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tables/table4.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EstaPastaDeTrabalho" defaultThemeVersion="124226"/>
  <mc:AlternateContent xmlns:mc="http://schemas.openxmlformats.org/markup-compatibility/2006">
    <mc:Choice Requires="x15">
      <x15ac:absPath xmlns:x15ac="http://schemas.microsoft.com/office/spreadsheetml/2010/11/ac" url="Z:\1 - Equity Research\8 - Setores\Estratégia\US\Stock Guide- Ações\2025\04-Abril\"/>
    </mc:Choice>
  </mc:AlternateContent>
  <xr:revisionPtr revIDLastSave="0" documentId="13_ncr:1_{187A2AE6-8C36-444D-841F-A7A525FB8182}" xr6:coauthVersionLast="47" xr6:coauthVersionMax="47" xr10:uidLastSave="{00000000-0000-0000-0000-000000000000}"/>
  <bookViews>
    <workbookView showHorizontalScroll="0" showVerticalScroll="0" showSheetTabs="0" xWindow="-120" yWindow="-120" windowWidth="29040" windowHeight="15720" firstSheet="1" activeTab="1" xr2:uid="{00000000-000D-0000-FFFF-FFFF00000000}"/>
  </bookViews>
  <sheets>
    <sheet name="Base de dados_formulas" sheetId="4" state="hidden" r:id="rId1"/>
    <sheet name="Capa" sheetId="23" r:id="rId2"/>
    <sheet name="Carteira" sheetId="43" r:id="rId3"/>
    <sheet name="Performance" sheetId="34" r:id="rId4"/>
    <sheet name="Rentabilidade" sheetId="36" r:id="rId5"/>
    <sheet name="Valuation" sheetId="38" r:id="rId6"/>
    <sheet name="Margens" sheetId="37" r:id="rId7"/>
    <sheet name="Crescimento" sheetId="39" r:id="rId8"/>
    <sheet name="Maiores altas e baixas" sheetId="30" r:id="rId9"/>
    <sheet name="Suporte" sheetId="33" state="hidden" r:id="rId10"/>
    <sheet name="Descrição" sheetId="35" r:id="rId11"/>
    <sheet name="Disclaimer" sheetId="11" r:id="rId12"/>
  </sheets>
  <externalReferences>
    <externalReference r:id="rId13"/>
  </externalReferences>
  <definedNames>
    <definedName name="_xlnm._FilterDatabase" localSheetId="0" hidden="1">'Base de dados_formulas'!$A$19:$IH$264</definedName>
    <definedName name="_xlnm._FilterDatabase" localSheetId="2" hidden="1">Carteira!$A$6:$AU$7</definedName>
    <definedName name="_xlnm._FilterDatabase" localSheetId="7" hidden="1">Crescimento!$A$6:$F$260</definedName>
    <definedName name="_xlnm._FilterDatabase" localSheetId="10" hidden="1">Descrição!$B$5:$H$239</definedName>
    <definedName name="_xlnm._FilterDatabase" localSheetId="8" hidden="1">'Maiores altas e baixas'!$A$204:$AD$450</definedName>
    <definedName name="_xlnm._FilterDatabase" localSheetId="6" hidden="1">Margens!$A$6:$F$260</definedName>
    <definedName name="_xlnm._FilterDatabase" localSheetId="3" hidden="1">Performance!$D$14:$BB$15</definedName>
    <definedName name="_xlnm._FilterDatabase" localSheetId="4" hidden="1">Rentabilidade!$A$9:$AY$10</definedName>
    <definedName name="_xlnm._FilterDatabase" localSheetId="5" hidden="1">Valuation!$A$16:$AW$17</definedName>
    <definedName name="ACOL_A_MAX" localSheetId="1">#REF!</definedName>
    <definedName name="ACOL_A_MAX" localSheetId="11">#REF!</definedName>
    <definedName name="ACOL_A_MAX">#REF!</definedName>
    <definedName name="ACOL_A_MIN" localSheetId="1">#REF!</definedName>
    <definedName name="ACOL_A_MIN" localSheetId="11">#REF!</definedName>
    <definedName name="ACOL_A_MIN">#REF!</definedName>
    <definedName name="ACOL_A_START" localSheetId="1">#REF!</definedName>
    <definedName name="ACOL_A_START" localSheetId="11">#REF!</definedName>
    <definedName name="ACOL_A_START">#REF!</definedName>
    <definedName name="ACOL_M_MAX" localSheetId="1">#REF!</definedName>
    <definedName name="ACOL_M_MAX" localSheetId="11">#REF!</definedName>
    <definedName name="ACOL_M_MAX">#REF!</definedName>
    <definedName name="ACOL_M_MIN" localSheetId="1">#REF!</definedName>
    <definedName name="ACOL_M_MIN" localSheetId="11">#REF!</definedName>
    <definedName name="ACOL_M_MIN">#REF!</definedName>
    <definedName name="ACOL_M_START" localSheetId="1">#REF!</definedName>
    <definedName name="ACOL_M_START" localSheetId="11">#REF!</definedName>
    <definedName name="ACOL_M_START">#REF!</definedName>
    <definedName name="AGRO_A_MAX" localSheetId="1">#REF!</definedName>
    <definedName name="AGRO_A_MAX" localSheetId="11">#REF!</definedName>
    <definedName name="AGRO_A_MAX">#REF!</definedName>
    <definedName name="AGRO_A_MIN" localSheetId="1">#REF!</definedName>
    <definedName name="AGRO_A_MIN" localSheetId="11">#REF!</definedName>
    <definedName name="AGRO_A_MIN">#REF!</definedName>
    <definedName name="AGRO_A_START" localSheetId="1">#REF!</definedName>
    <definedName name="AGRO_A_START" localSheetId="11">#REF!</definedName>
    <definedName name="AGRO_A_START">#REF!</definedName>
    <definedName name="AGRO_M_MAX" localSheetId="1">#REF!</definedName>
    <definedName name="AGRO_M_MAX" localSheetId="11">#REF!</definedName>
    <definedName name="AGRO_M_MAX">#REF!</definedName>
    <definedName name="AGRO_M_MIN" localSheetId="1">#REF!</definedName>
    <definedName name="AGRO_M_MIN" localSheetId="11">#REF!</definedName>
    <definedName name="AGRO_M_MIN">#REF!</definedName>
    <definedName name="AGRO_M_START" localSheetId="1">#REF!</definedName>
    <definedName name="AGRO_M_START" localSheetId="11">#REF!</definedName>
    <definedName name="AGRO_M_START">#REF!</definedName>
    <definedName name="AP_A_MAX" localSheetId="1">#REF!</definedName>
    <definedName name="AP_A_MAX" localSheetId="11">#REF!</definedName>
    <definedName name="AP_A_MAX">#REF!</definedName>
    <definedName name="AP_A_MIN" localSheetId="1">#REF!</definedName>
    <definedName name="AP_A_MIN" localSheetId="11">#REF!</definedName>
    <definedName name="AP_A_MIN">#REF!</definedName>
    <definedName name="AP_A_START" localSheetId="1">#REF!</definedName>
    <definedName name="AP_A_START" localSheetId="11">#REF!</definedName>
    <definedName name="AP_A_START">#REF!</definedName>
    <definedName name="AP_M_MAX" localSheetId="1">#REF!</definedName>
    <definedName name="AP_M_MAX" localSheetId="11">#REF!</definedName>
    <definedName name="AP_M_MAX">#REF!</definedName>
    <definedName name="AP_M_MIN" localSheetId="1">#REF!</definedName>
    <definedName name="AP_M_MIN" localSheetId="11">#REF!</definedName>
    <definedName name="AP_M_MIN">#REF!</definedName>
    <definedName name="AP_M_START" localSheetId="1">#REF!</definedName>
    <definedName name="AP_M_START" localSheetId="11">#REF!</definedName>
    <definedName name="AP_M_START">#REF!</definedName>
    <definedName name="BA_A_MAX" localSheetId="1">#REF!</definedName>
    <definedName name="BA_A_MAX">#REF!</definedName>
    <definedName name="BA_A_MIN" localSheetId="1">#REF!</definedName>
    <definedName name="BA_A_MIN" localSheetId="11">#REF!</definedName>
    <definedName name="BA_A_MIN">#REF!</definedName>
    <definedName name="BA_A_START" localSheetId="1">#REF!</definedName>
    <definedName name="BA_A_START" localSheetId="11">#REF!</definedName>
    <definedName name="BA_A_START">#REF!</definedName>
    <definedName name="BA_M_MAX" localSheetId="1">#REF!</definedName>
    <definedName name="BA_M_MAX" localSheetId="11">#REF!</definedName>
    <definedName name="BA_M_MAX">#REF!</definedName>
    <definedName name="BA_M_MIN" localSheetId="1">#REF!</definedName>
    <definedName name="BA_M_MIN" localSheetId="11">#REF!</definedName>
    <definedName name="BA_M_MIN">#REF!</definedName>
    <definedName name="BA_M_START" localSheetId="1">#REF!</definedName>
    <definedName name="BA_M_START" localSheetId="11">#REF!</definedName>
    <definedName name="BA_M_START">#REF!</definedName>
    <definedName name="BANCOS_A_MAX" localSheetId="1">#REF!</definedName>
    <definedName name="BANCOS_A_MAX" localSheetId="11">#REF!</definedName>
    <definedName name="BANCOS_A_MAX">#REF!</definedName>
    <definedName name="BANCOS_A_MIN" localSheetId="1">#REF!</definedName>
    <definedName name="BANCOS_A_MIN" localSheetId="11">#REF!</definedName>
    <definedName name="BANCOS_A_MIN">#REF!</definedName>
    <definedName name="BANCOS_A_START" localSheetId="1">#REF!</definedName>
    <definedName name="BANCOS_A_START" localSheetId="11">#REF!</definedName>
    <definedName name="BANCOS_A_START">#REF!</definedName>
    <definedName name="BANCOS_M_MAX" localSheetId="1">#REF!</definedName>
    <definedName name="BANCOS_M_MAX" localSheetId="11">#REF!</definedName>
    <definedName name="BANCOS_M_MAX">#REF!</definedName>
    <definedName name="BANCOS_M_MIN" localSheetId="1">#REF!</definedName>
    <definedName name="BANCOS_M_MIN" localSheetId="11">#REF!</definedName>
    <definedName name="BANCOS_M_MIN">#REF!</definedName>
    <definedName name="BANCOS_M_START" localSheetId="1">#REF!</definedName>
    <definedName name="BANCOS_M_START" localSheetId="11">#REF!</definedName>
    <definedName name="BANCOS_M_START">#REF!</definedName>
    <definedName name="BC_A_MAX" localSheetId="1">#REF!</definedName>
    <definedName name="BC_A_MAX" localSheetId="11">#REF!</definedName>
    <definedName name="BC_A_MAX">#REF!</definedName>
    <definedName name="BC_A_MIN" localSheetId="1">#REF!</definedName>
    <definedName name="BC_A_MIN" localSheetId="11">#REF!</definedName>
    <definedName name="BC_A_MIN">#REF!</definedName>
    <definedName name="BC_A_START" localSheetId="1">#REF!</definedName>
    <definedName name="BC_A_START" localSheetId="11">#REF!</definedName>
    <definedName name="BC_A_START">#REF!</definedName>
    <definedName name="BC_M_MAX" localSheetId="1">#REF!</definedName>
    <definedName name="BC_M_MAX" localSheetId="11">#REF!</definedName>
    <definedName name="BC_M_MAX">#REF!</definedName>
    <definedName name="BC_M_MIN" localSheetId="1">#REF!</definedName>
    <definedName name="BC_M_MIN" localSheetId="11">#REF!</definedName>
    <definedName name="BC_M_MIN">#REF!</definedName>
    <definedName name="BC_M_START" localSheetId="1">#REF!</definedName>
    <definedName name="BC_M_START" localSheetId="11">#REF!</definedName>
    <definedName name="BC_M_START">#REF!</definedName>
    <definedName name="CC_A_MAX" localSheetId="1">#REF!</definedName>
    <definedName name="CC_A_MAX" localSheetId="11">#REF!</definedName>
    <definedName name="CC_A_MAX">#REF!</definedName>
    <definedName name="CC_A_MIN" localSheetId="1">#REF!</definedName>
    <definedName name="CC_A_MIN" localSheetId="11">#REF!</definedName>
    <definedName name="CC_A_MIN">#REF!</definedName>
    <definedName name="CC_A_START" localSheetId="1">#REF!</definedName>
    <definedName name="CC_A_START" localSheetId="11">#REF!</definedName>
    <definedName name="CC_A_START">#REF!</definedName>
    <definedName name="CC_M_MAX" localSheetId="1">#REF!</definedName>
    <definedName name="CC_M_MAX" localSheetId="11">#REF!</definedName>
    <definedName name="CC_M_MAX">#REF!</definedName>
    <definedName name="CC_M_MIN" localSheetId="1">#REF!</definedName>
    <definedName name="CC_M_MIN" localSheetId="11">#REF!</definedName>
    <definedName name="CC_M_MIN">#REF!</definedName>
    <definedName name="CC_M_START" localSheetId="1">#REF!</definedName>
    <definedName name="CC_M_START" localSheetId="11">#REF!</definedName>
    <definedName name="CC_M_START">#REF!</definedName>
    <definedName name="Date" localSheetId="1">#REF!</definedName>
    <definedName name="Date" localSheetId="11">#REF!</definedName>
    <definedName name="Date">#REF!</definedName>
    <definedName name="eight" localSheetId="1">#REF!</definedName>
    <definedName name="eight" localSheetId="11">#REF!</definedName>
    <definedName name="eight">#REF!</definedName>
    <definedName name="eighteen" localSheetId="1">#REF!</definedName>
    <definedName name="eighteen" localSheetId="11">#REF!</definedName>
    <definedName name="eighteen">#REF!</definedName>
    <definedName name="eleven" localSheetId="1">#REF!</definedName>
    <definedName name="eleven" localSheetId="11">#REF!</definedName>
    <definedName name="eleven">#REF!</definedName>
    <definedName name="esnrc115c1" localSheetId="1" hidden="1">#REF!</definedName>
    <definedName name="esnrc115c1" localSheetId="11" hidden="1">#REF!</definedName>
    <definedName name="esnrc115c1" hidden="1">#REF!</definedName>
    <definedName name="fifteen" localSheetId="1">#REF!</definedName>
    <definedName name="fifteen" localSheetId="11">#REF!</definedName>
    <definedName name="fifteen">#REF!</definedName>
    <definedName name="FINANCEIRAS_A_MAX" localSheetId="1">#REF!</definedName>
    <definedName name="FINANCEIRAS_A_MAX" localSheetId="11">#REF!</definedName>
    <definedName name="FINANCEIRAS_A_MAX">#REF!</definedName>
    <definedName name="FINANCEIRAS_A_MIN" localSheetId="1">#REF!</definedName>
    <definedName name="FINANCEIRAS_A_MIN" localSheetId="11">#REF!</definedName>
    <definedName name="FINANCEIRAS_A_MIN">#REF!</definedName>
    <definedName name="FINANCEIRAS_A_START" localSheetId="1">#REF!</definedName>
    <definedName name="FINANCEIRAS_A_START" localSheetId="11">#REF!</definedName>
    <definedName name="FINANCEIRAS_A_START">#REF!</definedName>
    <definedName name="FINANCEIRAS_M_MAX" localSheetId="1">#REF!</definedName>
    <definedName name="FINANCEIRAS_M_MAX" localSheetId="11">#REF!</definedName>
    <definedName name="FINANCEIRAS_M_MAX">#REF!</definedName>
    <definedName name="FINANCEIRAS_M_MIN" localSheetId="1">#REF!</definedName>
    <definedName name="FINANCEIRAS_M_MIN" localSheetId="11">#REF!</definedName>
    <definedName name="FINANCEIRAS_M_MIN">#REF!</definedName>
    <definedName name="FINANCEIRAS_M_START" localSheetId="1">#REF!</definedName>
    <definedName name="FINANCEIRAS_M_START" localSheetId="11">#REF!</definedName>
    <definedName name="FINANCEIRAS_M_START">#REF!</definedName>
    <definedName name="five" localSheetId="1">#REF!</definedName>
    <definedName name="five" localSheetId="11">#REF!</definedName>
    <definedName name="five">#REF!</definedName>
    <definedName name="four" localSheetId="1">#REF!</definedName>
    <definedName name="four" localSheetId="11">#REF!</definedName>
    <definedName name="four">#REF!</definedName>
    <definedName name="fourteen" localSheetId="1">#REF!</definedName>
    <definedName name="fourteen" localSheetId="11">#REF!</definedName>
    <definedName name="fourteen">#REF!</definedName>
    <definedName name="fourteen.2" localSheetId="1">#REF!</definedName>
    <definedName name="fourteen.2" localSheetId="11">#REF!</definedName>
    <definedName name="fourteen.2">#REF!</definedName>
    <definedName name="INFRA_A_MAX" localSheetId="1">#REF!</definedName>
    <definedName name="INFRA_A_MAX" localSheetId="11">#REF!</definedName>
    <definedName name="INFRA_A_MAX">#REF!</definedName>
    <definedName name="INFRA_A_MIN" localSheetId="1">#REF!</definedName>
    <definedName name="INFRA_A_MIN" localSheetId="11">#REF!</definedName>
    <definedName name="INFRA_A_MIN">#REF!</definedName>
    <definedName name="INFRA_A_START" localSheetId="1">#REF!</definedName>
    <definedName name="INFRA_A_START" localSheetId="11">#REF!</definedName>
    <definedName name="INFRA_A_START">#REF!</definedName>
    <definedName name="INFRA_M_MAX" localSheetId="1">#REF!</definedName>
    <definedName name="INFRA_M_MAX" localSheetId="11">#REF!</definedName>
    <definedName name="INFRA_M_MAX">#REF!</definedName>
    <definedName name="INFRA_M_MIN" localSheetId="1">#REF!</definedName>
    <definedName name="INFRA_M_MIN" localSheetId="11">#REF!</definedName>
    <definedName name="INFRA_M_MIN">#REF!</definedName>
    <definedName name="INFRA_M_START" localSheetId="1">#REF!</definedName>
    <definedName name="INFRA_M_START" localSheetId="11">#REF!</definedName>
    <definedName name="INFRA_M_START">#REF!</definedName>
    <definedName name="last_update_EB" localSheetId="1">#REF!</definedName>
    <definedName name="last_update_EB" localSheetId="11">#REF!</definedName>
    <definedName name="last_update_EB">#REF!</definedName>
    <definedName name="MM_A_MAX" localSheetId="1">#REF!</definedName>
    <definedName name="MM_A_MAX" localSheetId="11">#REF!</definedName>
    <definedName name="MM_A_MAX">#REF!</definedName>
    <definedName name="MM_A_MIN" localSheetId="1">#REF!</definedName>
    <definedName name="MM_A_MIN" localSheetId="11">#REF!</definedName>
    <definedName name="MM_A_MIN">#REF!</definedName>
    <definedName name="MM_A_START" localSheetId="1">#REF!</definedName>
    <definedName name="MM_A_START" localSheetId="11">#REF!</definedName>
    <definedName name="MM_A_START">#REF!</definedName>
    <definedName name="MM_M_MAX" localSheetId="1">#REF!</definedName>
    <definedName name="MM_M_MAX" localSheetId="11">#REF!</definedName>
    <definedName name="MM_M_MAX">#REF!</definedName>
    <definedName name="MM_M_MIN" localSheetId="1">#REF!</definedName>
    <definedName name="MM_M_MIN" localSheetId="11">#REF!</definedName>
    <definedName name="MM_M_MIN">#REF!</definedName>
    <definedName name="MM_M_START" localSheetId="1">#REF!</definedName>
    <definedName name="MM_M_START" localSheetId="11">#REF!</definedName>
    <definedName name="MM_M_START">#REF!</definedName>
    <definedName name="nine" localSheetId="1">#REF!</definedName>
    <definedName name="nine" localSheetId="11">#REF!</definedName>
    <definedName name="nine">#REF!</definedName>
    <definedName name="nineteen" localSheetId="1">#REF!</definedName>
    <definedName name="nineteen" localSheetId="11">#REF!</definedName>
    <definedName name="nineteen">#REF!</definedName>
    <definedName name="nome_EB" localSheetId="1">#REF!</definedName>
    <definedName name="nome_EB" localSheetId="11">#REF!</definedName>
    <definedName name="nome_EB">#REF!</definedName>
    <definedName name="OG_A_MAX" localSheetId="1">#REF!</definedName>
    <definedName name="OG_A_MAX" localSheetId="11">#REF!</definedName>
    <definedName name="OG_A_MAX">#REF!</definedName>
    <definedName name="OG_A_MIN" localSheetId="1">#REF!</definedName>
    <definedName name="OG_A_MIN" localSheetId="11">#REF!</definedName>
    <definedName name="OG_A_MIN">#REF!</definedName>
    <definedName name="OG_A_START" localSheetId="1">#REF!</definedName>
    <definedName name="OG_A_START" localSheetId="11">#REF!</definedName>
    <definedName name="OG_A_START">#REF!</definedName>
    <definedName name="OG_M_MAX" localSheetId="1">#REF!</definedName>
    <definedName name="OG_M_MAX" localSheetId="11">#REF!</definedName>
    <definedName name="OG_M_MAX">#REF!</definedName>
    <definedName name="OG_M_MIN" localSheetId="1">#REF!</definedName>
    <definedName name="OG_M_MIN" localSheetId="11">#REF!</definedName>
    <definedName name="OG_M_MIN">#REF!</definedName>
    <definedName name="OG_M_START" localSheetId="1">#REF!</definedName>
    <definedName name="OG_M_START" localSheetId="11">#REF!</definedName>
    <definedName name="OG_M_START">#REF!</definedName>
    <definedName name="one" localSheetId="1">#REF!</definedName>
    <definedName name="one" localSheetId="11">#REF!</definedName>
    <definedName name="one">#REF!</definedName>
    <definedName name="PP_A_MAX" localSheetId="1">#REF!</definedName>
    <definedName name="PP_A_MAX" localSheetId="11">#REF!</definedName>
    <definedName name="PP_A_MAX">#REF!</definedName>
    <definedName name="PP_A_MIN" localSheetId="1">#REF!</definedName>
    <definedName name="PP_A_MIN" localSheetId="11">#REF!</definedName>
    <definedName name="PP_A_MIN">#REF!</definedName>
    <definedName name="PP_A_START" localSheetId="1">#REF!</definedName>
    <definedName name="PP_A_START" localSheetId="11">#REF!</definedName>
    <definedName name="PP_A_START">#REF!</definedName>
    <definedName name="PP_M_MAX" localSheetId="1">#REF!</definedName>
    <definedName name="PP_M_MAX" localSheetId="11">#REF!</definedName>
    <definedName name="PP_M_MAX">#REF!</definedName>
    <definedName name="PP_M_MIN" localSheetId="1">#REF!</definedName>
    <definedName name="PP_M_MIN" localSheetId="11">#REF!</definedName>
    <definedName name="PP_M_MIN">#REF!</definedName>
    <definedName name="PP_M_START" localSheetId="1">#REF!</definedName>
    <definedName name="PP_M_START" localSheetId="11">#REF!</definedName>
    <definedName name="PP_M_START">#REF!</definedName>
    <definedName name="SB_A_MAX" localSheetId="1">#REF!</definedName>
    <definedName name="SB_A_MAX" localSheetId="11">#REF!</definedName>
    <definedName name="SB_A_MAX">#REF!</definedName>
    <definedName name="SB_A_MIN" localSheetId="1">#REF!</definedName>
    <definedName name="SB_A_MIN" localSheetId="11">#REF!</definedName>
    <definedName name="SB_A_MIN">#REF!</definedName>
    <definedName name="SB_A_START" localSheetId="1">#REF!</definedName>
    <definedName name="SB_A_START" localSheetId="11">#REF!</definedName>
    <definedName name="SB_A_START">#REF!</definedName>
    <definedName name="SB_M_MAX" localSheetId="1">#REF!</definedName>
    <definedName name="SB_M_MAX" localSheetId="11">#REF!</definedName>
    <definedName name="SB_M_MAX">#REF!</definedName>
    <definedName name="SB_M_MIN" localSheetId="1">#REF!</definedName>
    <definedName name="SB_M_MIN" localSheetId="11">#REF!</definedName>
    <definedName name="SB_M_MIN">#REF!</definedName>
    <definedName name="SB_M_START" localSheetId="1">#REF!</definedName>
    <definedName name="SB_M_START" localSheetId="11">#REF!</definedName>
    <definedName name="SB_M_START">#REF!</definedName>
    <definedName name="SE_A_MAX" localSheetId="1">#REF!</definedName>
    <definedName name="SE_A_MAX" localSheetId="11">#REF!</definedName>
    <definedName name="SE_A_MAX">#REF!</definedName>
    <definedName name="SE_A_MIN" localSheetId="1">#REF!</definedName>
    <definedName name="SE_A_MIN" localSheetId="11">#REF!</definedName>
    <definedName name="SE_A_MIN">#REF!</definedName>
    <definedName name="SE_A_START" localSheetId="1">#REF!</definedName>
    <definedName name="SE_A_START" localSheetId="11">#REF!</definedName>
    <definedName name="SE_A_START">#REF!</definedName>
    <definedName name="SE_M_MAX" localSheetId="1">#REF!</definedName>
    <definedName name="SE_M_MAX" localSheetId="11">#REF!</definedName>
    <definedName name="SE_M_MAX">#REF!</definedName>
    <definedName name="SE_M_MIN" localSheetId="1">#REF!</definedName>
    <definedName name="SE_M_MIN" localSheetId="11">#REF!</definedName>
    <definedName name="SE_M_MIN">#REF!</definedName>
    <definedName name="SE_M_START" localSheetId="1">#REF!</definedName>
    <definedName name="SE_M_START" localSheetId="11">#REF!</definedName>
    <definedName name="SE_M_START">#REF!</definedName>
    <definedName name="seven" localSheetId="1">#REF!</definedName>
    <definedName name="seven" localSheetId="11">#REF!</definedName>
    <definedName name="seven">#REF!</definedName>
    <definedName name="seventeen" localSheetId="1">#REF!</definedName>
    <definedName name="seventeen" localSheetId="11">#REF!</definedName>
    <definedName name="seventeen">#REF!</definedName>
    <definedName name="SHOPPINGS_A_MAX" localSheetId="1">#REF!</definedName>
    <definedName name="SHOPPINGS_A_MAX" localSheetId="11">#REF!</definedName>
    <definedName name="SHOPPINGS_A_MAX">#REF!</definedName>
    <definedName name="SHOPPINGS_A_MIN" localSheetId="1">#REF!</definedName>
    <definedName name="SHOPPINGS_A_MIN" localSheetId="11">#REF!</definedName>
    <definedName name="SHOPPINGS_A_MIN">#REF!</definedName>
    <definedName name="SHOPPINGS_A_START" localSheetId="1">#REF!</definedName>
    <definedName name="SHOPPINGS_A_START" localSheetId="11">#REF!</definedName>
    <definedName name="SHOPPINGS_A_START">#REF!</definedName>
    <definedName name="SHOPPINGS_M_MAX" localSheetId="1">#REF!</definedName>
    <definedName name="SHOPPINGS_M_MAX" localSheetId="11">#REF!</definedName>
    <definedName name="SHOPPINGS_M_MAX">#REF!</definedName>
    <definedName name="SHOPPINGS_M_MIN" localSheetId="1">#REF!</definedName>
    <definedName name="SHOPPINGS_M_MIN" localSheetId="11">#REF!</definedName>
    <definedName name="SHOPPINGS_M_MIN">#REF!</definedName>
    <definedName name="SHOPPINGS_M_START" localSheetId="1">#REF!</definedName>
    <definedName name="SHOPPINGS_M_START" localSheetId="11">#REF!</definedName>
    <definedName name="SHOPPINGS_M_START">#REF!</definedName>
    <definedName name="six" localSheetId="1">#REF!</definedName>
    <definedName name="six" localSheetId="11">#REF!</definedName>
    <definedName name="six">#REF!</definedName>
    <definedName name="sixteen" localSheetId="1">#REF!</definedName>
    <definedName name="sixteen" localSheetId="11">#REF!</definedName>
    <definedName name="sixteen">#REF!</definedName>
    <definedName name="SpreadsheetBuilder_1" localSheetId="1" hidden="1">#REF!</definedName>
    <definedName name="SpreadsheetBuilder_1" localSheetId="2" hidden="1">#REF!</definedName>
    <definedName name="SpreadsheetBuilder_1" localSheetId="7" hidden="1">#REF!</definedName>
    <definedName name="SpreadsheetBuilder_1" localSheetId="10" hidden="1">Descrição!#REF!</definedName>
    <definedName name="SpreadsheetBuilder_1" localSheetId="11" hidden="1">#REF!</definedName>
    <definedName name="SpreadsheetBuilder_1" localSheetId="8" hidden="1">'Maiores altas e baixas'!#REF!</definedName>
    <definedName name="SpreadsheetBuilder_1" localSheetId="6" hidden="1">#REF!</definedName>
    <definedName name="SpreadsheetBuilder_1" localSheetId="3" hidden="1">#REF!</definedName>
    <definedName name="SpreadsheetBuilder_1" localSheetId="4" hidden="1">#REF!</definedName>
    <definedName name="SpreadsheetBuilder_1" localSheetId="5" hidden="1">#REF!</definedName>
    <definedName name="SpreadsheetBuilder_1" hidden="1">#REF!</definedName>
    <definedName name="SpreadsheetBuilder_2" localSheetId="1" hidden="1">#REF!</definedName>
    <definedName name="SpreadsheetBuilder_2" localSheetId="2" hidden="1">#REF!</definedName>
    <definedName name="SpreadsheetBuilder_2" localSheetId="7" hidden="1">#REF!</definedName>
    <definedName name="SpreadsheetBuilder_2" localSheetId="10" hidden="1">Descrição!#REF!</definedName>
    <definedName name="SpreadsheetBuilder_2" localSheetId="11" hidden="1">#REF!</definedName>
    <definedName name="SpreadsheetBuilder_2" localSheetId="8" hidden="1">'Maiores altas e baixas'!#REF!</definedName>
    <definedName name="SpreadsheetBuilder_2" localSheetId="6" hidden="1">#REF!</definedName>
    <definedName name="SpreadsheetBuilder_2" localSheetId="3" hidden="1">#REF!</definedName>
    <definedName name="SpreadsheetBuilder_2" localSheetId="4" hidden="1">#REF!</definedName>
    <definedName name="SpreadsheetBuilder_2" localSheetId="5" hidden="1">#REF!</definedName>
    <definedName name="SpreadsheetBuilder_2" hidden="1">#REF!</definedName>
    <definedName name="SpreadsheetBuilder_3" localSheetId="1" hidden="1">#REF!</definedName>
    <definedName name="SpreadsheetBuilder_3" localSheetId="2" hidden="1">#REF!</definedName>
    <definedName name="SpreadsheetBuilder_3" localSheetId="7" hidden="1">#REF!</definedName>
    <definedName name="SpreadsheetBuilder_3" localSheetId="10" hidden="1">Descrição!#REF!</definedName>
    <definedName name="SpreadsheetBuilder_3" localSheetId="11" hidden="1">#REF!</definedName>
    <definedName name="SpreadsheetBuilder_3" localSheetId="8" hidden="1">'Maiores altas e baixas'!#REF!</definedName>
    <definedName name="SpreadsheetBuilder_3" localSheetId="6" hidden="1">#REF!</definedName>
    <definedName name="SpreadsheetBuilder_3" localSheetId="3" hidden="1">#REF!</definedName>
    <definedName name="SpreadsheetBuilder_3" localSheetId="4" hidden="1">#REF!</definedName>
    <definedName name="SpreadsheetBuilder_3" localSheetId="5" hidden="1">#REF!</definedName>
    <definedName name="SpreadsheetBuilder_3" hidden="1">#REF!</definedName>
    <definedName name="SpreadsheetBuilder_4" localSheetId="1" hidden="1">#REF!</definedName>
    <definedName name="SpreadsheetBuilder_4" localSheetId="2" hidden="1">#REF!</definedName>
    <definedName name="SpreadsheetBuilder_4" localSheetId="11" hidden="1">#REF!</definedName>
    <definedName name="SpreadsheetBuilder_4" localSheetId="3" hidden="1">#REF!</definedName>
    <definedName name="SpreadsheetBuilder_4" localSheetId="4" hidden="1">#REF!</definedName>
    <definedName name="SpreadsheetBuilder_4" localSheetId="5" hidden="1">#REF!</definedName>
    <definedName name="SpreadsheetBuilder_4" hidden="1">#REF!</definedName>
    <definedName name="SpreadsheetBuilder_5" localSheetId="1" hidden="1">#REF!</definedName>
    <definedName name="SpreadsheetBuilder_5" hidden="1">'Base de dados_formulas'!$L$8:$M$14</definedName>
    <definedName name="ten" localSheetId="1">#REF!</definedName>
    <definedName name="ten" localSheetId="11">#REF!</definedName>
    <definedName name="ten">#REF!</definedName>
    <definedName name="thirteen" localSheetId="1">#REF!</definedName>
    <definedName name="thirteen" localSheetId="11">#REF!</definedName>
    <definedName name="thirteen">#REF!</definedName>
    <definedName name="three" localSheetId="1">#REF!</definedName>
    <definedName name="three" localSheetId="11">#REF!</definedName>
    <definedName name="three">#REF!</definedName>
    <definedName name="TT_A_MAX" localSheetId="1">#REF!</definedName>
    <definedName name="TT_A_MAX">#REF!</definedName>
    <definedName name="TT_A_MIN" localSheetId="1">#REF!</definedName>
    <definedName name="TT_A_MIN" localSheetId="11">#REF!</definedName>
    <definedName name="TT_A_MIN">#REF!</definedName>
    <definedName name="TT_A_START" localSheetId="1">#REF!</definedName>
    <definedName name="TT_A_START" localSheetId="11">#REF!</definedName>
    <definedName name="TT_A_START">#REF!</definedName>
    <definedName name="TT_M_MAX" localSheetId="1">#REF!</definedName>
    <definedName name="TT_M_MAX" localSheetId="11">#REF!</definedName>
    <definedName name="TT_M_MAX">#REF!</definedName>
    <definedName name="TT_M_MIN" localSheetId="1">#REF!</definedName>
    <definedName name="TT_M_MIN" localSheetId="11">#REF!</definedName>
    <definedName name="TT_M_MIN">#REF!</definedName>
    <definedName name="TT_M_START" localSheetId="1">#REF!</definedName>
    <definedName name="TT_M_START" localSheetId="11">#REF!</definedName>
    <definedName name="TT_M_START">#REF!</definedName>
    <definedName name="twelve" localSheetId="1">#REF!</definedName>
    <definedName name="twelve" localSheetId="11">#REF!</definedName>
    <definedName name="twelve">#REF!</definedName>
    <definedName name="two" localSheetId="1">#REF!</definedName>
    <definedName name="two" localSheetId="11">[1]COMP!#REF!</definedName>
    <definedName name="two">#REF!</definedName>
    <definedName name="VAREJO_A_MAX" localSheetId="1">#REF!</definedName>
    <definedName name="VAREJO_A_MAX" localSheetId="11">#REF!</definedName>
    <definedName name="VAREJO_A_MAX">#REF!</definedName>
    <definedName name="VAREJO_A_MIN" localSheetId="1">#REF!</definedName>
    <definedName name="VAREJO_A_MIN" localSheetId="11">#REF!</definedName>
    <definedName name="VAREJO_A_MIN">#REF!</definedName>
    <definedName name="VAREJO_A_START" localSheetId="1">#REF!</definedName>
    <definedName name="VAREJO_A_START" localSheetId="11">#REF!</definedName>
    <definedName name="VAREJO_A_START">#REF!</definedName>
    <definedName name="VAREJO_M_MAX" localSheetId="1">#REF!</definedName>
    <definedName name="VAREJO_M_MAX" localSheetId="11">#REF!</definedName>
    <definedName name="VAREJO_M_MAX">#REF!</definedName>
    <definedName name="VAREJO_M_MIN" localSheetId="1">#REF!</definedName>
    <definedName name="VAREJO_M_MIN" localSheetId="11">#REF!</definedName>
    <definedName name="VAREJO_M_MIN">#REF!</definedName>
    <definedName name="VAREJO_M_START" localSheetId="1">#REF!</definedName>
    <definedName name="VAREJO_M_START" localSheetId="11">#REF!</definedName>
    <definedName name="VAREJO_M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S20" i="4" l="1" a="1"/>
  <c r="HS20" i="4" l="1"/>
  <c r="DM11" i="4"/>
  <c r="GB270" i="4"/>
  <c r="GB299" i="4"/>
  <c r="GB275" i="4"/>
  <c r="AX60" i="4"/>
  <c r="AX108" i="4"/>
  <c r="AX47" i="4"/>
  <c r="AX229" i="4"/>
  <c r="AX87" i="4"/>
  <c r="AX156" i="4"/>
  <c r="AX194" i="4"/>
  <c r="AX200" i="4"/>
  <c r="AX162" i="4"/>
  <c r="GA274" i="4"/>
  <c r="GA269" i="4"/>
  <c r="BY52" i="4"/>
  <c r="BY181" i="4"/>
  <c r="BY193" i="4"/>
  <c r="AW181" i="4"/>
  <c r="BY216" i="4"/>
  <c r="AW193" i="4"/>
  <c r="BY162" i="4"/>
  <c r="AW43" i="4"/>
  <c r="AW162" i="4"/>
  <c r="AW142" i="4"/>
  <c r="AW216" i="4"/>
  <c r="BY142" i="4"/>
  <c r="AW117" i="4"/>
  <c r="BY117" i="4"/>
  <c r="BY43" i="4"/>
  <c r="AW52" i="4"/>
  <c r="BZ122" i="4"/>
  <c r="BZ221" i="4"/>
  <c r="BZ224" i="4"/>
  <c r="BZ233" i="4"/>
  <c r="BZ83" i="4"/>
  <c r="BZ184" i="4"/>
  <c r="DG273" i="4"/>
  <c r="DG274" i="4"/>
  <c r="DG269" i="4"/>
  <c r="BV273" i="4"/>
  <c r="DF272" i="4"/>
  <c r="AP275" i="4"/>
  <c r="V299" i="4"/>
  <c r="V275" i="4"/>
  <c r="AW42" i="4"/>
  <c r="AQ299" i="4"/>
  <c r="AQ275" i="4"/>
  <c r="DF268" i="4"/>
  <c r="BS268" i="4"/>
  <c r="BY100" i="4"/>
  <c r="AC229" i="4"/>
  <c r="AC207" i="4"/>
  <c r="BY207" i="4"/>
  <c r="AC161" i="4"/>
  <c r="BY68" i="4"/>
  <c r="AC182" i="4"/>
  <c r="BY182" i="4"/>
  <c r="BY198" i="4"/>
  <c r="BY229" i="4"/>
  <c r="BY161" i="4"/>
  <c r="AC100" i="4"/>
  <c r="AC272" i="4"/>
  <c r="BY272" i="4"/>
  <c r="AC198" i="4"/>
  <c r="AC68" i="4"/>
  <c r="BV268" i="4"/>
  <c r="Z268" i="4"/>
  <c r="BS273" i="4"/>
  <c r="GA273" i="4"/>
  <c r="AR268" i="4"/>
  <c r="DG267" i="4"/>
  <c r="AR267" i="4"/>
  <c r="DG268" i="4"/>
  <c r="CX273" i="4"/>
  <c r="DI267" i="4"/>
  <c r="GC84" i="4"/>
  <c r="GC31" i="4"/>
  <c r="GC257" i="4"/>
  <c r="GC98" i="4"/>
  <c r="GC54" i="4"/>
  <c r="GC251" i="4"/>
  <c r="GC22" i="4"/>
  <c r="GC132" i="4"/>
  <c r="GC248" i="4"/>
  <c r="BR270" i="4"/>
  <c r="V270" i="4"/>
  <c r="DD193" i="4"/>
  <c r="DD41" i="4"/>
  <c r="DD178" i="4"/>
  <c r="DD165" i="4"/>
  <c r="DD241" i="4"/>
  <c r="DD133" i="4"/>
  <c r="DD49" i="4"/>
  <c r="GC69" i="4"/>
  <c r="GC87" i="4"/>
  <c r="GC249" i="4"/>
  <c r="GC224" i="4"/>
  <c r="GC155" i="4"/>
  <c r="GC179" i="4"/>
  <c r="BX193" i="4"/>
  <c r="AV145" i="4"/>
  <c r="BX145" i="4"/>
  <c r="AB193" i="4"/>
  <c r="AV193" i="4"/>
  <c r="AB145" i="4"/>
  <c r="GC79" i="4"/>
  <c r="GC67" i="4"/>
  <c r="GC75" i="4"/>
  <c r="GC20" i="4"/>
  <c r="GC91" i="4"/>
  <c r="GC133" i="4"/>
  <c r="BS267" i="4"/>
  <c r="DF267" i="4"/>
  <c r="W267" i="4"/>
  <c r="GC103" i="4"/>
  <c r="GC83" i="4"/>
  <c r="GC152" i="4"/>
  <c r="GC122" i="4"/>
  <c r="AP267" i="4"/>
  <c r="BR267" i="4"/>
  <c r="GC233" i="4"/>
  <c r="GC211" i="4"/>
  <c r="GC174" i="4"/>
  <c r="GC228" i="4"/>
  <c r="GC26" i="4"/>
  <c r="GC218" i="4"/>
  <c r="GC81" i="4"/>
  <c r="Z274" i="4"/>
  <c r="Z269" i="4"/>
  <c r="GC34" i="4"/>
  <c r="GC225" i="4"/>
  <c r="GC52" i="4"/>
  <c r="GC237" i="4"/>
  <c r="GC77" i="4"/>
  <c r="GC206" i="4"/>
  <c r="GC117" i="4"/>
  <c r="GC96" i="4"/>
  <c r="DI270" i="4"/>
  <c r="DC270" i="4"/>
  <c r="CX268" i="4"/>
  <c r="DC268" i="4"/>
  <c r="BX82" i="4"/>
  <c r="BX56" i="4"/>
  <c r="BX200" i="4"/>
  <c r="BX72" i="4"/>
  <c r="BX245" i="4"/>
  <c r="BX26" i="4"/>
  <c r="BX155" i="4"/>
  <c r="BX180" i="4"/>
  <c r="BX130" i="4"/>
  <c r="BX92" i="4"/>
  <c r="BX79" i="4"/>
  <c r="BX87" i="4"/>
  <c r="BX221" i="4"/>
  <c r="BX209" i="4"/>
  <c r="AB79" i="4"/>
  <c r="AB87" i="4"/>
  <c r="AB261" i="4"/>
  <c r="BX157" i="4"/>
  <c r="AB157" i="4"/>
  <c r="BX31" i="4"/>
  <c r="AB31" i="4"/>
  <c r="AB209" i="4"/>
  <c r="BX237" i="4"/>
  <c r="BX227" i="4"/>
  <c r="AB118" i="4"/>
  <c r="AB237" i="4"/>
  <c r="AB227" i="4"/>
  <c r="AB221" i="4"/>
  <c r="BX261" i="4"/>
  <c r="BX118" i="4"/>
  <c r="AV259" i="4"/>
  <c r="AB147" i="4"/>
  <c r="AV143" i="4"/>
  <c r="AV147" i="4"/>
  <c r="AB27" i="4"/>
  <c r="AB75" i="4"/>
  <c r="AB143" i="4"/>
  <c r="AV27" i="4"/>
  <c r="AV75" i="4"/>
  <c r="AV47" i="4"/>
  <c r="AB259" i="4"/>
  <c r="AB47" i="4"/>
  <c r="GC153" i="4"/>
  <c r="GC197" i="4"/>
  <c r="GC29" i="4"/>
  <c r="GC119" i="4"/>
  <c r="GC65" i="4"/>
  <c r="GC229" i="4"/>
  <c r="GC76" i="4"/>
  <c r="GC210" i="4"/>
  <c r="DH219" i="4"/>
  <c r="DH214" i="4"/>
  <c r="DH56" i="4"/>
  <c r="DH90" i="4"/>
  <c r="DH254" i="4"/>
  <c r="DH123" i="4"/>
  <c r="DH106" i="4"/>
  <c r="DH43" i="4"/>
  <c r="DH71" i="4"/>
  <c r="DH136" i="4"/>
  <c r="AV263" i="4"/>
  <c r="AV159" i="4"/>
  <c r="AV77" i="4"/>
  <c r="AV69" i="4"/>
  <c r="AV115" i="4"/>
  <c r="AV175" i="4"/>
  <c r="AV29" i="4"/>
  <c r="AV43" i="4"/>
  <c r="AV158" i="4"/>
  <c r="AV22" i="4"/>
  <c r="AV41" i="4"/>
  <c r="AB41" i="4"/>
  <c r="BX41" i="4"/>
  <c r="DH41" i="4"/>
  <c r="DH116" i="4"/>
  <c r="DH93" i="4"/>
  <c r="DH184" i="4"/>
  <c r="DH158" i="4"/>
  <c r="DH208" i="4"/>
  <c r="DH244" i="4"/>
  <c r="DH227" i="4"/>
  <c r="DH240" i="4"/>
  <c r="DH107" i="4"/>
  <c r="BX172" i="4"/>
  <c r="BX189" i="4"/>
  <c r="BX139" i="4"/>
  <c r="BX252" i="4"/>
  <c r="BX89" i="4"/>
  <c r="BX127" i="4"/>
  <c r="BX34" i="4"/>
  <c r="BX197" i="4"/>
  <c r="BX167" i="4"/>
  <c r="BX171" i="4"/>
  <c r="DH205" i="4"/>
  <c r="DH161" i="4"/>
  <c r="DH97" i="4"/>
  <c r="DH137" i="4"/>
  <c r="DH150" i="4"/>
  <c r="DH143" i="4"/>
  <c r="DH130" i="4"/>
  <c r="DH100" i="4"/>
  <c r="DH55" i="4"/>
  <c r="DH196" i="4"/>
  <c r="AC136" i="4"/>
  <c r="DH299" i="4"/>
  <c r="DH275" i="4"/>
  <c r="AS299" i="4"/>
  <c r="AS275" i="4"/>
  <c r="GC299" i="4"/>
  <c r="GC275" i="4"/>
  <c r="DH126" i="4"/>
  <c r="DH189" i="4"/>
  <c r="DH199" i="4"/>
  <c r="DH164" i="4"/>
  <c r="DH167" i="4"/>
  <c r="DH263" i="4"/>
  <c r="DH145" i="4"/>
  <c r="DH114" i="4"/>
  <c r="DH95" i="4"/>
  <c r="DH215" i="4"/>
  <c r="DH144" i="4"/>
  <c r="DH112" i="4"/>
  <c r="DH162" i="4"/>
  <c r="DH151" i="4"/>
  <c r="DH182" i="4"/>
  <c r="DH42" i="4"/>
  <c r="DH139" i="4"/>
  <c r="DH255" i="4"/>
  <c r="DH172" i="4"/>
  <c r="DH157" i="4"/>
  <c r="AB210" i="4"/>
  <c r="AB191" i="4"/>
  <c r="AB84" i="4"/>
  <c r="AB52" i="4"/>
  <c r="AB173" i="4"/>
  <c r="AB243" i="4"/>
  <c r="AB211" i="4"/>
  <c r="DH104" i="4"/>
  <c r="DH250" i="4"/>
  <c r="DH183" i="4"/>
  <c r="DH147" i="4"/>
  <c r="DH127" i="4"/>
  <c r="DH88" i="4"/>
  <c r="DH82" i="4"/>
  <c r="DH89" i="4"/>
  <c r="DH194" i="4"/>
  <c r="DH60" i="4"/>
  <c r="AB196" i="4"/>
  <c r="AB170" i="4"/>
  <c r="AB70" i="4"/>
  <c r="AB91" i="4"/>
  <c r="AB123" i="4"/>
  <c r="AB230" i="4"/>
  <c r="AB274" i="4"/>
  <c r="AB269" i="4"/>
  <c r="AB231" i="4"/>
  <c r="AB152" i="4"/>
  <c r="AB264" i="4"/>
  <c r="AV272" i="4"/>
  <c r="AV33" i="4"/>
  <c r="AV254" i="4"/>
  <c r="AV163" i="4"/>
  <c r="AV46" i="4"/>
  <c r="AV94" i="4"/>
  <c r="AV97" i="4"/>
  <c r="AV224" i="4"/>
  <c r="AV203" i="4"/>
  <c r="AV78" i="4"/>
  <c r="AB176" i="4"/>
  <c r="AB267" i="4"/>
  <c r="AB250" i="4"/>
  <c r="AB144" i="4"/>
  <c r="AB271" i="4"/>
  <c r="AB206" i="4"/>
  <c r="AB38" i="4"/>
  <c r="AB177" i="4"/>
  <c r="AB201" i="4"/>
  <c r="AB119" i="4"/>
  <c r="BX98" i="4"/>
  <c r="BX42" i="4"/>
  <c r="AQ270" i="4"/>
  <c r="GA270" i="4"/>
  <c r="AQ271" i="4"/>
  <c r="W271" i="4"/>
  <c r="BY259" i="4"/>
  <c r="AC99" i="4"/>
  <c r="AW143" i="4"/>
  <c r="AW99" i="4"/>
  <c r="BY84" i="4"/>
  <c r="AC259" i="4"/>
  <c r="AW84" i="4"/>
  <c r="AC62" i="4"/>
  <c r="AW154" i="4"/>
  <c r="BY143" i="4"/>
  <c r="AW225" i="4"/>
  <c r="AC179" i="4"/>
  <c r="BY225" i="4"/>
  <c r="AC212" i="4"/>
  <c r="BY179" i="4"/>
  <c r="AC154" i="4"/>
  <c r="BY154" i="4"/>
  <c r="AC148" i="4"/>
  <c r="AW259" i="4"/>
  <c r="AW179" i="4"/>
  <c r="AC225" i="4"/>
  <c r="AC143" i="4"/>
  <c r="BY99" i="4"/>
  <c r="AC84" i="4"/>
  <c r="N133" i="4" a="1"/>
  <c r="N133" i="4" s="1"/>
  <c r="L133" i="4" a="1"/>
  <c r="L133" i="4" s="1"/>
  <c r="FT165" i="4" a="1"/>
  <c r="FT165" i="4"/>
  <c r="R178" i="4" a="1"/>
  <c r="R178" i="4" s="1"/>
  <c r="FS49" i="4" a="1"/>
  <c r="FS49" i="4" s="1"/>
  <c r="N49" i="4" a="1"/>
  <c r="N49" i="4" s="1"/>
  <c r="L49" i="4" a="1"/>
  <c r="L49" i="4" s="1"/>
  <c r="Q41" i="4" a="1"/>
  <c r="Q41" i="4" s="1"/>
  <c r="I41" i="4" a="1"/>
  <c r="I41" i="4" s="1"/>
  <c r="DL133" i="4" a="1"/>
  <c r="DL133" i="4" s="1"/>
  <c r="Q49" i="4" a="1"/>
  <c r="Q49" i="4" s="1"/>
  <c r="I49" i="4" a="1"/>
  <c r="I49" i="4" s="1"/>
  <c r="GM133" i="4" a="1"/>
  <c r="GM133" i="4" s="1"/>
  <c r="K165" i="4" a="1"/>
  <c r="K165" i="4" s="1"/>
  <c r="DU165" i="4" a="1"/>
  <c r="DU165" i="4" s="1"/>
  <c r="FX193" i="4" a="1"/>
  <c r="FX193" i="4" s="1"/>
  <c r="R41" i="4" a="1"/>
  <c r="R41" i="4" s="1"/>
  <c r="FY41" i="4" a="1"/>
  <c r="FY41" i="4" s="1"/>
  <c r="R165" i="4" a="1"/>
  <c r="R165" i="4" s="1"/>
  <c r="Q165" i="4" a="1"/>
  <c r="Q165" i="4" s="1"/>
  <c r="I165" i="4" a="1"/>
  <c r="I165" i="4" s="1"/>
  <c r="Q178" i="4" a="1"/>
  <c r="Q178" i="4"/>
  <c r="I178" i="4" a="1"/>
  <c r="I178" i="4"/>
  <c r="FS178" i="4" a="1"/>
  <c r="FS178" i="4"/>
  <c r="FX49" i="4" a="1"/>
  <c r="FX49" i="4" s="1"/>
  <c r="R49" i="4" a="1"/>
  <c r="R49" i="4" s="1"/>
  <c r="GM165" i="4" a="1"/>
  <c r="GM165" i="4" s="1"/>
  <c r="Q133" i="4" a="1"/>
  <c r="Q133" i="4" s="1"/>
  <c r="I133" i="4" a="1"/>
  <c r="I133" i="4" s="1"/>
  <c r="FX165" i="4" a="1"/>
  <c r="FX165" i="4" s="1"/>
  <c r="K133" i="4" a="1"/>
  <c r="K133" i="4" s="1"/>
  <c r="DU133" i="4" a="1"/>
  <c r="DU133" i="4" s="1"/>
  <c r="FS193" i="4" a="1"/>
  <c r="FS193" i="4" s="1"/>
  <c r="GM178" i="4" a="1"/>
  <c r="GM178" i="4" s="1"/>
  <c r="R133" i="4" a="1"/>
  <c r="R133" i="4" s="1"/>
  <c r="FS165" i="4" a="1"/>
  <c r="FS165" i="4" s="1"/>
  <c r="Q193" i="4" a="1"/>
  <c r="Q193" i="4" s="1"/>
  <c r="I193" i="4" a="1"/>
  <c r="I193" i="4" s="1"/>
  <c r="FT49" i="4" a="1"/>
  <c r="FT49" i="4" s="1"/>
  <c r="DL41" i="4" a="1"/>
  <c r="DL41" i="4" s="1"/>
  <c r="DM165" i="4" a="1"/>
  <c r="DM165" i="4" s="1"/>
  <c r="FT133" i="4" a="1"/>
  <c r="FT133" i="4" s="1"/>
  <c r="DL49" i="4" a="1"/>
  <c r="DL49" i="4" s="1"/>
  <c r="K178" i="4" a="1"/>
  <c r="K178" i="4" s="1"/>
  <c r="DU178" i="4" a="1"/>
  <c r="DU178" i="4" s="1"/>
  <c r="FY49" i="4" a="1"/>
  <c r="FY49" i="4" s="1"/>
  <c r="N193" i="4" a="1"/>
  <c r="N193" i="4" s="1"/>
  <c r="L193" i="4" a="1"/>
  <c r="L193" i="4" s="1"/>
  <c r="N178" i="4" a="1"/>
  <c r="N178" i="4" s="1"/>
  <c r="L178" i="4" a="1"/>
  <c r="L178" i="4"/>
  <c r="DM49" i="4" a="1"/>
  <c r="DM49" i="4" s="1"/>
  <c r="GM193" i="4" a="1"/>
  <c r="GM193" i="4" s="1"/>
  <c r="FY178" i="4" a="1"/>
  <c r="FY178" i="4" s="1"/>
  <c r="DM133" i="4" a="1"/>
  <c r="DM133" i="4" s="1"/>
  <c r="GM49" i="4" a="1"/>
  <c r="GM49" i="4" s="1"/>
  <c r="FX133" i="4" a="1"/>
  <c r="FX133" i="4" s="1"/>
  <c r="FY193" i="4" a="1"/>
  <c r="FY193" i="4" s="1"/>
  <c r="FT41" i="4" a="1"/>
  <c r="FT41" i="4" s="1"/>
  <c r="FY165" i="4" a="1"/>
  <c r="FY165" i="4" s="1"/>
  <c r="FT193" i="4" a="1"/>
  <c r="FT193" i="4" s="1"/>
  <c r="FX178" i="4" a="1"/>
  <c r="FX178" i="4" s="1"/>
  <c r="FX41" i="4" a="1"/>
  <c r="FX41" i="4" s="1"/>
  <c r="K49" i="4" a="1"/>
  <c r="K49" i="4" s="1"/>
  <c r="DU49" i="4" a="1"/>
  <c r="DU49" i="4" s="1"/>
  <c r="DM41" i="4" a="1"/>
  <c r="DM41" i="4" s="1"/>
  <c r="FS41" i="4" a="1"/>
  <c r="FS41" i="4" s="1"/>
  <c r="DM178" i="4" a="1"/>
  <c r="DM178" i="4" s="1"/>
  <c r="DL193" i="4" a="1"/>
  <c r="DL193" i="4" s="1"/>
  <c r="FT178" i="4" a="1"/>
  <c r="FT178" i="4" s="1"/>
  <c r="DL178" i="4" a="1"/>
  <c r="DL178" i="4" s="1"/>
  <c r="DM193" i="4" a="1"/>
  <c r="DM193" i="4" s="1"/>
  <c r="DL165" i="4" a="1"/>
  <c r="DL165" i="4" s="1"/>
  <c r="K193" i="4" a="1"/>
  <c r="K193" i="4" s="1"/>
  <c r="DU193" i="4" a="1"/>
  <c r="DU193" i="4" s="1"/>
  <c r="N165" i="4" a="1"/>
  <c r="N165" i="4" s="1"/>
  <c r="L165" i="4" a="1"/>
  <c r="L165" i="4" s="1"/>
  <c r="N41" i="4" a="1"/>
  <c r="N41" i="4" s="1"/>
  <c r="L41" i="4" a="1"/>
  <c r="L41" i="4" s="1"/>
  <c r="R193" i="4" a="1"/>
  <c r="R193" i="4" s="1"/>
  <c r="FY133" i="4" a="1"/>
  <c r="FY133" i="4" s="1"/>
  <c r="FS133" i="4" a="1"/>
  <c r="FS133" i="4" s="1"/>
  <c r="GM41" i="4" a="1"/>
  <c r="GM41" i="4"/>
  <c r="K41" i="4" a="1"/>
  <c r="K41" i="4" s="1"/>
  <c r="DU41" i="4" a="1"/>
  <c r="DU41" i="4" s="1"/>
  <c r="BX199" i="4"/>
  <c r="BX178" i="4"/>
  <c r="AV178" i="4"/>
  <c r="BX83" i="4"/>
  <c r="BX49" i="4"/>
  <c r="AV83" i="4"/>
  <c r="AV241" i="4"/>
  <c r="AV199" i="4"/>
  <c r="BX241" i="4"/>
  <c r="AV49" i="4"/>
  <c r="AV37" i="4"/>
  <c r="AV223" i="4"/>
  <c r="BX151" i="4"/>
  <c r="AV228" i="4"/>
  <c r="AV133" i="4"/>
  <c r="BX99" i="4"/>
  <c r="AV25" i="4"/>
  <c r="BX165" i="4"/>
  <c r="AV99" i="4"/>
  <c r="BX95" i="4"/>
  <c r="BX223" i="4"/>
  <c r="BX37" i="4"/>
  <c r="AV108" i="4"/>
  <c r="BX228" i="4"/>
  <c r="AV95" i="4"/>
  <c r="BX133" i="4"/>
  <c r="AV151" i="4"/>
  <c r="BX25" i="4"/>
  <c r="AV165" i="4"/>
  <c r="BX108" i="4"/>
  <c r="BY121" i="4"/>
  <c r="AC121" i="4"/>
  <c r="AW170" i="4"/>
  <c r="AC170" i="4"/>
  <c r="BY155" i="4"/>
  <c r="BY262" i="4"/>
  <c r="AW140" i="4"/>
  <c r="AC155" i="4"/>
  <c r="AW134" i="4"/>
  <c r="AC199" i="4"/>
  <c r="BY140" i="4"/>
  <c r="AC134" i="4"/>
  <c r="AC262" i="4"/>
  <c r="AC239" i="4"/>
  <c r="AC50" i="4"/>
  <c r="AC238" i="4"/>
  <c r="BY199" i="4"/>
  <c r="AW155" i="4"/>
  <c r="AW121" i="4"/>
  <c r="AW262" i="4"/>
  <c r="AW199" i="4"/>
  <c r="AC140" i="4"/>
  <c r="BY134" i="4"/>
  <c r="BY170" i="4"/>
  <c r="BW180" i="4"/>
  <c r="AT270" i="4"/>
  <c r="AW234" i="4"/>
  <c r="AW37" i="4"/>
  <c r="BY180" i="4"/>
  <c r="AW118" i="4"/>
  <c r="AW214" i="4"/>
  <c r="BY22" i="4"/>
  <c r="AW146" i="4"/>
  <c r="AC92" i="4"/>
  <c r="AW131" i="4"/>
  <c r="BY118" i="4"/>
  <c r="AC146" i="4"/>
  <c r="AW22" i="4"/>
  <c r="BY214" i="4"/>
  <c r="AC180" i="4"/>
  <c r="BY131" i="4"/>
  <c r="BY227" i="4"/>
  <c r="AC227" i="4"/>
  <c r="BY234" i="4"/>
  <c r="AC37" i="4"/>
  <c r="BY146" i="4"/>
  <c r="AW227" i="4"/>
  <c r="AW180" i="4"/>
  <c r="AC131" i="4"/>
  <c r="BY92" i="4"/>
  <c r="BY37" i="4"/>
  <c r="AC214" i="4"/>
  <c r="AW92" i="4"/>
  <c r="AC118" i="4"/>
  <c r="AC22" i="4"/>
  <c r="AC234" i="4"/>
  <c r="BY41" i="4"/>
  <c r="BY89" i="4"/>
  <c r="AC40" i="4"/>
  <c r="AW189" i="4"/>
  <c r="AW211" i="4"/>
  <c r="AC255" i="4"/>
  <c r="BY87" i="4"/>
  <c r="AC87" i="4"/>
  <c r="AC174" i="4"/>
  <c r="AC189" i="4"/>
  <c r="AW41" i="4"/>
  <c r="AC41" i="4"/>
  <c r="BY174" i="4"/>
  <c r="BY211" i="4"/>
  <c r="AC49" i="4"/>
  <c r="AW89" i="4"/>
  <c r="AW255" i="4"/>
  <c r="AW40" i="4"/>
  <c r="BY49" i="4"/>
  <c r="AC89" i="4"/>
  <c r="BY255" i="4"/>
  <c r="AW174" i="4"/>
  <c r="BY40" i="4"/>
  <c r="AC111" i="4"/>
  <c r="AW49" i="4"/>
  <c r="AW87" i="4"/>
  <c r="BY189" i="4"/>
  <c r="AC211" i="4"/>
  <c r="BW241" i="4"/>
  <c r="BW193" i="4"/>
  <c r="AU165" i="4"/>
  <c r="BW49" i="4"/>
  <c r="BW178" i="4"/>
  <c r="AU178" i="4"/>
  <c r="BW133" i="4"/>
  <c r="BW41" i="4"/>
  <c r="AU193" i="4"/>
  <c r="AU41" i="4"/>
  <c r="AU49" i="4"/>
  <c r="AU133" i="4"/>
  <c r="AU241" i="4"/>
  <c r="BW165" i="4"/>
  <c r="AP271" i="4"/>
  <c r="V268" i="4"/>
  <c r="BR274" i="4"/>
  <c r="BR269" i="4"/>
  <c r="BR272" i="4"/>
  <c r="BR273" i="4"/>
  <c r="BR271" i="4"/>
  <c r="BR268" i="4"/>
  <c r="V272" i="4"/>
  <c r="V273" i="4"/>
  <c r="V271" i="4"/>
  <c r="AP273" i="4"/>
  <c r="AP268" i="4"/>
  <c r="V274" i="4"/>
  <c r="V269" i="4"/>
  <c r="AP272" i="4"/>
  <c r="AP274" i="4"/>
  <c r="AP269" i="4"/>
  <c r="AC73" i="4"/>
  <c r="AC47" i="4"/>
  <c r="AC201" i="4"/>
  <c r="AC168" i="4"/>
  <c r="AW47" i="4"/>
  <c r="BY251" i="4"/>
  <c r="BY73" i="4"/>
  <c r="BY201" i="4"/>
  <c r="BY168" i="4"/>
  <c r="AC130" i="4"/>
  <c r="AW27" i="4"/>
  <c r="AC113" i="4"/>
  <c r="AW228" i="4"/>
  <c r="AW251" i="4"/>
  <c r="BY228" i="4"/>
  <c r="BY27" i="4"/>
  <c r="AW177" i="4"/>
  <c r="AW130" i="4"/>
  <c r="BY130" i="4"/>
  <c r="AW73" i="4"/>
  <c r="BY47" i="4"/>
  <c r="AW168" i="4"/>
  <c r="AC27" i="4"/>
  <c r="AC251" i="4"/>
  <c r="BY177" i="4"/>
  <c r="AW201" i="4"/>
  <c r="AC177" i="4"/>
  <c r="AC228" i="4"/>
  <c r="AW176" i="4"/>
  <c r="BY252" i="4"/>
  <c r="AW125" i="4"/>
  <c r="AW91" i="4"/>
  <c r="AC125" i="4"/>
  <c r="BY125" i="4"/>
  <c r="AC237" i="4"/>
  <c r="BY237" i="4"/>
  <c r="AC176" i="4"/>
  <c r="BY176" i="4"/>
  <c r="AW249" i="4"/>
  <c r="AC252" i="4"/>
  <c r="AC249" i="4"/>
  <c r="BY249" i="4"/>
  <c r="AW26" i="4"/>
  <c r="AC26" i="4"/>
  <c r="AW252" i="4"/>
  <c r="BY91" i="4"/>
  <c r="AC91" i="4"/>
  <c r="BY26" i="4"/>
  <c r="AW237" i="4"/>
  <c r="AC271" i="4"/>
  <c r="AC167" i="4"/>
  <c r="AC83" i="4"/>
  <c r="AW56" i="4"/>
  <c r="AC75" i="4"/>
  <c r="AW83" i="4"/>
  <c r="AW75" i="4"/>
  <c r="AW271" i="4"/>
  <c r="AC96" i="4"/>
  <c r="AC95" i="4"/>
  <c r="AC56" i="4"/>
  <c r="AW96" i="4"/>
  <c r="AW167" i="4"/>
  <c r="AW95" i="4"/>
  <c r="AW257" i="4"/>
  <c r="AW220" i="4"/>
  <c r="AC220" i="4"/>
  <c r="AW25" i="4"/>
  <c r="AC171" i="4"/>
  <c r="AC116" i="4"/>
  <c r="BY257" i="4"/>
  <c r="AC25" i="4"/>
  <c r="AC260" i="4"/>
  <c r="BY163" i="4"/>
  <c r="AW205" i="4"/>
  <c r="AC163" i="4"/>
  <c r="BY116" i="4"/>
  <c r="BY169" i="4"/>
  <c r="AW171" i="4"/>
  <c r="AC104" i="4"/>
  <c r="AC169" i="4"/>
  <c r="AW260" i="4"/>
  <c r="AC205" i="4"/>
  <c r="BY104" i="4"/>
  <c r="AW116" i="4"/>
  <c r="BY220" i="4"/>
  <c r="AW163" i="4"/>
  <c r="BY171" i="4"/>
  <c r="BY205" i="4"/>
  <c r="BY25" i="4"/>
  <c r="AW169" i="4"/>
  <c r="BY260" i="4"/>
  <c r="AC257" i="4"/>
  <c r="AW104" i="4"/>
  <c r="AC159" i="4"/>
  <c r="AC63" i="4"/>
  <c r="AW197" i="4"/>
  <c r="AW196" i="4"/>
  <c r="BY137" i="4"/>
  <c r="AC268" i="4"/>
  <c r="BY268" i="4"/>
  <c r="BY197" i="4"/>
  <c r="AC137" i="4"/>
  <c r="AC70" i="4"/>
  <c r="BY196" i="4"/>
  <c r="BY159" i="4"/>
  <c r="BY299" i="4"/>
  <c r="BY275" i="4"/>
  <c r="AC299" i="4"/>
  <c r="AC275" i="4"/>
  <c r="AW86" i="4"/>
  <c r="BY183" i="4"/>
  <c r="AW183" i="4"/>
  <c r="BY86" i="4"/>
  <c r="AW63" i="4"/>
  <c r="AW299" i="4"/>
  <c r="AW275" i="4"/>
  <c r="AW70" i="4"/>
  <c r="AC183" i="4"/>
  <c r="BY70" i="4"/>
  <c r="BY63" i="4"/>
  <c r="AW268" i="4"/>
  <c r="AW137" i="4"/>
  <c r="AW159" i="4"/>
  <c r="AC197" i="4"/>
  <c r="AC196" i="4"/>
  <c r="AC86" i="4"/>
  <c r="FY299" i="4" a="1"/>
  <c r="FY299" i="4" s="1"/>
  <c r="FY275" i="4" a="1"/>
  <c r="FY275" i="4"/>
  <c r="N275" i="4" a="1"/>
  <c r="N275" i="4" s="1"/>
  <c r="L299" i="4" a="1"/>
  <c r="L299" i="4" s="1"/>
  <c r="L275" i="4" a="1"/>
  <c r="L275" i="4" s="1"/>
  <c r="DL299" i="4" a="1"/>
  <c r="DL299" i="4" s="1"/>
  <c r="DL275" i="4" a="1"/>
  <c r="DL275" i="4" s="1"/>
  <c r="FT299" i="4" a="1"/>
  <c r="FT299" i="4" s="1"/>
  <c r="FT275" i="4" a="1"/>
  <c r="FT275" i="4" s="1"/>
  <c r="FS299" i="4" a="1"/>
  <c r="FS299" i="4" s="1"/>
  <c r="FS275" i="4" a="1"/>
  <c r="FS275" i="4" s="1"/>
  <c r="FX299" i="4" a="1"/>
  <c r="FX299" i="4" s="1"/>
  <c r="FX275" i="4" a="1"/>
  <c r="FX275" i="4" s="1"/>
  <c r="AC97" i="4"/>
  <c r="BY97" i="4"/>
  <c r="AW36" i="4"/>
  <c r="BY78" i="4"/>
  <c r="AC187" i="4"/>
  <c r="AC160" i="4"/>
  <c r="BY241" i="4"/>
  <c r="AC133" i="4"/>
  <c r="BY187" i="4"/>
  <c r="AC241" i="4"/>
  <c r="AW133" i="4"/>
  <c r="AC206" i="4"/>
  <c r="AW206" i="4"/>
  <c r="AC36" i="4"/>
  <c r="AW78" i="4"/>
  <c r="AW160" i="4"/>
  <c r="BY133" i="4"/>
  <c r="BY206" i="4"/>
  <c r="AC246" i="4"/>
  <c r="AC32" i="4"/>
  <c r="BY36" i="4"/>
  <c r="AW187" i="4"/>
  <c r="AW241" i="4"/>
  <c r="BY160" i="4"/>
  <c r="AW97" i="4"/>
  <c r="AC78" i="4"/>
  <c r="AW127" i="4"/>
  <c r="AW107" i="4"/>
  <c r="BY107" i="4"/>
  <c r="AC85" i="4"/>
  <c r="AC204" i="4"/>
  <c r="BY204" i="4"/>
  <c r="AC74" i="4"/>
  <c r="BY85" i="4"/>
  <c r="BY178" i="4"/>
  <c r="BY74" i="4"/>
  <c r="AC178" i="4"/>
  <c r="AC224" i="4"/>
  <c r="AC23" i="4"/>
  <c r="AC128" i="4"/>
  <c r="AW224" i="4"/>
  <c r="AW178" i="4"/>
  <c r="AW204" i="4"/>
  <c r="BY127" i="4"/>
  <c r="AW74" i="4"/>
  <c r="AW85" i="4"/>
  <c r="BY224" i="4"/>
  <c r="AC64" i="4"/>
  <c r="AC107" i="4"/>
  <c r="AC127" i="4"/>
  <c r="FY241" i="4" a="1"/>
  <c r="FY241" i="4" s="1"/>
  <c r="Q241" i="4" a="1"/>
  <c r="Q241" i="4" s="1"/>
  <c r="I241" i="4" a="1"/>
  <c r="I241" i="4" s="1"/>
  <c r="FX241" i="4" a="1"/>
  <c r="FX241" i="4"/>
  <c r="FT241" i="4" a="1"/>
  <c r="FT241" i="4" s="1"/>
  <c r="R241" i="4" a="1"/>
  <c r="R241" i="4" s="1"/>
  <c r="K241" i="4" a="1"/>
  <c r="K241" i="4" s="1"/>
  <c r="DU241" i="4" a="1"/>
  <c r="DU241" i="4" s="1"/>
  <c r="DL241" i="4" a="1"/>
  <c r="DL241" i="4"/>
  <c r="FS241" i="4" a="1"/>
  <c r="FS241" i="4" s="1"/>
  <c r="GM241" i="4" a="1"/>
  <c r="GM241" i="4" s="1"/>
  <c r="DM241" i="4" a="1"/>
  <c r="DM241" i="4" s="1"/>
  <c r="N241" i="4" a="1"/>
  <c r="N241" i="4" s="1"/>
  <c r="L241" i="4" a="1"/>
  <c r="L241" i="4" s="1"/>
  <c r="AC261" i="4"/>
  <c r="BY77" i="4"/>
  <c r="BY45" i="4"/>
  <c r="AW77" i="4"/>
  <c r="AW28" i="4"/>
  <c r="AW274" i="4"/>
  <c r="AW269" i="4"/>
  <c r="BY28" i="4"/>
  <c r="AW261" i="4"/>
  <c r="AC203" i="4"/>
  <c r="BY256" i="4"/>
  <c r="BY110" i="4"/>
  <c r="AW236" i="4"/>
  <c r="AW110" i="4"/>
  <c r="AW45" i="4"/>
  <c r="AC256" i="4"/>
  <c r="BY203" i="4"/>
  <c r="AC236" i="4"/>
  <c r="AC274" i="4"/>
  <c r="AC269" i="4"/>
  <c r="AC247" i="4"/>
  <c r="BY236" i="4"/>
  <c r="AW203" i="4"/>
  <c r="AC28" i="4"/>
  <c r="AC110" i="4"/>
  <c r="BY261" i="4"/>
  <c r="BY274" i="4"/>
  <c r="BY269" i="4"/>
  <c r="AW256" i="4"/>
  <c r="AC45" i="4"/>
  <c r="AC77" i="4"/>
  <c r="AW144" i="4"/>
  <c r="BY200" i="4"/>
  <c r="BY54" i="4"/>
  <c r="BY232" i="4"/>
  <c r="BY221" i="4"/>
  <c r="AW218" i="4"/>
  <c r="BY218" i="4"/>
  <c r="AC200" i="4"/>
  <c r="AC221" i="4"/>
  <c r="BY81" i="4"/>
  <c r="BY46" i="4"/>
  <c r="AC185" i="4"/>
  <c r="AC46" i="4"/>
  <c r="AW54" i="4"/>
  <c r="AW81" i="4"/>
  <c r="BY144" i="4"/>
  <c r="AC66" i="4"/>
  <c r="AW232" i="4"/>
  <c r="AW46" i="4"/>
  <c r="AC232" i="4"/>
  <c r="AW200" i="4"/>
  <c r="AC54" i="4"/>
  <c r="AC144" i="4"/>
  <c r="AW221" i="4"/>
  <c r="AC81" i="4"/>
  <c r="AC218" i="4"/>
  <c r="BY31" i="4"/>
  <c r="AW210" i="4"/>
  <c r="AC273" i="4"/>
  <c r="AC71" i="4"/>
  <c r="AC166" i="4"/>
  <c r="BY243" i="4"/>
  <c r="AW67" i="4"/>
  <c r="AW20" i="4"/>
  <c r="BY195" i="4"/>
  <c r="AC67" i="4"/>
  <c r="BY71" i="4"/>
  <c r="BY210" i="4"/>
  <c r="BY20" i="4"/>
  <c r="AW195" i="4"/>
  <c r="AC243" i="4"/>
  <c r="AC31" i="4"/>
  <c r="AW273" i="4"/>
  <c r="BY67" i="4"/>
  <c r="AC195" i="4"/>
  <c r="AW71" i="4"/>
  <c r="AW243" i="4"/>
  <c r="AC210" i="4"/>
  <c r="BY273" i="4"/>
  <c r="AC20" i="4"/>
  <c r="AC35" i="4"/>
  <c r="AW31" i="4"/>
  <c r="AW69" i="4"/>
  <c r="BY248" i="4"/>
  <c r="AW82" i="4"/>
  <c r="BY108" i="4"/>
  <c r="BY79" i="4"/>
  <c r="AW108" i="4"/>
  <c r="AC175" i="4"/>
  <c r="AW248" i="4"/>
  <c r="BY184" i="4"/>
  <c r="BY152" i="4"/>
  <c r="BY82" i="4"/>
  <c r="AC184" i="4"/>
  <c r="AW79" i="4"/>
  <c r="AC69" i="4"/>
  <c r="AC109" i="4"/>
  <c r="AW152" i="4"/>
  <c r="AW175" i="4"/>
  <c r="BY175" i="4"/>
  <c r="AC152" i="4"/>
  <c r="AC79" i="4"/>
  <c r="AC82" i="4"/>
  <c r="AC108" i="4"/>
  <c r="AC248" i="4"/>
  <c r="AW184" i="4"/>
  <c r="AC44" i="4"/>
  <c r="BY69" i="4"/>
  <c r="AW223" i="4"/>
  <c r="BY153" i="4"/>
  <c r="BY191" i="4"/>
  <c r="AW264" i="4"/>
  <c r="AC215" i="4"/>
  <c r="AC101" i="4"/>
  <c r="AW119" i="4"/>
  <c r="AC191" i="4"/>
  <c r="BY264" i="4"/>
  <c r="AW172" i="4"/>
  <c r="AC153" i="4"/>
  <c r="AW215" i="4"/>
  <c r="BY119" i="4"/>
  <c r="BY72" i="4"/>
  <c r="AC223" i="4"/>
  <c r="BY101" i="4"/>
  <c r="AW72" i="4"/>
  <c r="AC172" i="4"/>
  <c r="BY223" i="4"/>
  <c r="AW153" i="4"/>
  <c r="AC119" i="4"/>
  <c r="AC72" i="4"/>
  <c r="AW101" i="4"/>
  <c r="AC105" i="4"/>
  <c r="AC264" i="4"/>
  <c r="AW191" i="4"/>
  <c r="BY172" i="4"/>
  <c r="BY215" i="4"/>
  <c r="R242" i="4" a="1"/>
  <c r="R242" i="4" s="1"/>
  <c r="N242" i="4" a="1"/>
  <c r="N242" i="4" s="1"/>
  <c r="L242" i="4" a="1"/>
  <c r="L242" i="4" s="1"/>
  <c r="Q242" i="4" a="1"/>
  <c r="Q242" i="4" s="1"/>
  <c r="I242" i="4" a="1"/>
  <c r="I242" i="4" s="1"/>
  <c r="BY55" i="4"/>
  <c r="AC88" i="4"/>
  <c r="AC55" i="4"/>
  <c r="AW88" i="4"/>
  <c r="AW190" i="4"/>
  <c r="AW158" i="4"/>
  <c r="AC156" i="4"/>
  <c r="AC186" i="4"/>
  <c r="AC39" i="4"/>
  <c r="AC217" i="4"/>
  <c r="AC48" i="4"/>
  <c r="AC158" i="4"/>
  <c r="AC141" i="4"/>
  <c r="BY48" i="4"/>
  <c r="AC190" i="4"/>
  <c r="AW55" i="4"/>
  <c r="BY158" i="4"/>
  <c r="AW48" i="4"/>
  <c r="BY88" i="4"/>
  <c r="BY190" i="4"/>
  <c r="R184" i="4" a="1"/>
  <c r="R184" i="4" s="1"/>
  <c r="R83" i="4" a="1"/>
  <c r="R83" i="4" s="1"/>
  <c r="Q184" i="4" a="1"/>
  <c r="Q184" i="4" s="1"/>
  <c r="I184" i="4" a="1"/>
  <c r="I184" i="4" s="1"/>
  <c r="Q225" i="4" a="1"/>
  <c r="Q225" i="4" s="1"/>
  <c r="I225" i="4" a="1"/>
  <c r="I225" i="4" s="1"/>
  <c r="R244" i="4" a="1"/>
  <c r="R244" i="4" s="1"/>
  <c r="R157" i="4" a="1"/>
  <c r="R157" i="4" s="1"/>
  <c r="Q202" i="4" a="1"/>
  <c r="Q202" i="4" s="1"/>
  <c r="I202" i="4" a="1"/>
  <c r="I202" i="4"/>
  <c r="N244" i="4" a="1"/>
  <c r="N244" i="4" s="1"/>
  <c r="L244" i="4" a="1"/>
  <c r="L244" i="4" s="1"/>
  <c r="Q270" i="4" a="1"/>
  <c r="Q270" i="4" s="1"/>
  <c r="I270" i="4" a="1"/>
  <c r="I270" i="4" s="1"/>
  <c r="R202" i="4" a="1"/>
  <c r="R202" i="4" s="1"/>
  <c r="N135" i="4" a="1"/>
  <c r="N135" i="4" s="1"/>
  <c r="L135" i="4" a="1"/>
  <c r="L135" i="4" s="1"/>
  <c r="Q244" i="4" a="1"/>
  <c r="Q244" i="4" s="1"/>
  <c r="I244" i="4" a="1"/>
  <c r="I244" i="4" s="1"/>
  <c r="R135" i="4" a="1"/>
  <c r="R135" i="4" s="1"/>
  <c r="Q83" i="4" a="1"/>
  <c r="Q83" i="4"/>
  <c r="I83" i="4" a="1"/>
  <c r="I83" i="4" s="1"/>
  <c r="N157" i="4" a="1"/>
  <c r="N157" i="4" s="1"/>
  <c r="L157" i="4" a="1"/>
  <c r="L157" i="4" s="1"/>
  <c r="N184" i="4" a="1"/>
  <c r="N184" i="4" s="1"/>
  <c r="L184" i="4" a="1"/>
  <c r="L184" i="4" s="1"/>
  <c r="Q135" i="4" a="1"/>
  <c r="Q135" i="4" s="1"/>
  <c r="I135" i="4" a="1"/>
  <c r="I135" i="4" s="1"/>
  <c r="N225" i="4" a="1"/>
  <c r="N225" i="4" s="1"/>
  <c r="L225" i="4" a="1"/>
  <c r="L225" i="4" s="1"/>
  <c r="R270" i="4" a="1"/>
  <c r="R270" i="4" s="1"/>
  <c r="Q157" i="4" a="1"/>
  <c r="Q157" i="4" s="1"/>
  <c r="I157" i="4" a="1"/>
  <c r="I157" i="4" s="1"/>
  <c r="N83" i="4" a="1"/>
  <c r="N83" i="4" s="1"/>
  <c r="L83" i="4" a="1"/>
  <c r="L83" i="4" s="1"/>
  <c r="R225" i="4" a="1"/>
  <c r="R225" i="4"/>
  <c r="N270" i="4" a="1"/>
  <c r="N270" i="4" s="1"/>
  <c r="L270" i="4" a="1"/>
  <c r="L270" i="4" s="1"/>
  <c r="N202" i="4" a="1"/>
  <c r="N202" i="4" s="1"/>
  <c r="L202" i="4" a="1"/>
  <c r="L202" i="4" s="1"/>
  <c r="BY34" i="4"/>
  <c r="AW145" i="4"/>
  <c r="BY209" i="4"/>
  <c r="AC65" i="4"/>
  <c r="AC213" i="4"/>
  <c r="AW139" i="4"/>
  <c r="BY139" i="4"/>
  <c r="BY123" i="4"/>
  <c r="BY58" i="4"/>
  <c r="AC209" i="4"/>
  <c r="BY213" i="4"/>
  <c r="BY114" i="4"/>
  <c r="AC114" i="4"/>
  <c r="AC102" i="4"/>
  <c r="AC57" i="4"/>
  <c r="AC123" i="4"/>
  <c r="AW65" i="4"/>
  <c r="AC145" i="4"/>
  <c r="AC58" i="4"/>
  <c r="AW213" i="4"/>
  <c r="BY65" i="4"/>
  <c r="BY145" i="4"/>
  <c r="AW123" i="4"/>
  <c r="AW58" i="4"/>
  <c r="AC139" i="4"/>
  <c r="AW209" i="4"/>
  <c r="AW114" i="4"/>
  <c r="BY233" i="4"/>
  <c r="AW112" i="4"/>
  <c r="AW151" i="4"/>
  <c r="AW250" i="4"/>
  <c r="AC112" i="4"/>
  <c r="AC151" i="4"/>
  <c r="AC90" i="4"/>
  <c r="AC147" i="4"/>
  <c r="BY250" i="4"/>
  <c r="AW233" i="4"/>
  <c r="AW90" i="4"/>
  <c r="AC80" i="4"/>
  <c r="BY202" i="4"/>
  <c r="AW147" i="4"/>
  <c r="AW202" i="4"/>
  <c r="AC250" i="4"/>
  <c r="BY147" i="4"/>
  <c r="AC222" i="4"/>
  <c r="BY90" i="4"/>
  <c r="AC202" i="4"/>
  <c r="AC233" i="4"/>
  <c r="AC59" i="4"/>
  <c r="BY112" i="4"/>
  <c r="BY151" i="4"/>
  <c r="Q124" i="4" a="1"/>
  <c r="Q124" i="4" s="1"/>
  <c r="I124" i="4" a="1"/>
  <c r="I124" i="4" s="1"/>
  <c r="Q195" i="4" a="1"/>
  <c r="Q195" i="4" s="1"/>
  <c r="I195" i="4" a="1"/>
  <c r="I195" i="4" s="1"/>
  <c r="R65" i="4" a="1"/>
  <c r="R65" i="4"/>
  <c r="Q65" i="4" a="1"/>
  <c r="Q65" i="4" s="1"/>
  <c r="I65" i="4" a="1"/>
  <c r="I65" i="4" s="1"/>
  <c r="R68" i="4" a="1"/>
  <c r="R68" i="4" s="1"/>
  <c r="R124" i="4" a="1"/>
  <c r="R124" i="4" s="1"/>
  <c r="R108" i="4" a="1"/>
  <c r="R108" i="4" s="1"/>
  <c r="Q240" i="4" a="1"/>
  <c r="Q240" i="4" s="1"/>
  <c r="I240" i="4" a="1"/>
  <c r="I240" i="4" s="1"/>
  <c r="R267" i="4" a="1"/>
  <c r="R267" i="4" s="1"/>
  <c r="Q177" i="4" a="1"/>
  <c r="Q177" i="4" s="1"/>
  <c r="I177" i="4" a="1"/>
  <c r="I177" i="4" s="1"/>
  <c r="R195" i="4" a="1"/>
  <c r="R195" i="4" s="1"/>
  <c r="Q267" i="4" a="1"/>
  <c r="Q267" i="4" s="1"/>
  <c r="I267" i="4" a="1"/>
  <c r="I267" i="4" s="1"/>
  <c r="R177" i="4" a="1"/>
  <c r="R177" i="4" s="1"/>
  <c r="Q108" i="4" a="1"/>
  <c r="Q108" i="4" s="1"/>
  <c r="I108" i="4" a="1"/>
  <c r="I108" i="4" s="1"/>
  <c r="R240" i="4" a="1"/>
  <c r="R240" i="4" s="1"/>
  <c r="Q68" i="4" a="1"/>
  <c r="Q68" i="4" s="1"/>
  <c r="I68" i="4" a="1"/>
  <c r="I68" i="4"/>
  <c r="AW235" i="4"/>
  <c r="AW165" i="4"/>
  <c r="AC192" i="4"/>
  <c r="AW173" i="4"/>
  <c r="AC258" i="4"/>
  <c r="AC194" i="4"/>
  <c r="BY258" i="4"/>
  <c r="AW194" i="4"/>
  <c r="AC226" i="4"/>
  <c r="AW122" i="4"/>
  <c r="BY173" i="4"/>
  <c r="BY122" i="4"/>
  <c r="AC124" i="4"/>
  <c r="BY165" i="4"/>
  <c r="BY132" i="4"/>
  <c r="AC132" i="4"/>
  <c r="BY235" i="4"/>
  <c r="BY124" i="4"/>
  <c r="AC173" i="4"/>
  <c r="AC165" i="4"/>
  <c r="AW258" i="4"/>
  <c r="AC122" i="4"/>
  <c r="AW132" i="4"/>
  <c r="BY194" i="4"/>
  <c r="AC235" i="4"/>
  <c r="AW124" i="4"/>
  <c r="R120" i="4" a="1"/>
  <c r="R120" i="4"/>
  <c r="Q120" i="4" a="1"/>
  <c r="Q120" i="4" s="1"/>
  <c r="I120" i="4" a="1"/>
  <c r="I120" i="4" s="1"/>
  <c r="N120" i="4" a="1"/>
  <c r="N120" i="4" s="1"/>
  <c r="L120" i="4" a="1"/>
  <c r="L120" i="4" s="1"/>
  <c r="BY126" i="4"/>
  <c r="BY38" i="4"/>
  <c r="AC76" i="4"/>
  <c r="AC149" i="4"/>
  <c r="AC106" i="4"/>
  <c r="AW76" i="4"/>
  <c r="AC115" i="4"/>
  <c r="AW149" i="4"/>
  <c r="BY106" i="4"/>
  <c r="AC21" i="4"/>
  <c r="AW208" i="4"/>
  <c r="AW126" i="4"/>
  <c r="AW38" i="4"/>
  <c r="AC231" i="4"/>
  <c r="AW115" i="4"/>
  <c r="BY29" i="4"/>
  <c r="AC29" i="4"/>
  <c r="AW231" i="4"/>
  <c r="BY208" i="4"/>
  <c r="BY76" i="4"/>
  <c r="BY149" i="4"/>
  <c r="AW106" i="4"/>
  <c r="AC126" i="4"/>
  <c r="AW29" i="4"/>
  <c r="BY115" i="4"/>
  <c r="AC38" i="4"/>
  <c r="BY231" i="4"/>
  <c r="AC208" i="4"/>
  <c r="AW157" i="4"/>
  <c r="AC157" i="4"/>
  <c r="AW267" i="4"/>
  <c r="AC240" i="4"/>
  <c r="AC53" i="4"/>
  <c r="BY267" i="4"/>
  <c r="AC93" i="4"/>
  <c r="AC33" i="4"/>
  <c r="BY244" i="4"/>
  <c r="BY240" i="4"/>
  <c r="BY24" i="4"/>
  <c r="AW53" i="4"/>
  <c r="AW244" i="4"/>
  <c r="BY33" i="4"/>
  <c r="AC188" i="4"/>
  <c r="AW24" i="4"/>
  <c r="BY93" i="4"/>
  <c r="AC253" i="4"/>
  <c r="AW93" i="4"/>
  <c r="AW33" i="4"/>
  <c r="BY53" i="4"/>
  <c r="AW240" i="4"/>
  <c r="AC267" i="4"/>
  <c r="AC24" i="4"/>
  <c r="AC244" i="4"/>
  <c r="BY157" i="4"/>
  <c r="AC120" i="4"/>
  <c r="BY150" i="4"/>
  <c r="AC61" i="4"/>
  <c r="AC230" i="4"/>
  <c r="BY270" i="4"/>
  <c r="AW254" i="4"/>
  <c r="BY263" i="4"/>
  <c r="AC30" i="4"/>
  <c r="AC138" i="4"/>
  <c r="AC150" i="4"/>
  <c r="AW120" i="4"/>
  <c r="BY60" i="4"/>
  <c r="BY30" i="4"/>
  <c r="BY254" i="4"/>
  <c r="BY230" i="4"/>
  <c r="AC263" i="4"/>
  <c r="AC60" i="4"/>
  <c r="AW30" i="4"/>
  <c r="AW270" i="4"/>
  <c r="AC254" i="4"/>
  <c r="AW150" i="4"/>
  <c r="AW263" i="4"/>
  <c r="AW230" i="4"/>
  <c r="BY120" i="4"/>
  <c r="AW60" i="4"/>
  <c r="AC270" i="4"/>
  <c r="AC164" i="4"/>
  <c r="BY135" i="4"/>
  <c r="AC129" i="4"/>
  <c r="AC245" i="4"/>
  <c r="AC103" i="4"/>
  <c r="BY164" i="4"/>
  <c r="BY94" i="4"/>
  <c r="AC98" i="4"/>
  <c r="AW219" i="4"/>
  <c r="AC135" i="4"/>
  <c r="AW245" i="4"/>
  <c r="AC242" i="4"/>
  <c r="BY103" i="4"/>
  <c r="AC51" i="4"/>
  <c r="BY219" i="4"/>
  <c r="AW94" i="4"/>
  <c r="AW98" i="4"/>
  <c r="BY245" i="4"/>
  <c r="AW103" i="4"/>
  <c r="AW164" i="4"/>
  <c r="AC94" i="4"/>
  <c r="AC219" i="4"/>
  <c r="BY98" i="4"/>
  <c r="AW135" i="4"/>
  <c r="AD142" i="4"/>
  <c r="AD100" i="4"/>
  <c r="AX100" i="4"/>
  <c r="AD28" i="4"/>
  <c r="AX73" i="4"/>
  <c r="AX187" i="4"/>
  <c r="AX96" i="4"/>
  <c r="AD96" i="4"/>
  <c r="AD187" i="4"/>
  <c r="AX142" i="4"/>
  <c r="AX28" i="4"/>
  <c r="AD73" i="4"/>
  <c r="AX245" i="4"/>
  <c r="AD58" i="4"/>
  <c r="AX121" i="4"/>
  <c r="AD219" i="4"/>
  <c r="AX145" i="4"/>
  <c r="AX114" i="4"/>
  <c r="AX237" i="4"/>
  <c r="AX138" i="4"/>
  <c r="AD114" i="4"/>
  <c r="AX58" i="4"/>
  <c r="AD138" i="4"/>
  <c r="AX79" i="4"/>
  <c r="AD79" i="4"/>
  <c r="AD237" i="4"/>
  <c r="AX219" i="4"/>
  <c r="AD145" i="4"/>
  <c r="AD245" i="4"/>
  <c r="AD179" i="4"/>
  <c r="AD121" i="4"/>
  <c r="AX179" i="4"/>
  <c r="AX64" i="4"/>
  <c r="AX130" i="4"/>
  <c r="AD128" i="4"/>
  <c r="AD129" i="4"/>
  <c r="AX175" i="4"/>
  <c r="AX169" i="4"/>
  <c r="AD259" i="4"/>
  <c r="AD130" i="4"/>
  <c r="AD74" i="4"/>
  <c r="AX61" i="4"/>
  <c r="AX103" i="4"/>
  <c r="AX128" i="4"/>
  <c r="AD61" i="4"/>
  <c r="AX74" i="4"/>
  <c r="AD103" i="4"/>
  <c r="AX259" i="4"/>
  <c r="AD64" i="4"/>
  <c r="AD169" i="4"/>
  <c r="AX129" i="4"/>
  <c r="AD175" i="4"/>
  <c r="AD33" i="4"/>
  <c r="AD126" i="4"/>
  <c r="AD236" i="4"/>
  <c r="AX89" i="4"/>
  <c r="BZ257" i="4"/>
  <c r="AX109" i="4"/>
  <c r="BZ109" i="4"/>
  <c r="BZ217" i="4"/>
  <c r="AX257" i="4"/>
  <c r="AX217" i="4"/>
  <c r="AX33" i="4"/>
  <c r="BZ157" i="4"/>
  <c r="AD89" i="4"/>
  <c r="AD253" i="4"/>
  <c r="AX236" i="4"/>
  <c r="BZ206" i="4"/>
  <c r="AX253" i="4"/>
  <c r="AX157" i="4"/>
  <c r="BZ126" i="4"/>
  <c r="AX206" i="4"/>
  <c r="BZ236" i="4"/>
  <c r="AD109" i="4"/>
  <c r="AX126" i="4"/>
  <c r="BZ89" i="4"/>
  <c r="AD217" i="4"/>
  <c r="BZ253" i="4"/>
  <c r="BZ33" i="4"/>
  <c r="AD206" i="4"/>
  <c r="AD257" i="4"/>
  <c r="AD157" i="4"/>
  <c r="DH193" i="4"/>
  <c r="GC33" i="4"/>
  <c r="DH111" i="4"/>
  <c r="DH188" i="4"/>
  <c r="DH99" i="4"/>
  <c r="DH243" i="4"/>
  <c r="DH176" i="4"/>
  <c r="DH94" i="4"/>
  <c r="DH62" i="4"/>
  <c r="GC243" i="4"/>
  <c r="DH236" i="4"/>
  <c r="GC94" i="4"/>
  <c r="DH33" i="4"/>
  <c r="GC176" i="4"/>
  <c r="GC99" i="4"/>
  <c r="GC236" i="4"/>
  <c r="GC193" i="4"/>
  <c r="AD260" i="4"/>
  <c r="BZ260" i="4"/>
  <c r="AD42" i="4"/>
  <c r="AX42" i="4"/>
  <c r="AD153" i="4"/>
  <c r="AX76" i="4"/>
  <c r="BZ23" i="4"/>
  <c r="AD57" i="4"/>
  <c r="BZ182" i="4"/>
  <c r="BZ193" i="4"/>
  <c r="AD76" i="4"/>
  <c r="AX174" i="4"/>
  <c r="BZ174" i="4"/>
  <c r="AX23" i="4"/>
  <c r="AD182" i="4"/>
  <c r="BZ24" i="4"/>
  <c r="AX24" i="4"/>
  <c r="BZ57" i="4"/>
  <c r="AY193" i="4"/>
  <c r="AX193" i="4"/>
  <c r="BZ153" i="4"/>
  <c r="AX182" i="4"/>
  <c r="BZ76" i="4"/>
  <c r="AX153" i="4"/>
  <c r="AD24" i="4"/>
  <c r="AX260" i="4"/>
  <c r="BZ42" i="4"/>
  <c r="AD193" i="4"/>
  <c r="AD23" i="4"/>
  <c r="AD174" i="4"/>
  <c r="AX57" i="4"/>
  <c r="GC124" i="4"/>
  <c r="GC58" i="4"/>
  <c r="DH259" i="4"/>
  <c r="GC74" i="4"/>
  <c r="GC258" i="4"/>
  <c r="GC230" i="4"/>
  <c r="DH165" i="4"/>
  <c r="GC165" i="4"/>
  <c r="DH258" i="4"/>
  <c r="DH58" i="4"/>
  <c r="DH124" i="4"/>
  <c r="DH50" i="4"/>
  <c r="DH74" i="4"/>
  <c r="DH230" i="4"/>
  <c r="GC259" i="4"/>
  <c r="DH242" i="4"/>
  <c r="DH61" i="4"/>
  <c r="GC25" i="4"/>
  <c r="GC46" i="4"/>
  <c r="GC115" i="4"/>
  <c r="DH190" i="4"/>
  <c r="DH40" i="4"/>
  <c r="GC202" i="4"/>
  <c r="DH24" i="4"/>
  <c r="DH223" i="4"/>
  <c r="GC40" i="4"/>
  <c r="DH166" i="4"/>
  <c r="DH102" i="4"/>
  <c r="GC223" i="4"/>
  <c r="DH115" i="4"/>
  <c r="DH46" i="4"/>
  <c r="GC24" i="4"/>
  <c r="DH25" i="4"/>
  <c r="DH202" i="4"/>
  <c r="GC190" i="4"/>
  <c r="AX161" i="4"/>
  <c r="AD238" i="4"/>
  <c r="BZ161" i="4"/>
  <c r="BZ75" i="4"/>
  <c r="BZ155" i="4"/>
  <c r="AD155" i="4"/>
  <c r="AD21" i="4"/>
  <c r="BZ238" i="4"/>
  <c r="AD59" i="4"/>
  <c r="AX59" i="4"/>
  <c r="AX75" i="4"/>
  <c r="BZ21" i="4"/>
  <c r="AX155" i="4"/>
  <c r="AX238" i="4"/>
  <c r="AD75" i="4"/>
  <c r="AX21" i="4"/>
  <c r="AD161" i="4"/>
  <c r="BZ59" i="4"/>
  <c r="DH170" i="4"/>
  <c r="GC203" i="4"/>
  <c r="DH49" i="4"/>
  <c r="DH252" i="4"/>
  <c r="DH234" i="4"/>
  <c r="GC171" i="4"/>
  <c r="GC235" i="4"/>
  <c r="GC121" i="4"/>
  <c r="DH246" i="4"/>
  <c r="GC48" i="4"/>
  <c r="DH48" i="4"/>
  <c r="DH121" i="4"/>
  <c r="DH171" i="4"/>
  <c r="GC234" i="4"/>
  <c r="GC170" i="4"/>
  <c r="GC49" i="4"/>
  <c r="DH235" i="4"/>
  <c r="DH203" i="4"/>
  <c r="GC252" i="4"/>
  <c r="DH260" i="4"/>
  <c r="DH68" i="4"/>
  <c r="DH156" i="4"/>
  <c r="GC68" i="4"/>
  <c r="DH66" i="4"/>
  <c r="DH110" i="4"/>
  <c r="GC256" i="4"/>
  <c r="GC110" i="4"/>
  <c r="DH232" i="4"/>
  <c r="DH57" i="4"/>
  <c r="DH256" i="4"/>
  <c r="GC232" i="4"/>
  <c r="GC260" i="4"/>
  <c r="BZ241" i="4"/>
  <c r="AD105" i="4"/>
  <c r="AD97" i="4"/>
  <c r="AD32" i="4"/>
  <c r="AX41" i="4"/>
  <c r="AD150" i="4"/>
  <c r="BZ97" i="4"/>
  <c r="AX241" i="4"/>
  <c r="BZ178" i="4"/>
  <c r="AX85" i="4"/>
  <c r="AX211" i="4"/>
  <c r="AD211" i="4"/>
  <c r="BZ32" i="4"/>
  <c r="BZ150" i="4"/>
  <c r="AX133" i="4"/>
  <c r="AX178" i="4"/>
  <c r="AD85" i="4"/>
  <c r="AD41" i="4"/>
  <c r="AX105" i="4"/>
  <c r="AD133" i="4"/>
  <c r="AX150" i="4"/>
  <c r="BZ85" i="4"/>
  <c r="AD241" i="4"/>
  <c r="BZ41" i="4"/>
  <c r="AX32" i="4"/>
  <c r="AD178" i="4"/>
  <c r="BZ211" i="4"/>
  <c r="BZ105" i="4"/>
  <c r="AX97" i="4"/>
  <c r="BZ133" i="4"/>
  <c r="DH185" i="4"/>
  <c r="DH253" i="4"/>
  <c r="DH141" i="4"/>
  <c r="DH113" i="4"/>
  <c r="GC191" i="4"/>
  <c r="DH177" i="4"/>
  <c r="GC221" i="4"/>
  <c r="DH149" i="4"/>
  <c r="GC209" i="4"/>
  <c r="DH221" i="4"/>
  <c r="GC177" i="4"/>
  <c r="DH191" i="4"/>
  <c r="DH209" i="4"/>
  <c r="DH226" i="4"/>
  <c r="GC149" i="4"/>
  <c r="DH105" i="4"/>
  <c r="GC37" i="4"/>
  <c r="DH220" i="4"/>
  <c r="DH245" i="4"/>
  <c r="GC178" i="4"/>
  <c r="GC200" i="4"/>
  <c r="GC168" i="4"/>
  <c r="GC72" i="4"/>
  <c r="DH134" i="4"/>
  <c r="DH168" i="4"/>
  <c r="DH200" i="4"/>
  <c r="GC220" i="4"/>
  <c r="DH72" i="4"/>
  <c r="DH178" i="4"/>
  <c r="DH128" i="4"/>
  <c r="GC245" i="4"/>
  <c r="GC134" i="4"/>
  <c r="DH37" i="4"/>
  <c r="BZ25" i="4"/>
  <c r="BZ55" i="4"/>
  <c r="BZ235" i="4"/>
  <c r="BZ144" i="4"/>
  <c r="AD258" i="4"/>
  <c r="AD68" i="4"/>
  <c r="BZ203" i="4"/>
  <c r="AD90" i="4"/>
  <c r="BZ172" i="4"/>
  <c r="BZ135" i="4"/>
  <c r="AD203" i="4"/>
  <c r="AD144" i="4"/>
  <c r="AD135" i="4"/>
  <c r="AD235" i="4"/>
  <c r="AD25" i="4"/>
  <c r="BZ68" i="4"/>
  <c r="AD172" i="4"/>
  <c r="AD55" i="4"/>
  <c r="BZ258" i="4"/>
  <c r="BZ90" i="4"/>
  <c r="AX137" i="4"/>
  <c r="AX223" i="4"/>
  <c r="AD154" i="4"/>
  <c r="AD167" i="4"/>
  <c r="AX158" i="4"/>
  <c r="BZ227" i="4"/>
  <c r="AX72" i="4"/>
  <c r="BZ234" i="4"/>
  <c r="AX234" i="4"/>
  <c r="AX154" i="4"/>
  <c r="AD255" i="4"/>
  <c r="AD72" i="4"/>
  <c r="AD223" i="4"/>
  <c r="AD244" i="4"/>
  <c r="AX255" i="4"/>
  <c r="AD158" i="4"/>
  <c r="BZ167" i="4"/>
  <c r="AD227" i="4"/>
  <c r="BZ154" i="4"/>
  <c r="AX244" i="4"/>
  <c r="BZ223" i="4"/>
  <c r="AD234" i="4"/>
  <c r="AX227" i="4"/>
  <c r="AD137" i="4"/>
  <c r="BZ72" i="4"/>
  <c r="BZ137" i="4"/>
  <c r="BZ244" i="4"/>
  <c r="BZ158" i="4"/>
  <c r="BZ255" i="4"/>
  <c r="AX167" i="4"/>
  <c r="AX251" i="4"/>
  <c r="BZ30" i="4"/>
  <c r="AD213" i="4"/>
  <c r="AD147" i="4"/>
  <c r="AX140" i="4"/>
  <c r="AX202" i="4"/>
  <c r="AX53" i="4"/>
  <c r="BZ251" i="4"/>
  <c r="BZ191" i="4"/>
  <c r="BZ140" i="4"/>
  <c r="BZ239" i="4"/>
  <c r="AD202" i="4"/>
  <c r="AX30" i="4"/>
  <c r="BZ213" i="4"/>
  <c r="AX191" i="4"/>
  <c r="AD53" i="4"/>
  <c r="AD136" i="4"/>
  <c r="AX136" i="4"/>
  <c r="AD239" i="4"/>
  <c r="BZ147" i="4"/>
  <c r="BZ136" i="4"/>
  <c r="AD140" i="4"/>
  <c r="AX239" i="4"/>
  <c r="AD191" i="4"/>
  <c r="AX147" i="4"/>
  <c r="AD251" i="4"/>
  <c r="AD30" i="4"/>
  <c r="BZ202" i="4"/>
  <c r="AX213" i="4"/>
  <c r="BZ53" i="4"/>
  <c r="BZ49" i="4"/>
  <c r="AD246" i="4"/>
  <c r="AX93" i="4"/>
  <c r="BZ139" i="4"/>
  <c r="BZ246" i="4"/>
  <c r="AX170" i="4"/>
  <c r="AD49" i="4"/>
  <c r="AD148" i="4"/>
  <c r="BZ148" i="4"/>
  <c r="BZ250" i="4"/>
  <c r="AX139" i="4"/>
  <c r="AD170" i="4"/>
  <c r="AD250" i="4"/>
  <c r="BZ93" i="4"/>
  <c r="AX112" i="4"/>
  <c r="BZ112" i="4"/>
  <c r="AX49" i="4"/>
  <c r="AX230" i="4"/>
  <c r="AD112" i="4"/>
  <c r="AX250" i="4"/>
  <c r="AD94" i="4"/>
  <c r="BZ170" i="4"/>
  <c r="BZ94" i="4"/>
  <c r="BZ230" i="4"/>
  <c r="AX148" i="4"/>
  <c r="AD230" i="4"/>
  <c r="AX246" i="4"/>
  <c r="AD93" i="4"/>
  <c r="AD139" i="4"/>
  <c r="AX94" i="4"/>
  <c r="AD56" i="4"/>
  <c r="AX51" i="4"/>
  <c r="AD152" i="4"/>
  <c r="AD63" i="4"/>
  <c r="AX84" i="4"/>
  <c r="AD84" i="4"/>
  <c r="AD51" i="4"/>
  <c r="BZ102" i="4"/>
  <c r="AD99" i="4"/>
  <c r="BZ166" i="4"/>
  <c r="AX152" i="4"/>
  <c r="AX56" i="4"/>
  <c r="AX102" i="4"/>
  <c r="AX192" i="4"/>
  <c r="AD143" i="4"/>
  <c r="AX166" i="4"/>
  <c r="BZ192" i="4"/>
  <c r="AX63" i="4"/>
  <c r="BZ143" i="4"/>
  <c r="BZ51" i="4"/>
  <c r="BZ56" i="4"/>
  <c r="BZ84" i="4"/>
  <c r="BZ152" i="4"/>
  <c r="AD166" i="4"/>
  <c r="AX143" i="4"/>
  <c r="AX99" i="4"/>
  <c r="BZ63" i="4"/>
  <c r="BZ99" i="4"/>
  <c r="AD102" i="4"/>
  <c r="AD192" i="4"/>
  <c r="AD52" i="4"/>
  <c r="BZ107" i="4"/>
  <c r="BZ116" i="4"/>
  <c r="AD231" i="4"/>
  <c r="BZ52" i="4"/>
  <c r="BZ215" i="4"/>
  <c r="AD91" i="4"/>
  <c r="BZ101" i="4"/>
  <c r="BZ231" i="4"/>
  <c r="AD116" i="4"/>
  <c r="AD215" i="4"/>
  <c r="AD101" i="4"/>
  <c r="AD107" i="4"/>
  <c r="BZ91" i="4"/>
  <c r="BZ165" i="4"/>
  <c r="AD160" i="4"/>
  <c r="AX27" i="4"/>
  <c r="BZ38" i="4"/>
  <c r="BZ160" i="4"/>
  <c r="BZ189" i="4"/>
  <c r="AX189" i="4"/>
  <c r="BZ45" i="4"/>
  <c r="AD176" i="4"/>
  <c r="AX45" i="4"/>
  <c r="AD48" i="4"/>
  <c r="AD111" i="4"/>
  <c r="BZ48" i="4"/>
  <c r="AX176" i="4"/>
  <c r="AD165" i="4"/>
  <c r="AX201" i="4"/>
  <c r="AD201" i="4"/>
  <c r="AD27" i="4"/>
  <c r="AD38" i="4"/>
  <c r="AX111" i="4"/>
  <c r="AX160" i="4"/>
  <c r="AD45" i="4"/>
  <c r="AD189" i="4"/>
  <c r="BZ27" i="4"/>
  <c r="BZ111" i="4"/>
  <c r="AX48" i="4"/>
  <c r="BZ201" i="4"/>
  <c r="BZ176" i="4"/>
  <c r="AX38" i="4"/>
  <c r="AX165" i="4"/>
  <c r="BZ29" i="4"/>
  <c r="AX29" i="4"/>
  <c r="AD163" i="4"/>
  <c r="BZ37" i="4"/>
  <c r="AD36" i="4"/>
  <c r="AD37" i="4"/>
  <c r="AX124" i="4"/>
  <c r="AX218" i="4"/>
  <c r="AD124" i="4"/>
  <c r="BZ205" i="4"/>
  <c r="AX36" i="4"/>
  <c r="AX67" i="4"/>
  <c r="BZ163" i="4"/>
  <c r="AX205" i="4"/>
  <c r="AD218" i="4"/>
  <c r="AD216" i="4"/>
  <c r="BZ67" i="4"/>
  <c r="AD252" i="4"/>
  <c r="BZ216" i="4"/>
  <c r="AX252" i="4"/>
  <c r="BZ218" i="4"/>
  <c r="BZ124" i="4"/>
  <c r="AX37" i="4"/>
  <c r="AX216" i="4"/>
  <c r="AX163" i="4"/>
  <c r="AD67" i="4"/>
  <c r="BZ252" i="4"/>
  <c r="AD29" i="4"/>
  <c r="AD205" i="4"/>
  <c r="BZ36" i="4"/>
  <c r="AX196" i="4"/>
  <c r="AX159" i="4"/>
  <c r="AX180" i="4"/>
  <c r="AX195" i="4"/>
  <c r="BZ198" i="4"/>
  <c r="BZ159" i="4"/>
  <c r="AD62" i="4"/>
  <c r="AD77" i="4"/>
  <c r="BZ196" i="4"/>
  <c r="AD134" i="4"/>
  <c r="BZ180" i="4"/>
  <c r="AD50" i="4"/>
  <c r="AD195" i="4"/>
  <c r="AD198" i="4"/>
  <c r="AX62" i="4"/>
  <c r="AD168" i="4"/>
  <c r="BZ168" i="4"/>
  <c r="AX134" i="4"/>
  <c r="AX77" i="4"/>
  <c r="BZ50" i="4"/>
  <c r="BZ195" i="4"/>
  <c r="AD159" i="4"/>
  <c r="BZ77" i="4"/>
  <c r="AX168" i="4"/>
  <c r="BZ62" i="4"/>
  <c r="AX198" i="4"/>
  <c r="AD196" i="4"/>
  <c r="AD180" i="4"/>
  <c r="BZ134" i="4"/>
  <c r="AX50" i="4"/>
  <c r="AX95" i="4"/>
  <c r="AX39" i="4"/>
  <c r="AD242" i="4"/>
  <c r="BZ261" i="4"/>
  <c r="BZ40" i="4"/>
  <c r="AX78" i="4"/>
  <c r="AX262" i="4"/>
  <c r="BZ199" i="4"/>
  <c r="BZ34" i="4"/>
  <c r="AD262" i="4"/>
  <c r="BZ242" i="4"/>
  <c r="AX261" i="4"/>
  <c r="BZ95" i="4"/>
  <c r="AX31" i="4"/>
  <c r="BZ78" i="4"/>
  <c r="AX199" i="4"/>
  <c r="BZ39" i="4"/>
  <c r="AD31" i="4"/>
  <c r="AX40" i="4"/>
  <c r="BZ31" i="4"/>
  <c r="AX34" i="4"/>
  <c r="AD34" i="4"/>
  <c r="AX242" i="4"/>
  <c r="AD78" i="4"/>
  <c r="BZ262" i="4"/>
  <c r="AD199" i="4"/>
  <c r="AD261" i="4"/>
  <c r="AD95" i="4"/>
  <c r="AD39" i="4"/>
  <c r="AD40" i="4"/>
  <c r="AX46" i="4"/>
  <c r="AD171" i="4"/>
  <c r="AX71" i="4"/>
  <c r="BZ248" i="4"/>
  <c r="BZ190" i="4"/>
  <c r="BZ197" i="4"/>
  <c r="BZ249" i="4"/>
  <c r="AX188" i="4"/>
  <c r="AX197" i="4"/>
  <c r="AX171" i="4"/>
  <c r="AD212" i="4"/>
  <c r="AX190" i="4"/>
  <c r="AX248" i="4"/>
  <c r="AD188" i="4"/>
  <c r="AD117" i="4"/>
  <c r="AD249" i="4"/>
  <c r="AX117" i="4"/>
  <c r="BZ46" i="4"/>
  <c r="BZ171" i="4"/>
  <c r="AD46" i="4"/>
  <c r="AD197" i="4"/>
  <c r="BZ212" i="4"/>
  <c r="AD248" i="4"/>
  <c r="AD190" i="4"/>
  <c r="BZ117" i="4"/>
  <c r="AX249" i="4"/>
  <c r="AX212" i="4"/>
  <c r="BZ71" i="4"/>
  <c r="AD71" i="4"/>
  <c r="BZ188" i="4"/>
  <c r="AD125" i="4"/>
  <c r="AX254" i="4"/>
  <c r="BZ118" i="4"/>
  <c r="AD70" i="4"/>
  <c r="AX119" i="4"/>
  <c r="BZ123" i="4"/>
  <c r="AX214" i="4"/>
  <c r="BZ254" i="4"/>
  <c r="AD65" i="4"/>
  <c r="AD164" i="4"/>
  <c r="BZ214" i="4"/>
  <c r="AD240" i="4"/>
  <c r="AD22" i="4"/>
  <c r="AD80" i="4"/>
  <c r="AX65" i="4"/>
  <c r="BZ232" i="4"/>
  <c r="AD210" i="4"/>
  <c r="BZ164" i="4"/>
  <c r="AX125" i="4"/>
  <c r="AX70" i="4"/>
  <c r="AD118" i="4"/>
  <c r="BZ80" i="4"/>
  <c r="BZ119" i="4"/>
  <c r="AX123" i="4"/>
  <c r="BZ70" i="4"/>
  <c r="BZ22" i="4"/>
  <c r="AX80" i="4"/>
  <c r="AD92" i="4"/>
  <c r="BZ183" i="4"/>
  <c r="BZ240" i="4"/>
  <c r="AD183" i="4"/>
  <c r="BZ185" i="4"/>
  <c r="BZ210" i="4"/>
  <c r="AD104" i="4"/>
  <c r="BZ65" i="4"/>
  <c r="AD119" i="4"/>
  <c r="AX164" i="4"/>
  <c r="AD123" i="4"/>
  <c r="AX118" i="4"/>
  <c r="AD254" i="4"/>
  <c r="AD214" i="4"/>
  <c r="BZ125" i="4"/>
  <c r="AD232" i="4"/>
  <c r="AD220" i="4"/>
  <c r="BZ220" i="4"/>
  <c r="BZ92" i="4"/>
  <c r="AD81" i="4"/>
  <c r="BZ81" i="4"/>
  <c r="BZ104" i="4"/>
  <c r="AD185" i="4"/>
  <c r="AD275" i="4"/>
  <c r="AD273" i="4"/>
  <c r="AD115" i="4"/>
  <c r="AD35" i="4"/>
  <c r="AD272" i="4"/>
  <c r="AD267" i="4"/>
  <c r="AD222" i="4"/>
  <c r="AD271" i="4"/>
  <c r="AD66" i="4"/>
  <c r="AD270" i="4"/>
  <c r="BZ264" i="4"/>
  <c r="BZ173" i="4"/>
  <c r="AX69" i="4"/>
  <c r="BZ225" i="4"/>
  <c r="AX26" i="4"/>
  <c r="AX106" i="4"/>
  <c r="BZ132" i="4"/>
  <c r="AX132" i="4"/>
  <c r="AX264" i="4"/>
  <c r="AX207" i="4"/>
  <c r="BZ207" i="4"/>
  <c r="AX173" i="4"/>
  <c r="BZ131" i="4"/>
  <c r="AX225" i="4"/>
  <c r="BZ43" i="4"/>
  <c r="BZ106" i="4"/>
  <c r="BZ69" i="4"/>
  <c r="BZ26" i="4"/>
  <c r="AX131" i="4"/>
  <c r="AX43" i="4"/>
  <c r="BZ263" i="4"/>
  <c r="BZ149" i="4"/>
  <c r="BZ110" i="4"/>
  <c r="BZ256" i="4"/>
  <c r="AX181" i="4"/>
  <c r="BZ181" i="4"/>
  <c r="BZ228" i="4"/>
  <c r="BZ86" i="4"/>
  <c r="AX228" i="4"/>
  <c r="AX186" i="4"/>
  <c r="AX263" i="4"/>
  <c r="AX256" i="4"/>
  <c r="AX110" i="4"/>
  <c r="AX149" i="4"/>
  <c r="AX86" i="4"/>
  <c r="BZ186" i="4"/>
  <c r="AD120" i="4"/>
  <c r="AD226" i="4"/>
  <c r="AD113" i="4"/>
  <c r="AD141" i="4"/>
  <c r="AD274" i="4"/>
  <c r="AD269" i="4"/>
  <c r="AD204" i="4"/>
  <c r="AD268" i="4"/>
  <c r="AD146" i="4"/>
  <c r="AD20" i="4"/>
  <c r="BZ88" i="4"/>
  <c r="AX82" i="4"/>
  <c r="AX243" i="4"/>
  <c r="BZ151" i="4"/>
  <c r="BZ127" i="4"/>
  <c r="AX209" i="4"/>
  <c r="BZ44" i="4"/>
  <c r="AX208" i="4"/>
  <c r="AX44" i="4"/>
  <c r="AX98" i="4"/>
  <c r="BZ82" i="4"/>
  <c r="BZ98" i="4"/>
  <c r="BZ208" i="4"/>
  <c r="BZ243" i="4"/>
  <c r="BZ54" i="4"/>
  <c r="AX88" i="4"/>
  <c r="AX127" i="4"/>
  <c r="AX54" i="4"/>
  <c r="BZ209" i="4"/>
  <c r="AX151" i="4"/>
  <c r="AX204" i="4"/>
  <c r="BZ204" i="4"/>
  <c r="BZ73" i="4"/>
  <c r="BZ58" i="4"/>
  <c r="BZ145" i="4"/>
  <c r="BZ222" i="4"/>
  <c r="BZ96" i="4"/>
  <c r="BZ141" i="4"/>
  <c r="BZ175" i="4"/>
  <c r="BZ259" i="4"/>
  <c r="BZ177" i="4"/>
  <c r="BZ108" i="4"/>
  <c r="AW207" i="4"/>
  <c r="AW161" i="4"/>
  <c r="AW272" i="4"/>
  <c r="AW198" i="4"/>
  <c r="AW182" i="4"/>
  <c r="AW68" i="4"/>
  <c r="AW100" i="4"/>
  <c r="AW229" i="4"/>
  <c r="DH187" i="4"/>
  <c r="GC169" i="4"/>
  <c r="GC135" i="4"/>
  <c r="DH135" i="4"/>
  <c r="DH169" i="4"/>
  <c r="GC198" i="4"/>
  <c r="DH198" i="4"/>
  <c r="GC187" i="4"/>
  <c r="BY56" i="4"/>
  <c r="BY96" i="4"/>
  <c r="BY75" i="4"/>
  <c r="BY95" i="4"/>
  <c r="BY83" i="4"/>
  <c r="BY271" i="4"/>
  <c r="BY167" i="4"/>
  <c r="AC181" i="4"/>
  <c r="AC216" i="4"/>
  <c r="AC52" i="4"/>
  <c r="AC117" i="4"/>
  <c r="AC193" i="4"/>
  <c r="AC142" i="4"/>
  <c r="AC43" i="4"/>
  <c r="AC162" i="4"/>
  <c r="AD88" i="4"/>
  <c r="AD151" i="4"/>
  <c r="AD127" i="4"/>
  <c r="AD224" i="4"/>
  <c r="AD82" i="4"/>
  <c r="AD54" i="4"/>
  <c r="AD186" i="4"/>
  <c r="AD208" i="4"/>
  <c r="AD110" i="4"/>
  <c r="AD225" i="4"/>
  <c r="AD43" i="4"/>
  <c r="AD194" i="4"/>
  <c r="AD207" i="4"/>
  <c r="AD263" i="4"/>
  <c r="AD209" i="4"/>
  <c r="AD243" i="4"/>
  <c r="AD69" i="4"/>
  <c r="DH239" i="4"/>
  <c r="DH163" i="4"/>
  <c r="DH241" i="4"/>
  <c r="DH96" i="4"/>
  <c r="DH26" i="4"/>
  <c r="DH217" i="4"/>
  <c r="DH222" i="4"/>
  <c r="DH218" i="4"/>
  <c r="DH154" i="4"/>
  <c r="DH69" i="4"/>
  <c r="AX22" i="4"/>
  <c r="AX215" i="4"/>
  <c r="AX235" i="4"/>
  <c r="AX221" i="4"/>
  <c r="AX203" i="4"/>
  <c r="AX55" i="4"/>
  <c r="AX258" i="4"/>
  <c r="AX83" i="4"/>
  <c r="AX91" i="4"/>
  <c r="AX144" i="4"/>
  <c r="AX115" i="4"/>
  <c r="AX90" i="4"/>
  <c r="AX68" i="4"/>
  <c r="AX183" i="4"/>
  <c r="AX107" i="4"/>
  <c r="AX52" i="4"/>
  <c r="AX231" i="4"/>
  <c r="AX232" i="4"/>
  <c r="AX172" i="4"/>
  <c r="AX25" i="4"/>
  <c r="AW34" i="4"/>
  <c r="AC34" i="4"/>
  <c r="AD247" i="4"/>
  <c r="BZ87" i="4"/>
  <c r="BZ247" i="4"/>
  <c r="AD87" i="4"/>
  <c r="AD162" i="4"/>
  <c r="BZ162" i="4"/>
  <c r="AC42" i="4"/>
  <c r="BY42" i="4"/>
  <c r="BZ245" i="4"/>
  <c r="BZ129" i="4"/>
  <c r="BZ28" i="4"/>
  <c r="BZ113" i="4"/>
  <c r="BZ219" i="4"/>
  <c r="BZ156" i="4"/>
  <c r="BZ138" i="4"/>
  <c r="BZ74" i="4"/>
  <c r="BZ35" i="4"/>
  <c r="BZ179" i="4"/>
  <c r="V267" i="4"/>
  <c r="DH23" i="4"/>
  <c r="DH257" i="4"/>
  <c r="DH38" i="4"/>
  <c r="DH212" i="4"/>
  <c r="DH64" i="4"/>
  <c r="DH21" i="4"/>
  <c r="DH53" i="4"/>
  <c r="DH155" i="4"/>
  <c r="DH76" i="4"/>
  <c r="DH91" i="4"/>
  <c r="DH213" i="4"/>
  <c r="DH30" i="4"/>
  <c r="DH231" i="4"/>
  <c r="DH237" i="4"/>
  <c r="DH27" i="4"/>
  <c r="DH73" i="4"/>
  <c r="DH179" i="4"/>
  <c r="DH29" i="4"/>
  <c r="DH22" i="4"/>
  <c r="DH109" i="4"/>
  <c r="DH79" i="4"/>
  <c r="DH52" i="4"/>
  <c r="DH80" i="4"/>
  <c r="DH103" i="4"/>
  <c r="DH129" i="4"/>
  <c r="DH262" i="4"/>
  <c r="DH65" i="4"/>
  <c r="DH31" i="4"/>
  <c r="DH44" i="4"/>
  <c r="DH238" i="4"/>
  <c r="AW136" i="4"/>
  <c r="BY136" i="4"/>
  <c r="BR299" i="4"/>
  <c r="BR275" i="4"/>
  <c r="W272" i="4"/>
  <c r="BT272" i="4"/>
  <c r="BT267" i="4"/>
  <c r="AP270" i="4"/>
  <c r="DH119" i="4"/>
  <c r="DH83" i="4"/>
  <c r="BZ61" i="4"/>
  <c r="BZ130" i="4"/>
  <c r="BZ66" i="4"/>
  <c r="AD122" i="4"/>
  <c r="AX122" i="4"/>
  <c r="Z267" i="4"/>
  <c r="BV271" i="4"/>
  <c r="Z271" i="4"/>
  <c r="BV267" i="4"/>
  <c r="AV209" i="4"/>
  <c r="AV170" i="4"/>
  <c r="AV65" i="4"/>
  <c r="AV243" i="4"/>
  <c r="AV104" i="4"/>
  <c r="AV177" i="4"/>
  <c r="AV134" i="4"/>
  <c r="AV26" i="4"/>
  <c r="AV112" i="4"/>
  <c r="AV42" i="4"/>
  <c r="AV214" i="4"/>
  <c r="BX214" i="4"/>
  <c r="AV126" i="4"/>
  <c r="BX126" i="4"/>
  <c r="BX260" i="4"/>
  <c r="BX270" i="4"/>
  <c r="AV48" i="4"/>
  <c r="AV204" i="4"/>
  <c r="BX251" i="4"/>
  <c r="BX48" i="4"/>
  <c r="AV270" i="4"/>
  <c r="AV260" i="4"/>
  <c r="AV251" i="4"/>
  <c r="BX204" i="4"/>
  <c r="AX120" i="4"/>
  <c r="CX270" i="4"/>
  <c r="BS270" i="4"/>
  <c r="AV36" i="4"/>
  <c r="AV58" i="4"/>
  <c r="AB155" i="4"/>
  <c r="AB216" i="4"/>
  <c r="Y270" i="4"/>
  <c r="AB58" i="4"/>
  <c r="AB180" i="4"/>
  <c r="GC270" i="4"/>
  <c r="AV216" i="4"/>
  <c r="AB36" i="4"/>
  <c r="AV180" i="4"/>
  <c r="AV155" i="4"/>
  <c r="BX230" i="4"/>
  <c r="BX271" i="4"/>
  <c r="BX254" i="4"/>
  <c r="BX52" i="4"/>
  <c r="BX257" i="4"/>
  <c r="BX146" i="4"/>
  <c r="BX68" i="4"/>
  <c r="BX262" i="4"/>
  <c r="BX84" i="4"/>
  <c r="BX147" i="4"/>
  <c r="BS271" i="4"/>
  <c r="DF271" i="4"/>
  <c r="AV172" i="4"/>
  <c r="AV190" i="4"/>
  <c r="AV268" i="4"/>
  <c r="AV227" i="4"/>
  <c r="AV194" i="4"/>
  <c r="AV250" i="4"/>
  <c r="AV167" i="4"/>
  <c r="AV76" i="4"/>
  <c r="AV123" i="4"/>
  <c r="AV233" i="4"/>
  <c r="AV171" i="4"/>
  <c r="AV267" i="4"/>
  <c r="AV106" i="4"/>
  <c r="AV220" i="4"/>
  <c r="AV131" i="4"/>
  <c r="AV142" i="4"/>
  <c r="AV181" i="4"/>
  <c r="AV100" i="4"/>
  <c r="BX115" i="4"/>
  <c r="BX86" i="4"/>
  <c r="BX30" i="4"/>
  <c r="BX191" i="4"/>
  <c r="AT299" i="4"/>
  <c r="AT275" i="4"/>
  <c r="AT268" i="4"/>
  <c r="AT272" i="4"/>
  <c r="HK65" i="4" a="1"/>
  <c r="HK65" i="4" s="1"/>
  <c r="HD65" i="4" a="1"/>
  <c r="HD65" i="4" s="1"/>
  <c r="GB273" i="4"/>
  <c r="AR273" i="4"/>
  <c r="X273" i="4"/>
  <c r="GC95" i="4"/>
  <c r="GC271" i="4"/>
  <c r="GC164" i="4"/>
  <c r="GC56" i="4"/>
  <c r="GC28" i="4"/>
  <c r="GC45" i="4"/>
  <c r="AB34" i="4"/>
  <c r="AB140" i="4"/>
  <c r="AB164" i="4"/>
  <c r="AB175" i="4"/>
  <c r="AB234" i="4"/>
  <c r="AB132" i="4"/>
  <c r="AB71" i="4"/>
  <c r="AB189" i="4"/>
  <c r="AB159" i="4"/>
  <c r="AB195" i="4"/>
  <c r="CX13" i="4"/>
  <c r="X271" i="4"/>
  <c r="AR271" i="4"/>
  <c r="DG271" i="4"/>
  <c r="BX47" i="4"/>
  <c r="BX116" i="4"/>
  <c r="BX198" i="4"/>
  <c r="BX229" i="4"/>
  <c r="BX103" i="4"/>
  <c r="BX240" i="4"/>
  <c r="BX117" i="4"/>
  <c r="BX78" i="4"/>
  <c r="BX202" i="4"/>
  <c r="BX273" i="4"/>
  <c r="EH139" i="4" a="1"/>
  <c r="EH139" i="4" s="1"/>
  <c r="HC240" i="4" a="1"/>
  <c r="HC240" i="4" s="1"/>
  <c r="EH240" i="4" a="1"/>
  <c r="EH240" i="4" s="1"/>
  <c r="AR299" i="4"/>
  <c r="AR275" i="4"/>
  <c r="BT299" i="4"/>
  <c r="BT275" i="4"/>
  <c r="AB29" i="4"/>
  <c r="AB120" i="4"/>
  <c r="AB92" i="4"/>
  <c r="AB272" i="4"/>
  <c r="AB77" i="4"/>
  <c r="AB96" i="4"/>
  <c r="AB174" i="4"/>
  <c r="AB43" i="4"/>
  <c r="AB33" i="4"/>
  <c r="AB207" i="4"/>
  <c r="X268" i="4"/>
  <c r="BT268" i="4"/>
  <c r="AB45" i="4"/>
  <c r="AB158" i="4"/>
  <c r="AB46" i="4"/>
  <c r="AB40" i="4"/>
  <c r="AB169" i="4"/>
  <c r="AB258" i="4"/>
  <c r="AB89" i="4"/>
  <c r="AB49" i="4"/>
  <c r="AB69" i="4"/>
  <c r="AB165" i="4"/>
  <c r="Z273" i="4"/>
  <c r="AT273" i="4"/>
  <c r="BX236" i="4"/>
  <c r="BX153" i="4"/>
  <c r="BX244" i="4"/>
  <c r="BX67" i="4"/>
  <c r="BX184" i="4"/>
  <c r="BX121" i="4"/>
  <c r="BX93" i="4"/>
  <c r="AB249" i="4"/>
  <c r="AB93" i="4"/>
  <c r="AB182" i="4"/>
  <c r="AB244" i="4"/>
  <c r="AB236" i="4"/>
  <c r="AB232" i="4"/>
  <c r="AB184" i="4"/>
  <c r="BX182" i="4"/>
  <c r="AB67" i="4"/>
  <c r="AB121" i="4"/>
  <c r="BX249" i="4"/>
  <c r="BX232" i="4"/>
  <c r="AB153" i="4"/>
  <c r="DF182" i="4"/>
  <c r="GA81" i="4"/>
  <c r="DF92" i="4"/>
  <c r="GA92" i="4"/>
  <c r="DF147" i="4"/>
  <c r="DF228" i="4"/>
  <c r="GA122" i="4"/>
  <c r="DF169" i="4"/>
  <c r="DF81" i="4"/>
  <c r="GA182" i="4"/>
  <c r="GA147" i="4"/>
  <c r="GA228" i="4"/>
  <c r="GA169" i="4"/>
  <c r="DF122" i="4"/>
  <c r="DI273" i="4"/>
  <c r="DI299" i="4"/>
  <c r="DI275" i="4"/>
  <c r="DI130" i="4"/>
  <c r="AB213" i="4"/>
  <c r="AB161" i="4"/>
  <c r="BX125" i="4"/>
  <c r="AV213" i="4"/>
  <c r="BX53" i="4"/>
  <c r="BX73" i="4"/>
  <c r="AV150" i="4"/>
  <c r="BX150" i="4"/>
  <c r="AB150" i="4"/>
  <c r="AV73" i="4"/>
  <c r="BX213" i="4"/>
  <c r="AB125" i="4"/>
  <c r="AV125" i="4"/>
  <c r="AV53" i="4"/>
  <c r="AB53" i="4"/>
  <c r="AV161" i="4"/>
  <c r="BX161" i="4"/>
  <c r="AB73" i="4"/>
  <c r="DD94" i="4"/>
  <c r="EF72" i="4"/>
  <c r="EF239" i="4"/>
  <c r="EF94" i="4"/>
  <c r="DD230" i="4"/>
  <c r="DD23" i="4"/>
  <c r="DD156" i="4"/>
  <c r="DD146" i="4"/>
  <c r="EF230" i="4"/>
  <c r="DD239" i="4"/>
  <c r="DD72" i="4"/>
  <c r="EF23" i="4"/>
  <c r="EF44" i="4"/>
  <c r="EF146" i="4"/>
  <c r="EF156" i="4"/>
  <c r="DD44" i="4"/>
  <c r="EF29" i="4"/>
  <c r="EF219" i="4"/>
  <c r="EF93" i="4"/>
  <c r="EF41" i="4"/>
  <c r="EF147" i="4"/>
  <c r="EF62" i="4"/>
  <c r="EF206" i="4"/>
  <c r="EF238" i="4"/>
  <c r="EF78" i="4"/>
  <c r="EF246" i="4"/>
  <c r="GC196" i="4"/>
  <c r="GC145" i="4"/>
  <c r="GC88" i="4"/>
  <c r="GC86" i="4"/>
  <c r="GC70" i="4"/>
  <c r="GC47" i="4"/>
  <c r="GC125" i="4"/>
  <c r="GC157" i="4"/>
  <c r="GC123" i="4"/>
  <c r="GC254" i="4"/>
  <c r="GC263" i="4"/>
  <c r="GC151" i="4"/>
  <c r="GC89" i="4"/>
  <c r="GC82" i="4"/>
  <c r="GC71" i="4"/>
  <c r="GC173" i="4"/>
  <c r="GC139" i="4"/>
  <c r="GC162" i="4"/>
  <c r="GC273" i="4"/>
  <c r="GC90" i="4"/>
  <c r="EF187" i="4"/>
  <c r="EF55" i="4"/>
  <c r="EF251" i="4"/>
  <c r="EF179" i="4"/>
  <c r="EF45" i="4"/>
  <c r="EF196" i="4"/>
  <c r="EF85" i="4"/>
  <c r="EF175" i="4"/>
  <c r="EF76" i="4"/>
  <c r="EF142" i="4"/>
  <c r="DC272" i="4"/>
  <c r="CX272" i="4"/>
  <c r="GD272" i="4"/>
  <c r="GD267" i="4"/>
  <c r="AB139" i="4"/>
  <c r="AB85" i="4"/>
  <c r="DC274" i="4"/>
  <c r="DC269" i="4"/>
  <c r="DF88" i="4"/>
  <c r="DF213" i="4"/>
  <c r="DF148" i="4"/>
  <c r="DF183" i="4"/>
  <c r="DF107" i="4"/>
  <c r="DF80" i="4"/>
  <c r="DF197" i="4"/>
  <c r="DF86" i="4"/>
  <c r="DF226" i="4"/>
  <c r="DF203" i="4"/>
  <c r="DJ255" i="4"/>
  <c r="EF255" i="4"/>
  <c r="DJ97" i="4"/>
  <c r="DJ272" i="4"/>
  <c r="EF272" i="4"/>
  <c r="EF97" i="4"/>
  <c r="DD98" i="4"/>
  <c r="DD60" i="4"/>
  <c r="DD271" i="4"/>
  <c r="GE271" i="4"/>
  <c r="GE37" i="4"/>
  <c r="GE40" i="4"/>
  <c r="DD37" i="4"/>
  <c r="GE98" i="4"/>
  <c r="DD40" i="4"/>
  <c r="GE60" i="4"/>
  <c r="DF274" i="4"/>
  <c r="DF269" i="4"/>
  <c r="DF254" i="4"/>
  <c r="DF209" i="4"/>
  <c r="DF190" i="4"/>
  <c r="DF128" i="4"/>
  <c r="DF299" i="4"/>
  <c r="DF275" i="4"/>
  <c r="DF76" i="4"/>
  <c r="DF165" i="4"/>
  <c r="DF178" i="4"/>
  <c r="DF225" i="4"/>
  <c r="DF45" i="4"/>
  <c r="DF145" i="4"/>
  <c r="DF160" i="4"/>
  <c r="DF89" i="4"/>
  <c r="DF124" i="4"/>
  <c r="DF156" i="4"/>
  <c r="DF212" i="4"/>
  <c r="DF106" i="4"/>
  <c r="DF96" i="4"/>
  <c r="DF187" i="4"/>
  <c r="DF24" i="4"/>
  <c r="DF35" i="4"/>
  <c r="DF163" i="4"/>
  <c r="DF84" i="4"/>
  <c r="DF189" i="4"/>
  <c r="DF123" i="4"/>
  <c r="DF241" i="4"/>
  <c r="DF70" i="4"/>
  <c r="DF162" i="4"/>
  <c r="DF104" i="4"/>
  <c r="DF240" i="4"/>
  <c r="DF134" i="4"/>
  <c r="DF21" i="4"/>
  <c r="DF98" i="4"/>
  <c r="DF233" i="4"/>
  <c r="DF57" i="4"/>
  <c r="DF33" i="4"/>
  <c r="DF43" i="4"/>
  <c r="DF108" i="4"/>
  <c r="DF176" i="4"/>
  <c r="EF74" i="4"/>
  <c r="EF183" i="4"/>
  <c r="EF224" i="4"/>
  <c r="GE74" i="4"/>
  <c r="GE224" i="4"/>
  <c r="GE183" i="4"/>
  <c r="GE199" i="4"/>
  <c r="GE151" i="4"/>
  <c r="GE194" i="4"/>
  <c r="GE131" i="4"/>
  <c r="GE65" i="4"/>
  <c r="GE53" i="4"/>
  <c r="GE207" i="4"/>
  <c r="GE24" i="4"/>
  <c r="GE215" i="4"/>
  <c r="GE220" i="4"/>
  <c r="DF224" i="4"/>
  <c r="GE195" i="4"/>
  <c r="GE227" i="4"/>
  <c r="GE237" i="4"/>
  <c r="GE107" i="4"/>
  <c r="GE145" i="4"/>
  <c r="GE216" i="4"/>
  <c r="GE197" i="4"/>
  <c r="AS274" i="4"/>
  <c r="AS269" i="4"/>
  <c r="DJ181" i="4"/>
  <c r="DJ250" i="4"/>
  <c r="DJ214" i="4"/>
  <c r="DJ243" i="4"/>
  <c r="DJ163" i="4"/>
  <c r="DJ228" i="4"/>
  <c r="DJ188" i="4"/>
  <c r="DJ212" i="4"/>
  <c r="DJ223" i="4"/>
  <c r="DJ25" i="4"/>
  <c r="DJ264" i="4"/>
  <c r="DJ64" i="4"/>
  <c r="DJ268" i="4"/>
  <c r="DJ39" i="4"/>
  <c r="DJ258" i="4"/>
  <c r="DJ110" i="4"/>
  <c r="DJ51" i="4"/>
  <c r="DD155" i="4"/>
  <c r="DJ190" i="4"/>
  <c r="DJ155" i="4"/>
  <c r="DD190" i="4"/>
  <c r="DJ257" i="4"/>
  <c r="BX187" i="4"/>
  <c r="DJ262" i="4"/>
  <c r="AB187" i="4"/>
  <c r="DJ263" i="4"/>
  <c r="DJ136" i="4"/>
  <c r="DJ135" i="4"/>
  <c r="DJ30" i="4"/>
  <c r="DJ87" i="4"/>
  <c r="DJ232" i="4"/>
  <c r="DJ123" i="4"/>
  <c r="DJ231" i="4"/>
  <c r="DS129" i="4" a="1"/>
  <c r="DS129" i="4" s="1"/>
  <c r="DR129" i="4" a="1"/>
  <c r="DR129" i="4" s="1"/>
  <c r="ED192" i="4" a="1"/>
  <c r="ED192" i="4" s="1"/>
  <c r="S226" i="4" a="1"/>
  <c r="S226" i="4" s="1"/>
  <c r="HC222" i="4" a="1"/>
  <c r="HC222" i="4" s="1"/>
  <c r="GR185" i="4" a="1"/>
  <c r="GR185" i="4" s="1"/>
  <c r="FX185" i="4" a="1"/>
  <c r="FX185" i="4" s="1"/>
  <c r="FP39" i="4" a="1"/>
  <c r="FP39" i="4" s="1"/>
  <c r="GV217" i="4" a="1"/>
  <c r="GV217" i="4" s="1"/>
  <c r="HH105" i="4" a="1"/>
  <c r="HH105" i="4" s="1"/>
  <c r="EP113" i="4" a="1"/>
  <c r="EP113" i="4" s="1"/>
  <c r="O105" i="4" a="1"/>
  <c r="O105" i="4" s="1"/>
  <c r="S217" i="4" a="1"/>
  <c r="S217" i="4" s="1"/>
  <c r="FS39" i="4" a="1"/>
  <c r="FS39" i="4" s="1"/>
  <c r="DO217" i="4" a="1"/>
  <c r="DO217" i="4" s="1"/>
  <c r="GZ217" i="4" a="1"/>
  <c r="GZ217" i="4" s="1"/>
  <c r="HC129" i="4" a="1"/>
  <c r="HC129" i="4" s="1"/>
  <c r="ET156" i="4" a="1"/>
  <c r="ET156" i="4" s="1"/>
  <c r="ER185" i="4" a="1"/>
  <c r="ER185" i="4" s="1"/>
  <c r="FA129" i="4" a="1"/>
  <c r="FA129" i="4" s="1"/>
  <c r="GR222" i="4" a="1"/>
  <c r="GR222" i="4"/>
  <c r="ER39" i="4" a="1"/>
  <c r="ER39" i="4" s="1"/>
  <c r="FC192" i="4" a="1"/>
  <c r="FC192" i="4" s="1"/>
  <c r="FJ185" i="4" a="1"/>
  <c r="FJ185" i="4" s="1"/>
  <c r="FG185" i="4" a="1"/>
  <c r="FG185" i="4" s="1"/>
  <c r="N185" i="4" a="1"/>
  <c r="N185" i="4" s="1"/>
  <c r="L185" i="4" a="1"/>
  <c r="L185" i="4" s="1"/>
  <c r="DV222" i="4" a="1"/>
  <c r="DV222" i="4" s="1"/>
  <c r="FN129" i="4"/>
  <c r="FY39" i="4" a="1"/>
  <c r="FY39" i="4" s="1"/>
  <c r="HK129" i="4" a="1"/>
  <c r="HK129" i="4"/>
  <c r="ES222" i="4" a="1"/>
  <c r="ES222" i="4" s="1"/>
  <c r="HH192" i="4" a="1"/>
  <c r="HH192" i="4" s="1"/>
  <c r="FL129" i="4"/>
  <c r="HA222" i="4" a="1"/>
  <c r="HA222" i="4" s="1"/>
  <c r="HK185" i="4" a="1"/>
  <c r="HK185" i="4" s="1"/>
  <c r="DY129" i="4" a="1"/>
  <c r="DY129" i="4" s="1"/>
  <c r="HD129" i="4" a="1"/>
  <c r="HD129" i="4" s="1"/>
  <c r="FJ222" i="4" a="1"/>
  <c r="FJ222" i="4" s="1"/>
  <c r="EW222" i="4" a="1"/>
  <c r="EW222" i="4"/>
  <c r="EV39" i="4" a="1"/>
  <c r="EV39" i="4" s="1"/>
  <c r="O217" i="4" a="1"/>
  <c r="O217" i="4" s="1"/>
  <c r="FL185" i="4"/>
  <c r="FV129" i="4" a="1"/>
  <c r="FV129" i="4" s="1"/>
  <c r="GO105" i="4" a="1"/>
  <c r="GO105" i="4" s="1"/>
  <c r="HE39" i="4" a="1"/>
  <c r="HE39" i="4" s="1"/>
  <c r="Q105" i="4" a="1"/>
  <c r="Q105" i="4" s="1"/>
  <c r="I105" i="4" a="1"/>
  <c r="I105" i="4" s="1"/>
  <c r="EZ156" i="4" a="1"/>
  <c r="EZ156" i="4"/>
  <c r="EW226" i="4" a="1"/>
  <c r="EW226" i="4" s="1"/>
  <c r="FF129" i="4" a="1"/>
  <c r="FF129" i="4"/>
  <c r="HC192" i="4" a="1"/>
  <c r="HC192" i="4" s="1"/>
  <c r="FG192" i="4" a="1"/>
  <c r="FG192" i="4" s="1"/>
  <c r="FI39" i="4" a="1"/>
  <c r="FI39" i="4" s="1"/>
  <c r="HH226" i="4" a="1"/>
  <c r="HH226" i="4" s="1"/>
  <c r="HA39" i="4" a="1"/>
  <c r="HA39" i="4" s="1"/>
  <c r="EB185" i="4" a="1"/>
  <c r="EB185" i="4" s="1"/>
  <c r="EP185" i="4" a="1"/>
  <c r="EP185" i="4" s="1"/>
  <c r="DZ185" i="4" a="1"/>
  <c r="DZ185" i="4"/>
  <c r="ER105" i="4" a="1"/>
  <c r="ER105" i="4" s="1"/>
  <c r="FJ39" i="4" a="1"/>
  <c r="FJ39" i="4" s="1"/>
  <c r="T113" i="4" a="1"/>
  <c r="T113" i="4" s="1"/>
  <c r="GU39" i="4" a="1"/>
  <c r="GU39" i="4" s="1"/>
  <c r="FX156" i="4" a="1"/>
  <c r="FX156" i="4" s="1"/>
  <c r="FS217" i="4" a="1"/>
  <c r="FS217" i="4" s="1"/>
  <c r="N217" i="4" a="1"/>
  <c r="N217" i="4" s="1"/>
  <c r="L217" i="4" a="1"/>
  <c r="L217" i="4" s="1"/>
  <c r="FN226" i="4"/>
  <c r="GZ185" i="4" a="1"/>
  <c r="GZ185" i="4"/>
  <c r="HH156" i="4" a="1"/>
  <c r="HH156" i="4" s="1"/>
  <c r="FV192" i="4" a="1"/>
  <c r="FV192" i="4" s="1"/>
  <c r="FF222" i="4" a="1"/>
  <c r="FF222" i="4" s="1"/>
  <c r="K217" i="4" a="1"/>
  <c r="K217" i="4" s="1"/>
  <c r="DU217" i="4" a="1"/>
  <c r="DU217" i="4" s="1"/>
  <c r="EP39" i="4" a="1"/>
  <c r="EP39" i="4"/>
  <c r="GU222" i="4" a="1"/>
  <c r="GU222" i="4" s="1"/>
  <c r="EX192" i="4" a="1"/>
  <c r="EX192" i="4" s="1"/>
  <c r="GU105" i="4" a="1"/>
  <c r="GU105" i="4" s="1"/>
  <c r="FX113" i="4" a="1"/>
  <c r="FX113" i="4"/>
  <c r="EP222" i="4" a="1"/>
  <c r="EP222" i="4" s="1"/>
  <c r="FE185" i="4" a="1"/>
  <c r="FE185" i="4" s="1"/>
  <c r="K222" i="4" a="1"/>
  <c r="K222" i="4" s="1"/>
  <c r="DU222" i="4" a="1"/>
  <c r="DU222" i="4"/>
  <c r="FA185" i="4" a="1"/>
  <c r="FA185" i="4" s="1"/>
  <c r="FW192" i="4" a="1"/>
  <c r="FW192" i="4"/>
  <c r="FX105" i="4" a="1"/>
  <c r="FX105" i="4" s="1"/>
  <c r="HH185" i="4" a="1"/>
  <c r="HH185" i="4" s="1"/>
  <c r="FN192" i="4"/>
  <c r="FS226" i="4" a="1"/>
  <c r="FS226" i="4" s="1"/>
  <c r="FC156" i="4" a="1"/>
  <c r="FC156" i="4"/>
  <c r="FP217" i="4" a="1"/>
  <c r="FP217" i="4" s="1"/>
  <c r="FW222" i="4" a="1"/>
  <c r="FW222" i="4"/>
  <c r="R105" i="4" a="1"/>
  <c r="R105" i="4" s="1"/>
  <c r="EB39" i="4" a="1"/>
  <c r="EB39" i="4" s="1"/>
  <c r="EC113" i="4" a="1"/>
  <c r="EC113" i="4" s="1"/>
  <c r="O129" i="4" a="1"/>
  <c r="O129" i="4" s="1"/>
  <c r="DY39" i="4" a="1"/>
  <c r="DY39" i="4" s="1"/>
  <c r="FL217" i="4"/>
  <c r="FB192" i="4" a="1"/>
  <c r="FB192" i="4" s="1"/>
  <c r="FW226" i="4" a="1"/>
  <c r="FW226" i="4" s="1"/>
  <c r="GU129" i="4" a="1"/>
  <c r="GU129" i="4" s="1"/>
  <c r="HE105" i="4" a="1"/>
  <c r="HE105" i="4" s="1"/>
  <c r="FM192" i="4"/>
  <c r="GU113" i="4" a="1"/>
  <c r="GU113" i="4" s="1"/>
  <c r="EX39" i="4" a="1"/>
  <c r="EX39" i="4"/>
  <c r="DQ192" i="4" a="1"/>
  <c r="DQ192" i="4" s="1"/>
  <c r="FE129" i="4" a="1"/>
  <c r="FE129" i="4" s="1"/>
  <c r="ED185" i="4" a="1"/>
  <c r="ED185" i="4" s="1"/>
  <c r="T192" i="4" a="1"/>
  <c r="T192" i="4" s="1"/>
  <c r="GO185" i="4" a="1"/>
  <c r="GO185" i="4" s="1"/>
  <c r="T39" i="4" a="1"/>
  <c r="T39" i="4" s="1"/>
  <c r="EZ222" i="4" a="1"/>
  <c r="EZ222" i="4" s="1"/>
  <c r="FV222" i="4" a="1"/>
  <c r="FV222" i="4" s="1"/>
  <c r="EP226" i="4" a="1"/>
  <c r="EP226" i="4" s="1"/>
  <c r="EZ192" i="4" a="1"/>
  <c r="EZ192" i="4" s="1"/>
  <c r="FM226" i="4"/>
  <c r="DZ105" i="4" a="1"/>
  <c r="DZ105" i="4" s="1"/>
  <c r="DO226" i="4" a="1"/>
  <c r="DO226" i="4" s="1"/>
  <c r="GP156" i="4" a="1"/>
  <c r="GP156" i="4" s="1"/>
  <c r="GO39" i="4" a="1"/>
  <c r="GO39" i="4" s="1"/>
  <c r="GM39" i="4" a="1"/>
  <c r="GM39" i="4" s="1"/>
  <c r="S222" i="4" a="1"/>
  <c r="S222" i="4" s="1"/>
  <c r="HF217" i="4" a="1"/>
  <c r="HF217" i="4" s="1"/>
  <c r="EC129" i="4" a="1"/>
  <c r="EC129" i="4" s="1"/>
  <c r="EQ226" i="4" a="1"/>
  <c r="EQ226" i="4" s="1"/>
  <c r="HF39" i="4" a="1"/>
  <c r="HF39" i="4" s="1"/>
  <c r="HE113" i="4" a="1"/>
  <c r="HE113" i="4" s="1"/>
  <c r="HC156" i="4" a="1"/>
  <c r="HC156" i="4" s="1"/>
  <c r="FB39" i="4" a="1"/>
  <c r="FB39" i="4" s="1"/>
  <c r="EE226" i="4" a="1"/>
  <c r="EE226" i="4" s="1"/>
  <c r="GU156" i="4" a="1"/>
  <c r="GU156" i="4" s="1"/>
  <c r="FB105" i="4" a="1"/>
  <c r="FB105" i="4" s="1"/>
  <c r="O222" i="4" a="1"/>
  <c r="O222" i="4" s="1"/>
  <c r="FG222" i="4" a="1"/>
  <c r="FG222" i="4" s="1"/>
  <c r="DS113" i="4" a="1"/>
  <c r="DS113" i="4" s="1"/>
  <c r="DR113" i="4" a="1"/>
  <c r="DR113" i="4" s="1"/>
  <c r="FI113" i="4" a="1"/>
  <c r="FI113" i="4" s="1"/>
  <c r="ES226" i="4" a="1"/>
  <c r="ES226" i="4" s="1"/>
  <c r="EZ217" i="4" a="1"/>
  <c r="EZ217" i="4" s="1"/>
  <c r="EI226" i="4" a="1"/>
  <c r="EI226" i="4" s="1"/>
  <c r="GP217" i="4" a="1"/>
  <c r="GP217" i="4"/>
  <c r="GN129" i="4" a="1"/>
  <c r="GN129" i="4" s="1"/>
  <c r="GZ129" i="4" a="1"/>
  <c r="GZ129" i="4" s="1"/>
  <c r="EB156" i="4" a="1"/>
  <c r="EB156" i="4"/>
  <c r="FX226" i="4" a="1"/>
  <c r="FX226" i="4" s="1"/>
  <c r="GO222" i="4" a="1"/>
  <c r="GO222" i="4" s="1"/>
  <c r="DW222" i="4" a="1"/>
  <c r="DW222" i="4" s="1"/>
  <c r="ED105" i="4" a="1"/>
  <c r="ED105" i="4" s="1"/>
  <c r="GZ226" i="4" a="1"/>
  <c r="GZ226" i="4" s="1"/>
  <c r="GP39" i="4" a="1"/>
  <c r="GP39" i="4" s="1"/>
  <c r="GX156" i="4" a="1"/>
  <c r="GX156" i="4" s="1"/>
  <c r="R129" i="4" a="1"/>
  <c r="R129" i="4" s="1"/>
  <c r="GZ39" i="4" a="1"/>
  <c r="GZ39" i="4" s="1"/>
  <c r="M222" i="4" a="1"/>
  <c r="M222" i="4" s="1"/>
  <c r="FX217" i="4" a="1"/>
  <c r="FX217" i="4" s="1"/>
  <c r="GM226" i="4" a="1"/>
  <c r="GM226" i="4" s="1"/>
  <c r="T185" i="4" a="1"/>
  <c r="T185" i="4" s="1"/>
  <c r="FT156" i="4" a="1"/>
  <c r="FT156" i="4" s="1"/>
  <c r="FA222" i="4" a="1"/>
  <c r="FA222" i="4" s="1"/>
  <c r="GO113" i="4" a="1"/>
  <c r="GO113" i="4" s="1"/>
  <c r="HK156" i="4" a="1"/>
  <c r="HK156" i="4" s="1"/>
  <c r="GZ222" i="4" a="1"/>
  <c r="GZ222" i="4" s="1"/>
  <c r="EE222" i="4" a="1"/>
  <c r="EE222" i="4" s="1"/>
  <c r="EI222" i="4" a="1"/>
  <c r="EI222" i="4" s="1"/>
  <c r="DY226" i="4" a="1"/>
  <c r="DY226" i="4" s="1"/>
  <c r="GQ39" i="4" a="1"/>
  <c r="GQ39" i="4" s="1"/>
  <c r="FB217" i="4" a="1"/>
  <c r="FB217" i="4" s="1"/>
  <c r="ES156" i="4" a="1"/>
  <c r="ES156" i="4" s="1"/>
  <c r="GY222" i="4" a="1"/>
  <c r="GY222" i="4" s="1"/>
  <c r="EZ113" i="4" a="1"/>
  <c r="EZ113" i="4" s="1"/>
  <c r="FP185" i="4" a="1"/>
  <c r="FP185" i="4"/>
  <c r="ER129" i="4" a="1"/>
  <c r="ER129" i="4" s="1"/>
  <c r="EW156" i="4" a="1"/>
  <c r="EW156" i="4" s="1"/>
  <c r="EW105" i="4" a="1"/>
  <c r="EW105" i="4" s="1"/>
  <c r="FY192" i="4" a="1"/>
  <c r="FY192" i="4" s="1"/>
  <c r="GS105" i="4" a="1"/>
  <c r="GS105" i="4" s="1"/>
  <c r="HA217" i="4" a="1"/>
  <c r="HA217" i="4" s="1"/>
  <c r="ET226" i="4" a="1"/>
  <c r="ET226" i="4" s="1"/>
  <c r="FS113" i="4" a="1"/>
  <c r="FS113" i="4" s="1"/>
  <c r="DQ185" i="4" a="1"/>
  <c r="DQ185" i="4" s="1"/>
  <c r="DY105" i="4" a="1"/>
  <c r="DY105" i="4" s="1"/>
  <c r="FT185" i="4" a="1"/>
  <c r="FT185" i="4" s="1"/>
  <c r="FV39" i="4" a="1"/>
  <c r="FV39" i="4" s="1"/>
  <c r="FS192" i="4" a="1"/>
  <c r="FS192" i="4" s="1"/>
  <c r="GS226" i="4" a="1"/>
  <c r="GS226" i="4" s="1"/>
  <c r="EQ222" i="4" a="1"/>
  <c r="EQ222" i="4" s="1"/>
  <c r="EQ105" i="4" a="1"/>
  <c r="EQ105" i="4" s="1"/>
  <c r="GM192" i="4" a="1"/>
  <c r="GM192" i="4" s="1"/>
  <c r="S185" i="4" a="1"/>
  <c r="S185" i="4" s="1"/>
  <c r="DO39" i="4" a="1"/>
  <c r="DO39" i="4" s="1"/>
  <c r="GP226" i="4" a="1"/>
  <c r="GP226" i="4" s="1"/>
  <c r="GZ113" i="4" a="1"/>
  <c r="GZ113" i="4" s="1"/>
  <c r="FB129" i="4" a="1"/>
  <c r="FB129" i="4" s="1"/>
  <c r="FS129" i="4" a="1"/>
  <c r="FS129" i="4" s="1"/>
  <c r="K192" i="4" a="1"/>
  <c r="K192" i="4" s="1"/>
  <c r="DU192" i="4" a="1"/>
  <c r="DU192" i="4" s="1"/>
  <c r="GM156" i="4" a="1"/>
  <c r="GM156" i="4" s="1"/>
  <c r="EV185" i="4" a="1"/>
  <c r="EV185" i="4" s="1"/>
  <c r="HA226" i="4" a="1"/>
  <c r="HA226" i="4" s="1"/>
  <c r="N129" i="4" a="1"/>
  <c r="N129" i="4" s="1"/>
  <c r="L129" i="4" a="1"/>
  <c r="L129" i="4"/>
  <c r="K113" i="4" a="1"/>
  <c r="K113" i="4" s="1"/>
  <c r="DU113" i="4" a="1"/>
  <c r="DU113" i="4" s="1"/>
  <c r="GX222" i="4" a="1"/>
  <c r="GX222" i="4"/>
  <c r="GX217" i="4" a="1"/>
  <c r="GX217" i="4" s="1"/>
  <c r="GR217" i="4" a="1"/>
  <c r="GR217" i="4"/>
  <c r="GM217" i="4" a="1"/>
  <c r="GM217" i="4" s="1"/>
  <c r="DW129" i="4" a="1"/>
  <c r="DW129" i="4" s="1"/>
  <c r="EV192" i="4" a="1"/>
  <c r="EV192" i="4" s="1"/>
  <c r="DW105" i="4" a="1"/>
  <c r="DW105" i="4" s="1"/>
  <c r="GV113" i="4" a="1"/>
  <c r="GV113" i="4" s="1"/>
  <c r="DQ217" i="4" a="1"/>
  <c r="DQ217" i="4" s="1"/>
  <c r="EP105" i="4" a="1"/>
  <c r="EP105" i="4" s="1"/>
  <c r="EX226" i="4" a="1"/>
  <c r="EX226" i="4" s="1"/>
  <c r="FY113" i="4" a="1"/>
  <c r="FY113" i="4" s="1"/>
  <c r="FM129" i="4"/>
  <c r="GN192" i="4" a="1"/>
  <c r="GN192" i="4" s="1"/>
  <c r="HF222" i="4" a="1"/>
  <c r="HF222" i="4" s="1"/>
  <c r="GU192" i="4" a="1"/>
  <c r="GU192" i="4" s="1"/>
  <c r="GO192" i="4" a="1"/>
  <c r="GO192" i="4" s="1"/>
  <c r="DO105" i="4" a="1"/>
  <c r="DO105" i="4" s="1"/>
  <c r="HC217" i="4" a="1"/>
  <c r="HC217" i="4"/>
  <c r="ET113" i="4" a="1"/>
  <c r="ET113" i="4" s="1"/>
  <c r="Q222" i="4" a="1"/>
  <c r="Q222" i="4" s="1"/>
  <c r="I222" i="4" a="1"/>
  <c r="I222" i="4" s="1"/>
  <c r="GN39" i="4" a="1"/>
  <c r="GN39" i="4" s="1"/>
  <c r="FV156" i="4" a="1"/>
  <c r="FV156" i="4" s="1"/>
  <c r="HK222" i="4" a="1"/>
  <c r="HK222" i="4" s="1"/>
  <c r="ED113" i="4" a="1"/>
  <c r="ED113" i="4"/>
  <c r="FY185" i="4" a="1"/>
  <c r="FY185" i="4" s="1"/>
  <c r="HK217" i="4" a="1"/>
  <c r="HK217" i="4" s="1"/>
  <c r="FA105" i="4" a="1"/>
  <c r="FA105" i="4" s="1"/>
  <c r="EC105" i="4" a="1"/>
  <c r="EC105" i="4" s="1"/>
  <c r="FT113" i="4" a="1"/>
  <c r="FT113" i="4" s="1"/>
  <c r="DV185" i="4" a="1"/>
  <c r="DV185" i="4" s="1"/>
  <c r="FP129" i="4" a="1"/>
  <c r="FP129" i="4" s="1"/>
  <c r="EE39" i="4" a="1"/>
  <c r="EE39" i="4" s="1"/>
  <c r="EI192" i="4" a="1"/>
  <c r="EI192" i="4" s="1"/>
  <c r="FT129" i="4" a="1"/>
  <c r="FT129" i="4" s="1"/>
  <c r="S105" i="4" a="1"/>
  <c r="S105" i="4" s="1"/>
  <c r="GX226" i="4" a="1"/>
  <c r="GX226" i="4" s="1"/>
  <c r="FF217" i="4" a="1"/>
  <c r="FF217" i="4" s="1"/>
  <c r="HD185" i="4" a="1"/>
  <c r="HD185" i="4" s="1"/>
  <c r="EI105" i="4" a="1"/>
  <c r="EI105" i="4" s="1"/>
  <c r="DS222" i="4" a="1"/>
  <c r="DS222" i="4" s="1"/>
  <c r="DR222" i="4" a="1"/>
  <c r="DR222" i="4" s="1"/>
  <c r="FN39" i="4"/>
  <c r="FA192" i="4" a="1"/>
  <c r="FA192" i="4" s="1"/>
  <c r="FT192" i="4" a="1"/>
  <c r="FT192" i="4"/>
  <c r="EX129" i="4" a="1"/>
  <c r="EX129" i="4" s="1"/>
  <c r="M129" i="4" a="1"/>
  <c r="M129" i="4" s="1"/>
  <c r="DY222" i="4" a="1"/>
  <c r="DY222" i="4" s="1"/>
  <c r="EE192" i="4" a="1"/>
  <c r="EE192" i="4" s="1"/>
  <c r="O185" i="4" a="1"/>
  <c r="O185" i="4" s="1"/>
  <c r="EI113" i="4" a="1"/>
  <c r="EI113" i="4" s="1"/>
  <c r="S129" i="4" a="1"/>
  <c r="S129" i="4" s="1"/>
  <c r="FP105" i="4" a="1"/>
  <c r="FP105" i="4" s="1"/>
  <c r="GS113" i="4" a="1"/>
  <c r="GS113" i="4" s="1"/>
  <c r="FW105" i="4" a="1"/>
  <c r="FW105" i="4" s="1"/>
  <c r="EC39" i="4" a="1"/>
  <c r="EC39" i="4" s="1"/>
  <c r="FX222" i="4" a="1"/>
  <c r="FX222" i="4" s="1"/>
  <c r="EP192" i="4" a="1"/>
  <c r="EP192" i="4" s="1"/>
  <c r="FV217" i="4" a="1"/>
  <c r="FV217" i="4" s="1"/>
  <c r="GO156" i="4" a="1"/>
  <c r="GO156" i="4" s="1"/>
  <c r="EV156" i="4" a="1"/>
  <c r="EV156" i="4"/>
  <c r="HA129" i="4" a="1"/>
  <c r="HA129" i="4"/>
  <c r="HH39" i="4" a="1"/>
  <c r="HH39" i="4" s="1"/>
  <c r="HK105" i="4" a="1"/>
  <c r="HK105" i="4" s="1"/>
  <c r="FL39" i="4"/>
  <c r="FV226" i="4" a="1"/>
  <c r="FV226" i="4" s="1"/>
  <c r="EX156" i="4" a="1"/>
  <c r="EX156" i="4" s="1"/>
  <c r="FI226" i="4" a="1"/>
  <c r="FI226" i="4" s="1"/>
  <c r="R185" i="4" a="1"/>
  <c r="R185" i="4" s="1"/>
  <c r="Q156" i="4" a="1"/>
  <c r="Q156" i="4" s="1"/>
  <c r="I156" i="4" a="1"/>
  <c r="I156" i="4" s="1"/>
  <c r="FG156" i="4" a="1"/>
  <c r="FG156" i="4" s="1"/>
  <c r="EW113" i="4" a="1"/>
  <c r="EW113" i="4" s="1"/>
  <c r="EP156" i="4" a="1"/>
  <c r="EP156" i="4" s="1"/>
  <c r="GW217" i="4" a="1"/>
  <c r="GW217" i="4" s="1"/>
  <c r="Q129" i="4" a="1"/>
  <c r="Q129" i="4" s="1"/>
  <c r="I129" i="4" a="1"/>
  <c r="I129" i="4" s="1"/>
  <c r="FV185" i="4" a="1"/>
  <c r="FV185" i="4" s="1"/>
  <c r="ED39" i="4" a="1"/>
  <c r="ED39" i="4" s="1"/>
  <c r="ER156" i="4" a="1"/>
  <c r="ER156" i="4" s="1"/>
  <c r="S156" i="4" a="1"/>
  <c r="S156" i="4" s="1"/>
  <c r="M156" i="4" a="1"/>
  <c r="M156" i="4"/>
  <c r="GW105" i="4" a="1"/>
  <c r="GW105" i="4" s="1"/>
  <c r="DY217" i="4" a="1"/>
  <c r="DY217" i="4" s="1"/>
  <c r="GY226" i="4" a="1"/>
  <c r="GY226" i="4" s="1"/>
  <c r="HE226" i="4" a="1"/>
  <c r="HE226" i="4" s="1"/>
  <c r="ES105" i="4" a="1"/>
  <c r="ES105" i="4" s="1"/>
  <c r="T222" i="4" a="1"/>
  <c r="T222" i="4" s="1"/>
  <c r="DQ113" i="4" a="1"/>
  <c r="DQ113" i="4" s="1"/>
  <c r="GM105" i="4" a="1"/>
  <c r="GM105" i="4" s="1"/>
  <c r="DQ156" i="4" a="1"/>
  <c r="DQ156" i="4" s="1"/>
  <c r="HC39" i="4" a="1"/>
  <c r="HC39" i="4" s="1"/>
  <c r="FM185" i="4"/>
  <c r="GN113" i="4" a="1"/>
  <c r="GN113" i="4" s="1"/>
  <c r="FC217" i="4" a="1"/>
  <c r="FC217" i="4"/>
  <c r="GO226" i="4" a="1"/>
  <c r="GO226" i="4" s="1"/>
  <c r="GY113" i="4" a="1"/>
  <c r="GY113" i="4" s="1"/>
  <c r="GS129" i="4" a="1"/>
  <c r="GS129" i="4" s="1"/>
  <c r="R217" i="4" a="1"/>
  <c r="R217" i="4" s="1"/>
  <c r="FX192" i="4" a="1"/>
  <c r="FX192" i="4" s="1"/>
  <c r="DV226" i="4" a="1"/>
  <c r="DV226" i="4" s="1"/>
  <c r="FJ217" i="4" a="1"/>
  <c r="FJ217" i="4"/>
  <c r="GQ226" i="4" a="1"/>
  <c r="GQ226" i="4" s="1"/>
  <c r="Q226" i="4" a="1"/>
  <c r="Q226" i="4" s="1"/>
  <c r="I226" i="4" a="1"/>
  <c r="I226" i="4" s="1"/>
  <c r="ES129" i="4" a="1"/>
  <c r="ES129" i="4" s="1"/>
  <c r="DQ222" i="4" a="1"/>
  <c r="DQ222" i="4" s="1"/>
  <c r="DZ129" i="4" a="1"/>
  <c r="DZ129" i="4" s="1"/>
  <c r="DS185" i="4" a="1"/>
  <c r="DS185" i="4" s="1"/>
  <c r="DR185" i="4" a="1"/>
  <c r="DR185" i="4" s="1"/>
  <c r="FT105" i="4" a="1"/>
  <c r="FT105" i="4"/>
  <c r="HK39" i="4" a="1"/>
  <c r="HK39" i="4"/>
  <c r="HA105" i="4" a="1"/>
  <c r="HA105" i="4" s="1"/>
  <c r="FP192" i="4" a="1"/>
  <c r="FP192" i="4" s="1"/>
  <c r="ED217" i="4" a="1"/>
  <c r="ED217" i="4" s="1"/>
  <c r="DW185" i="4" a="1"/>
  <c r="DW185" i="4" s="1"/>
  <c r="Q185" i="4" a="1"/>
  <c r="Q185" i="4" s="1"/>
  <c r="I185" i="4" a="1"/>
  <c r="I185" i="4"/>
  <c r="DZ222" i="4" a="1"/>
  <c r="DZ222" i="4" s="1"/>
  <c r="GW192" i="4" a="1"/>
  <c r="GW192" i="4" s="1"/>
  <c r="FL113" i="4"/>
  <c r="FM113" i="4"/>
  <c r="HH222" i="4" a="1"/>
  <c r="HH222" i="4"/>
  <c r="EE185" i="4" a="1"/>
  <c r="EE185" i="4" s="1"/>
  <c r="HD156" i="4" a="1"/>
  <c r="HD156" i="4" s="1"/>
  <c r="FP222" i="4" a="1"/>
  <c r="FP222" i="4" s="1"/>
  <c r="T226" i="4" a="1"/>
  <c r="T226" i="4" s="1"/>
  <c r="Q217" i="4" a="1"/>
  <c r="Q217" i="4" s="1"/>
  <c r="I217" i="4" a="1"/>
  <c r="I217" i="4" s="1"/>
  <c r="GQ192" i="4" a="1"/>
  <c r="GQ192" i="4" s="1"/>
  <c r="T129" i="4" a="1"/>
  <c r="T129" i="4" s="1"/>
  <c r="FF185" i="4" a="1"/>
  <c r="FF185" i="4" s="1"/>
  <c r="EB105" i="4" a="1"/>
  <c r="EB105" i="4" s="1"/>
  <c r="FM222" i="4"/>
  <c r="GY105" i="4" a="1"/>
  <c r="GY105" i="4" s="1"/>
  <c r="DV39" i="4" a="1"/>
  <c r="DV39" i="4" s="1"/>
  <c r="EV113" i="4" a="1"/>
  <c r="EV113" i="4" s="1"/>
  <c r="FG105" i="4" a="1"/>
  <c r="FG105" i="4" s="1"/>
  <c r="HA113" i="4" a="1"/>
  <c r="HA113" i="4" s="1"/>
  <c r="FM156" i="4"/>
  <c r="DY192" i="4" a="1"/>
  <c r="DY192" i="4" s="1"/>
  <c r="EW39" i="4" a="1"/>
  <c r="EW39" i="4" s="1"/>
  <c r="FG226" i="4" a="1"/>
  <c r="FG226" i="4"/>
  <c r="EI156" i="4" a="1"/>
  <c r="EI156" i="4" s="1"/>
  <c r="EQ113" i="4" a="1"/>
  <c r="EQ113" i="4" s="1"/>
  <c r="ET192" i="4" a="1"/>
  <c r="ET192" i="4" s="1"/>
  <c r="FC113" i="4" a="1"/>
  <c r="FC113" i="4" s="1"/>
  <c r="FM105" i="4"/>
  <c r="GX113" i="4" a="1"/>
  <c r="GX113" i="4" s="1"/>
  <c r="DS156" i="4" a="1"/>
  <c r="DS156" i="4" s="1"/>
  <c r="DR156" i="4" a="1"/>
  <c r="DR156" i="4" s="1"/>
  <c r="ET105" i="4" a="1"/>
  <c r="ET105" i="4" s="1"/>
  <c r="GM113" i="4" a="1"/>
  <c r="GM113" i="4" s="1"/>
  <c r="S192" i="4" a="1"/>
  <c r="S192" i="4" s="1"/>
  <c r="DO129" i="4" a="1"/>
  <c r="DO129" i="4" s="1"/>
  <c r="GU185" i="4" a="1"/>
  <c r="GU185" i="4" s="1"/>
  <c r="EZ39" i="4" a="1"/>
  <c r="EZ39" i="4" s="1"/>
  <c r="EE105" i="4" a="1"/>
  <c r="EE105" i="4" s="1"/>
  <c r="GW226" i="4" a="1"/>
  <c r="GW226" i="4" s="1"/>
  <c r="GM222" i="4" a="1"/>
  <c r="GM222" i="4" s="1"/>
  <c r="EP129" i="4" a="1"/>
  <c r="EP129" i="4" s="1"/>
  <c r="GS185" i="4" a="1"/>
  <c r="GS185" i="4" s="1"/>
  <c r="GW113" i="4" a="1"/>
  <c r="GW113" i="4" s="1"/>
  <c r="HE156" i="4" a="1"/>
  <c r="HE156" i="4" s="1"/>
  <c r="FJ156" i="4" a="1"/>
  <c r="FJ156" i="4" s="1"/>
  <c r="DQ39" i="4" a="1"/>
  <c r="DQ39" i="4" s="1"/>
  <c r="HA192" i="4" a="1"/>
  <c r="HA192" i="4" s="1"/>
  <c r="DW156" i="4" a="1"/>
  <c r="DW156" i="4" s="1"/>
  <c r="ET217" i="4" a="1"/>
  <c r="ET217" i="4" s="1"/>
  <c r="M39" i="4" a="1"/>
  <c r="M39" i="4" s="1"/>
  <c r="EQ192" i="4" a="1"/>
  <c r="EQ192" i="4" s="1"/>
  <c r="R192" i="4" a="1"/>
  <c r="R192" i="4" s="1"/>
  <c r="DW113" i="4" a="1"/>
  <c r="DW113" i="4" s="1"/>
  <c r="HA156" i="4" a="1"/>
  <c r="HA156" i="4" s="1"/>
  <c r="FB185" i="4" a="1"/>
  <c r="FB185" i="4"/>
  <c r="HF192" i="4" a="1"/>
  <c r="HF192" i="4" s="1"/>
  <c r="N226" i="4" a="1"/>
  <c r="N226" i="4" s="1"/>
  <c r="L226" i="4" a="1"/>
  <c r="L226" i="4" s="1"/>
  <c r="FP156" i="4" a="1"/>
  <c r="FP156" i="4" s="1"/>
  <c r="EX217" i="4" a="1"/>
  <c r="EX217" i="4" s="1"/>
  <c r="GV185" i="4" a="1"/>
  <c r="GV185" i="4" s="1"/>
  <c r="EI39" i="4" a="1"/>
  <c r="EI39" i="4" s="1"/>
  <c r="GQ129" i="4" a="1"/>
  <c r="GQ129" i="4" s="1"/>
  <c r="GR156" i="4" a="1"/>
  <c r="GR156" i="4" s="1"/>
  <c r="O226" i="4" a="1"/>
  <c r="O226" i="4" s="1"/>
  <c r="FE39" i="4" a="1"/>
  <c r="FE39" i="4" s="1"/>
  <c r="GO217" i="4" a="1"/>
  <c r="GO217" i="4" s="1"/>
  <c r="ED156" i="4" a="1"/>
  <c r="ED156" i="4" s="1"/>
  <c r="FA156" i="4" a="1"/>
  <c r="FA156" i="4" s="1"/>
  <c r="FT226" i="4" a="1"/>
  <c r="FT226" i="4" s="1"/>
  <c r="DV129" i="4" a="1"/>
  <c r="DV129" i="4" s="1"/>
  <c r="HE192" i="4" a="1"/>
  <c r="HE192" i="4" s="1"/>
  <c r="FT217" i="4" a="1"/>
  <c r="FT217" i="4" s="1"/>
  <c r="GV129" i="4" a="1"/>
  <c r="GV129" i="4" s="1"/>
  <c r="FY129" i="4" a="1"/>
  <c r="FY129" i="4" s="1"/>
  <c r="EQ39" i="4" a="1"/>
  <c r="EQ39" i="4" s="1"/>
  <c r="FS222" i="4" a="1"/>
  <c r="FS222" i="4"/>
  <c r="M113" i="4" a="1"/>
  <c r="M113" i="4" s="1"/>
  <c r="ES113" i="4" a="1"/>
  <c r="ES113" i="4" s="1"/>
  <c r="ES39" i="4" a="1"/>
  <c r="ES39" i="4" s="1"/>
  <c r="EB222" i="4" a="1"/>
  <c r="EB222" i="4" s="1"/>
  <c r="DO222" i="4" a="1"/>
  <c r="DO222" i="4" s="1"/>
  <c r="FL192" i="4"/>
  <c r="K226" i="4" a="1"/>
  <c r="K226" i="4" s="1"/>
  <c r="DU226" i="4" a="1"/>
  <c r="DU226" i="4" s="1"/>
  <c r="ED129" i="4" a="1"/>
  <c r="ED129" i="4" s="1"/>
  <c r="FT222" i="4" a="1"/>
  <c r="FT222" i="4" s="1"/>
  <c r="FA226" i="4" a="1"/>
  <c r="FA226" i="4" s="1"/>
  <c r="HK113" i="4" a="1"/>
  <c r="HK113" i="4" s="1"/>
  <c r="GV192" i="4" a="1"/>
  <c r="GV192" i="4" s="1"/>
  <c r="T156" i="4" a="1"/>
  <c r="T156" i="4" s="1"/>
  <c r="FE226" i="4" a="1"/>
  <c r="FE226" i="4" s="1"/>
  <c r="FF39" i="4" a="1"/>
  <c r="FF39" i="4" s="1"/>
  <c r="GP129" i="4" a="1"/>
  <c r="GP129" i="4" s="1"/>
  <c r="N222" i="4" a="1"/>
  <c r="N222" i="4" s="1"/>
  <c r="L222" i="4" a="1"/>
  <c r="L222" i="4" s="1"/>
  <c r="FL222" i="4"/>
  <c r="EQ185" i="4" a="1"/>
  <c r="EQ185" i="4" s="1"/>
  <c r="DO156" i="4" a="1"/>
  <c r="DO156" i="4" s="1"/>
  <c r="EV217" i="4" a="1"/>
  <c r="EV217" i="4" s="1"/>
  <c r="DQ105" i="4" a="1"/>
  <c r="DQ105" i="4" s="1"/>
  <c r="FN185" i="4"/>
  <c r="GM185" i="4" a="1"/>
  <c r="GM185" i="4" s="1"/>
  <c r="FS156" i="4" a="1"/>
  <c r="FS156" i="4" s="1"/>
  <c r="FW129" i="4" a="1"/>
  <c r="FW129" i="4" s="1"/>
  <c r="GX105" i="4" a="1"/>
  <c r="GX105" i="4" s="1"/>
  <c r="EB129" i="4" a="1"/>
  <c r="EB129" i="4" s="1"/>
  <c r="Q39" i="4" a="1"/>
  <c r="Q39" i="4" s="1"/>
  <c r="I39" i="4" a="1"/>
  <c r="I39" i="4" s="1"/>
  <c r="GR105" i="4" a="1"/>
  <c r="GR105" i="4" s="1"/>
  <c r="FJ226" i="4" a="1"/>
  <c r="FJ226" i="4" s="1"/>
  <c r="T105" i="4" a="1"/>
  <c r="T105" i="4"/>
  <c r="GW129" i="4" a="1"/>
  <c r="GW129" i="4" s="1"/>
  <c r="FN222" i="4"/>
  <c r="GX129" i="4" a="1"/>
  <c r="GX129" i="4" s="1"/>
  <c r="FF156" i="4" a="1"/>
  <c r="FF156" i="4" s="1"/>
  <c r="FL105" i="4"/>
  <c r="EV226" i="4" a="1"/>
  <c r="EV226" i="4" s="1"/>
  <c r="EC217" i="4" a="1"/>
  <c r="EC217" i="4" s="1"/>
  <c r="FP226" i="4" a="1"/>
  <c r="FP226" i="4" s="1"/>
  <c r="O192" i="4" a="1"/>
  <c r="O192" i="4" s="1"/>
  <c r="ES185" i="4" a="1"/>
  <c r="ES185" i="4" s="1"/>
  <c r="ET129" i="4" a="1"/>
  <c r="ET129" i="4" s="1"/>
  <c r="DQ129" i="4" a="1"/>
  <c r="DQ129" i="4"/>
  <c r="DW192" i="4" a="1"/>
  <c r="DW192" i="4" s="1"/>
  <c r="FM39" i="4"/>
  <c r="EC192" i="4" a="1"/>
  <c r="EC192" i="4" s="1"/>
  <c r="FE222" i="4" a="1"/>
  <c r="FE222" i="4" s="1"/>
  <c r="HD113" i="4" a="1"/>
  <c r="HD113" i="4" s="1"/>
  <c r="ES217" i="4" a="1"/>
  <c r="ES217" i="4" s="1"/>
  <c r="HD226" i="4" a="1"/>
  <c r="HD226" i="4" s="1"/>
  <c r="GR192" i="4" a="1"/>
  <c r="GR192" i="4" s="1"/>
  <c r="HD39" i="4" a="1"/>
  <c r="HD39" i="4" s="1"/>
  <c r="HD217" i="4" a="1"/>
  <c r="HD217" i="4" s="1"/>
  <c r="GW156" i="4" a="1"/>
  <c r="GW156" i="4" s="1"/>
  <c r="DZ217" i="4" a="1"/>
  <c r="DZ217" i="4" s="1"/>
  <c r="K105" i="4" a="1"/>
  <c r="K105" i="4" s="1"/>
  <c r="DU105" i="4" a="1"/>
  <c r="DU105" i="4" s="1"/>
  <c r="Q113" i="4" a="1"/>
  <c r="Q113" i="4" s="1"/>
  <c r="I113" i="4" a="1"/>
  <c r="I113" i="4" s="1"/>
  <c r="HE129" i="4" a="1"/>
  <c r="HE129" i="4" s="1"/>
  <c r="ER226" i="4" a="1"/>
  <c r="ER226" i="4" s="1"/>
  <c r="GY192" i="4" a="1"/>
  <c r="GY192" i="4"/>
  <c r="FW39" i="4" a="1"/>
  <c r="FW39" i="4" s="1"/>
  <c r="GN226" i="4" a="1"/>
  <c r="GN226" i="4" s="1"/>
  <c r="FN113" i="4"/>
  <c r="EW217" i="4" a="1"/>
  <c r="EW217" i="4" s="1"/>
  <c r="FJ105" i="4" a="1"/>
  <c r="FJ105" i="4" s="1"/>
  <c r="N113" i="4" a="1"/>
  <c r="N113" i="4" s="1"/>
  <c r="L113" i="4" a="1"/>
  <c r="L113" i="4" s="1"/>
  <c r="HF113" i="4" a="1"/>
  <c r="HF113" i="4" s="1"/>
  <c r="K185" i="4" a="1"/>
  <c r="K185" i="4" s="1"/>
  <c r="DU185" i="4" a="1"/>
  <c r="DU185" i="4" s="1"/>
  <c r="R113" i="4" a="1"/>
  <c r="R113" i="4" s="1"/>
  <c r="M226" i="4" a="1"/>
  <c r="M226" i="4" s="1"/>
  <c r="FI217" i="4" a="1"/>
  <c r="FI217" i="4"/>
  <c r="EX105" i="4" a="1"/>
  <c r="EX105" i="4" s="1"/>
  <c r="FL226" i="4"/>
  <c r="GS192" i="4" a="1"/>
  <c r="GS192" i="4" s="1"/>
  <c r="ET185" i="4" a="1"/>
  <c r="ET185" i="4" s="1"/>
  <c r="FN156" i="4"/>
  <c r="GZ192" i="4" a="1"/>
  <c r="GZ192" i="4" s="1"/>
  <c r="GS217" i="4" a="1"/>
  <c r="GS217" i="4" s="1"/>
  <c r="FP113" i="4" a="1"/>
  <c r="FP113" i="4" s="1"/>
  <c r="FW156" i="4" a="1"/>
  <c r="FW156" i="4" s="1"/>
  <c r="DS226" i="4" a="1"/>
  <c r="DS226" i="4" s="1"/>
  <c r="DR226" i="4" a="1"/>
  <c r="DR226" i="4" s="1"/>
  <c r="FA113" i="4" a="1"/>
  <c r="FA113" i="4" s="1"/>
  <c r="EQ156" i="4" a="1"/>
  <c r="EQ156" i="4" s="1"/>
  <c r="DY156" i="4" a="1"/>
  <c r="DY156" i="4" s="1"/>
  <c r="FE105" i="4" a="1"/>
  <c r="FE105" i="4" s="1"/>
  <c r="EV129" i="4" a="1"/>
  <c r="EV129" i="4" s="1"/>
  <c r="FC185" i="4" a="1"/>
  <c r="FC185" i="4"/>
  <c r="Q192" i="4" a="1"/>
  <c r="Q192" i="4" s="1"/>
  <c r="I192" i="4" a="1"/>
  <c r="I192" i="4" s="1"/>
  <c r="HH113" i="4" a="1"/>
  <c r="HH113" i="4" s="1"/>
  <c r="GN222" i="4" a="1"/>
  <c r="GN222" i="4" s="1"/>
  <c r="FY226" i="4" a="1"/>
  <c r="FY226" i="4"/>
  <c r="HF226" i="4" a="1"/>
  <c r="HF226" i="4" s="1"/>
  <c r="ES192" i="4" a="1"/>
  <c r="ES192" i="4" s="1"/>
  <c r="GN185" i="4" a="1"/>
  <c r="GN185" i="4" s="1"/>
  <c r="DY113" i="4" a="1"/>
  <c r="DY113" i="4" s="1"/>
  <c r="GO129" i="4" a="1"/>
  <c r="GO129" i="4" s="1"/>
  <c r="GP185" i="4" a="1"/>
  <c r="GP185" i="4"/>
  <c r="FI105" i="4" a="1"/>
  <c r="FI105" i="4" s="1"/>
  <c r="GM129" i="4" a="1"/>
  <c r="GM129" i="4" s="1"/>
  <c r="FJ113" i="4" a="1"/>
  <c r="FJ113" i="4" s="1"/>
  <c r="R226" i="4" a="1"/>
  <c r="R226" i="4" s="1"/>
  <c r="FS185" i="4" a="1"/>
  <c r="FS185" i="4"/>
  <c r="S113" i="4" a="1"/>
  <c r="S113" i="4" s="1"/>
  <c r="HK226" i="4" a="1"/>
  <c r="HK226" i="4" s="1"/>
  <c r="EB113" i="4" a="1"/>
  <c r="EB113" i="4" s="1"/>
  <c r="FG39" i="4" a="1"/>
  <c r="FG39" i="4" s="1"/>
  <c r="HD105" i="4" a="1"/>
  <c r="HD105" i="4" s="1"/>
  <c r="DZ39" i="4" a="1"/>
  <c r="DZ39" i="4" s="1"/>
  <c r="DQ226" i="4" a="1"/>
  <c r="DQ226" i="4" s="1"/>
  <c r="FI129" i="4" a="1"/>
  <c r="FI129" i="4" s="1"/>
  <c r="M217" i="4" a="1"/>
  <c r="M217" i="4" s="1"/>
  <c r="HE222" i="4" a="1"/>
  <c r="HE222" i="4"/>
  <c r="DS39" i="4" a="1"/>
  <c r="DS39" i="4" s="1"/>
  <c r="DR39" i="4" a="1"/>
  <c r="DR39" i="4" s="1"/>
  <c r="R39" i="4" a="1"/>
  <c r="R39" i="4" s="1"/>
  <c r="FN105" i="4"/>
  <c r="GQ185" i="4" a="1"/>
  <c r="GQ185" i="4" s="1"/>
  <c r="GY39" i="4" a="1"/>
  <c r="GY39" i="4" s="1"/>
  <c r="EZ226" i="4" a="1"/>
  <c r="EZ226" i="4" s="1"/>
  <c r="DV113" i="4" a="1"/>
  <c r="DV113" i="4" s="1"/>
  <c r="FB222" i="4" a="1"/>
  <c r="FB222" i="4" s="1"/>
  <c r="EV222" i="4" a="1"/>
  <c r="EV222" i="4" s="1"/>
  <c r="GX192" i="4" a="1"/>
  <c r="GX192" i="4" s="1"/>
  <c r="N192" i="4" a="1"/>
  <c r="N192" i="4" s="1"/>
  <c r="L192" i="4" a="1"/>
  <c r="L192" i="4" s="1"/>
  <c r="EC226" i="4" a="1"/>
  <c r="EC226" i="4" s="1"/>
  <c r="FF192" i="4" a="1"/>
  <c r="FF192" i="4" s="1"/>
  <c r="GP105" i="4" a="1"/>
  <c r="GP105" i="4" s="1"/>
  <c r="FC129" i="4" a="1"/>
  <c r="FC129" i="4" s="1"/>
  <c r="DY185" i="4" a="1"/>
  <c r="DY185" i="4" s="1"/>
  <c r="M185" i="4" a="1"/>
  <c r="M185" i="4" s="1"/>
  <c r="GY185" i="4" a="1"/>
  <c r="GY185" i="4" s="1"/>
  <c r="DV217" i="4" a="1"/>
  <c r="DV217" i="4" s="1"/>
  <c r="HC105" i="4" a="1"/>
  <c r="HC105" i="4" s="1"/>
  <c r="EQ217" i="4" a="1"/>
  <c r="EQ217" i="4" s="1"/>
  <c r="DO185" i="4" a="1"/>
  <c r="DO185" i="4"/>
  <c r="O39" i="4" a="1"/>
  <c r="O39" i="4" s="1"/>
  <c r="ED222" i="4" a="1"/>
  <c r="ED222" i="4" s="1"/>
  <c r="DV192" i="4" a="1"/>
  <c r="DV192" i="4" s="1"/>
  <c r="EV105" i="4" a="1"/>
  <c r="EV105" i="4" s="1"/>
  <c r="HF129" i="4" a="1"/>
  <c r="HF129" i="4"/>
  <c r="FB226" i="4" a="1"/>
  <c r="FB226" i="4"/>
  <c r="FW113" i="4" a="1"/>
  <c r="FW113" i="4" s="1"/>
  <c r="HE185" i="4" a="1"/>
  <c r="HE185" i="4" s="1"/>
  <c r="GQ156" i="4" a="1"/>
  <c r="GQ156" i="4" s="1"/>
  <c r="R156" i="4" a="1"/>
  <c r="R156" i="4" s="1"/>
  <c r="EQ129" i="4" a="1"/>
  <c r="EQ129" i="4" s="1"/>
  <c r="GR226" i="4" a="1"/>
  <c r="GR226" i="4" s="1"/>
  <c r="FE217" i="4" a="1"/>
  <c r="FE217" i="4" s="1"/>
  <c r="O113" i="4" a="1"/>
  <c r="O113" i="4" s="1"/>
  <c r="FB156" i="4" a="1"/>
  <c r="FB156" i="4" s="1"/>
  <c r="ER113" i="4" a="1"/>
  <c r="ER113" i="4" s="1"/>
  <c r="FY222" i="4" a="1"/>
  <c r="FY222" i="4" s="1"/>
  <c r="FF105" i="4" a="1"/>
  <c r="FF105" i="4" s="1"/>
  <c r="FJ129" i="4" a="1"/>
  <c r="FJ129" i="4" s="1"/>
  <c r="EE217" i="4" a="1"/>
  <c r="EE217" i="4" s="1"/>
  <c r="DW217" i="4" a="1"/>
  <c r="DW217" i="4" s="1"/>
  <c r="N156" i="4" a="1"/>
  <c r="N156" i="4" s="1"/>
  <c r="L156" i="4" a="1"/>
  <c r="L156" i="4" s="1"/>
  <c r="HF105" i="4" a="1"/>
  <c r="HF105" i="4" s="1"/>
  <c r="FM217" i="4"/>
  <c r="FF113" i="4" a="1"/>
  <c r="FF113" i="4" s="1"/>
  <c r="EB226" i="4" a="1"/>
  <c r="EB226" i="4" s="1"/>
  <c r="FL156" i="4"/>
  <c r="FV113" i="4" a="1"/>
  <c r="FV113" i="4" s="1"/>
  <c r="EI129" i="4" a="1"/>
  <c r="EI129" i="4" s="1"/>
  <c r="GV222" i="4" a="1"/>
  <c r="GV222" i="4" s="1"/>
  <c r="GV156" i="4" a="1"/>
  <c r="GV156" i="4" s="1"/>
  <c r="GN156" i="4" a="1"/>
  <c r="GN156" i="4" s="1"/>
  <c r="HC113" i="4" a="1"/>
  <c r="HC113" i="4" s="1"/>
  <c r="GN105" i="4" a="1"/>
  <c r="GN105" i="4" s="1"/>
  <c r="DV105" i="4" a="1"/>
  <c r="DV105" i="4" s="1"/>
  <c r="ER217" i="4" a="1"/>
  <c r="ER217" i="4" s="1"/>
  <c r="DO113" i="4" a="1"/>
  <c r="DO113" i="4" s="1"/>
  <c r="FF226" i="4" a="1"/>
  <c r="FF226" i="4" s="1"/>
  <c r="EZ129" i="4" a="1"/>
  <c r="EZ129" i="4" s="1"/>
  <c r="HD222" i="4" a="1"/>
  <c r="HD222" i="4" s="1"/>
  <c r="HC185" i="4" a="1"/>
  <c r="HC185" i="4" s="1"/>
  <c r="DW39" i="4" a="1"/>
  <c r="DW39" i="4" s="1"/>
  <c r="EB192" i="4" a="1"/>
  <c r="EB192" i="4" s="1"/>
  <c r="GR39" i="4" a="1"/>
  <c r="GR39" i="4" s="1"/>
  <c r="HC226" i="4" a="1"/>
  <c r="HC226" i="4" s="1"/>
  <c r="FE113" i="4" a="1"/>
  <c r="FE113" i="4" s="1"/>
  <c r="FS105" i="4" a="1"/>
  <c r="FS105" i="4" s="1"/>
  <c r="FW217" i="4" a="1"/>
  <c r="FW217" i="4" s="1"/>
  <c r="GQ113" i="4" a="1"/>
  <c r="GQ113" i="4" s="1"/>
  <c r="FC222" i="4" a="1"/>
  <c r="FC222" i="4" s="1"/>
  <c r="GV39" i="4" a="1"/>
  <c r="GV39" i="4" s="1"/>
  <c r="FA217" i="4" a="1"/>
  <c r="FA217" i="4" s="1"/>
  <c r="EE113" i="4" a="1"/>
  <c r="EE113" i="4" s="1"/>
  <c r="FE192" i="4" a="1"/>
  <c r="FE192" i="4" s="1"/>
  <c r="M192" i="4" a="1"/>
  <c r="M192" i="4" s="1"/>
  <c r="FY217" i="4" a="1"/>
  <c r="FY217" i="4" s="1"/>
  <c r="HF185" i="4" a="1"/>
  <c r="HF185" i="4" s="1"/>
  <c r="M105" i="4" a="1"/>
  <c r="M105" i="4" s="1"/>
  <c r="GP113" i="4" a="1"/>
  <c r="GP113" i="4" s="1"/>
  <c r="K129" i="4" a="1"/>
  <c r="K129" i="4" s="1"/>
  <c r="DU129" i="4" a="1"/>
  <c r="DU129" i="4" s="1"/>
  <c r="DO192" i="4" a="1"/>
  <c r="DO192" i="4"/>
  <c r="EC222" i="4" a="1"/>
  <c r="EC222" i="4" s="1"/>
  <c r="EX185" i="4" a="1"/>
  <c r="EX185" i="4" s="1"/>
  <c r="HH129" i="4" a="1"/>
  <c r="HH129" i="4" s="1"/>
  <c r="EX222" i="4" a="1"/>
  <c r="EX222" i="4" s="1"/>
  <c r="K39" i="4" a="1"/>
  <c r="K39" i="4" s="1"/>
  <c r="DU39" i="4" a="1"/>
  <c r="DU39" i="4" s="1"/>
  <c r="FI185" i="4" a="1"/>
  <c r="FI185" i="4" s="1"/>
  <c r="EI217" i="4" a="1"/>
  <c r="EI217" i="4" s="1"/>
  <c r="GV105" i="4" a="1"/>
  <c r="GV105" i="4" s="1"/>
  <c r="GZ105" i="4" a="1"/>
  <c r="GZ105" i="4" s="1"/>
  <c r="FC39" i="4" a="1"/>
  <c r="FC39" i="4" s="1"/>
  <c r="HF156" i="4" a="1"/>
  <c r="HF156" i="4" s="1"/>
  <c r="ET222" i="4" a="1"/>
  <c r="ET222" i="4" s="1"/>
  <c r="GW39" i="4" a="1"/>
  <c r="GW39" i="4" s="1"/>
  <c r="EW185" i="4" a="1"/>
  <c r="EW185" i="4" s="1"/>
  <c r="DS217" i="4" a="1"/>
  <c r="DS217" i="4" s="1"/>
  <c r="DR217" i="4" a="1"/>
  <c r="DR217" i="4" s="1"/>
  <c r="FW185" i="4" a="1"/>
  <c r="FW185" i="4" s="1"/>
  <c r="FI156" i="4" a="1"/>
  <c r="FI156" i="4" s="1"/>
  <c r="DW226" i="4" a="1"/>
  <c r="DW226" i="4" s="1"/>
  <c r="ER222" i="4" a="1"/>
  <c r="ER222" i="4" s="1"/>
  <c r="DZ113" i="4" a="1"/>
  <c r="DZ113" i="4" s="1"/>
  <c r="K156" i="4" a="1"/>
  <c r="K156" i="4" s="1"/>
  <c r="DU156" i="4" a="1"/>
  <c r="DU156" i="4" s="1"/>
  <c r="EI185" i="4" a="1"/>
  <c r="EI185" i="4" s="1"/>
  <c r="FJ192" i="4" a="1"/>
  <c r="FJ192" i="4" s="1"/>
  <c r="GN217" i="4" a="1"/>
  <c r="GN217" i="4" s="1"/>
  <c r="DZ226" i="4" a="1"/>
  <c r="DZ226" i="4" s="1"/>
  <c r="HA185" i="4" a="1"/>
  <c r="HA185" i="4" s="1"/>
  <c r="EE156" i="4" a="1"/>
  <c r="EE156" i="4" s="1"/>
  <c r="GW222" i="4" a="1"/>
  <c r="GW222" i="4" s="1"/>
  <c r="GU226" i="4" a="1"/>
  <c r="GU226" i="4" s="1"/>
  <c r="EX113" i="4" a="1"/>
  <c r="EX113" i="4" s="1"/>
  <c r="FX39" i="4" a="1"/>
  <c r="FX39" i="4" s="1"/>
  <c r="R222" i="4" a="1"/>
  <c r="R222" i="4" s="1"/>
  <c r="O156" i="4" a="1"/>
  <c r="O156" i="4" s="1"/>
  <c r="HD192" i="4" a="1"/>
  <c r="HD192" i="4" s="1"/>
  <c r="GS156" i="4" a="1"/>
  <c r="GS156" i="4" s="1"/>
  <c r="FI192" i="4" a="1"/>
  <c r="FI192" i="4" s="1"/>
  <c r="DZ192" i="4" a="1"/>
  <c r="DZ192" i="4" s="1"/>
  <c r="N105" i="4" a="1"/>
  <c r="N105" i="4" s="1"/>
  <c r="L105" i="4" a="1"/>
  <c r="L105" i="4" s="1"/>
  <c r="FB113" i="4" a="1"/>
  <c r="FB113" i="4" s="1"/>
  <c r="GP192" i="4" a="1"/>
  <c r="GP192" i="4" s="1"/>
  <c r="EB217" i="4" a="1"/>
  <c r="EB217" i="4" s="1"/>
  <c r="FI222" i="4" a="1"/>
  <c r="FI222" i="4" s="1"/>
  <c r="GU217" i="4" a="1"/>
  <c r="GU217" i="4" s="1"/>
  <c r="N39" i="4" a="1"/>
  <c r="N39" i="4" s="1"/>
  <c r="L39" i="4" a="1"/>
  <c r="L39" i="4" s="1"/>
  <c r="GY217" i="4" a="1"/>
  <c r="GY217" i="4" s="1"/>
  <c r="EW192" i="4" a="1"/>
  <c r="EW192" i="4" s="1"/>
  <c r="GQ217" i="4" a="1"/>
  <c r="GQ217" i="4" s="1"/>
  <c r="HE217" i="4" a="1"/>
  <c r="HE217" i="4" s="1"/>
  <c r="FC105" i="4" a="1"/>
  <c r="FC105" i="4" s="1"/>
  <c r="GY129" i="4" a="1"/>
  <c r="GY129" i="4" s="1"/>
  <c r="GX39" i="4" a="1"/>
  <c r="GX39" i="4" s="1"/>
  <c r="FA39" i="4" a="1"/>
  <c r="FA39" i="4" s="1"/>
  <c r="GX185" i="4" a="1"/>
  <c r="GX185" i="4" s="1"/>
  <c r="FC226" i="4" a="1"/>
  <c r="FC226" i="4" s="1"/>
  <c r="ED226" i="4" a="1"/>
  <c r="ED226" i="4" s="1"/>
  <c r="EZ105" i="4" a="1"/>
  <c r="EZ105" i="4" s="1"/>
  <c r="GY156" i="4" a="1"/>
  <c r="GY156" i="4" s="1"/>
  <c r="DS105" i="4" a="1"/>
  <c r="DS105" i="4" s="1"/>
  <c r="DR105" i="4" a="1"/>
  <c r="DR105" i="4" s="1"/>
  <c r="GW185" i="4" a="1"/>
  <c r="GW185" i="4" s="1"/>
  <c r="HK192" i="4" a="1"/>
  <c r="HK192" i="4" s="1"/>
  <c r="FT39" i="4" a="1"/>
  <c r="FT39" i="4" s="1"/>
  <c r="DV156" i="4" a="1"/>
  <c r="DV156" i="4" s="1"/>
  <c r="GZ156" i="4" a="1"/>
  <c r="GZ156" i="4"/>
  <c r="DZ156" i="4" a="1"/>
  <c r="DZ156" i="4" s="1"/>
  <c r="FG113" i="4" a="1"/>
  <c r="FG113" i="4" s="1"/>
  <c r="FE156" i="4" a="1"/>
  <c r="FE156" i="4" s="1"/>
  <c r="FG217" i="4" a="1"/>
  <c r="FG217" i="4"/>
  <c r="GR129" i="4" a="1"/>
  <c r="GR129" i="4" s="1"/>
  <c r="GR113" i="4" a="1"/>
  <c r="GR113" i="4" s="1"/>
  <c r="FV105" i="4" a="1"/>
  <c r="FV105" i="4"/>
  <c r="FY105" i="4" a="1"/>
  <c r="FY105" i="4" s="1"/>
  <c r="FN217" i="4"/>
  <c r="HH217" i="4" a="1"/>
  <c r="HH217" i="4"/>
  <c r="GP222" i="4" a="1"/>
  <c r="GP222" i="4" s="1"/>
  <c r="GS222" i="4" a="1"/>
  <c r="GS222" i="4" s="1"/>
  <c r="DS192" i="4" a="1"/>
  <c r="DS192" i="4"/>
  <c r="DR192" i="4" a="1"/>
  <c r="DR192" i="4" s="1"/>
  <c r="FG129" i="4" a="1"/>
  <c r="FG129" i="4" s="1"/>
  <c r="ET39" i="4" a="1"/>
  <c r="ET39" i="4" s="1"/>
  <c r="FX129" i="4" a="1"/>
  <c r="FX129" i="4" s="1"/>
  <c r="GS39" i="4" a="1"/>
  <c r="GS39" i="4" s="1"/>
  <c r="GV226" i="4" a="1"/>
  <c r="GV226" i="4" s="1"/>
  <c r="EC156" i="4" a="1"/>
  <c r="EC156" i="4" s="1"/>
  <c r="T217" i="4" a="1"/>
  <c r="T217" i="4" s="1"/>
  <c r="GQ222" i="4" a="1"/>
  <c r="GQ222" i="4" s="1"/>
  <c r="EP217" i="4" a="1"/>
  <c r="EP217" i="4" s="1"/>
  <c r="EZ185" i="4" a="1"/>
  <c r="EZ185" i="4" s="1"/>
  <c r="EW129" i="4" a="1"/>
  <c r="EW129" i="4" s="1"/>
  <c r="EC185" i="4" a="1"/>
  <c r="EC185" i="4" s="1"/>
  <c r="GQ105" i="4" a="1"/>
  <c r="GQ105" i="4" s="1"/>
  <c r="ER192" i="4" a="1"/>
  <c r="ER192" i="4" s="1"/>
  <c r="S39" i="4" a="1"/>
  <c r="S39" i="4" s="1"/>
  <c r="FY156" i="4" a="1"/>
  <c r="FY156" i="4" s="1"/>
  <c r="EE129" i="4" a="1"/>
  <c r="EE129" i="4" s="1"/>
  <c r="GE38" i="4"/>
  <c r="DJ152" i="4"/>
  <c r="GE152" i="4"/>
  <c r="DJ38" i="4"/>
  <c r="DD82" i="4"/>
  <c r="DD35" i="4"/>
  <c r="DD210" i="4"/>
  <c r="DD80" i="4"/>
  <c r="DD112" i="4"/>
  <c r="GB40" i="4"/>
  <c r="GB157" i="4"/>
  <c r="GB114" i="4"/>
  <c r="GB143" i="4"/>
  <c r="GB106" i="4"/>
  <c r="GB37" i="4"/>
  <c r="GB45" i="4"/>
  <c r="GB22" i="4"/>
  <c r="GB274" i="4"/>
  <c r="GB269" i="4"/>
  <c r="GB200" i="4"/>
  <c r="DD26" i="4"/>
  <c r="EF26" i="4"/>
  <c r="DJ26" i="4"/>
  <c r="DG194" i="4"/>
  <c r="DG264" i="4"/>
  <c r="DG21" i="4"/>
  <c r="DG94" i="4"/>
  <c r="DG179" i="4"/>
  <c r="DG54" i="4"/>
  <c r="DG138" i="4"/>
  <c r="DG188" i="4"/>
  <c r="DD234" i="4"/>
  <c r="DD167" i="4"/>
  <c r="DD113" i="4"/>
  <c r="DD89" i="4"/>
  <c r="DD117" i="4"/>
  <c r="DD164" i="4"/>
  <c r="DD95" i="4"/>
  <c r="DD217" i="4"/>
  <c r="DD81" i="4"/>
  <c r="DD211" i="4"/>
  <c r="AA94" i="4"/>
  <c r="AA97" i="4"/>
  <c r="AA197" i="4"/>
  <c r="AA225" i="4"/>
  <c r="AA68" i="4"/>
  <c r="AA206" i="4"/>
  <c r="AA145" i="4"/>
  <c r="AA149" i="4"/>
  <c r="AA175" i="4"/>
  <c r="AA75" i="4"/>
  <c r="AA37" i="4"/>
  <c r="BW126" i="4"/>
  <c r="AA74" i="4"/>
  <c r="BW36" i="4"/>
  <c r="BW251" i="4"/>
  <c r="AA36" i="4"/>
  <c r="AA126" i="4"/>
  <c r="AA190" i="4"/>
  <c r="BW74" i="4"/>
  <c r="BW200" i="4"/>
  <c r="BW37" i="4"/>
  <c r="AA200" i="4"/>
  <c r="AA210" i="4"/>
  <c r="BW210" i="4"/>
  <c r="BW190" i="4"/>
  <c r="AA251" i="4"/>
  <c r="DD47" i="4"/>
  <c r="GE47" i="4"/>
  <c r="DJ47" i="4"/>
  <c r="AA28" i="4"/>
  <c r="AA195" i="4"/>
  <c r="AA181" i="4"/>
  <c r="AA54" i="4"/>
  <c r="AA79" i="4"/>
  <c r="AA20" i="4"/>
  <c r="AA260" i="4"/>
  <c r="AA89" i="4"/>
  <c r="AA56" i="4"/>
  <c r="AA55" i="4"/>
  <c r="AA98" i="4"/>
  <c r="AA248" i="4"/>
  <c r="AA167" i="4"/>
  <c r="AA115" i="4"/>
  <c r="AA117" i="4"/>
  <c r="AA87" i="4"/>
  <c r="AA237" i="4"/>
  <c r="AA153" i="4"/>
  <c r="AA108" i="4"/>
  <c r="AA91" i="4"/>
  <c r="AU86" i="4"/>
  <c r="AA245" i="4"/>
  <c r="AU258" i="4"/>
  <c r="AA268" i="4"/>
  <c r="AA95" i="4"/>
  <c r="AU164" i="4"/>
  <c r="AA163" i="4"/>
  <c r="AA220" i="4"/>
  <c r="AA273" i="4"/>
  <c r="AA299" i="4"/>
  <c r="AA275" i="4"/>
  <c r="AU95" i="4"/>
  <c r="AU220" i="4"/>
  <c r="AU268" i="4"/>
  <c r="AU163" i="4"/>
  <c r="AU273" i="4"/>
  <c r="AU245" i="4"/>
  <c r="AA86" i="4"/>
  <c r="AA258" i="4"/>
  <c r="AU299" i="4"/>
  <c r="AU275" i="4"/>
  <c r="AA164" i="4"/>
  <c r="GB149" i="4"/>
  <c r="GB180" i="4"/>
  <c r="GB184" i="4"/>
  <c r="BW267" i="4"/>
  <c r="BW84" i="4"/>
  <c r="AA142" i="4"/>
  <c r="AA84" i="4"/>
  <c r="AU234" i="4"/>
  <c r="AU267" i="4"/>
  <c r="AA224" i="4"/>
  <c r="AU142" i="4"/>
  <c r="AU84" i="4"/>
  <c r="AA234" i="4"/>
  <c r="AU224" i="4"/>
  <c r="BW234" i="4"/>
  <c r="AA267" i="4"/>
  <c r="BW142" i="4"/>
  <c r="BW224" i="4"/>
  <c r="AA274" i="4"/>
  <c r="AA269" i="4"/>
  <c r="AA165" i="4"/>
  <c r="AA191" i="4"/>
  <c r="AA41" i="4"/>
  <c r="GX108" i="4" a="1"/>
  <c r="GX108" i="4" s="1"/>
  <c r="FG108" i="4" a="1"/>
  <c r="FG108" i="4" s="1"/>
  <c r="ES108" i="4" a="1"/>
  <c r="ES108" i="4" s="1"/>
  <c r="BW168" i="4"/>
  <c r="BW271" i="4"/>
  <c r="AU140" i="4"/>
  <c r="AU204" i="4"/>
  <c r="AU76" i="4"/>
  <c r="BW76" i="4"/>
  <c r="AU168" i="4"/>
  <c r="BW34" i="4"/>
  <c r="AU262" i="4"/>
  <c r="BW110" i="4"/>
  <c r="BW71" i="4"/>
  <c r="BW262" i="4"/>
  <c r="AU71" i="4"/>
  <c r="AU213" i="4"/>
  <c r="BW213" i="4"/>
  <c r="BW140" i="4"/>
  <c r="BW204" i="4"/>
  <c r="AU271" i="4"/>
  <c r="AU110" i="4"/>
  <c r="AU34" i="4"/>
  <c r="GD168" i="4"/>
  <c r="DI168" i="4"/>
  <c r="BZ128" i="4"/>
  <c r="BZ142" i="4"/>
  <c r="BZ64" i="4"/>
  <c r="BZ103" i="4"/>
  <c r="BZ114" i="4"/>
  <c r="BZ194" i="4"/>
  <c r="BZ121" i="4"/>
  <c r="BZ79" i="4"/>
  <c r="BZ169" i="4"/>
  <c r="BZ237" i="4"/>
  <c r="GA135" i="4"/>
  <c r="GA115" i="4"/>
  <c r="GA252" i="4"/>
  <c r="GA87" i="4"/>
  <c r="GA181" i="4"/>
  <c r="GA42" i="4"/>
  <c r="GA22" i="4"/>
  <c r="GA152" i="4"/>
  <c r="GA267" i="4"/>
  <c r="GA191" i="4"/>
  <c r="GA244" i="4"/>
  <c r="GA202" i="4"/>
  <c r="GA215" i="4"/>
  <c r="GA199" i="4"/>
  <c r="GA131" i="4"/>
  <c r="GA256" i="4"/>
  <c r="GA210" i="4"/>
  <c r="GA118" i="4"/>
  <c r="GA184" i="4"/>
  <c r="GA140" i="4"/>
  <c r="GA114" i="4"/>
  <c r="GA263" i="4"/>
  <c r="GA193" i="4"/>
  <c r="GA155" i="4"/>
  <c r="GA132" i="4"/>
  <c r="GA214" i="4"/>
  <c r="GA218" i="4"/>
  <c r="GA177" i="4"/>
  <c r="GA258" i="4"/>
  <c r="GA54" i="4"/>
  <c r="HC197" i="4" a="1"/>
  <c r="HC197" i="4"/>
  <c r="FL197" i="4"/>
  <c r="DL197" i="4" a="1"/>
  <c r="DL197" i="4" s="1"/>
  <c r="AU196" i="4"/>
  <c r="BW230" i="4"/>
  <c r="AU88" i="4"/>
  <c r="BW161" i="4"/>
  <c r="BW144" i="4"/>
  <c r="AU184" i="4"/>
  <c r="AU263" i="4"/>
  <c r="AU30" i="4"/>
  <c r="BW179" i="4"/>
  <c r="AU230" i="4"/>
  <c r="AU161" i="4"/>
  <c r="BW184" i="4"/>
  <c r="AU179" i="4"/>
  <c r="BW196" i="4"/>
  <c r="AU144" i="4"/>
  <c r="BW263" i="4"/>
  <c r="BW30" i="4"/>
  <c r="BW88" i="4"/>
  <c r="BW194" i="4"/>
  <c r="AU194" i="4"/>
  <c r="GA196" i="4"/>
  <c r="GA48" i="4"/>
  <c r="GA63" i="4"/>
  <c r="GA230" i="4"/>
  <c r="GA117" i="4"/>
  <c r="GA232" i="4"/>
  <c r="GA34" i="4"/>
  <c r="GA46" i="4"/>
  <c r="GA158" i="4"/>
  <c r="GA20" i="4"/>
  <c r="AU135" i="4"/>
  <c r="AU137" i="4"/>
  <c r="AU93" i="4"/>
  <c r="AU123" i="4"/>
  <c r="AU27" i="4"/>
  <c r="AU233" i="4"/>
  <c r="AU134" i="4"/>
  <c r="AU38" i="4"/>
  <c r="AU216" i="4"/>
  <c r="AU231" i="4"/>
  <c r="AU244" i="4"/>
  <c r="AU255" i="4"/>
  <c r="AU211" i="4"/>
  <c r="AU31" i="4"/>
  <c r="AU170" i="4"/>
  <c r="AU151" i="4"/>
  <c r="AU82" i="4"/>
  <c r="AU58" i="4"/>
  <c r="AU67" i="4"/>
  <c r="AU136" i="4"/>
  <c r="BW131" i="4"/>
  <c r="BW48" i="4"/>
  <c r="BW114" i="4"/>
  <c r="BW69" i="4"/>
  <c r="BW103" i="4"/>
  <c r="BW90" i="4"/>
  <c r="BW100" i="4"/>
  <c r="BW174" i="4"/>
  <c r="BW177" i="4"/>
  <c r="BW146" i="4"/>
  <c r="AU176" i="4"/>
  <c r="AU256" i="4"/>
  <c r="AU203" i="4"/>
  <c r="AU73" i="4"/>
  <c r="AU228" i="4"/>
  <c r="AU78" i="4"/>
  <c r="AU121" i="4"/>
  <c r="AU187" i="4"/>
  <c r="AU85" i="4"/>
  <c r="AU249" i="4"/>
  <c r="GR187" i="4" a="1"/>
  <c r="GR187" i="4" s="1"/>
  <c r="FS270" i="4" a="1"/>
  <c r="FS270" i="4" s="1"/>
  <c r="HE270" i="4" a="1"/>
  <c r="HE270" i="4" s="1"/>
  <c r="AU26" i="4"/>
  <c r="AU101" i="4"/>
  <c r="AU162" i="4"/>
  <c r="AU77" i="4"/>
  <c r="AU189" i="4"/>
  <c r="AU214" i="4"/>
  <c r="AU107" i="4"/>
  <c r="AU139" i="4"/>
  <c r="AU183" i="4"/>
  <c r="AU40" i="4"/>
  <c r="BW160" i="4"/>
  <c r="BW257" i="4"/>
  <c r="BW72" i="4"/>
  <c r="BW47" i="4"/>
  <c r="BW205" i="4"/>
  <c r="BW119" i="4"/>
  <c r="BW172" i="4"/>
  <c r="BW221" i="4"/>
  <c r="BW208" i="4"/>
  <c r="BW272" i="4"/>
  <c r="BU275" i="4"/>
  <c r="BU269" i="4"/>
  <c r="DH268" i="4"/>
  <c r="GC268" i="4"/>
  <c r="AX146" i="4"/>
  <c r="BZ146" i="4"/>
  <c r="AX20" i="4"/>
  <c r="BZ20" i="4"/>
  <c r="BZ226" i="4"/>
  <c r="AX226" i="4"/>
  <c r="BW223" i="4"/>
  <c r="BW43" i="4"/>
  <c r="BW92" i="4"/>
  <c r="BW106" i="4"/>
  <c r="BW173" i="4"/>
  <c r="BW130" i="4"/>
  <c r="BW236" i="4"/>
  <c r="BW150" i="4"/>
  <c r="BW46" i="4"/>
  <c r="BW45" i="4"/>
  <c r="Y299" i="4"/>
  <c r="Y275" i="4"/>
  <c r="Y267" i="4"/>
  <c r="DH272" i="4"/>
  <c r="Y272" i="4"/>
  <c r="GA65" i="4"/>
  <c r="GA172" i="4"/>
  <c r="BZ120" i="4"/>
  <c r="BZ115" i="4"/>
  <c r="BZ187" i="4"/>
  <c r="BZ100" i="4"/>
  <c r="BZ229" i="4"/>
  <c r="BZ200" i="4"/>
  <c r="AD60" i="4"/>
  <c r="AD229" i="4"/>
  <c r="AD200" i="4"/>
  <c r="BZ47" i="4"/>
  <c r="AD47" i="4"/>
  <c r="BZ60" i="4"/>
  <c r="AD83" i="4"/>
  <c r="AD173" i="4"/>
  <c r="AD108" i="4"/>
  <c r="AD98" i="4"/>
  <c r="AD221" i="4"/>
  <c r="AD26" i="4"/>
  <c r="AD256" i="4"/>
  <c r="AD156" i="4"/>
  <c r="AD228" i="4"/>
  <c r="AD131" i="4"/>
  <c r="AD106" i="4"/>
  <c r="AD86" i="4"/>
  <c r="AD181" i="4"/>
  <c r="AD132" i="4"/>
  <c r="AD264" i="4"/>
  <c r="AD149" i="4"/>
  <c r="AD44" i="4"/>
  <c r="AX184" i="4"/>
  <c r="AD184" i="4"/>
  <c r="AX233" i="4"/>
  <c r="AD177" i="4"/>
  <c r="AD233" i="4"/>
  <c r="AX177" i="4"/>
  <c r="BW258" i="4"/>
  <c r="BW86" i="4"/>
  <c r="BW268" i="4"/>
  <c r="BW122" i="4"/>
  <c r="BW245" i="4"/>
  <c r="BW273" i="4"/>
  <c r="BW299" i="4"/>
  <c r="BW275" i="4"/>
  <c r="BW95" i="4"/>
  <c r="BW164" i="4"/>
  <c r="BW220" i="4"/>
  <c r="AX141" i="4"/>
  <c r="AX185" i="4"/>
  <c r="AX81" i="4"/>
  <c r="AX220" i="4"/>
  <c r="AX35" i="4"/>
  <c r="AX116" i="4"/>
  <c r="AX247" i="4"/>
  <c r="AX66" i="4"/>
  <c r="AX240" i="4"/>
  <c r="AX135" i="4"/>
  <c r="AX224" i="4"/>
  <c r="AX113" i="4"/>
  <c r="AX222" i="4"/>
  <c r="AX92" i="4"/>
  <c r="AX101" i="4"/>
  <c r="AX210" i="4"/>
  <c r="AX104" i="4"/>
  <c r="AU74" i="4"/>
  <c r="AU210" i="4"/>
  <c r="AU36" i="4"/>
  <c r="AU37" i="4"/>
  <c r="AU126" i="4"/>
  <c r="AU200" i="4"/>
  <c r="AU251" i="4"/>
  <c r="AU190" i="4"/>
  <c r="AA122" i="4"/>
  <c r="AU122" i="4"/>
  <c r="AT274" i="4"/>
  <c r="AT269" i="4"/>
  <c r="BV274" i="4"/>
  <c r="BV269" i="4"/>
  <c r="GC92" i="4"/>
  <c r="GC131" i="4"/>
  <c r="GC159" i="4"/>
  <c r="GC36" i="4"/>
  <c r="GC101" i="4"/>
  <c r="GC63" i="4"/>
  <c r="GC181" i="4"/>
  <c r="GC207" i="4"/>
  <c r="DH216" i="4"/>
  <c r="DH159" i="4"/>
  <c r="DH131" i="4"/>
  <c r="DH204" i="4"/>
  <c r="DH101" i="4"/>
  <c r="DH92" i="4"/>
  <c r="DH36" i="4"/>
  <c r="DH181" i="4"/>
  <c r="GC204" i="4"/>
  <c r="GC216" i="4"/>
  <c r="DH63" i="4"/>
  <c r="DH207" i="4"/>
  <c r="GC85" i="4"/>
  <c r="DH146" i="4"/>
  <c r="DH140" i="4"/>
  <c r="GC175" i="4"/>
  <c r="GC160" i="4"/>
  <c r="DH264" i="4"/>
  <c r="GC201" i="4"/>
  <c r="DH85" i="4"/>
  <c r="GC180" i="4"/>
  <c r="GC78" i="4"/>
  <c r="DH195" i="4"/>
  <c r="DH118" i="4"/>
  <c r="DH201" i="4"/>
  <c r="GC140" i="4"/>
  <c r="GC120" i="4"/>
  <c r="DH180" i="4"/>
  <c r="GC108" i="4"/>
  <c r="DH142" i="4"/>
  <c r="GC261" i="4"/>
  <c r="GC146" i="4"/>
  <c r="GC195" i="4"/>
  <c r="DH261" i="4"/>
  <c r="GC264" i="4"/>
  <c r="DH108" i="4"/>
  <c r="DH120" i="4"/>
  <c r="GC142" i="4"/>
  <c r="DH160" i="4"/>
  <c r="DH175" i="4"/>
  <c r="DH78" i="4"/>
  <c r="GC118" i="4"/>
  <c r="DH34" i="4"/>
  <c r="DH75" i="4"/>
  <c r="DH39" i="4"/>
  <c r="DH45" i="4"/>
  <c r="DH77" i="4"/>
  <c r="DH35" i="4"/>
  <c r="DH225" i="4"/>
  <c r="DH125" i="4"/>
  <c r="DH248" i="4"/>
  <c r="DH47" i="4"/>
  <c r="DH174" i="4"/>
  <c r="DH229" i="4"/>
  <c r="DH86" i="4"/>
  <c r="DH122" i="4"/>
  <c r="DH138" i="4"/>
  <c r="DH192" i="4"/>
  <c r="DH20" i="4"/>
  <c r="DH67" i="4"/>
  <c r="DH28" i="4"/>
  <c r="DH251" i="4"/>
  <c r="DH210" i="4"/>
  <c r="DH152" i="4"/>
  <c r="DH54" i="4"/>
  <c r="DH84" i="4"/>
  <c r="DH249" i="4"/>
  <c r="DH247" i="4"/>
  <c r="DH224" i="4"/>
  <c r="DH117" i="4"/>
  <c r="DH211" i="4"/>
  <c r="DH98" i="4"/>
  <c r="DH70" i="4"/>
  <c r="DH186" i="4"/>
  <c r="DH197" i="4"/>
  <c r="DH132" i="4"/>
  <c r="DH233" i="4"/>
  <c r="DH228" i="4"/>
  <c r="EF47" i="4"/>
  <c r="AS268" i="4"/>
  <c r="Y268" i="4"/>
  <c r="W268" i="4"/>
  <c r="GA268" i="4"/>
  <c r="AQ268" i="4"/>
  <c r="DH59" i="4"/>
  <c r="DH87" i="4"/>
  <c r="DH173" i="4"/>
  <c r="DH51" i="4"/>
  <c r="DH153" i="4"/>
  <c r="DH206" i="4"/>
  <c r="DH133" i="4"/>
  <c r="DH32" i="4"/>
  <c r="DH148" i="4"/>
  <c r="DH81" i="4"/>
  <c r="AT267" i="4"/>
  <c r="AT271" i="4"/>
  <c r="BT273" i="4"/>
  <c r="BT271" i="4"/>
  <c r="GB271" i="4"/>
  <c r="AR272" i="4"/>
  <c r="DG272" i="4"/>
  <c r="X272" i="4"/>
  <c r="GB272" i="4"/>
  <c r="W299" i="4"/>
  <c r="W275" i="4"/>
  <c r="GA299" i="4"/>
  <c r="GA275" i="4"/>
  <c r="BS299" i="4"/>
  <c r="BS275" i="4"/>
  <c r="BU273" i="4"/>
  <c r="GC272" i="4"/>
  <c r="AS272" i="4"/>
  <c r="AQ267" i="4"/>
  <c r="CX271" i="4"/>
  <c r="DI271" i="4"/>
  <c r="GD271" i="4"/>
  <c r="DC271" i="4"/>
  <c r="AS267" i="4"/>
  <c r="DH267" i="4"/>
  <c r="GC267" i="4"/>
  <c r="BU268" i="4"/>
  <c r="GD274" i="4"/>
  <c r="GD269" i="4"/>
  <c r="DI274" i="4"/>
  <c r="DI269" i="4"/>
  <c r="CX274" i="4"/>
  <c r="CX269" i="4"/>
  <c r="GC199" i="4"/>
  <c r="GC244" i="4"/>
  <c r="GC53" i="4"/>
  <c r="GC114" i="4"/>
  <c r="GC127" i="4"/>
  <c r="GC112" i="4"/>
  <c r="GC215" i="4"/>
  <c r="GC183" i="4"/>
  <c r="GC189" i="4"/>
  <c r="GC161" i="4"/>
  <c r="BW163" i="4"/>
  <c r="AB126" i="4"/>
  <c r="AB172" i="4"/>
  <c r="AB214" i="4"/>
  <c r="AB251" i="4"/>
  <c r="AB83" i="4"/>
  <c r="AB99" i="4"/>
  <c r="AB95" i="4"/>
  <c r="AB228" i="4"/>
  <c r="AB223" i="4"/>
  <c r="AB37" i="4"/>
  <c r="AB241" i="4"/>
  <c r="AB133" i="4"/>
  <c r="AB26" i="4"/>
  <c r="AB254" i="4"/>
  <c r="AB25" i="4"/>
  <c r="AB151" i="4"/>
  <c r="AB178" i="4"/>
  <c r="AB48" i="4"/>
  <c r="W273" i="4"/>
  <c r="DF273" i="4"/>
  <c r="AQ273" i="4"/>
  <c r="GC41" i="4"/>
  <c r="GC250" i="4"/>
  <c r="GC213" i="4"/>
  <c r="GC240" i="4"/>
  <c r="GC184" i="4"/>
  <c r="GC227" i="4"/>
  <c r="GC106" i="4"/>
  <c r="GC93" i="4"/>
  <c r="GC167" i="4"/>
  <c r="GC38" i="4"/>
  <c r="BV270" i="4"/>
  <c r="Z299" i="4"/>
  <c r="Z275" i="4"/>
  <c r="Z270" i="4"/>
  <c r="BV299" i="4"/>
  <c r="BV275" i="4"/>
  <c r="BV272" i="4"/>
  <c r="Z272" i="4"/>
  <c r="GC231" i="4"/>
  <c r="GC255" i="4"/>
  <c r="GC143" i="4"/>
  <c r="GC97" i="4"/>
  <c r="GC30" i="4"/>
  <c r="GC214" i="4"/>
  <c r="GC154" i="4"/>
  <c r="GC172" i="4"/>
  <c r="GC219" i="4"/>
  <c r="GC130" i="4"/>
  <c r="GC163" i="4"/>
  <c r="GC241" i="4"/>
  <c r="GC182" i="4"/>
  <c r="GC136" i="4"/>
  <c r="BX85" i="4"/>
  <c r="BX207" i="4"/>
  <c r="BX119" i="4"/>
  <c r="AV96" i="4"/>
  <c r="AV174" i="4"/>
  <c r="BX169" i="4"/>
  <c r="AV231" i="4"/>
  <c r="BX211" i="4"/>
  <c r="AV120" i="4"/>
  <c r="BX96" i="4"/>
  <c r="BX231" i="4"/>
  <c r="AV207" i="4"/>
  <c r="AV211" i="4"/>
  <c r="BX206" i="4"/>
  <c r="BX120" i="4"/>
  <c r="AV169" i="4"/>
  <c r="BX174" i="4"/>
  <c r="AV206" i="4"/>
  <c r="AV119" i="4"/>
  <c r="AV85" i="4"/>
  <c r="AQ272" i="4"/>
  <c r="GA272" i="4"/>
  <c r="BS272" i="4"/>
  <c r="AV140" i="4"/>
  <c r="BX144" i="4"/>
  <c r="AV132" i="4"/>
  <c r="BX258" i="4"/>
  <c r="AV210" i="4"/>
  <c r="AV71" i="4"/>
  <c r="AV152" i="4"/>
  <c r="AV176" i="4"/>
  <c r="BX70" i="4"/>
  <c r="AV274" i="4"/>
  <c r="AV269" i="4"/>
  <c r="AV70" i="4"/>
  <c r="AV258" i="4"/>
  <c r="BX274" i="4"/>
  <c r="BX269" i="4"/>
  <c r="BX140" i="4"/>
  <c r="BX210" i="4"/>
  <c r="BX152" i="4"/>
  <c r="BX71" i="4"/>
  <c r="BX132" i="4"/>
  <c r="AV144" i="4"/>
  <c r="BX176" i="4"/>
  <c r="BS274" i="4"/>
  <c r="BS269" i="4"/>
  <c r="W274" i="4"/>
  <c r="W269" i="4"/>
  <c r="AQ274" i="4"/>
  <c r="AQ269" i="4"/>
  <c r="BT270" i="4"/>
  <c r="DG270" i="4"/>
  <c r="AR270" i="4"/>
  <c r="X270" i="4"/>
  <c r="W270" i="4"/>
  <c r="DF270" i="4"/>
  <c r="AB42" i="4"/>
  <c r="AB204" i="4"/>
  <c r="AB78" i="4"/>
  <c r="AB199" i="4"/>
  <c r="AB115" i="4"/>
  <c r="AB167" i="4"/>
  <c r="AB171" i="4"/>
  <c r="AB260" i="4"/>
  <c r="AB270" i="4"/>
  <c r="AB108" i="4"/>
  <c r="GC137" i="4"/>
  <c r="GC107" i="4"/>
  <c r="GC126" i="4"/>
  <c r="GC55" i="4"/>
  <c r="GC60" i="4"/>
  <c r="GC27" i="4"/>
  <c r="GC147" i="4"/>
  <c r="GC43" i="4"/>
  <c r="GC208" i="4"/>
  <c r="GC262" i="4"/>
  <c r="AV91" i="4"/>
  <c r="BX195" i="4"/>
  <c r="AV201" i="4"/>
  <c r="AV40" i="4"/>
  <c r="AV173" i="4"/>
  <c r="BX201" i="4"/>
  <c r="BX173" i="4"/>
  <c r="BX45" i="4"/>
  <c r="AV196" i="4"/>
  <c r="BX234" i="4"/>
  <c r="AV164" i="4"/>
  <c r="AV264" i="4"/>
  <c r="BX40" i="4"/>
  <c r="BX264" i="4"/>
  <c r="AV234" i="4"/>
  <c r="BX164" i="4"/>
  <c r="AV195" i="4"/>
  <c r="BX196" i="4"/>
  <c r="AV45" i="4"/>
  <c r="BX91" i="4"/>
  <c r="GC100" i="4"/>
  <c r="GC194" i="4"/>
  <c r="GC73" i="4"/>
  <c r="GC205" i="4"/>
  <c r="GC42" i="4"/>
  <c r="GC158" i="4"/>
  <c r="GC144" i="4"/>
  <c r="GC116" i="4"/>
  <c r="GC150" i="4"/>
  <c r="GC104" i="4"/>
  <c r="BT274" i="4"/>
  <c r="BT269" i="4"/>
  <c r="AR274" i="4"/>
  <c r="AR269" i="4"/>
  <c r="X274" i="4"/>
  <c r="X269" i="4"/>
  <c r="GB267" i="4"/>
  <c r="X267" i="4"/>
  <c r="AV184" i="4"/>
  <c r="AV237" i="4"/>
  <c r="AV34" i="4"/>
  <c r="AV236" i="4"/>
  <c r="AV187" i="4"/>
  <c r="AV182" i="4"/>
  <c r="AV271" i="4"/>
  <c r="AV153" i="4"/>
  <c r="AV93" i="4"/>
  <c r="AV198" i="4"/>
  <c r="AV117" i="4"/>
  <c r="AB82" i="4"/>
  <c r="AV200" i="4"/>
  <c r="AV273" i="4"/>
  <c r="AV262" i="4"/>
  <c r="AB68" i="4"/>
  <c r="AB273" i="4"/>
  <c r="AB116" i="4"/>
  <c r="AV68" i="4"/>
  <c r="AB103" i="4"/>
  <c r="AB262" i="4"/>
  <c r="AB117" i="4"/>
  <c r="AV103" i="4"/>
  <c r="AV82" i="4"/>
  <c r="AV116" i="4"/>
  <c r="AB198" i="4"/>
  <c r="AB200" i="4"/>
  <c r="AV72" i="4"/>
  <c r="AB72" i="4"/>
  <c r="BX136" i="4"/>
  <c r="BX122" i="4"/>
  <c r="BX74" i="4"/>
  <c r="AB137" i="4"/>
  <c r="BX137" i="4"/>
  <c r="BX110" i="4"/>
  <c r="AB149" i="4"/>
  <c r="AB218" i="4"/>
  <c r="BX218" i="4"/>
  <c r="AV149" i="4"/>
  <c r="AB110" i="4"/>
  <c r="AV74" i="4"/>
  <c r="BX149" i="4"/>
  <c r="AV110" i="4"/>
  <c r="AB74" i="4"/>
  <c r="AB136" i="4"/>
  <c r="AV218" i="4"/>
  <c r="AV136" i="4"/>
  <c r="AV122" i="4"/>
  <c r="BX63" i="4"/>
  <c r="AV63" i="4"/>
  <c r="AB63" i="4"/>
  <c r="AV137" i="4"/>
  <c r="AB122" i="4"/>
  <c r="AV244" i="4"/>
  <c r="AV189" i="4"/>
  <c r="AV221" i="4"/>
  <c r="AV230" i="4"/>
  <c r="AV84" i="4"/>
  <c r="AV157" i="4"/>
  <c r="AV79" i="4"/>
  <c r="AV92" i="4"/>
  <c r="AV87" i="4"/>
  <c r="AV31" i="4"/>
  <c r="AV232" i="4"/>
  <c r="AV139" i="4"/>
  <c r="AV191" i="4"/>
  <c r="AV121" i="4"/>
  <c r="AV249" i="4"/>
  <c r="AV118" i="4"/>
  <c r="AV67" i="4"/>
  <c r="AV89" i="4"/>
  <c r="AV261" i="4"/>
  <c r="AV52" i="4"/>
  <c r="BX168" i="4"/>
  <c r="AV168" i="4"/>
  <c r="AB299" i="4"/>
  <c r="AB275" i="4"/>
  <c r="AV299" i="4"/>
  <c r="AV275" i="4"/>
  <c r="AV183" i="4"/>
  <c r="AB205" i="4"/>
  <c r="AV135" i="4"/>
  <c r="AB208" i="4"/>
  <c r="AB219" i="4"/>
  <c r="AV55" i="4"/>
  <c r="BX90" i="4"/>
  <c r="AB135" i="4"/>
  <c r="AV219" i="4"/>
  <c r="BX183" i="4"/>
  <c r="AV208" i="4"/>
  <c r="BX225" i="4"/>
  <c r="AB90" i="4"/>
  <c r="BX208" i="4"/>
  <c r="BX299" i="4"/>
  <c r="BX275" i="4"/>
  <c r="AB55" i="4"/>
  <c r="BX55" i="4"/>
  <c r="BX205" i="4"/>
  <c r="AB183" i="4"/>
  <c r="AB168" i="4"/>
  <c r="BX135" i="4"/>
  <c r="AV225" i="4"/>
  <c r="BX219" i="4"/>
  <c r="AB225" i="4"/>
  <c r="AV205" i="4"/>
  <c r="AV90" i="4"/>
  <c r="X299" i="4"/>
  <c r="X275" i="4"/>
  <c r="DG299" i="4"/>
  <c r="DG275" i="4"/>
  <c r="GU236" i="4" a="1"/>
  <c r="GU236" i="4" s="1"/>
  <c r="GV89" i="4" a="1"/>
  <c r="GV89" i="4" s="1"/>
  <c r="FW236" i="4" a="1"/>
  <c r="FW236" i="4" s="1"/>
  <c r="K53" i="4" a="1"/>
  <c r="K53" i="4" s="1"/>
  <c r="DU53" i="4" a="1"/>
  <c r="DU53" i="4" s="1"/>
  <c r="EP25" i="4" a="1"/>
  <c r="EP25" i="4" s="1"/>
  <c r="ER25" i="4" a="1"/>
  <c r="ER25" i="4" s="1"/>
  <c r="GP132" i="4" a="1"/>
  <c r="GP132" i="4" s="1"/>
  <c r="EP58" i="4" a="1"/>
  <c r="EP58" i="4" s="1"/>
  <c r="GV25" i="4" a="1"/>
  <c r="GV25" i="4" s="1"/>
  <c r="N53" i="4" a="1"/>
  <c r="N53" i="4"/>
  <c r="L53" i="4" a="1"/>
  <c r="L53" i="4" s="1"/>
  <c r="FA189" i="4" a="1"/>
  <c r="FA189" i="4" s="1"/>
  <c r="N89" i="4" a="1"/>
  <c r="N89" i="4" s="1"/>
  <c r="L89" i="4" a="1"/>
  <c r="L89" i="4" s="1"/>
  <c r="ET54" i="4" a="1"/>
  <c r="ET54" i="4" s="1"/>
  <c r="FC25" i="4" a="1"/>
  <c r="FC25" i="4" s="1"/>
  <c r="FA58" i="4" a="1"/>
  <c r="FA58" i="4" s="1"/>
  <c r="EQ236" i="4" a="1"/>
  <c r="EQ236" i="4" s="1"/>
  <c r="EP189" i="4" a="1"/>
  <c r="EP189" i="4"/>
  <c r="EL132" i="4" a="1"/>
  <c r="EL132" i="4" s="1"/>
  <c r="GO259" i="4" a="1"/>
  <c r="GO259" i="4" s="1"/>
  <c r="FF89" i="4" a="1"/>
  <c r="FF89" i="4" s="1"/>
  <c r="FP54" i="4" a="1"/>
  <c r="FP54" i="4" s="1"/>
  <c r="DS189" i="4" a="1"/>
  <c r="DS189" i="4" s="1"/>
  <c r="DR189" i="4" a="1"/>
  <c r="DR189" i="4" s="1"/>
  <c r="GM132" i="4" a="1"/>
  <c r="GM132" i="4" s="1"/>
  <c r="EL89" i="4" a="1"/>
  <c r="EL89" i="4" s="1"/>
  <c r="T236" i="4" a="1"/>
  <c r="T236" i="4"/>
  <c r="GM24" i="4" a="1"/>
  <c r="GM24" i="4" s="1"/>
  <c r="EH25" i="4" a="1"/>
  <c r="EH25" i="4" s="1"/>
  <c r="FX236" i="4" a="1"/>
  <c r="FX236" i="4" s="1"/>
  <c r="DS236" i="4" a="1"/>
  <c r="DS236" i="4" s="1"/>
  <c r="DR236" i="4" a="1"/>
  <c r="DR236" i="4" s="1"/>
  <c r="DV259" i="4" a="1"/>
  <c r="DV259" i="4" s="1"/>
  <c r="EZ236" i="4" a="1"/>
  <c r="EZ236" i="4"/>
  <c r="ET189" i="4" a="1"/>
  <c r="ET189" i="4" s="1"/>
  <c r="EM132" i="4" a="1"/>
  <c r="EM132" i="4" s="1"/>
  <c r="EZ54" i="4" a="1"/>
  <c r="EZ54" i="4" s="1"/>
  <c r="EL24" i="4" a="1"/>
  <c r="EL24" i="4" s="1"/>
  <c r="EV259" i="4" a="1"/>
  <c r="EV259" i="4" s="1"/>
  <c r="EI259" i="4" a="1"/>
  <c r="EI259" i="4" s="1"/>
  <c r="FL24" i="4"/>
  <c r="M132" i="4" a="1"/>
  <c r="M132" i="4" s="1"/>
  <c r="Q58" i="4" a="1"/>
  <c r="Q58" i="4" s="1"/>
  <c r="I58" i="4" a="1"/>
  <c r="I58" i="4" s="1"/>
  <c r="ED89" i="4" a="1"/>
  <c r="ED89" i="4" s="1"/>
  <c r="K24" i="4" a="1"/>
  <c r="K24" i="4" s="1"/>
  <c r="DU24" i="4" a="1"/>
  <c r="DU24" i="4" s="1"/>
  <c r="GY89" i="4" a="1"/>
  <c r="GY89" i="4" s="1"/>
  <c r="HH189" i="4" a="1"/>
  <c r="HH189" i="4" s="1"/>
  <c r="T24" i="4" a="1"/>
  <c r="T24" i="4" s="1"/>
  <c r="EP132" i="4" a="1"/>
  <c r="EP132" i="4" s="1"/>
  <c r="FY54" i="4" a="1"/>
  <c r="FY54" i="4" s="1"/>
  <c r="FI259" i="4" a="1"/>
  <c r="FI259" i="4" s="1"/>
  <c r="GP58" i="4" a="1"/>
  <c r="GP58" i="4" s="1"/>
  <c r="DQ132" i="4" a="1"/>
  <c r="DQ132" i="4" s="1"/>
  <c r="EM58" i="4" a="1"/>
  <c r="EM58" i="4" s="1"/>
  <c r="FC236" i="4" a="1"/>
  <c r="FC236" i="4"/>
  <c r="FJ189" i="4" a="1"/>
  <c r="FJ189" i="4" s="1"/>
  <c r="FB189" i="4" a="1"/>
  <c r="FB189" i="4" s="1"/>
  <c r="FL132" i="4"/>
  <c r="HE25" i="4" a="1"/>
  <c r="HE25" i="4" s="1"/>
  <c r="ET89" i="4" a="1"/>
  <c r="ET89" i="4" s="1"/>
  <c r="M236" i="4" a="1"/>
  <c r="M236" i="4" s="1"/>
  <c r="HH24" i="4" a="1"/>
  <c r="HH24" i="4" s="1"/>
  <c r="DS89" i="4" a="1"/>
  <c r="DS89" i="4" s="1"/>
  <c r="DR89" i="4" a="1"/>
  <c r="DR89" i="4" s="1"/>
  <c r="T89" i="4" a="1"/>
  <c r="T89" i="4" s="1"/>
  <c r="S132" i="4" a="1"/>
  <c r="S132" i="4"/>
  <c r="EJ53" i="4" a="1"/>
  <c r="EJ53" i="4" s="1"/>
  <c r="FY132" i="4" a="1"/>
  <c r="FY132" i="4" s="1"/>
  <c r="HH53" i="4" a="1"/>
  <c r="HH53" i="4" s="1"/>
  <c r="GO24" i="4" a="1"/>
  <c r="GO24" i="4" s="1"/>
  <c r="EV89" i="4" a="1"/>
  <c r="EV89" i="4" s="1"/>
  <c r="DM132" i="4" a="1"/>
  <c r="DM132" i="4" s="1"/>
  <c r="HE236" i="4" a="1"/>
  <c r="HE236" i="4" s="1"/>
  <c r="EB236" i="4" a="1"/>
  <c r="EB236" i="4" s="1"/>
  <c r="FX25" i="4" a="1"/>
  <c r="FX25" i="4" s="1"/>
  <c r="FW259" i="4" a="1"/>
  <c r="FW259" i="4" s="1"/>
  <c r="N24" i="4" a="1"/>
  <c r="N24" i="4" s="1"/>
  <c r="L24" i="4" a="1"/>
  <c r="L24" i="4" s="1"/>
  <c r="GM54" i="4" a="1"/>
  <c r="GM54" i="4" s="1"/>
  <c r="GW53" i="4" a="1"/>
  <c r="GW53" i="4" s="1"/>
  <c r="EV132" i="4" a="1"/>
  <c r="EV132" i="4" s="1"/>
  <c r="GV236" i="4" a="1"/>
  <c r="GV236" i="4" s="1"/>
  <c r="FT25" i="4" a="1"/>
  <c r="FT25" i="4" s="1"/>
  <c r="FI54" i="4" a="1"/>
  <c r="FI54" i="4" s="1"/>
  <c r="FL53" i="4"/>
  <c r="DZ54" i="4" a="1"/>
  <c r="DZ54" i="4" s="1"/>
  <c r="FV54" i="4" a="1"/>
  <c r="FV54" i="4" s="1"/>
  <c r="EM189" i="4" a="1"/>
  <c r="EM189" i="4" s="1"/>
  <c r="GQ89" i="4" a="1"/>
  <c r="GQ89" i="4" s="1"/>
  <c r="EH53" i="4" a="1"/>
  <c r="EH53" i="4" s="1"/>
  <c r="EB25" i="4" a="1"/>
  <c r="EB25" i="4" s="1"/>
  <c r="DO58" i="4" a="1"/>
  <c r="DO58" i="4" s="1"/>
  <c r="O53" i="4" a="1"/>
  <c r="O53" i="4" s="1"/>
  <c r="ES58" i="4" a="1"/>
  <c r="ES58" i="4" s="1"/>
  <c r="DQ259" i="4" a="1"/>
  <c r="DQ259" i="4" s="1"/>
  <c r="M53" i="4" a="1"/>
  <c r="M53" i="4" s="1"/>
  <c r="GV54" i="4" a="1"/>
  <c r="GV54" i="4" s="1"/>
  <c r="DS132" i="4" a="1"/>
  <c r="DS132" i="4"/>
  <c r="DR132" i="4" a="1"/>
  <c r="DR132" i="4" s="1"/>
  <c r="O58" i="4" a="1"/>
  <c r="O58" i="4" s="1"/>
  <c r="DQ25" i="4" a="1"/>
  <c r="DQ25" i="4" s="1"/>
  <c r="FX53" i="4" a="1"/>
  <c r="FX53" i="4" s="1"/>
  <c r="ED236" i="4" a="1"/>
  <c r="ED236" i="4" s="1"/>
  <c r="GU89" i="4" a="1"/>
  <c r="GU89" i="4" s="1"/>
  <c r="Q24" i="4" a="1"/>
  <c r="Q24" i="4" s="1"/>
  <c r="I24" i="4" a="1"/>
  <c r="I24" i="4" s="1"/>
  <c r="DS259" i="4" a="1"/>
  <c r="DS259" i="4" s="1"/>
  <c r="DR259" i="4" a="1"/>
  <c r="DR259" i="4" s="1"/>
  <c r="FM189" i="4"/>
  <c r="DQ53" i="4" a="1"/>
  <c r="DQ53" i="4" s="1"/>
  <c r="FC89" i="4" a="1"/>
  <c r="FC89" i="4" s="1"/>
  <c r="FJ132" i="4" a="1"/>
  <c r="FJ132" i="4" s="1"/>
  <c r="FF132" i="4" a="1"/>
  <c r="FF132" i="4" s="1"/>
  <c r="ET24" i="4" a="1"/>
  <c r="ET24" i="4" s="1"/>
  <c r="EE132" i="4" a="1"/>
  <c r="EE132" i="4" s="1"/>
  <c r="FL236" i="4"/>
  <c r="ER259" i="4" a="1"/>
  <c r="ER259" i="4"/>
  <c r="T132" i="4" a="1"/>
  <c r="T132" i="4" s="1"/>
  <c r="EJ24" i="4" a="1"/>
  <c r="EJ24" i="4" s="1"/>
  <c r="R132" i="4" a="1"/>
  <c r="R132" i="4" s="1"/>
  <c r="ER54" i="4" a="1"/>
  <c r="ER54" i="4" s="1"/>
  <c r="O189" i="4" a="1"/>
  <c r="O189" i="4" s="1"/>
  <c r="EX132" i="4" a="1"/>
  <c r="EX132" i="4" s="1"/>
  <c r="FL189" i="4"/>
  <c r="FI189" i="4" a="1"/>
  <c r="FI189" i="4" s="1"/>
  <c r="DW132" i="4" a="1"/>
  <c r="DW132" i="4" s="1"/>
  <c r="GS259" i="4" a="1"/>
  <c r="GS259" i="4" s="1"/>
  <c r="GR89" i="4" a="1"/>
  <c r="GR89" i="4" s="1"/>
  <c r="ES132" i="4" a="1"/>
  <c r="ES132" i="4" s="1"/>
  <c r="Q54" i="4" a="1"/>
  <c r="Q54" i="4" s="1"/>
  <c r="I54" i="4" a="1"/>
  <c r="I54" i="4" s="1"/>
  <c r="FI236" i="4" a="1"/>
  <c r="FI236" i="4" s="1"/>
  <c r="GM53" i="4" a="1"/>
  <c r="GM53" i="4" s="1"/>
  <c r="Q189" i="4" a="1"/>
  <c r="Q189" i="4" s="1"/>
  <c r="I189" i="4" a="1"/>
  <c r="I189" i="4" s="1"/>
  <c r="EE24" i="4" a="1"/>
  <c r="EE24" i="4" s="1"/>
  <c r="HF54" i="4" a="1"/>
  <c r="HF54" i="4" s="1"/>
  <c r="GO132" i="4" a="1"/>
  <c r="GO132" i="4" s="1"/>
  <c r="EE259" i="4" a="1"/>
  <c r="EE259" i="4" s="1"/>
  <c r="FV132" i="4" a="1"/>
  <c r="FV132" i="4" s="1"/>
  <c r="EQ189" i="4" a="1"/>
  <c r="EQ189" i="4" s="1"/>
  <c r="GU259" i="4" a="1"/>
  <c r="GU259" i="4" s="1"/>
  <c r="GS25" i="4" a="1"/>
  <c r="GS25" i="4" s="1"/>
  <c r="EZ89" i="4" a="1"/>
  <c r="EZ89" i="4" s="1"/>
  <c r="ET25" i="4" a="1"/>
  <c r="ET25" i="4" s="1"/>
  <c r="HD89" i="4" a="1"/>
  <c r="HD89" i="4" s="1"/>
  <c r="EE58" i="4" a="1"/>
  <c r="EE58" i="4" s="1"/>
  <c r="GP53" i="4" a="1"/>
  <c r="GP53" i="4" s="1"/>
  <c r="FG24" i="4" a="1"/>
  <c r="FG24" i="4" s="1"/>
  <c r="GO236" i="4" a="1"/>
  <c r="GO236" i="4" s="1"/>
  <c r="FT259" i="4" a="1"/>
  <c r="FT259" i="4" s="1"/>
  <c r="O89" i="4" a="1"/>
  <c r="O89" i="4" s="1"/>
  <c r="DW54" i="4" a="1"/>
  <c r="DW54" i="4" s="1"/>
  <c r="EH189" i="4" a="1"/>
  <c r="EH189" i="4" s="1"/>
  <c r="HA259" i="4" a="1"/>
  <c r="HA259" i="4" s="1"/>
  <c r="EN24" i="4" a="1"/>
  <c r="EN24" i="4" s="1"/>
  <c r="EC54" i="4" a="1"/>
  <c r="EC54" i="4" s="1"/>
  <c r="HD189" i="4" a="1"/>
  <c r="HD189" i="4" s="1"/>
  <c r="FJ236" i="4" a="1"/>
  <c r="FJ236" i="4" s="1"/>
  <c r="FM54" i="4"/>
  <c r="DM58" i="4" a="1"/>
  <c r="DM58" i="4" s="1"/>
  <c r="FG25" i="4" a="1"/>
  <c r="FG25" i="4" s="1"/>
  <c r="FS25" i="4" a="1"/>
  <c r="FS25" i="4" s="1"/>
  <c r="GM58" i="4" a="1"/>
  <c r="GM58" i="4" s="1"/>
  <c r="FG189" i="4" a="1"/>
  <c r="FG189" i="4" s="1"/>
  <c r="FB58" i="4" a="1"/>
  <c r="FB58" i="4" s="1"/>
  <c r="EJ189" i="4" a="1"/>
  <c r="EJ189" i="4" s="1"/>
  <c r="FN189" i="4"/>
  <c r="HE53" i="4" a="1"/>
  <c r="HE53" i="4" s="1"/>
  <c r="HA236" i="4" a="1"/>
  <c r="HA236" i="4" s="1"/>
  <c r="HH54" i="4" a="1"/>
  <c r="HH54" i="4" s="1"/>
  <c r="FJ259" i="4" a="1"/>
  <c r="FJ259" i="4" s="1"/>
  <c r="FF236" i="4" a="1"/>
  <c r="FF236" i="4" s="1"/>
  <c r="GQ189" i="4" a="1"/>
  <c r="GQ189" i="4" s="1"/>
  <c r="FE236" i="4" a="1"/>
  <c r="FE236" i="4" s="1"/>
  <c r="GN58" i="4" a="1"/>
  <c r="GN58" i="4" s="1"/>
  <c r="FB259" i="4" a="1"/>
  <c r="FB259" i="4" s="1"/>
  <c r="N132" i="4" a="1"/>
  <c r="N132" i="4" s="1"/>
  <c r="L132" i="4" a="1"/>
  <c r="L132" i="4" s="1"/>
  <c r="DM24" i="4" a="1"/>
  <c r="DM24" i="4" s="1"/>
  <c r="GS132" i="4" a="1"/>
  <c r="GS132" i="4" s="1"/>
  <c r="DY24" i="4" a="1"/>
  <c r="DY24" i="4" s="1"/>
  <c r="EZ58" i="4" a="1"/>
  <c r="EZ58" i="4" s="1"/>
  <c r="GN132" i="4" a="1"/>
  <c r="GN132" i="4"/>
  <c r="EN53" i="4" a="1"/>
  <c r="EN53" i="4" s="1"/>
  <c r="DW236" i="4" a="1"/>
  <c r="DW236" i="4" s="1"/>
  <c r="GZ58" i="4" a="1"/>
  <c r="GZ58" i="4" s="1"/>
  <c r="EM236" i="4" a="1"/>
  <c r="EM236" i="4" s="1"/>
  <c r="GW89" i="4" a="1"/>
  <c r="GW89" i="4" s="1"/>
  <c r="EQ259" i="4" a="1"/>
  <c r="EQ259" i="4" s="1"/>
  <c r="EH236" i="4" a="1"/>
  <c r="EH236" i="4" s="1"/>
  <c r="GN89" i="4" a="1"/>
  <c r="GN89" i="4" s="1"/>
  <c r="FG53" i="4" a="1"/>
  <c r="FG53" i="4" s="1"/>
  <c r="Q259" i="4" a="1"/>
  <c r="Q259" i="4" s="1"/>
  <c r="I259" i="4" a="1"/>
  <c r="I259" i="4" s="1"/>
  <c r="FJ89" i="4" a="1"/>
  <c r="FJ89" i="4"/>
  <c r="FN58" i="4"/>
  <c r="FJ24" i="4" a="1"/>
  <c r="FJ24" i="4" s="1"/>
  <c r="FS53" i="4" a="1"/>
  <c r="FS53" i="4" s="1"/>
  <c r="FA24" i="4" a="1"/>
  <c r="FA24" i="4" s="1"/>
  <c r="ER89" i="4" a="1"/>
  <c r="ER89" i="4" s="1"/>
  <c r="EJ25" i="4" a="1"/>
  <c r="EJ25" i="4" s="1"/>
  <c r="EX189" i="4" a="1"/>
  <c r="EX189" i="4" s="1"/>
  <c r="FT236" i="4" a="1"/>
  <c r="FT236" i="4" s="1"/>
  <c r="FY53" i="4" a="1"/>
  <c r="FY53" i="4" s="1"/>
  <c r="FG259" i="4" a="1"/>
  <c r="FG259" i="4" s="1"/>
  <c r="HE189" i="4" a="1"/>
  <c r="HE189" i="4" s="1"/>
  <c r="FG132" i="4" a="1"/>
  <c r="FG132" i="4" s="1"/>
  <c r="FW132" i="4" a="1"/>
  <c r="FW132" i="4" s="1"/>
  <c r="EP53" i="4" a="1"/>
  <c r="EP53" i="4" s="1"/>
  <c r="M25" i="4" a="1"/>
  <c r="M25" i="4" s="1"/>
  <c r="HF58" i="4" a="1"/>
  <c r="HF58" i="4" s="1"/>
  <c r="M24" i="4" a="1"/>
  <c r="M24" i="4" s="1"/>
  <c r="ES89" i="4" a="1"/>
  <c r="ES89" i="4" s="1"/>
  <c r="FC259" i="4" a="1"/>
  <c r="FC259" i="4" s="1"/>
  <c r="EB58" i="4" a="1"/>
  <c r="EB58" i="4" s="1"/>
  <c r="GR54" i="4" a="1"/>
  <c r="GR54" i="4" s="1"/>
  <c r="EL189" i="4" a="1"/>
  <c r="EL189" i="4" s="1"/>
  <c r="K236" i="4" a="1"/>
  <c r="K236" i="4"/>
  <c r="DU236" i="4" a="1"/>
  <c r="DU236" i="4" s="1"/>
  <c r="EV189" i="4" a="1"/>
  <c r="EV189" i="4" s="1"/>
  <c r="GN53" i="4" a="1"/>
  <c r="GN53" i="4" s="1"/>
  <c r="GS189" i="4" a="1"/>
  <c r="GS189" i="4" s="1"/>
  <c r="DQ58" i="4" a="1"/>
  <c r="DQ58" i="4" s="1"/>
  <c r="EI132" i="4" a="1"/>
  <c r="EI132" i="4" s="1"/>
  <c r="EN189" i="4" a="1"/>
  <c r="EN189" i="4" s="1"/>
  <c r="FX132" i="4" a="1"/>
  <c r="FX132" i="4" s="1"/>
  <c r="ES25" i="4" a="1"/>
  <c r="ES25" i="4" s="1"/>
  <c r="FN259" i="4"/>
  <c r="EI24" i="4" a="1"/>
  <c r="EI24" i="4" s="1"/>
  <c r="EQ58" i="4" a="1"/>
  <c r="EQ58" i="4" s="1"/>
  <c r="EM259" i="4" a="1"/>
  <c r="EM259" i="4"/>
  <c r="FP259" i="4" a="1"/>
  <c r="FP259" i="4" s="1"/>
  <c r="GP54" i="4" a="1"/>
  <c r="GP54" i="4" s="1"/>
  <c r="M54" i="4" a="1"/>
  <c r="M54" i="4" s="1"/>
  <c r="ES259" i="4" a="1"/>
  <c r="ES259" i="4"/>
  <c r="EZ189" i="4" a="1"/>
  <c r="EZ189" i="4" s="1"/>
  <c r="FV53" i="4" a="1"/>
  <c r="FV53" i="4" s="1"/>
  <c r="HD54" i="4" a="1"/>
  <c r="HD54" i="4" s="1"/>
  <c r="ED25" i="4" a="1"/>
  <c r="ED25" i="4" s="1"/>
  <c r="DO53" i="4" a="1"/>
  <c r="DO53" i="4" s="1"/>
  <c r="FN53" i="4"/>
  <c r="FS259" i="4" a="1"/>
  <c r="FS259" i="4" s="1"/>
  <c r="EZ53" i="4" a="1"/>
  <c r="EZ53" i="4" s="1"/>
  <c r="FT53" i="4" a="1"/>
  <c r="FT53" i="4" s="1"/>
  <c r="EI89" i="4" a="1"/>
  <c r="EI89" i="4" s="1"/>
  <c r="GV24" i="4" a="1"/>
  <c r="GV24" i="4" s="1"/>
  <c r="DM25" i="4" a="1"/>
  <c r="DM25" i="4" s="1"/>
  <c r="FY259" i="4" a="1"/>
  <c r="FY259" i="4" s="1"/>
  <c r="DY189" i="4" a="1"/>
  <c r="DY189" i="4" s="1"/>
  <c r="GQ25" i="4" a="1"/>
  <c r="GQ25" i="4" s="1"/>
  <c r="FX89" i="4" a="1"/>
  <c r="FX89" i="4" s="1"/>
  <c r="K259" i="4" a="1"/>
  <c r="K259" i="4" s="1"/>
  <c r="DU259" i="4" a="1"/>
  <c r="DU259" i="4" s="1"/>
  <c r="ED54" i="4" a="1"/>
  <c r="ED54" i="4" s="1"/>
  <c r="HH89" i="4" a="1"/>
  <c r="HH89" i="4" s="1"/>
  <c r="T53" i="4" a="1"/>
  <c r="T53" i="4" s="1"/>
  <c r="FY89" i="4" a="1"/>
  <c r="FY89" i="4" s="1"/>
  <c r="EE236" i="4" a="1"/>
  <c r="EE236" i="4" s="1"/>
  <c r="Q53" i="4" a="1"/>
  <c r="Q53" i="4" s="1"/>
  <c r="I53" i="4" a="1"/>
  <c r="I53" i="4" s="1"/>
  <c r="EJ54" i="4" a="1"/>
  <c r="EJ54" i="4" s="1"/>
  <c r="ET53" i="4" a="1"/>
  <c r="ET53" i="4" s="1"/>
  <c r="FA259" i="4" a="1"/>
  <c r="FA259" i="4" s="1"/>
  <c r="DW25" i="4" a="1"/>
  <c r="DW25" i="4" s="1"/>
  <c r="HE132" i="4" a="1"/>
  <c r="HE132" i="4" s="1"/>
  <c r="DQ89" i="4" a="1"/>
  <c r="DQ89" i="4" s="1"/>
  <c r="T25" i="4" a="1"/>
  <c r="T25" i="4" s="1"/>
  <c r="EN132" i="4" a="1"/>
  <c r="EN132" i="4" s="1"/>
  <c r="EX53" i="4" a="1"/>
  <c r="EX53" i="4" s="1"/>
  <c r="EE89" i="4" a="1"/>
  <c r="EE89" i="4" s="1"/>
  <c r="DL132" i="4" a="1"/>
  <c r="DL132" i="4" s="1"/>
  <c r="EW58" i="4" a="1"/>
  <c r="EW58" i="4" s="1"/>
  <c r="ER189" i="4" a="1"/>
  <c r="ER189" i="4" s="1"/>
  <c r="FI89" i="4" a="1"/>
  <c r="FI89" i="4" s="1"/>
  <c r="EL54" i="4" a="1"/>
  <c r="EL54" i="4" s="1"/>
  <c r="GP24" i="4" a="1"/>
  <c r="GP24" i="4" s="1"/>
  <c r="GW25" i="4" a="1"/>
  <c r="GW25" i="4" s="1"/>
  <c r="FI58" i="4" a="1"/>
  <c r="FI58" i="4" s="1"/>
  <c r="FA89" i="4" a="1"/>
  <c r="FA89" i="4" s="1"/>
  <c r="FV236" i="4" a="1"/>
  <c r="FV236" i="4" s="1"/>
  <c r="ES189" i="4" a="1"/>
  <c r="ES189" i="4" s="1"/>
  <c r="GS236" i="4" a="1"/>
  <c r="GS236" i="4" s="1"/>
  <c r="HC89" i="4" a="1"/>
  <c r="HC89" i="4" s="1"/>
  <c r="GP259" i="4" a="1"/>
  <c r="GP259" i="4" s="1"/>
  <c r="DO25" i="4" a="1"/>
  <c r="DO25" i="4" s="1"/>
  <c r="FX58" i="4" a="1"/>
  <c r="FX58" i="4" s="1"/>
  <c r="DM236" i="4" a="1"/>
  <c r="DM236" i="4" s="1"/>
  <c r="FE54" i="4" a="1"/>
  <c r="FE54" i="4" s="1"/>
  <c r="FP53" i="4" a="1"/>
  <c r="FP53" i="4" s="1"/>
  <c r="DM259" i="4" a="1"/>
  <c r="DM259" i="4" s="1"/>
  <c r="EC259" i="4" a="1"/>
  <c r="EC259" i="4" s="1"/>
  <c r="FE58" i="4" a="1"/>
  <c r="FE58" i="4" s="1"/>
  <c r="EC24" i="4" a="1"/>
  <c r="EC24" i="4" s="1"/>
  <c r="GR189" i="4" a="1"/>
  <c r="GR189" i="4" s="1"/>
  <c r="HA89" i="4" a="1"/>
  <c r="HA89" i="4" s="1"/>
  <c r="EC236" i="4" a="1"/>
  <c r="EC236" i="4" s="1"/>
  <c r="O25" i="4" a="1"/>
  <c r="O25" i="4" s="1"/>
  <c r="FT24" i="4" a="1"/>
  <c r="FT24" i="4" s="1"/>
  <c r="ED259" i="4" a="1"/>
  <c r="ED259" i="4" s="1"/>
  <c r="FL54" i="4"/>
  <c r="FP58" i="4" a="1"/>
  <c r="FP58" i="4" s="1"/>
  <c r="GO25" i="4" a="1"/>
  <c r="GO25" i="4" s="1"/>
  <c r="O132" i="4" a="1"/>
  <c r="O132" i="4" s="1"/>
  <c r="ER132" i="4" a="1"/>
  <c r="ER132" i="4" s="1"/>
  <c r="FF189" i="4" a="1"/>
  <c r="FF189" i="4" s="1"/>
  <c r="FX54" i="4" a="1"/>
  <c r="FX54" i="4" s="1"/>
  <c r="DM53" i="4" a="1"/>
  <c r="DM53" i="4" s="1"/>
  <c r="FP236" i="4" a="1"/>
  <c r="FP236" i="4" s="1"/>
  <c r="GQ24" i="4" a="1"/>
  <c r="GQ24" i="4" s="1"/>
  <c r="HC53" i="4" a="1"/>
  <c r="HC53" i="4" s="1"/>
  <c r="DV236" i="4" a="1"/>
  <c r="DV236" i="4" s="1"/>
  <c r="GZ132" i="4" a="1"/>
  <c r="GZ132" i="4" s="1"/>
  <c r="EQ25" i="4" a="1"/>
  <c r="EQ25" i="4" s="1"/>
  <c r="DZ58" i="4" a="1"/>
  <c r="DZ58" i="4" s="1"/>
  <c r="S53" i="4" a="1"/>
  <c r="S53" i="4" s="1"/>
  <c r="GW24" i="4" a="1"/>
  <c r="GW24" i="4" s="1"/>
  <c r="EQ54" i="4" a="1"/>
  <c r="EQ54" i="4" s="1"/>
  <c r="HK259" i="4" a="1"/>
  <c r="HK259" i="4" s="1"/>
  <c r="EV53" i="4" a="1"/>
  <c r="EV53" i="4" s="1"/>
  <c r="EI58" i="4" a="1"/>
  <c r="EI58" i="4" s="1"/>
  <c r="FY189" i="4" a="1"/>
  <c r="FY189" i="4" s="1"/>
  <c r="EJ132" i="4" a="1"/>
  <c r="EJ132" i="4" s="1"/>
  <c r="GZ24" i="4" a="1"/>
  <c r="GZ24" i="4" s="1"/>
  <c r="EW54" i="4" a="1"/>
  <c r="EW54" i="4" s="1"/>
  <c r="HE259" i="4" a="1"/>
  <c r="HE259" i="4" s="1"/>
  <c r="ET132" i="4" a="1"/>
  <c r="ET132" i="4" s="1"/>
  <c r="EJ236" i="4" a="1"/>
  <c r="EJ236" i="4" s="1"/>
  <c r="N236" i="4" a="1"/>
  <c r="N236" i="4" s="1"/>
  <c r="L236" i="4" a="1"/>
  <c r="L236" i="4" s="1"/>
  <c r="GN259" i="4" a="1"/>
  <c r="GN259" i="4" s="1"/>
  <c r="FB236" i="4" a="1"/>
  <c r="FB236" i="4" s="1"/>
  <c r="GM25" i="4" a="1"/>
  <c r="GM25" i="4" s="1"/>
  <c r="HA24" i="4" a="1"/>
  <c r="HA24" i="4" s="1"/>
  <c r="DS58" i="4" a="1"/>
  <c r="DS58" i="4" s="1"/>
  <c r="DR58" i="4" a="1"/>
  <c r="DR58" i="4" s="1"/>
  <c r="EX25" i="4" a="1"/>
  <c r="EX25" i="4" s="1"/>
  <c r="GN54" i="4" a="1"/>
  <c r="GN54" i="4"/>
  <c r="EB132" i="4" a="1"/>
  <c r="EB132" i="4"/>
  <c r="DO259" i="4" a="1"/>
  <c r="DO259" i="4" s="1"/>
  <c r="ER53" i="4" a="1"/>
  <c r="ER53" i="4" s="1"/>
  <c r="DS53" i="4" a="1"/>
  <c r="DS53" i="4" s="1"/>
  <c r="DR53" i="4" a="1"/>
  <c r="DR53" i="4" s="1"/>
  <c r="S58" i="4" a="1"/>
  <c r="S58" i="4" s="1"/>
  <c r="GV259" i="4" a="1"/>
  <c r="GV259" i="4" s="1"/>
  <c r="GX189" i="4" a="1"/>
  <c r="GX189" i="4"/>
  <c r="GV53" i="4" a="1"/>
  <c r="GV53" i="4" s="1"/>
  <c r="S236" i="4" a="1"/>
  <c r="S236" i="4" s="1"/>
  <c r="GP89" i="4" a="1"/>
  <c r="GP89" i="4" s="1"/>
  <c r="FL259" i="4"/>
  <c r="GP236" i="4" a="1"/>
  <c r="GP236" i="4" s="1"/>
  <c r="EB89" i="4" a="1"/>
  <c r="EB89" i="4" s="1"/>
  <c r="DL89" i="4" a="1"/>
  <c r="DL89" i="4" s="1"/>
  <c r="HE89" i="4" a="1"/>
  <c r="HE89" i="4" s="1"/>
  <c r="GV132" i="4" a="1"/>
  <c r="GV132" i="4" s="1"/>
  <c r="FC132" i="4" a="1"/>
  <c r="FC132" i="4" s="1"/>
  <c r="EI53" i="4" a="1"/>
  <c r="EI53" i="4" s="1"/>
  <c r="FI132" i="4" a="1"/>
  <c r="FI132" i="4" s="1"/>
  <c r="GO89" i="4" a="1"/>
  <c r="GO89" i="4" s="1"/>
  <c r="FE89" i="4" a="1"/>
  <c r="FE89" i="4" s="1"/>
  <c r="DV189" i="4" a="1"/>
  <c r="DV189" i="4" s="1"/>
  <c r="DY53" i="4" a="1"/>
  <c r="DY53" i="4" s="1"/>
  <c r="DL25" i="4" a="1"/>
  <c r="DL25" i="4" s="1"/>
  <c r="HE58" i="4" a="1"/>
  <c r="HE58" i="4" s="1"/>
  <c r="DY132" i="4" a="1"/>
  <c r="DY132" i="4" s="1"/>
  <c r="R54" i="4" a="1"/>
  <c r="R54" i="4" s="1"/>
  <c r="Q89" i="4" a="1"/>
  <c r="Q89" i="4" s="1"/>
  <c r="I89" i="4" a="1"/>
  <c r="I89" i="4" s="1"/>
  <c r="EZ132" i="4" a="1"/>
  <c r="EZ132" i="4" s="1"/>
  <c r="FG54" i="4" a="1"/>
  <c r="FG54" i="4" s="1"/>
  <c r="FS189" i="4" a="1"/>
  <c r="FS189" i="4" s="1"/>
  <c r="GX132" i="4" a="1"/>
  <c r="GX132" i="4" s="1"/>
  <c r="EW24" i="4" a="1"/>
  <c r="EW24" i="4" s="1"/>
  <c r="FA53" i="4" a="1"/>
  <c r="FA53" i="4" s="1"/>
  <c r="EN89" i="4" a="1"/>
  <c r="EN89" i="4" s="1"/>
  <c r="DW89" i="4" a="1"/>
  <c r="DW89" i="4" s="1"/>
  <c r="FW89" i="4" a="1"/>
  <c r="FW89" i="4" s="1"/>
  <c r="DZ89" i="4" a="1"/>
  <c r="DZ89" i="4" s="1"/>
  <c r="EJ89" i="4" a="1"/>
  <c r="EJ89" i="4" s="1"/>
  <c r="FP189" i="4" a="1"/>
  <c r="FP189" i="4" s="1"/>
  <c r="Q132" i="4" a="1"/>
  <c r="Q132" i="4" s="1"/>
  <c r="I132" i="4" a="1"/>
  <c r="I132" i="4" s="1"/>
  <c r="EH54" i="4" a="1"/>
  <c r="EH54" i="4" s="1"/>
  <c r="HF236" i="4" a="1"/>
  <c r="HF236" i="4" s="1"/>
  <c r="HA58" i="4" a="1"/>
  <c r="HA58" i="4" s="1"/>
  <c r="S54" i="4" a="1"/>
  <c r="S54" i="4" s="1"/>
  <c r="HF189" i="4" a="1"/>
  <c r="HF189" i="4" s="1"/>
  <c r="EW189" i="4" a="1"/>
  <c r="EW189" i="4" s="1"/>
  <c r="GN236" i="4" a="1"/>
  <c r="GN236" i="4" s="1"/>
  <c r="FS58" i="4" a="1"/>
  <c r="FS58" i="4" s="1"/>
  <c r="FN89" i="4"/>
  <c r="EM89" i="4" a="1"/>
  <c r="EM89" i="4" s="1"/>
  <c r="FM25" i="4"/>
  <c r="DY89" i="4" a="1"/>
  <c r="DY89" i="4" s="1"/>
  <c r="HC24" i="4" a="1"/>
  <c r="HC24" i="4" s="1"/>
  <c r="GY259" i="4" a="1"/>
  <c r="GY259" i="4" s="1"/>
  <c r="GU54" i="4" a="1"/>
  <c r="GU54" i="4" s="1"/>
  <c r="DO89" i="4" a="1"/>
  <c r="DO89" i="4" s="1"/>
  <c r="FS132" i="4" a="1"/>
  <c r="FS132" i="4" s="1"/>
  <c r="GY54" i="4" a="1"/>
  <c r="GY54" i="4"/>
  <c r="HF25" i="4" a="1"/>
  <c r="HF25" i="4" s="1"/>
  <c r="ES53" i="4" a="1"/>
  <c r="ES53" i="4" s="1"/>
  <c r="HH259" i="4" a="1"/>
  <c r="HH259" i="4" s="1"/>
  <c r="HF89" i="4" a="1"/>
  <c r="HF89" i="4" s="1"/>
  <c r="FP24" i="4" a="1"/>
  <c r="FP24" i="4" s="1"/>
  <c r="HH25" i="4" a="1"/>
  <c r="HH25" i="4" s="1"/>
  <c r="ET236" i="4" a="1"/>
  <c r="ET236" i="4" s="1"/>
  <c r="M189" i="4" a="1"/>
  <c r="M189" i="4" s="1"/>
  <c r="HC132" i="4" a="1"/>
  <c r="HC132" i="4" s="1"/>
  <c r="FV189" i="4" a="1"/>
  <c r="FV189" i="4" s="1"/>
  <c r="GX58" i="4" a="1"/>
  <c r="GX58" i="4" s="1"/>
  <c r="GZ53" i="4" a="1"/>
  <c r="GZ53" i="4" s="1"/>
  <c r="GW189" i="4" a="1"/>
  <c r="GW189" i="4" s="1"/>
  <c r="EH132" i="4" a="1"/>
  <c r="EH132" i="4" s="1"/>
  <c r="GS54" i="4" a="1"/>
  <c r="GS54" i="4" s="1"/>
  <c r="HA54" i="4" a="1"/>
  <c r="HA54" i="4" s="1"/>
  <c r="EI25" i="4" a="1"/>
  <c r="EI25" i="4" s="1"/>
  <c r="GM259" i="4" a="1"/>
  <c r="GM259" i="4" s="1"/>
  <c r="HA132" i="4" a="1"/>
  <c r="HA132" i="4" s="1"/>
  <c r="DY259" i="4" a="1"/>
  <c r="DY259" i="4" s="1"/>
  <c r="GQ132" i="4" a="1"/>
  <c r="GQ132" i="4" s="1"/>
  <c r="FG236" i="4" a="1"/>
  <c r="FG236" i="4" s="1"/>
  <c r="HD259" i="4" a="1"/>
  <c r="HD259" i="4" s="1"/>
  <c r="HK58" i="4" a="1"/>
  <c r="HK58" i="4" s="1"/>
  <c r="DV24" i="4" a="1"/>
  <c r="DV24" i="4" s="1"/>
  <c r="FG89" i="4" a="1"/>
  <c r="FG89" i="4" s="1"/>
  <c r="T259" i="4" a="1"/>
  <c r="T259" i="4" s="1"/>
  <c r="DL236" i="4" a="1"/>
  <c r="DL236" i="4" s="1"/>
  <c r="GZ89" i="4" a="1"/>
  <c r="GZ89" i="4" s="1"/>
  <c r="EB24" i="4" a="1"/>
  <c r="EB24" i="4" s="1"/>
  <c r="GO58" i="4" a="1"/>
  <c r="GO58" i="4" s="1"/>
  <c r="EV236" i="4" a="1"/>
  <c r="EV236" i="4" s="1"/>
  <c r="GX24" i="4" a="1"/>
  <c r="GX24" i="4" s="1"/>
  <c r="GZ189" i="4" a="1"/>
  <c r="GZ189" i="4" s="1"/>
  <c r="GX53" i="4" a="1"/>
  <c r="GX53" i="4" s="1"/>
  <c r="FF24" i="4" a="1"/>
  <c r="FF24" i="4" s="1"/>
  <c r="DQ24" i="4" a="1"/>
  <c r="DQ24" i="4" s="1"/>
  <c r="FP25" i="4" a="1"/>
  <c r="FP25" i="4" s="1"/>
  <c r="FS236" i="4" a="1"/>
  <c r="FS236" i="4" s="1"/>
  <c r="DL58" i="4" a="1"/>
  <c r="DL58" i="4" s="1"/>
  <c r="EE189" i="4" a="1"/>
  <c r="EE189" i="4" s="1"/>
  <c r="GR53" i="4" a="1"/>
  <c r="GR53" i="4" s="1"/>
  <c r="EH89" i="4" a="1"/>
  <c r="EH89" i="4" s="1"/>
  <c r="ED53" i="4" a="1"/>
  <c r="ED53" i="4" s="1"/>
  <c r="FB132" i="4" a="1"/>
  <c r="FB132" i="4" s="1"/>
  <c r="R259" i="4" a="1"/>
  <c r="R259" i="4" s="1"/>
  <c r="GQ259" i="4" a="1"/>
  <c r="GQ259" i="4" s="1"/>
  <c r="ET259" i="4" a="1"/>
  <c r="ET259" i="4" s="1"/>
  <c r="N25" i="4" a="1"/>
  <c r="N25" i="4" s="1"/>
  <c r="L25" i="4" a="1"/>
  <c r="L25" i="4" s="1"/>
  <c r="GS89" i="4" a="1"/>
  <c r="GS89" i="4" s="1"/>
  <c r="EP54" i="4" a="1"/>
  <c r="EP54" i="4" s="1"/>
  <c r="DW53" i="4" a="1"/>
  <c r="DW53" i="4" s="1"/>
  <c r="DW58" i="4" a="1"/>
  <c r="DW58" i="4" s="1"/>
  <c r="EV58" i="4" a="1"/>
  <c r="EV58" i="4" s="1"/>
  <c r="FJ25" i="4" a="1"/>
  <c r="FJ25" i="4" s="1"/>
  <c r="EP259" i="4" a="1"/>
  <c r="EP259" i="4" s="1"/>
  <c r="GW54" i="4" a="1"/>
  <c r="GW54" i="4" s="1"/>
  <c r="EV25" i="4" a="1"/>
  <c r="EV25" i="4" s="1"/>
  <c r="K25" i="4" a="1"/>
  <c r="K25" i="4" s="1"/>
  <c r="DU25" i="4" a="1"/>
  <c r="DU25" i="4" s="1"/>
  <c r="DM54" i="4" a="1"/>
  <c r="DM54" i="4"/>
  <c r="GO53" i="4" a="1"/>
  <c r="GO53" i="4" s="1"/>
  <c r="T54" i="4" a="1"/>
  <c r="T54" i="4" s="1"/>
  <c r="FL89" i="4"/>
  <c r="DY54" i="4" a="1"/>
  <c r="DY54" i="4" s="1"/>
  <c r="HC259" i="4" a="1"/>
  <c r="HC259" i="4" s="1"/>
  <c r="FX259" i="4" a="1"/>
  <c r="FX259" i="4" s="1"/>
  <c r="FV25" i="4" a="1"/>
  <c r="FV25" i="4" s="1"/>
  <c r="FB53" i="4" a="1"/>
  <c r="FB53" i="4" s="1"/>
  <c r="EE53" i="4" a="1"/>
  <c r="EE53" i="4"/>
  <c r="EQ89" i="4" a="1"/>
  <c r="EQ89" i="4" s="1"/>
  <c r="GU189" i="4" a="1"/>
  <c r="GU189" i="4" s="1"/>
  <c r="FE259" i="4" a="1"/>
  <c r="FE259" i="4" s="1"/>
  <c r="FV89" i="4" a="1"/>
  <c r="FV89" i="4" s="1"/>
  <c r="GU58" i="4" a="1"/>
  <c r="GU58" i="4" s="1"/>
  <c r="HK189" i="4" a="1"/>
  <c r="HK189" i="4" s="1"/>
  <c r="GS58" i="4" a="1"/>
  <c r="GS58" i="4" s="1"/>
  <c r="DZ259" i="4" a="1"/>
  <c r="DZ259" i="4"/>
  <c r="FF25" i="4" a="1"/>
  <c r="FF25" i="4" s="1"/>
  <c r="N54" i="4" a="1"/>
  <c r="N54" i="4" s="1"/>
  <c r="L54" i="4" a="1"/>
  <c r="L54" i="4"/>
  <c r="EM24" i="4" a="1"/>
  <c r="EM24" i="4" s="1"/>
  <c r="Q25" i="4" a="1"/>
  <c r="Q25" i="4" s="1"/>
  <c r="I25" i="4" a="1"/>
  <c r="I25" i="4" s="1"/>
  <c r="EW89" i="4" a="1"/>
  <c r="EW89" i="4" s="1"/>
  <c r="EH58" i="4" a="1"/>
  <c r="EH58" i="4" s="1"/>
  <c r="FV259" i="4" a="1"/>
  <c r="FV259" i="4" s="1"/>
  <c r="GX89" i="4" a="1"/>
  <c r="GX89" i="4" s="1"/>
  <c r="DQ236" i="4" a="1"/>
  <c r="DQ236" i="4" s="1"/>
  <c r="DW259" i="4" a="1"/>
  <c r="DW259" i="4" s="1"/>
  <c r="N189" i="4" a="1"/>
  <c r="N189" i="4" s="1"/>
  <c r="L189" i="4" a="1"/>
  <c r="L189" i="4" s="1"/>
  <c r="EQ53" i="4" a="1"/>
  <c r="EQ53" i="4"/>
  <c r="FS89" i="4" a="1"/>
  <c r="FS89" i="4" s="1"/>
  <c r="DL189" i="4" a="1"/>
  <c r="DL189" i="4" s="1"/>
  <c r="FM24" i="4"/>
  <c r="DY58" i="4" a="1"/>
  <c r="DY58" i="4" s="1"/>
  <c r="N259" i="4" a="1"/>
  <c r="N259" i="4" s="1"/>
  <c r="L259" i="4" a="1"/>
  <c r="L259" i="4" s="1"/>
  <c r="EJ259" i="4" a="1"/>
  <c r="EJ259" i="4" s="1"/>
  <c r="EJ58" i="4" a="1"/>
  <c r="EJ58" i="4" s="1"/>
  <c r="EL58" i="4" a="1"/>
  <c r="EL58" i="4" s="1"/>
  <c r="HA25" i="4" a="1"/>
  <c r="HA25" i="4" s="1"/>
  <c r="EN54" i="4" a="1"/>
  <c r="EN54" i="4" s="1"/>
  <c r="EZ24" i="4" a="1"/>
  <c r="EZ24" i="4" s="1"/>
  <c r="FW54" i="4" a="1"/>
  <c r="FW54" i="4" s="1"/>
  <c r="EC53" i="4" a="1"/>
  <c r="EC53" i="4" s="1"/>
  <c r="FB89" i="4" a="1"/>
  <c r="FB89" i="4" s="1"/>
  <c r="ED58" i="4" a="1"/>
  <c r="ED58" i="4" s="1"/>
  <c r="GQ53" i="4" a="1"/>
  <c r="GQ53" i="4" s="1"/>
  <c r="HC25" i="4" a="1"/>
  <c r="HC25" i="4" s="1"/>
  <c r="HK24" i="4" a="1"/>
  <c r="HK24" i="4" s="1"/>
  <c r="FB24" i="4" a="1"/>
  <c r="FB24" i="4" s="1"/>
  <c r="FJ54" i="4" a="1"/>
  <c r="FJ54" i="4" s="1"/>
  <c r="FC54" i="4" a="1"/>
  <c r="FC54" i="4" s="1"/>
  <c r="DZ24" i="4" a="1"/>
  <c r="DZ24" i="4" s="1"/>
  <c r="FP132" i="4" a="1"/>
  <c r="FP132" i="4" s="1"/>
  <c r="HF24" i="4" a="1"/>
  <c r="HF24" i="4" s="1"/>
  <c r="FB25" i="4" a="1"/>
  <c r="FB25" i="4" s="1"/>
  <c r="GX25" i="4" a="1"/>
  <c r="GX25" i="4" s="1"/>
  <c r="EC58" i="4" a="1"/>
  <c r="EC58" i="4" s="1"/>
  <c r="GU25" i="4" a="1"/>
  <c r="GU25" i="4" s="1"/>
  <c r="HH132" i="4" a="1"/>
  <c r="HH132" i="4" s="1"/>
  <c r="FC24" i="4" a="1"/>
  <c r="FC24" i="4" s="1"/>
  <c r="EI236" i="4" a="1"/>
  <c r="EI236" i="4" s="1"/>
  <c r="EW259" i="4" a="1"/>
  <c r="EW259" i="4" s="1"/>
  <c r="GW259" i="4" a="1"/>
  <c r="GW259" i="4" s="1"/>
  <c r="FN236" i="4"/>
  <c r="GY189" i="4" a="1"/>
  <c r="GY189" i="4" s="1"/>
  <c r="R89" i="4" a="1"/>
  <c r="R89" i="4" s="1"/>
  <c r="FI53" i="4" a="1"/>
  <c r="FI53" i="4" s="1"/>
  <c r="R25" i="4" a="1"/>
  <c r="R25" i="4" s="1"/>
  <c r="DQ189" i="4" a="1"/>
  <c r="DQ189" i="4" s="1"/>
  <c r="HC58" i="4" a="1"/>
  <c r="HC58" i="4"/>
  <c r="FX189" i="4" a="1"/>
  <c r="FX189" i="4" s="1"/>
  <c r="DV132" i="4" a="1"/>
  <c r="DV132" i="4"/>
  <c r="DO189" i="4" a="1"/>
  <c r="DO189" i="4" s="1"/>
  <c r="GW132" i="4" a="1"/>
  <c r="GW132" i="4" s="1"/>
  <c r="DQ54" i="4" a="1"/>
  <c r="DQ54" i="4" s="1"/>
  <c r="FI25" i="4" a="1"/>
  <c r="FI25" i="4" s="1"/>
  <c r="GP25" i="4" a="1"/>
  <c r="GP25" i="4" s="1"/>
  <c r="ED189" i="4" a="1"/>
  <c r="ED189" i="4" s="1"/>
  <c r="GZ236" i="4" a="1"/>
  <c r="GZ236" i="4" s="1"/>
  <c r="DM89" i="4" a="1"/>
  <c r="DM89" i="4" s="1"/>
  <c r="FM259" i="4"/>
  <c r="FN54" i="4"/>
  <c r="FN25" i="4"/>
  <c r="DV54" i="4" a="1"/>
  <c r="DV54" i="4"/>
  <c r="GZ54" i="4" a="1"/>
  <c r="GZ54" i="4" s="1"/>
  <c r="GP189" i="4" a="1"/>
  <c r="GP189" i="4" s="1"/>
  <c r="FC189" i="4" a="1"/>
  <c r="FC189" i="4" s="1"/>
  <c r="FW58" i="4" a="1"/>
  <c r="FW58" i="4" s="1"/>
  <c r="N58" i="4" a="1"/>
  <c r="N58" i="4" s="1"/>
  <c r="L58" i="4" a="1"/>
  <c r="L58" i="4" s="1"/>
  <c r="HD236" i="4" a="1"/>
  <c r="HD236" i="4" s="1"/>
  <c r="S25" i="4" a="1"/>
  <c r="S25" i="4" s="1"/>
  <c r="EQ132" i="4" a="1"/>
  <c r="EQ132" i="4" s="1"/>
  <c r="EZ259" i="4" a="1"/>
  <c r="EZ259" i="4" s="1"/>
  <c r="GR132" i="4" a="1"/>
  <c r="GR132" i="4" s="1"/>
  <c r="DY25" i="4" a="1"/>
  <c r="DY25" i="4" s="1"/>
  <c r="FC53" i="4" a="1"/>
  <c r="FC53" i="4" s="1"/>
  <c r="FB54" i="4" a="1"/>
  <c r="FB54" i="4" s="1"/>
  <c r="GQ236" i="4" a="1"/>
  <c r="GQ236" i="4" s="1"/>
  <c r="EB54" i="4" a="1"/>
  <c r="EB54" i="4" s="1"/>
  <c r="DO132" i="4" a="1"/>
  <c r="DO132" i="4" s="1"/>
  <c r="FM132" i="4"/>
  <c r="EX89" i="4" a="1"/>
  <c r="EX89" i="4"/>
  <c r="DV58" i="4" a="1"/>
  <c r="DV58" i="4" s="1"/>
  <c r="O24" i="4" a="1"/>
  <c r="O24" i="4" s="1"/>
  <c r="DW24" i="4" a="1"/>
  <c r="DW24" i="4" s="1"/>
  <c r="EV54" i="4" a="1"/>
  <c r="EV54" i="4" s="1"/>
  <c r="GQ54" i="4" a="1"/>
  <c r="GQ54" i="4" s="1"/>
  <c r="FY24" i="4" a="1"/>
  <c r="FY24" i="4" s="1"/>
  <c r="GR24" i="4" a="1"/>
  <c r="GR24" i="4" s="1"/>
  <c r="HD58" i="4" a="1"/>
  <c r="HD58" i="4" s="1"/>
  <c r="K58" i="4" a="1"/>
  <c r="K58" i="4" s="1"/>
  <c r="DU58" i="4" a="1"/>
  <c r="DU58" i="4" s="1"/>
  <c r="HK236" i="4" a="1"/>
  <c r="HK236" i="4"/>
  <c r="DO236" i="4" a="1"/>
  <c r="DO236" i="4" s="1"/>
  <c r="GQ58" i="4" a="1"/>
  <c r="GQ58" i="4" s="1"/>
  <c r="EL25" i="4" a="1"/>
  <c r="EL25" i="4" s="1"/>
  <c r="EP24" i="4" a="1"/>
  <c r="EP24" i="4"/>
  <c r="FT132" i="4" a="1"/>
  <c r="FT132" i="4" s="1"/>
  <c r="EX54" i="4" a="1"/>
  <c r="EX54" i="4" s="1"/>
  <c r="S89" i="4" a="1"/>
  <c r="S89" i="4" s="1"/>
  <c r="K132" i="4" a="1"/>
  <c r="K132" i="4" s="1"/>
  <c r="DU132" i="4" a="1"/>
  <c r="DU132" i="4" s="1"/>
  <c r="EL236" i="4" a="1"/>
  <c r="EL236" i="4" s="1"/>
  <c r="EM54" i="4" a="1"/>
  <c r="EM54" i="4" s="1"/>
  <c r="EB53" i="4" a="1"/>
  <c r="EB53" i="4" s="1"/>
  <c r="GS53" i="4" a="1"/>
  <c r="GS53" i="4" s="1"/>
  <c r="GZ25" i="4" a="1"/>
  <c r="GZ25" i="4" s="1"/>
  <c r="EN259" i="4" a="1"/>
  <c r="EN259" i="4" s="1"/>
  <c r="EV24" i="4" a="1"/>
  <c r="EV24" i="4" s="1"/>
  <c r="FE24" i="4" a="1"/>
  <c r="FE24" i="4"/>
  <c r="GY236" i="4" a="1"/>
  <c r="GY236" i="4" s="1"/>
  <c r="FS54" i="4" a="1"/>
  <c r="FS54" i="4" s="1"/>
  <c r="FW189" i="4" a="1"/>
  <c r="FW189" i="4" s="1"/>
  <c r="ES24" i="4" a="1"/>
  <c r="ES24" i="4" s="1"/>
  <c r="GN24" i="4" a="1"/>
  <c r="GN24" i="4" s="1"/>
  <c r="FV58" i="4" a="1"/>
  <c r="FV58" i="4" s="1"/>
  <c r="GM189" i="4" a="1"/>
  <c r="GM189" i="4" s="1"/>
  <c r="GW58" i="4" a="1"/>
  <c r="GW58" i="4" s="1"/>
  <c r="EE25" i="4" a="1"/>
  <c r="EE25" i="4" s="1"/>
  <c r="DZ189" i="4" a="1"/>
  <c r="DZ189" i="4" s="1"/>
  <c r="GW236" i="4" a="1"/>
  <c r="GW236" i="4" s="1"/>
  <c r="FI24" i="4" a="1"/>
  <c r="FI24" i="4" s="1"/>
  <c r="DL24" i="4" a="1"/>
  <c r="DL24" i="4" s="1"/>
  <c r="FC58" i="4" a="1"/>
  <c r="FC58" i="4"/>
  <c r="K54" i="4" a="1"/>
  <c r="K54" i="4" s="1"/>
  <c r="DU54" i="4" a="1"/>
  <c r="DU54" i="4" s="1"/>
  <c r="EC132" i="4" a="1"/>
  <c r="EC132" i="4" s="1"/>
  <c r="GV189" i="4" a="1"/>
  <c r="GV189" i="4" s="1"/>
  <c r="FT54" i="4" a="1"/>
  <c r="FT54" i="4" s="1"/>
  <c r="FW53" i="4" a="1"/>
  <c r="FW53" i="4" s="1"/>
  <c r="GU24" i="4" a="1"/>
  <c r="GU24" i="4" s="1"/>
  <c r="HC236" i="4" a="1"/>
  <c r="HC236" i="4" s="1"/>
  <c r="HF259" i="4" a="1"/>
  <c r="HF259" i="4" s="1"/>
  <c r="HD25" i="4" a="1"/>
  <c r="HD25" i="4" s="1"/>
  <c r="DV53" i="4" a="1"/>
  <c r="DV53" i="4" s="1"/>
  <c r="GR236" i="4" a="1"/>
  <c r="GR236" i="4" s="1"/>
  <c r="HE24" i="4" a="1"/>
  <c r="HE24" i="4" s="1"/>
  <c r="R236" i="4" a="1"/>
  <c r="R236" i="4" s="1"/>
  <c r="FY25" i="4" a="1"/>
  <c r="FY25" i="4" s="1"/>
  <c r="GR58" i="4" a="1"/>
  <c r="GR58" i="4" s="1"/>
  <c r="GV58" i="4" a="1"/>
  <c r="GV58" i="4" s="1"/>
  <c r="FV24" i="4" a="1"/>
  <c r="FV24" i="4" s="1"/>
  <c r="ER24" i="4" a="1"/>
  <c r="ER24" i="4" s="1"/>
  <c r="HC54" i="4" a="1"/>
  <c r="HC54" i="4" s="1"/>
  <c r="EX236" i="4" a="1"/>
  <c r="EX236" i="4" s="1"/>
  <c r="R58" i="4" a="1"/>
  <c r="R58" i="4" s="1"/>
  <c r="EC25" i="4" a="1"/>
  <c r="EC25" i="4" s="1"/>
  <c r="GM236" i="4" a="1"/>
  <c r="GM236" i="4" s="1"/>
  <c r="FA236" i="4" a="1"/>
  <c r="FA236" i="4" s="1"/>
  <c r="ES236" i="4" a="1"/>
  <c r="ES236" i="4" s="1"/>
  <c r="EH24" i="4" a="1"/>
  <c r="EH24" i="4" s="1"/>
  <c r="FJ58" i="4" a="1"/>
  <c r="FJ58" i="4" s="1"/>
  <c r="FT58" i="4" a="1"/>
  <c r="FT58" i="4" s="1"/>
  <c r="EW25" i="4" a="1"/>
  <c r="EW25" i="4" s="1"/>
  <c r="DO54" i="4" a="1"/>
  <c r="DO54" i="4" s="1"/>
  <c r="FF54" i="4" a="1"/>
  <c r="FF54" i="4" s="1"/>
  <c r="DO24" i="4" a="1"/>
  <c r="DO24" i="4" s="1"/>
  <c r="FT89" i="4" a="1"/>
  <c r="FT89" i="4" s="1"/>
  <c r="R24" i="4" a="1"/>
  <c r="R24" i="4" s="1"/>
  <c r="FF58" i="4" a="1"/>
  <c r="FF58" i="4" s="1"/>
  <c r="ES54" i="4" a="1"/>
  <c r="ES54" i="4" s="1"/>
  <c r="Q236" i="4" a="1"/>
  <c r="Q236" i="4" s="1"/>
  <c r="I236" i="4" a="1"/>
  <c r="I236" i="4" s="1"/>
  <c r="GO189" i="4" a="1"/>
  <c r="GO189" i="4" s="1"/>
  <c r="GY132" i="4" a="1"/>
  <c r="GY132" i="4" s="1"/>
  <c r="M259" i="4" a="1"/>
  <c r="M259" i="4" s="1"/>
  <c r="DL259" i="4" a="1"/>
  <c r="DL259" i="4"/>
  <c r="FM236" i="4"/>
  <c r="DL54" i="4" a="1"/>
  <c r="DL54" i="4" s="1"/>
  <c r="FF259" i="4" a="1"/>
  <c r="FF259" i="4" s="1"/>
  <c r="EB189" i="4" a="1"/>
  <c r="EB189" i="4" s="1"/>
  <c r="S24" i="4" a="1"/>
  <c r="S24" i="4" s="1"/>
  <c r="DV89" i="4" a="1"/>
  <c r="DV89" i="4" s="1"/>
  <c r="HE54" i="4" a="1"/>
  <c r="HE54" i="4" s="1"/>
  <c r="GY25" i="4" a="1"/>
  <c r="GY25" i="4" s="1"/>
  <c r="ED132" i="4" a="1"/>
  <c r="ED132" i="4" s="1"/>
  <c r="FE132" i="4" a="1"/>
  <c r="FE132" i="4" s="1"/>
  <c r="DS54" i="4" a="1"/>
  <c r="DS54" i="4" s="1"/>
  <c r="DR54" i="4" a="1"/>
  <c r="DR54" i="4" s="1"/>
  <c r="S189" i="4" a="1"/>
  <c r="S189" i="4" s="1"/>
  <c r="FX24" i="4" a="1"/>
  <c r="FX24" i="4" s="1"/>
  <c r="FW25" i="4" a="1"/>
  <c r="FW25" i="4" s="1"/>
  <c r="FF53" i="4" a="1"/>
  <c r="FF53" i="4"/>
  <c r="ER58" i="4" a="1"/>
  <c r="ER58" i="4" s="1"/>
  <c r="GM89" i="4" a="1"/>
  <c r="GM89" i="4" s="1"/>
  <c r="M58" i="4" a="1"/>
  <c r="M58" i="4" s="1"/>
  <c r="GY58" i="4" a="1"/>
  <c r="GY58" i="4" s="1"/>
  <c r="HK89" i="4" a="1"/>
  <c r="HK89" i="4" s="1"/>
  <c r="ER236" i="4" a="1"/>
  <c r="ER236" i="4" s="1"/>
  <c r="HK25" i="4" a="1"/>
  <c r="HK25" i="4" s="1"/>
  <c r="HD53" i="4" a="1"/>
  <c r="HD53" i="4" s="1"/>
  <c r="EW236" i="4" a="1"/>
  <c r="EW236" i="4" s="1"/>
  <c r="EH259" i="4" a="1"/>
  <c r="EH259" i="4" s="1"/>
  <c r="FY236" i="4" a="1"/>
  <c r="FY236" i="4" s="1"/>
  <c r="O236" i="4" a="1"/>
  <c r="O236" i="4" s="1"/>
  <c r="EX24" i="4" a="1"/>
  <c r="EX24" i="4" s="1"/>
  <c r="K189" i="4" a="1"/>
  <c r="K189" i="4" s="1"/>
  <c r="DU189" i="4" a="1"/>
  <c r="DU189" i="4" s="1"/>
  <c r="EE54" i="4" a="1"/>
  <c r="EE54" i="4" s="1"/>
  <c r="EN25" i="4" a="1"/>
  <c r="EN25" i="4" s="1"/>
  <c r="GN189" i="4" a="1"/>
  <c r="GN189" i="4" s="1"/>
  <c r="EW132" i="4" a="1"/>
  <c r="EW132" i="4" s="1"/>
  <c r="DZ236" i="4" a="1"/>
  <c r="DZ236" i="4" s="1"/>
  <c r="FP89" i="4" a="1"/>
  <c r="FP89" i="4" s="1"/>
  <c r="EX58" i="4" a="1"/>
  <c r="EX58" i="4"/>
  <c r="EW53" i="4" a="1"/>
  <c r="EW53" i="4" s="1"/>
  <c r="HD24" i="4" a="1"/>
  <c r="HD24" i="4" s="1"/>
  <c r="GY53" i="4" a="1"/>
  <c r="GY53" i="4" s="1"/>
  <c r="DS24" i="4" a="1"/>
  <c r="DS24" i="4" s="1"/>
  <c r="DR24" i="4" a="1"/>
  <c r="DR24" i="4" s="1"/>
  <c r="DY236" i="4" a="1"/>
  <c r="DY236" i="4" s="1"/>
  <c r="EZ25" i="4" a="1"/>
  <c r="EZ25" i="4" s="1"/>
  <c r="R53" i="4" a="1"/>
  <c r="R53" i="4" s="1"/>
  <c r="FE189" i="4" a="1"/>
  <c r="FE189" i="4" s="1"/>
  <c r="EC189" i="4" a="1"/>
  <c r="EC189" i="4" s="1"/>
  <c r="EL259" i="4" a="1"/>
  <c r="EL259" i="4" s="1"/>
  <c r="EL53" i="4" a="1"/>
  <c r="EL53" i="4" s="1"/>
  <c r="HF53" i="4" a="1"/>
  <c r="HF53" i="4" s="1"/>
  <c r="GZ259" i="4" a="1"/>
  <c r="GZ259" i="4" s="1"/>
  <c r="GU53" i="4" a="1"/>
  <c r="GU53" i="4" s="1"/>
  <c r="FL25" i="4"/>
  <c r="EC89" i="4" a="1"/>
  <c r="EC89" i="4" s="1"/>
  <c r="FS24" i="4" a="1"/>
  <c r="FS24" i="4" s="1"/>
  <c r="FY58" i="4" a="1"/>
  <c r="FY58" i="4" s="1"/>
  <c r="DM189" i="4" a="1"/>
  <c r="DM189" i="4" s="1"/>
  <c r="DZ132" i="4" a="1"/>
  <c r="DZ132" i="4"/>
  <c r="HF132" i="4" a="1"/>
  <c r="HF132" i="4" s="1"/>
  <c r="FE53" i="4" a="1"/>
  <c r="FE53" i="4" s="1"/>
  <c r="FJ53" i="4" a="1"/>
  <c r="FJ53" i="4" s="1"/>
  <c r="DL53" i="4" a="1"/>
  <c r="DL53" i="4"/>
  <c r="EM25" i="4" a="1"/>
  <c r="EM25" i="4"/>
  <c r="EB259" i="4" a="1"/>
  <c r="EB259" i="4" s="1"/>
  <c r="GS24" i="4" a="1"/>
  <c r="GS24" i="4" s="1"/>
  <c r="EX259" i="4" a="1"/>
  <c r="EX259" i="4" s="1"/>
  <c r="EQ24" i="4" a="1"/>
  <c r="EQ24" i="4" s="1"/>
  <c r="FM53" i="4"/>
  <c r="FM89" i="4"/>
  <c r="FT189" i="4" a="1"/>
  <c r="FT189" i="4" s="1"/>
  <c r="GX259" i="4" a="1"/>
  <c r="GX259" i="4" s="1"/>
  <c r="ED24" i="4" a="1"/>
  <c r="ED24" i="4" s="1"/>
  <c r="HH58" i="4" a="1"/>
  <c r="HH58" i="4" s="1"/>
  <c r="GY24" i="4" a="1"/>
  <c r="GY24" i="4" s="1"/>
  <c r="EI189" i="4" a="1"/>
  <c r="EI189" i="4" s="1"/>
  <c r="HA189" i="4" a="1"/>
  <c r="HA189" i="4"/>
  <c r="EN58" i="4" a="1"/>
  <c r="EN58" i="4" s="1"/>
  <c r="FA132" i="4" a="1"/>
  <c r="FA132" i="4" s="1"/>
  <c r="HK54" i="4" a="1"/>
  <c r="HK54" i="4" s="1"/>
  <c r="DZ53" i="4" a="1"/>
  <c r="DZ53" i="4" s="1"/>
  <c r="GN25" i="4" a="1"/>
  <c r="GN25" i="4" s="1"/>
  <c r="S259" i="4" a="1"/>
  <c r="S259" i="4" s="1"/>
  <c r="FG58" i="4" a="1"/>
  <c r="FG58" i="4" s="1"/>
  <c r="FL58" i="4"/>
  <c r="GX236" i="4" a="1"/>
  <c r="GX236" i="4" s="1"/>
  <c r="GO54" i="4" a="1"/>
  <c r="GO54" i="4" s="1"/>
  <c r="FE25" i="4" a="1"/>
  <c r="FE25" i="4" s="1"/>
  <c r="HC189" i="4" a="1"/>
  <c r="HC189" i="4" s="1"/>
  <c r="HK132" i="4" a="1"/>
  <c r="HK132" i="4" s="1"/>
  <c r="GU132" i="4" a="1"/>
  <c r="GU132" i="4" s="1"/>
  <c r="GR25" i="4" a="1"/>
  <c r="GR25" i="4" s="1"/>
  <c r="EP236" i="4" a="1"/>
  <c r="EP236" i="4" s="1"/>
  <c r="O54" i="4" a="1"/>
  <c r="O54" i="4" s="1"/>
  <c r="EN236" i="4" a="1"/>
  <c r="EN236" i="4" s="1"/>
  <c r="GR259" i="4" a="1"/>
  <c r="GR259" i="4" s="1"/>
  <c r="EI54" i="4" a="1"/>
  <c r="EI54" i="4" s="1"/>
  <c r="M89" i="4" a="1"/>
  <c r="M89" i="4" s="1"/>
  <c r="DS25" i="4" a="1"/>
  <c r="DS25" i="4" s="1"/>
  <c r="DR25" i="4" a="1"/>
  <c r="DR25" i="4" s="1"/>
  <c r="FM58" i="4"/>
  <c r="FA54" i="4" a="1"/>
  <c r="FA54" i="4"/>
  <c r="ET58" i="4" a="1"/>
  <c r="ET58" i="4" s="1"/>
  <c r="HD132" i="4" a="1"/>
  <c r="HD132" i="4" s="1"/>
  <c r="DW189" i="4" a="1"/>
  <c r="DW189" i="4" s="1"/>
  <c r="DZ25" i="4" a="1"/>
  <c r="DZ25" i="4" s="1"/>
  <c r="HA53" i="4" a="1"/>
  <c r="HA53" i="4" s="1"/>
  <c r="FA25" i="4" a="1"/>
  <c r="FA25" i="4" s="1"/>
  <c r="K89" i="4" a="1"/>
  <c r="K89" i="4" s="1"/>
  <c r="DU89" i="4" a="1"/>
  <c r="DU89" i="4" s="1"/>
  <c r="HK53" i="4" a="1"/>
  <c r="HK53" i="4" s="1"/>
  <c r="O259" i="4" a="1"/>
  <c r="O259" i="4" s="1"/>
  <c r="T58" i="4" a="1"/>
  <c r="T58" i="4" s="1"/>
  <c r="HH236" i="4" a="1"/>
  <c r="HH236" i="4" s="1"/>
  <c r="EM53" i="4" a="1"/>
  <c r="EM53" i="4" s="1"/>
  <c r="T189" i="4" a="1"/>
  <c r="T189" i="4" s="1"/>
  <c r="EP89" i="4" a="1"/>
  <c r="EP89" i="4" s="1"/>
  <c r="FN24" i="4"/>
  <c r="FN132" i="4"/>
  <c r="GX54" i="4" a="1"/>
  <c r="GX54" i="4" s="1"/>
  <c r="R189" i="4" a="1"/>
  <c r="R189" i="4" s="1"/>
  <c r="FW24" i="4" a="1"/>
  <c r="FW24" i="4" s="1"/>
  <c r="DV25" i="4" a="1"/>
  <c r="DV25" i="4" s="1"/>
  <c r="AB240" i="4"/>
  <c r="AB197" i="4"/>
  <c r="AV257" i="4"/>
  <c r="AB257" i="4"/>
  <c r="AV240" i="4"/>
  <c r="AV30" i="4"/>
  <c r="AB30" i="4"/>
  <c r="AV197" i="4"/>
  <c r="AB229" i="4"/>
  <c r="AB245" i="4"/>
  <c r="AB146" i="4"/>
  <c r="AV98" i="4"/>
  <c r="AV202" i="4"/>
  <c r="AB252" i="4"/>
  <c r="AV56" i="4"/>
  <c r="AB127" i="4"/>
  <c r="AB130" i="4"/>
  <c r="AV86" i="4"/>
  <c r="AB202" i="4"/>
  <c r="AV127" i="4"/>
  <c r="AV252" i="4"/>
  <c r="AV229" i="4"/>
  <c r="AV245" i="4"/>
  <c r="AV146" i="4"/>
  <c r="AV130" i="4"/>
  <c r="AB86" i="4"/>
  <c r="AB56" i="4"/>
  <c r="AB98" i="4"/>
  <c r="BX272" i="4"/>
  <c r="BX259" i="4"/>
  <c r="BX36" i="4"/>
  <c r="BX158" i="4"/>
  <c r="BX177" i="4"/>
  <c r="BX58" i="4"/>
  <c r="BX216" i="4"/>
  <c r="BX267" i="4"/>
  <c r="BX123" i="4"/>
  <c r="BX143" i="4"/>
  <c r="AV101" i="4"/>
  <c r="BX28" i="4"/>
  <c r="AV256" i="4"/>
  <c r="AV28" i="4"/>
  <c r="BX256" i="4"/>
  <c r="AB101" i="4"/>
  <c r="AB114" i="4"/>
  <c r="AV255" i="4"/>
  <c r="AV160" i="4"/>
  <c r="BX162" i="4"/>
  <c r="BX154" i="4"/>
  <c r="BX160" i="4"/>
  <c r="AB88" i="4"/>
  <c r="AV154" i="4"/>
  <c r="BX88" i="4"/>
  <c r="BX114" i="4"/>
  <c r="BX255" i="4"/>
  <c r="BX101" i="4"/>
  <c r="AV88" i="4"/>
  <c r="AB162" i="4"/>
  <c r="AV162" i="4"/>
  <c r="AV60" i="4"/>
  <c r="AB255" i="4"/>
  <c r="BX60" i="4"/>
  <c r="AB160" i="4"/>
  <c r="AB154" i="4"/>
  <c r="AB256" i="4"/>
  <c r="AV114" i="4"/>
  <c r="AB60" i="4"/>
  <c r="AB28" i="4"/>
  <c r="AB124" i="4"/>
  <c r="AV179" i="4"/>
  <c r="BX54" i="4"/>
  <c r="BX20" i="4"/>
  <c r="BX81" i="4"/>
  <c r="BX235" i="4"/>
  <c r="AB81" i="4"/>
  <c r="BX215" i="4"/>
  <c r="BX248" i="4"/>
  <c r="AB54" i="4"/>
  <c r="AB248" i="4"/>
  <c r="AV24" i="4"/>
  <c r="AB24" i="4"/>
  <c r="AB107" i="4"/>
  <c r="AV235" i="4"/>
  <c r="AV107" i="4"/>
  <c r="AV20" i="4"/>
  <c r="AB179" i="4"/>
  <c r="BX124" i="4"/>
  <c r="AB215" i="4"/>
  <c r="BX107" i="4"/>
  <c r="BX179" i="4"/>
  <c r="AV124" i="4"/>
  <c r="AB20" i="4"/>
  <c r="BX24" i="4"/>
  <c r="AV54" i="4"/>
  <c r="AB235" i="4"/>
  <c r="AV81" i="4"/>
  <c r="AV248" i="4"/>
  <c r="AV215" i="4"/>
  <c r="BX77" i="4"/>
  <c r="BX46" i="4"/>
  <c r="BX69" i="4"/>
  <c r="BX43" i="4"/>
  <c r="BX243" i="4"/>
  <c r="BX75" i="4"/>
  <c r="BX159" i="4"/>
  <c r="BX27" i="4"/>
  <c r="BX170" i="4"/>
  <c r="BX33" i="4"/>
  <c r="BX175" i="4"/>
  <c r="BX29" i="4"/>
  <c r="BX250" i="4"/>
  <c r="BX38" i="4"/>
  <c r="AV38" i="4"/>
  <c r="AU154" i="4"/>
  <c r="AA159" i="4"/>
  <c r="AU252" i="4"/>
  <c r="AA154" i="4"/>
  <c r="AU99" i="4"/>
  <c r="AA99" i="4"/>
  <c r="BW120" i="4"/>
  <c r="BW229" i="4"/>
  <c r="AA229" i="4"/>
  <c r="AU120" i="4"/>
  <c r="AA158" i="4"/>
  <c r="AU152" i="4"/>
  <c r="AU147" i="4"/>
  <c r="AA252" i="4"/>
  <c r="AU159" i="4"/>
  <c r="AU81" i="4"/>
  <c r="BW81" i="4"/>
  <c r="AU158" i="4"/>
  <c r="AA147" i="4"/>
  <c r="AU229" i="4"/>
  <c r="AA81" i="4"/>
  <c r="AA120" i="4"/>
  <c r="AA152" i="4"/>
  <c r="BW159" i="4"/>
  <c r="BW99" i="4"/>
  <c r="BW152" i="4"/>
  <c r="BW147" i="4"/>
  <c r="BW158" i="4"/>
  <c r="BW154" i="4"/>
  <c r="BW252" i="4"/>
  <c r="CX267" i="4"/>
  <c r="DC267" i="4"/>
  <c r="GD273" i="4"/>
  <c r="DC273" i="4"/>
  <c r="AA235" i="4"/>
  <c r="AA182" i="4"/>
  <c r="BW259" i="4"/>
  <c r="AU33" i="4"/>
  <c r="AU125" i="4"/>
  <c r="AU270" i="4"/>
  <c r="BW235" i="4"/>
  <c r="AA259" i="4"/>
  <c r="BW261" i="4"/>
  <c r="BW33" i="4"/>
  <c r="BW182" i="4"/>
  <c r="AA198" i="4"/>
  <c r="AA250" i="4"/>
  <c r="AA261" i="4"/>
  <c r="AU218" i="4"/>
  <c r="AA218" i="4"/>
  <c r="AU250" i="4"/>
  <c r="AA125" i="4"/>
  <c r="BW270" i="4"/>
  <c r="BW198" i="4"/>
  <c r="BW250" i="4"/>
  <c r="AA33" i="4"/>
  <c r="AU235" i="4"/>
  <c r="AA270" i="4"/>
  <c r="BW218" i="4"/>
  <c r="BW125" i="4"/>
  <c r="AU259" i="4"/>
  <c r="AU198" i="4"/>
  <c r="AU261" i="4"/>
  <c r="AU182" i="4"/>
  <c r="DC299" i="4"/>
  <c r="DC275" i="4"/>
  <c r="GD299" i="4"/>
  <c r="GD275" i="4"/>
  <c r="CX299" i="4"/>
  <c r="CX275" i="4"/>
  <c r="AU114" i="4"/>
  <c r="AA100" i="4"/>
  <c r="AU173" i="4"/>
  <c r="AA69" i="4"/>
  <c r="AA223" i="4"/>
  <c r="AA150" i="4"/>
  <c r="AA173" i="4"/>
  <c r="AA106" i="4"/>
  <c r="AU223" i="4"/>
  <c r="AU172" i="4"/>
  <c r="AU150" i="4"/>
  <c r="AU272" i="4"/>
  <c r="AA103" i="4"/>
  <c r="AU69" i="4"/>
  <c r="AU103" i="4"/>
  <c r="AA172" i="4"/>
  <c r="AA272" i="4"/>
  <c r="AU100" i="4"/>
  <c r="AA114" i="4"/>
  <c r="AU106" i="4"/>
  <c r="FP230" i="4" a="1"/>
  <c r="FP230" i="4" s="1"/>
  <c r="FT140" i="4" a="1"/>
  <c r="FT140" i="4" s="1"/>
  <c r="GV199" i="4" a="1"/>
  <c r="GV199" i="4" s="1"/>
  <c r="EC164" i="4" a="1"/>
  <c r="EC164" i="4" s="1"/>
  <c r="HC140" i="4" a="1"/>
  <c r="HC140" i="4" s="1"/>
  <c r="FM140" i="4"/>
  <c r="DS140" i="4" a="1"/>
  <c r="DS140" i="4" s="1"/>
  <c r="DR140" i="4" a="1"/>
  <c r="DR140" i="4" s="1"/>
  <c r="EX264" i="4" a="1"/>
  <c r="EX264" i="4" s="1"/>
  <c r="FG76" i="4" a="1"/>
  <c r="FG76" i="4" s="1"/>
  <c r="DV245" i="4" a="1"/>
  <c r="DV245" i="4" s="1"/>
  <c r="DQ140" i="4" a="1"/>
  <c r="DQ140" i="4" s="1"/>
  <c r="HK230" i="4" a="1"/>
  <c r="HK230" i="4" s="1"/>
  <c r="HH137" i="4" a="1"/>
  <c r="HH137" i="4" s="1"/>
  <c r="FW137" i="4" a="1"/>
  <c r="FW137" i="4" s="1"/>
  <c r="K264" i="4" a="1"/>
  <c r="K264" i="4" s="1"/>
  <c r="DU264" i="4" a="1"/>
  <c r="DU264" i="4" s="1"/>
  <c r="DQ76" i="4" a="1"/>
  <c r="DQ76" i="4" s="1"/>
  <c r="EM199" i="4" a="1"/>
  <c r="EM199" i="4" s="1"/>
  <c r="O245" i="4" a="1"/>
  <c r="O245" i="4" s="1"/>
  <c r="EM137" i="4" a="1"/>
  <c r="EM137" i="4"/>
  <c r="HE230" i="4" a="1"/>
  <c r="HE230" i="4" s="1"/>
  <c r="DZ154" i="4" a="1"/>
  <c r="DZ154" i="4" s="1"/>
  <c r="GS264" i="4" a="1"/>
  <c r="GS264" i="4" s="1"/>
  <c r="EE60" i="4" a="1"/>
  <c r="EE60" i="4" s="1"/>
  <c r="DV137" i="4" a="1"/>
  <c r="DV137" i="4" s="1"/>
  <c r="EJ199" i="4" a="1"/>
  <c r="EJ199" i="4" s="1"/>
  <c r="EZ154" i="4" a="1"/>
  <c r="EZ154" i="4" s="1"/>
  <c r="HC76" i="4" a="1"/>
  <c r="HC76" i="4" s="1"/>
  <c r="EE199" i="4" a="1"/>
  <c r="EE199" i="4" s="1"/>
  <c r="DY60" i="4" a="1"/>
  <c r="DY60" i="4"/>
  <c r="HF230" i="4" a="1"/>
  <c r="HF230" i="4" s="1"/>
  <c r="HK245" i="4" a="1"/>
  <c r="HK245" i="4"/>
  <c r="GU164" i="4" a="1"/>
  <c r="GU164" i="4" s="1"/>
  <c r="S137" i="4" a="1"/>
  <c r="S137" i="4" s="1"/>
  <c r="DM199" i="4" a="1"/>
  <c r="DM199" i="4" s="1"/>
  <c r="FV76" i="4" a="1"/>
  <c r="FV76" i="4" s="1"/>
  <c r="DM164" i="4" a="1"/>
  <c r="DM164" i="4" s="1"/>
  <c r="FT245" i="4" a="1"/>
  <c r="FT245" i="4" s="1"/>
  <c r="DW264" i="4" a="1"/>
  <c r="DW264" i="4" s="1"/>
  <c r="FT60" i="4" a="1"/>
  <c r="FT60" i="4" s="1"/>
  <c r="EZ140" i="4" a="1"/>
  <c r="EZ140" i="4"/>
  <c r="FG60" i="4" a="1"/>
  <c r="FG60" i="4" s="1"/>
  <c r="DZ245" i="4" a="1"/>
  <c r="DZ245" i="4" s="1"/>
  <c r="DM140" i="4" a="1"/>
  <c r="DM140" i="4"/>
  <c r="EB230" i="4" a="1"/>
  <c r="EB230" i="4" s="1"/>
  <c r="EZ230" i="4" a="1"/>
  <c r="EZ230" i="4" s="1"/>
  <c r="GU199" i="4" a="1"/>
  <c r="GU199" i="4" s="1"/>
  <c r="EN230" i="4" a="1"/>
  <c r="EN230" i="4" s="1"/>
  <c r="GW140" i="4" a="1"/>
  <c r="GW140" i="4" s="1"/>
  <c r="FF137" i="4" a="1"/>
  <c r="FF137" i="4" s="1"/>
  <c r="FW245" i="4" a="1"/>
  <c r="FW245" i="4" s="1"/>
  <c r="FC137" i="4" a="1"/>
  <c r="FC137" i="4"/>
  <c r="R137" i="4" a="1"/>
  <c r="R137" i="4" s="1"/>
  <c r="EE264" i="4" a="1"/>
  <c r="EE264" i="4" s="1"/>
  <c r="GS154" i="4" a="1"/>
  <c r="GS154" i="4" s="1"/>
  <c r="EH264" i="4" a="1"/>
  <c r="EH264" i="4" s="1"/>
  <c r="FL140" i="4"/>
  <c r="FG199" i="4" a="1"/>
  <c r="FG199" i="4" s="1"/>
  <c r="EI140" i="4" a="1"/>
  <c r="EI140" i="4" s="1"/>
  <c r="DZ264" i="4" a="1"/>
  <c r="DZ264" i="4" s="1"/>
  <c r="EM230" i="4" a="1"/>
  <c r="EM230" i="4" s="1"/>
  <c r="EV245" i="4" a="1"/>
  <c r="EV245" i="4" s="1"/>
  <c r="ED230" i="4" a="1"/>
  <c r="ED230" i="4" s="1"/>
  <c r="N137" i="4" a="1"/>
  <c r="N137" i="4" s="1"/>
  <c r="L137" i="4" a="1"/>
  <c r="L137" i="4" s="1"/>
  <c r="DV264" i="4" a="1"/>
  <c r="DV264" i="4"/>
  <c r="HA164" i="4" a="1"/>
  <c r="HA164" i="4" s="1"/>
  <c r="GM140" i="4" a="1"/>
  <c r="GM140" i="4" s="1"/>
  <c r="HC154" i="4" a="1"/>
  <c r="HC154" i="4" s="1"/>
  <c r="GU140" i="4" a="1"/>
  <c r="GU140" i="4" s="1"/>
  <c r="ED60" i="4" a="1"/>
  <c r="ED60" i="4" s="1"/>
  <c r="FY199" i="4" a="1"/>
  <c r="FY199" i="4" s="1"/>
  <c r="ET245" i="4" a="1"/>
  <c r="ET245" i="4" s="1"/>
  <c r="ET199" i="4" a="1"/>
  <c r="ET199" i="4"/>
  <c r="GW230" i="4" a="1"/>
  <c r="GW230" i="4" s="1"/>
  <c r="GR154" i="4" a="1"/>
  <c r="GR154" i="4" s="1"/>
  <c r="GQ164" i="4" a="1"/>
  <c r="GQ164" i="4" s="1"/>
  <c r="EL264" i="4" a="1"/>
  <c r="EL264" i="4"/>
  <c r="FC199" i="4" a="1"/>
  <c r="FC199" i="4" s="1"/>
  <c r="HE154" i="4" a="1"/>
  <c r="HE154" i="4" s="1"/>
  <c r="HF76" i="4" a="1"/>
  <c r="HF76" i="4" s="1"/>
  <c r="DO154" i="4" a="1"/>
  <c r="DO154" i="4" s="1"/>
  <c r="GZ164" i="4" a="1"/>
  <c r="GZ164" i="4" s="1"/>
  <c r="DY140" i="4" a="1"/>
  <c r="DY140" i="4" s="1"/>
  <c r="FN164" i="4"/>
  <c r="DV199" i="4" a="1"/>
  <c r="DV199" i="4"/>
  <c r="FJ137" i="4" a="1"/>
  <c r="FJ137" i="4" s="1"/>
  <c r="T199" i="4" a="1"/>
  <c r="T199" i="4" s="1"/>
  <c r="GO245" i="4" a="1"/>
  <c r="GO245" i="4" s="1"/>
  <c r="DW154" i="4" a="1"/>
  <c r="DW154" i="4" s="1"/>
  <c r="HK140" i="4" a="1"/>
  <c r="HK140" i="4" s="1"/>
  <c r="EI199" i="4" a="1"/>
  <c r="EI199" i="4"/>
  <c r="M164" i="4" a="1"/>
  <c r="M164" i="4" s="1"/>
  <c r="FG137" i="4" a="1"/>
  <c r="FG137" i="4" s="1"/>
  <c r="FW264" i="4" a="1"/>
  <c r="FW264" i="4" s="1"/>
  <c r="EX76" i="4" a="1"/>
  <c r="EX76" i="4" s="1"/>
  <c r="GZ199" i="4" a="1"/>
  <c r="GZ199" i="4" s="1"/>
  <c r="N60" i="4" a="1"/>
  <c r="N60" i="4" s="1"/>
  <c r="L60" i="4" a="1"/>
  <c r="L60" i="4" s="1"/>
  <c r="FW76" i="4" a="1"/>
  <c r="FW76" i="4"/>
  <c r="FA76" i="4" a="1"/>
  <c r="FA76" i="4"/>
  <c r="N264" i="4" a="1"/>
  <c r="N264" i="4"/>
  <c r="L264" i="4" a="1"/>
  <c r="L264" i="4" s="1"/>
  <c r="FS264" i="4" a="1"/>
  <c r="FS264" i="4" s="1"/>
  <c r="EN140" i="4" a="1"/>
  <c r="EN140" i="4" s="1"/>
  <c r="HA140" i="4" a="1"/>
  <c r="HA140" i="4" s="1"/>
  <c r="FF140" i="4" a="1"/>
  <c r="FF140" i="4" s="1"/>
  <c r="FW154" i="4" a="1"/>
  <c r="FW154" i="4" s="1"/>
  <c r="GV137" i="4" a="1"/>
  <c r="GV137" i="4" s="1"/>
  <c r="GX76" i="4" a="1"/>
  <c r="GX76" i="4" s="1"/>
  <c r="DY264" i="4" a="1"/>
  <c r="DY264" i="4" s="1"/>
  <c r="GN264" i="4" a="1"/>
  <c r="GN264" i="4" s="1"/>
  <c r="EZ76" i="4" a="1"/>
  <c r="EZ76" i="4"/>
  <c r="EQ60" i="4" a="1"/>
  <c r="EQ60" i="4" s="1"/>
  <c r="FA199" i="4" a="1"/>
  <c r="FA199" i="4" s="1"/>
  <c r="ER199" i="4" a="1"/>
  <c r="ER199" i="4" s="1"/>
  <c r="GP76" i="4" a="1"/>
  <c r="GP76" i="4" s="1"/>
  <c r="K245" i="4" a="1"/>
  <c r="K245" i="4"/>
  <c r="DU245" i="4" a="1"/>
  <c r="DU245" i="4" s="1"/>
  <c r="EJ245" i="4" a="1"/>
  <c r="EJ245" i="4" s="1"/>
  <c r="HC164" i="4" a="1"/>
  <c r="HC164" i="4" s="1"/>
  <c r="ES140" i="4" a="1"/>
  <c r="ES140" i="4" s="1"/>
  <c r="HD199" i="4" a="1"/>
  <c r="HD199" i="4" s="1"/>
  <c r="FJ164" i="4" a="1"/>
  <c r="FJ164" i="4" s="1"/>
  <c r="O164" i="4" a="1"/>
  <c r="O164" i="4" s="1"/>
  <c r="FF230" i="4" a="1"/>
  <c r="FF230" i="4" s="1"/>
  <c r="FE154" i="4" a="1"/>
  <c r="FE154" i="4" s="1"/>
  <c r="EE230" i="4" a="1"/>
  <c r="EE230" i="4" s="1"/>
  <c r="T245" i="4" a="1"/>
  <c r="T245" i="4" s="1"/>
  <c r="EX140" i="4" a="1"/>
  <c r="EX140" i="4" s="1"/>
  <c r="S264" i="4" a="1"/>
  <c r="S264" i="4" s="1"/>
  <c r="DO245" i="4" a="1"/>
  <c r="DO245" i="4" s="1"/>
  <c r="DL230" i="4" a="1"/>
  <c r="DL230" i="4" s="1"/>
  <c r="FT164" i="4" a="1"/>
  <c r="FT164" i="4" s="1"/>
  <c r="ED199" i="4" a="1"/>
  <c r="ED199" i="4" s="1"/>
  <c r="FS164" i="4" a="1"/>
  <c r="FS164" i="4" s="1"/>
  <c r="GQ140" i="4" a="1"/>
  <c r="GQ140" i="4" s="1"/>
  <c r="DQ245" i="4" a="1"/>
  <c r="DQ245" i="4" s="1"/>
  <c r="DY164" i="4" a="1"/>
  <c r="DY164" i="4" s="1"/>
  <c r="FJ199" i="4" a="1"/>
  <c r="FJ199" i="4" s="1"/>
  <c r="FI60" i="4" a="1"/>
  <c r="FI60" i="4"/>
  <c r="GQ199" i="4" a="1"/>
  <c r="GQ199" i="4"/>
  <c r="DY76" i="4" a="1"/>
  <c r="DY76" i="4" s="1"/>
  <c r="GX164" i="4" a="1"/>
  <c r="GX164" i="4" s="1"/>
  <c r="HH140" i="4" a="1"/>
  <c r="HH140" i="4" s="1"/>
  <c r="GX140" i="4" a="1"/>
  <c r="GX140" i="4" s="1"/>
  <c r="HA264" i="4" a="1"/>
  <c r="HA264" i="4" s="1"/>
  <c r="FJ140" i="4" a="1"/>
  <c r="FJ140" i="4" s="1"/>
  <c r="EZ137" i="4" a="1"/>
  <c r="EZ137" i="4" s="1"/>
  <c r="FF60" i="4" a="1"/>
  <c r="FF60" i="4"/>
  <c r="FL199" i="4"/>
  <c r="GV230" i="4" a="1"/>
  <c r="GV230" i="4" s="1"/>
  <c r="EQ137" i="4" a="1"/>
  <c r="EQ137" i="4" s="1"/>
  <c r="FY230" i="4" a="1"/>
  <c r="FY230" i="4" s="1"/>
  <c r="EP199" i="4" a="1"/>
  <c r="EP199" i="4" s="1"/>
  <c r="Q264" i="4" a="1"/>
  <c r="Q264" i="4" s="1"/>
  <c r="I264" i="4" a="1"/>
  <c r="I264" i="4" s="1"/>
  <c r="EZ199" i="4" a="1"/>
  <c r="EZ199" i="4" s="1"/>
  <c r="Q164" i="4" a="1"/>
  <c r="Q164" i="4" s="1"/>
  <c r="I164" i="4" a="1"/>
  <c r="I164" i="4" s="1"/>
  <c r="GP164" i="4" a="1"/>
  <c r="GP164" i="4" s="1"/>
  <c r="FV199" i="4" a="1"/>
  <c r="FV199" i="4" s="1"/>
  <c r="HC137" i="4" a="1"/>
  <c r="HC137" i="4" s="1"/>
  <c r="HE199" i="4" a="1"/>
  <c r="HE199" i="4" s="1"/>
  <c r="FJ60" i="4" a="1"/>
  <c r="FJ60" i="4" s="1"/>
  <c r="FL264" i="4"/>
  <c r="K230" i="4" a="1"/>
  <c r="K230" i="4" s="1"/>
  <c r="DU230" i="4" a="1"/>
  <c r="DU230" i="4" s="1"/>
  <c r="FP137" i="4" a="1"/>
  <c r="FP137" i="4" s="1"/>
  <c r="FP264" i="4" a="1"/>
  <c r="FP264" i="4" s="1"/>
  <c r="GW164" i="4" a="1"/>
  <c r="GW164" i="4" s="1"/>
  <c r="FA230" i="4" a="1"/>
  <c r="FA230" i="4" s="1"/>
  <c r="M60" i="4" a="1"/>
  <c r="M60" i="4" s="1"/>
  <c r="DZ164" i="4" a="1"/>
  <c r="DZ164" i="4" s="1"/>
  <c r="EJ140" i="4" a="1"/>
  <c r="EJ140" i="4" s="1"/>
  <c r="EH76" i="4" a="1"/>
  <c r="EH76" i="4" s="1"/>
  <c r="Q60" i="4" a="1"/>
  <c r="Q60" i="4" s="1"/>
  <c r="I60" i="4" a="1"/>
  <c r="I60" i="4" s="1"/>
  <c r="FM137" i="4"/>
  <c r="DW164" i="4" a="1"/>
  <c r="DW164" i="4" s="1"/>
  <c r="HH199" i="4" a="1"/>
  <c r="HH199" i="4" s="1"/>
  <c r="GQ137" i="4" a="1"/>
  <c r="GQ137" i="4" s="1"/>
  <c r="S164" i="4" a="1"/>
  <c r="S164" i="4" s="1"/>
  <c r="EI164" i="4" a="1"/>
  <c r="EI164" i="4" s="1"/>
  <c r="EX230" i="4" a="1"/>
  <c r="EX230" i="4" s="1"/>
  <c r="EV230" i="4" a="1"/>
  <c r="EV230" i="4" s="1"/>
  <c r="EM245" i="4" a="1"/>
  <c r="EM245" i="4" s="1"/>
  <c r="EJ137" i="4" a="1"/>
  <c r="EJ137" i="4" s="1"/>
  <c r="FN140" i="4"/>
  <c r="EX60" i="4" a="1"/>
  <c r="EX60" i="4" s="1"/>
  <c r="HH230" i="4" a="1"/>
  <c r="HH230" i="4" s="1"/>
  <c r="FB164" i="4" a="1"/>
  <c r="FB164" i="4" s="1"/>
  <c r="DS164" i="4" a="1"/>
  <c r="DS164" i="4" s="1"/>
  <c r="DR164" i="4" a="1"/>
  <c r="DR164" i="4" s="1"/>
  <c r="Q230" i="4" a="1"/>
  <c r="Q230" i="4" s="1"/>
  <c r="I230" i="4" a="1"/>
  <c r="I230" i="4" s="1"/>
  <c r="DQ137" i="4" a="1"/>
  <c r="DQ137" i="4" s="1"/>
  <c r="EQ230" i="4" a="1"/>
  <c r="EQ230" i="4" s="1"/>
  <c r="GP60" i="4" a="1"/>
  <c r="GP60" i="4" s="1"/>
  <c r="FM154" i="4"/>
  <c r="DV140" i="4" a="1"/>
  <c r="DV140" i="4" s="1"/>
  <c r="HF140" i="4" a="1"/>
  <c r="HF140" i="4" s="1"/>
  <c r="EJ164" i="4" a="1"/>
  <c r="EJ164" i="4" s="1"/>
  <c r="DW76" i="4" a="1"/>
  <c r="DW76" i="4"/>
  <c r="EL154" i="4" a="1"/>
  <c r="EL154" i="4" s="1"/>
  <c r="M140" i="4" a="1"/>
  <c r="M140" i="4" s="1"/>
  <c r="GO60" i="4" a="1"/>
  <c r="GO60" i="4" s="1"/>
  <c r="GR199" i="4" a="1"/>
  <c r="GR199" i="4" s="1"/>
  <c r="Q137" i="4" a="1"/>
  <c r="Q137" i="4" s="1"/>
  <c r="I137" i="4" a="1"/>
  <c r="I137" i="4" s="1"/>
  <c r="FC140" i="4" a="1"/>
  <c r="FC140" i="4" s="1"/>
  <c r="FN137" i="4"/>
  <c r="GW137" i="4" a="1"/>
  <c r="GW137" i="4" s="1"/>
  <c r="FS199" i="4" a="1"/>
  <c r="FS199" i="4" s="1"/>
  <c r="EP230" i="4" a="1"/>
  <c r="EP230" i="4"/>
  <c r="DV154" i="4" a="1"/>
  <c r="DV154" i="4" s="1"/>
  <c r="M199" i="4" a="1"/>
  <c r="M199" i="4" s="1"/>
  <c r="S230" i="4" a="1"/>
  <c r="S230" i="4" s="1"/>
  <c r="ED164" i="4" a="1"/>
  <c r="ED164" i="4" s="1"/>
  <c r="FL245" i="4"/>
  <c r="FI154" i="4" a="1"/>
  <c r="FI154" i="4" s="1"/>
  <c r="FY76" i="4" a="1"/>
  <c r="FY76" i="4" s="1"/>
  <c r="FB76" i="4" a="1"/>
  <c r="FB76" i="4" s="1"/>
  <c r="HH264" i="4" a="1"/>
  <c r="HH264" i="4" s="1"/>
  <c r="K60" i="4" a="1"/>
  <c r="K60" i="4" s="1"/>
  <c r="DU60" i="4" a="1"/>
  <c r="DU60" i="4" s="1"/>
  <c r="FS245" i="4" a="1"/>
  <c r="FS245" i="4"/>
  <c r="GP245" i="4" a="1"/>
  <c r="GP245" i="4" s="1"/>
  <c r="T154" i="4" a="1"/>
  <c r="T154" i="4" s="1"/>
  <c r="FS230" i="4" a="1"/>
  <c r="FS230" i="4" s="1"/>
  <c r="EL230" i="4" a="1"/>
  <c r="EL230" i="4" s="1"/>
  <c r="DS60" i="4" a="1"/>
  <c r="DS60" i="4" s="1"/>
  <c r="DR60" i="4" a="1"/>
  <c r="DR60" i="4" s="1"/>
  <c r="EN60" i="4" a="1"/>
  <c r="EN60" i="4" s="1"/>
  <c r="GV140" i="4" a="1"/>
  <c r="GV140" i="4" s="1"/>
  <c r="DZ137" i="4" a="1"/>
  <c r="DZ137" i="4"/>
  <c r="HD140" i="4" a="1"/>
  <c r="HD140" i="4" s="1"/>
  <c r="GN154" i="4" a="1"/>
  <c r="GN154" i="4" s="1"/>
  <c r="GM137" i="4" a="1"/>
  <c r="GM137" i="4" s="1"/>
  <c r="HE264" i="4" a="1"/>
  <c r="HE264" i="4" s="1"/>
  <c r="DQ230" i="4" a="1"/>
  <c r="DQ230" i="4" s="1"/>
  <c r="DM245" i="4" a="1"/>
  <c r="DM245" i="4" s="1"/>
  <c r="Q154" i="4" a="1"/>
  <c r="Q154" i="4" s="1"/>
  <c r="I154" i="4" a="1"/>
  <c r="I154" i="4" s="1"/>
  <c r="DO264" i="4" a="1"/>
  <c r="DO264" i="4" s="1"/>
  <c r="EI245" i="4" a="1"/>
  <c r="EI245" i="4" s="1"/>
  <c r="FC245" i="4" a="1"/>
  <c r="FC245" i="4" s="1"/>
  <c r="FM230" i="4"/>
  <c r="FL154" i="4"/>
  <c r="GX245" i="4" a="1"/>
  <c r="GX245" i="4" s="1"/>
  <c r="HF199" i="4" a="1"/>
  <c r="HF199" i="4" s="1"/>
  <c r="ET154" i="4" a="1"/>
  <c r="ET154" i="4" s="1"/>
  <c r="S245" i="4" a="1"/>
  <c r="S245" i="4"/>
  <c r="O76" i="4" a="1"/>
  <c r="O76" i="4" s="1"/>
  <c r="EP137" i="4" a="1"/>
  <c r="EP137" i="4" s="1"/>
  <c r="GR76" i="4" a="1"/>
  <c r="GR76" i="4" s="1"/>
  <c r="M230" i="4" a="1"/>
  <c r="M230" i="4" s="1"/>
  <c r="EJ154" i="4" a="1"/>
  <c r="EJ154" i="4" s="1"/>
  <c r="FW140" i="4" a="1"/>
  <c r="FW140" i="4" s="1"/>
  <c r="GZ264" i="4" a="1"/>
  <c r="GZ264" i="4" s="1"/>
  <c r="FN76" i="4"/>
  <c r="T137" i="4" a="1"/>
  <c r="T137" i="4" s="1"/>
  <c r="M264" i="4" a="1"/>
  <c r="M264" i="4" s="1"/>
  <c r="GW154" i="4" a="1"/>
  <c r="GW154" i="4" s="1"/>
  <c r="GM164" i="4" a="1"/>
  <c r="GM164" i="4" s="1"/>
  <c r="GY60" i="4" a="1"/>
  <c r="GY60" i="4" s="1"/>
  <c r="DW137" i="4" a="1"/>
  <c r="DW137" i="4" s="1"/>
  <c r="FW199" i="4" a="1"/>
  <c r="FW199" i="4"/>
  <c r="EP140" i="4" a="1"/>
  <c r="EP140" i="4" s="1"/>
  <c r="EV140" i="4" a="1"/>
  <c r="EV140" i="4" s="1"/>
  <c r="EP76" i="4" a="1"/>
  <c r="EP76" i="4" s="1"/>
  <c r="DY137" i="4" a="1"/>
  <c r="DY137" i="4" s="1"/>
  <c r="FV154" i="4" a="1"/>
  <c r="FV154" i="4" s="1"/>
  <c r="ED154" i="4" a="1"/>
  <c r="ED154" i="4" s="1"/>
  <c r="DZ230" i="4" a="1"/>
  <c r="DZ230" i="4" s="1"/>
  <c r="EX154" i="4" a="1"/>
  <c r="EX154" i="4"/>
  <c r="FX245" i="4" a="1"/>
  <c r="FX245" i="4" s="1"/>
  <c r="M154" i="4" a="1"/>
  <c r="M154" i="4" s="1"/>
  <c r="HK164" i="4" a="1"/>
  <c r="HK164" i="4" s="1"/>
  <c r="EB137" i="4" a="1"/>
  <c r="EB137" i="4" s="1"/>
  <c r="ES154" i="4" a="1"/>
  <c r="ES154" i="4" s="1"/>
  <c r="EX164" i="4" a="1"/>
  <c r="EX164" i="4"/>
  <c r="FB137" i="4" a="1"/>
  <c r="FB137" i="4" s="1"/>
  <c r="FI137" i="4" a="1"/>
  <c r="FI137" i="4" s="1"/>
  <c r="FN60" i="4"/>
  <c r="GZ137" i="4" a="1"/>
  <c r="GZ137" i="4"/>
  <c r="GZ140" i="4" a="1"/>
  <c r="GZ140" i="4" s="1"/>
  <c r="M245" i="4" a="1"/>
  <c r="M245" i="4" s="1"/>
  <c r="FV230" i="4" a="1"/>
  <c r="FV230" i="4" s="1"/>
  <c r="FI140" i="4" a="1"/>
  <c r="FI140" i="4" s="1"/>
  <c r="EH137" i="4" a="1"/>
  <c r="EH137" i="4" s="1"/>
  <c r="FN230" i="4"/>
  <c r="GP230" i="4" a="1"/>
  <c r="GP230" i="4" s="1"/>
  <c r="EV164" i="4" a="1"/>
  <c r="EV164" i="4"/>
  <c r="HC230" i="4" a="1"/>
  <c r="HC230" i="4" s="1"/>
  <c r="EL245" i="4" a="1"/>
  <c r="EL245" i="4" s="1"/>
  <c r="DS76" i="4" a="1"/>
  <c r="DS76" i="4" s="1"/>
  <c r="DR76" i="4" a="1"/>
  <c r="DR76" i="4" s="1"/>
  <c r="T164" i="4" a="1"/>
  <c r="T164" i="4" s="1"/>
  <c r="FL164" i="4"/>
  <c r="DO76" i="4" a="1"/>
  <c r="DO76" i="4" s="1"/>
  <c r="FE164" i="4" a="1"/>
  <c r="FE164" i="4" s="1"/>
  <c r="DL137" i="4" a="1"/>
  <c r="DL137" i="4" s="1"/>
  <c r="HH154" i="4" a="1"/>
  <c r="HH154" i="4" s="1"/>
  <c r="GY199" i="4" a="1"/>
  <c r="GY199" i="4"/>
  <c r="EW154" i="4" a="1"/>
  <c r="EW154" i="4" s="1"/>
  <c r="O154" i="4" a="1"/>
  <c r="O154" i="4" s="1"/>
  <c r="GW60" i="4" a="1"/>
  <c r="GW60" i="4" s="1"/>
  <c r="GM60" i="4" a="1"/>
  <c r="GM60" i="4" s="1"/>
  <c r="HH164" i="4" a="1"/>
  <c r="HH164" i="4" s="1"/>
  <c r="EH154" i="4" a="1"/>
  <c r="EH154" i="4" s="1"/>
  <c r="ER137" i="4" a="1"/>
  <c r="ER137" i="4" s="1"/>
  <c r="ET140" i="4" a="1"/>
  <c r="ET140" i="4" s="1"/>
  <c r="ED264" i="4" a="1"/>
  <c r="ED264" i="4" s="1"/>
  <c r="R264" i="4" a="1"/>
  <c r="R264" i="4" s="1"/>
  <c r="GU76" i="4" a="1"/>
  <c r="GU76" i="4" s="1"/>
  <c r="EZ245" i="4" a="1"/>
  <c r="EZ245" i="4"/>
  <c r="EW230" i="4" a="1"/>
  <c r="EW230" i="4" s="1"/>
  <c r="EV154" i="4" a="1"/>
  <c r="EV154" i="4" s="1"/>
  <c r="GR164" i="4" a="1"/>
  <c r="GR164" i="4" s="1"/>
  <c r="T60" i="4" a="1"/>
  <c r="T60" i="4" s="1"/>
  <c r="FG154" i="4" a="1"/>
  <c r="FG154" i="4" s="1"/>
  <c r="FI76" i="4" a="1"/>
  <c r="FI76" i="4" s="1"/>
  <c r="FE230" i="4" a="1"/>
  <c r="FE230" i="4" s="1"/>
  <c r="FJ245" i="4" a="1"/>
  <c r="FJ245" i="4" s="1"/>
  <c r="GY230" i="4" a="1"/>
  <c r="GY230" i="4" s="1"/>
  <c r="EM76" i="4" a="1"/>
  <c r="EM76" i="4" s="1"/>
  <c r="GU245" i="4" a="1"/>
  <c r="GU245" i="4" s="1"/>
  <c r="FA164" i="4" a="1"/>
  <c r="FA164" i="4" s="1"/>
  <c r="EN245" i="4" a="1"/>
  <c r="EN245" i="4" s="1"/>
  <c r="FX137" i="4" a="1"/>
  <c r="FX137" i="4" s="1"/>
  <c r="HK264" i="4" a="1"/>
  <c r="HK264" i="4" s="1"/>
  <c r="FS60" i="4" a="1"/>
  <c r="FS60" i="4" s="1"/>
  <c r="GO154" i="4" a="1"/>
  <c r="GO154" i="4" s="1"/>
  <c r="EN164" i="4" a="1"/>
  <c r="EN164" i="4"/>
  <c r="EQ164" i="4" a="1"/>
  <c r="EQ164" i="4" s="1"/>
  <c r="EC140" i="4" a="1"/>
  <c r="EC140" i="4" s="1"/>
  <c r="EQ264" i="4" a="1"/>
  <c r="EQ264" i="4" s="1"/>
  <c r="O264" i="4" a="1"/>
  <c r="O264" i="4" s="1"/>
  <c r="HH60" i="4" a="1"/>
  <c r="HH60" i="4" s="1"/>
  <c r="FA245" i="4" a="1"/>
  <c r="FA245" i="4"/>
  <c r="FB199" i="4" a="1"/>
  <c r="FB199" i="4" s="1"/>
  <c r="O140" i="4" a="1"/>
  <c r="O140" i="4" s="1"/>
  <c r="HC245" i="4" a="1"/>
  <c r="HC245" i="4" s="1"/>
  <c r="FI164" i="4" a="1"/>
  <c r="FI164" i="4" s="1"/>
  <c r="FJ76" i="4" a="1"/>
  <c r="FJ76" i="4" s="1"/>
  <c r="S140" i="4" a="1"/>
  <c r="S140" i="4"/>
  <c r="EE164" i="4" a="1"/>
  <c r="EE164" i="4"/>
  <c r="HF137" i="4" a="1"/>
  <c r="HF137" i="4" s="1"/>
  <c r="HK60" i="4" a="1"/>
  <c r="HK60" i="4" s="1"/>
  <c r="FM76" i="4"/>
  <c r="EI230" i="4" a="1"/>
  <c r="EI230" i="4" s="1"/>
  <c r="GR230" i="4" a="1"/>
  <c r="GR230" i="4" s="1"/>
  <c r="ER230" i="4" a="1"/>
  <c r="ER230" i="4" s="1"/>
  <c r="DO199" i="4" a="1"/>
  <c r="DO199" i="4" s="1"/>
  <c r="HD164" i="4" a="1"/>
  <c r="HD164" i="4" s="1"/>
  <c r="HC264" i="4" a="1"/>
  <c r="HC264" i="4" s="1"/>
  <c r="GS164" i="4" a="1"/>
  <c r="GS164" i="4" s="1"/>
  <c r="EH199" i="4" a="1"/>
  <c r="EH199" i="4" s="1"/>
  <c r="HK76" i="4" a="1"/>
  <c r="HK76" i="4" s="1"/>
  <c r="EC199" i="4" a="1"/>
  <c r="EC199" i="4" s="1"/>
  <c r="ES76" i="4" a="1"/>
  <c r="ES76" i="4" s="1"/>
  <c r="GQ76" i="4" a="1"/>
  <c r="GQ76" i="4" s="1"/>
  <c r="GY76" i="4" a="1"/>
  <c r="GY76" i="4" s="1"/>
  <c r="DZ60" i="4" a="1"/>
  <c r="DZ60" i="4" s="1"/>
  <c r="EW164" i="4" a="1"/>
  <c r="EW164" i="4" s="1"/>
  <c r="EC245" i="4" a="1"/>
  <c r="EC245" i="4"/>
  <c r="FG245" i="4" a="1"/>
  <c r="FG245" i="4" s="1"/>
  <c r="GQ230" i="4" a="1"/>
  <c r="GQ230" i="4" s="1"/>
  <c r="FJ154" i="4" a="1"/>
  <c r="FJ154" i="4" s="1"/>
  <c r="GO199" i="4" a="1"/>
  <c r="GO199" i="4" s="1"/>
  <c r="GS60" i="4" a="1"/>
  <c r="GS60" i="4" s="1"/>
  <c r="HD60" i="4" a="1"/>
  <c r="HD60" i="4" s="1"/>
  <c r="ET137" i="4" a="1"/>
  <c r="ET137" i="4" s="1"/>
  <c r="DW199" i="4" a="1"/>
  <c r="DW199" i="4" s="1"/>
  <c r="FG164" i="4" a="1"/>
  <c r="FG164" i="4" s="1"/>
  <c r="FY264" i="4" a="1"/>
  <c r="FY264" i="4" s="1"/>
  <c r="FB264" i="4" a="1"/>
  <c r="FB264" i="4" s="1"/>
  <c r="GW199" i="4" a="1"/>
  <c r="GW199" i="4" s="1"/>
  <c r="EM264" i="4" a="1"/>
  <c r="EM264" i="4" s="1"/>
  <c r="ES245" i="4" a="1"/>
  <c r="ES245" i="4" s="1"/>
  <c r="HC199" i="4" a="1"/>
  <c r="HC199" i="4" s="1"/>
  <c r="EB140" i="4" a="1"/>
  <c r="EB140" i="4" s="1"/>
  <c r="O137" i="4" a="1"/>
  <c r="O137" i="4" s="1"/>
  <c r="GX264" i="4" a="1"/>
  <c r="GX264" i="4"/>
  <c r="HA154" i="4" a="1"/>
  <c r="HA154" i="4" s="1"/>
  <c r="EX245" i="4" a="1"/>
  <c r="EX245" i="4" s="1"/>
  <c r="EZ264" i="4" a="1"/>
  <c r="EZ264" i="4" s="1"/>
  <c r="Q140" i="4" a="1"/>
  <c r="Q140" i="4" s="1"/>
  <c r="I140" i="4" a="1"/>
  <c r="I140" i="4" s="1"/>
  <c r="GS230" i="4" a="1"/>
  <c r="GS230" i="4" s="1"/>
  <c r="GN164" i="4" a="1"/>
  <c r="GN164" i="4" s="1"/>
  <c r="FE199" i="4" a="1"/>
  <c r="FE199" i="4" s="1"/>
  <c r="FX264" i="4" a="1"/>
  <c r="FX264" i="4" s="1"/>
  <c r="EN76" i="4" a="1"/>
  <c r="EN76" i="4" s="1"/>
  <c r="HH76" i="4" a="1"/>
  <c r="HH76" i="4" s="1"/>
  <c r="DQ199" i="4" a="1"/>
  <c r="DQ199" i="4" s="1"/>
  <c r="FT137" i="4" a="1"/>
  <c r="FT137" i="4" s="1"/>
  <c r="GY164" i="4" a="1"/>
  <c r="GY164" i="4" s="1"/>
  <c r="DL60" i="4" a="1"/>
  <c r="DL60" i="4" s="1"/>
  <c r="FV164" i="4" a="1"/>
  <c r="FV164" i="4" s="1"/>
  <c r="K140" i="4" a="1"/>
  <c r="K140" i="4" s="1"/>
  <c r="DU140" i="4" a="1"/>
  <c r="DU140" i="4" s="1"/>
  <c r="EX137" i="4" a="1"/>
  <c r="EX137" i="4" s="1"/>
  <c r="GV60" i="4" a="1"/>
  <c r="GV60" i="4" s="1"/>
  <c r="FP164" i="4" a="1"/>
  <c r="FP164" i="4" s="1"/>
  <c r="FV245" i="4" a="1"/>
  <c r="FV245" i="4" s="1"/>
  <c r="EV60" i="4" a="1"/>
  <c r="EV60" i="4" s="1"/>
  <c r="FY60" i="4" a="1"/>
  <c r="FY60" i="4" s="1"/>
  <c r="GU264" i="4" a="1"/>
  <c r="GU264" i="4" s="1"/>
  <c r="ER164" i="4" a="1"/>
  <c r="ER164" i="4" s="1"/>
  <c r="ES264" i="4" a="1"/>
  <c r="ES264" i="4" s="1"/>
  <c r="GV164" i="4" a="1"/>
  <c r="GV164" i="4" s="1"/>
  <c r="DV230" i="4" a="1"/>
  <c r="DV230" i="4" s="1"/>
  <c r="DZ199" i="4" a="1"/>
  <c r="DZ199" i="4" s="1"/>
  <c r="DO140" i="4" a="1"/>
  <c r="DO140" i="4" s="1"/>
  <c r="FF154" i="4" a="1"/>
  <c r="FF154" i="4" s="1"/>
  <c r="DS199" i="4" a="1"/>
  <c r="DS199" i="4" s="1"/>
  <c r="DR199" i="4" a="1"/>
  <c r="DR199" i="4" s="1"/>
  <c r="FV137" i="4" a="1"/>
  <c r="FV137" i="4" s="1"/>
  <c r="EB154" i="4" a="1"/>
  <c r="EB154" i="4" s="1"/>
  <c r="EW140" i="4" a="1"/>
  <c r="EW140" i="4" s="1"/>
  <c r="FL76" i="4"/>
  <c r="ET60" i="4" a="1"/>
  <c r="ET60" i="4" s="1"/>
  <c r="GX199" i="4" a="1"/>
  <c r="GX199" i="4"/>
  <c r="GW76" i="4" a="1"/>
  <c r="GW76" i="4" s="1"/>
  <c r="ER76" i="4" a="1"/>
  <c r="ER76" i="4" s="1"/>
  <c r="GW245" i="4" a="1"/>
  <c r="GW245" i="4" s="1"/>
  <c r="EH164" i="4" a="1"/>
  <c r="EH164" i="4" s="1"/>
  <c r="FP76" i="4" a="1"/>
  <c r="FP76" i="4" s="1"/>
  <c r="HA230" i="4" a="1"/>
  <c r="HA230" i="4" s="1"/>
  <c r="HE164" i="4" a="1"/>
  <c r="HE164" i="4"/>
  <c r="GN245" i="4" a="1"/>
  <c r="GN245" i="4" s="1"/>
  <c r="DM60" i="4" a="1"/>
  <c r="DM60" i="4" s="1"/>
  <c r="EM140" i="4" a="1"/>
  <c r="EM140" i="4" s="1"/>
  <c r="EW199" i="4" a="1"/>
  <c r="EW199" i="4" s="1"/>
  <c r="M137" i="4" a="1"/>
  <c r="M137" i="4" s="1"/>
  <c r="FP199" i="4" a="1"/>
  <c r="FP199" i="4" s="1"/>
  <c r="ET76" i="4" a="1"/>
  <c r="ET76" i="4"/>
  <c r="ET230" i="4" a="1"/>
  <c r="ET230" i="4" s="1"/>
  <c r="EL60" i="4" a="1"/>
  <c r="EL60" i="4" s="1"/>
  <c r="FA264" i="4" a="1"/>
  <c r="FA264" i="4" s="1"/>
  <c r="EC137" i="4" a="1"/>
  <c r="EC137" i="4" s="1"/>
  <c r="ED140" i="4" a="1"/>
  <c r="ED140" i="4"/>
  <c r="GN199" i="4" a="1"/>
  <c r="GN199" i="4" s="1"/>
  <c r="FS154" i="4" a="1"/>
  <c r="FS154" i="4" s="1"/>
  <c r="O60" i="4" a="1"/>
  <c r="O60" i="4" s="1"/>
  <c r="EE154" i="4" a="1"/>
  <c r="EE154" i="4" s="1"/>
  <c r="DY245" i="4" a="1"/>
  <c r="DY245" i="4" s="1"/>
  <c r="ED76" i="4" a="1"/>
  <c r="ED76" i="4" s="1"/>
  <c r="GO137" i="4" a="1"/>
  <c r="GO137" i="4" s="1"/>
  <c r="GX230" i="4" a="1"/>
  <c r="GX230" i="4" s="1"/>
  <c r="DL199" i="4" a="1"/>
  <c r="DL199" i="4" s="1"/>
  <c r="EB164" i="4" a="1"/>
  <c r="EB164" i="4" s="1"/>
  <c r="FM60" i="4"/>
  <c r="EM60" i="4" a="1"/>
  <c r="EM60" i="4"/>
  <c r="R76" i="4" a="1"/>
  <c r="R76" i="4" s="1"/>
  <c r="EQ154" i="4" a="1"/>
  <c r="EQ154" i="4" s="1"/>
  <c r="ET164" i="4" a="1"/>
  <c r="ET164" i="4" s="1"/>
  <c r="EN199" i="4" a="1"/>
  <c r="EN199" i="4" s="1"/>
  <c r="S199" i="4" a="1"/>
  <c r="S199" i="4" s="1"/>
  <c r="FC76" i="4" a="1"/>
  <c r="FC76" i="4" s="1"/>
  <c r="FC164" i="4" a="1"/>
  <c r="FC164" i="4" s="1"/>
  <c r="HA76" i="4" a="1"/>
  <c r="HA76" i="4" s="1"/>
  <c r="HD230" i="4" a="1"/>
  <c r="HD230" i="4" s="1"/>
  <c r="EE76" i="4" a="1"/>
  <c r="EE76" i="4" s="1"/>
  <c r="FV264" i="4" a="1"/>
  <c r="FV264" i="4" s="1"/>
  <c r="HF245" i="4" a="1"/>
  <c r="HF245" i="4" s="1"/>
  <c r="FT230" i="4" a="1"/>
  <c r="FT230" i="4" s="1"/>
  <c r="HF154" i="4" a="1"/>
  <c r="HF154" i="4"/>
  <c r="GM199" i="4" a="1"/>
  <c r="GM199" i="4" s="1"/>
  <c r="EW245" i="4" a="1"/>
  <c r="EW245" i="4" s="1"/>
  <c r="DY199" i="4" a="1"/>
  <c r="DY199" i="4" s="1"/>
  <c r="FX76" i="4" a="1"/>
  <c r="FX76" i="4" s="1"/>
  <c r="FL137" i="4"/>
  <c r="FI199" i="4" a="1"/>
  <c r="FI199" i="4" s="1"/>
  <c r="FN245" i="4"/>
  <c r="K199" i="4" a="1"/>
  <c r="K199" i="4" s="1"/>
  <c r="DU199" i="4" a="1"/>
  <c r="DU199" i="4" s="1"/>
  <c r="GY140" i="4" a="1"/>
  <c r="GY140" i="4" s="1"/>
  <c r="ER245" i="4" a="1"/>
  <c r="ER245" i="4" s="1"/>
  <c r="FC230" i="4" a="1"/>
  <c r="FC230" i="4" s="1"/>
  <c r="K164" i="4" a="1"/>
  <c r="K164" i="4" s="1"/>
  <c r="DU164" i="4" a="1"/>
  <c r="DU164" i="4" s="1"/>
  <c r="GY264" i="4" a="1"/>
  <c r="GY264" i="4" s="1"/>
  <c r="GV76" i="4" a="1"/>
  <c r="GV76" i="4" s="1"/>
  <c r="FX140" i="4" a="1"/>
  <c r="FX140" i="4" s="1"/>
  <c r="HA199" i="4" a="1"/>
  <c r="HA199" i="4" s="1"/>
  <c r="FW230" i="4" a="1"/>
  <c r="FW230" i="4" s="1"/>
  <c r="DO137" i="4" a="1"/>
  <c r="DO137" i="4" s="1"/>
  <c r="EW60" i="4" a="1"/>
  <c r="EW60" i="4" s="1"/>
  <c r="FV140" i="4" a="1"/>
  <c r="FV140" i="4" s="1"/>
  <c r="EL199" i="4" a="1"/>
  <c r="EL199" i="4" s="1"/>
  <c r="DL76" i="4" a="1"/>
  <c r="DL76" i="4" s="1"/>
  <c r="EC60" i="4" a="1"/>
  <c r="EC60" i="4" s="1"/>
  <c r="FS76" i="4" a="1"/>
  <c r="FS76" i="4" s="1"/>
  <c r="DO230" i="4" a="1"/>
  <c r="DO230" i="4" s="1"/>
  <c r="FF264" i="4" a="1"/>
  <c r="FF264" i="4" s="1"/>
  <c r="M76" i="4" a="1"/>
  <c r="M76" i="4" s="1"/>
  <c r="FA137" i="4" a="1"/>
  <c r="FA137" i="4" s="1"/>
  <c r="GS76" i="4" a="1"/>
  <c r="GS76" i="4" s="1"/>
  <c r="DS137" i="4" a="1"/>
  <c r="DS137" i="4" s="1"/>
  <c r="DR137" i="4" a="1"/>
  <c r="DR137" i="4" s="1"/>
  <c r="HD264" i="4" a="1"/>
  <c r="HD264" i="4" s="1"/>
  <c r="FC264" i="4" a="1"/>
  <c r="FC264" i="4" s="1"/>
  <c r="FF245" i="4" a="1"/>
  <c r="FF245" i="4" s="1"/>
  <c r="FS137" i="4" a="1"/>
  <c r="FS137" i="4" s="1"/>
  <c r="EH245" i="4" a="1"/>
  <c r="EH245" i="4" s="1"/>
  <c r="GW264" i="4" a="1"/>
  <c r="GW264" i="4" s="1"/>
  <c r="HK137" i="4" a="1"/>
  <c r="HK137" i="4" s="1"/>
  <c r="N199" i="4" a="1"/>
  <c r="N199" i="4" s="1"/>
  <c r="L199" i="4" a="1"/>
  <c r="L199" i="4" s="1"/>
  <c r="DL245" i="4" a="1"/>
  <c r="DL245" i="4" s="1"/>
  <c r="Q245" i="4" a="1"/>
  <c r="Q245" i="4" s="1"/>
  <c r="I245" i="4" a="1"/>
  <c r="I245" i="4" s="1"/>
  <c r="GU137" i="4" a="1"/>
  <c r="GU137" i="4" s="1"/>
  <c r="EL137" i="4" a="1"/>
  <c r="EL137" i="4" s="1"/>
  <c r="FX154" i="4" a="1"/>
  <c r="FX154" i="4" s="1"/>
  <c r="FY137" i="4" a="1"/>
  <c r="FY137" i="4" s="1"/>
  <c r="GS199" i="4" a="1"/>
  <c r="GS199" i="4"/>
  <c r="DS264" i="4" a="1"/>
  <c r="DS264" i="4" s="1"/>
  <c r="DR264" i="4" a="1"/>
  <c r="DR264" i="4" s="1"/>
  <c r="DO164" i="4" a="1"/>
  <c r="DO164" i="4" s="1"/>
  <c r="EV137" i="4" a="1"/>
  <c r="EV137" i="4" s="1"/>
  <c r="GY154" i="4" a="1"/>
  <c r="GY154" i="4" s="1"/>
  <c r="EB76" i="4" a="1"/>
  <c r="EB76" i="4" s="1"/>
  <c r="HF164" i="4" a="1"/>
  <c r="HF164" i="4" s="1"/>
  <c r="GZ76" i="4" a="1"/>
  <c r="GZ76" i="4" s="1"/>
  <c r="GO76" i="4" a="1"/>
  <c r="GO76" i="4" s="1"/>
  <c r="FF199" i="4" a="1"/>
  <c r="FF199" i="4" s="1"/>
  <c r="FX164" i="4" a="1"/>
  <c r="FX164" i="4" s="1"/>
  <c r="T76" i="4" a="1"/>
  <c r="T76" i="4" s="1"/>
  <c r="FT264" i="4" a="1"/>
  <c r="FT264" i="4" s="1"/>
  <c r="GS245" i="4" a="1"/>
  <c r="GS245" i="4"/>
  <c r="GN137" i="4" a="1"/>
  <c r="GN137" i="4" s="1"/>
  <c r="DW60" i="4" a="1"/>
  <c r="DW60" i="4" s="1"/>
  <c r="FA140" i="4" a="1"/>
  <c r="FA140" i="4" s="1"/>
  <c r="FW164" i="4" a="1"/>
  <c r="FW164" i="4" s="1"/>
  <c r="GO230" i="4" a="1"/>
  <c r="GO230" i="4"/>
  <c r="FB140" i="4" a="1"/>
  <c r="FB140" i="4" s="1"/>
  <c r="FT199" i="4" a="1"/>
  <c r="FT199" i="4" s="1"/>
  <c r="FY164" i="4" a="1"/>
  <c r="FY164" i="4" s="1"/>
  <c r="FE264" i="4" a="1"/>
  <c r="FE264" i="4" s="1"/>
  <c r="FE137" i="4" a="1"/>
  <c r="FE137" i="4" s="1"/>
  <c r="FJ230" i="4" a="1"/>
  <c r="FJ230" i="4"/>
  <c r="EM164" i="4" a="1"/>
  <c r="EM164" i="4" s="1"/>
  <c r="R140" i="4" a="1"/>
  <c r="R140" i="4" s="1"/>
  <c r="HK154" i="4" a="1"/>
  <c r="HK154" i="4" s="1"/>
  <c r="FP154" i="4" a="1"/>
  <c r="FP154" i="4" s="1"/>
  <c r="FY140" i="4" a="1"/>
  <c r="FY140" i="4" s="1"/>
  <c r="ED245" i="4" a="1"/>
  <c r="ED245" i="4" s="1"/>
  <c r="GQ60" i="4" a="1"/>
  <c r="GQ60" i="4" s="1"/>
  <c r="N245" i="4" a="1"/>
  <c r="N245" i="4"/>
  <c r="L245" i="4" a="1"/>
  <c r="L245" i="4" s="1"/>
  <c r="S154" i="4" a="1"/>
  <c r="S154" i="4" s="1"/>
  <c r="EW264" i="4" a="1"/>
  <c r="EW264" i="4" s="1"/>
  <c r="DM137" i="4" a="1"/>
  <c r="DM137" i="4" s="1"/>
  <c r="FF76" i="4" a="1"/>
  <c r="FF76" i="4" s="1"/>
  <c r="FI230" i="4" a="1"/>
  <c r="FI230" i="4" s="1"/>
  <c r="GM230" i="4" a="1"/>
  <c r="GM230" i="4" s="1"/>
  <c r="EB264" i="4" a="1"/>
  <c r="EB264" i="4" s="1"/>
  <c r="N230" i="4" a="1"/>
  <c r="N230" i="4" s="1"/>
  <c r="L230" i="4" a="1"/>
  <c r="L230" i="4" s="1"/>
  <c r="EI137" i="4" a="1"/>
  <c r="EI137" i="4" s="1"/>
  <c r="HF60" i="4" a="1"/>
  <c r="HF60" i="4" s="1"/>
  <c r="Q199" i="4" a="1"/>
  <c r="Q199" i="4"/>
  <c r="I199" i="4" a="1"/>
  <c r="I199" i="4" s="1"/>
  <c r="S60" i="4" a="1"/>
  <c r="S60" i="4" s="1"/>
  <c r="EJ60" i="4" a="1"/>
  <c r="EJ60" i="4" s="1"/>
  <c r="EP60" i="4" a="1"/>
  <c r="EP60" i="4"/>
  <c r="GY137" i="4" a="1"/>
  <c r="GY137" i="4" s="1"/>
  <c r="GR140" i="4" a="1"/>
  <c r="GR140" i="4" s="1"/>
  <c r="HH245" i="4" a="1"/>
  <c r="HH245" i="4" s="1"/>
  <c r="HE76" i="4" a="1"/>
  <c r="HE76" i="4" s="1"/>
  <c r="O230" i="4" a="1"/>
  <c r="O230" i="4"/>
  <c r="ER60" i="4" a="1"/>
  <c r="ER60" i="4" s="1"/>
  <c r="EV264" i="4" a="1"/>
  <c r="EV264" i="4" s="1"/>
  <c r="EW137" i="4" a="1"/>
  <c r="EW137" i="4" s="1"/>
  <c r="HE60" i="4" a="1"/>
  <c r="HE60" i="4" s="1"/>
  <c r="ER154" i="4" a="1"/>
  <c r="ER154" i="4" s="1"/>
  <c r="R60" i="4" a="1"/>
  <c r="R60" i="4" s="1"/>
  <c r="GM154" i="4" a="1"/>
  <c r="GM154" i="4" s="1"/>
  <c r="HD137" i="4" a="1"/>
  <c r="HD137" i="4" s="1"/>
  <c r="GY245" i="4" a="1"/>
  <c r="GY245" i="4" s="1"/>
  <c r="K137" i="4" a="1"/>
  <c r="K137" i="4" s="1"/>
  <c r="DU137" i="4" a="1"/>
  <c r="DU137" i="4" s="1"/>
  <c r="GU60" i="4" a="1"/>
  <c r="GU60" i="4" s="1"/>
  <c r="EH140" i="4" a="1"/>
  <c r="EH140" i="4" s="1"/>
  <c r="DL140" i="4" a="1"/>
  <c r="DL140" i="4" s="1"/>
  <c r="ER264" i="4" a="1"/>
  <c r="ER264" i="4"/>
  <c r="GZ230" i="4" a="1"/>
  <c r="GZ230" i="4" s="1"/>
  <c r="HD245" i="4" a="1"/>
  <c r="HD245" i="4" s="1"/>
  <c r="GN60" i="4" a="1"/>
  <c r="GN60" i="4" s="1"/>
  <c r="FG140" i="4" a="1"/>
  <c r="FG140" i="4"/>
  <c r="FT76" i="4" a="1"/>
  <c r="FT76" i="4" s="1"/>
  <c r="GP140" i="4" a="1"/>
  <c r="GP140" i="4" s="1"/>
  <c r="EC154" i="4" a="1"/>
  <c r="EC154" i="4" s="1"/>
  <c r="EQ76" i="4" a="1"/>
  <c r="EQ76" i="4" s="1"/>
  <c r="GM245" i="4" a="1"/>
  <c r="GM245" i="4" s="1"/>
  <c r="EJ76" i="4" a="1"/>
  <c r="EJ76" i="4" s="1"/>
  <c r="FE60" i="4" a="1"/>
  <c r="FE60" i="4" s="1"/>
  <c r="FS140" i="4" a="1"/>
  <c r="FS140" i="4" s="1"/>
  <c r="DV164" i="4" a="1"/>
  <c r="DV164" i="4" s="1"/>
  <c r="N154" i="4" a="1"/>
  <c r="N154" i="4" s="1"/>
  <c r="L154" i="4" a="1"/>
  <c r="L154" i="4" s="1"/>
  <c r="FI264" i="4" a="1"/>
  <c r="FI264" i="4" s="1"/>
  <c r="DQ164" i="4" a="1"/>
  <c r="DQ164" i="4"/>
  <c r="EE137" i="4" a="1"/>
  <c r="EE137" i="4" s="1"/>
  <c r="FA154" i="4" a="1"/>
  <c r="FA154" i="4" s="1"/>
  <c r="EQ199" i="4" a="1"/>
  <c r="EQ199" i="4" s="1"/>
  <c r="GP264" i="4" a="1"/>
  <c r="GP264" i="4"/>
  <c r="R154" i="4" a="1"/>
  <c r="R154" i="4" s="1"/>
  <c r="ES199" i="4" a="1"/>
  <c r="ES199" i="4" s="1"/>
  <c r="GR264" i="4" a="1"/>
  <c r="GR264" i="4" s="1"/>
  <c r="EL164" i="4" a="1"/>
  <c r="EL164" i="4" s="1"/>
  <c r="HE245" i="4" a="1"/>
  <c r="HE245" i="4" s="1"/>
  <c r="HE140" i="4" a="1"/>
  <c r="HE140" i="4"/>
  <c r="T264" i="4" a="1"/>
  <c r="T264" i="4" s="1"/>
  <c r="DL154" i="4" a="1"/>
  <c r="DL154" i="4" s="1"/>
  <c r="FV60" i="4" a="1"/>
  <c r="FV60" i="4" s="1"/>
  <c r="DS154" i="4" a="1"/>
  <c r="DS154" i="4"/>
  <c r="DR154" i="4" a="1"/>
  <c r="DR154" i="4" s="1"/>
  <c r="FM264" i="4"/>
  <c r="GX154" i="4" a="1"/>
  <c r="GX154" i="4" s="1"/>
  <c r="DL164" i="4" a="1"/>
  <c r="DL164" i="4" s="1"/>
  <c r="EJ264" i="4" a="1"/>
  <c r="EJ264" i="4" s="1"/>
  <c r="FG230" i="4" a="1"/>
  <c r="FG230" i="4" s="1"/>
  <c r="FM199" i="4"/>
  <c r="GX137" i="4" a="1"/>
  <c r="GX137" i="4" s="1"/>
  <c r="FX60" i="4" a="1"/>
  <c r="FX60" i="4" s="1"/>
  <c r="EP164" i="4" a="1"/>
  <c r="EP164" i="4" s="1"/>
  <c r="HA245" i="4" a="1"/>
  <c r="HA245" i="4" s="1"/>
  <c r="Q76" i="4" a="1"/>
  <c r="Q76" i="4" s="1"/>
  <c r="I76" i="4" a="1"/>
  <c r="I76" i="4" s="1"/>
  <c r="T230" i="4" a="1"/>
  <c r="T230" i="4" s="1"/>
  <c r="N76" i="4" a="1"/>
  <c r="N76" i="4" s="1"/>
  <c r="L76" i="4" a="1"/>
  <c r="L76" i="4" s="1"/>
  <c r="DQ264" i="4" a="1"/>
  <c r="DQ264" i="4" s="1"/>
  <c r="FN199" i="4"/>
  <c r="ED137" i="4" a="1"/>
  <c r="ED137" i="4" s="1"/>
  <c r="DQ60" i="4" a="1"/>
  <c r="DQ60" i="4" s="1"/>
  <c r="GU230" i="4" a="1"/>
  <c r="GU230" i="4" s="1"/>
  <c r="FB60" i="4" a="1"/>
  <c r="FB60" i="4" s="1"/>
  <c r="EL140" i="4" a="1"/>
  <c r="EL140" i="4" s="1"/>
  <c r="HE137" i="4" a="1"/>
  <c r="HE137" i="4" s="1"/>
  <c r="GN140" i="4" a="1"/>
  <c r="GN140" i="4" s="1"/>
  <c r="EN137" i="4" a="1"/>
  <c r="EN137" i="4" s="1"/>
  <c r="FL230" i="4"/>
  <c r="GR245" i="4" a="1"/>
  <c r="GR245" i="4" s="1"/>
  <c r="DS230" i="4" a="1"/>
  <c r="DS230" i="4" s="1"/>
  <c r="DR230" i="4" a="1"/>
  <c r="DR230" i="4" s="1"/>
  <c r="GQ264" i="4" a="1"/>
  <c r="GQ264" i="4" s="1"/>
  <c r="GQ154" i="4" a="1"/>
  <c r="GQ154" i="4" s="1"/>
  <c r="ET264" i="4" a="1"/>
  <c r="ET264" i="4" s="1"/>
  <c r="ES230" i="4" a="1"/>
  <c r="ES230" i="4" s="1"/>
  <c r="ES137" i="4" a="1"/>
  <c r="ES137" i="4" s="1"/>
  <c r="DQ154" i="4" a="1"/>
  <c r="DQ154" i="4" s="1"/>
  <c r="FM245" i="4"/>
  <c r="ES60" i="4" a="1"/>
  <c r="ES60" i="4" s="1"/>
  <c r="GN230" i="4" a="1"/>
  <c r="GN230" i="4" s="1"/>
  <c r="EP245" i="4" a="1"/>
  <c r="EP245" i="4"/>
  <c r="DY154" i="4" a="1"/>
  <c r="DY154" i="4" s="1"/>
  <c r="EI154" i="4" a="1"/>
  <c r="EI154" i="4" s="1"/>
  <c r="EB245" i="4" a="1"/>
  <c r="EB245" i="4" s="1"/>
  <c r="EB60" i="4" a="1"/>
  <c r="EB60" i="4" s="1"/>
  <c r="EN264" i="4" a="1"/>
  <c r="EN264" i="4" s="1"/>
  <c r="EN154" i="4" a="1"/>
  <c r="EN154" i="4" s="1"/>
  <c r="ER140" i="4" a="1"/>
  <c r="ER140" i="4"/>
  <c r="GV154" i="4" a="1"/>
  <c r="GV154" i="4" s="1"/>
  <c r="R230" i="4" a="1"/>
  <c r="R230" i="4" s="1"/>
  <c r="DM76" i="4" a="1"/>
  <c r="DM76" i="4" s="1"/>
  <c r="DL264" i="4" a="1"/>
  <c r="DL264" i="4"/>
  <c r="T140" i="4" a="1"/>
  <c r="T140" i="4" s="1"/>
  <c r="EX199" i="4" a="1"/>
  <c r="EX199" i="4" s="1"/>
  <c r="FY245" i="4" a="1"/>
  <c r="FY245" i="4" s="1"/>
  <c r="N140" i="4" a="1"/>
  <c r="N140" i="4" s="1"/>
  <c r="L140" i="4" a="1"/>
  <c r="L140" i="4" s="1"/>
  <c r="DZ140" i="4" a="1"/>
  <c r="DZ140" i="4" s="1"/>
  <c r="GV245" i="4" a="1"/>
  <c r="GV245" i="4" s="1"/>
  <c r="EQ140" i="4" a="1"/>
  <c r="EQ140" i="4" s="1"/>
  <c r="GO164" i="4" a="1"/>
  <c r="GO164" i="4" s="1"/>
  <c r="EC230" i="4" a="1"/>
  <c r="EC230" i="4" s="1"/>
  <c r="EZ60" i="4" a="1"/>
  <c r="EZ60" i="4" s="1"/>
  <c r="GR137" i="4" a="1"/>
  <c r="GR137" i="4" s="1"/>
  <c r="FN154" i="4"/>
  <c r="FC154" i="4" a="1"/>
  <c r="FC154" i="4" s="1"/>
  <c r="K154" i="4" a="1"/>
  <c r="K154" i="4" s="1"/>
  <c r="DU154" i="4" a="1"/>
  <c r="DU154" i="4" s="1"/>
  <c r="DY230" i="4" a="1"/>
  <c r="DY230" i="4" s="1"/>
  <c r="FE140" i="4" a="1"/>
  <c r="FE140" i="4" s="1"/>
  <c r="GN76" i="4" a="1"/>
  <c r="GN76" i="4" s="1"/>
  <c r="EE140" i="4" a="1"/>
  <c r="EE140" i="4" s="1"/>
  <c r="GQ245" i="4" a="1"/>
  <c r="GQ245" i="4" s="1"/>
  <c r="FJ264" i="4" a="1"/>
  <c r="FJ264" i="4"/>
  <c r="FB230" i="4" a="1"/>
  <c r="FB230" i="4" s="1"/>
  <c r="DO60" i="4" a="1"/>
  <c r="DO60" i="4" s="1"/>
  <c r="FP140" i="4" a="1"/>
  <c r="FP140" i="4" s="1"/>
  <c r="DV60" i="4" a="1"/>
  <c r="DV60" i="4" s="1"/>
  <c r="FI245" i="4" a="1"/>
  <c r="FI245" i="4" s="1"/>
  <c r="FB245" i="4" a="1"/>
  <c r="FB245" i="4" s="1"/>
  <c r="HK199" i="4" a="1"/>
  <c r="HK199" i="4" s="1"/>
  <c r="EL76" i="4" a="1"/>
  <c r="EL76" i="4"/>
  <c r="DM154" i="4" a="1"/>
  <c r="DM154" i="4" s="1"/>
  <c r="EP264" i="4" a="1"/>
  <c r="EP264" i="4" s="1"/>
  <c r="FF164" i="4" a="1"/>
  <c r="FF164" i="4" s="1"/>
  <c r="R199" i="4" a="1"/>
  <c r="R199" i="4" s="1"/>
  <c r="EI60" i="4" a="1"/>
  <c r="EI60" i="4" s="1"/>
  <c r="HA60" i="4" a="1"/>
  <c r="HA60" i="4" s="1"/>
  <c r="FP245" i="4" a="1"/>
  <c r="FP245" i="4" s="1"/>
  <c r="R245" i="4" a="1"/>
  <c r="R245" i="4" s="1"/>
  <c r="GP154" i="4" a="1"/>
  <c r="GP154" i="4" s="1"/>
  <c r="EH230" i="4" a="1"/>
  <c r="EH230" i="4" s="1"/>
  <c r="HC60" i="4" a="1"/>
  <c r="HC60" i="4" s="1"/>
  <c r="ES164" i="4" a="1"/>
  <c r="ES164" i="4" s="1"/>
  <c r="EC76" i="4" a="1"/>
  <c r="EC76" i="4" s="1"/>
  <c r="GM76" i="4" a="1"/>
  <c r="GM76" i="4" s="1"/>
  <c r="FE245" i="4" a="1"/>
  <c r="FE245" i="4" s="1"/>
  <c r="S76" i="4" a="1"/>
  <c r="S76" i="4" s="1"/>
  <c r="EM154" i="4" a="1"/>
  <c r="EM154" i="4"/>
  <c r="DW245" i="4" a="1"/>
  <c r="DW245" i="4" s="1"/>
  <c r="DM230" i="4" a="1"/>
  <c r="DM230" i="4" s="1"/>
  <c r="EP154" i="4" a="1"/>
  <c r="EP154" i="4" s="1"/>
  <c r="FE76" i="4" a="1"/>
  <c r="FE76" i="4"/>
  <c r="FA60" i="4" a="1"/>
  <c r="FA60" i="4"/>
  <c r="FL60" i="4"/>
  <c r="FX199" i="4" a="1"/>
  <c r="FX199" i="4" s="1"/>
  <c r="GV264" i="4" a="1"/>
  <c r="GV264" i="4" s="1"/>
  <c r="FW60" i="4" a="1"/>
  <c r="FW60" i="4" s="1"/>
  <c r="EH60" i="4" a="1"/>
  <c r="EH60" i="4" s="1"/>
  <c r="GX60" i="4" a="1"/>
  <c r="GX60" i="4" s="1"/>
  <c r="EW76" i="4" a="1"/>
  <c r="EW76" i="4" s="1"/>
  <c r="DS245" i="4" a="1"/>
  <c r="DS245" i="4" s="1"/>
  <c r="DR245" i="4" a="1"/>
  <c r="DR245" i="4" s="1"/>
  <c r="EE245" i="4" a="1"/>
  <c r="EE245" i="4" s="1"/>
  <c r="EQ245" i="4" a="1"/>
  <c r="EQ245" i="4" s="1"/>
  <c r="EZ164" i="4" a="1"/>
  <c r="EZ164" i="4" s="1"/>
  <c r="R164" i="4" a="1"/>
  <c r="R164" i="4"/>
  <c r="FP60" i="4" a="1"/>
  <c r="FP60" i="4" s="1"/>
  <c r="EV76" i="4" a="1"/>
  <c r="EV76" i="4"/>
  <c r="HD154" i="4" a="1"/>
  <c r="HD154" i="4" s="1"/>
  <c r="EB199" i="4" a="1"/>
  <c r="EB199" i="4" s="1"/>
  <c r="HD76" i="4" a="1"/>
  <c r="HD76" i="4" s="1"/>
  <c r="DM264" i="4" a="1"/>
  <c r="DM264" i="4"/>
  <c r="EJ230" i="4" a="1"/>
  <c r="EJ230" i="4" s="1"/>
  <c r="DV76" i="4" a="1"/>
  <c r="DV76" i="4" s="1"/>
  <c r="EV199" i="4" a="1"/>
  <c r="EV199" i="4" s="1"/>
  <c r="FB154" i="4" a="1"/>
  <c r="FB154" i="4" s="1"/>
  <c r="GZ60" i="4" a="1"/>
  <c r="GZ60" i="4"/>
  <c r="GM264" i="4" a="1"/>
  <c r="GM264" i="4" s="1"/>
  <c r="GP137" i="4" a="1"/>
  <c r="GP137" i="4" s="1"/>
  <c r="DW230" i="4" a="1"/>
  <c r="DW230" i="4" s="1"/>
  <c r="DW140" i="4" a="1"/>
  <c r="DW140" i="4" s="1"/>
  <c r="FN264" i="4"/>
  <c r="GU154" i="4" a="1"/>
  <c r="GU154" i="4" s="1"/>
  <c r="GO264" i="4" a="1"/>
  <c r="GO264" i="4" s="1"/>
  <c r="FM164" i="4"/>
  <c r="FC60" i="4" a="1"/>
  <c r="FC60" i="4" s="1"/>
  <c r="GO140" i="4" a="1"/>
  <c r="GO140" i="4" s="1"/>
  <c r="EC264" i="4" a="1"/>
  <c r="EC264" i="4" s="1"/>
  <c r="DZ76" i="4" a="1"/>
  <c r="DZ76" i="4" s="1"/>
  <c r="FY154" i="4" a="1"/>
  <c r="FY154" i="4"/>
  <c r="HA137" i="4" a="1"/>
  <c r="HA137" i="4" s="1"/>
  <c r="EI264" i="4" a="1"/>
  <c r="EI264" i="4" s="1"/>
  <c r="K76" i="4" a="1"/>
  <c r="K76" i="4" s="1"/>
  <c r="DU76" i="4" a="1"/>
  <c r="DU76" i="4" s="1"/>
  <c r="FG264" i="4" a="1"/>
  <c r="FG264" i="4" s="1"/>
  <c r="N164" i="4" a="1"/>
  <c r="N164" i="4" s="1"/>
  <c r="L164" i="4" a="1"/>
  <c r="L164" i="4" s="1"/>
  <c r="GS137" i="4" a="1"/>
  <c r="GS137" i="4" s="1"/>
  <c r="GS140" i="4" a="1"/>
  <c r="GS140" i="4" s="1"/>
  <c r="GZ245" i="4" a="1"/>
  <c r="GZ245" i="4" s="1"/>
  <c r="HF264" i="4" a="1"/>
  <c r="HF264" i="4" s="1"/>
  <c r="EI76" i="4" a="1"/>
  <c r="EI76" i="4" s="1"/>
  <c r="GR60" i="4" a="1"/>
  <c r="GR60" i="4" s="1"/>
  <c r="GZ154" i="4" a="1"/>
  <c r="GZ154" i="4" s="1"/>
  <c r="O199" i="4" a="1"/>
  <c r="O199" i="4" s="1"/>
  <c r="FT154" i="4" a="1"/>
  <c r="FT154" i="4"/>
  <c r="GP199" i="4" a="1"/>
  <c r="GP199" i="4" s="1"/>
  <c r="FX230" i="4" a="1"/>
  <c r="FX230" i="4" s="1"/>
  <c r="AU131" i="4"/>
  <c r="AA45" i="4"/>
  <c r="AU46" i="4"/>
  <c r="AU48" i="4"/>
  <c r="AU205" i="4"/>
  <c r="AU72" i="4"/>
  <c r="AU208" i="4"/>
  <c r="AA43" i="4"/>
  <c r="AU257" i="4"/>
  <c r="AA257" i="4"/>
  <c r="AU130" i="4"/>
  <c r="AA48" i="4"/>
  <c r="AA131" i="4"/>
  <c r="AA46" i="4"/>
  <c r="AU45" i="4"/>
  <c r="AA208" i="4"/>
  <c r="AA205" i="4"/>
  <c r="AU43" i="4"/>
  <c r="AA72" i="4"/>
  <c r="AA130" i="4"/>
  <c r="AA107" i="4"/>
  <c r="BW228" i="4"/>
  <c r="AA214" i="4"/>
  <c r="BW216" i="4"/>
  <c r="BW211" i="4"/>
  <c r="BW67" i="4"/>
  <c r="BW27" i="4"/>
  <c r="BW107" i="4"/>
  <c r="BW203" i="4"/>
  <c r="BW26" i="4"/>
  <c r="AA211" i="4"/>
  <c r="BW214" i="4"/>
  <c r="AA216" i="4"/>
  <c r="AA67" i="4"/>
  <c r="BW73" i="4"/>
  <c r="AA27" i="4"/>
  <c r="AA73" i="4"/>
  <c r="AA203" i="4"/>
  <c r="AA228" i="4"/>
  <c r="AA26" i="4"/>
  <c r="GN176" i="4" a="1"/>
  <c r="GN176" i="4" s="1"/>
  <c r="EW261" i="4" a="1"/>
  <c r="EW261" i="4" s="1"/>
  <c r="T232" i="4" a="1"/>
  <c r="T232" i="4" s="1"/>
  <c r="FN70" i="4"/>
  <c r="GX110" i="4" a="1"/>
  <c r="GX110" i="4" s="1"/>
  <c r="HF155" i="4" a="1"/>
  <c r="HF155" i="4" s="1"/>
  <c r="EB70" i="4" a="1"/>
  <c r="EB70" i="4" s="1"/>
  <c r="S252" i="4" a="1"/>
  <c r="S252" i="4" s="1"/>
  <c r="S149" i="4" a="1"/>
  <c r="S149" i="4" s="1"/>
  <c r="HC174" i="4" a="1"/>
  <c r="HC174" i="4" s="1"/>
  <c r="N221" i="4" a="1"/>
  <c r="N221" i="4" s="1"/>
  <c r="L221" i="4" a="1"/>
  <c r="L221" i="4" s="1"/>
  <c r="ED175" i="4" a="1"/>
  <c r="ED175" i="4" s="1"/>
  <c r="HE180" i="4" a="1"/>
  <c r="HE180" i="4" s="1"/>
  <c r="FF175" i="4" a="1"/>
  <c r="FF175" i="4" s="1"/>
  <c r="GU261" i="4" a="1"/>
  <c r="GU261" i="4" s="1"/>
  <c r="EQ232" i="4" a="1"/>
  <c r="EQ232" i="4" s="1"/>
  <c r="EQ77" i="4" a="1"/>
  <c r="EQ77" i="4" s="1"/>
  <c r="T180" i="4" a="1"/>
  <c r="T180" i="4" s="1"/>
  <c r="GR175" i="4" a="1"/>
  <c r="GR175" i="4" s="1"/>
  <c r="EV22" i="4" a="1"/>
  <c r="EV22" i="4" s="1"/>
  <c r="R117" i="4" a="1"/>
  <c r="R117" i="4" s="1"/>
  <c r="FV110" i="4" a="1"/>
  <c r="FV110" i="4" s="1"/>
  <c r="EE22" i="4" a="1"/>
  <c r="EE22" i="4" s="1"/>
  <c r="FE110" i="4" a="1"/>
  <c r="FE110" i="4" s="1"/>
  <c r="M213" i="4" a="1"/>
  <c r="M213" i="4" s="1"/>
  <c r="DY117" i="4" a="1"/>
  <c r="DY117" i="4" s="1"/>
  <c r="S117" i="4" a="1"/>
  <c r="S117" i="4" s="1"/>
  <c r="EI261" i="4" a="1"/>
  <c r="EI261" i="4" s="1"/>
  <c r="GY252" i="4" a="1"/>
  <c r="GY252" i="4" s="1"/>
  <c r="Q77" i="4" a="1"/>
  <c r="Q77" i="4" s="1"/>
  <c r="I77" i="4" a="1"/>
  <c r="I77" i="4" s="1"/>
  <c r="EZ261" i="4" a="1"/>
  <c r="EZ261" i="4" s="1"/>
  <c r="EW176" i="4" a="1"/>
  <c r="EW176" i="4" s="1"/>
  <c r="FS252" i="4" a="1"/>
  <c r="FS252" i="4" s="1"/>
  <c r="FC261" i="4" a="1"/>
  <c r="FC261" i="4" s="1"/>
  <c r="GN174" i="4" a="1"/>
  <c r="GN174" i="4" s="1"/>
  <c r="HH221" i="4" a="1"/>
  <c r="HH221" i="4" s="1"/>
  <c r="DQ174" i="4" a="1"/>
  <c r="DQ174" i="4" s="1"/>
  <c r="EM155" i="4" a="1"/>
  <c r="EM155" i="4" s="1"/>
  <c r="GN149" i="4" a="1"/>
  <c r="GN149" i="4" s="1"/>
  <c r="DO261" i="4" a="1"/>
  <c r="DO261" i="4" s="1"/>
  <c r="EM77" i="4" a="1"/>
  <c r="EM77" i="4" s="1"/>
  <c r="S70" i="4" a="1"/>
  <c r="S70" i="4" s="1"/>
  <c r="FW162" i="4" a="1"/>
  <c r="FW162" i="4" s="1"/>
  <c r="EE174" i="4" a="1"/>
  <c r="EE174" i="4"/>
  <c r="EW110" i="4" a="1"/>
  <c r="EW110" i="4" s="1"/>
  <c r="HH70" i="4" a="1"/>
  <c r="HH70" i="4" s="1"/>
  <c r="FE155" i="4" a="1"/>
  <c r="FE155" i="4" s="1"/>
  <c r="EE261" i="4" a="1"/>
  <c r="EE261" i="4" s="1"/>
  <c r="EI248" i="4" a="1"/>
  <c r="EI248" i="4" s="1"/>
  <c r="GO149" i="4" a="1"/>
  <c r="GO149" i="4" s="1"/>
  <c r="HF131" i="4" a="1"/>
  <c r="HF131" i="4" s="1"/>
  <c r="GY261" i="4" a="1"/>
  <c r="GY261" i="4" s="1"/>
  <c r="DZ162" i="4" a="1"/>
  <c r="DZ162" i="4"/>
  <c r="FP213" i="4" a="1"/>
  <c r="FP213" i="4" s="1"/>
  <c r="EV175" i="4" a="1"/>
  <c r="EV175" i="4" s="1"/>
  <c r="FP70" i="4" a="1"/>
  <c r="FP70" i="4" s="1"/>
  <c r="DS162" i="4" a="1"/>
  <c r="DS162" i="4" s="1"/>
  <c r="DR162" i="4" a="1"/>
  <c r="DR162" i="4" s="1"/>
  <c r="DY248" i="4" a="1"/>
  <c r="DY248" i="4" s="1"/>
  <c r="GO70" i="4" a="1"/>
  <c r="GO70" i="4" s="1"/>
  <c r="N22" i="4" a="1"/>
  <c r="N22" i="4" s="1"/>
  <c r="L22" i="4" a="1"/>
  <c r="L22" i="4" s="1"/>
  <c r="FV149" i="4" a="1"/>
  <c r="FV149" i="4" s="1"/>
  <c r="DO155" i="4" a="1"/>
  <c r="DO155" i="4" s="1"/>
  <c r="EW248" i="4" a="1"/>
  <c r="EW248" i="4" s="1"/>
  <c r="FT110" i="4" a="1"/>
  <c r="FT110" i="4" s="1"/>
  <c r="DL248" i="4" a="1"/>
  <c r="DL248" i="4" s="1"/>
  <c r="DY232" i="4" a="1"/>
  <c r="DY232" i="4" s="1"/>
  <c r="FM213" i="4"/>
  <c r="HK142" i="4" a="1"/>
  <c r="HK142" i="4" s="1"/>
  <c r="S110" i="4" a="1"/>
  <c r="S110" i="4" s="1"/>
  <c r="FA22" i="4" a="1"/>
  <c r="FA22" i="4" s="1"/>
  <c r="FX213" i="4" a="1"/>
  <c r="FX213" i="4" s="1"/>
  <c r="EE175" i="4" a="1"/>
  <c r="EE175" i="4" s="1"/>
  <c r="HK155" i="4" a="1"/>
  <c r="HK155" i="4" s="1"/>
  <c r="GN110" i="4" a="1"/>
  <c r="GN110" i="4" s="1"/>
  <c r="FE22" i="4" a="1"/>
  <c r="FE22" i="4" s="1"/>
  <c r="EL176" i="4" a="1"/>
  <c r="EL176" i="4" s="1"/>
  <c r="DL176" i="4" a="1"/>
  <c r="DL176" i="4" s="1"/>
  <c r="FC252" i="4" a="1"/>
  <c r="FC252" i="4" s="1"/>
  <c r="EB174" i="4" a="1"/>
  <c r="EB174" i="4" s="1"/>
  <c r="GP22" i="4" a="1"/>
  <c r="GP22" i="4" s="1"/>
  <c r="Q70" i="4" a="1"/>
  <c r="Q70" i="4" s="1"/>
  <c r="I70" i="4" a="1"/>
  <c r="I70" i="4" s="1"/>
  <c r="HH22" i="4" a="1"/>
  <c r="HH22" i="4" s="1"/>
  <c r="FY149" i="4" a="1"/>
  <c r="FY149" i="4" s="1"/>
  <c r="ET252" i="4" a="1"/>
  <c r="ET252" i="4" s="1"/>
  <c r="HD131" i="4" a="1"/>
  <c r="HD131" i="4"/>
  <c r="DM149" i="4" a="1"/>
  <c r="DM149" i="4" s="1"/>
  <c r="GO248" i="4" a="1"/>
  <c r="GO248" i="4" s="1"/>
  <c r="FL252" i="4"/>
  <c r="FB252" i="4" a="1"/>
  <c r="FB252" i="4" s="1"/>
  <c r="FJ142" i="4" a="1"/>
  <c r="FJ142" i="4" s="1"/>
  <c r="HE176" i="4" a="1"/>
  <c r="HE176" i="4" s="1"/>
  <c r="EH142" i="4" a="1"/>
  <c r="EH142" i="4" s="1"/>
  <c r="GP142" i="4" a="1"/>
  <c r="GP142" i="4" s="1"/>
  <c r="GZ131" i="4" a="1"/>
  <c r="GZ131" i="4"/>
  <c r="DL22" i="4" a="1"/>
  <c r="DL22" i="4" s="1"/>
  <c r="EM162" i="4" a="1"/>
  <c r="EM162" i="4" s="1"/>
  <c r="EC180" i="4" a="1"/>
  <c r="EC180" i="4" s="1"/>
  <c r="HH248" i="4" a="1"/>
  <c r="HH248" i="4"/>
  <c r="FX252" i="4" a="1"/>
  <c r="FX252" i="4" s="1"/>
  <c r="FW77" i="4" a="1"/>
  <c r="FW77" i="4" s="1"/>
  <c r="N155" i="4" a="1"/>
  <c r="N155" i="4" s="1"/>
  <c r="L155" i="4" a="1"/>
  <c r="L155" i="4" s="1"/>
  <c r="DZ70" i="4" a="1"/>
  <c r="DZ70" i="4" s="1"/>
  <c r="DO149" i="4" a="1"/>
  <c r="DO149" i="4" s="1"/>
  <c r="EP248" i="4" a="1"/>
  <c r="EP248" i="4" s="1"/>
  <c r="GV180" i="4" a="1"/>
  <c r="GV180" i="4" s="1"/>
  <c r="FE175" i="4" a="1"/>
  <c r="FE175" i="4" s="1"/>
  <c r="ER232" i="4" a="1"/>
  <c r="ER232" i="4" s="1"/>
  <c r="DO176" i="4" a="1"/>
  <c r="DO176" i="4" s="1"/>
  <c r="DY252" i="4" a="1"/>
  <c r="DY252" i="4" s="1"/>
  <c r="Q261" i="4" a="1"/>
  <c r="Q261" i="4" s="1"/>
  <c r="I261" i="4" a="1"/>
  <c r="I261" i="4" s="1"/>
  <c r="DO232" i="4" a="1"/>
  <c r="DO232" i="4" s="1"/>
  <c r="GW142" i="4" a="1"/>
  <c r="GW142" i="4" s="1"/>
  <c r="DV22" i="4" a="1"/>
  <c r="DV22" i="4" s="1"/>
  <c r="GQ248" i="4" a="1"/>
  <c r="GQ248" i="4" s="1"/>
  <c r="FI213" i="4" a="1"/>
  <c r="FI213" i="4" s="1"/>
  <c r="GQ232" i="4" a="1"/>
  <c r="GQ232" i="4" s="1"/>
  <c r="GQ180" i="4" a="1"/>
  <c r="GQ180" i="4" s="1"/>
  <c r="FY221" i="4" a="1"/>
  <c r="FY221" i="4" s="1"/>
  <c r="ER252" i="4" a="1"/>
  <c r="ER252" i="4" s="1"/>
  <c r="HA252" i="4" a="1"/>
  <c r="HA252" i="4" s="1"/>
  <c r="GQ142" i="4" a="1"/>
  <c r="GQ142" i="4" s="1"/>
  <c r="T213" i="4" a="1"/>
  <c r="T213" i="4" s="1"/>
  <c r="FJ22" i="4" a="1"/>
  <c r="FJ22" i="4" s="1"/>
  <c r="EB180" i="4" a="1"/>
  <c r="EB180" i="4" s="1"/>
  <c r="EV213" i="4" a="1"/>
  <c r="EV213" i="4" s="1"/>
  <c r="FN77" i="4"/>
  <c r="EW180" i="4" a="1"/>
  <c r="EW180" i="4" s="1"/>
  <c r="GQ261" i="4" a="1"/>
  <c r="GQ261" i="4" s="1"/>
  <c r="GZ149" i="4" a="1"/>
  <c r="GZ149" i="4" s="1"/>
  <c r="GV261" i="4" a="1"/>
  <c r="GV261" i="4" s="1"/>
  <c r="FP77" i="4" a="1"/>
  <c r="FP77" i="4" s="1"/>
  <c r="EM149" i="4" a="1"/>
  <c r="EM149" i="4" s="1"/>
  <c r="GP149" i="4" a="1"/>
  <c r="GP149" i="4" s="1"/>
  <c r="HD232" i="4" a="1"/>
  <c r="HD232" i="4" s="1"/>
  <c r="FN180" i="4"/>
  <c r="GX261" i="4" a="1"/>
  <c r="GX261" i="4" s="1"/>
  <c r="T248" i="4" a="1"/>
  <c r="T248" i="4" s="1"/>
  <c r="FT221" i="4" a="1"/>
  <c r="FT221" i="4" s="1"/>
  <c r="EH117" i="4" a="1"/>
  <c r="EH117" i="4" s="1"/>
  <c r="GQ213" i="4" a="1"/>
  <c r="GQ213" i="4" s="1"/>
  <c r="ET117" i="4" a="1"/>
  <c r="ET117" i="4" s="1"/>
  <c r="HA175" i="4" a="1"/>
  <c r="HA175" i="4" s="1"/>
  <c r="K131" i="4" a="1"/>
  <c r="K131" i="4" s="1"/>
  <c r="DU131" i="4" a="1"/>
  <c r="DU131" i="4" s="1"/>
  <c r="GS110" i="4" a="1"/>
  <c r="GS110" i="4" s="1"/>
  <c r="DW180" i="4" a="1"/>
  <c r="DW180" i="4" s="1"/>
  <c r="FJ176" i="4" a="1"/>
  <c r="FJ176" i="4" s="1"/>
  <c r="FW155" i="4" a="1"/>
  <c r="FW155" i="4" s="1"/>
  <c r="FC232" i="4" a="1"/>
  <c r="FC232" i="4" s="1"/>
  <c r="GM232" i="4" a="1"/>
  <c r="GM232" i="4" s="1"/>
  <c r="EH248" i="4" a="1"/>
  <c r="EH248" i="4" s="1"/>
  <c r="GP221" i="4" a="1"/>
  <c r="GP221" i="4" s="1"/>
  <c r="FF131" i="4" a="1"/>
  <c r="FF131" i="4" s="1"/>
  <c r="HF176" i="4" a="1"/>
  <c r="HF176" i="4" s="1"/>
  <c r="EQ70" i="4" a="1"/>
  <c r="EQ70" i="4" s="1"/>
  <c r="EP22" i="4" a="1"/>
  <c r="EP22" i="4" s="1"/>
  <c r="GU176" i="4" a="1"/>
  <c r="GU176" i="4" s="1"/>
  <c r="GN77" i="4" a="1"/>
  <c r="GN77" i="4" s="1"/>
  <c r="FX221" i="4" a="1"/>
  <c r="FX221" i="4" s="1"/>
  <c r="EB232" i="4" a="1"/>
  <c r="EB232" i="4" s="1"/>
  <c r="HE22" i="4" a="1"/>
  <c r="HE22" i="4" s="1"/>
  <c r="GX70" i="4" a="1"/>
  <c r="GX70" i="4" s="1"/>
  <c r="EH77" i="4" a="1"/>
  <c r="EH77" i="4" s="1"/>
  <c r="GV70" i="4" a="1"/>
  <c r="GV70" i="4" s="1"/>
  <c r="HH117" i="4" a="1"/>
  <c r="HH117" i="4" s="1"/>
  <c r="DY142" i="4" a="1"/>
  <c r="DY142" i="4" s="1"/>
  <c r="FG174" i="4" a="1"/>
  <c r="FG174" i="4" s="1"/>
  <c r="EE110" i="4" a="1"/>
  <c r="EE110" i="4" s="1"/>
  <c r="FF221" i="4" a="1"/>
  <c r="FF221" i="4" s="1"/>
  <c r="GZ252" i="4" a="1"/>
  <c r="GZ252" i="4" s="1"/>
  <c r="EQ176" i="4" a="1"/>
  <c r="EQ176" i="4" s="1"/>
  <c r="ED162" i="4" a="1"/>
  <c r="ED162" i="4" s="1"/>
  <c r="FS22" i="4" a="1"/>
  <c r="FS22" i="4" s="1"/>
  <c r="FC155" i="4" a="1"/>
  <c r="FC155" i="4" s="1"/>
  <c r="Q176" i="4" a="1"/>
  <c r="Q176" i="4" s="1"/>
  <c r="I176" i="4" a="1"/>
  <c r="I176" i="4" s="1"/>
  <c r="EV162" i="4" a="1"/>
  <c r="EV162" i="4" s="1"/>
  <c r="EI110" i="4" a="1"/>
  <c r="EI110" i="4" s="1"/>
  <c r="N174" i="4" a="1"/>
  <c r="N174" i="4" s="1"/>
  <c r="L174" i="4" a="1"/>
  <c r="L174" i="4" s="1"/>
  <c r="GQ176" i="4" a="1"/>
  <c r="GQ176" i="4" s="1"/>
  <c r="GU232" i="4" a="1"/>
  <c r="GU232" i="4" s="1"/>
  <c r="Q110" i="4" a="1"/>
  <c r="Q110" i="4" s="1"/>
  <c r="I110" i="4" a="1"/>
  <c r="I110" i="4" s="1"/>
  <c r="Q131" i="4" a="1"/>
  <c r="Q131" i="4" s="1"/>
  <c r="I131" i="4" a="1"/>
  <c r="I131" i="4" s="1"/>
  <c r="T117" i="4" a="1"/>
  <c r="T117" i="4" s="1"/>
  <c r="FC174" i="4" a="1"/>
  <c r="FC174" i="4" s="1"/>
  <c r="EE70" i="4" a="1"/>
  <c r="EE70" i="4" s="1"/>
  <c r="EJ221" i="4" a="1"/>
  <c r="EJ221" i="4" s="1"/>
  <c r="HD213" i="4" a="1"/>
  <c r="HD213" i="4" s="1"/>
  <c r="FV131" i="4" a="1"/>
  <c r="FV131" i="4" s="1"/>
  <c r="GR180" i="4" a="1"/>
  <c r="GR180" i="4" s="1"/>
  <c r="FW70" i="4" a="1"/>
  <c r="FW70" i="4" s="1"/>
  <c r="R261" i="4" a="1"/>
  <c r="R261" i="4" s="1"/>
  <c r="EL213" i="4" a="1"/>
  <c r="EL213" i="4" s="1"/>
  <c r="EI22" i="4" a="1"/>
  <c r="EI22" i="4" s="1"/>
  <c r="GM221" i="4" a="1"/>
  <c r="GM221" i="4" s="1"/>
  <c r="K232" i="4" a="1"/>
  <c r="K232" i="4" s="1"/>
  <c r="DU232" i="4" a="1"/>
  <c r="DU232" i="4" s="1"/>
  <c r="DS131" i="4" a="1"/>
  <c r="DS131" i="4" s="1"/>
  <c r="DR131" i="4" a="1"/>
  <c r="DR131" i="4" s="1"/>
  <c r="DW162" i="4" a="1"/>
  <c r="DW162" i="4" s="1"/>
  <c r="HC155" i="4" a="1"/>
  <c r="HC155" i="4" s="1"/>
  <c r="T174" i="4" a="1"/>
  <c r="T174" i="4" s="1"/>
  <c r="FX155" i="4" a="1"/>
  <c r="FX155" i="4" s="1"/>
  <c r="EP174" i="4" a="1"/>
  <c r="EP174" i="4" s="1"/>
  <c r="S22" i="4" a="1"/>
  <c r="S22" i="4" s="1"/>
  <c r="HF175" i="4" a="1"/>
  <c r="HF175" i="4" s="1"/>
  <c r="FP176" i="4" a="1"/>
  <c r="FP176" i="4" s="1"/>
  <c r="O155" i="4" a="1"/>
  <c r="O155" i="4" s="1"/>
  <c r="EZ110" i="4" a="1"/>
  <c r="EZ110" i="4" s="1"/>
  <c r="EJ131" i="4" a="1"/>
  <c r="EJ131" i="4" s="1"/>
  <c r="N131" i="4" a="1"/>
  <c r="N131" i="4" s="1"/>
  <c r="L131" i="4" a="1"/>
  <c r="L131" i="4" s="1"/>
  <c r="GN22" i="4" a="1"/>
  <c r="GN22" i="4" s="1"/>
  <c r="FI70" i="4" a="1"/>
  <c r="FI70" i="4" s="1"/>
  <c r="Q213" i="4" a="1"/>
  <c r="Q213" i="4" s="1"/>
  <c r="I213" i="4" a="1"/>
  <c r="I213" i="4"/>
  <c r="O180" i="4" a="1"/>
  <c r="O180" i="4" s="1"/>
  <c r="M221" i="4" a="1"/>
  <c r="M221" i="4" s="1"/>
  <c r="EI131" i="4" a="1"/>
  <c r="EI131" i="4" s="1"/>
  <c r="DQ77" i="4" a="1"/>
  <c r="DQ77" i="4" s="1"/>
  <c r="EV221" i="4" a="1"/>
  <c r="EV221" i="4" s="1"/>
  <c r="DV162" i="4" a="1"/>
  <c r="DV162" i="4" s="1"/>
  <c r="M175" i="4" a="1"/>
  <c r="M175" i="4" s="1"/>
  <c r="Q248" i="4" a="1"/>
  <c r="Q248" i="4" s="1"/>
  <c r="I248" i="4" a="1"/>
  <c r="I248" i="4" s="1"/>
  <c r="HA70" i="4" a="1"/>
  <c r="HA70" i="4" s="1"/>
  <c r="ER221" i="4" a="1"/>
  <c r="ER221" i="4" s="1"/>
  <c r="GM174" i="4" a="1"/>
  <c r="GM174" i="4" s="1"/>
  <c r="DW131" i="4" a="1"/>
  <c r="DW131" i="4" s="1"/>
  <c r="EE131" i="4" a="1"/>
  <c r="EE131" i="4" s="1"/>
  <c r="FY232" i="4" a="1"/>
  <c r="FY232" i="4" s="1"/>
  <c r="EQ155" i="4" a="1"/>
  <c r="EQ155" i="4" s="1"/>
  <c r="ER22" i="4" a="1"/>
  <c r="ER22" i="4" s="1"/>
  <c r="GO162" i="4" a="1"/>
  <c r="GO162" i="4" s="1"/>
  <c r="ER149" i="4" a="1"/>
  <c r="ER149" i="4" s="1"/>
  <c r="GW221" i="4" a="1"/>
  <c r="GW221" i="4" s="1"/>
  <c r="GZ221" i="4" a="1"/>
  <c r="GZ221" i="4" s="1"/>
  <c r="EI117" i="4" a="1"/>
  <c r="EI117" i="4" s="1"/>
  <c r="DY131" i="4" a="1"/>
  <c r="DY131" i="4" s="1"/>
  <c r="ER117" i="4" a="1"/>
  <c r="ER117" i="4" s="1"/>
  <c r="GZ261" i="4" a="1"/>
  <c r="GZ261" i="4" s="1"/>
  <c r="FA110" i="4" a="1"/>
  <c r="FA110" i="4" s="1"/>
  <c r="N117" i="4" a="1"/>
  <c r="N117" i="4" s="1"/>
  <c r="L117" i="4" a="1"/>
  <c r="L117" i="4" s="1"/>
  <c r="EC70" i="4" a="1"/>
  <c r="EC70" i="4" s="1"/>
  <c r="ES261" i="4" a="1"/>
  <c r="ES261" i="4" s="1"/>
  <c r="DS110" i="4" a="1"/>
  <c r="DS110" i="4" s="1"/>
  <c r="DR110" i="4" a="1"/>
  <c r="DR110" i="4" s="1"/>
  <c r="T142" i="4" a="1"/>
  <c r="T142" i="4" s="1"/>
  <c r="FA252" i="4" a="1"/>
  <c r="FA252" i="4" s="1"/>
  <c r="FP22" i="4" a="1"/>
  <c r="FP22" i="4" s="1"/>
  <c r="EZ174" i="4" a="1"/>
  <c r="EZ174" i="4" s="1"/>
  <c r="DS22" i="4" a="1"/>
  <c r="DS22" i="4" s="1"/>
  <c r="DR22" i="4" a="1"/>
  <c r="DR22" i="4" s="1"/>
  <c r="FN110" i="4"/>
  <c r="GO174" i="4" a="1"/>
  <c r="GO174" i="4"/>
  <c r="GW70" i="4" a="1"/>
  <c r="GW70" i="4" s="1"/>
  <c r="EC174" i="4" a="1"/>
  <c r="EC174" i="4" s="1"/>
  <c r="DQ180" i="4" a="1"/>
  <c r="DQ180" i="4" s="1"/>
  <c r="DQ117" i="4" a="1"/>
  <c r="DQ117" i="4" s="1"/>
  <c r="HE110" i="4" a="1"/>
  <c r="HE110" i="4" s="1"/>
  <c r="HA142" i="4" a="1"/>
  <c r="HA142" i="4" s="1"/>
  <c r="GM131" i="4" a="1"/>
  <c r="GM131" i="4" s="1"/>
  <c r="GY162" i="4" a="1"/>
  <c r="GY162" i="4" s="1"/>
  <c r="EC213" i="4" a="1"/>
  <c r="EC213" i="4" s="1"/>
  <c r="GP117" i="4" a="1"/>
  <c r="GP117" i="4" s="1"/>
  <c r="T149" i="4" a="1"/>
  <c r="T149" i="4" s="1"/>
  <c r="HK221" i="4" a="1"/>
  <c r="HK221" i="4" s="1"/>
  <c r="FA175" i="4" a="1"/>
  <c r="FA175" i="4" s="1"/>
  <c r="EX174" i="4" a="1"/>
  <c r="EX174" i="4" s="1"/>
  <c r="DM180" i="4" a="1"/>
  <c r="DM180" i="4" s="1"/>
  <c r="EZ248" i="4" a="1"/>
  <c r="EZ248" i="4" s="1"/>
  <c r="EH175" i="4" a="1"/>
  <c r="EH175" i="4"/>
  <c r="EQ248" i="4" a="1"/>
  <c r="EQ248" i="4" s="1"/>
  <c r="ED213" i="4" a="1"/>
  <c r="ED213" i="4" s="1"/>
  <c r="EN180" i="4" a="1"/>
  <c r="EN180" i="4" s="1"/>
  <c r="FS155" i="4" a="1"/>
  <c r="FS155" i="4" s="1"/>
  <c r="HH232" i="4" a="1"/>
  <c r="HH232" i="4" s="1"/>
  <c r="FF180" i="4" a="1"/>
  <c r="FF180" i="4" s="1"/>
  <c r="HE232" i="4" a="1"/>
  <c r="HE232" i="4" s="1"/>
  <c r="N175" i="4" a="1"/>
  <c r="N175" i="4" s="1"/>
  <c r="L175" i="4" a="1"/>
  <c r="L175" i="4" s="1"/>
  <c r="DW110" i="4" a="1"/>
  <c r="DW110" i="4"/>
  <c r="FG142" i="4" a="1"/>
  <c r="FG142" i="4" s="1"/>
  <c r="O213" i="4" a="1"/>
  <c r="O213" i="4" s="1"/>
  <c r="R149" i="4" a="1"/>
  <c r="R149" i="4" s="1"/>
  <c r="GP175" i="4" a="1"/>
  <c r="GP175" i="4" s="1"/>
  <c r="DO117" i="4" a="1"/>
  <c r="DO117" i="4" s="1"/>
  <c r="GS70" i="4" a="1"/>
  <c r="GS70" i="4" s="1"/>
  <c r="FS221" i="4" a="1"/>
  <c r="FS221" i="4" s="1"/>
  <c r="EN213" i="4" a="1"/>
  <c r="EN213" i="4" s="1"/>
  <c r="FL110" i="4"/>
  <c r="FE261" i="4" a="1"/>
  <c r="FE261" i="4" s="1"/>
  <c r="FY162" i="4" a="1"/>
  <c r="FY162" i="4" s="1"/>
  <c r="GU162" i="4" a="1"/>
  <c r="GU162" i="4" s="1"/>
  <c r="EE142" i="4" a="1"/>
  <c r="EE142" i="4"/>
  <c r="FX142" i="4" a="1"/>
  <c r="FX142" i="4" s="1"/>
  <c r="FF162" i="4" a="1"/>
  <c r="FF162" i="4" s="1"/>
  <c r="FW117" i="4" a="1"/>
  <c r="FW117" i="4" s="1"/>
  <c r="ED110" i="4" a="1"/>
  <c r="ED110" i="4" s="1"/>
  <c r="GW252" i="4" a="1"/>
  <c r="GW252" i="4" s="1"/>
  <c r="GS22" i="4" a="1"/>
  <c r="GS22" i="4" s="1"/>
  <c r="FX180" i="4" a="1"/>
  <c r="FX180" i="4" s="1"/>
  <c r="GV221" i="4" a="1"/>
  <c r="GV221" i="4" s="1"/>
  <c r="R248" i="4" a="1"/>
  <c r="R248" i="4" s="1"/>
  <c r="O232" i="4" a="1"/>
  <c r="O232" i="4" s="1"/>
  <c r="FE149" i="4" a="1"/>
  <c r="FE149" i="4" s="1"/>
  <c r="FI142" i="4" a="1"/>
  <c r="FI142" i="4" s="1"/>
  <c r="HF162" i="4" a="1"/>
  <c r="HF162" i="4" s="1"/>
  <c r="FT70" i="4" a="1"/>
  <c r="FT70" i="4" s="1"/>
  <c r="HE261" i="4" a="1"/>
  <c r="HE261" i="4" s="1"/>
  <c r="GS261" i="4" a="1"/>
  <c r="GS261" i="4" s="1"/>
  <c r="HF77" i="4" a="1"/>
  <c r="HF77" i="4" s="1"/>
  <c r="K22" i="4" a="1"/>
  <c r="K22" i="4" s="1"/>
  <c r="DU22" i="4" a="1"/>
  <c r="DU22" i="4" s="1"/>
  <c r="FG232" i="4" a="1"/>
  <c r="FG232" i="4" s="1"/>
  <c r="FM149" i="4"/>
  <c r="GS155" i="4" a="1"/>
  <c r="GS155" i="4"/>
  <c r="FV77" i="4" a="1"/>
  <c r="FV77" i="4" s="1"/>
  <c r="S155" i="4" a="1"/>
  <c r="S155" i="4" s="1"/>
  <c r="EJ22" i="4" a="1"/>
  <c r="EJ22" i="4" s="1"/>
  <c r="EV149" i="4" a="1"/>
  <c r="EV149" i="4" s="1"/>
  <c r="EC142" i="4" a="1"/>
  <c r="EC142" i="4" s="1"/>
  <c r="GX252" i="4" a="1"/>
  <c r="GX252" i="4" s="1"/>
  <c r="GP162" i="4" a="1"/>
  <c r="GP162" i="4" s="1"/>
  <c r="GR232" i="4" a="1"/>
  <c r="GR232" i="4" s="1"/>
  <c r="DM131" i="4" a="1"/>
  <c r="DM131" i="4" s="1"/>
  <c r="FP110" i="4" a="1"/>
  <c r="FP110" i="4" s="1"/>
  <c r="HC70" i="4" a="1"/>
  <c r="HC70" i="4" s="1"/>
  <c r="DO174" i="4" a="1"/>
  <c r="DO174" i="4" s="1"/>
  <c r="EX155" i="4" a="1"/>
  <c r="EX155" i="4" s="1"/>
  <c r="R175" i="4" a="1"/>
  <c r="R175" i="4" s="1"/>
  <c r="FC221" i="4" a="1"/>
  <c r="FC221" i="4" s="1"/>
  <c r="EN22" i="4" a="1"/>
  <c r="EN22" i="4"/>
  <c r="O174" i="4" a="1"/>
  <c r="O174" i="4" s="1"/>
  <c r="FN252" i="4"/>
  <c r="EJ70" i="4" a="1"/>
  <c r="EJ70" i="4" s="1"/>
  <c r="HD252" i="4" a="1"/>
  <c r="HD252" i="4" s="1"/>
  <c r="ED232" i="4" a="1"/>
  <c r="ED232" i="4" s="1"/>
  <c r="DL155" i="4" a="1"/>
  <c r="DL155" i="4" s="1"/>
  <c r="DZ22" i="4" a="1"/>
  <c r="DZ22" i="4" s="1"/>
  <c r="HK176" i="4" a="1"/>
  <c r="HK176" i="4" s="1"/>
  <c r="T110" i="4" a="1"/>
  <c r="T110" i="4" s="1"/>
  <c r="S131" i="4" a="1"/>
  <c r="S131" i="4" s="1"/>
  <c r="DZ232" i="4" a="1"/>
  <c r="DZ232" i="4" s="1"/>
  <c r="HA180" i="4" a="1"/>
  <c r="HA180" i="4"/>
  <c r="DZ261" i="4" a="1"/>
  <c r="DZ261" i="4" s="1"/>
  <c r="DY149" i="4" a="1"/>
  <c r="DY149" i="4" s="1"/>
  <c r="HC77" i="4" a="1"/>
  <c r="HC77" i="4" s="1"/>
  <c r="GR155" i="4" a="1"/>
  <c r="GR155" i="4" s="1"/>
  <c r="DS221" i="4" a="1"/>
  <c r="DS221" i="4" s="1"/>
  <c r="DR221" i="4" a="1"/>
  <c r="DR221" i="4" s="1"/>
  <c r="ET180" i="4" a="1"/>
  <c r="ET180" i="4" s="1"/>
  <c r="EH174" i="4" a="1"/>
  <c r="EH174" i="4" s="1"/>
  <c r="O175" i="4" a="1"/>
  <c r="O175" i="4" s="1"/>
  <c r="K248" i="4" a="1"/>
  <c r="K248" i="4" s="1"/>
  <c r="DU248" i="4" a="1"/>
  <c r="DU248" i="4" s="1"/>
  <c r="GU155" i="4" a="1"/>
  <c r="GU155" i="4" s="1"/>
  <c r="DO142" i="4" a="1"/>
  <c r="DO142" i="4" s="1"/>
  <c r="R213" i="4" a="1"/>
  <c r="R213" i="4" s="1"/>
  <c r="HC131" i="4" a="1"/>
  <c r="HC131" i="4" s="1"/>
  <c r="ES232" i="4" a="1"/>
  <c r="ES232" i="4" s="1"/>
  <c r="FV142" i="4" a="1"/>
  <c r="FV142" i="4" s="1"/>
  <c r="Q117" i="4" a="1"/>
  <c r="Q117" i="4" s="1"/>
  <c r="I117" i="4" a="1"/>
  <c r="I117" i="4" s="1"/>
  <c r="DW232" i="4" a="1"/>
  <c r="DW232" i="4" s="1"/>
  <c r="DO180" i="4" a="1"/>
  <c r="DO180" i="4" s="1"/>
  <c r="GX155" i="4" a="1"/>
  <c r="GX155" i="4" s="1"/>
  <c r="FC176" i="4" a="1"/>
  <c r="FC176" i="4" s="1"/>
  <c r="FW22" i="4" a="1"/>
  <c r="FW22" i="4" s="1"/>
  <c r="EI149" i="4" a="1"/>
  <c r="EI149" i="4" s="1"/>
  <c r="EH162" i="4" a="1"/>
  <c r="EH162" i="4" s="1"/>
  <c r="N232" i="4" a="1"/>
  <c r="N232" i="4" s="1"/>
  <c r="L232" i="4" a="1"/>
  <c r="L232" i="4" s="1"/>
  <c r="ER261" i="4" a="1"/>
  <c r="ER261" i="4" s="1"/>
  <c r="GO117" i="4" a="1"/>
  <c r="GO117" i="4" s="1"/>
  <c r="R162" i="4" a="1"/>
  <c r="R162" i="4" s="1"/>
  <c r="DY155" i="4" a="1"/>
  <c r="DY155" i="4" s="1"/>
  <c r="GU174" i="4" a="1"/>
  <c r="GU174" i="4" s="1"/>
  <c r="FV252" i="4" a="1"/>
  <c r="FV252" i="4" s="1"/>
  <c r="EX221" i="4" a="1"/>
  <c r="EX221" i="4" s="1"/>
  <c r="ER162" i="4" a="1"/>
  <c r="ER162" i="4" s="1"/>
  <c r="DM221" i="4" a="1"/>
  <c r="DM221" i="4" s="1"/>
  <c r="EX162" i="4" a="1"/>
  <c r="EX162" i="4" s="1"/>
  <c r="EW213" i="4" a="1"/>
  <c r="EW213" i="4" s="1"/>
  <c r="K180" i="4" a="1"/>
  <c r="K180" i="4" s="1"/>
  <c r="DU180" i="4" a="1"/>
  <c r="DU180" i="4" s="1"/>
  <c r="GS175" i="4" a="1"/>
  <c r="GS175" i="4" s="1"/>
  <c r="GM248" i="4" a="1"/>
  <c r="GM248" i="4" s="1"/>
  <c r="EB176" i="4" a="1"/>
  <c r="EB176" i="4" s="1"/>
  <c r="GX232" i="4" a="1"/>
  <c r="GX232" i="4" s="1"/>
  <c r="EL221" i="4" a="1"/>
  <c r="EL221" i="4" s="1"/>
  <c r="EM175" i="4" a="1"/>
  <c r="EM175" i="4" s="1"/>
  <c r="FT149" i="4" a="1"/>
  <c r="FT149" i="4" s="1"/>
  <c r="FP142" i="4" a="1"/>
  <c r="FP142" i="4" s="1"/>
  <c r="ES175" i="4" a="1"/>
  <c r="ES175" i="4" s="1"/>
  <c r="GR22" i="4" a="1"/>
  <c r="GR22" i="4" s="1"/>
  <c r="FJ252" i="4" a="1"/>
  <c r="FJ252" i="4" s="1"/>
  <c r="FJ131" i="4" a="1"/>
  <c r="FJ131" i="4" s="1"/>
  <c r="FB155" i="4" a="1"/>
  <c r="FB155" i="4" s="1"/>
  <c r="FX149" i="4" a="1"/>
  <c r="FX149" i="4" s="1"/>
  <c r="FY261" i="4" a="1"/>
  <c r="FY261" i="4" s="1"/>
  <c r="FS70" i="4" a="1"/>
  <c r="FS70" i="4" s="1"/>
  <c r="GW174" i="4" a="1"/>
  <c r="GW174" i="4" s="1"/>
  <c r="T77" i="4" a="1"/>
  <c r="T77" i="4" s="1"/>
  <c r="EV142" i="4" a="1"/>
  <c r="EV142" i="4" s="1"/>
  <c r="DV213" i="4" a="1"/>
  <c r="DV213" i="4" s="1"/>
  <c r="HC117" i="4" a="1"/>
  <c r="HC117" i="4" s="1"/>
  <c r="FY180" i="4" a="1"/>
  <c r="FY180" i="4" s="1"/>
  <c r="FX77" i="4" a="1"/>
  <c r="FX77" i="4" s="1"/>
  <c r="N180" i="4" a="1"/>
  <c r="N180" i="4" s="1"/>
  <c r="L180" i="4" a="1"/>
  <c r="L180" i="4" s="1"/>
  <c r="GO22" i="4" a="1"/>
  <c r="GO22" i="4" s="1"/>
  <c r="DZ155" i="4" a="1"/>
  <c r="DZ155" i="4" s="1"/>
  <c r="EM174" i="4" a="1"/>
  <c r="EM174" i="4" s="1"/>
  <c r="EH176" i="4" a="1"/>
  <c r="EH176" i="4" s="1"/>
  <c r="HD142" i="4" a="1"/>
  <c r="HD142" i="4" s="1"/>
  <c r="T162" i="4" a="1"/>
  <c r="T162" i="4" s="1"/>
  <c r="HA232" i="4" a="1"/>
  <c r="HA232" i="4" s="1"/>
  <c r="FC77" i="4" a="1"/>
  <c r="FC77" i="4" s="1"/>
  <c r="HK162" i="4" a="1"/>
  <c r="HK162" i="4" s="1"/>
  <c r="GS232" i="4" a="1"/>
  <c r="GS232" i="4" s="1"/>
  <c r="FY131" i="4" a="1"/>
  <c r="FY131" i="4" s="1"/>
  <c r="GP70" i="4" a="1"/>
  <c r="GP70" i="4" s="1"/>
  <c r="DO162" i="4" a="1"/>
  <c r="DO162" i="4" s="1"/>
  <c r="M248" i="4" a="1"/>
  <c r="M248" i="4" s="1"/>
  <c r="HC180" i="4" a="1"/>
  <c r="HC180" i="4" s="1"/>
  <c r="GS77" i="4" a="1"/>
  <c r="GS77" i="4" s="1"/>
  <c r="DW174" i="4" a="1"/>
  <c r="DW174" i="4" s="1"/>
  <c r="FM252" i="4"/>
  <c r="GR174" i="4" a="1"/>
  <c r="GR174" i="4" s="1"/>
  <c r="FL131" i="4"/>
  <c r="K213" i="4" a="1"/>
  <c r="K213" i="4" s="1"/>
  <c r="DU213" i="4" a="1"/>
  <c r="DU213" i="4" s="1"/>
  <c r="EC117" i="4" a="1"/>
  <c r="EC117" i="4" s="1"/>
  <c r="GW117" i="4" a="1"/>
  <c r="GW117" i="4" s="1"/>
  <c r="GQ162" i="4" a="1"/>
  <c r="GQ162" i="4" s="1"/>
  <c r="DL117" i="4" a="1"/>
  <c r="DL117" i="4" s="1"/>
  <c r="EP142" i="4" a="1"/>
  <c r="EP142" i="4" s="1"/>
  <c r="FV117" i="4" a="1"/>
  <c r="FV117" i="4" s="1"/>
  <c r="O176" i="4" a="1"/>
  <c r="O176" i="4" s="1"/>
  <c r="FX131" i="4" a="1"/>
  <c r="FX131" i="4" s="1"/>
  <c r="DS174" i="4" a="1"/>
  <c r="DS174" i="4" s="1"/>
  <c r="DR174" i="4" a="1"/>
  <c r="DR174" i="4" s="1"/>
  <c r="FE77" i="4" a="1"/>
  <c r="FE77" i="4"/>
  <c r="FA149" i="4" a="1"/>
  <c r="FA149" i="4" s="1"/>
  <c r="EX149" i="4" a="1"/>
  <c r="EX149" i="4" s="1"/>
  <c r="FI176" i="4" a="1"/>
  <c r="FI176" i="4" s="1"/>
  <c r="GR221" i="4" a="1"/>
  <c r="GR221" i="4"/>
  <c r="M252" i="4" a="1"/>
  <c r="M252" i="4" s="1"/>
  <c r="GZ22" i="4" a="1"/>
  <c r="GZ22" i="4" s="1"/>
  <c r="EL175" i="4" a="1"/>
  <c r="EL175" i="4" s="1"/>
  <c r="EW162" i="4" a="1"/>
  <c r="EW162" i="4" s="1"/>
  <c r="O248" i="4" a="1"/>
  <c r="O248" i="4" s="1"/>
  <c r="GY213" i="4" a="1"/>
  <c r="GY213" i="4" s="1"/>
  <c r="EQ162" i="4" a="1"/>
  <c r="EQ162" i="4" s="1"/>
  <c r="GQ110" i="4" a="1"/>
  <c r="GQ110" i="4" s="1"/>
  <c r="EW149" i="4" a="1"/>
  <c r="EW149" i="4" s="1"/>
  <c r="Q162" i="4" a="1"/>
  <c r="Q162" i="4" s="1"/>
  <c r="I162" i="4" a="1"/>
  <c r="I162" i="4" s="1"/>
  <c r="FN22" i="4"/>
  <c r="GV22" i="4" a="1"/>
  <c r="GV22" i="4" s="1"/>
  <c r="M261" i="4" a="1"/>
  <c r="M261" i="4" s="1"/>
  <c r="FE221" i="4" a="1"/>
  <c r="FE221" i="4" s="1"/>
  <c r="T22" i="4" a="1"/>
  <c r="T22" i="4"/>
  <c r="FN155" i="4"/>
  <c r="EP162" i="4" a="1"/>
  <c r="EP162" i="4" s="1"/>
  <c r="EV77" i="4" a="1"/>
  <c r="EV77" i="4" s="1"/>
  <c r="GP131" i="4" a="1"/>
  <c r="GP131" i="4" s="1"/>
  <c r="FT176" i="4" a="1"/>
  <c r="FT176" i="4" s="1"/>
  <c r="GM22" i="4" a="1"/>
  <c r="GM22" i="4" s="1"/>
  <c r="GY180" i="4" a="1"/>
  <c r="GY180" i="4" s="1"/>
  <c r="DM77" i="4" a="1"/>
  <c r="DM77" i="4" s="1"/>
  <c r="GU142" i="4" a="1"/>
  <c r="GU142" i="4" s="1"/>
  <c r="HC162" i="4" a="1"/>
  <c r="HC162" i="4" s="1"/>
  <c r="GY131" i="4" a="1"/>
  <c r="GY131" i="4" s="1"/>
  <c r="EI221" i="4" a="1"/>
  <c r="EI221" i="4" s="1"/>
  <c r="FI180" i="4" a="1"/>
  <c r="FI180" i="4" s="1"/>
  <c r="HD221" i="4" a="1"/>
  <c r="HD221" i="4" s="1"/>
  <c r="FG77" i="4" a="1"/>
  <c r="FG77" i="4" s="1"/>
  <c r="EJ155" i="4" a="1"/>
  <c r="EJ155" i="4" s="1"/>
  <c r="EB149" i="4" a="1"/>
  <c r="EB149" i="4" s="1"/>
  <c r="DW176" i="4" a="1"/>
  <c r="DW176" i="4" s="1"/>
  <c r="GV131" i="4" a="1"/>
  <c r="GV131" i="4" s="1"/>
  <c r="ET261" i="4" a="1"/>
  <c r="ET261" i="4" s="1"/>
  <c r="M142" i="4" a="1"/>
  <c r="M142" i="4" s="1"/>
  <c r="DL70" i="4" a="1"/>
  <c r="DL70" i="4" s="1"/>
  <c r="HK248" i="4" a="1"/>
  <c r="HK248" i="4" s="1"/>
  <c r="K149" i="4" a="1"/>
  <c r="K149" i="4" s="1"/>
  <c r="DU149" i="4" a="1"/>
  <c r="DU149" i="4" s="1"/>
  <c r="GM142" i="4" a="1"/>
  <c r="GM142" i="4" s="1"/>
  <c r="ER77" i="4" a="1"/>
  <c r="ER77" i="4" s="1"/>
  <c r="K117" i="4" a="1"/>
  <c r="K117" i="4" s="1"/>
  <c r="DU117" i="4" a="1"/>
  <c r="DU117" i="4" s="1"/>
  <c r="HD22" i="4" a="1"/>
  <c r="HD22" i="4" s="1"/>
  <c r="FI162" i="4" a="1"/>
  <c r="FI162" i="4" s="1"/>
  <c r="GY175" i="4" a="1"/>
  <c r="GY175" i="4" s="1"/>
  <c r="EQ142" i="4" a="1"/>
  <c r="EQ142" i="4" s="1"/>
  <c r="EI174" i="4" a="1"/>
  <c r="EI174" i="4" s="1"/>
  <c r="O261" i="4" a="1"/>
  <c r="O261" i="4" s="1"/>
  <c r="N142" i="4" a="1"/>
  <c r="N142" i="4" s="1"/>
  <c r="L142" i="4" a="1"/>
  <c r="L142" i="4" s="1"/>
  <c r="HA77" i="4" a="1"/>
  <c r="HA77" i="4" s="1"/>
  <c r="GN248" i="4" a="1"/>
  <c r="GN248" i="4" s="1"/>
  <c r="HD70" i="4" a="1"/>
  <c r="HD70" i="4" s="1"/>
  <c r="EL77" i="4" a="1"/>
  <c r="EL77" i="4" s="1"/>
  <c r="FW180" i="4" a="1"/>
  <c r="FW180" i="4" s="1"/>
  <c r="FG110" i="4" a="1"/>
  <c r="FG110" i="4" s="1"/>
  <c r="GZ232" i="4" a="1"/>
  <c r="GZ232" i="4"/>
  <c r="EN248" i="4" a="1"/>
  <c r="EN248" i="4" s="1"/>
  <c r="EI142" i="4" a="1"/>
  <c r="EI142" i="4" s="1"/>
  <c r="HC213" i="4" a="1"/>
  <c r="HC213" i="4" s="1"/>
  <c r="EZ149" i="4" a="1"/>
  <c r="EZ149" i="4" s="1"/>
  <c r="T175" i="4" a="1"/>
  <c r="T175" i="4" s="1"/>
  <c r="GW175" i="4" a="1"/>
  <c r="GW175" i="4" s="1"/>
  <c r="EN261" i="4" a="1"/>
  <c r="EN261" i="4" s="1"/>
  <c r="FL22" i="4"/>
  <c r="HA155" i="4" a="1"/>
  <c r="HA155" i="4" s="1"/>
  <c r="HH174" i="4" a="1"/>
  <c r="HH174" i="4" s="1"/>
  <c r="FW176" i="4" a="1"/>
  <c r="FW176" i="4" s="1"/>
  <c r="M176" i="4" a="1"/>
  <c r="M176" i="4" s="1"/>
  <c r="EH22" i="4" a="1"/>
  <c r="EH22" i="4" s="1"/>
  <c r="HH162" i="4" a="1"/>
  <c r="HH162" i="4" s="1"/>
  <c r="FP149" i="4" a="1"/>
  <c r="FP149" i="4" s="1"/>
  <c r="GZ176" i="4" a="1"/>
  <c r="GZ176" i="4" s="1"/>
  <c r="FP155" i="4" a="1"/>
  <c r="FP155" i="4" s="1"/>
  <c r="GS142" i="4" a="1"/>
  <c r="GS142" i="4" s="1"/>
  <c r="T155" i="4" a="1"/>
  <c r="T155" i="4" s="1"/>
  <c r="DM176" i="4" a="1"/>
  <c r="DM176" i="4" s="1"/>
  <c r="GU221" i="4" a="1"/>
  <c r="GU221" i="4" s="1"/>
  <c r="HD149" i="4" a="1"/>
  <c r="HD149" i="4" s="1"/>
  <c r="GS162" i="4" a="1"/>
  <c r="GS162" i="4" s="1"/>
  <c r="DS142" i="4" a="1"/>
  <c r="DS142" i="4" s="1"/>
  <c r="DR142" i="4" a="1"/>
  <c r="DR142" i="4" s="1"/>
  <c r="EB175" i="4" a="1"/>
  <c r="EB175" i="4" s="1"/>
  <c r="FX162" i="4" a="1"/>
  <c r="FX162" i="4"/>
  <c r="FM110" i="4"/>
  <c r="GS176" i="4" a="1"/>
  <c r="GS176" i="4" s="1"/>
  <c r="EH149" i="4" a="1"/>
  <c r="EH149" i="4" s="1"/>
  <c r="R180" i="4" a="1"/>
  <c r="R180" i="4" s="1"/>
  <c r="FX175" i="4" a="1"/>
  <c r="FX175" i="4" s="1"/>
  <c r="FT162" i="4" a="1"/>
  <c r="FT162" i="4" s="1"/>
  <c r="EJ261" i="4" a="1"/>
  <c r="EJ261" i="4" s="1"/>
  <c r="DV221" i="4" a="1"/>
  <c r="DV221" i="4" s="1"/>
  <c r="EB155" i="4" a="1"/>
  <c r="EB155" i="4"/>
  <c r="FB149" i="4" a="1"/>
  <c r="FB149" i="4" s="1"/>
  <c r="FC142" i="4" a="1"/>
  <c r="FC142" i="4" s="1"/>
  <c r="FI221" i="4" a="1"/>
  <c r="FI221" i="4" s="1"/>
  <c r="GU22" i="4" a="1"/>
  <c r="GU22" i="4" s="1"/>
  <c r="Q232" i="4" a="1"/>
  <c r="Q232" i="4" s="1"/>
  <c r="I232" i="4" a="1"/>
  <c r="I232" i="4" s="1"/>
  <c r="GX176" i="4" a="1"/>
  <c r="GX176" i="4" s="1"/>
  <c r="GR117" i="4" a="1"/>
  <c r="GR117" i="4" s="1"/>
  <c r="FG70" i="4" a="1"/>
  <c r="FG70" i="4" s="1"/>
  <c r="FJ149" i="4" a="1"/>
  <c r="FJ149" i="4" s="1"/>
  <c r="GQ22" i="4" a="1"/>
  <c r="GQ22" i="4" s="1"/>
  <c r="DV174" i="4" a="1"/>
  <c r="DV174" i="4" s="1"/>
  <c r="EZ22" i="4" a="1"/>
  <c r="EZ22" i="4" s="1"/>
  <c r="DS261" i="4" a="1"/>
  <c r="DS261" i="4" s="1"/>
  <c r="DR261" i="4" a="1"/>
  <c r="DR261" i="4" s="1"/>
  <c r="DS213" i="4" a="1"/>
  <c r="DS213" i="4" s="1"/>
  <c r="DR213" i="4" a="1"/>
  <c r="DR213" i="4" s="1"/>
  <c r="HC22" i="4" a="1"/>
  <c r="HC22" i="4" s="1"/>
  <c r="EX175" i="4" a="1"/>
  <c r="EX175" i="4" s="1"/>
  <c r="GP110" i="4" a="1"/>
  <c r="GP110" i="4" s="1"/>
  <c r="S261" i="4" a="1"/>
  <c r="S261" i="4" s="1"/>
  <c r="ES176" i="4" a="1"/>
  <c r="ES176" i="4" s="1"/>
  <c r="HF261" i="4" a="1"/>
  <c r="HF261" i="4" s="1"/>
  <c r="FL162" i="4"/>
  <c r="HC175" i="4" a="1"/>
  <c r="HC175" i="4" s="1"/>
  <c r="HE77" i="4" a="1"/>
  <c r="HE77" i="4" s="1"/>
  <c r="GV248" i="4" a="1"/>
  <c r="GV248" i="4" s="1"/>
  <c r="DZ213" i="4" a="1"/>
  <c r="DZ213" i="4" s="1"/>
  <c r="HD261" i="4" a="1"/>
  <c r="HD261" i="4" s="1"/>
  <c r="DV131" i="4" a="1"/>
  <c r="DV131" i="4" s="1"/>
  <c r="S175" i="4" a="1"/>
  <c r="S175" i="4" s="1"/>
  <c r="FV174" i="4" a="1"/>
  <c r="FV174" i="4" s="1"/>
  <c r="FB110" i="4" a="1"/>
  <c r="FB110" i="4" s="1"/>
  <c r="HK252" i="4" a="1"/>
  <c r="HK252" i="4" s="1"/>
  <c r="EL22" i="4" a="1"/>
  <c r="EL22" i="4"/>
  <c r="FJ117" i="4" a="1"/>
  <c r="FJ117" i="4" s="1"/>
  <c r="FE117" i="4" a="1"/>
  <c r="FE117" i="4" s="1"/>
  <c r="EI77" i="4" a="1"/>
  <c r="EI77" i="4" s="1"/>
  <c r="FA77" i="4" a="1"/>
  <c r="FA77" i="4" s="1"/>
  <c r="EP110" i="4" a="1"/>
  <c r="EP110" i="4" s="1"/>
  <c r="ED77" i="4" a="1"/>
  <c r="ED77" i="4" s="1"/>
  <c r="FP162" i="4" a="1"/>
  <c r="FP162" i="4" s="1"/>
  <c r="K175" i="4" a="1"/>
  <c r="K175" i="4" s="1"/>
  <c r="DU175" i="4" a="1"/>
  <c r="DU175" i="4" s="1"/>
  <c r="ED180" i="4" a="1"/>
  <c r="ED180" i="4" s="1"/>
  <c r="HK174" i="4" a="1"/>
  <c r="HK174" i="4"/>
  <c r="EB142" i="4" a="1"/>
  <c r="EB142" i="4" s="1"/>
  <c r="GQ77" i="4" a="1"/>
  <c r="GQ77" i="4" s="1"/>
  <c r="HH149" i="4" a="1"/>
  <c r="HH149" i="4" s="1"/>
  <c r="EQ174" i="4" a="1"/>
  <c r="EQ174" i="4" s="1"/>
  <c r="ET232" i="4" a="1"/>
  <c r="ET232" i="4" s="1"/>
  <c r="EV155" i="4" a="1"/>
  <c r="EV155" i="4" s="1"/>
  <c r="FF261" i="4" a="1"/>
  <c r="FF261" i="4" s="1"/>
  <c r="DQ110" i="4" a="1"/>
  <c r="DQ110" i="4" s="1"/>
  <c r="DM175" i="4" a="1"/>
  <c r="DM175" i="4"/>
  <c r="FP252" i="4" a="1"/>
  <c r="FP252" i="4"/>
  <c r="HK77" i="4" a="1"/>
  <c r="HK77" i="4" s="1"/>
  <c r="ED248" i="4" a="1"/>
  <c r="ED248" i="4" s="1"/>
  <c r="DY22" i="4" a="1"/>
  <c r="DY22" i="4" s="1"/>
  <c r="DS117" i="4" a="1"/>
  <c r="DS117" i="4" s="1"/>
  <c r="DR117" i="4" a="1"/>
  <c r="DR117" i="4" s="1"/>
  <c r="ED70" i="4" a="1"/>
  <c r="ED70" i="4" s="1"/>
  <c r="HK213" i="4" a="1"/>
  <c r="HK213" i="4" s="1"/>
  <c r="HH213" i="4" a="1"/>
  <c r="HH213" i="4" s="1"/>
  <c r="EP77" i="4" a="1"/>
  <c r="EP77" i="4" s="1"/>
  <c r="EV174" i="4" a="1"/>
  <c r="EV174" i="4" s="1"/>
  <c r="FN142" i="4"/>
  <c r="EN149" i="4" a="1"/>
  <c r="EN149" i="4" s="1"/>
  <c r="HK110" i="4" a="1"/>
  <c r="HK110" i="4" s="1"/>
  <c r="FJ232" i="4" a="1"/>
  <c r="FJ232" i="4" s="1"/>
  <c r="HE252" i="4" a="1"/>
  <c r="HE252" i="4" s="1"/>
  <c r="EP117" i="4" a="1"/>
  <c r="EP117" i="4" s="1"/>
  <c r="GU149" i="4" a="1"/>
  <c r="GU149" i="4" s="1"/>
  <c r="FG155" i="4" a="1"/>
  <c r="FG155" i="4" s="1"/>
  <c r="Q155" i="4" a="1"/>
  <c r="Q155" i="4" s="1"/>
  <c r="I155" i="4" a="1"/>
  <c r="I155" i="4" s="1"/>
  <c r="FY142" i="4" a="1"/>
  <c r="FY142" i="4" s="1"/>
  <c r="EM110" i="4" a="1"/>
  <c r="EM110" i="4" s="1"/>
  <c r="ES110" i="4" a="1"/>
  <c r="ES110" i="4" s="1"/>
  <c r="FA142" i="4" a="1"/>
  <c r="FA142" i="4" s="1"/>
  <c r="GN155" i="4" a="1"/>
  <c r="GN155" i="4" s="1"/>
  <c r="ES252" i="4" a="1"/>
  <c r="ES252" i="4" s="1"/>
  <c r="K162" i="4" a="1"/>
  <c r="K162" i="4" s="1"/>
  <c r="DU162" i="4" a="1"/>
  <c r="DU162" i="4" s="1"/>
  <c r="EP155" i="4" a="1"/>
  <c r="EP155" i="4" s="1"/>
  <c r="DW77" i="4" a="1"/>
  <c r="DW77" i="4" s="1"/>
  <c r="DW149" i="4" a="1"/>
  <c r="DW149" i="4" s="1"/>
  <c r="DV77" i="4" a="1"/>
  <c r="DV77" i="4" s="1"/>
  <c r="FJ174" i="4" a="1"/>
  <c r="FJ174" i="4" s="1"/>
  <c r="ER70" i="4" a="1"/>
  <c r="ER70" i="4" s="1"/>
  <c r="DM174" i="4" a="1"/>
  <c r="DM174" i="4" s="1"/>
  <c r="GZ162" i="4" a="1"/>
  <c r="GZ162" i="4" s="1"/>
  <c r="FN117" i="4"/>
  <c r="FY176" i="4" a="1"/>
  <c r="FY176" i="4" s="1"/>
  <c r="EQ252" i="4" a="1"/>
  <c r="EQ252" i="4" s="1"/>
  <c r="FE248" i="4" a="1"/>
  <c r="FE248" i="4" s="1"/>
  <c r="GO232" i="4" a="1"/>
  <c r="GO232" i="4" s="1"/>
  <c r="K142" i="4" a="1"/>
  <c r="K142" i="4" s="1"/>
  <c r="DU142" i="4" a="1"/>
  <c r="DU142" i="4" s="1"/>
  <c r="DQ131" i="4" a="1"/>
  <c r="DQ131" i="4" s="1"/>
  <c r="EB248" i="4" a="1"/>
  <c r="EB248" i="4" s="1"/>
  <c r="N149" i="4" a="1"/>
  <c r="N149" i="4" s="1"/>
  <c r="L149" i="4" a="1"/>
  <c r="L149" i="4"/>
  <c r="HA248" i="4" a="1"/>
  <c r="HA248" i="4" s="1"/>
  <c r="EJ252" i="4" a="1"/>
  <c r="EJ252" i="4" s="1"/>
  <c r="EJ117" i="4" a="1"/>
  <c r="EJ117" i="4" s="1"/>
  <c r="GX22" i="4" a="1"/>
  <c r="GX22" i="4" s="1"/>
  <c r="GP155" i="4" a="1"/>
  <c r="GP155" i="4" s="1"/>
  <c r="DS175" i="4" a="1"/>
  <c r="DS175" i="4" s="1"/>
  <c r="DR175" i="4" a="1"/>
  <c r="DR175" i="4" s="1"/>
  <c r="FV155" i="4" a="1"/>
  <c r="FV155" i="4" s="1"/>
  <c r="FF70" i="4" a="1"/>
  <c r="FF70" i="4" s="1"/>
  <c r="M77" i="4" a="1"/>
  <c r="M77" i="4" s="1"/>
  <c r="FT117" i="4" a="1"/>
  <c r="FT117" i="4" s="1"/>
  <c r="FW110" i="4" a="1"/>
  <c r="FW110" i="4" s="1"/>
  <c r="M174" i="4" a="1"/>
  <c r="M174" i="4" s="1"/>
  <c r="EC110" i="4" a="1"/>
  <c r="EC110" i="4" s="1"/>
  <c r="R232" i="4" a="1"/>
  <c r="R232" i="4" s="1"/>
  <c r="FI22" i="4" a="1"/>
  <c r="FI22" i="4" s="1"/>
  <c r="GX180" i="4" a="1"/>
  <c r="GX180" i="4" s="1"/>
  <c r="EM131" i="4" a="1"/>
  <c r="EM131" i="4" s="1"/>
  <c r="ET248" i="4" a="1"/>
  <c r="ET248" i="4"/>
  <c r="GN221" i="4" a="1"/>
  <c r="GN221" i="4" s="1"/>
  <c r="HC261" i="4" a="1"/>
  <c r="HC261" i="4" s="1"/>
  <c r="HF110" i="4" a="1"/>
  <c r="HF110" i="4" s="1"/>
  <c r="ET155" i="4" a="1"/>
  <c r="ET155" i="4" s="1"/>
  <c r="EN162" i="4" a="1"/>
  <c r="EN162" i="4" s="1"/>
  <c r="GZ77" i="4" a="1"/>
  <c r="GZ77" i="4" s="1"/>
  <c r="FA117" i="4" a="1"/>
  <c r="FA117" i="4" s="1"/>
  <c r="FG149" i="4" a="1"/>
  <c r="FG149" i="4" s="1"/>
  <c r="EM22" i="4" a="1"/>
  <c r="EM22" i="4"/>
  <c r="FV232" i="4" a="1"/>
  <c r="FV232" i="4" s="1"/>
  <c r="HK180" i="4" a="1"/>
  <c r="HK180" i="4" s="1"/>
  <c r="EJ175" i="4" a="1"/>
  <c r="EJ175" i="4" s="1"/>
  <c r="FB117" i="4" a="1"/>
  <c r="FB117" i="4" s="1"/>
  <c r="EX248" i="4" a="1"/>
  <c r="EX248" i="4" s="1"/>
  <c r="GP174" i="4" a="1"/>
  <c r="GP174" i="4" s="1"/>
  <c r="EM232" i="4" a="1"/>
  <c r="EM232" i="4"/>
  <c r="N213" i="4" a="1"/>
  <c r="N213" i="4" s="1"/>
  <c r="L213" i="4" a="1"/>
  <c r="L213" i="4" s="1"/>
  <c r="GV117" i="4" a="1"/>
  <c r="GV117" i="4" s="1"/>
  <c r="EQ261" i="4" a="1"/>
  <c r="EQ261" i="4" s="1"/>
  <c r="HE221" i="4" a="1"/>
  <c r="HE221" i="4" s="1"/>
  <c r="K221" i="4" a="1"/>
  <c r="K221" i="4" s="1"/>
  <c r="DU221" i="4" a="1"/>
  <c r="DU221" i="4"/>
  <c r="HF117" i="4" a="1"/>
  <c r="HF117" i="4" s="1"/>
  <c r="EI213" i="4" a="1"/>
  <c r="EI213" i="4" s="1"/>
  <c r="FL149" i="4"/>
  <c r="FV261" i="4" a="1"/>
  <c r="FV261" i="4"/>
  <c r="GW232" i="4" a="1"/>
  <c r="GW232" i="4" s="1"/>
  <c r="DM22" i="4" a="1"/>
  <c r="DM22" i="4" s="1"/>
  <c r="HK261" i="4" a="1"/>
  <c r="HK261" i="4" s="1"/>
  <c r="N176" i="4" a="1"/>
  <c r="N176" i="4" s="1"/>
  <c r="L176" i="4" a="1"/>
  <c r="L176" i="4" s="1"/>
  <c r="M110" i="4" a="1"/>
  <c r="M110" i="4" s="1"/>
  <c r="DO213" i="4" a="1"/>
  <c r="DO213" i="4" s="1"/>
  <c r="HD162" i="4" a="1"/>
  <c r="HD162" i="4" s="1"/>
  <c r="O77" i="4" a="1"/>
  <c r="O77" i="4" s="1"/>
  <c r="HE174" i="4" a="1"/>
  <c r="HE174" i="4" s="1"/>
  <c r="FC149" i="4" a="1"/>
  <c r="FC149" i="4" s="1"/>
  <c r="FE252" i="4" a="1"/>
  <c r="FE252" i="4" s="1"/>
  <c r="FP174" i="4" a="1"/>
  <c r="FP174" i="4" s="1"/>
  <c r="O117" i="4" a="1"/>
  <c r="O117" i="4" s="1"/>
  <c r="HK117" i="4" a="1"/>
  <c r="HK117" i="4" s="1"/>
  <c r="N252" i="4" a="1"/>
  <c r="N252" i="4" s="1"/>
  <c r="L252" i="4" a="1"/>
  <c r="L252" i="4" s="1"/>
  <c r="GM70" i="4" a="1"/>
  <c r="GM70" i="4"/>
  <c r="GU117" i="4" a="1"/>
  <c r="GU117" i="4" s="1"/>
  <c r="R221" i="4" a="1"/>
  <c r="R221" i="4" s="1"/>
  <c r="HH155" i="4" a="1"/>
  <c r="HH155" i="4" s="1"/>
  <c r="EX117" i="4" a="1"/>
  <c r="EX117" i="4" s="1"/>
  <c r="FS131" i="4" a="1"/>
  <c r="FS131" i="4" s="1"/>
  <c r="ED252" i="4" a="1"/>
  <c r="ED252" i="4" s="1"/>
  <c r="FG248" i="4" a="1"/>
  <c r="FG248" i="4"/>
  <c r="FX22" i="4" a="1"/>
  <c r="FX22" i="4" s="1"/>
  <c r="FF155" i="4" a="1"/>
  <c r="FF155" i="4" s="1"/>
  <c r="DQ176" i="4" a="1"/>
  <c r="DQ176" i="4" s="1"/>
  <c r="EL142" i="4" a="1"/>
  <c r="EL142" i="4" s="1"/>
  <c r="ES248" i="4" a="1"/>
  <c r="ES248" i="4"/>
  <c r="GX248" i="4" a="1"/>
  <c r="GX248" i="4" s="1"/>
  <c r="EB213" i="4" a="1"/>
  <c r="EB213" i="4" s="1"/>
  <c r="R176" i="4" a="1"/>
  <c r="R176" i="4" s="1"/>
  <c r="FW131" i="4" a="1"/>
  <c r="FW131" i="4" s="1"/>
  <c r="T261" i="4" a="1"/>
  <c r="T261" i="4" s="1"/>
  <c r="FM131" i="4"/>
  <c r="EW117" i="4" a="1"/>
  <c r="EW117" i="4"/>
  <c r="N261" i="4" a="1"/>
  <c r="N261" i="4" s="1"/>
  <c r="L261" i="4" a="1"/>
  <c r="L261" i="4" s="1"/>
  <c r="GW213" i="4" a="1"/>
  <c r="GW213" i="4" s="1"/>
  <c r="EC131" i="4" a="1"/>
  <c r="EC131" i="4" s="1"/>
  <c r="FF248" i="4" a="1"/>
  <c r="FF248" i="4" s="1"/>
  <c r="M232" i="4" a="1"/>
  <c r="M232" i="4" s="1"/>
  <c r="GM162" i="4" a="1"/>
  <c r="GM162" i="4"/>
  <c r="FA162" i="4" a="1"/>
  <c r="FA162" i="4"/>
  <c r="FN174" i="4"/>
  <c r="GU110" i="4" a="1"/>
  <c r="GU110" i="4" s="1"/>
  <c r="HC142" i="4" a="1"/>
  <c r="HC142" i="4" s="1"/>
  <c r="HD180" i="4" a="1"/>
  <c r="HD180" i="4" s="1"/>
  <c r="DO248" i="4" a="1"/>
  <c r="DO248" i="4" s="1"/>
  <c r="FI77" i="4" a="1"/>
  <c r="FI77" i="4" s="1"/>
  <c r="GR162" i="4" a="1"/>
  <c r="GR162" i="4" s="1"/>
  <c r="EW174" i="4" a="1"/>
  <c r="EW174" i="4" s="1"/>
  <c r="FE174" i="4" a="1"/>
  <c r="FE174" i="4"/>
  <c r="GX175" i="4" a="1"/>
  <c r="GX175" i="4" s="1"/>
  <c r="DL110" i="4" a="1"/>
  <c r="DL110" i="4" s="1"/>
  <c r="FW149" i="4" a="1"/>
  <c r="FW149" i="4" s="1"/>
  <c r="FC162" i="4" a="1"/>
  <c r="FC162" i="4" s="1"/>
  <c r="FM117" i="4"/>
  <c r="FN176" i="4"/>
  <c r="FS176" i="4" a="1"/>
  <c r="FS176" i="4" s="1"/>
  <c r="EC252" i="4" a="1"/>
  <c r="EC252" i="4" s="1"/>
  <c r="GY110" i="4" a="1"/>
  <c r="GY110" i="4"/>
  <c r="ET176" i="4" a="1"/>
  <c r="ET176" i="4" s="1"/>
  <c r="K252" i="4" a="1"/>
  <c r="K252" i="4" s="1"/>
  <c r="DU252" i="4" a="1"/>
  <c r="DU252" i="4" s="1"/>
  <c r="EB22" i="4" a="1"/>
  <c r="EB22" i="4" s="1"/>
  <c r="GR248" i="4" a="1"/>
  <c r="GR248" i="4" s="1"/>
  <c r="FT261" i="4" a="1"/>
  <c r="FT261" i="4" s="1"/>
  <c r="ET213" i="4" a="1"/>
  <c r="ET213" i="4" s="1"/>
  <c r="GO175" i="4" a="1"/>
  <c r="GO175" i="4" s="1"/>
  <c r="GU252" i="4" a="1"/>
  <c r="GU252" i="4" s="1"/>
  <c r="FT174" i="4" a="1"/>
  <c r="FT174" i="4" s="1"/>
  <c r="EZ162" i="4" a="1"/>
  <c r="EZ162" i="4" s="1"/>
  <c r="GM175" i="4" a="1"/>
  <c r="GM175" i="4" s="1"/>
  <c r="FS248" i="4" a="1"/>
  <c r="FS248" i="4" s="1"/>
  <c r="GZ117" i="4" a="1"/>
  <c r="GZ117" i="4" s="1"/>
  <c r="K174" i="4" a="1"/>
  <c r="K174" i="4" s="1"/>
  <c r="DU174" i="4" a="1"/>
  <c r="DU174" i="4" s="1"/>
  <c r="R22" i="4" a="1"/>
  <c r="R22" i="4" s="1"/>
  <c r="EC248" i="4" a="1"/>
  <c r="EC248" i="4" s="1"/>
  <c r="EZ142" i="4" a="1"/>
  <c r="EZ142" i="4" s="1"/>
  <c r="FW213" i="4" a="1"/>
  <c r="FW213" i="4" s="1"/>
  <c r="EV131" i="4" a="1"/>
  <c r="EV131" i="4"/>
  <c r="FM221" i="4"/>
  <c r="FL175" i="4"/>
  <c r="N110" i="4" a="1"/>
  <c r="N110" i="4" s="1"/>
  <c r="L110" i="4" a="1"/>
  <c r="L110" i="4" s="1"/>
  <c r="EZ221" i="4" a="1"/>
  <c r="EZ221" i="4" s="1"/>
  <c r="FM155" i="4"/>
  <c r="EP131" i="4" a="1"/>
  <c r="EP131" i="4" s="1"/>
  <c r="HK232" i="4" a="1"/>
  <c r="HK232" i="4" s="1"/>
  <c r="GP261" i="4" a="1"/>
  <c r="GP261" i="4" s="1"/>
  <c r="FS213" i="4" a="1"/>
  <c r="FS213" i="4" s="1"/>
  <c r="GV252" i="4" a="1"/>
  <c r="GV252" i="4" s="1"/>
  <c r="EZ175" i="4" a="1"/>
  <c r="EZ175" i="4"/>
  <c r="DO77" i="4" a="1"/>
  <c r="DO77" i="4" s="1"/>
  <c r="O142" i="4" a="1"/>
  <c r="O142" i="4" s="1"/>
  <c r="GS180" i="4" a="1"/>
  <c r="GS180" i="4" s="1"/>
  <c r="DS232" i="4" a="1"/>
  <c r="DS232" i="4" s="1"/>
  <c r="DR232" i="4" a="1"/>
  <c r="DR232" i="4" s="1"/>
  <c r="EL252" i="4" a="1"/>
  <c r="EL252" i="4" s="1"/>
  <c r="DZ180" i="4" a="1"/>
  <c r="DZ180" i="4" s="1"/>
  <c r="EB162" i="4" a="1"/>
  <c r="EB162" i="4" s="1"/>
  <c r="FT175" i="4" a="1"/>
  <c r="FT175" i="4" s="1"/>
  <c r="S174" i="4" a="1"/>
  <c r="S174" i="4" s="1"/>
  <c r="GZ248" i="4" a="1"/>
  <c r="GZ248" i="4" s="1"/>
  <c r="EX77" i="4" a="1"/>
  <c r="EX77" i="4" s="1"/>
  <c r="K155" i="4" a="1"/>
  <c r="K155" i="4" s="1"/>
  <c r="DU155" i="4" a="1"/>
  <c r="DU155" i="4" s="1"/>
  <c r="FB248" i="4" a="1"/>
  <c r="FB248" i="4" s="1"/>
  <c r="DS252" i="4" a="1"/>
  <c r="DS252" i="4" s="1"/>
  <c r="DR252" i="4" a="1"/>
  <c r="DR252" i="4" s="1"/>
  <c r="FG221" i="4" a="1"/>
  <c r="FG221" i="4" s="1"/>
  <c r="T131" i="4" a="1"/>
  <c r="T131" i="4" s="1"/>
  <c r="FA213" i="4" a="1"/>
  <c r="FA213" i="4" s="1"/>
  <c r="EC232" i="4" a="1"/>
  <c r="EC232" i="4" s="1"/>
  <c r="S232" i="4" a="1"/>
  <c r="S232" i="4"/>
  <c r="FY22" i="4" a="1"/>
  <c r="FY22" i="4" s="1"/>
  <c r="FV180" i="4" a="1"/>
  <c r="FV180" i="4" s="1"/>
  <c r="HD175" i="4" a="1"/>
  <c r="HD175" i="4" s="1"/>
  <c r="DW213" i="4" a="1"/>
  <c r="DW213" i="4" s="1"/>
  <c r="EP175" i="4" a="1"/>
  <c r="EP175" i="4" s="1"/>
  <c r="FL221" i="4"/>
  <c r="DM252" i="4" a="1"/>
  <c r="DM252" i="4" s="1"/>
  <c r="HF180" i="4" a="1"/>
  <c r="HF180" i="4" s="1"/>
  <c r="HC221" i="4" a="1"/>
  <c r="HC221" i="4" s="1"/>
  <c r="FJ110" i="4" a="1"/>
  <c r="FJ110" i="4" s="1"/>
  <c r="HF149" i="4" a="1"/>
  <c r="HF149" i="4" s="1"/>
  <c r="FB77" i="4" a="1"/>
  <c r="FB77" i="4" s="1"/>
  <c r="FW248" i="4" a="1"/>
  <c r="FW248" i="4" s="1"/>
  <c r="GU131" i="4" a="1"/>
  <c r="GU131" i="4" s="1"/>
  <c r="FM261" i="4"/>
  <c r="EV70" i="4" a="1"/>
  <c r="EV70" i="4" s="1"/>
  <c r="FI110" i="4" a="1"/>
  <c r="FI110" i="4" s="1"/>
  <c r="GY176" i="4" a="1"/>
  <c r="GY176" i="4" s="1"/>
  <c r="EJ142" i="4" a="1"/>
  <c r="EJ142" i="4" s="1"/>
  <c r="GS252" i="4" a="1"/>
  <c r="GS252" i="4" s="1"/>
  <c r="DW155" i="4" a="1"/>
  <c r="DW155" i="4" s="1"/>
  <c r="DM232" i="4" a="1"/>
  <c r="DM232" i="4" s="1"/>
  <c r="GN232" i="4" a="1"/>
  <c r="GN232" i="4" s="1"/>
  <c r="S213" i="4" a="1"/>
  <c r="S213" i="4" s="1"/>
  <c r="GP213" i="4" a="1"/>
  <c r="GP213" i="4" s="1"/>
  <c r="K110" i="4" a="1"/>
  <c r="K110" i="4"/>
  <c r="DU110" i="4" a="1"/>
  <c r="DU110" i="4" s="1"/>
  <c r="EX131" i="4" a="1"/>
  <c r="EX131" i="4" s="1"/>
  <c r="GN180" i="4" a="1"/>
  <c r="GN180" i="4" s="1"/>
  <c r="FA174" i="4" a="1"/>
  <c r="FA174" i="4" s="1"/>
  <c r="HD77" i="4" a="1"/>
  <c r="HD77" i="4" s="1"/>
  <c r="EM213" i="4" a="1"/>
  <c r="EM213" i="4" s="1"/>
  <c r="GW162" i="4" a="1"/>
  <c r="GW162" i="4" s="1"/>
  <c r="FT22" i="4" a="1"/>
  <c r="FT22" i="4" s="1"/>
  <c r="GO221" i="4" a="1"/>
  <c r="GO221" i="4" s="1"/>
  <c r="EW232" i="4" a="1"/>
  <c r="EW232" i="4"/>
  <c r="GW180" i="4" a="1"/>
  <c r="GW180" i="4" s="1"/>
  <c r="FG213" i="4" a="1"/>
  <c r="FG213" i="4" s="1"/>
  <c r="M155" i="4" a="1"/>
  <c r="M155" i="4" s="1"/>
  <c r="FE176" i="4" a="1"/>
  <c r="FE176" i="4" s="1"/>
  <c r="EJ232" i="4" a="1"/>
  <c r="EJ232" i="4" s="1"/>
  <c r="FT180" i="4" a="1"/>
  <c r="FT180" i="4" s="1"/>
  <c r="FB142" i="4" a="1"/>
  <c r="FB142" i="4" s="1"/>
  <c r="EM180" i="4" a="1"/>
  <c r="EM180" i="4" s="1"/>
  <c r="EE117" i="4" a="1"/>
  <c r="EE117" i="4" s="1"/>
  <c r="DM261" i="4" a="1"/>
  <c r="DM261" i="4" s="1"/>
  <c r="Q142" i="4" a="1"/>
  <c r="Q142" i="4" s="1"/>
  <c r="I142" i="4" a="1"/>
  <c r="I142" i="4"/>
  <c r="GO131" i="4" a="1"/>
  <c r="GO131" i="4" s="1"/>
  <c r="FA155" i="4" a="1"/>
  <c r="FA155" i="4" s="1"/>
  <c r="GY70" i="4" a="1"/>
  <c r="GY70" i="4" s="1"/>
  <c r="DV110" i="4" a="1"/>
  <c r="DV110" i="4" s="1"/>
  <c r="DL162" i="4" a="1"/>
  <c r="DL162" i="4" s="1"/>
  <c r="EN77" i="4" a="1"/>
  <c r="EN77" i="4" s="1"/>
  <c r="GM110" i="4" a="1"/>
  <c r="GM110" i="4" s="1"/>
  <c r="EL162" i="4" a="1"/>
  <c r="EL162" i="4" s="1"/>
  <c r="DL213" i="4" a="1"/>
  <c r="DL213" i="4" s="1"/>
  <c r="FN162" i="4"/>
  <c r="FJ180" i="4" a="1"/>
  <c r="FJ180" i="4" s="1"/>
  <c r="GX131" i="4" a="1"/>
  <c r="GX131" i="4" s="1"/>
  <c r="FY174" i="4" a="1"/>
  <c r="FY174" i="4" s="1"/>
  <c r="FF142" i="4" a="1"/>
  <c r="FF142" i="4" s="1"/>
  <c r="EM117" i="4" a="1"/>
  <c r="EM117" i="4" s="1"/>
  <c r="EH180" i="4" a="1"/>
  <c r="EH180" i="4"/>
  <c r="FM162" i="4"/>
  <c r="ER110" i="4" a="1"/>
  <c r="ER110" i="4" s="1"/>
  <c r="GX117" i="4" a="1"/>
  <c r="GX117" i="4" s="1"/>
  <c r="ES213" i="4" a="1"/>
  <c r="ES213" i="4" s="1"/>
  <c r="FJ175" i="4" a="1"/>
  <c r="FJ175" i="4" s="1"/>
  <c r="HA22" i="4" a="1"/>
  <c r="HA22" i="4" s="1"/>
  <c r="FW232" i="4" a="1"/>
  <c r="FW232" i="4" s="1"/>
  <c r="EZ180" i="4" a="1"/>
  <c r="EZ180" i="4" s="1"/>
  <c r="Q180" i="4" a="1"/>
  <c r="Q180" i="4"/>
  <c r="I180" i="4" a="1"/>
  <c r="I180" i="4" s="1"/>
  <c r="DL149" i="4" a="1"/>
  <c r="DL149" i="4" s="1"/>
  <c r="GR176" i="4" a="1"/>
  <c r="GR176" i="4"/>
  <c r="DQ248" i="4" a="1"/>
  <c r="DQ248" i="4" s="1"/>
  <c r="EJ248" i="4" a="1"/>
  <c r="EJ248" i="4" s="1"/>
  <c r="M131" i="4" a="1"/>
  <c r="M131" i="4" s="1"/>
  <c r="FI131" i="4" a="1"/>
  <c r="FI131" i="4"/>
  <c r="FL176" i="4"/>
  <c r="FF117" i="4" a="1"/>
  <c r="FF117" i="4" s="1"/>
  <c r="EW70" i="4" a="1"/>
  <c r="EW70" i="4" s="1"/>
  <c r="DV155" i="4" a="1"/>
  <c r="DV155" i="4" s="1"/>
  <c r="HC252" i="4" a="1"/>
  <c r="HC252" i="4" s="1"/>
  <c r="HK70" i="4" a="1"/>
  <c r="HK70" i="4"/>
  <c r="HA176" i="4" a="1"/>
  <c r="HA176" i="4" s="1"/>
  <c r="GV175" i="4" a="1"/>
  <c r="GV175" i="4" s="1"/>
  <c r="GW149" i="4" a="1"/>
  <c r="GW149" i="4" s="1"/>
  <c r="ER180" i="4" a="1"/>
  <c r="ER180" i="4" s="1"/>
  <c r="FM22" i="4"/>
  <c r="EP221" i="4" a="1"/>
  <c r="EP221" i="4" s="1"/>
  <c r="DQ252" i="4" a="1"/>
  <c r="DQ252" i="4" s="1"/>
  <c r="ER175" i="4" a="1"/>
  <c r="ER175" i="4" s="1"/>
  <c r="DO70" i="4" a="1"/>
  <c r="DO70" i="4" s="1"/>
  <c r="EI162" i="4" a="1"/>
  <c r="EI162" i="4" s="1"/>
  <c r="FM176" i="4"/>
  <c r="GX213" i="4" a="1"/>
  <c r="GX213" i="4" s="1"/>
  <c r="FS77" i="4" a="1"/>
  <c r="FS77" i="4" s="1"/>
  <c r="FE131" i="4" a="1"/>
  <c r="FE131" i="4" s="1"/>
  <c r="K70" i="4" a="1"/>
  <c r="K70" i="4" s="1"/>
  <c r="DU70" i="4" a="1"/>
  <c r="DU70" i="4" s="1"/>
  <c r="DV175" i="4" a="1"/>
  <c r="DV175" i="4" s="1"/>
  <c r="HH176" i="4" a="1"/>
  <c r="HH176" i="4" s="1"/>
  <c r="DZ252" i="4" a="1"/>
  <c r="DZ252" i="4" s="1"/>
  <c r="EP252" i="4" a="1"/>
  <c r="EP252" i="4" s="1"/>
  <c r="ED142" i="4" a="1"/>
  <c r="ED142" i="4" s="1"/>
  <c r="GU77" i="4" a="1"/>
  <c r="GU77" i="4" s="1"/>
  <c r="EV261" i="4" a="1"/>
  <c r="EV261" i="4" s="1"/>
  <c r="FS180" i="4" a="1"/>
  <c r="FS180" i="4" s="1"/>
  <c r="FG252" i="4" a="1"/>
  <c r="FG252" i="4"/>
  <c r="GX77" i="4" a="1"/>
  <c r="GX77" i="4" s="1"/>
  <c r="GW248" i="4" a="1"/>
  <c r="GW248" i="4" s="1"/>
  <c r="FM70" i="4"/>
  <c r="HA213" i="4" a="1"/>
  <c r="HA213" i="4" s="1"/>
  <c r="T70" i="4" a="1"/>
  <c r="T70" i="4" s="1"/>
  <c r="EQ117" i="4" a="1"/>
  <c r="EQ117" i="4" s="1"/>
  <c r="DQ162" i="4" a="1"/>
  <c r="DQ162" i="4" s="1"/>
  <c r="FI175" i="4" a="1"/>
  <c r="FI175" i="4" s="1"/>
  <c r="ES117" i="4" a="1"/>
  <c r="ES117" i="4"/>
  <c r="GO77" i="4" a="1"/>
  <c r="GO77" i="4" s="1"/>
  <c r="FY155" i="4" a="1"/>
  <c r="FY155" i="4" s="1"/>
  <c r="GX149" i="4" a="1"/>
  <c r="GX149" i="4" s="1"/>
  <c r="ED155" i="4" a="1"/>
  <c r="ED155" i="4" s="1"/>
  <c r="DV117" i="4" a="1"/>
  <c r="DV117" i="4" s="1"/>
  <c r="GZ174" i="4" a="1"/>
  <c r="GZ174" i="4" s="1"/>
  <c r="FM77" i="4"/>
  <c r="EP180" i="4" a="1"/>
  <c r="EP180" i="4" s="1"/>
  <c r="DZ176" i="4" a="1"/>
  <c r="DZ176" i="4" s="1"/>
  <c r="ET22" i="4" a="1"/>
  <c r="ET22" i="4" s="1"/>
  <c r="DM162" i="4" a="1"/>
  <c r="DM162" i="4" s="1"/>
  <c r="EX110" i="4" a="1"/>
  <c r="EX110" i="4" s="1"/>
  <c r="DQ232" i="4" a="1"/>
  <c r="DQ232" i="4" s="1"/>
  <c r="EN232" i="4" a="1"/>
  <c r="EN232" i="4" s="1"/>
  <c r="GX221" i="4" a="1"/>
  <c r="GX221" i="4" s="1"/>
  <c r="GV176" i="4" a="1"/>
  <c r="GV176" i="4" s="1"/>
  <c r="DW248" i="4" a="1"/>
  <c r="DW248" i="4" s="1"/>
  <c r="HE149" i="4" a="1"/>
  <c r="HE149" i="4" s="1"/>
  <c r="HK149" i="4" a="1"/>
  <c r="HK149" i="4" s="1"/>
  <c r="DY176" i="4" a="1"/>
  <c r="DY176" i="4" s="1"/>
  <c r="FN261" i="4"/>
  <c r="GY174" i="4" a="1"/>
  <c r="GY174" i="4" s="1"/>
  <c r="FB70" i="4" a="1"/>
  <c r="FB70" i="4" s="1"/>
  <c r="FB176" i="4" a="1"/>
  <c r="FB176" i="4" s="1"/>
  <c r="GR70" i="4" a="1"/>
  <c r="GR70" i="4" s="1"/>
  <c r="FL174" i="4"/>
  <c r="GV162" i="4" a="1"/>
  <c r="GV162" i="4" s="1"/>
  <c r="ES131" i="4" a="1"/>
  <c r="ES131" i="4" s="1"/>
  <c r="GM155" i="4" a="1"/>
  <c r="GM155" i="4" s="1"/>
  <c r="FL261" i="4"/>
  <c r="EX176" i="4" a="1"/>
  <c r="EX176" i="4" s="1"/>
  <c r="FL77" i="4"/>
  <c r="EN252" i="4" a="1"/>
  <c r="EN252" i="4" s="1"/>
  <c r="GU180" i="4" a="1"/>
  <c r="GU180" i="4" s="1"/>
  <c r="EN117" i="4" a="1"/>
  <c r="EN117" i="4" s="1"/>
  <c r="FP175" i="4" a="1"/>
  <c r="FP175" i="4" s="1"/>
  <c r="EW22" i="4" a="1"/>
  <c r="EW22" i="4" s="1"/>
  <c r="FI232" i="4" a="1"/>
  <c r="FI232" i="4" s="1"/>
  <c r="DW142" i="4" a="1"/>
  <c r="DW142" i="4" s="1"/>
  <c r="EI232" i="4" a="1"/>
  <c r="EI232" i="4" s="1"/>
  <c r="FY77" i="4" a="1"/>
  <c r="FY77" i="4" s="1"/>
  <c r="DW221" i="4" a="1"/>
  <c r="DW221" i="4" s="1"/>
  <c r="HH261" i="4" a="1"/>
  <c r="HH261" i="4" s="1"/>
  <c r="EV180" i="4" a="1"/>
  <c r="EV180" i="4" s="1"/>
  <c r="ET175" i="4" a="1"/>
  <c r="ET175" i="4" s="1"/>
  <c r="ES149" i="4" a="1"/>
  <c r="ES149" i="4" s="1"/>
  <c r="GO261" i="4" a="1"/>
  <c r="GO261" i="4"/>
  <c r="EH70" i="4" a="1"/>
  <c r="EH70" i="4"/>
  <c r="FL180" i="4"/>
  <c r="EW142" i="4" a="1"/>
  <c r="EW142" i="4" s="1"/>
  <c r="ED174" i="4" a="1"/>
  <c r="ED174" i="4" s="1"/>
  <c r="FB221" i="4" a="1"/>
  <c r="FB221" i="4" s="1"/>
  <c r="FJ77" i="4" a="1"/>
  <c r="FJ77" i="4" s="1"/>
  <c r="EW131" i="4" a="1"/>
  <c r="EW131" i="4" s="1"/>
  <c r="GW176" i="4" a="1"/>
  <c r="GW176" i="4"/>
  <c r="EB221" i="4" a="1"/>
  <c r="EB221" i="4" s="1"/>
  <c r="DY221" i="4" a="1"/>
  <c r="DY221" i="4" s="1"/>
  <c r="DO22" i="4" a="1"/>
  <c r="DO22" i="4" s="1"/>
  <c r="GW77" i="4" a="1"/>
  <c r="GW77" i="4" s="1"/>
  <c r="FS174" i="4" a="1"/>
  <c r="FS174" i="4" s="1"/>
  <c r="FG22" i="4" a="1"/>
  <c r="FG22" i="4" s="1"/>
  <c r="FT131" i="4" a="1"/>
  <c r="FT131" i="4" s="1"/>
  <c r="EN175" i="4" a="1"/>
  <c r="EN175" i="4" s="1"/>
  <c r="Q22" i="4" a="1"/>
  <c r="Q22" i="4" s="1"/>
  <c r="I22" i="4" a="1"/>
  <c r="I22" i="4" s="1"/>
  <c r="ER131" i="4" a="1"/>
  <c r="ER131" i="4" s="1"/>
  <c r="GS248" i="4" a="1"/>
  <c r="GS248" i="4" s="1"/>
  <c r="S162" i="4" a="1"/>
  <c r="S162" i="4" s="1"/>
  <c r="GV232" i="4" a="1"/>
  <c r="GV232" i="4" s="1"/>
  <c r="Q174" i="4" a="1"/>
  <c r="Q174" i="4" s="1"/>
  <c r="I174" i="4" a="1"/>
  <c r="I174" i="4"/>
  <c r="EE221" i="4" a="1"/>
  <c r="EE221" i="4" s="1"/>
  <c r="HK175" i="4" a="1"/>
  <c r="HK175" i="4" s="1"/>
  <c r="GO213" i="4" a="1"/>
  <c r="GO213" i="4" s="1"/>
  <c r="Q221" i="4" a="1"/>
  <c r="Q221" i="4"/>
  <c r="I221" i="4" a="1"/>
  <c r="I221" i="4" s="1"/>
  <c r="GY117" i="4" a="1"/>
  <c r="GY117" i="4" s="1"/>
  <c r="DL180" i="4" a="1"/>
  <c r="DL180" i="4"/>
  <c r="GO155" i="4" a="1"/>
  <c r="GO155" i="4" s="1"/>
  <c r="FY252" i="4" a="1"/>
  <c r="FY252" i="4" s="1"/>
  <c r="EL131" i="4" a="1"/>
  <c r="EL131" i="4" s="1"/>
  <c r="EZ131" i="4" a="1"/>
  <c r="EZ131" i="4"/>
  <c r="FI252" i="4" a="1"/>
  <c r="FI252" i="4" s="1"/>
  <c r="FI248" i="4" a="1"/>
  <c r="FI248" i="4" s="1"/>
  <c r="FY70" i="4" a="1"/>
  <c r="FY70" i="4" s="1"/>
  <c r="DO221" i="4" a="1"/>
  <c r="DO221" i="4" s="1"/>
  <c r="EH213" i="4" a="1"/>
  <c r="EH213" i="4" s="1"/>
  <c r="FS110" i="4" a="1"/>
  <c r="FS110" i="4" s="1"/>
  <c r="S180" i="4" a="1"/>
  <c r="S180" i="4" s="1"/>
  <c r="GZ155" i="4" a="1"/>
  <c r="GZ155" i="4" s="1"/>
  <c r="FN248" i="4"/>
  <c r="HF142" i="4" a="1"/>
  <c r="HF142" i="4" s="1"/>
  <c r="GQ221" i="4" a="1"/>
  <c r="GQ221" i="4" s="1"/>
  <c r="FM248" i="4"/>
  <c r="M162" i="4" a="1"/>
  <c r="M162" i="4" s="1"/>
  <c r="HF70" i="4" a="1"/>
  <c r="HF70" i="4" s="1"/>
  <c r="FE142" i="4" a="1"/>
  <c r="FE142" i="4" s="1"/>
  <c r="ET149" i="4" a="1"/>
  <c r="ET149" i="4" s="1"/>
  <c r="EW155" i="4" a="1"/>
  <c r="EW155" i="4" s="1"/>
  <c r="FN213" i="4"/>
  <c r="EM252" i="4" a="1"/>
  <c r="EM252" i="4" s="1"/>
  <c r="FW221" i="4" a="1"/>
  <c r="FW221" i="4" s="1"/>
  <c r="ET174" i="4" a="1"/>
  <c r="ET174" i="4" s="1"/>
  <c r="S176" i="4" a="1"/>
  <c r="S176" i="4" s="1"/>
  <c r="DM70" i="4" a="1"/>
  <c r="DM70" i="4" s="1"/>
  <c r="GS174" i="4" a="1"/>
  <c r="GS174" i="4" s="1"/>
  <c r="EE213" i="4" a="1"/>
  <c r="EE213" i="4"/>
  <c r="ES142" i="4" a="1"/>
  <c r="ES142" i="4" s="1"/>
  <c r="DV180" i="4" a="1"/>
  <c r="DV180" i="4" s="1"/>
  <c r="DW70" i="4" a="1"/>
  <c r="DW70" i="4" s="1"/>
  <c r="O252" i="4" a="1"/>
  <c r="O252" i="4" s="1"/>
  <c r="HE175" i="4" a="1"/>
  <c r="HE175" i="4"/>
  <c r="HF221" i="4" a="1"/>
  <c r="HF221" i="4" s="1"/>
  <c r="FT248" i="4" a="1"/>
  <c r="FT248" i="4" s="1"/>
  <c r="FL155" i="4"/>
  <c r="ES22" i="4" a="1"/>
  <c r="ES22" i="4"/>
  <c r="ET162" i="4" a="1"/>
  <c r="ET162" i="4"/>
  <c r="FF174" i="4" a="1"/>
  <c r="FF174" i="4" s="1"/>
  <c r="DZ117" i="4" a="1"/>
  <c r="DZ117" i="4" s="1"/>
  <c r="DL252" i="4" a="1"/>
  <c r="DL252" i="4" s="1"/>
  <c r="GP232" i="4" a="1"/>
  <c r="GP232" i="4" s="1"/>
  <c r="FE162" i="4" a="1"/>
  <c r="FE162" i="4" s="1"/>
  <c r="FJ261" i="4" a="1"/>
  <c r="FJ261" i="4" s="1"/>
  <c r="FX110" i="4" a="1"/>
  <c r="FX110" i="4" s="1"/>
  <c r="R131" i="4" a="1"/>
  <c r="R131" i="4" s="1"/>
  <c r="FF232" i="4" a="1"/>
  <c r="FF232" i="4" s="1"/>
  <c r="GM176" i="4" a="1"/>
  <c r="GM176" i="4" s="1"/>
  <c r="M117" i="4" a="1"/>
  <c r="M117" i="4" s="1"/>
  <c r="FA248" i="4" a="1"/>
  <c r="FA248" i="4" s="1"/>
  <c r="ES221" i="4" a="1"/>
  <c r="ES221" i="4" s="1"/>
  <c r="ED176" i="4" a="1"/>
  <c r="ED176" i="4" s="1"/>
  <c r="FL117" i="4"/>
  <c r="EP261" i="4" a="1"/>
  <c r="EP261" i="4" s="1"/>
  <c r="DM117" i="4" a="1"/>
  <c r="DM117" i="4" s="1"/>
  <c r="GN131" i="4" a="1"/>
  <c r="GN131" i="4" s="1"/>
  <c r="DY110" i="4" a="1"/>
  <c r="DY110" i="4" s="1"/>
  <c r="HE142" i="4" a="1"/>
  <c r="HE142" i="4" s="1"/>
  <c r="DZ221" i="4" a="1"/>
  <c r="DZ221" i="4" s="1"/>
  <c r="DS155" i="4" a="1"/>
  <c r="DS155" i="4"/>
  <c r="DR155" i="4" a="1"/>
  <c r="DR155" i="4" s="1"/>
  <c r="FT213" i="4" a="1"/>
  <c r="FT213" i="4" s="1"/>
  <c r="DO252" i="4" a="1"/>
  <c r="DO252" i="4" s="1"/>
  <c r="FV70" i="4" a="1"/>
  <c r="FV70" i="4"/>
  <c r="GV174" i="4" a="1"/>
  <c r="GV174" i="4" s="1"/>
  <c r="FV22" i="4" a="1"/>
  <c r="FV22" i="4" s="1"/>
  <c r="DM155" i="4" a="1"/>
  <c r="DM155" i="4"/>
  <c r="DS77" i="4" a="1"/>
  <c r="DS77" i="4" s="1"/>
  <c r="DR77" i="4" a="1"/>
  <c r="DR77" i="4" s="1"/>
  <c r="FT155" i="4" a="1"/>
  <c r="FT155" i="4"/>
  <c r="EJ174" i="4" a="1"/>
  <c r="EJ174" i="4" s="1"/>
  <c r="DS176" i="4" a="1"/>
  <c r="DS176" i="4" s="1"/>
  <c r="DR176" i="4" a="1"/>
  <c r="DR176" i="4" s="1"/>
  <c r="ES77" i="4" a="1"/>
  <c r="ES77" i="4" s="1"/>
  <c r="FN232" i="4"/>
  <c r="DO131" i="4" a="1"/>
  <c r="DO131" i="4" s="1"/>
  <c r="FA131" i="4" a="1"/>
  <c r="FA131" i="4" s="1"/>
  <c r="EP232" i="4" a="1"/>
  <c r="EP232" i="4" s="1"/>
  <c r="GW22" i="4" a="1"/>
  <c r="GW22" i="4" s="1"/>
  <c r="FT142" i="4" a="1"/>
  <c r="FT142" i="4" s="1"/>
  <c r="ET142" i="4" a="1"/>
  <c r="ET142" i="4" s="1"/>
  <c r="FS142" i="4" a="1"/>
  <c r="FS142" i="4" s="1"/>
  <c r="EC22" i="4" a="1"/>
  <c r="EC22" i="4" s="1"/>
  <c r="HE213" i="4" a="1"/>
  <c r="HE213" i="4" s="1"/>
  <c r="HD176" i="4" a="1"/>
  <c r="HD176" i="4" s="1"/>
  <c r="EN155" i="4" a="1"/>
  <c r="EN155" i="4" s="1"/>
  <c r="FG117" i="4" a="1"/>
  <c r="FG117" i="4" s="1"/>
  <c r="EB77" i="4" a="1"/>
  <c r="EB77" i="4"/>
  <c r="GM149" i="4" a="1"/>
  <c r="GM149" i="4" s="1"/>
  <c r="DV149" i="4" a="1"/>
  <c r="DV149" i="4" s="1"/>
  <c r="HF174" i="4" a="1"/>
  <c r="HF174" i="4" s="1"/>
  <c r="EE252" i="4" a="1"/>
  <c r="EE252" i="4"/>
  <c r="FN175" i="4"/>
  <c r="FE180" i="4" a="1"/>
  <c r="FE180" i="4" s="1"/>
  <c r="FN221" i="4"/>
  <c r="DZ175" i="4" a="1"/>
  <c r="DZ175" i="4" s="1"/>
  <c r="FG162" i="4" a="1"/>
  <c r="FG162" i="4" s="1"/>
  <c r="EX252" i="4" a="1"/>
  <c r="EX252" i="4" s="1"/>
  <c r="DM213" i="4" a="1"/>
  <c r="DM213" i="4" s="1"/>
  <c r="GY149" i="4" a="1"/>
  <c r="GY149" i="4" s="1"/>
  <c r="GO110" i="4" a="1"/>
  <c r="GO110" i="4" s="1"/>
  <c r="FA176" i="4" a="1"/>
  <c r="FA176" i="4" s="1"/>
  <c r="DL142" i="4" a="1"/>
  <c r="DL142" i="4" s="1"/>
  <c r="GN70" i="4" a="1"/>
  <c r="GN70" i="4" s="1"/>
  <c r="DQ155" i="4" a="1"/>
  <c r="DQ155" i="4" s="1"/>
  <c r="FG261" i="4" a="1"/>
  <c r="FG261" i="4" s="1"/>
  <c r="EV248" i="4" a="1"/>
  <c r="EV248" i="4" s="1"/>
  <c r="GM261" i="4" a="1"/>
  <c r="GM261" i="4" s="1"/>
  <c r="ER248" i="4" a="1"/>
  <c r="ER248" i="4" s="1"/>
  <c r="FS175" i="4" a="1"/>
  <c r="FS175" i="4" s="1"/>
  <c r="GQ174" i="4" a="1"/>
  <c r="GQ174" i="4" s="1"/>
  <c r="GR261" i="4" a="1"/>
  <c r="GR261" i="4" s="1"/>
  <c r="EP213" i="4" a="1"/>
  <c r="EP213" i="4" s="1"/>
  <c r="FF110" i="4" a="1"/>
  <c r="FF110" i="4" s="1"/>
  <c r="GU175" i="4" a="1"/>
  <c r="GU175" i="4" s="1"/>
  <c r="FA180" i="4" a="1"/>
  <c r="FA180" i="4" s="1"/>
  <c r="EW252" i="4" a="1"/>
  <c r="EW252" i="4" s="1"/>
  <c r="DQ142" i="4" a="1"/>
  <c r="DQ142" i="4" s="1"/>
  <c r="EJ149" i="4" a="1"/>
  <c r="EJ149" i="4" s="1"/>
  <c r="GX142" i="4" a="1"/>
  <c r="GX142" i="4" s="1"/>
  <c r="HH180" i="4" a="1"/>
  <c r="HH180" i="4" s="1"/>
  <c r="EJ162" i="4" a="1"/>
  <c r="EJ162" i="4" s="1"/>
  <c r="EH131" i="4" a="1"/>
  <c r="EH131" i="4" s="1"/>
  <c r="K77" i="4" a="1"/>
  <c r="K77" i="4" s="1"/>
  <c r="DU77" i="4" a="1"/>
  <c r="DU77" i="4" s="1"/>
  <c r="EN110" i="4" a="1"/>
  <c r="EN110" i="4" s="1"/>
  <c r="DY174" i="4" a="1"/>
  <c r="DY174" i="4" s="1"/>
  <c r="ER213" i="4" a="1"/>
  <c r="ER213" i="4"/>
  <c r="EQ180" i="4" a="1"/>
  <c r="EQ180" i="4" s="1"/>
  <c r="DM142" i="4" a="1"/>
  <c r="DM142" i="4" s="1"/>
  <c r="GZ180" i="4" a="1"/>
  <c r="GZ180" i="4" s="1"/>
  <c r="FS261" i="4" a="1"/>
  <c r="FS261" i="4" s="1"/>
  <c r="R110" i="4" a="1"/>
  <c r="R110" i="4" s="1"/>
  <c r="EC155" i="4" a="1"/>
  <c r="EC155" i="4" s="1"/>
  <c r="HC110" i="4" a="1"/>
  <c r="HC110" i="4" s="1"/>
  <c r="EM176" i="4" a="1"/>
  <c r="EM176" i="4" s="1"/>
  <c r="EE155" i="4" a="1"/>
  <c r="EE155" i="4" s="1"/>
  <c r="DL261" i="4" a="1"/>
  <c r="DL261" i="4" s="1"/>
  <c r="DO175" i="4" a="1"/>
  <c r="DO175" i="4" s="1"/>
  <c r="DV252" i="4" a="1"/>
  <c r="DV252" i="4" s="1"/>
  <c r="DW175" i="4" a="1"/>
  <c r="DW175" i="4" s="1"/>
  <c r="FJ162" i="4" a="1"/>
  <c r="FJ162" i="4" s="1"/>
  <c r="GX174" i="4" a="1"/>
  <c r="GX174" i="4" s="1"/>
  <c r="GY232" i="4" a="1"/>
  <c r="GY232" i="4" s="1"/>
  <c r="FP232" i="4" a="1"/>
  <c r="FP232" i="4" s="1"/>
  <c r="FI261" i="4" a="1"/>
  <c r="FI261" i="4" s="1"/>
  <c r="FX248" i="4" a="1"/>
  <c r="FX248" i="4" s="1"/>
  <c r="GY155" i="4" a="1"/>
  <c r="GY155" i="4" s="1"/>
  <c r="FC70" i="4" a="1"/>
  <c r="FC70" i="4" s="1"/>
  <c r="FE232" i="4" a="1"/>
  <c r="FE232" i="4" s="1"/>
  <c r="DY213" i="4" a="1"/>
  <c r="DY213" i="4" s="1"/>
  <c r="HA162" i="4" a="1"/>
  <c r="HA162" i="4" s="1"/>
  <c r="FM174" i="4"/>
  <c r="T252" i="4" a="1"/>
  <c r="T252" i="4" s="1"/>
  <c r="GM117" i="4" a="1"/>
  <c r="GM117" i="4" s="1"/>
  <c r="FP117" i="4" a="1"/>
  <c r="FP117" i="4" s="1"/>
  <c r="DL221" i="4" a="1"/>
  <c r="DL221" i="4" s="1"/>
  <c r="DZ174" i="4" a="1"/>
  <c r="DZ174" i="4" s="1"/>
  <c r="EM142" i="4" a="1"/>
  <c r="EM142" i="4" s="1"/>
  <c r="GU70" i="4" a="1"/>
  <c r="GU70" i="4" s="1"/>
  <c r="FA232" i="4" a="1"/>
  <c r="FA232" i="4" s="1"/>
  <c r="EN142" i="4" a="1"/>
  <c r="EN142" i="4" s="1"/>
  <c r="GP180" i="4" a="1"/>
  <c r="GP180" i="4" s="1"/>
  <c r="FT77" i="4" a="1"/>
  <c r="FT77" i="4" s="1"/>
  <c r="EL180" i="4" a="1"/>
  <c r="EL180" i="4" s="1"/>
  <c r="DS149" i="4" a="1"/>
  <c r="DS149" i="4" s="1"/>
  <c r="DR149" i="4" a="1"/>
  <c r="DR149" i="4" s="1"/>
  <c r="DZ77" i="4" a="1"/>
  <c r="DZ77" i="4" s="1"/>
  <c r="DY162" i="4" a="1"/>
  <c r="DY162" i="4"/>
  <c r="EX70" i="4" a="1"/>
  <c r="EX70" i="4" s="1"/>
  <c r="EQ22" i="4" a="1"/>
  <c r="EQ22" i="4" s="1"/>
  <c r="N162" i="4" a="1"/>
  <c r="N162" i="4" s="1"/>
  <c r="L162" i="4" a="1"/>
  <c r="L162" i="4" s="1"/>
  <c r="EW77" i="4" a="1"/>
  <c r="EW77" i="4" s="1"/>
  <c r="EN131" i="4" a="1"/>
  <c r="EN131" i="4" s="1"/>
  <c r="EE180" i="4" a="1"/>
  <c r="EE180" i="4" s="1"/>
  <c r="DW22" i="4" a="1"/>
  <c r="DW22" i="4" s="1"/>
  <c r="T176" i="4" a="1"/>
  <c r="T176" i="4" s="1"/>
  <c r="EM261" i="4" a="1"/>
  <c r="EM261" i="4" s="1"/>
  <c r="HE70" i="4" a="1"/>
  <c r="HE70" i="4" s="1"/>
  <c r="DV70" i="4" a="1"/>
  <c r="DV70" i="4" s="1"/>
  <c r="FB22" i="4" a="1"/>
  <c r="FB22" i="4" s="1"/>
  <c r="EQ149" i="4" a="1"/>
  <c r="EQ149" i="4" s="1"/>
  <c r="EP70" i="4" a="1"/>
  <c r="EP70" i="4" s="1"/>
  <c r="GW261" i="4" a="1"/>
  <c r="GW261" i="4" s="1"/>
  <c r="FJ70" i="4" a="1"/>
  <c r="FJ70" i="4" s="1"/>
  <c r="N77" i="4" a="1"/>
  <c r="N77" i="4" s="1"/>
  <c r="L77" i="4" a="1"/>
  <c r="L77" i="4" s="1"/>
  <c r="ET70" i="4" a="1"/>
  <c r="ET70" i="4" s="1"/>
  <c r="DS180" i="4" a="1"/>
  <c r="DS180" i="4" s="1"/>
  <c r="DR180" i="4" a="1"/>
  <c r="DR180" i="4" s="1"/>
  <c r="O22" i="4" a="1"/>
  <c r="O22" i="4" s="1"/>
  <c r="FC175" i="4" a="1"/>
  <c r="FC175" i="4" s="1"/>
  <c r="FL248" i="4"/>
  <c r="GS131" i="4" a="1"/>
  <c r="GS131" i="4" s="1"/>
  <c r="EJ213" i="4" a="1"/>
  <c r="EJ213" i="4" s="1"/>
  <c r="DW261" i="4" a="1"/>
  <c r="DW261" i="4" s="1"/>
  <c r="EN221" i="4" a="1"/>
  <c r="EN221" i="4" s="1"/>
  <c r="S142" i="4" a="1"/>
  <c r="S142" i="4" s="1"/>
  <c r="DQ261" i="4" a="1"/>
  <c r="DQ261" i="4" s="1"/>
  <c r="FJ213" i="4" a="1"/>
  <c r="FJ213" i="4" s="1"/>
  <c r="GV110" i="4" a="1"/>
  <c r="GV110" i="4" s="1"/>
  <c r="FI149" i="4" a="1"/>
  <c r="FI149" i="4" s="1"/>
  <c r="O70" i="4" a="1"/>
  <c r="O70" i="4" s="1"/>
  <c r="HD117" i="4" a="1"/>
  <c r="HD117" i="4" s="1"/>
  <c r="DY77" i="4" a="1"/>
  <c r="DY77" i="4" s="1"/>
  <c r="FP180" i="4" a="1"/>
  <c r="FP180" i="4" s="1"/>
  <c r="EV232" i="4" a="1"/>
  <c r="EV232" i="4" s="1"/>
  <c r="DL232" i="4" a="1"/>
  <c r="DL232" i="4" s="1"/>
  <c r="FB180" i="4" a="1"/>
  <c r="FB180" i="4" s="1"/>
  <c r="FN149" i="4"/>
  <c r="FM175" i="4"/>
  <c r="EQ221" i="4" a="1"/>
  <c r="EQ221" i="4" s="1"/>
  <c r="FV176" i="4" a="1"/>
  <c r="FV176" i="4" s="1"/>
  <c r="ES180" i="4" a="1"/>
  <c r="ES180" i="4" s="1"/>
  <c r="GV77" i="4" a="1"/>
  <c r="GV77" i="4" s="1"/>
  <c r="FL142" i="4"/>
  <c r="EC162" i="4" a="1"/>
  <c r="EC162" i="4" s="1"/>
  <c r="HD174" i="4" a="1"/>
  <c r="HD174" i="4" s="1"/>
  <c r="EI70" i="4" a="1"/>
  <c r="EI70" i="4" s="1"/>
  <c r="FV175" i="4" a="1"/>
  <c r="FV175" i="4" s="1"/>
  <c r="R174" i="4" a="1"/>
  <c r="R174" i="4" s="1"/>
  <c r="FY110" i="4" a="1"/>
  <c r="FY110" i="4" s="1"/>
  <c r="FG176" i="4" a="1"/>
  <c r="FG176" i="4" s="1"/>
  <c r="EZ252" i="4" a="1"/>
  <c r="EZ252" i="4" s="1"/>
  <c r="ET110" i="4" a="1"/>
  <c r="ET110" i="4" s="1"/>
  <c r="EE162" i="4" a="1"/>
  <c r="EE162" i="4" s="1"/>
  <c r="DL131" i="4" a="1"/>
  <c r="DL131" i="4" s="1"/>
  <c r="FM180" i="4"/>
  <c r="EZ232" i="4" a="1"/>
  <c r="EZ232" i="4" s="1"/>
  <c r="FP248" i="4" a="1"/>
  <c r="FP248" i="4" s="1"/>
  <c r="EH110" i="4" a="1"/>
  <c r="EH110" i="4" s="1"/>
  <c r="Q252" i="4" a="1"/>
  <c r="Q252" i="4" s="1"/>
  <c r="I252" i="4" a="1"/>
  <c r="I252" i="4" s="1"/>
  <c r="DM110" i="4" a="1"/>
  <c r="DM110" i="4" s="1"/>
  <c r="GR252" i="4" a="1"/>
  <c r="GR252" i="4" s="1"/>
  <c r="EX180" i="4" a="1"/>
  <c r="EX180" i="4" s="1"/>
  <c r="FV213" i="4" a="1"/>
  <c r="FV213" i="4" s="1"/>
  <c r="EX142" i="4" a="1"/>
  <c r="EX142" i="4" s="1"/>
  <c r="GN162" i="4" a="1"/>
  <c r="GN162" i="4" s="1"/>
  <c r="HE155" i="4" a="1"/>
  <c r="HE155" i="4" s="1"/>
  <c r="FG180" i="4" a="1"/>
  <c r="FG180" i="4" s="1"/>
  <c r="EN70" i="4" a="1"/>
  <c r="EN70" i="4"/>
  <c r="EZ77" i="4" a="1"/>
  <c r="EZ77" i="4" s="1"/>
  <c r="DQ175" i="4" a="1"/>
  <c r="DQ175" i="4" s="1"/>
  <c r="HA174" i="4" a="1"/>
  <c r="HA174" i="4" s="1"/>
  <c r="DW117" i="4" a="1"/>
  <c r="DW117" i="4" s="1"/>
  <c r="GO180" i="4" a="1"/>
  <c r="GO180" i="4" s="1"/>
  <c r="DV232" i="4" a="1"/>
  <c r="DV232" i="4" s="1"/>
  <c r="GV149" i="4" a="1"/>
  <c r="GV149" i="4" s="1"/>
  <c r="EX261" i="4" a="1"/>
  <c r="EX261" i="4" s="1"/>
  <c r="EZ213" i="4" a="1"/>
  <c r="EZ213" i="4" s="1"/>
  <c r="FC110" i="4" a="1"/>
  <c r="FC110" i="4"/>
  <c r="FW142" i="4" a="1"/>
  <c r="FW142" i="4" s="1"/>
  <c r="GN142" i="4" a="1"/>
  <c r="GN142" i="4"/>
  <c r="EJ180" i="4" a="1"/>
  <c r="EJ180" i="4" s="1"/>
  <c r="FS149" i="4" a="1"/>
  <c r="FS149" i="4" s="1"/>
  <c r="EV117" i="4" a="1"/>
  <c r="EV117" i="4" s="1"/>
  <c r="FY213" i="4" a="1"/>
  <c r="FY213" i="4" s="1"/>
  <c r="FA70" i="4" a="1"/>
  <c r="FA70" i="4" s="1"/>
  <c r="FX174" i="4" a="1"/>
  <c r="FX174" i="4" s="1"/>
  <c r="GR131" i="4" a="1"/>
  <c r="GR131" i="4" s="1"/>
  <c r="HA261" i="4" a="1"/>
  <c r="HA261" i="4" s="1"/>
  <c r="DY261" i="4" a="1"/>
  <c r="DY261" i="4" s="1"/>
  <c r="HE117" i="4" a="1"/>
  <c r="HE117" i="4" s="1"/>
  <c r="O110" i="4" a="1"/>
  <c r="O110" i="4" s="1"/>
  <c r="FV248" i="4" a="1"/>
  <c r="FV248" i="4" s="1"/>
  <c r="EJ176" i="4" a="1"/>
  <c r="EJ176" i="4" s="1"/>
  <c r="FF252" i="4" a="1"/>
  <c r="FF252" i="4" s="1"/>
  <c r="M149" i="4" a="1"/>
  <c r="M149" i="4" s="1"/>
  <c r="EB131" i="4" a="1"/>
  <c r="EB131" i="4" s="1"/>
  <c r="EL174" i="4" a="1"/>
  <c r="EL174" i="4" s="1"/>
  <c r="DZ149" i="4" a="1"/>
  <c r="DZ149" i="4" s="1"/>
  <c r="EZ70" i="4" a="1"/>
  <c r="EZ70" i="4" s="1"/>
  <c r="HF232" i="4" a="1"/>
  <c r="HF232" i="4" s="1"/>
  <c r="DL77" i="4" a="1"/>
  <c r="DL77" i="4" s="1"/>
  <c r="GQ131" i="4" a="1"/>
  <c r="GQ131" i="4" s="1"/>
  <c r="GU248" i="4" a="1"/>
  <c r="GU248" i="4" s="1"/>
  <c r="HE248" i="4" a="1"/>
  <c r="HE248" i="4" s="1"/>
  <c r="R70" i="4" a="1"/>
  <c r="R70" i="4" s="1"/>
  <c r="HD248" i="4" a="1"/>
  <c r="HD248" i="4" s="1"/>
  <c r="GQ175" i="4" a="1"/>
  <c r="GQ175" i="4" s="1"/>
  <c r="S248" i="4" a="1"/>
  <c r="S248" i="4" s="1"/>
  <c r="DL175" i="4" a="1"/>
  <c r="DL175" i="4" s="1"/>
  <c r="FI174" i="4" a="1"/>
  <c r="FI174" i="4" s="1"/>
  <c r="GN261" i="4" a="1"/>
  <c r="GN261" i="4" s="1"/>
  <c r="FC180" i="4" a="1"/>
  <c r="FC180" i="4" s="1"/>
  <c r="HF252" i="4" a="1"/>
  <c r="HF252" i="4" s="1"/>
  <c r="FT252" i="4" a="1"/>
  <c r="FT252" i="4" s="1"/>
  <c r="FX176" i="4" a="1"/>
  <c r="FX176" i="4" s="1"/>
  <c r="GN252" i="4" a="1"/>
  <c r="GN252" i="4" s="1"/>
  <c r="EH221" i="4" a="1"/>
  <c r="EH221" i="4" s="1"/>
  <c r="FM142" i="4"/>
  <c r="EP149" i="4" a="1"/>
  <c r="EP149" i="4" s="1"/>
  <c r="FW252" i="4" a="1"/>
  <c r="FW252" i="4"/>
  <c r="GR77" i="4" a="1"/>
  <c r="GR77" i="4" s="1"/>
  <c r="HA110" i="4" a="1"/>
  <c r="HA110" i="4" s="1"/>
  <c r="HE131" i="4" a="1"/>
  <c r="HE131" i="4" s="1"/>
  <c r="EL117" i="4" a="1"/>
  <c r="EL117" i="4"/>
  <c r="FC213" i="4" a="1"/>
  <c r="FC213" i="4" s="1"/>
  <c r="EH232" i="4" a="1"/>
  <c r="EH232" i="4" s="1"/>
  <c r="EH261" i="4" a="1"/>
  <c r="EH261" i="4" s="1"/>
  <c r="EV110" i="4" a="1"/>
  <c r="EV110" i="4" s="1"/>
  <c r="FP261" i="4" a="1"/>
  <c r="FP261" i="4" s="1"/>
  <c r="DQ70" i="4" a="1"/>
  <c r="DQ70" i="4" s="1"/>
  <c r="EL70" i="4" a="1"/>
  <c r="EL70" i="4"/>
  <c r="EX232" i="4" a="1"/>
  <c r="EX232" i="4" s="1"/>
  <c r="DY70" i="4" a="1"/>
  <c r="DY70" i="4" s="1"/>
  <c r="ED22" i="4" a="1"/>
  <c r="ED22" i="4" s="1"/>
  <c r="DQ22" i="4" a="1"/>
  <c r="DQ22" i="4"/>
  <c r="FG175" i="4" a="1"/>
  <c r="FG175" i="4" s="1"/>
  <c r="EC261" i="4" a="1"/>
  <c r="EC261" i="4" s="1"/>
  <c r="FB232" i="4" a="1"/>
  <c r="FB232" i="4" s="1"/>
  <c r="FV162" i="4" a="1"/>
  <c r="FV162" i="4" s="1"/>
  <c r="GS149" i="4" a="1"/>
  <c r="GS149" i="4"/>
  <c r="DZ142" i="4" a="1"/>
  <c r="DZ142" i="4" s="1"/>
  <c r="DV142" i="4" a="1"/>
  <c r="DV142" i="4" s="1"/>
  <c r="O131" i="4" a="1"/>
  <c r="O131" i="4" s="1"/>
  <c r="ES162" i="4" a="1"/>
  <c r="ES162" i="4" s="1"/>
  <c r="EL248" i="4" a="1"/>
  <c r="EL248" i="4" s="1"/>
  <c r="GP77" i="4" a="1"/>
  <c r="GP77" i="4" s="1"/>
  <c r="ED131" i="4" a="1"/>
  <c r="ED131" i="4"/>
  <c r="EX213" i="4" a="1"/>
  <c r="EX213" i="4" s="1"/>
  <c r="ED261" i="4" a="1"/>
  <c r="ED261" i="4" s="1"/>
  <c r="M70" i="4" a="1"/>
  <c r="M70" i="4" s="1"/>
  <c r="GZ110" i="4" a="1"/>
  <c r="GZ110" i="4" s="1"/>
  <c r="K176" i="4" a="1"/>
  <c r="K176" i="4"/>
  <c r="DU176" i="4" a="1"/>
  <c r="DU176" i="4" s="1"/>
  <c r="EB117" i="4" a="1"/>
  <c r="EB117" i="4" s="1"/>
  <c r="FW174" i="4" a="1"/>
  <c r="FW174" i="4" s="1"/>
  <c r="EN174" i="4" a="1"/>
  <c r="EN174" i="4" s="1"/>
  <c r="FG131" i="4" a="1"/>
  <c r="FG131" i="4" s="1"/>
  <c r="GR110" i="4" a="1"/>
  <c r="GR110" i="4" s="1"/>
  <c r="N248" i="4" a="1"/>
  <c r="N248" i="4"/>
  <c r="L248" i="4" a="1"/>
  <c r="L248" i="4" s="1"/>
  <c r="FP131" i="4" a="1"/>
  <c r="FP131" i="4" s="1"/>
  <c r="DS70" i="4" a="1"/>
  <c r="DS70" i="4" s="1"/>
  <c r="DR70" i="4" a="1"/>
  <c r="DR70" i="4" s="1"/>
  <c r="HK22" i="4" a="1"/>
  <c r="HK22" i="4" s="1"/>
  <c r="HA149" i="4" a="1"/>
  <c r="HA149" i="4" s="1"/>
  <c r="EZ117" i="4" a="1"/>
  <c r="EZ117" i="4"/>
  <c r="EZ155" i="4" a="1"/>
  <c r="EZ155" i="4" s="1"/>
  <c r="GQ149" i="4" a="1"/>
  <c r="GQ149" i="4" s="1"/>
  <c r="GZ142" i="4" a="1"/>
  <c r="GZ142" i="4" s="1"/>
  <c r="ER155" i="4" a="1"/>
  <c r="ER155" i="4" s="1"/>
  <c r="S77" i="4" a="1"/>
  <c r="S77" i="4" s="1"/>
  <c r="HH252" i="4" a="1"/>
  <c r="HH252" i="4" s="1"/>
  <c r="FF213" i="4" a="1"/>
  <c r="FF213" i="4" s="1"/>
  <c r="FS117" i="4" a="1"/>
  <c r="FS117" i="4" s="1"/>
  <c r="FE70" i="4" a="1"/>
  <c r="FE70" i="4" s="1"/>
  <c r="EE176" i="4" a="1"/>
  <c r="EE176" i="4" s="1"/>
  <c r="FI117" i="4" a="1"/>
  <c r="FI117" i="4" s="1"/>
  <c r="EB261" i="4" a="1"/>
  <c r="EB261" i="4" s="1"/>
  <c r="GX162" i="4" a="1"/>
  <c r="GX162" i="4" s="1"/>
  <c r="R142" i="4" a="1"/>
  <c r="R142" i="4" s="1"/>
  <c r="HH131" i="4" a="1"/>
  <c r="HH131" i="4" s="1"/>
  <c r="HC248" i="4" a="1"/>
  <c r="HC248" i="4" s="1"/>
  <c r="EC176" i="4" a="1"/>
  <c r="EC176" i="4" s="1"/>
  <c r="HH175" i="4" a="1"/>
  <c r="HH175" i="4" s="1"/>
  <c r="HA221" i="4" a="1"/>
  <c r="HA221" i="4" s="1"/>
  <c r="GR213" i="4" a="1"/>
  <c r="GR213" i="4" s="1"/>
  <c r="FB162" i="4" a="1"/>
  <c r="FB162" i="4" s="1"/>
  <c r="GP176" i="4" a="1"/>
  <c r="GP176" i="4" s="1"/>
  <c r="EE248" i="4" a="1"/>
  <c r="EE248" i="4" s="1"/>
  <c r="M22" i="4" a="1"/>
  <c r="M22" i="4" s="1"/>
  <c r="O162" i="4" a="1"/>
  <c r="O162" i="4" s="1"/>
  <c r="EC221" i="4" a="1"/>
  <c r="EC221" i="4" s="1"/>
  <c r="T221" i="4" a="1"/>
  <c r="T221" i="4" s="1"/>
  <c r="FC117" i="4" a="1"/>
  <c r="FC117" i="4" s="1"/>
  <c r="ET221" i="4" a="1"/>
  <c r="ET221" i="4" s="1"/>
  <c r="DQ149" i="4" a="1"/>
  <c r="DQ149" i="4"/>
  <c r="EE77" i="4" a="1"/>
  <c r="EE77" i="4" s="1"/>
  <c r="EC149" i="4" a="1"/>
  <c r="EC149" i="4" s="1"/>
  <c r="ES155" i="4" a="1"/>
  <c r="ES155" i="4" s="1"/>
  <c r="FX70" i="4" a="1"/>
  <c r="FX70" i="4" s="1"/>
  <c r="GM213" i="4" a="1"/>
  <c r="GM213" i="4" s="1"/>
  <c r="DY175" i="4" a="1"/>
  <c r="DY175" i="4" s="1"/>
  <c r="FX261" i="4" a="1"/>
  <c r="FX261" i="4" s="1"/>
  <c r="ED117" i="4" a="1"/>
  <c r="ED117" i="4" s="1"/>
  <c r="EI252" i="4" a="1"/>
  <c r="EI252" i="4" s="1"/>
  <c r="DZ248" i="4" a="1"/>
  <c r="DZ248" i="4" s="1"/>
  <c r="FJ221" i="4" a="1"/>
  <c r="FJ221" i="4" s="1"/>
  <c r="HC176" i="4" a="1"/>
  <c r="HC176" i="4" s="1"/>
  <c r="EE149" i="4" a="1"/>
  <c r="EE149" i="4" s="1"/>
  <c r="GU213" i="4" a="1"/>
  <c r="GU213" i="4" s="1"/>
  <c r="FC248" i="4" a="1"/>
  <c r="FC248" i="4" s="1"/>
  <c r="GZ175" i="4" a="1"/>
  <c r="GZ175" i="4" s="1"/>
  <c r="FS162" i="4" a="1"/>
  <c r="FS162" i="4" s="1"/>
  <c r="GW110" i="4" a="1"/>
  <c r="GW110" i="4" s="1"/>
  <c r="HH77" i="4" a="1"/>
  <c r="HH77" i="4" s="1"/>
  <c r="FX232" i="4" a="1"/>
  <c r="FX232" i="4" s="1"/>
  <c r="EH155" i="4" a="1"/>
  <c r="EH155" i="4" s="1"/>
  <c r="O149" i="4" a="1"/>
  <c r="O149" i="4" s="1"/>
  <c r="GN213" i="4" a="1"/>
  <c r="GN213" i="4" s="1"/>
  <c r="FE213" i="4" a="1"/>
  <c r="FE213" i="4" s="1"/>
  <c r="GQ70" i="4" a="1"/>
  <c r="GQ70" i="4" s="1"/>
  <c r="FJ248" i="4" a="1"/>
  <c r="FJ248" i="4" s="1"/>
  <c r="GS117" i="4" a="1"/>
  <c r="GS117" i="4" s="1"/>
  <c r="HA117" i="4" a="1"/>
  <c r="HA117" i="4" s="1"/>
  <c r="GW155" i="4" a="1"/>
  <c r="GW155" i="4" s="1"/>
  <c r="FL232" i="4"/>
  <c r="FL213" i="4"/>
  <c r="DW252" i="4" a="1"/>
  <c r="DW252" i="4" s="1"/>
  <c r="HK131" i="4" a="1"/>
  <c r="HK131" i="4" s="1"/>
  <c r="GS221" i="4" a="1"/>
  <c r="GS221" i="4" s="1"/>
  <c r="EL232" i="4" a="1"/>
  <c r="EL232" i="4"/>
  <c r="HF22" i="4" a="1"/>
  <c r="HF22" i="4" s="1"/>
  <c r="HC232" i="4" a="1"/>
  <c r="HC232" i="4" s="1"/>
  <c r="EV176" i="4" a="1"/>
  <c r="EV176" i="4" s="1"/>
  <c r="ES174" i="4" a="1"/>
  <c r="ES174" i="4" s="1"/>
  <c r="FS232" i="4" a="1"/>
  <c r="FS232" i="4" s="1"/>
  <c r="EZ176" i="4" a="1"/>
  <c r="EZ176" i="4" s="1"/>
  <c r="FN131" i="4"/>
  <c r="FI155" i="4" a="1"/>
  <c r="FI155" i="4" s="1"/>
  <c r="K261" i="4" a="1"/>
  <c r="K261" i="4" s="1"/>
  <c r="DU261" i="4" a="1"/>
  <c r="DU261" i="4" s="1"/>
  <c r="EL261" i="4" a="1"/>
  <c r="EL261" i="4" s="1"/>
  <c r="GY22" i="4" a="1"/>
  <c r="GY22" i="4" s="1"/>
  <c r="DS248" i="4" a="1"/>
  <c r="DS248" i="4" s="1"/>
  <c r="DR248" i="4" a="1"/>
  <c r="DR248" i="4"/>
  <c r="HF248" i="4" a="1"/>
  <c r="HF248" i="4" s="1"/>
  <c r="GS213" i="4" a="1"/>
  <c r="GS213" i="4" s="1"/>
  <c r="EQ110" i="4" a="1"/>
  <c r="EQ110" i="4" s="1"/>
  <c r="EP176" i="4" a="1"/>
  <c r="EP176" i="4" s="1"/>
  <c r="EJ110" i="4" a="1"/>
  <c r="EJ110" i="4" s="1"/>
  <c r="FY117" i="4" a="1"/>
  <c r="FY117" i="4" s="1"/>
  <c r="EC175" i="4" a="1"/>
  <c r="EC175" i="4" s="1"/>
  <c r="FP221" i="4" a="1"/>
  <c r="FP221" i="4" s="1"/>
  <c r="FF176" i="4" a="1"/>
  <c r="FF176" i="4" s="1"/>
  <c r="FW261" i="4" a="1"/>
  <c r="FW261" i="4" s="1"/>
  <c r="FB261" i="4" a="1"/>
  <c r="FB261" i="4" s="1"/>
  <c r="HH142" i="4" a="1"/>
  <c r="HH142" i="4"/>
  <c r="FX117" i="4" a="1"/>
  <c r="FX117" i="4" s="1"/>
  <c r="EW175" i="4" a="1"/>
  <c r="EW175" i="4" s="1"/>
  <c r="FM232" i="4"/>
  <c r="GM77" i="4" a="1"/>
  <c r="GM77" i="4" s="1"/>
  <c r="FA261" i="4" a="1"/>
  <c r="FA261" i="4" s="1"/>
  <c r="FF22" i="4" a="1"/>
  <c r="FF22" i="4" s="1"/>
  <c r="GR142" i="4" a="1"/>
  <c r="GR142" i="4" s="1"/>
  <c r="FF77" i="4" a="1"/>
  <c r="FF77" i="4" s="1"/>
  <c r="EJ77" i="4" a="1"/>
  <c r="EJ77" i="4"/>
  <c r="EI155" i="4" a="1"/>
  <c r="EI155" i="4" s="1"/>
  <c r="FB175" i="4" a="1"/>
  <c r="FB175" i="4" s="1"/>
  <c r="GY77" i="4" a="1"/>
  <c r="GY77" i="4" s="1"/>
  <c r="GZ70" i="4" a="1"/>
  <c r="GZ70" i="4" s="1"/>
  <c r="Q149" i="4" a="1"/>
  <c r="Q149" i="4" s="1"/>
  <c r="I149" i="4" a="1"/>
  <c r="I149" i="4" s="1"/>
  <c r="GM252" i="4" a="1"/>
  <c r="GM252" i="4" s="1"/>
  <c r="N70" i="4" a="1"/>
  <c r="N70" i="4" s="1"/>
  <c r="L70" i="4" a="1"/>
  <c r="L70" i="4" s="1"/>
  <c r="ET131" i="4" a="1"/>
  <c r="ET131" i="4" s="1"/>
  <c r="EE232" i="4" a="1"/>
  <c r="EE232" i="4" s="1"/>
  <c r="EW221" i="4" a="1"/>
  <c r="EW221" i="4" s="1"/>
  <c r="FB174" i="4" a="1"/>
  <c r="FB174" i="4" s="1"/>
  <c r="EB110" i="4" a="1"/>
  <c r="EB110" i="4" s="1"/>
  <c r="EM221" i="4" a="1"/>
  <c r="EM221" i="4" s="1"/>
  <c r="GV142" i="4" a="1"/>
  <c r="GV142" i="4" s="1"/>
  <c r="DL174" i="4" a="1"/>
  <c r="DL174" i="4" s="1"/>
  <c r="GN175" i="4" a="1"/>
  <c r="GN175" i="4" s="1"/>
  <c r="FV221" i="4" a="1"/>
  <c r="FV221" i="4" s="1"/>
  <c r="FY248" i="4" a="1"/>
  <c r="FY248" i="4" s="1"/>
  <c r="O221" i="4" a="1"/>
  <c r="O221" i="4" s="1"/>
  <c r="ER176" i="4" a="1"/>
  <c r="ER176" i="4" s="1"/>
  <c r="EM248" i="4" a="1"/>
  <c r="EM248" i="4" s="1"/>
  <c r="EL155" i="4" a="1"/>
  <c r="EL155" i="4" s="1"/>
  <c r="EI176" i="4" a="1"/>
  <c r="EI176" i="4" s="1"/>
  <c r="GV155" i="4" a="1"/>
  <c r="GV155" i="4" s="1"/>
  <c r="GN117" i="4" a="1"/>
  <c r="GN117" i="4" s="1"/>
  <c r="GP252" i="4" a="1"/>
  <c r="GP252" i="4" s="1"/>
  <c r="ER142" i="4" a="1"/>
  <c r="ER142" i="4" s="1"/>
  <c r="FA221" i="4" a="1"/>
  <c r="FA221" i="4" s="1"/>
  <c r="DY180" i="4" a="1"/>
  <c r="DY180" i="4" s="1"/>
  <c r="GY248" i="4" a="1"/>
  <c r="GY248" i="4" s="1"/>
  <c r="DV248" i="4" a="1"/>
  <c r="DV248" i="4" s="1"/>
  <c r="EX22" i="4" a="1"/>
  <c r="EX22" i="4" s="1"/>
  <c r="HD110" i="4" a="1"/>
  <c r="HD110" i="4" s="1"/>
  <c r="FJ155" i="4" a="1"/>
  <c r="FJ155" i="4" s="1"/>
  <c r="GY221" i="4" a="1"/>
  <c r="GY221" i="4" s="1"/>
  <c r="HC149" i="4" a="1"/>
  <c r="HC149" i="4" s="1"/>
  <c r="FB213" i="4" a="1"/>
  <c r="FB213" i="4" s="1"/>
  <c r="GQ155" i="4" a="1"/>
  <c r="GQ155" i="4" s="1"/>
  <c r="DO110" i="4" a="1"/>
  <c r="DO110" i="4"/>
  <c r="M180" i="4" a="1"/>
  <c r="M180" i="4" s="1"/>
  <c r="R77" i="4" a="1"/>
  <c r="R77" i="4" s="1"/>
  <c r="GO142" i="4" a="1"/>
  <c r="GO142" i="4"/>
  <c r="GM180" i="4" a="1"/>
  <c r="GM180" i="4" s="1"/>
  <c r="GP248" i="4" a="1"/>
  <c r="GP248" i="4"/>
  <c r="GO252" i="4" a="1"/>
  <c r="GO252" i="4" s="1"/>
  <c r="FW175" i="4" a="1"/>
  <c r="FW175" i="4" s="1"/>
  <c r="FL70" i="4"/>
  <c r="HF213" i="4" a="1"/>
  <c r="HF213" i="4" s="1"/>
  <c r="DQ213" i="4" a="1"/>
  <c r="DQ213" i="4" s="1"/>
  <c r="EI175" i="4" a="1"/>
  <c r="EI175" i="4" s="1"/>
  <c r="EM70" i="4" a="1"/>
  <c r="EM70" i="4" s="1"/>
  <c r="FB131" i="4" a="1"/>
  <c r="FB131" i="4" s="1"/>
  <c r="EN176" i="4" a="1"/>
  <c r="EN176" i="4"/>
  <c r="DZ110" i="4" a="1"/>
  <c r="DZ110" i="4" s="1"/>
  <c r="EI180" i="4" a="1"/>
  <c r="EI180" i="4" s="1"/>
  <c r="HE162" i="4" a="1"/>
  <c r="HE162" i="4" s="1"/>
  <c r="DM248" i="4" a="1"/>
  <c r="DM248" i="4" s="1"/>
  <c r="ED221" i="4" a="1"/>
  <c r="ED221" i="4" s="1"/>
  <c r="EV252" i="4" a="1"/>
  <c r="EV252" i="4" s="1"/>
  <c r="EH252" i="4" a="1"/>
  <c r="EH252" i="4"/>
  <c r="FF149" i="4" a="1"/>
  <c r="FF149" i="4" s="1"/>
  <c r="ET77" i="4" a="1"/>
  <c r="ET77" i="4" s="1"/>
  <c r="EQ131" i="4" a="1"/>
  <c r="EQ131" i="4" s="1"/>
  <c r="DV261" i="4" a="1"/>
  <c r="DV261" i="4" s="1"/>
  <c r="GY142" i="4" a="1"/>
  <c r="GY142" i="4" s="1"/>
  <c r="FC22" i="4" a="1"/>
  <c r="FC22" i="4"/>
  <c r="EC77" i="4" a="1"/>
  <c r="EC77" i="4" s="1"/>
  <c r="GQ117" i="4" a="1"/>
  <c r="GQ117" i="4" s="1"/>
  <c r="FT232" i="4" a="1"/>
  <c r="FT232" i="4" s="1"/>
  <c r="ES70" i="4" a="1"/>
  <c r="ES70" i="4" s="1"/>
  <c r="GW131" i="4" a="1"/>
  <c r="GW131" i="4" s="1"/>
  <c r="DQ221" i="4" a="1"/>
  <c r="DQ221" i="4" s="1"/>
  <c r="R252" i="4" a="1"/>
  <c r="R252" i="4" s="1"/>
  <c r="EQ175" i="4" a="1"/>
  <c r="EQ175" i="4" s="1"/>
  <c r="Q175" i="4" a="1"/>
  <c r="Q175" i="4" s="1"/>
  <c r="I175" i="4" a="1"/>
  <c r="I175" i="4" s="1"/>
  <c r="DV176" i="4" a="1"/>
  <c r="DV176" i="4" s="1"/>
  <c r="DZ131" i="4" a="1"/>
  <c r="DZ131" i="4" s="1"/>
  <c r="GZ213" i="4" a="1"/>
  <c r="GZ213" i="4" s="1"/>
  <c r="EQ213" i="4" a="1"/>
  <c r="EQ213" i="4" s="1"/>
  <c r="HA131" i="4" a="1"/>
  <c r="HA131" i="4" s="1"/>
  <c r="GR149" i="4" a="1"/>
  <c r="GR149" i="4" s="1"/>
  <c r="EL110" i="4" a="1"/>
  <c r="EL110" i="4" s="1"/>
  <c r="HD155" i="4" a="1"/>
  <c r="HD155" i="4" s="1"/>
  <c r="GQ252" i="4" a="1"/>
  <c r="GQ252" i="4" s="1"/>
  <c r="FC131" i="4" a="1"/>
  <c r="FC131" i="4" s="1"/>
  <c r="ER174" i="4" a="1"/>
  <c r="ER174" i="4" s="1"/>
  <c r="GV213" i="4" a="1"/>
  <c r="GV213" i="4" s="1"/>
  <c r="GO176" i="4" a="1"/>
  <c r="GO176" i="4" s="1"/>
  <c r="R155" i="4" a="1"/>
  <c r="R155" i="4"/>
  <c r="EL149" i="4" a="1"/>
  <c r="EL149" i="4" s="1"/>
  <c r="EB252" i="4" a="1"/>
  <c r="EB252" i="4" s="1"/>
  <c r="FY175" i="4" a="1"/>
  <c r="FY175" i="4" s="1"/>
  <c r="ED149" i="4" a="1"/>
  <c r="ED149" i="4" s="1"/>
  <c r="S221" i="4" a="1"/>
  <c r="S221" i="4" s="1"/>
  <c r="HH110" i="4" a="1"/>
  <c r="HH110" i="4" s="1"/>
  <c r="AA174" i="4"/>
  <c r="AA180" i="4"/>
  <c r="AU146" i="4"/>
  <c r="AU90" i="4"/>
  <c r="AU47" i="4"/>
  <c r="AA160" i="4"/>
  <c r="AU119" i="4"/>
  <c r="AU177" i="4"/>
  <c r="AU92" i="4"/>
  <c r="AU236" i="4"/>
  <c r="AA146" i="4"/>
  <c r="AA92" i="4"/>
  <c r="AU174" i="4"/>
  <c r="AA177" i="4"/>
  <c r="AA47" i="4"/>
  <c r="AU180" i="4"/>
  <c r="AA236" i="4"/>
  <c r="AA90" i="4"/>
  <c r="AA119" i="4"/>
  <c r="AU160" i="4"/>
  <c r="K208" i="4" a="1"/>
  <c r="K208" i="4" s="1"/>
  <c r="DU208" i="4" a="1"/>
  <c r="DU208" i="4" s="1"/>
  <c r="GQ122" i="4" a="1"/>
  <c r="GQ122" i="4" s="1"/>
  <c r="FI119" i="4" a="1"/>
  <c r="FI119" i="4" s="1"/>
  <c r="FF152" i="4" a="1"/>
  <c r="FF152" i="4" s="1"/>
  <c r="EX122" i="4" a="1"/>
  <c r="EX122" i="4" s="1"/>
  <c r="FV28" i="4" a="1"/>
  <c r="FV28" i="4" s="1"/>
  <c r="EX28" i="4" a="1"/>
  <c r="EX28" i="4" s="1"/>
  <c r="EQ94" i="4" a="1"/>
  <c r="EQ94" i="4" s="1"/>
  <c r="EP122" i="4" a="1"/>
  <c r="EP122" i="4"/>
  <c r="GS152" i="4" a="1"/>
  <c r="GS152" i="4" s="1"/>
  <c r="HE96" i="4" a="1"/>
  <c r="HE96" i="4" s="1"/>
  <c r="FB208" i="4" a="1"/>
  <c r="FB208" i="4" s="1"/>
  <c r="GS94" i="4" a="1"/>
  <c r="GS94" i="4" s="1"/>
  <c r="EQ28" i="4" a="1"/>
  <c r="EQ28" i="4" s="1"/>
  <c r="EC112" i="4" a="1"/>
  <c r="EC112" i="4" s="1"/>
  <c r="EQ119" i="4" a="1"/>
  <c r="EQ119" i="4" s="1"/>
  <c r="GQ112" i="4" a="1"/>
  <c r="GQ112" i="4" s="1"/>
  <c r="DO208" i="4" a="1"/>
  <c r="DO208" i="4" s="1"/>
  <c r="GP122" i="4" a="1"/>
  <c r="GP122" i="4" s="1"/>
  <c r="FP28" i="4" a="1"/>
  <c r="FP28" i="4"/>
  <c r="DL96" i="4" a="1"/>
  <c r="DL96" i="4"/>
  <c r="ER119" i="4" a="1"/>
  <c r="ER119" i="4" s="1"/>
  <c r="Q96" i="4" a="1"/>
  <c r="Q96" i="4" s="1"/>
  <c r="I96" i="4" a="1"/>
  <c r="I96" i="4" s="1"/>
  <c r="EJ122" i="4" a="1"/>
  <c r="EJ122" i="4" s="1"/>
  <c r="ER94" i="4" a="1"/>
  <c r="ER94" i="4" s="1"/>
  <c r="FY152" i="4" a="1"/>
  <c r="FY152" i="4"/>
  <c r="K28" i="4" a="1"/>
  <c r="K28" i="4" s="1"/>
  <c r="DU28" i="4" a="1"/>
  <c r="DU28" i="4" s="1"/>
  <c r="HC94" i="4" a="1"/>
  <c r="HC94" i="4" s="1"/>
  <c r="GU96" i="4" a="1"/>
  <c r="GU96" i="4"/>
  <c r="ER208" i="4" a="1"/>
  <c r="ER208" i="4" s="1"/>
  <c r="N123" i="4" a="1"/>
  <c r="N123" i="4" s="1"/>
  <c r="L123" i="4" a="1"/>
  <c r="L123" i="4" s="1"/>
  <c r="EE96" i="4" a="1"/>
  <c r="EE96" i="4" s="1"/>
  <c r="DY122" i="4" a="1"/>
  <c r="DY122" i="4" s="1"/>
  <c r="EZ152" i="4" a="1"/>
  <c r="EZ152" i="4"/>
  <c r="GR119" i="4" a="1"/>
  <c r="GR119" i="4" s="1"/>
  <c r="FG28" i="4" a="1"/>
  <c r="FG28" i="4" s="1"/>
  <c r="EX69" i="4" a="1"/>
  <c r="EX69" i="4" s="1"/>
  <c r="K112" i="4" a="1"/>
  <c r="K112" i="4" s="1"/>
  <c r="DU112" i="4" a="1"/>
  <c r="DU112" i="4" s="1"/>
  <c r="GU69" i="4" a="1"/>
  <c r="GU69" i="4" s="1"/>
  <c r="GO28" i="4" a="1"/>
  <c r="GO28" i="4" s="1"/>
  <c r="EH119" i="4" a="1"/>
  <c r="EH119" i="4" s="1"/>
  <c r="Q94" i="4" a="1"/>
  <c r="Q94" i="4" s="1"/>
  <c r="I94" i="4" a="1"/>
  <c r="I94" i="4" s="1"/>
  <c r="FW96" i="4" a="1"/>
  <c r="FW96" i="4" s="1"/>
  <c r="HK28" i="4" a="1"/>
  <c r="HK28" i="4" s="1"/>
  <c r="GS122" i="4" a="1"/>
  <c r="GS122" i="4" s="1"/>
  <c r="HF122" i="4" a="1"/>
  <c r="HF122" i="4" s="1"/>
  <c r="R208" i="4" a="1"/>
  <c r="R208" i="4" s="1"/>
  <c r="EL94" i="4" a="1"/>
  <c r="EL94" i="4"/>
  <c r="EP152" i="4" a="1"/>
  <c r="EP152" i="4" s="1"/>
  <c r="FA123" i="4" a="1"/>
  <c r="FA123" i="4" s="1"/>
  <c r="T122" i="4" a="1"/>
  <c r="T122" i="4"/>
  <c r="DM94" i="4" a="1"/>
  <c r="DM94" i="4" s="1"/>
  <c r="DO152" i="4" a="1"/>
  <c r="DO152" i="4" s="1"/>
  <c r="FC119" i="4" a="1"/>
  <c r="FC119" i="4" s="1"/>
  <c r="N122" i="4" a="1"/>
  <c r="N122" i="4"/>
  <c r="L122" i="4" a="1"/>
  <c r="L122" i="4" s="1"/>
  <c r="O112" i="4" a="1"/>
  <c r="O112" i="4" s="1"/>
  <c r="DZ69" i="4" a="1"/>
  <c r="DZ69" i="4" s="1"/>
  <c r="ED94" i="4" a="1"/>
  <c r="ED94" i="4" s="1"/>
  <c r="HH123" i="4" a="1"/>
  <c r="HH123" i="4" s="1"/>
  <c r="R96" i="4" a="1"/>
  <c r="R96" i="4" s="1"/>
  <c r="GP94" i="4" a="1"/>
  <c r="GP94" i="4" s="1"/>
  <c r="DL94" i="4" a="1"/>
  <c r="DL94" i="4" s="1"/>
  <c r="FB122" i="4" a="1"/>
  <c r="FB122" i="4"/>
  <c r="FS28" i="4" a="1"/>
  <c r="FS28" i="4" s="1"/>
  <c r="EN28" i="4" a="1"/>
  <c r="EN28" i="4" s="1"/>
  <c r="EV96" i="4" a="1"/>
  <c r="EV96" i="4" s="1"/>
  <c r="ED96" i="4" a="1"/>
  <c r="ED96" i="4" s="1"/>
  <c r="ED208" i="4" a="1"/>
  <c r="ED208" i="4"/>
  <c r="FJ28" i="4" a="1"/>
  <c r="FJ28" i="4" s="1"/>
  <c r="EP94" i="4" a="1"/>
  <c r="EP94" i="4"/>
  <c r="GN112" i="4" a="1"/>
  <c r="GN112" i="4" s="1"/>
  <c r="N96" i="4" a="1"/>
  <c r="N96" i="4" s="1"/>
  <c r="L96" i="4" a="1"/>
  <c r="L96" i="4" s="1"/>
  <c r="FS96" i="4" a="1"/>
  <c r="FS96" i="4" s="1"/>
  <c r="T94" i="4" a="1"/>
  <c r="T94" i="4" s="1"/>
  <c r="DW119" i="4" a="1"/>
  <c r="DW119" i="4" s="1"/>
  <c r="EH152" i="4" a="1"/>
  <c r="EH152" i="4" s="1"/>
  <c r="N112" i="4" a="1"/>
  <c r="N112" i="4" s="1"/>
  <c r="L112" i="4" a="1"/>
  <c r="L112" i="4" s="1"/>
  <c r="GW152" i="4" a="1"/>
  <c r="GW152" i="4" s="1"/>
  <c r="O94" i="4" a="1"/>
  <c r="O94" i="4" s="1"/>
  <c r="HK123" i="4" a="1"/>
  <c r="HK123" i="4" s="1"/>
  <c r="FX122" i="4" a="1"/>
  <c r="FX122" i="4" s="1"/>
  <c r="FF96" i="4" a="1"/>
  <c r="FF96" i="4" s="1"/>
  <c r="FF119" i="4" a="1"/>
  <c r="FF119" i="4" s="1"/>
  <c r="DS69" i="4" a="1"/>
  <c r="DS69" i="4" s="1"/>
  <c r="DR69" i="4" a="1"/>
  <c r="DR69" i="4" s="1"/>
  <c r="R123" i="4" a="1"/>
  <c r="R123" i="4" s="1"/>
  <c r="EV112" i="4" a="1"/>
  <c r="EV112" i="4" s="1"/>
  <c r="FT112" i="4" a="1"/>
  <c r="FT112" i="4" s="1"/>
  <c r="FX28" i="4" a="1"/>
  <c r="FX28" i="4" s="1"/>
  <c r="DQ69" i="4" a="1"/>
  <c r="DQ69" i="4" s="1"/>
  <c r="EV119" i="4" a="1"/>
  <c r="EV119" i="4" s="1"/>
  <c r="DZ96" i="4" a="1"/>
  <c r="DZ96" i="4" s="1"/>
  <c r="GP208" i="4" a="1"/>
  <c r="GP208" i="4" s="1"/>
  <c r="EL123" i="4" a="1"/>
  <c r="EL123" i="4" s="1"/>
  <c r="FI123" i="4" a="1"/>
  <c r="FI123" i="4" s="1"/>
  <c r="GN94" i="4" a="1"/>
  <c r="GN94" i="4" s="1"/>
  <c r="FW112" i="4" a="1"/>
  <c r="FW112" i="4"/>
  <c r="FN123" i="4"/>
  <c r="FW119" i="4" a="1"/>
  <c r="FW119" i="4" s="1"/>
  <c r="HF152" i="4" a="1"/>
  <c r="HF152" i="4" s="1"/>
  <c r="HH112" i="4" a="1"/>
  <c r="HH112" i="4" s="1"/>
  <c r="R119" i="4" a="1"/>
  <c r="R119" i="4"/>
  <c r="HC69" i="4" a="1"/>
  <c r="HC69" i="4" s="1"/>
  <c r="ER96" i="4" a="1"/>
  <c r="ER96" i="4" s="1"/>
  <c r="FI96" i="4" a="1"/>
  <c r="FI96" i="4" s="1"/>
  <c r="FP96" i="4" a="1"/>
  <c r="FP96" i="4" s="1"/>
  <c r="HA112" i="4" a="1"/>
  <c r="HA112" i="4" s="1"/>
  <c r="HE208" i="4" a="1"/>
  <c r="HE208" i="4" s="1"/>
  <c r="ED122" i="4" a="1"/>
  <c r="ED122" i="4" s="1"/>
  <c r="EI112" i="4" a="1"/>
  <c r="EI112" i="4" s="1"/>
  <c r="EM122" i="4" a="1"/>
  <c r="EM122" i="4" s="1"/>
  <c r="FL69" i="4"/>
  <c r="FM69" i="4"/>
  <c r="FG69" i="4" a="1"/>
  <c r="FG69" i="4" s="1"/>
  <c r="HH94" i="4" a="1"/>
  <c r="HH94" i="4"/>
  <c r="DQ122" i="4" a="1"/>
  <c r="DQ122" i="4" s="1"/>
  <c r="EN122" i="4" a="1"/>
  <c r="EN122" i="4"/>
  <c r="S208" i="4" a="1"/>
  <c r="S208" i="4" s="1"/>
  <c r="DQ152" i="4" a="1"/>
  <c r="DQ152" i="4" s="1"/>
  <c r="GQ94" i="4" a="1"/>
  <c r="GQ94" i="4"/>
  <c r="GN152" i="4" a="1"/>
  <c r="GN152" i="4" s="1"/>
  <c r="Q112" i="4" a="1"/>
  <c r="Q112" i="4" s="1"/>
  <c r="I112" i="4" a="1"/>
  <c r="I112" i="4" s="1"/>
  <c r="GS119" i="4" a="1"/>
  <c r="GS119" i="4" s="1"/>
  <c r="FC123" i="4" a="1"/>
  <c r="FC123" i="4" s="1"/>
  <c r="DQ123" i="4" a="1"/>
  <c r="DQ123" i="4" s="1"/>
  <c r="M123" i="4" a="1"/>
  <c r="M123" i="4" s="1"/>
  <c r="EQ69" i="4" a="1"/>
  <c r="EQ69" i="4" s="1"/>
  <c r="FW123" i="4" a="1"/>
  <c r="FW123" i="4" s="1"/>
  <c r="HF119" i="4" a="1"/>
  <c r="HF119" i="4" s="1"/>
  <c r="HK94" i="4" a="1"/>
  <c r="HK94" i="4" s="1"/>
  <c r="EZ69" i="4" a="1"/>
  <c r="EZ69" i="4" s="1"/>
  <c r="S112" i="4" a="1"/>
  <c r="S112" i="4" s="1"/>
  <c r="EZ28" i="4" a="1"/>
  <c r="EZ28" i="4" s="1"/>
  <c r="EX123" i="4" a="1"/>
  <c r="EX123" i="4" s="1"/>
  <c r="FN96" i="4"/>
  <c r="GV112" i="4" a="1"/>
  <c r="GV112" i="4" s="1"/>
  <c r="FX69" i="4" a="1"/>
  <c r="FX69" i="4" s="1"/>
  <c r="DS28" i="4" a="1"/>
  <c r="DS28" i="4" s="1"/>
  <c r="DR28" i="4" a="1"/>
  <c r="DR28" i="4" s="1"/>
  <c r="HK69" i="4" a="1"/>
  <c r="HK69" i="4" s="1"/>
  <c r="HK208" i="4" a="1"/>
  <c r="HK208" i="4" s="1"/>
  <c r="DV112" i="4" a="1"/>
  <c r="DV112" i="4" s="1"/>
  <c r="EV123" i="4" a="1"/>
  <c r="EV123" i="4" s="1"/>
  <c r="K69" i="4" a="1"/>
  <c r="K69" i="4"/>
  <c r="DU69" i="4" a="1"/>
  <c r="DU69" i="4" s="1"/>
  <c r="K94" i="4" a="1"/>
  <c r="K94" i="4" s="1"/>
  <c r="DU94" i="4" a="1"/>
  <c r="DU94" i="4"/>
  <c r="GM119" i="4" a="1"/>
  <c r="GM119" i="4" s="1"/>
  <c r="HK112" i="4" a="1"/>
  <c r="HK112" i="4" s="1"/>
  <c r="ES122" i="4" a="1"/>
  <c r="ES122" i="4" s="1"/>
  <c r="DW112" i="4" a="1"/>
  <c r="DW112" i="4"/>
  <c r="EL122" i="4" a="1"/>
  <c r="EL122" i="4" s="1"/>
  <c r="EI152" i="4" a="1"/>
  <c r="EI152" i="4" s="1"/>
  <c r="M119" i="4" a="1"/>
  <c r="M119" i="4" s="1"/>
  <c r="GZ69" i="4" a="1"/>
  <c r="GZ69" i="4" s="1"/>
  <c r="EZ96" i="4" a="1"/>
  <c r="EZ96" i="4" s="1"/>
  <c r="R152" i="4" a="1"/>
  <c r="R152" i="4" s="1"/>
  <c r="M122" i="4" a="1"/>
  <c r="M122" i="4" s="1"/>
  <c r="HH152" i="4" a="1"/>
  <c r="HH152" i="4" s="1"/>
  <c r="FC122" i="4" a="1"/>
  <c r="FC122" i="4" s="1"/>
  <c r="GQ96" i="4" a="1"/>
  <c r="GQ96" i="4" s="1"/>
  <c r="EN96" i="4" a="1"/>
  <c r="EN96" i="4" s="1"/>
  <c r="FM119" i="4"/>
  <c r="EZ112" i="4" a="1"/>
  <c r="EZ112" i="4" s="1"/>
  <c r="FG208" i="4" a="1"/>
  <c r="FG208" i="4" s="1"/>
  <c r="FN119" i="4"/>
  <c r="FL119" i="4"/>
  <c r="EJ94" i="4" a="1"/>
  <c r="EJ94" i="4" s="1"/>
  <c r="GY119" i="4" a="1"/>
  <c r="GY119" i="4" s="1"/>
  <c r="DO123" i="4" a="1"/>
  <c r="DO123" i="4" s="1"/>
  <c r="GS28" i="4" a="1"/>
  <c r="GS28" i="4" s="1"/>
  <c r="EN152" i="4" a="1"/>
  <c r="EN152" i="4" s="1"/>
  <c r="GN208" i="4" a="1"/>
  <c r="GN208" i="4" s="1"/>
  <c r="FT123" i="4" a="1"/>
  <c r="FT123" i="4" s="1"/>
  <c r="ES28" i="4" a="1"/>
  <c r="ES28" i="4" s="1"/>
  <c r="GV123" i="4" a="1"/>
  <c r="GV123" i="4" s="1"/>
  <c r="GP119" i="4" a="1"/>
  <c r="GP119" i="4" s="1"/>
  <c r="DV122" i="4" a="1"/>
  <c r="DV122" i="4"/>
  <c r="EN112" i="4" a="1"/>
  <c r="EN112" i="4" s="1"/>
  <c r="FM112" i="4"/>
  <c r="FS152" i="4" a="1"/>
  <c r="FS152" i="4"/>
  <c r="FV119" i="4" a="1"/>
  <c r="FV119" i="4" s="1"/>
  <c r="GR96" i="4" a="1"/>
  <c r="GR96" i="4"/>
  <c r="FG112" i="4" a="1"/>
  <c r="FG112" i="4"/>
  <c r="EQ208" i="4" a="1"/>
  <c r="EQ208" i="4" s="1"/>
  <c r="FM208" i="4"/>
  <c r="HF96" i="4" a="1"/>
  <c r="HF96" i="4" s="1"/>
  <c r="FY69" i="4" a="1"/>
  <c r="FY69" i="4" s="1"/>
  <c r="FJ122" i="4" a="1"/>
  <c r="FJ122" i="4" s="1"/>
  <c r="HD152" i="4" a="1"/>
  <c r="HD152" i="4" s="1"/>
  <c r="FM123" i="4"/>
  <c r="FW208" i="4" a="1"/>
  <c r="FW208" i="4" s="1"/>
  <c r="FE122" i="4" a="1"/>
  <c r="FE122" i="4" s="1"/>
  <c r="EL152" i="4" a="1"/>
  <c r="EL152" i="4" s="1"/>
  <c r="FC96" i="4" a="1"/>
  <c r="FC96" i="4" s="1"/>
  <c r="FL112" i="4"/>
  <c r="GW112" i="4" a="1"/>
  <c r="GW112" i="4"/>
  <c r="FX119" i="4" a="1"/>
  <c r="FX119" i="4" s="1"/>
  <c r="GV28" i="4" a="1"/>
  <c r="GV28" i="4" s="1"/>
  <c r="FB96" i="4" a="1"/>
  <c r="FB96" i="4" s="1"/>
  <c r="EJ208" i="4" a="1"/>
  <c r="EJ208" i="4" s="1"/>
  <c r="GO123" i="4" a="1"/>
  <c r="GO123" i="4"/>
  <c r="HD208" i="4" a="1"/>
  <c r="HD208" i="4" s="1"/>
  <c r="Q123" i="4" a="1"/>
  <c r="Q123" i="4" s="1"/>
  <c r="I123" i="4" a="1"/>
  <c r="I123" i="4" s="1"/>
  <c r="EC122" i="4" a="1"/>
  <c r="EC122" i="4" s="1"/>
  <c r="FL208" i="4"/>
  <c r="GZ119" i="4" a="1"/>
  <c r="GZ119" i="4" s="1"/>
  <c r="DQ208" i="4" a="1"/>
  <c r="DQ208" i="4" s="1"/>
  <c r="FP208" i="4" a="1"/>
  <c r="FP208" i="4" s="1"/>
  <c r="N152" i="4" a="1"/>
  <c r="N152" i="4" s="1"/>
  <c r="L152" i="4" a="1"/>
  <c r="L152" i="4" s="1"/>
  <c r="FA96" i="4" a="1"/>
  <c r="FA96" i="4"/>
  <c r="DL28" i="4" a="1"/>
  <c r="DL28" i="4"/>
  <c r="HA122" i="4" a="1"/>
  <c r="HA122" i="4" s="1"/>
  <c r="GX94" i="4" a="1"/>
  <c r="GX94" i="4" s="1"/>
  <c r="GV94" i="4" a="1"/>
  <c r="GV94" i="4" s="1"/>
  <c r="FN208" i="4"/>
  <c r="FG96" i="4" a="1"/>
  <c r="FG96" i="4" s="1"/>
  <c r="HK119" i="4" a="1"/>
  <c r="HK119" i="4" s="1"/>
  <c r="DL123" i="4" a="1"/>
  <c r="DL123" i="4" s="1"/>
  <c r="EB123" i="4" a="1"/>
  <c r="EB123" i="4" s="1"/>
  <c r="FJ152" i="4" a="1"/>
  <c r="FJ152" i="4" s="1"/>
  <c r="R112" i="4" a="1"/>
  <c r="R112" i="4" s="1"/>
  <c r="GN119" i="4" a="1"/>
  <c r="GN119" i="4" s="1"/>
  <c r="R69" i="4" a="1"/>
  <c r="R69" i="4" s="1"/>
  <c r="Q119" i="4" a="1"/>
  <c r="Q119" i="4" s="1"/>
  <c r="I119" i="4" a="1"/>
  <c r="I119" i="4" s="1"/>
  <c r="DO94" i="4" a="1"/>
  <c r="DO94" i="4" s="1"/>
  <c r="FS122" i="4" a="1"/>
  <c r="FS122" i="4"/>
  <c r="ER122" i="4" a="1"/>
  <c r="ER122" i="4"/>
  <c r="GN122" i="4" a="1"/>
  <c r="GN122" i="4" s="1"/>
  <c r="DW122" i="4" a="1"/>
  <c r="DW122" i="4" s="1"/>
  <c r="HH96" i="4" a="1"/>
  <c r="HH96" i="4" s="1"/>
  <c r="DZ112" i="4" a="1"/>
  <c r="DZ112" i="4" s="1"/>
  <c r="GO208" i="4" a="1"/>
  <c r="GO208" i="4" s="1"/>
  <c r="DL112" i="4" a="1"/>
  <c r="DL112" i="4" s="1"/>
  <c r="GX208" i="4" a="1"/>
  <c r="GX208" i="4" s="1"/>
  <c r="EC69" i="4" a="1"/>
  <c r="EC69" i="4" s="1"/>
  <c r="EM112" i="4" a="1"/>
  <c r="EM112" i="4" s="1"/>
  <c r="GM122" i="4" a="1"/>
  <c r="GM122" i="4" s="1"/>
  <c r="GM28" i="4" a="1"/>
  <c r="GM28" i="4" s="1"/>
  <c r="HD94" i="4" a="1"/>
  <c r="HD94" i="4" s="1"/>
  <c r="FJ208" i="4" a="1"/>
  <c r="FJ208" i="4" s="1"/>
  <c r="EJ152" i="4" a="1"/>
  <c r="EJ152" i="4" s="1"/>
  <c r="EN94" i="4" a="1"/>
  <c r="EN94" i="4" s="1"/>
  <c r="HH28" i="4" a="1"/>
  <c r="HH28" i="4" s="1"/>
  <c r="K96" i="4" a="1"/>
  <c r="K96" i="4" s="1"/>
  <c r="DU96" i="4" a="1"/>
  <c r="DU96" i="4" s="1"/>
  <c r="R94" i="4" a="1"/>
  <c r="R94" i="4" s="1"/>
  <c r="FJ112" i="4" a="1"/>
  <c r="FJ112" i="4"/>
  <c r="FF208" i="4" a="1"/>
  <c r="FF208" i="4" s="1"/>
  <c r="EN208" i="4" a="1"/>
  <c r="EN208" i="4" s="1"/>
  <c r="GS123" i="4" a="1"/>
  <c r="GS123" i="4" s="1"/>
  <c r="EN123" i="4" a="1"/>
  <c r="EN123" i="4" s="1"/>
  <c r="FJ119" i="4" a="1"/>
  <c r="FJ119" i="4" s="1"/>
  <c r="EZ123" i="4" a="1"/>
  <c r="EZ123" i="4" s="1"/>
  <c r="FY119" i="4" a="1"/>
  <c r="FY119" i="4" s="1"/>
  <c r="EI28" i="4" a="1"/>
  <c r="EI28" i="4"/>
  <c r="FA208" i="4" a="1"/>
  <c r="FA208" i="4" s="1"/>
  <c r="FT208" i="4" a="1"/>
  <c r="FT208" i="4" s="1"/>
  <c r="ET112" i="4" a="1"/>
  <c r="ET112" i="4" s="1"/>
  <c r="FJ96" i="4" a="1"/>
  <c r="FJ96" i="4" s="1"/>
  <c r="FN112" i="4"/>
  <c r="FB119" i="4" a="1"/>
  <c r="FB119" i="4" s="1"/>
  <c r="ES152" i="4" a="1"/>
  <c r="ES152" i="4" s="1"/>
  <c r="GY94" i="4" a="1"/>
  <c r="GY94" i="4" s="1"/>
  <c r="S94" i="4" a="1"/>
  <c r="S94" i="4" s="1"/>
  <c r="HA94" i="4" a="1"/>
  <c r="HA94" i="4" s="1"/>
  <c r="GN123" i="4" a="1"/>
  <c r="GN123" i="4"/>
  <c r="GU94" i="4" a="1"/>
  <c r="GU94" i="4" s="1"/>
  <c r="GP123" i="4" a="1"/>
  <c r="GP123" i="4" s="1"/>
  <c r="GM152" i="4" a="1"/>
  <c r="GM152" i="4" s="1"/>
  <c r="N119" i="4" a="1"/>
  <c r="N119" i="4" s="1"/>
  <c r="L119" i="4" a="1"/>
  <c r="L119" i="4"/>
  <c r="DV123" i="4" a="1"/>
  <c r="DV123" i="4" s="1"/>
  <c r="FW69" i="4" a="1"/>
  <c r="FW69" i="4" s="1"/>
  <c r="EC94" i="4" a="1"/>
  <c r="EC94" i="4" s="1"/>
  <c r="EI123" i="4" a="1"/>
  <c r="EI123" i="4" s="1"/>
  <c r="EV69" i="4" a="1"/>
  <c r="EV69" i="4" s="1"/>
  <c r="FV96" i="4" a="1"/>
  <c r="FV96" i="4" s="1"/>
  <c r="EL28" i="4" a="1"/>
  <c r="EL28" i="4"/>
  <c r="EL112" i="4" a="1"/>
  <c r="EL112" i="4" s="1"/>
  <c r="EJ123" i="4" a="1"/>
  <c r="EJ123" i="4" s="1"/>
  <c r="DV94" i="4" a="1"/>
  <c r="DV94" i="4" s="1"/>
  <c r="EJ28" i="4" a="1"/>
  <c r="EJ28" i="4" s="1"/>
  <c r="EB152" i="4" a="1"/>
  <c r="EB152" i="4" s="1"/>
  <c r="DY152" i="4" a="1"/>
  <c r="DY152" i="4" s="1"/>
  <c r="EN69" i="4" a="1"/>
  <c r="EN69" i="4" s="1"/>
  <c r="GY122" i="4" a="1"/>
  <c r="GY122" i="4" s="1"/>
  <c r="FS208" i="4" a="1"/>
  <c r="FS208" i="4" s="1"/>
  <c r="O96" i="4" a="1"/>
  <c r="O96" i="4" s="1"/>
  <c r="FC152" i="4" a="1"/>
  <c r="FC152" i="4" s="1"/>
  <c r="FE112" i="4" a="1"/>
  <c r="FE112" i="4" s="1"/>
  <c r="S152" i="4" a="1"/>
  <c r="S152" i="4" s="1"/>
  <c r="HA152" i="4" a="1"/>
  <c r="HA152" i="4" s="1"/>
  <c r="R122" i="4" a="1"/>
  <c r="R122" i="4" s="1"/>
  <c r="EE28" i="4" a="1"/>
  <c r="EE28" i="4" s="1"/>
  <c r="K119" i="4" a="1"/>
  <c r="K119" i="4" s="1"/>
  <c r="DU119" i="4" a="1"/>
  <c r="DU119" i="4" s="1"/>
  <c r="ET123" i="4" a="1"/>
  <c r="ET123" i="4" s="1"/>
  <c r="FL152" i="4"/>
  <c r="DL122" i="4" a="1"/>
  <c r="DL122" i="4" s="1"/>
  <c r="DM28" i="4" a="1"/>
  <c r="DM28" i="4" s="1"/>
  <c r="HF123" i="4" a="1"/>
  <c r="HF123" i="4" s="1"/>
  <c r="GX152" i="4" a="1"/>
  <c r="GX152" i="4" s="1"/>
  <c r="FX112" i="4" a="1"/>
  <c r="FX112" i="4" s="1"/>
  <c r="EW123" i="4" a="1"/>
  <c r="EW123" i="4" s="1"/>
  <c r="EW208" i="4" a="1"/>
  <c r="EW208" i="4" s="1"/>
  <c r="ER123" i="4" a="1"/>
  <c r="ER123" i="4" s="1"/>
  <c r="GX96" i="4" a="1"/>
  <c r="GX96" i="4" s="1"/>
  <c r="FF123" i="4" a="1"/>
  <c r="FF123" i="4" s="1"/>
  <c r="Q28" i="4" a="1"/>
  <c r="Q28" i="4" s="1"/>
  <c r="I28" i="4" a="1"/>
  <c r="I28" i="4" s="1"/>
  <c r="EQ122" i="4" a="1"/>
  <c r="EQ122" i="4"/>
  <c r="O28" i="4" a="1"/>
  <c r="O28" i="4" s="1"/>
  <c r="EI119" i="4" a="1"/>
  <c r="EI119" i="4" s="1"/>
  <c r="HA119" i="4" a="1"/>
  <c r="HA119" i="4" s="1"/>
  <c r="FP94" i="4" a="1"/>
  <c r="FP94" i="4" s="1"/>
  <c r="GQ69" i="4" a="1"/>
  <c r="GQ69" i="4" s="1"/>
  <c r="GV69" i="4" a="1"/>
  <c r="GV69" i="4"/>
  <c r="HE112" i="4" a="1"/>
  <c r="HE112" i="4" s="1"/>
  <c r="GW122" i="4" a="1"/>
  <c r="GW122" i="4" s="1"/>
  <c r="GW119" i="4" a="1"/>
  <c r="GW119" i="4" s="1"/>
  <c r="FY28" i="4" a="1"/>
  <c r="FY28" i="4"/>
  <c r="FT119" i="4" a="1"/>
  <c r="FT119" i="4" s="1"/>
  <c r="DZ122" i="4" a="1"/>
  <c r="DZ122" i="4" s="1"/>
  <c r="EV94" i="4" a="1"/>
  <c r="EV94" i="4" s="1"/>
  <c r="DO122" i="4" a="1"/>
  <c r="DO122" i="4" s="1"/>
  <c r="GW123" i="4" a="1"/>
  <c r="GW123" i="4" s="1"/>
  <c r="GV96" i="4" a="1"/>
  <c r="GV96" i="4" s="1"/>
  <c r="EW28" i="4" a="1"/>
  <c r="EW28" i="4" s="1"/>
  <c r="EX112" i="4" a="1"/>
  <c r="EX112" i="4" s="1"/>
  <c r="EZ94" i="4" a="1"/>
  <c r="EZ94" i="4" s="1"/>
  <c r="GX112" i="4" a="1"/>
  <c r="GX112" i="4" s="1"/>
  <c r="DO119" i="4" a="1"/>
  <c r="DO119" i="4" s="1"/>
  <c r="GR123" i="4" a="1"/>
  <c r="GR123" i="4" s="1"/>
  <c r="GP28" i="4" a="1"/>
  <c r="GP28" i="4" s="1"/>
  <c r="HD112" i="4" a="1"/>
  <c r="HD112" i="4" s="1"/>
  <c r="S69" i="4" a="1"/>
  <c r="S69" i="4" s="1"/>
  <c r="GQ123" i="4" a="1"/>
  <c r="GQ123" i="4" s="1"/>
  <c r="GZ123" i="4" a="1"/>
  <c r="GZ123" i="4" s="1"/>
  <c r="GO119" i="4" a="1"/>
  <c r="GO119" i="4" s="1"/>
  <c r="EP208" i="4" a="1"/>
  <c r="EP208" i="4"/>
  <c r="DY96" i="4" a="1"/>
  <c r="DY96" i="4" s="1"/>
  <c r="EB119" i="4" a="1"/>
  <c r="EB119" i="4" s="1"/>
  <c r="FL123" i="4"/>
  <c r="EE69" i="4" a="1"/>
  <c r="EE69" i="4" s="1"/>
  <c r="EP96" i="4" a="1"/>
  <c r="EP96" i="4"/>
  <c r="EB208" i="4" a="1"/>
  <c r="EB208" i="4" s="1"/>
  <c r="EP28" i="4" a="1"/>
  <c r="EP28" i="4" s="1"/>
  <c r="EW112" i="4" a="1"/>
  <c r="EW112" i="4" s="1"/>
  <c r="HC152" i="4" a="1"/>
  <c r="HC152" i="4" s="1"/>
  <c r="GZ112" i="4" a="1"/>
  <c r="GZ112" i="4" s="1"/>
  <c r="EP112" i="4" a="1"/>
  <c r="EP112" i="4"/>
  <c r="EE94" i="4" a="1"/>
  <c r="EE94" i="4" s="1"/>
  <c r="GR28" i="4" a="1"/>
  <c r="GR28" i="4" s="1"/>
  <c r="GW69" i="4" a="1"/>
  <c r="GW69" i="4" s="1"/>
  <c r="DZ28" i="4" a="1"/>
  <c r="DZ28" i="4" s="1"/>
  <c r="HD96" i="4" a="1"/>
  <c r="HD96" i="4"/>
  <c r="FY96" i="4" a="1"/>
  <c r="FY96" i="4" s="1"/>
  <c r="FW152" i="4" a="1"/>
  <c r="FW152" i="4" s="1"/>
  <c r="FF94" i="4" a="1"/>
  <c r="FF94" i="4" s="1"/>
  <c r="FF69" i="4" a="1"/>
  <c r="FF69" i="4" s="1"/>
  <c r="O152" i="4" a="1"/>
  <c r="O152" i="4" s="1"/>
  <c r="EX96" i="4" a="1"/>
  <c r="EX96" i="4"/>
  <c r="ER69" i="4" a="1"/>
  <c r="ER69" i="4" s="1"/>
  <c r="ES208" i="4" a="1"/>
  <c r="ES208" i="4" s="1"/>
  <c r="GZ152" i="4" a="1"/>
  <c r="GZ152" i="4" s="1"/>
  <c r="HC122" i="4" a="1"/>
  <c r="HC122" i="4"/>
  <c r="K123" i="4" a="1"/>
  <c r="K123" i="4" s="1"/>
  <c r="DU123" i="4" a="1"/>
  <c r="DU123" i="4" s="1"/>
  <c r="EJ119" i="4" a="1"/>
  <c r="EJ119" i="4" s="1"/>
  <c r="FG152" i="4" a="1"/>
  <c r="FG152" i="4" s="1"/>
  <c r="DS94" i="4" a="1"/>
  <c r="DS94" i="4" s="1"/>
  <c r="DR94" i="4" a="1"/>
  <c r="DR94" i="4" s="1"/>
  <c r="EB69" i="4" a="1"/>
  <c r="EB69" i="4" s="1"/>
  <c r="FC69" i="4" a="1"/>
  <c r="FC69" i="4" s="1"/>
  <c r="GZ96" i="4" a="1"/>
  <c r="GZ96" i="4" s="1"/>
  <c r="FI208" i="4" a="1"/>
  <c r="FI208" i="4"/>
  <c r="EI96" i="4" a="1"/>
  <c r="EI96" i="4"/>
  <c r="EX208" i="4" a="1"/>
  <c r="EX208" i="4" s="1"/>
  <c r="DZ123" i="4" a="1"/>
  <c r="DZ123" i="4" s="1"/>
  <c r="DZ119" i="4" a="1"/>
  <c r="DZ119" i="4" s="1"/>
  <c r="HE152" i="4" a="1"/>
  <c r="HE152" i="4" s="1"/>
  <c r="FA122" i="4" a="1"/>
  <c r="FA122" i="4" s="1"/>
  <c r="DV208" i="4" a="1"/>
  <c r="DV208" i="4" s="1"/>
  <c r="EQ152" i="4" a="1"/>
  <c r="EQ152" i="4" s="1"/>
  <c r="GP152" i="4" a="1"/>
  <c r="GP152" i="4" s="1"/>
  <c r="HF94" i="4" a="1"/>
  <c r="HF94" i="4"/>
  <c r="EV122" i="4" a="1"/>
  <c r="EV122" i="4"/>
  <c r="FT94" i="4" a="1"/>
  <c r="FT94" i="4" s="1"/>
  <c r="EN119" i="4" a="1"/>
  <c r="EN119" i="4" s="1"/>
  <c r="HC123" i="4" a="1"/>
  <c r="HC123" i="4" s="1"/>
  <c r="GV208" i="4" a="1"/>
  <c r="GV208" i="4" s="1"/>
  <c r="DO112" i="4" a="1"/>
  <c r="DO112" i="4" s="1"/>
  <c r="GW208" i="4" a="1"/>
  <c r="GW208" i="4"/>
  <c r="T208" i="4" a="1"/>
  <c r="T208" i="4"/>
  <c r="EC96" i="4" a="1"/>
  <c r="EC96" i="4" s="1"/>
  <c r="DQ96" i="4" a="1"/>
  <c r="DQ96" i="4" s="1"/>
  <c r="EM208" i="4" a="1"/>
  <c r="EM208" i="4" s="1"/>
  <c r="FB94" i="4" a="1"/>
  <c r="FB94" i="4"/>
  <c r="FC208" i="4" a="1"/>
  <c r="FC208" i="4" s="1"/>
  <c r="FT28" i="4" a="1"/>
  <c r="FT28" i="4" s="1"/>
  <c r="FN69" i="4"/>
  <c r="GX119" i="4" a="1"/>
  <c r="GX119" i="4"/>
  <c r="M208" i="4" a="1"/>
  <c r="M208" i="4"/>
  <c r="FT96" i="4" a="1"/>
  <c r="FT96" i="4"/>
  <c r="EE152" i="4" a="1"/>
  <c r="EE152" i="4" s="1"/>
  <c r="DL208" i="4" a="1"/>
  <c r="DL208" i="4" s="1"/>
  <c r="GO69" i="4" a="1"/>
  <c r="GO69" i="4" s="1"/>
  <c r="S123" i="4" a="1"/>
  <c r="S123" i="4" s="1"/>
  <c r="ED152" i="4" a="1"/>
  <c r="ED152" i="4" s="1"/>
  <c r="EB94" i="4" a="1"/>
  <c r="EB94" i="4" s="1"/>
  <c r="HH119" i="4" a="1"/>
  <c r="HH119" i="4" s="1"/>
  <c r="EM96" i="4" a="1"/>
  <c r="EM96" i="4" s="1"/>
  <c r="FV152" i="4" a="1"/>
  <c r="FV152" i="4" s="1"/>
  <c r="FP122" i="4" a="1"/>
  <c r="FP122" i="4" s="1"/>
  <c r="DM208" i="4" a="1"/>
  <c r="DM208" i="4" s="1"/>
  <c r="FE69" i="4" a="1"/>
  <c r="FE69" i="4"/>
  <c r="HH69" i="4" a="1"/>
  <c r="HH69" i="4" s="1"/>
  <c r="EW152" i="4" a="1"/>
  <c r="EW152" i="4" s="1"/>
  <c r="FY112" i="4" a="1"/>
  <c r="FY112" i="4" s="1"/>
  <c r="GU122" i="4" a="1"/>
  <c r="GU122" i="4"/>
  <c r="EZ122" i="4" a="1"/>
  <c r="EZ122" i="4" s="1"/>
  <c r="GY112" i="4" a="1"/>
  <c r="GY112" i="4" s="1"/>
  <c r="EM119" i="4" a="1"/>
  <c r="EM119" i="4" s="1"/>
  <c r="EH122" i="4" a="1"/>
  <c r="EH122" i="4" s="1"/>
  <c r="FV208" i="4" a="1"/>
  <c r="FV208" i="4" s="1"/>
  <c r="ED69" i="4" a="1"/>
  <c r="ED69" i="4" s="1"/>
  <c r="HC208" i="4" a="1"/>
  <c r="HC208" i="4" s="1"/>
  <c r="GY208" i="4" a="1"/>
  <c r="GY208" i="4" s="1"/>
  <c r="EE112" i="4" a="1"/>
  <c r="EE112" i="4" s="1"/>
  <c r="ES69" i="4" a="1"/>
  <c r="ES69" i="4" s="1"/>
  <c r="ET152" i="4" a="1"/>
  <c r="ET152" i="4" s="1"/>
  <c r="FA152" i="4" a="1"/>
  <c r="FA152" i="4"/>
  <c r="K152" i="4" a="1"/>
  <c r="K152" i="4" s="1"/>
  <c r="DU152" i="4" a="1"/>
  <c r="DU152" i="4" s="1"/>
  <c r="EV28" i="4" a="1"/>
  <c r="EV28" i="4" s="1"/>
  <c r="FA119" i="4" a="1"/>
  <c r="FA119" i="4" s="1"/>
  <c r="DS152" i="4" a="1"/>
  <c r="DS152" i="4" s="1"/>
  <c r="DR152" i="4" a="1"/>
  <c r="DR152" i="4" s="1"/>
  <c r="DW96" i="4" a="1"/>
  <c r="DW96" i="4" s="1"/>
  <c r="HC119" i="4" a="1"/>
  <c r="HC119" i="4" s="1"/>
  <c r="FV122" i="4" a="1"/>
  <c r="FV122" i="4" s="1"/>
  <c r="FW28" i="4" a="1"/>
  <c r="FW28" i="4" s="1"/>
  <c r="EP119" i="4" a="1"/>
  <c r="EP119" i="4" s="1"/>
  <c r="FM28" i="4"/>
  <c r="GU152" i="4" a="1"/>
  <c r="GU152" i="4" s="1"/>
  <c r="GZ28" i="4" a="1"/>
  <c r="GZ28" i="4" s="1"/>
  <c r="O69" i="4" a="1"/>
  <c r="O69" i="4" s="1"/>
  <c r="DY208" i="4" a="1"/>
  <c r="DY208" i="4" s="1"/>
  <c r="EM123" i="4" a="1"/>
  <c r="EM123" i="4" s="1"/>
  <c r="DM119" i="4" a="1"/>
  <c r="DM119" i="4" s="1"/>
  <c r="EC28" i="4" a="1"/>
  <c r="EC28" i="4" s="1"/>
  <c r="EH94" i="4" a="1"/>
  <c r="EH94" i="4" s="1"/>
  <c r="FI94" i="4" a="1"/>
  <c r="FI94" i="4" s="1"/>
  <c r="DS119" i="4" a="1"/>
  <c r="DS119" i="4" s="1"/>
  <c r="DR119" i="4" a="1"/>
  <c r="DR119" i="4" s="1"/>
  <c r="GN28" i="4" a="1"/>
  <c r="GN28" i="4" s="1"/>
  <c r="FN94" i="4"/>
  <c r="DY112" i="4" a="1"/>
  <c r="DY112" i="4" s="1"/>
  <c r="ER112" i="4" a="1"/>
  <c r="ER112" i="4" s="1"/>
  <c r="HK96" i="4" a="1"/>
  <c r="HK96" i="4" s="1"/>
  <c r="HK152" i="4" a="1"/>
  <c r="HK152" i="4" s="1"/>
  <c r="FN152" i="4"/>
  <c r="DV96" i="4" a="1"/>
  <c r="DV96" i="4" s="1"/>
  <c r="FE94" i="4" a="1"/>
  <c r="FE94" i="4" s="1"/>
  <c r="HC96" i="4" a="1"/>
  <c r="HC96" i="4" s="1"/>
  <c r="GS96" i="4" a="1"/>
  <c r="GS96" i="4" s="1"/>
  <c r="GW94" i="4" a="1"/>
  <c r="GW94" i="4" s="1"/>
  <c r="FP69" i="4" a="1"/>
  <c r="FP69" i="4" s="1"/>
  <c r="GM112" i="4" a="1"/>
  <c r="GM112" i="4" s="1"/>
  <c r="GY123" i="4" a="1"/>
  <c r="GY123" i="4" s="1"/>
  <c r="EQ96" i="4" a="1"/>
  <c r="EQ96" i="4" s="1"/>
  <c r="Q208" i="4" a="1"/>
  <c r="Q208" i="4" s="1"/>
  <c r="I208" i="4" a="1"/>
  <c r="I208" i="4"/>
  <c r="FI112" i="4" a="1"/>
  <c r="FI112" i="4" s="1"/>
  <c r="FW122" i="4" a="1"/>
  <c r="FW122" i="4" s="1"/>
  <c r="GQ28" i="4" a="1"/>
  <c r="GQ28" i="4" s="1"/>
  <c r="S96" i="4" a="1"/>
  <c r="S96" i="4" s="1"/>
  <c r="M94" i="4" a="1"/>
  <c r="M94" i="4" s="1"/>
  <c r="EM28" i="4" a="1"/>
  <c r="EM28" i="4" s="1"/>
  <c r="FM94" i="4"/>
  <c r="O119" i="4" a="1"/>
  <c r="O119" i="4" s="1"/>
  <c r="DQ112" i="4" a="1"/>
  <c r="DQ112" i="4" s="1"/>
  <c r="EW96" i="4" a="1"/>
  <c r="EW96" i="4" s="1"/>
  <c r="DL119" i="4" a="1"/>
  <c r="DL119" i="4" s="1"/>
  <c r="DS96" i="4" a="1"/>
  <c r="DS96" i="4" s="1"/>
  <c r="DR96" i="4" a="1"/>
  <c r="DR96" i="4" s="1"/>
  <c r="GY28" i="4" a="1"/>
  <c r="GY28" i="4" s="1"/>
  <c r="HD119" i="4" a="1"/>
  <c r="HD119" i="4" s="1"/>
  <c r="ET69" i="4" a="1"/>
  <c r="ET69" i="4" s="1"/>
  <c r="DY94" i="4" a="1"/>
  <c r="DY94" i="4" s="1"/>
  <c r="DV69" i="4" a="1"/>
  <c r="DV69" i="4" s="1"/>
  <c r="GU123" i="4" a="1"/>
  <c r="GU123" i="4" s="1"/>
  <c r="FC94" i="4" a="1"/>
  <c r="FC94" i="4" s="1"/>
  <c r="EE123" i="4" a="1"/>
  <c r="EE123" i="4" s="1"/>
  <c r="GZ122" i="4" a="1"/>
  <c r="GZ122" i="4" s="1"/>
  <c r="GR122" i="4" a="1"/>
  <c r="GR122" i="4" s="1"/>
  <c r="HA123" i="4" a="1"/>
  <c r="HA123" i="4" s="1"/>
  <c r="GM208" i="4" a="1"/>
  <c r="GM208" i="4" s="1"/>
  <c r="FL94" i="4"/>
  <c r="EL69" i="4" a="1"/>
  <c r="EL69" i="4" s="1"/>
  <c r="ET122" i="4" a="1"/>
  <c r="ET122" i="4" s="1"/>
  <c r="R28" i="4" a="1"/>
  <c r="R28" i="4" s="1"/>
  <c r="M112" i="4" a="1"/>
  <c r="M112" i="4" s="1"/>
  <c r="EL208" i="4" a="1"/>
  <c r="EL208" i="4" s="1"/>
  <c r="Q122" i="4" a="1"/>
  <c r="Q122" i="4" s="1"/>
  <c r="I122" i="4" a="1"/>
  <c r="I122" i="4" s="1"/>
  <c r="EC123" i="4" a="1"/>
  <c r="EC123" i="4" s="1"/>
  <c r="EH208" i="4" a="1"/>
  <c r="EH208" i="4"/>
  <c r="FY122" i="4" a="1"/>
  <c r="FY122" i="4" s="1"/>
  <c r="FY208" i="4" a="1"/>
  <c r="FY208" i="4" s="1"/>
  <c r="EE122" i="4" a="1"/>
  <c r="EE122" i="4" s="1"/>
  <c r="GX69" i="4" a="1"/>
  <c r="GX69" i="4" s="1"/>
  <c r="FG123" i="4" a="1"/>
  <c r="FG123" i="4" s="1"/>
  <c r="GQ152" i="4" a="1"/>
  <c r="GQ152" i="4" s="1"/>
  <c r="GU119" i="4" a="1"/>
  <c r="GU119" i="4" s="1"/>
  <c r="HF112" i="4" a="1"/>
  <c r="HF112" i="4"/>
  <c r="FA69" i="4" a="1"/>
  <c r="FA69" i="4" s="1"/>
  <c r="K122" i="4" a="1"/>
  <c r="K122" i="4" s="1"/>
  <c r="DU122" i="4" a="1"/>
  <c r="DU122" i="4"/>
  <c r="GY69" i="4" a="1"/>
  <c r="GY69" i="4"/>
  <c r="GU112" i="4" a="1"/>
  <c r="GU112" i="4" s="1"/>
  <c r="HE69" i="4" a="1"/>
  <c r="HE69" i="4" s="1"/>
  <c r="N69" i="4" a="1"/>
  <c r="N69" i="4" s="1"/>
  <c r="L69" i="4" a="1"/>
  <c r="L69" i="4" s="1"/>
  <c r="EP69" i="4" a="1"/>
  <c r="EP69" i="4" s="1"/>
  <c r="FF122" i="4" a="1"/>
  <c r="FF122" i="4" s="1"/>
  <c r="EE119" i="4" a="1"/>
  <c r="EE119" i="4" s="1"/>
  <c r="DZ152" i="4" a="1"/>
  <c r="DZ152" i="4" s="1"/>
  <c r="EQ112" i="4" a="1"/>
  <c r="EQ112" i="4"/>
  <c r="EJ69" i="4" a="1"/>
  <c r="EJ69" i="4" s="1"/>
  <c r="GP112" i="4" a="1"/>
  <c r="GP112" i="4" s="1"/>
  <c r="ET119" i="4" a="1"/>
  <c r="ET119" i="4" s="1"/>
  <c r="DL152" i="4" a="1"/>
  <c r="DL152" i="4" s="1"/>
  <c r="GM69" i="4" a="1"/>
  <c r="GM69" i="4" s="1"/>
  <c r="FP119" i="4" a="1"/>
  <c r="FP119" i="4" s="1"/>
  <c r="DM69" i="4" a="1"/>
  <c r="DM69" i="4" s="1"/>
  <c r="HH208" i="4" a="1"/>
  <c r="HH208" i="4" s="1"/>
  <c r="ES94" i="4" a="1"/>
  <c r="ES94" i="4" s="1"/>
  <c r="FL28" i="4"/>
  <c r="GZ94" i="4" a="1"/>
  <c r="GZ94" i="4"/>
  <c r="DO28" i="4" a="1"/>
  <c r="DO28" i="4" s="1"/>
  <c r="EC119" i="4" a="1"/>
  <c r="EC119" i="4" s="1"/>
  <c r="FT69" i="4" a="1"/>
  <c r="FT69" i="4" s="1"/>
  <c r="GY152" i="4" a="1"/>
  <c r="GY152" i="4" s="1"/>
  <c r="ES123" i="4" a="1"/>
  <c r="ES123" i="4" s="1"/>
  <c r="EI94" i="4" a="1"/>
  <c r="EI94" i="4" s="1"/>
  <c r="FN122" i="4"/>
  <c r="DV119" i="4" a="1"/>
  <c r="DV119" i="4" s="1"/>
  <c r="T28" i="4" a="1"/>
  <c r="T28" i="4"/>
  <c r="N208" i="4" a="1"/>
  <c r="N208" i="4" s="1"/>
  <c r="L208" i="4" a="1"/>
  <c r="L208" i="4"/>
  <c r="FN28" i="4"/>
  <c r="HE119" i="4" a="1"/>
  <c r="HE119" i="4" s="1"/>
  <c r="GM123" i="4" a="1"/>
  <c r="GM123" i="4" s="1"/>
  <c r="ET96" i="4" a="1"/>
  <c r="ET96" i="4"/>
  <c r="FE208" i="4" a="1"/>
  <c r="FE208" i="4" s="1"/>
  <c r="FI69" i="4" a="1"/>
  <c r="FI69" i="4" s="1"/>
  <c r="EC208" i="4" a="1"/>
  <c r="EC208" i="4" s="1"/>
  <c r="FL122" i="4"/>
  <c r="HA69" i="4" a="1"/>
  <c r="HA69" i="4" s="1"/>
  <c r="EW94" i="4" a="1"/>
  <c r="EW94" i="4" s="1"/>
  <c r="FV123" i="4" a="1"/>
  <c r="FV123" i="4" s="1"/>
  <c r="EX152" i="4" a="1"/>
  <c r="EX152" i="4" s="1"/>
  <c r="FX123" i="4" a="1"/>
  <c r="FX123" i="4" s="1"/>
  <c r="FY94" i="4" a="1"/>
  <c r="FY94" i="4" s="1"/>
  <c r="S122" i="4" a="1"/>
  <c r="S122" i="4" s="1"/>
  <c r="EH69" i="4" a="1"/>
  <c r="EH69" i="4"/>
  <c r="HD122" i="4" a="1"/>
  <c r="HD122" i="4" s="1"/>
  <c r="GR69" i="4" a="1"/>
  <c r="GR69" i="4" s="1"/>
  <c r="FC112" i="4" a="1"/>
  <c r="FC112" i="4" s="1"/>
  <c r="O208" i="4" a="1"/>
  <c r="O208" i="4" s="1"/>
  <c r="T119" i="4" a="1"/>
  <c r="T119" i="4" s="1"/>
  <c r="ET94" i="4" a="1"/>
  <c r="ET94" i="4"/>
  <c r="EW69" i="4" a="1"/>
  <c r="EW69" i="4" s="1"/>
  <c r="EH112" i="4" a="1"/>
  <c r="EH112" i="4" s="1"/>
  <c r="FA28" i="4" a="1"/>
  <c r="FA28" i="4" s="1"/>
  <c r="DO96" i="4" a="1"/>
  <c r="DO96" i="4" s="1"/>
  <c r="T69" i="4" a="1"/>
  <c r="T69" i="4" s="1"/>
  <c r="HD28" i="4" a="1"/>
  <c r="HD28" i="4" s="1"/>
  <c r="DY69" i="4" a="1"/>
  <c r="DY69" i="4" s="1"/>
  <c r="DW123" i="4" a="1"/>
  <c r="DW123" i="4" s="1"/>
  <c r="EJ112" i="4" a="1"/>
  <c r="EJ112" i="4" s="1"/>
  <c r="DW69" i="4" a="1"/>
  <c r="DW69" i="4" s="1"/>
  <c r="M152" i="4" a="1"/>
  <c r="M152" i="4" s="1"/>
  <c r="EP123" i="4" a="1"/>
  <c r="EP123" i="4" s="1"/>
  <c r="HC28" i="4" a="1"/>
  <c r="HC28" i="4" s="1"/>
  <c r="FB28" i="4" a="1"/>
  <c r="FB28" i="4" s="1"/>
  <c r="S119" i="4" a="1"/>
  <c r="S119" i="4" s="1"/>
  <c r="EH28" i="4" a="1"/>
  <c r="EH28" i="4" s="1"/>
  <c r="EZ119" i="4" a="1"/>
  <c r="EZ119" i="4" s="1"/>
  <c r="Q69" i="4" a="1"/>
  <c r="Q69" i="4" s="1"/>
  <c r="I69" i="4" a="1"/>
  <c r="I69" i="4" s="1"/>
  <c r="ED28" i="4" a="1"/>
  <c r="ED28" i="4" s="1"/>
  <c r="S28" i="4" a="1"/>
  <c r="S28" i="4" s="1"/>
  <c r="GO96" i="4" a="1"/>
  <c r="GO96" i="4" s="1"/>
  <c r="EH96" i="4" a="1"/>
  <c r="EH96" i="4" s="1"/>
  <c r="GV119" i="4" a="1"/>
  <c r="GV119" i="4" s="1"/>
  <c r="ET208" i="4" a="1"/>
  <c r="ET208" i="4"/>
  <c r="T152" i="4" a="1"/>
  <c r="T152" i="4" s="1"/>
  <c r="FV112" i="4" a="1"/>
  <c r="FV112" i="4" s="1"/>
  <c r="FM152" i="4"/>
  <c r="ER152" i="4" a="1"/>
  <c r="ER152" i="4" s="1"/>
  <c r="DQ94" i="4" a="1"/>
  <c r="DQ94" i="4" s="1"/>
  <c r="FP112" i="4" a="1"/>
  <c r="FP112" i="4" s="1"/>
  <c r="N28" i="4" a="1"/>
  <c r="N28" i="4"/>
  <c r="L28" i="4" a="1"/>
  <c r="L28" i="4" s="1"/>
  <c r="FB123" i="4" a="1"/>
  <c r="FB123" i="4" s="1"/>
  <c r="GO112" i="4" a="1"/>
  <c r="GO112" i="4" s="1"/>
  <c r="EB122" i="4" a="1"/>
  <c r="EB122" i="4" s="1"/>
  <c r="FA112" i="4" a="1"/>
  <c r="FA112" i="4"/>
  <c r="FP123" i="4" a="1"/>
  <c r="FP123" i="4" s="1"/>
  <c r="EJ96" i="4" a="1"/>
  <c r="EJ96" i="4" s="1"/>
  <c r="FC28" i="4" a="1"/>
  <c r="FC28" i="4" s="1"/>
  <c r="GU208" i="4" a="1"/>
  <c r="GU208" i="4" s="1"/>
  <c r="GR208" i="4" a="1"/>
  <c r="GR208" i="4" s="1"/>
  <c r="FS112" i="4" a="1"/>
  <c r="FS112" i="4" s="1"/>
  <c r="HK122" i="4" a="1"/>
  <c r="HK122" i="4" s="1"/>
  <c r="FL96" i="4"/>
  <c r="GO94" i="4" a="1"/>
  <c r="GO94" i="4" s="1"/>
  <c r="HD69" i="4" a="1"/>
  <c r="HD69" i="4"/>
  <c r="FW94" i="4" a="1"/>
  <c r="FW94" i="4" s="1"/>
  <c r="FE123" i="4" a="1"/>
  <c r="FE123" i="4" s="1"/>
  <c r="DS208" i="4" a="1"/>
  <c r="DS208" i="4"/>
  <c r="DR208" i="4" a="1"/>
  <c r="DR208" i="4"/>
  <c r="DS122" i="4" a="1"/>
  <c r="DS122" i="4" s="1"/>
  <c r="DR122" i="4" a="1"/>
  <c r="DR122" i="4" s="1"/>
  <c r="GN96" i="4" a="1"/>
  <c r="GN96" i="4" s="1"/>
  <c r="HH122" i="4" a="1"/>
  <c r="HH122" i="4" s="1"/>
  <c r="GU28" i="4" a="1"/>
  <c r="GU28" i="4" s="1"/>
  <c r="EX94" i="4" a="1"/>
  <c r="EX94" i="4" s="1"/>
  <c r="FB152" i="4" a="1"/>
  <c r="FB152" i="4" s="1"/>
  <c r="M96" i="4" a="1"/>
  <c r="M96" i="4" s="1"/>
  <c r="FF28" i="4" a="1"/>
  <c r="FF28" i="4" s="1"/>
  <c r="DY28" i="4" a="1"/>
  <c r="DY28" i="4" s="1"/>
  <c r="O123" i="4" a="1"/>
  <c r="O123" i="4"/>
  <c r="HA96" i="4" a="1"/>
  <c r="HA96" i="4" s="1"/>
  <c r="GX28" i="4" a="1"/>
  <c r="GX28" i="4" s="1"/>
  <c r="M28" i="4" a="1"/>
  <c r="M28" i="4"/>
  <c r="ES112" i="4" a="1"/>
  <c r="ES112" i="4" s="1"/>
  <c r="FG122" i="4" a="1"/>
  <c r="FG122" i="4" s="1"/>
  <c r="DM152" i="4" a="1"/>
  <c r="DM152" i="4" s="1"/>
  <c r="GR152" i="4" a="1"/>
  <c r="GR152" i="4" s="1"/>
  <c r="EQ123" i="4" a="1"/>
  <c r="EQ123" i="4" s="1"/>
  <c r="FX208" i="4" a="1"/>
  <c r="FX208" i="4" s="1"/>
  <c r="FV69" i="4" a="1"/>
  <c r="FV69" i="4" s="1"/>
  <c r="GM94" i="4" a="1"/>
  <c r="GM94" i="4" s="1"/>
  <c r="FB69" i="4" a="1"/>
  <c r="FB69" i="4" s="1"/>
  <c r="FE119" i="4" a="1"/>
  <c r="FE119" i="4" s="1"/>
  <c r="FP152" i="4" a="1"/>
  <c r="FP152" i="4" s="1"/>
  <c r="DW152" i="4" a="1"/>
  <c r="DW152" i="4" s="1"/>
  <c r="FS119" i="4" a="1"/>
  <c r="FS119" i="4" s="1"/>
  <c r="DM122" i="4" a="1"/>
  <c r="DM122" i="4"/>
  <c r="EL119" i="4" a="1"/>
  <c r="EL119" i="4" s="1"/>
  <c r="HF28" i="4" a="1"/>
  <c r="HF28" i="4" s="1"/>
  <c r="DS123" i="4" a="1"/>
  <c r="DS123" i="4" s="1"/>
  <c r="DR123" i="4" a="1"/>
  <c r="DR123" i="4" s="1"/>
  <c r="EI69" i="4" a="1"/>
  <c r="EI69" i="4" s="1"/>
  <c r="EI208" i="4" a="1"/>
  <c r="EI208" i="4" s="1"/>
  <c r="DZ208" i="4" a="1"/>
  <c r="DZ208" i="4"/>
  <c r="GS208" i="4" a="1"/>
  <c r="GS208" i="4" s="1"/>
  <c r="DW208" i="4" a="1"/>
  <c r="DW208" i="4" s="1"/>
  <c r="FJ123" i="4" a="1"/>
  <c r="FJ123" i="4" s="1"/>
  <c r="DZ94" i="4" a="1"/>
  <c r="DZ94" i="4" s="1"/>
  <c r="FJ69" i="4" a="1"/>
  <c r="FJ69" i="4" s="1"/>
  <c r="T112" i="4" a="1"/>
  <c r="T112" i="4" s="1"/>
  <c r="FT122" i="4" a="1"/>
  <c r="FT122" i="4" s="1"/>
  <c r="FV94" i="4" a="1"/>
  <c r="FV94" i="4" s="1"/>
  <c r="DV152" i="4" a="1"/>
  <c r="DV152" i="4" s="1"/>
  <c r="EW119" i="4" a="1"/>
  <c r="EW119" i="4" s="1"/>
  <c r="GP96" i="4" a="1"/>
  <c r="GP96" i="4" s="1"/>
  <c r="ES96" i="4" a="1"/>
  <c r="ES96" i="4" s="1"/>
  <c r="DQ28" i="4" a="1"/>
  <c r="DQ28" i="4" s="1"/>
  <c r="HA28" i="4" a="1"/>
  <c r="HA28" i="4" s="1"/>
  <c r="Q152" i="4" a="1"/>
  <c r="Q152" i="4" s="1"/>
  <c r="I152" i="4" a="1"/>
  <c r="I152" i="4" s="1"/>
  <c r="DS112" i="4" a="1"/>
  <c r="DS112" i="4"/>
  <c r="DR112" i="4" a="1"/>
  <c r="DR112" i="4" s="1"/>
  <c r="FA94" i="4" a="1"/>
  <c r="FA94" i="4" s="1"/>
  <c r="DM96" i="4" a="1"/>
  <c r="DM96" i="4" s="1"/>
  <c r="EI122" i="4" a="1"/>
  <c r="EI122" i="4"/>
  <c r="EM69" i="4" a="1"/>
  <c r="EM69" i="4" s="1"/>
  <c r="FJ94" i="4" a="1"/>
  <c r="FJ94" i="4" s="1"/>
  <c r="EB28" i="4" a="1"/>
  <c r="EB28" i="4"/>
  <c r="FT152" i="4" a="1"/>
  <c r="FT152" i="4" s="1"/>
  <c r="DW28" i="4" a="1"/>
  <c r="DW28" i="4" s="1"/>
  <c r="GV152" i="4" a="1"/>
  <c r="GV152" i="4" s="1"/>
  <c r="DV28" i="4" a="1"/>
  <c r="DV28" i="4" s="1"/>
  <c r="HE28" i="4" a="1"/>
  <c r="HE28" i="4" s="1"/>
  <c r="DL69" i="4" a="1"/>
  <c r="DL69" i="4" s="1"/>
  <c r="FX94" i="4" a="1"/>
  <c r="FX94" i="4" s="1"/>
  <c r="N94" i="4" a="1"/>
  <c r="N94" i="4" s="1"/>
  <c r="L94" i="4" a="1"/>
  <c r="L94" i="4" s="1"/>
  <c r="GQ208" i="4" a="1"/>
  <c r="GQ208" i="4" s="1"/>
  <c r="GW96" i="4" a="1"/>
  <c r="GW96" i="4" s="1"/>
  <c r="HE94" i="4" a="1"/>
  <c r="HE94" i="4" s="1"/>
  <c r="EM152" i="4" a="1"/>
  <c r="EM152" i="4" s="1"/>
  <c r="GR112" i="4" a="1"/>
  <c r="GR112" i="4" s="1"/>
  <c r="GZ208" i="4" a="1"/>
  <c r="GZ208" i="4" s="1"/>
  <c r="FG119" i="4" a="1"/>
  <c r="FG119" i="4" s="1"/>
  <c r="FM122" i="4"/>
  <c r="T96" i="4" a="1"/>
  <c r="T96" i="4" s="1"/>
  <c r="EZ208" i="4" a="1"/>
  <c r="EZ208" i="4" s="1"/>
  <c r="FE152" i="4" a="1"/>
  <c r="FE152" i="4" s="1"/>
  <c r="EH123" i="4" a="1"/>
  <c r="EH123" i="4" s="1"/>
  <c r="ET28" i="4" a="1"/>
  <c r="ET28" i="4" s="1"/>
  <c r="M69" i="4" a="1"/>
  <c r="M69" i="4" s="1"/>
  <c r="HF69" i="4" a="1"/>
  <c r="HF69" i="4" s="1"/>
  <c r="GO122" i="4" a="1"/>
  <c r="GO122" i="4" s="1"/>
  <c r="ER28" i="4" a="1"/>
  <c r="ER28" i="4"/>
  <c r="FX96" i="4" a="1"/>
  <c r="FX96" i="4" s="1"/>
  <c r="EX119" i="4" a="1"/>
  <c r="EX119" i="4" s="1"/>
  <c r="EL96" i="4" a="1"/>
  <c r="EL96" i="4" s="1"/>
  <c r="EB112" i="4" a="1"/>
  <c r="EB112" i="4" s="1"/>
  <c r="HD123" i="4" a="1"/>
  <c r="HD123" i="4" s="1"/>
  <c r="GS69" i="4" a="1"/>
  <c r="GS69" i="4" s="1"/>
  <c r="EE208" i="4" a="1"/>
  <c r="EE208" i="4" s="1"/>
  <c r="EV152" i="4" a="1"/>
  <c r="EV152" i="4" s="1"/>
  <c r="FG94" i="4" a="1"/>
  <c r="FG94" i="4"/>
  <c r="EV208" i="4" a="1"/>
  <c r="EV208" i="4" s="1"/>
  <c r="ED123" i="4" a="1"/>
  <c r="ED123" i="4" s="1"/>
  <c r="FS94" i="4" a="1"/>
  <c r="FS94" i="4" s="1"/>
  <c r="FS123" i="4" a="1"/>
  <c r="FS123" i="4" s="1"/>
  <c r="GS112" i="4" a="1"/>
  <c r="GS112" i="4" s="1"/>
  <c r="FS69" i="4" a="1"/>
  <c r="FS69" i="4" s="1"/>
  <c r="EW122" i="4" a="1"/>
  <c r="EW122" i="4" s="1"/>
  <c r="DY123" i="4" a="1"/>
  <c r="DY123" i="4" s="1"/>
  <c r="HE123" i="4" a="1"/>
  <c r="HE123" i="4" s="1"/>
  <c r="FI122" i="4" a="1"/>
  <c r="FI122" i="4" s="1"/>
  <c r="GQ119" i="4" a="1"/>
  <c r="GQ119" i="4"/>
  <c r="DY119" i="4" a="1"/>
  <c r="DY119" i="4" s="1"/>
  <c r="GV122" i="4" a="1"/>
  <c r="GV122" i="4" s="1"/>
  <c r="ED112" i="4" a="1"/>
  <c r="ED112" i="4" s="1"/>
  <c r="EB96" i="4" a="1"/>
  <c r="EB96" i="4" s="1"/>
  <c r="FY123" i="4" a="1"/>
  <c r="FY123" i="4" s="1"/>
  <c r="EC152" i="4" a="1"/>
  <c r="EC152" i="4" s="1"/>
  <c r="ES119" i="4" a="1"/>
  <c r="ES119" i="4" s="1"/>
  <c r="FE28" i="4" a="1"/>
  <c r="FE28" i="4" s="1"/>
  <c r="FM96" i="4"/>
  <c r="GN69" i="4" a="1"/>
  <c r="GN69" i="4" s="1"/>
  <c r="FE96" i="4" a="1"/>
  <c r="FE96" i="4" s="1"/>
  <c r="GY96" i="4" a="1"/>
  <c r="GY96" i="4" s="1"/>
  <c r="ED119" i="4" a="1"/>
  <c r="ED119" i="4" s="1"/>
  <c r="DW94" i="4" a="1"/>
  <c r="DW94" i="4" s="1"/>
  <c r="FF112" i="4" a="1"/>
  <c r="FF112" i="4" s="1"/>
  <c r="FI152" i="4" a="1"/>
  <c r="FI152" i="4" s="1"/>
  <c r="DM123" i="4" a="1"/>
  <c r="DM123" i="4" s="1"/>
  <c r="GX122" i="4" a="1"/>
  <c r="GX122" i="4" s="1"/>
  <c r="HE122" i="4" a="1"/>
  <c r="HE122" i="4" s="1"/>
  <c r="HA208" i="4" a="1"/>
  <c r="HA208" i="4" s="1"/>
  <c r="GX123" i="4" a="1"/>
  <c r="GX123" i="4" s="1"/>
  <c r="GR94" i="4" a="1"/>
  <c r="GR94" i="4" s="1"/>
  <c r="GW28" i="4" a="1"/>
  <c r="GW28" i="4" s="1"/>
  <c r="GO152" i="4" a="1"/>
  <c r="GO152" i="4" s="1"/>
  <c r="DQ119" i="4" a="1"/>
  <c r="DQ119" i="4" s="1"/>
  <c r="GM96" i="4" a="1"/>
  <c r="GM96" i="4" s="1"/>
  <c r="DO69" i="4" a="1"/>
  <c r="DO69" i="4" s="1"/>
  <c r="HF208" i="4" a="1"/>
  <c r="HF208" i="4" s="1"/>
  <c r="O122" i="4" a="1"/>
  <c r="O122" i="4" s="1"/>
  <c r="HC112" i="4" a="1"/>
  <c r="HC112" i="4" s="1"/>
  <c r="FI28" i="4" a="1"/>
  <c r="FI28" i="4" s="1"/>
  <c r="FX152" i="4" a="1"/>
  <c r="FX152" i="4" s="1"/>
  <c r="DM112" i="4" a="1"/>
  <c r="DM112" i="4" s="1"/>
  <c r="EM94" i="4" a="1"/>
  <c r="EM94" i="4" s="1"/>
  <c r="T123" i="4" a="1"/>
  <c r="T123" i="4" s="1"/>
  <c r="FB112" i="4" a="1"/>
  <c r="FB112" i="4" s="1"/>
  <c r="GP69" i="4" a="1"/>
  <c r="GP69" i="4" s="1"/>
  <c r="AA52" i="4"/>
  <c r="AU65" i="4"/>
  <c r="AA157" i="4"/>
  <c r="AU199" i="4"/>
  <c r="AU53" i="4"/>
  <c r="AU240" i="4"/>
  <c r="BW65" i="4"/>
  <c r="AA240" i="4"/>
  <c r="AA60" i="4"/>
  <c r="BW199" i="4"/>
  <c r="AA70" i="4"/>
  <c r="BW53" i="4"/>
  <c r="AU60" i="4"/>
  <c r="BW240" i="4"/>
  <c r="AA65" i="4"/>
  <c r="AA53" i="4"/>
  <c r="AU70" i="4"/>
  <c r="AA199" i="4"/>
  <c r="BW52" i="4"/>
  <c r="BW157" i="4"/>
  <c r="AU157" i="4"/>
  <c r="BW70" i="4"/>
  <c r="BW60" i="4"/>
  <c r="AU52" i="4"/>
  <c r="BW232" i="4"/>
  <c r="AU124" i="4"/>
  <c r="BW171" i="4"/>
  <c r="AA254" i="4"/>
  <c r="AA219" i="4"/>
  <c r="AU202" i="4"/>
  <c r="AU232" i="4"/>
  <c r="AA264" i="4"/>
  <c r="BW24" i="4"/>
  <c r="BW124" i="4"/>
  <c r="BW132" i="4"/>
  <c r="BW207" i="4"/>
  <c r="AU171" i="4"/>
  <c r="AU219" i="4"/>
  <c r="BW254" i="4"/>
  <c r="AA132" i="4"/>
  <c r="AA207" i="4"/>
  <c r="BW202" i="4"/>
  <c r="AB142" i="4"/>
  <c r="AU132" i="4"/>
  <c r="AA124" i="4"/>
  <c r="AA232" i="4"/>
  <c r="AU207" i="4"/>
  <c r="AU24" i="4"/>
  <c r="AA171" i="4"/>
  <c r="BX76" i="4"/>
  <c r="AA24" i="4"/>
  <c r="AB181" i="4"/>
  <c r="BX163" i="4"/>
  <c r="BW219" i="4"/>
  <c r="BW264" i="4"/>
  <c r="AU254" i="4"/>
  <c r="BX106" i="4"/>
  <c r="BW260" i="4"/>
  <c r="AU264" i="4"/>
  <c r="BW145" i="4"/>
  <c r="AU75" i="4"/>
  <c r="BW225" i="4"/>
  <c r="BX142" i="4"/>
  <c r="BW79" i="4"/>
  <c r="AA202" i="4"/>
  <c r="AU115" i="4"/>
  <c r="AB106" i="4"/>
  <c r="AB190" i="4"/>
  <c r="AU248" i="4"/>
  <c r="BW197" i="4"/>
  <c r="AB194" i="4"/>
  <c r="BW75" i="4"/>
  <c r="AU260" i="4"/>
  <c r="AU145" i="4"/>
  <c r="AB76" i="4"/>
  <c r="AS273" i="4"/>
  <c r="BX65" i="4"/>
  <c r="AU79" i="4"/>
  <c r="AU225" i="4"/>
  <c r="BX190" i="4"/>
  <c r="AU97" i="4"/>
  <c r="AB263" i="4"/>
  <c r="BU274" i="4"/>
  <c r="BW97" i="4"/>
  <c r="BX220" i="4"/>
  <c r="BW56" i="4"/>
  <c r="Y273" i="4"/>
  <c r="BX194" i="4"/>
  <c r="AU197" i="4"/>
  <c r="AB163" i="4"/>
  <c r="DH271" i="4"/>
  <c r="BX263" i="4"/>
  <c r="Y271" i="4"/>
  <c r="AU56" i="4"/>
  <c r="AB220" i="4"/>
  <c r="AS271" i="4"/>
  <c r="BW248" i="4"/>
  <c r="BX181" i="4"/>
  <c r="DH273" i="4"/>
  <c r="BW115" i="4"/>
  <c r="BU272" i="4"/>
  <c r="AB65" i="4"/>
  <c r="HC116" i="4" a="1"/>
  <c r="HC116" i="4" s="1"/>
  <c r="HA125" i="4" a="1"/>
  <c r="HA125" i="4" s="1"/>
  <c r="EC52" i="4" a="1"/>
  <c r="EC52" i="4" s="1"/>
  <c r="R171" i="4" a="1"/>
  <c r="R171" i="4"/>
  <c r="DQ171" i="4" a="1"/>
  <c r="DQ171" i="4" s="1"/>
  <c r="ET52" i="4" a="1"/>
  <c r="ET52" i="4" s="1"/>
  <c r="T171" i="4" a="1"/>
  <c r="T171" i="4" s="1"/>
  <c r="EQ191" i="4" a="1"/>
  <c r="EQ191" i="4"/>
  <c r="FY125" i="4" a="1"/>
  <c r="FY125" i="4" s="1"/>
  <c r="HD171" i="4" a="1"/>
  <c r="HD171" i="4" s="1"/>
  <c r="FP63" i="4" a="1"/>
  <c r="FP63" i="4" s="1"/>
  <c r="EH191" i="4" a="1"/>
  <c r="EH191" i="4" s="1"/>
  <c r="ER168" i="4" a="1"/>
  <c r="ER168" i="4" s="1"/>
  <c r="HH63" i="4" a="1"/>
  <c r="HH63" i="4" s="1"/>
  <c r="EX168" i="4" a="1"/>
  <c r="EX168" i="4" s="1"/>
  <c r="FV250" i="4" a="1"/>
  <c r="FV250" i="4" s="1"/>
  <c r="GN250" i="4" a="1"/>
  <c r="GN250" i="4" s="1"/>
  <c r="EV215" i="4" a="1"/>
  <c r="EV215" i="4" s="1"/>
  <c r="DW52" i="4" a="1"/>
  <c r="DW52" i="4" s="1"/>
  <c r="EB171" i="4" a="1"/>
  <c r="EB171" i="4" s="1"/>
  <c r="FL158" i="4"/>
  <c r="ET250" i="4" a="1"/>
  <c r="ET250" i="4" s="1"/>
  <c r="DS215" i="4" a="1"/>
  <c r="DS215" i="4" s="1"/>
  <c r="DR215" i="4" a="1"/>
  <c r="DR215" i="4" s="1"/>
  <c r="O125" i="4" a="1"/>
  <c r="O125" i="4" s="1"/>
  <c r="DQ168" i="4" a="1"/>
  <c r="DQ168" i="4" s="1"/>
  <c r="GV191" i="4" a="1"/>
  <c r="GV191" i="4" s="1"/>
  <c r="GM63" i="4" a="1"/>
  <c r="GM63" i="4" s="1"/>
  <c r="ED116" i="4" a="1"/>
  <c r="ED116" i="4" s="1"/>
  <c r="EN191" i="4" a="1"/>
  <c r="EN191" i="4" s="1"/>
  <c r="EE168" i="4" a="1"/>
  <c r="EE168" i="4" s="1"/>
  <c r="GP125" i="4" a="1"/>
  <c r="GP125" i="4" s="1"/>
  <c r="FG215" i="4" a="1"/>
  <c r="FG215" i="4" s="1"/>
  <c r="EJ171" i="4" a="1"/>
  <c r="EJ171" i="4" s="1"/>
  <c r="EQ168" i="4" a="1"/>
  <c r="EQ168" i="4" s="1"/>
  <c r="HK116" i="4" a="1"/>
  <c r="HK116" i="4" s="1"/>
  <c r="DZ125" i="4" a="1"/>
  <c r="DZ125" i="4" s="1"/>
  <c r="GN125" i="4" a="1"/>
  <c r="GN125" i="4" s="1"/>
  <c r="FW250" i="4" a="1"/>
  <c r="FW250" i="4" s="1"/>
  <c r="GY215" i="4" a="1"/>
  <c r="GY215" i="4" s="1"/>
  <c r="EB52" i="4" a="1"/>
  <c r="EB52" i="4" s="1"/>
  <c r="T63" i="4" a="1"/>
  <c r="T63" i="4" s="1"/>
  <c r="EV171" i="4" a="1"/>
  <c r="EV171" i="4" s="1"/>
  <c r="EM191" i="4" a="1"/>
  <c r="EM191" i="4" s="1"/>
  <c r="GS168" i="4" a="1"/>
  <c r="GS168" i="4" s="1"/>
  <c r="FW215" i="4" a="1"/>
  <c r="FW215" i="4" s="1"/>
  <c r="HA250" i="4" a="1"/>
  <c r="HA250" i="4" s="1"/>
  <c r="HH52" i="4" a="1"/>
  <c r="HH52" i="4" s="1"/>
  <c r="DO191" i="4" a="1"/>
  <c r="DO191" i="4"/>
  <c r="EL52" i="4" a="1"/>
  <c r="EL52" i="4" s="1"/>
  <c r="M250" i="4" a="1"/>
  <c r="M250" i="4" s="1"/>
  <c r="O116" i="4" a="1"/>
  <c r="O116" i="4" s="1"/>
  <c r="FY250" i="4" a="1"/>
  <c r="FY250" i="4"/>
  <c r="EN63" i="4" a="1"/>
  <c r="EN63" i="4" s="1"/>
  <c r="FV158" i="4" a="1"/>
  <c r="FV158" i="4" s="1"/>
  <c r="EB191" i="4" a="1"/>
  <c r="EB191" i="4" s="1"/>
  <c r="N215" i="4" a="1"/>
  <c r="N215" i="4" s="1"/>
  <c r="L215" i="4" a="1"/>
  <c r="L215" i="4" s="1"/>
  <c r="EX171" i="4" a="1"/>
  <c r="EX171" i="4" s="1"/>
  <c r="EL158" i="4" a="1"/>
  <c r="EL158" i="4" s="1"/>
  <c r="HF158" i="4" a="1"/>
  <c r="HF158" i="4" s="1"/>
  <c r="HD116" i="4" a="1"/>
  <c r="HD116" i="4" s="1"/>
  <c r="GS171" i="4" a="1"/>
  <c r="GS171" i="4" s="1"/>
  <c r="FN250" i="4"/>
  <c r="HD215" i="4" a="1"/>
  <c r="HD215" i="4"/>
  <c r="FP52" i="4" a="1"/>
  <c r="FP52" i="4" s="1"/>
  <c r="GX63" i="4" a="1"/>
  <c r="GX63" i="4" s="1"/>
  <c r="GS191" i="4" a="1"/>
  <c r="GS191" i="4" s="1"/>
  <c r="DV52" i="4" a="1"/>
  <c r="DV52" i="4" s="1"/>
  <c r="M191" i="4" a="1"/>
  <c r="M191" i="4" s="1"/>
  <c r="EJ52" i="4" a="1"/>
  <c r="EJ52" i="4" s="1"/>
  <c r="FP250" i="4" a="1"/>
  <c r="FP250" i="4" s="1"/>
  <c r="FC215" i="4" a="1"/>
  <c r="FC215" i="4" s="1"/>
  <c r="GN52" i="4" a="1"/>
  <c r="GN52" i="4" s="1"/>
  <c r="DO171" i="4" a="1"/>
  <c r="DO171" i="4" s="1"/>
  <c r="FT125" i="4" a="1"/>
  <c r="FT125" i="4" s="1"/>
  <c r="ER116" i="4" a="1"/>
  <c r="ER116" i="4" s="1"/>
  <c r="EH168" i="4" a="1"/>
  <c r="EH168" i="4" s="1"/>
  <c r="EW191" i="4" a="1"/>
  <c r="EW191" i="4" s="1"/>
  <c r="EP191" i="4" a="1"/>
  <c r="EP191" i="4" s="1"/>
  <c r="EB250" i="4" a="1"/>
  <c r="EB250" i="4" s="1"/>
  <c r="HK52" i="4" a="1"/>
  <c r="HK52" i="4" s="1"/>
  <c r="EH215" i="4" a="1"/>
  <c r="EH215" i="4" s="1"/>
  <c r="FI63" i="4" a="1"/>
  <c r="FI63" i="4" s="1"/>
  <c r="HA168" i="4" a="1"/>
  <c r="HA168" i="4" s="1"/>
  <c r="GX116" i="4" a="1"/>
  <c r="GX116" i="4" s="1"/>
  <c r="EE250" i="4" a="1"/>
  <c r="EE250" i="4" s="1"/>
  <c r="ES168" i="4" a="1"/>
  <c r="ES168" i="4" s="1"/>
  <c r="EQ250" i="4" a="1"/>
  <c r="EQ250" i="4" s="1"/>
  <c r="EE191" i="4" a="1"/>
  <c r="EE191" i="4" s="1"/>
  <c r="DV168" i="4" a="1"/>
  <c r="DV168" i="4" s="1"/>
  <c r="ER191" i="4" a="1"/>
  <c r="ER191" i="4" s="1"/>
  <c r="GQ125" i="4" a="1"/>
  <c r="GQ125" i="4"/>
  <c r="FI215" i="4" a="1"/>
  <c r="FI215" i="4" s="1"/>
  <c r="FF168" i="4" a="1"/>
  <c r="FF168" i="4" s="1"/>
  <c r="ED250" i="4" a="1"/>
  <c r="ED250" i="4" s="1"/>
  <c r="N191" i="4" a="1"/>
  <c r="N191" i="4" s="1"/>
  <c r="L191" i="4" a="1"/>
  <c r="L191" i="4" s="1"/>
  <c r="GW116" i="4" a="1"/>
  <c r="GW116" i="4" s="1"/>
  <c r="T125" i="4" a="1"/>
  <c r="T125" i="4" s="1"/>
  <c r="FF116" i="4" a="1"/>
  <c r="FF116" i="4" s="1"/>
  <c r="ES52" i="4" a="1"/>
  <c r="ES52" i="4" s="1"/>
  <c r="EV168" i="4" a="1"/>
  <c r="EV168" i="4" s="1"/>
  <c r="DY158" i="4" a="1"/>
  <c r="DY158" i="4" s="1"/>
  <c r="ER158" i="4" a="1"/>
  <c r="ER158" i="4" s="1"/>
  <c r="N52" i="4" a="1"/>
  <c r="N52" i="4" s="1"/>
  <c r="L52" i="4" a="1"/>
  <c r="L52" i="4" s="1"/>
  <c r="ET158" i="4" a="1"/>
  <c r="ET158" i="4" s="1"/>
  <c r="FF63" i="4" a="1"/>
  <c r="FF63" i="4" s="1"/>
  <c r="EV158" i="4" a="1"/>
  <c r="EV158" i="4" s="1"/>
  <c r="FG168" i="4" a="1"/>
  <c r="FG168" i="4" s="1"/>
  <c r="DM116" i="4" a="1"/>
  <c r="DM116" i="4" s="1"/>
  <c r="GV158" i="4" a="1"/>
  <c r="GV158" i="4" s="1"/>
  <c r="HF191" i="4" a="1"/>
  <c r="HF191" i="4"/>
  <c r="FW168" i="4" a="1"/>
  <c r="FW168" i="4" s="1"/>
  <c r="EB158" i="4" a="1"/>
  <c r="EB158" i="4" s="1"/>
  <c r="FI158" i="4" a="1"/>
  <c r="FI158" i="4" s="1"/>
  <c r="GQ168" i="4" a="1"/>
  <c r="GQ168" i="4" s="1"/>
  <c r="FE215" i="4" a="1"/>
  <c r="FE215" i="4" s="1"/>
  <c r="EL171" i="4" a="1"/>
  <c r="EL171" i="4" s="1"/>
  <c r="Q168" i="4" a="1"/>
  <c r="Q168" i="4" s="1"/>
  <c r="I168" i="4" a="1"/>
  <c r="I168" i="4" s="1"/>
  <c r="EX63" i="4" a="1"/>
  <c r="EX63" i="4" s="1"/>
  <c r="FN168" i="4"/>
  <c r="HF63" i="4" a="1"/>
  <c r="HF63" i="4" s="1"/>
  <c r="FE116" i="4" a="1"/>
  <c r="FE116" i="4" s="1"/>
  <c r="HE116" i="4" a="1"/>
  <c r="HE116" i="4" s="1"/>
  <c r="GW63" i="4" a="1"/>
  <c r="GW63" i="4" s="1"/>
  <c r="N171" i="4" a="1"/>
  <c r="N171" i="4" s="1"/>
  <c r="L171" i="4" a="1"/>
  <c r="L171" i="4" s="1"/>
  <c r="ED171" i="4" a="1"/>
  <c r="ED171" i="4" s="1"/>
  <c r="EZ116" i="4" a="1"/>
  <c r="EZ116" i="4" s="1"/>
  <c r="DQ63" i="4" a="1"/>
  <c r="DQ63" i="4"/>
  <c r="GW191" i="4" a="1"/>
  <c r="GW191" i="4" s="1"/>
  <c r="HK250" i="4" a="1"/>
  <c r="HK250" i="4" s="1"/>
  <c r="DQ125" i="4" a="1"/>
  <c r="DQ125" i="4" s="1"/>
  <c r="T158" i="4" a="1"/>
  <c r="T158" i="4" s="1"/>
  <c r="GO171" i="4" a="1"/>
  <c r="GO171" i="4" s="1"/>
  <c r="HH125" i="4" a="1"/>
  <c r="HH125" i="4" s="1"/>
  <c r="DO116" i="4" a="1"/>
  <c r="DO116" i="4" s="1"/>
  <c r="EC171" i="4" a="1"/>
  <c r="EC171" i="4" s="1"/>
  <c r="GX215" i="4" a="1"/>
  <c r="GX215" i="4" s="1"/>
  <c r="EJ168" i="4" a="1"/>
  <c r="EJ168" i="4" s="1"/>
  <c r="FT215" i="4" a="1"/>
  <c r="FT215" i="4" s="1"/>
  <c r="ES63" i="4" a="1"/>
  <c r="ES63" i="4" s="1"/>
  <c r="EV250" i="4" a="1"/>
  <c r="EV250" i="4" s="1"/>
  <c r="EW215" i="4" a="1"/>
  <c r="EW215" i="4" s="1"/>
  <c r="FL215" i="4"/>
  <c r="S168" i="4" a="1"/>
  <c r="S168" i="4" s="1"/>
  <c r="GZ191" i="4" a="1"/>
  <c r="GZ191" i="4" s="1"/>
  <c r="GR116" i="4" a="1"/>
  <c r="GR116" i="4" s="1"/>
  <c r="EW171" i="4" a="1"/>
  <c r="EW171" i="4" s="1"/>
  <c r="FW191" i="4" a="1"/>
  <c r="FW191" i="4" s="1"/>
  <c r="N168" i="4" a="1"/>
  <c r="N168" i="4" s="1"/>
  <c r="L168" i="4" a="1"/>
  <c r="L168" i="4" s="1"/>
  <c r="EH116" i="4" a="1"/>
  <c r="EH116" i="4" s="1"/>
  <c r="DO63" i="4" a="1"/>
  <c r="DO63" i="4" s="1"/>
  <c r="GP116" i="4" a="1"/>
  <c r="GP116" i="4" s="1"/>
  <c r="GN116" i="4" a="1"/>
  <c r="GN116" i="4" s="1"/>
  <c r="HD158" i="4" a="1"/>
  <c r="HD158" i="4" s="1"/>
  <c r="GP52" i="4" a="1"/>
  <c r="GP52" i="4" s="1"/>
  <c r="EL125" i="4" a="1"/>
  <c r="EL125" i="4" s="1"/>
  <c r="DZ250" i="4" a="1"/>
  <c r="DZ250" i="4" s="1"/>
  <c r="FJ116" i="4" a="1"/>
  <c r="FJ116" i="4" s="1"/>
  <c r="HC158" i="4" a="1"/>
  <c r="HC158" i="4" s="1"/>
  <c r="DY215" i="4" a="1"/>
  <c r="DY215" i="4" s="1"/>
  <c r="EE63" i="4" a="1"/>
  <c r="EE63" i="4" s="1"/>
  <c r="DY63" i="4" a="1"/>
  <c r="DY63" i="4" s="1"/>
  <c r="GU116" i="4" a="1"/>
  <c r="GU116" i="4" s="1"/>
  <c r="FS171" i="4" a="1"/>
  <c r="FS171" i="4" s="1"/>
  <c r="EB63" i="4" a="1"/>
  <c r="EB63" i="4" s="1"/>
  <c r="K125" i="4" a="1"/>
  <c r="K125" i="4" s="1"/>
  <c r="DU125" i="4" a="1"/>
  <c r="DU125" i="4" s="1"/>
  <c r="EL168" i="4" a="1"/>
  <c r="EL168" i="4" s="1"/>
  <c r="ET191" i="4" a="1"/>
  <c r="ET191" i="4" s="1"/>
  <c r="GR125" i="4" a="1"/>
  <c r="GR125" i="4" s="1"/>
  <c r="GX171" i="4" a="1"/>
  <c r="GX171" i="4" s="1"/>
  <c r="DV171" i="4" a="1"/>
  <c r="DV171" i="4" s="1"/>
  <c r="FS52" i="4" a="1"/>
  <c r="FS52" i="4" s="1"/>
  <c r="S250" i="4" a="1"/>
  <c r="S250" i="4" s="1"/>
  <c r="GY52" i="4" a="1"/>
  <c r="GY52" i="4" s="1"/>
  <c r="DW63" i="4" a="1"/>
  <c r="DW63" i="4" s="1"/>
  <c r="FV63" i="4" a="1"/>
  <c r="FV63" i="4" s="1"/>
  <c r="HK168" i="4" a="1"/>
  <c r="HK168" i="4" s="1"/>
  <c r="DM250" i="4" a="1"/>
  <c r="DM250" i="4" s="1"/>
  <c r="DS168" i="4" a="1"/>
  <c r="DS168" i="4" s="1"/>
  <c r="DR168" i="4" a="1"/>
  <c r="DR168" i="4" s="1"/>
  <c r="EV125" i="4" a="1"/>
  <c r="EV125" i="4" s="1"/>
  <c r="Q63" i="4" a="1"/>
  <c r="Q63" i="4" s="1"/>
  <c r="I63" i="4" a="1"/>
  <c r="I63" i="4" s="1"/>
  <c r="FL52" i="4"/>
  <c r="ES215" i="4" a="1"/>
  <c r="ES215" i="4" s="1"/>
  <c r="EW158" i="4" a="1"/>
  <c r="EW158" i="4" s="1"/>
  <c r="N125" i="4" a="1"/>
  <c r="N125" i="4" s="1"/>
  <c r="L125" i="4" a="1"/>
  <c r="L125" i="4" s="1"/>
  <c r="FW171" i="4" a="1"/>
  <c r="FW171" i="4" s="1"/>
  <c r="EQ125" i="4" a="1"/>
  <c r="EQ125" i="4" s="1"/>
  <c r="EW168" i="4" a="1"/>
  <c r="EW168" i="4" s="1"/>
  <c r="EM63" i="4" a="1"/>
  <c r="EM63" i="4" s="1"/>
  <c r="GO215" i="4" a="1"/>
  <c r="GO215" i="4" s="1"/>
  <c r="HK63" i="4" a="1"/>
  <c r="HK63" i="4" s="1"/>
  <c r="GV125" i="4" a="1"/>
  <c r="GV125" i="4" s="1"/>
  <c r="M171" i="4" a="1"/>
  <c r="M171" i="4" s="1"/>
  <c r="EQ215" i="4" a="1"/>
  <c r="EQ215" i="4" s="1"/>
  <c r="EX158" i="4" a="1"/>
  <c r="EX158" i="4" s="1"/>
  <c r="FC125" i="4" a="1"/>
  <c r="FC125" i="4" s="1"/>
  <c r="FS63" i="4" a="1"/>
  <c r="FS63" i="4" s="1"/>
  <c r="GN168" i="4" a="1"/>
  <c r="GN168" i="4" s="1"/>
  <c r="GR168" i="4" a="1"/>
  <c r="GR168" i="4" s="1"/>
  <c r="DW191" i="4" a="1"/>
  <c r="DW191" i="4" s="1"/>
  <c r="GU250" i="4" a="1"/>
  <c r="GU250" i="4" s="1"/>
  <c r="GZ171" i="4" a="1"/>
  <c r="GZ171" i="4" s="1"/>
  <c r="EV63" i="4" a="1"/>
  <c r="EV63" i="4" s="1"/>
  <c r="DQ215" i="4" a="1"/>
  <c r="DQ215" i="4" s="1"/>
  <c r="FG250" i="4" a="1"/>
  <c r="FG250" i="4" s="1"/>
  <c r="DQ250" i="4" a="1"/>
  <c r="DQ250" i="4"/>
  <c r="FF171" i="4" a="1"/>
  <c r="FF171" i="4"/>
  <c r="GM116" i="4" a="1"/>
  <c r="GM116" i="4" s="1"/>
  <c r="FA63" i="4" a="1"/>
  <c r="FA63" i="4" s="1"/>
  <c r="FM168" i="4"/>
  <c r="R158" i="4" a="1"/>
  <c r="R158" i="4" s="1"/>
  <c r="EN215" i="4" a="1"/>
  <c r="EN215" i="4" s="1"/>
  <c r="N63" i="4" a="1"/>
  <c r="N63" i="4" s="1"/>
  <c r="L63" i="4" a="1"/>
  <c r="L63" i="4"/>
  <c r="GY116" i="4" a="1"/>
  <c r="GY116" i="4" s="1"/>
  <c r="O168" i="4" a="1"/>
  <c r="O168" i="4" s="1"/>
  <c r="GQ215" i="4" a="1"/>
  <c r="GQ215" i="4" s="1"/>
  <c r="GW215" i="4" a="1"/>
  <c r="GW215" i="4" s="1"/>
  <c r="FS191" i="4" a="1"/>
  <c r="FS191" i="4" s="1"/>
  <c r="GR158" i="4" a="1"/>
  <c r="GR158" i="4" s="1"/>
  <c r="FJ171" i="4" a="1"/>
  <c r="FJ171" i="4" s="1"/>
  <c r="R168" i="4" a="1"/>
  <c r="R168" i="4" s="1"/>
  <c r="FB168" i="4" a="1"/>
  <c r="FB168" i="4" s="1"/>
  <c r="DL158" i="4" a="1"/>
  <c r="DL158" i="4" s="1"/>
  <c r="HE63" i="4" a="1"/>
  <c r="HE63" i="4" s="1"/>
  <c r="DY171" i="4" a="1"/>
  <c r="DY171" i="4" s="1"/>
  <c r="FY158" i="4" a="1"/>
  <c r="FY158" i="4" s="1"/>
  <c r="FV171" i="4" a="1"/>
  <c r="FV171" i="4" s="1"/>
  <c r="GN191" i="4" a="1"/>
  <c r="GN191" i="4" s="1"/>
  <c r="DL125" i="4" a="1"/>
  <c r="DL125" i="4" s="1"/>
  <c r="M116" i="4" a="1"/>
  <c r="M116" i="4" s="1"/>
  <c r="EQ63" i="4" a="1"/>
  <c r="EQ63" i="4" s="1"/>
  <c r="EI250" i="4" a="1"/>
  <c r="EI250" i="4" s="1"/>
  <c r="FB250" i="4" a="1"/>
  <c r="FB250" i="4" s="1"/>
  <c r="ES171" i="4" a="1"/>
  <c r="ES171" i="4"/>
  <c r="FY168" i="4" a="1"/>
  <c r="FY168" i="4" s="1"/>
  <c r="DW250" i="4" a="1"/>
  <c r="DW250" i="4" s="1"/>
  <c r="EE52" i="4" a="1"/>
  <c r="EE52" i="4" s="1"/>
  <c r="FL250" i="4"/>
  <c r="DM63" i="4" a="1"/>
  <c r="DM63" i="4" s="1"/>
  <c r="FT52" i="4" a="1"/>
  <c r="FT52" i="4" s="1"/>
  <c r="FY215" i="4" a="1"/>
  <c r="FY215" i="4" s="1"/>
  <c r="FI116" i="4" a="1"/>
  <c r="FI116" i="4" s="1"/>
  <c r="EI125" i="4" a="1"/>
  <c r="EI125" i="4" s="1"/>
  <c r="GS116" i="4" a="1"/>
  <c r="GS116" i="4" s="1"/>
  <c r="T215" i="4" a="1"/>
  <c r="T215" i="4" s="1"/>
  <c r="EE116" i="4" a="1"/>
  <c r="EE116" i="4" s="1"/>
  <c r="FS215" i="4" a="1"/>
  <c r="FS215" i="4" s="1"/>
  <c r="K215" i="4" a="1"/>
  <c r="K215" i="4" s="1"/>
  <c r="DU215" i="4" a="1"/>
  <c r="DU215" i="4" s="1"/>
  <c r="FA215" i="4" a="1"/>
  <c r="FA215" i="4" s="1"/>
  <c r="GP250" i="4" a="1"/>
  <c r="GP250" i="4" s="1"/>
  <c r="ED158" i="4" a="1"/>
  <c r="ED158" i="4" s="1"/>
  <c r="EJ158" i="4" a="1"/>
  <c r="EJ158" i="4" s="1"/>
  <c r="ER250" i="4" a="1"/>
  <c r="ER250" i="4" s="1"/>
  <c r="EM116" i="4" a="1"/>
  <c r="EM116" i="4" s="1"/>
  <c r="EH171" i="4" a="1"/>
  <c r="EH171" i="4" s="1"/>
  <c r="T52" i="4" a="1"/>
  <c r="T52" i="4" s="1"/>
  <c r="DZ116" i="4" a="1"/>
  <c r="DZ116" i="4" s="1"/>
  <c r="FC171" i="4" a="1"/>
  <c r="FC171" i="4" s="1"/>
  <c r="FY63" i="4" a="1"/>
  <c r="FY63" i="4" s="1"/>
  <c r="EQ116" i="4" a="1"/>
  <c r="EQ116" i="4" s="1"/>
  <c r="FJ215" i="4" a="1"/>
  <c r="FJ215" i="4" s="1"/>
  <c r="DM191" i="4" a="1"/>
  <c r="DM191" i="4" s="1"/>
  <c r="DZ52" i="4" a="1"/>
  <c r="DZ52" i="4" s="1"/>
  <c r="DV125" i="4" a="1"/>
  <c r="DV125" i="4" s="1"/>
  <c r="FB52" i="4" a="1"/>
  <c r="FB52" i="4" s="1"/>
  <c r="EI171" i="4" a="1"/>
  <c r="EI171" i="4" s="1"/>
  <c r="FJ52" i="4" a="1"/>
  <c r="FJ52" i="4" s="1"/>
  <c r="FY116" i="4" a="1"/>
  <c r="FY116" i="4" s="1"/>
  <c r="FV52" i="4" a="1"/>
  <c r="FV52" i="4" s="1"/>
  <c r="HK191" i="4" a="1"/>
  <c r="HK191" i="4"/>
  <c r="FS168" i="4" a="1"/>
  <c r="FS168" i="4" s="1"/>
  <c r="DZ168" i="4" a="1"/>
  <c r="DZ168" i="4" s="1"/>
  <c r="HF168" i="4" a="1"/>
  <c r="HF168" i="4" s="1"/>
  <c r="Q116" i="4" a="1"/>
  <c r="Q116" i="4" s="1"/>
  <c r="I116" i="4" a="1"/>
  <c r="I116" i="4" s="1"/>
  <c r="HH158" i="4" a="1"/>
  <c r="HH158" i="4" s="1"/>
  <c r="EH125" i="4" a="1"/>
  <c r="EH125" i="4"/>
  <c r="GX250" i="4" a="1"/>
  <c r="GX250" i="4" s="1"/>
  <c r="FM52" i="4"/>
  <c r="M63" i="4" a="1"/>
  <c r="M63" i="4" s="1"/>
  <c r="HC171" i="4" a="1"/>
  <c r="HC171" i="4" s="1"/>
  <c r="GZ158" i="4" a="1"/>
  <c r="GZ158" i="4" s="1"/>
  <c r="GS52" i="4" a="1"/>
  <c r="GS52" i="4" s="1"/>
  <c r="EW52" i="4" a="1"/>
  <c r="EW52" i="4" s="1"/>
  <c r="EX250" i="4" a="1"/>
  <c r="EX250" i="4" s="1"/>
  <c r="HC250" i="4" a="1"/>
  <c r="HC250" i="4" s="1"/>
  <c r="FM171" i="4"/>
  <c r="FC158" i="4" a="1"/>
  <c r="FC158" i="4" s="1"/>
  <c r="EP63" i="4" a="1"/>
  <c r="EP63" i="4" s="1"/>
  <c r="FN116" i="4"/>
  <c r="EJ116" i="4" a="1"/>
  <c r="EJ116" i="4" s="1"/>
  <c r="EW116" i="4" a="1"/>
  <c r="EW116" i="4" s="1"/>
  <c r="EM171" i="4" a="1"/>
  <c r="EM171" i="4" s="1"/>
  <c r="FG63" i="4" a="1"/>
  <c r="FG63" i="4" s="1"/>
  <c r="FN215" i="4"/>
  <c r="GW158" i="4" a="1"/>
  <c r="GW158" i="4" s="1"/>
  <c r="FF52" i="4" a="1"/>
  <c r="FF52" i="4" s="1"/>
  <c r="GW125" i="4" a="1"/>
  <c r="GW125" i="4" s="1"/>
  <c r="FJ158" i="4" a="1"/>
  <c r="FJ158" i="4" s="1"/>
  <c r="ER171" i="4" a="1"/>
  <c r="ER171" i="4" s="1"/>
  <c r="S191" i="4" a="1"/>
  <c r="S191" i="4"/>
  <c r="HA116" i="4" a="1"/>
  <c r="HA116" i="4" s="1"/>
  <c r="EE158" i="4" a="1"/>
  <c r="EE158" i="4" s="1"/>
  <c r="DV116" i="4" a="1"/>
  <c r="DV116" i="4" s="1"/>
  <c r="DO250" i="4" a="1"/>
  <c r="DO250" i="4" s="1"/>
  <c r="FW125" i="4" a="1"/>
  <c r="FW125" i="4" s="1"/>
  <c r="FX215" i="4" a="1"/>
  <c r="FX215" i="4" s="1"/>
  <c r="DL215" i="4" a="1"/>
  <c r="DL215" i="4" s="1"/>
  <c r="FB158" i="4" a="1"/>
  <c r="FB158" i="4" s="1"/>
  <c r="FA125" i="4" a="1"/>
  <c r="FA125" i="4" s="1"/>
  <c r="DW125" i="4" a="1"/>
  <c r="DW125" i="4" s="1"/>
  <c r="FX171" i="4" a="1"/>
  <c r="FX171" i="4" s="1"/>
  <c r="DS116" i="4" a="1"/>
  <c r="DS116" i="4" s="1"/>
  <c r="DR116" i="4" a="1"/>
  <c r="DR116" i="4"/>
  <c r="EZ250" i="4" a="1"/>
  <c r="EZ250" i="4" s="1"/>
  <c r="FE63" i="4" a="1"/>
  <c r="FE63" i="4" s="1"/>
  <c r="GM171" i="4" a="1"/>
  <c r="GM171" i="4" s="1"/>
  <c r="DV215" i="4" a="1"/>
  <c r="DV215" i="4" s="1"/>
  <c r="FV215" i="4" a="1"/>
  <c r="FV215" i="4"/>
  <c r="HF215" i="4" a="1"/>
  <c r="HF215" i="4"/>
  <c r="HA63" i="4" a="1"/>
  <c r="HA63" i="4" s="1"/>
  <c r="EB125" i="4" a="1"/>
  <c r="EB125" i="4" s="1"/>
  <c r="DM52" i="4" a="1"/>
  <c r="DM52" i="4" s="1"/>
  <c r="O158" i="4" a="1"/>
  <c r="O158" i="4"/>
  <c r="ED191" i="4" a="1"/>
  <c r="ED191" i="4" s="1"/>
  <c r="FJ63" i="4" a="1"/>
  <c r="FJ63" i="4" s="1"/>
  <c r="FP125" i="4" a="1"/>
  <c r="FP125" i="4" s="1"/>
  <c r="EX191" i="4" a="1"/>
  <c r="EX191" i="4" s="1"/>
  <c r="EX52" i="4" a="1"/>
  <c r="EX52" i="4" s="1"/>
  <c r="GV116" i="4" a="1"/>
  <c r="GV116" i="4" s="1"/>
  <c r="GV168" i="4" a="1"/>
  <c r="GV168" i="4" s="1"/>
  <c r="HA215" i="4" a="1"/>
  <c r="HA215" i="4" s="1"/>
  <c r="FG171" i="4" a="1"/>
  <c r="FG171" i="4" s="1"/>
  <c r="GO168" i="4" a="1"/>
  <c r="GO168" i="4" s="1"/>
  <c r="DY125" i="4" a="1"/>
  <c r="DY125" i="4" s="1"/>
  <c r="GO125" i="4" a="1"/>
  <c r="GO125" i="4" s="1"/>
  <c r="R63" i="4" a="1"/>
  <c r="R63" i="4" s="1"/>
  <c r="Q171" i="4" a="1"/>
  <c r="Q171" i="4" s="1"/>
  <c r="I171" i="4" a="1"/>
  <c r="I171" i="4" s="1"/>
  <c r="GP63" i="4" a="1"/>
  <c r="GP63" i="4" s="1"/>
  <c r="T116" i="4" a="1"/>
  <c r="T116" i="4" s="1"/>
  <c r="EH158" i="4" a="1"/>
  <c r="EH158" i="4"/>
  <c r="EI191" i="4" a="1"/>
  <c r="EI191" i="4" s="1"/>
  <c r="EB168" i="4" a="1"/>
  <c r="EB168" i="4" s="1"/>
  <c r="GW250" i="4" a="1"/>
  <c r="GW250" i="4" s="1"/>
  <c r="FE168" i="4" a="1"/>
  <c r="FE168" i="4" s="1"/>
  <c r="FG158" i="4" a="1"/>
  <c r="FG158" i="4" s="1"/>
  <c r="FS116" i="4" a="1"/>
  <c r="FS116" i="4" s="1"/>
  <c r="GX52" i="4" a="1"/>
  <c r="GX52" i="4" s="1"/>
  <c r="FJ168" i="4" a="1"/>
  <c r="FJ168" i="4" s="1"/>
  <c r="HC52" i="4" a="1"/>
  <c r="HC52" i="4" s="1"/>
  <c r="FM125" i="4"/>
  <c r="FP215" i="4" a="1"/>
  <c r="FP215" i="4" s="1"/>
  <c r="HC191" i="4" a="1"/>
  <c r="HC191" i="4" s="1"/>
  <c r="DY168" i="4" a="1"/>
  <c r="DY168" i="4"/>
  <c r="GU52" i="4" a="1"/>
  <c r="GU52" i="4" s="1"/>
  <c r="K191" i="4" a="1"/>
  <c r="K191" i="4" s="1"/>
  <c r="DU191" i="4" a="1"/>
  <c r="DU191" i="4" s="1"/>
  <c r="GY191" i="4" a="1"/>
  <c r="GY191" i="4"/>
  <c r="FL191" i="4"/>
  <c r="EZ52" i="4" a="1"/>
  <c r="EZ52" i="4" s="1"/>
  <c r="ES158" i="4" a="1"/>
  <c r="ES158" i="4" s="1"/>
  <c r="DL250" i="4" a="1"/>
  <c r="DL250" i="4"/>
  <c r="DS250" i="4" a="1"/>
  <c r="DS250" i="4" s="1"/>
  <c r="DR250" i="4" a="1"/>
  <c r="DR250" i="4" s="1"/>
  <c r="DY250" i="4" a="1"/>
  <c r="DY250" i="4" s="1"/>
  <c r="DY52" i="4" a="1"/>
  <c r="DY52" i="4" s="1"/>
  <c r="EP250" i="4" a="1"/>
  <c r="EP250" i="4" s="1"/>
  <c r="DW158" i="4" a="1"/>
  <c r="DW158" i="4" s="1"/>
  <c r="FA250" i="4" a="1"/>
  <c r="FA250" i="4"/>
  <c r="ES125" i="4" a="1"/>
  <c r="ES125" i="4" s="1"/>
  <c r="R116" i="4" a="1"/>
  <c r="R116" i="4" s="1"/>
  <c r="HH171" i="4" a="1"/>
  <c r="HH171" i="4" s="1"/>
  <c r="DS171" i="4" a="1"/>
  <c r="DS171" i="4" s="1"/>
  <c r="DR171" i="4" a="1"/>
  <c r="DR171" i="4" s="1"/>
  <c r="FJ250" i="4" a="1"/>
  <c r="FJ250" i="4" s="1"/>
  <c r="ET63" i="4" a="1"/>
  <c r="ET63" i="4"/>
  <c r="DW171" i="4" a="1"/>
  <c r="DW171" i="4" s="1"/>
  <c r="EL116" i="4" a="1"/>
  <c r="EL116" i="4" s="1"/>
  <c r="DM125" i="4" a="1"/>
  <c r="DM125" i="4" s="1"/>
  <c r="GM168" i="4" a="1"/>
  <c r="GM168" i="4" s="1"/>
  <c r="GX168" i="4" a="1"/>
  <c r="GX168" i="4" s="1"/>
  <c r="FV125" i="4" a="1"/>
  <c r="FV125" i="4" s="1"/>
  <c r="FE158" i="4" a="1"/>
  <c r="FE158" i="4" s="1"/>
  <c r="HF116" i="4" a="1"/>
  <c r="HF116" i="4" s="1"/>
  <c r="GU168" i="4" a="1"/>
  <c r="GU168" i="4" s="1"/>
  <c r="DL191" i="4" a="1"/>
  <c r="DL191" i="4" s="1"/>
  <c r="FI125" i="4" a="1"/>
  <c r="FI125" i="4" s="1"/>
  <c r="R125" i="4" a="1"/>
  <c r="R125" i="4" s="1"/>
  <c r="EC250" i="4" a="1"/>
  <c r="EC250" i="4" s="1"/>
  <c r="GY125" i="4" a="1"/>
  <c r="GY125" i="4" s="1"/>
  <c r="GR52" i="4" a="1"/>
  <c r="GR52" i="4" s="1"/>
  <c r="HA158" i="4" a="1"/>
  <c r="HA158" i="4" s="1"/>
  <c r="HC168" i="4" a="1"/>
  <c r="HC168" i="4" s="1"/>
  <c r="EW63" i="4" a="1"/>
  <c r="EW63" i="4" s="1"/>
  <c r="S116" i="4" a="1"/>
  <c r="S116" i="4" s="1"/>
  <c r="HF250" i="4" a="1"/>
  <c r="HF250" i="4" s="1"/>
  <c r="S158" i="4" a="1"/>
  <c r="S158" i="4" s="1"/>
  <c r="HD125" i="4" a="1"/>
  <c r="HD125" i="4" s="1"/>
  <c r="GQ116" i="4" a="1"/>
  <c r="GQ116" i="4" s="1"/>
  <c r="N116" i="4" a="1"/>
  <c r="N116" i="4" s="1"/>
  <c r="L116" i="4" a="1"/>
  <c r="L116" i="4" s="1"/>
  <c r="GN215" i="4" a="1"/>
  <c r="GN215" i="4" s="1"/>
  <c r="ET168" i="4" a="1"/>
  <c r="ET168" i="4"/>
  <c r="DM171" i="4" a="1"/>
  <c r="DM171" i="4" s="1"/>
  <c r="FE125" i="4" a="1"/>
  <c r="FE125" i="4" s="1"/>
  <c r="EZ171" i="4" a="1"/>
  <c r="EZ171" i="4" s="1"/>
  <c r="HC63" i="4" a="1"/>
  <c r="HC63" i="4" s="1"/>
  <c r="EL215" i="4" a="1"/>
  <c r="EL215" i="4" s="1"/>
  <c r="T191" i="4" a="1"/>
  <c r="T191" i="4" s="1"/>
  <c r="FX168" i="4" a="1"/>
  <c r="FX168" i="4" s="1"/>
  <c r="FX191" i="4" a="1"/>
  <c r="FX191" i="4" s="1"/>
  <c r="EP215" i="4" a="1"/>
  <c r="EP215" i="4" s="1"/>
  <c r="EV52" i="4" a="1"/>
  <c r="EV52" i="4"/>
  <c r="EE171" i="4" a="1"/>
  <c r="EE171" i="4" s="1"/>
  <c r="GV171" i="4" a="1"/>
  <c r="GV171" i="4" s="1"/>
  <c r="GW171" i="4" a="1"/>
  <c r="GW171" i="4" s="1"/>
  <c r="GS250" i="4" a="1"/>
  <c r="GS250" i="4" s="1"/>
  <c r="R250" i="4" a="1"/>
  <c r="R250" i="4" s="1"/>
  <c r="EC215" i="4" a="1"/>
  <c r="EC215" i="4" s="1"/>
  <c r="HH250" i="4" a="1"/>
  <c r="HH250" i="4" s="1"/>
  <c r="EJ250" i="4" a="1"/>
  <c r="EJ250" i="4"/>
  <c r="GU125" i="4" a="1"/>
  <c r="GU125" i="4" s="1"/>
  <c r="EP52" i="4" a="1"/>
  <c r="EP52" i="4" s="1"/>
  <c r="EP168" i="4" a="1"/>
  <c r="EP168" i="4" s="1"/>
  <c r="R215" i="4" a="1"/>
  <c r="R215" i="4"/>
  <c r="EI215" i="4" a="1"/>
  <c r="EI215" i="4"/>
  <c r="HH168" i="4" a="1"/>
  <c r="HH168" i="4" s="1"/>
  <c r="FS158" i="4" a="1"/>
  <c r="FS158" i="4" s="1"/>
  <c r="DQ116" i="4" a="1"/>
  <c r="DQ116" i="4" s="1"/>
  <c r="FF191" i="4" a="1"/>
  <c r="FF191" i="4" s="1"/>
  <c r="FC191" i="4" a="1"/>
  <c r="FC191" i="4" s="1"/>
  <c r="FY171" i="4" a="1"/>
  <c r="FY171" i="4"/>
  <c r="FC63" i="4" a="1"/>
  <c r="FC63" i="4" s="1"/>
  <c r="FE191" i="4" a="1"/>
  <c r="FE191" i="4" s="1"/>
  <c r="DV250" i="4" a="1"/>
  <c r="DV250" i="4" s="1"/>
  <c r="FE52" i="4" a="1"/>
  <c r="FE52" i="4" s="1"/>
  <c r="FM63" i="4"/>
  <c r="K52" i="4" a="1"/>
  <c r="K52" i="4" s="1"/>
  <c r="DU52" i="4" a="1"/>
  <c r="DU52" i="4"/>
  <c r="EC191" i="4" a="1"/>
  <c r="EC191" i="4" s="1"/>
  <c r="FF158" i="4" a="1"/>
  <c r="FF158" i="4" s="1"/>
  <c r="GY250" i="4" a="1"/>
  <c r="GY250" i="4" s="1"/>
  <c r="Q191" i="4" a="1"/>
  <c r="Q191" i="4"/>
  <c r="I191" i="4" a="1"/>
  <c r="I191" i="4" s="1"/>
  <c r="FY191" i="4" a="1"/>
  <c r="FY191" i="4" s="1"/>
  <c r="FA52" i="4" a="1"/>
  <c r="FA52" i="4"/>
  <c r="GZ52" i="4" a="1"/>
  <c r="GZ52" i="4" s="1"/>
  <c r="GS158" i="4" a="1"/>
  <c r="GS158" i="4" s="1"/>
  <c r="EJ63" i="4" a="1"/>
  <c r="EJ63" i="4" s="1"/>
  <c r="GP158" i="4" a="1"/>
  <c r="GP158" i="4" s="1"/>
  <c r="FL125" i="4"/>
  <c r="FW63" i="4" a="1"/>
  <c r="FW63" i="4" s="1"/>
  <c r="ED52" i="4" a="1"/>
  <c r="ED52" i="4" s="1"/>
  <c r="FW52" i="4" a="1"/>
  <c r="FW52" i="4" s="1"/>
  <c r="EC168" i="4" a="1"/>
  <c r="EC168" i="4" s="1"/>
  <c r="K63" i="4" a="1"/>
  <c r="K63" i="4"/>
  <c r="DU63" i="4" a="1"/>
  <c r="DU63" i="4" s="1"/>
  <c r="EC125" i="4" a="1"/>
  <c r="EC125" i="4" s="1"/>
  <c r="FP168" i="4" a="1"/>
  <c r="FP168" i="4" s="1"/>
  <c r="EP171" i="4" a="1"/>
  <c r="EP171" i="4" s="1"/>
  <c r="ET171" i="4" a="1"/>
  <c r="ET171" i="4" s="1"/>
  <c r="GW168" i="4" a="1"/>
  <c r="GW168" i="4" s="1"/>
  <c r="GU215" i="4" a="1"/>
  <c r="GU215" i="4" s="1"/>
  <c r="GM158" i="4" a="1"/>
  <c r="GM158" i="4" s="1"/>
  <c r="GO191" i="4" a="1"/>
  <c r="GO191" i="4" s="1"/>
  <c r="FP191" i="4" a="1"/>
  <c r="FP191" i="4" s="1"/>
  <c r="HK158" i="4" a="1"/>
  <c r="HK158" i="4" s="1"/>
  <c r="HF52" i="4" a="1"/>
  <c r="HF52" i="4"/>
  <c r="DZ158" i="4" a="1"/>
  <c r="DZ158" i="4" s="1"/>
  <c r="EI158" i="4" a="1"/>
  <c r="EI158" i="4"/>
  <c r="FB116" i="4" a="1"/>
  <c r="FB116" i="4" s="1"/>
  <c r="GO63" i="4" a="1"/>
  <c r="GO63" i="4" s="1"/>
  <c r="EW250" i="4" a="1"/>
  <c r="EW250" i="4" s="1"/>
  <c r="HE250" i="4" a="1"/>
  <c r="HE250" i="4" s="1"/>
  <c r="GZ168" i="4" a="1"/>
  <c r="GZ168" i="4" s="1"/>
  <c r="HD52" i="4" a="1"/>
  <c r="HD52" i="4" s="1"/>
  <c r="EX116" i="4" a="1"/>
  <c r="EX116" i="4" s="1"/>
  <c r="HE52" i="4" a="1"/>
  <c r="HE52" i="4" s="1"/>
  <c r="FC52" i="4" a="1"/>
  <c r="FC52" i="4" s="1"/>
  <c r="FL171" i="4"/>
  <c r="EP116" i="4" a="1"/>
  <c r="EP116" i="4" s="1"/>
  <c r="ET215" i="4" a="1"/>
  <c r="ET215" i="4" s="1"/>
  <c r="ER63" i="4" a="1"/>
  <c r="ER63" i="4" s="1"/>
  <c r="FI191" i="4" a="1"/>
  <c r="FI191" i="4" s="1"/>
  <c r="GR250" i="4" a="1"/>
  <c r="GR250" i="4" s="1"/>
  <c r="EB215" i="4" a="1"/>
  <c r="EB215" i="4" s="1"/>
  <c r="GS63" i="4" a="1"/>
  <c r="GS63" i="4" s="1"/>
  <c r="EM215" i="4" a="1"/>
  <c r="EM215" i="4" s="1"/>
  <c r="EL250" i="4" a="1"/>
  <c r="EL250" i="4" s="1"/>
  <c r="Q158" i="4" a="1"/>
  <c r="Q158" i="4" s="1"/>
  <c r="I158" i="4" a="1"/>
  <c r="I158" i="4" s="1"/>
  <c r="EQ171" i="4" a="1"/>
  <c r="EQ171" i="4" s="1"/>
  <c r="EH250" i="4" a="1"/>
  <c r="EH250" i="4" s="1"/>
  <c r="HE158" i="4" a="1"/>
  <c r="HE158" i="4" s="1"/>
  <c r="HE191" i="4" a="1"/>
  <c r="HE191" i="4" s="1"/>
  <c r="FA191" i="4" a="1"/>
  <c r="FA191" i="4"/>
  <c r="DY116" i="4" a="1"/>
  <c r="DY116" i="4" s="1"/>
  <c r="EV116" i="4" a="1"/>
  <c r="EV116" i="4" s="1"/>
  <c r="FB171" i="4" a="1"/>
  <c r="FB171" i="4" s="1"/>
  <c r="FC116" i="4" a="1"/>
  <c r="FC116" i="4" s="1"/>
  <c r="FN63" i="4"/>
  <c r="GZ63" i="4" a="1"/>
  <c r="GZ63" i="4" s="1"/>
  <c r="S63" i="4" a="1"/>
  <c r="S63" i="4" s="1"/>
  <c r="FS250" i="4" a="1"/>
  <c r="FS250" i="4" s="1"/>
  <c r="GU158" i="4" a="1"/>
  <c r="GU158" i="4" s="1"/>
  <c r="GZ116" i="4" a="1"/>
  <c r="GZ116" i="4" s="1"/>
  <c r="GZ125" i="4" a="1"/>
  <c r="GZ125" i="4" s="1"/>
  <c r="GX125" i="4" a="1"/>
  <c r="GX125" i="4" s="1"/>
  <c r="EE215" i="4" a="1"/>
  <c r="EE215" i="4" s="1"/>
  <c r="O63" i="4" a="1"/>
  <c r="O63" i="4" s="1"/>
  <c r="FJ125" i="4" a="1"/>
  <c r="FJ125" i="4" s="1"/>
  <c r="DZ171" i="4" a="1"/>
  <c r="DZ171" i="4" s="1"/>
  <c r="HH215" i="4" a="1"/>
  <c r="HH215" i="4" s="1"/>
  <c r="FI171" i="4" a="1"/>
  <c r="FI171" i="4" s="1"/>
  <c r="EH52" i="4" a="1"/>
  <c r="EH52" i="4" s="1"/>
  <c r="ER215" i="4" a="1"/>
  <c r="ER215" i="4" s="1"/>
  <c r="DW168" i="4" a="1"/>
  <c r="DW168" i="4" s="1"/>
  <c r="EN52" i="4" a="1"/>
  <c r="EN52" i="4" s="1"/>
  <c r="FA116" i="4" a="1"/>
  <c r="FA116" i="4" s="1"/>
  <c r="GY63" i="4" a="1"/>
  <c r="GY63" i="4" s="1"/>
  <c r="GQ52" i="4" a="1"/>
  <c r="GQ52" i="4" s="1"/>
  <c r="R52" i="4" a="1"/>
  <c r="R52" i="4" s="1"/>
  <c r="HE171" i="4" a="1"/>
  <c r="HE171" i="4" s="1"/>
  <c r="R191" i="4" a="1"/>
  <c r="R191" i="4" s="1"/>
  <c r="DV191" i="4" a="1"/>
  <c r="DV191" i="4" s="1"/>
  <c r="HA171" i="4" a="1"/>
  <c r="HA171" i="4" s="1"/>
  <c r="EH63" i="4" a="1"/>
  <c r="EH63" i="4" s="1"/>
  <c r="FB215" i="4" a="1"/>
  <c r="FB215" i="4" s="1"/>
  <c r="DO125" i="4" a="1"/>
  <c r="DO125" i="4" s="1"/>
  <c r="GQ158" i="4" a="1"/>
  <c r="GQ158" i="4" s="1"/>
  <c r="FP158" i="4" a="1"/>
  <c r="FP158" i="4" s="1"/>
  <c r="HK171" i="4" a="1"/>
  <c r="HK171" i="4"/>
  <c r="GM125" i="4" a="1"/>
  <c r="GM125" i="4" s="1"/>
  <c r="GP191" i="4" a="1"/>
  <c r="GP191" i="4" s="1"/>
  <c r="EM168" i="4" a="1"/>
  <c r="EM168" i="4" s="1"/>
  <c r="HA191" i="4" a="1"/>
  <c r="HA191" i="4" s="1"/>
  <c r="ET116" i="4" a="1"/>
  <c r="ET116" i="4" s="1"/>
  <c r="DZ63" i="4" a="1"/>
  <c r="DZ63" i="4" s="1"/>
  <c r="GN158" i="4" a="1"/>
  <c r="GN158" i="4" s="1"/>
  <c r="HK125" i="4" a="1"/>
  <c r="HK125" i="4" s="1"/>
  <c r="FG191" i="4" a="1"/>
  <c r="FG191" i="4"/>
  <c r="DW215" i="4" a="1"/>
  <c r="DW215" i="4" s="1"/>
  <c r="ED125" i="4" a="1"/>
  <c r="ED125" i="4" s="1"/>
  <c r="EW125" i="4" a="1"/>
  <c r="EW125" i="4" s="1"/>
  <c r="GN171" i="4" a="1"/>
  <c r="GN171" i="4" s="1"/>
  <c r="HD168" i="4" a="1"/>
  <c r="HD168" i="4" s="1"/>
  <c r="EQ158" i="4" a="1"/>
  <c r="EQ158" i="4"/>
  <c r="FN171" i="4"/>
  <c r="HD250" i="4" a="1"/>
  <c r="HD250" i="4" s="1"/>
  <c r="FB125" i="4" a="1"/>
  <c r="FB125" i="4" s="1"/>
  <c r="FL63" i="4"/>
  <c r="EN168" i="4" a="1"/>
  <c r="EN168" i="4" s="1"/>
  <c r="GO250" i="4" a="1"/>
  <c r="GO250" i="4" s="1"/>
  <c r="GW52" i="4" a="1"/>
  <c r="GW52" i="4"/>
  <c r="HH116" i="4" a="1"/>
  <c r="HH116" i="4"/>
  <c r="DQ191" i="4" a="1"/>
  <c r="DQ191" i="4" s="1"/>
  <c r="EC158" i="4" a="1"/>
  <c r="EC158" i="4" s="1"/>
  <c r="S52" i="4" a="1"/>
  <c r="S52" i="4" s="1"/>
  <c r="FN125" i="4"/>
  <c r="O215" i="4" a="1"/>
  <c r="O215" i="4" s="1"/>
  <c r="DL168" i="4" a="1"/>
  <c r="DL168" i="4" s="1"/>
  <c r="GV63" i="4" a="1"/>
  <c r="GV63" i="4" s="1"/>
  <c r="EJ191" i="4" a="1"/>
  <c r="EJ191" i="4" s="1"/>
  <c r="FF125" i="4" a="1"/>
  <c r="FF125" i="4" s="1"/>
  <c r="EL191" i="4" a="1"/>
  <c r="EL191" i="4" s="1"/>
  <c r="K250" i="4" a="1"/>
  <c r="K250" i="4"/>
  <c r="DU250" i="4" a="1"/>
  <c r="DU250" i="4" s="1"/>
  <c r="GV250" i="4" a="1"/>
  <c r="GV250" i="4" s="1"/>
  <c r="EZ125" i="4" a="1"/>
  <c r="EZ125" i="4" s="1"/>
  <c r="DL171" i="4" a="1"/>
  <c r="DL171" i="4"/>
  <c r="GV52" i="4" a="1"/>
  <c r="GV52" i="4"/>
  <c r="DS125" i="4" a="1"/>
  <c r="DS125" i="4" s="1"/>
  <c r="DR125" i="4" a="1"/>
  <c r="DR125" i="4" s="1"/>
  <c r="EM125" i="4" a="1"/>
  <c r="EM125" i="4" s="1"/>
  <c r="K168" i="4" a="1"/>
  <c r="K168" i="4" s="1"/>
  <c r="DU168" i="4" a="1"/>
  <c r="DU168" i="4" s="1"/>
  <c r="FE171" i="4" a="1"/>
  <c r="FE171" i="4"/>
  <c r="FV168" i="4" a="1"/>
  <c r="FV168" i="4" s="1"/>
  <c r="FM191" i="4"/>
  <c r="T250" i="4" a="1"/>
  <c r="T250" i="4" s="1"/>
  <c r="S125" i="4" a="1"/>
  <c r="S125" i="4" s="1"/>
  <c r="ES116" i="4" a="1"/>
  <c r="ES116" i="4" s="1"/>
  <c r="ED63" i="4" a="1"/>
  <c r="ED63" i="4" s="1"/>
  <c r="FX158" i="4" a="1"/>
  <c r="FX158" i="4" s="1"/>
  <c r="M125" i="4" a="1"/>
  <c r="M125" i="4" s="1"/>
  <c r="EC63" i="4" a="1"/>
  <c r="EC63" i="4" s="1"/>
  <c r="GO116" i="4" a="1"/>
  <c r="GO116" i="4" s="1"/>
  <c r="N158" i="4" a="1"/>
  <c r="N158" i="4" s="1"/>
  <c r="L158" i="4" a="1"/>
  <c r="L158" i="4" s="1"/>
  <c r="HK215" i="4" a="1"/>
  <c r="HK215" i="4" s="1"/>
  <c r="FA168" i="4" a="1"/>
  <c r="FA168" i="4" s="1"/>
  <c r="GZ215" i="4" a="1"/>
  <c r="GZ215" i="4" s="1"/>
  <c r="FI168" i="4" a="1"/>
  <c r="FI168" i="4" s="1"/>
  <c r="GM52" i="4" a="1"/>
  <c r="GM52" i="4" s="1"/>
  <c r="FG116" i="4" a="1"/>
  <c r="FG116" i="4" s="1"/>
  <c r="HC215" i="4" a="1"/>
  <c r="HC215" i="4" s="1"/>
  <c r="FW158" i="4" a="1"/>
  <c r="FW158" i="4" s="1"/>
  <c r="DV158" i="4" a="1"/>
  <c r="DV158" i="4" s="1"/>
  <c r="EN250" i="4" a="1"/>
  <c r="EN250" i="4" s="1"/>
  <c r="FX250" i="4" a="1"/>
  <c r="FX250" i="4" s="1"/>
  <c r="DO168" i="4" a="1"/>
  <c r="DO168" i="4" s="1"/>
  <c r="HH191" i="4" a="1"/>
  <c r="HH191" i="4" s="1"/>
  <c r="HA52" i="4" a="1"/>
  <c r="HA52" i="4" s="1"/>
  <c r="FT63" i="4" a="1"/>
  <c r="FT63" i="4" s="1"/>
  <c r="DM215" i="4" a="1"/>
  <c r="DM215" i="4"/>
  <c r="S215" i="4" a="1"/>
  <c r="S215" i="4" s="1"/>
  <c r="GM215" i="4" a="1"/>
  <c r="GM215" i="4" s="1"/>
  <c r="EI168" i="4" a="1"/>
  <c r="EI168" i="4" s="1"/>
  <c r="HE125" i="4" a="1"/>
  <c r="HE125" i="4" s="1"/>
  <c r="DW116" i="4" a="1"/>
  <c r="DW116" i="4" s="1"/>
  <c r="GO158" i="4" a="1"/>
  <c r="GO158" i="4"/>
  <c r="DS52" i="4" a="1"/>
  <c r="DS52" i="4" s="1"/>
  <c r="DR52" i="4" a="1"/>
  <c r="DR52" i="4" s="1"/>
  <c r="FN52" i="4"/>
  <c r="EZ63" i="4" a="1"/>
  <c r="EZ63" i="4" s="1"/>
  <c r="GU191" i="4" a="1"/>
  <c r="GU191" i="4" s="1"/>
  <c r="EN171" i="4" a="1"/>
  <c r="EN171" i="4" s="1"/>
  <c r="GP168" i="4" a="1"/>
  <c r="GP168" i="4" s="1"/>
  <c r="EE125" i="4" a="1"/>
  <c r="EE125" i="4" s="1"/>
  <c r="EX125" i="4" a="1"/>
  <c r="EX125" i="4" s="1"/>
  <c r="EP158" i="4" a="1"/>
  <c r="EP158" i="4" s="1"/>
  <c r="K116" i="4" a="1"/>
  <c r="K116" i="4" s="1"/>
  <c r="DU116" i="4" a="1"/>
  <c r="DU116" i="4" s="1"/>
  <c r="GR63" i="4" a="1"/>
  <c r="GR63" i="4" s="1"/>
  <c r="FM215" i="4"/>
  <c r="GN63" i="4" a="1"/>
  <c r="GN63" i="4" s="1"/>
  <c r="FN191" i="4"/>
  <c r="FX63" i="4" a="1"/>
  <c r="FX63" i="4" s="1"/>
  <c r="GQ191" i="4" a="1"/>
  <c r="GQ191" i="4" s="1"/>
  <c r="HE168" i="4" a="1"/>
  <c r="HE168" i="4" s="1"/>
  <c r="GP215" i="4" a="1"/>
  <c r="GP215" i="4" s="1"/>
  <c r="FI250" i="4" a="1"/>
  <c r="FI250" i="4" s="1"/>
  <c r="O250" i="4" a="1"/>
  <c r="O250" i="4"/>
  <c r="DL52" i="4" a="1"/>
  <c r="DL52" i="4" s="1"/>
  <c r="FL168" i="4"/>
  <c r="EM250" i="4" a="1"/>
  <c r="EM250" i="4" s="1"/>
  <c r="FY52" i="4" a="1"/>
  <c r="FY52" i="4" s="1"/>
  <c r="HD191" i="4" a="1"/>
  <c r="HD191" i="4"/>
  <c r="DY191" i="4" a="1"/>
  <c r="DY191" i="4" s="1"/>
  <c r="EJ125" i="4" a="1"/>
  <c r="EJ125" i="4" s="1"/>
  <c r="EI52" i="4" a="1"/>
  <c r="EI52" i="4" s="1"/>
  <c r="EB116" i="4" a="1"/>
  <c r="EB116" i="4" s="1"/>
  <c r="EZ158" i="4" a="1"/>
  <c r="EZ158" i="4" s="1"/>
  <c r="DO52" i="4" a="1"/>
  <c r="DO52" i="4"/>
  <c r="ET125" i="4" a="1"/>
  <c r="ET125" i="4" s="1"/>
  <c r="GV215" i="4" a="1"/>
  <c r="GV215" i="4" s="1"/>
  <c r="EV191" i="4" a="1"/>
  <c r="EV191" i="4" s="1"/>
  <c r="GX158" i="4" a="1"/>
  <c r="GX158" i="4"/>
  <c r="DZ191" i="4" a="1"/>
  <c r="DZ191" i="4" s="1"/>
  <c r="EN116" i="4" a="1"/>
  <c r="EN116" i="4" s="1"/>
  <c r="N250" i="4" a="1"/>
  <c r="N250" i="4" s="1"/>
  <c r="L250" i="4" a="1"/>
  <c r="L250" i="4" s="1"/>
  <c r="ES191" i="4" a="1"/>
  <c r="ES191" i="4" s="1"/>
  <c r="FN158" i="4"/>
  <c r="FJ191" i="4" a="1"/>
  <c r="FJ191" i="4" s="1"/>
  <c r="FW116" i="4" a="1"/>
  <c r="FW116" i="4" s="1"/>
  <c r="FM158" i="4"/>
  <c r="GQ171" i="4" a="1"/>
  <c r="GQ171" i="4" s="1"/>
  <c r="FM116" i="4"/>
  <c r="FT158" i="4" a="1"/>
  <c r="FT158" i="4"/>
  <c r="FE250" i="4" a="1"/>
  <c r="FE250" i="4" s="1"/>
  <c r="EZ215" i="4" a="1"/>
  <c r="EZ215" i="4" s="1"/>
  <c r="DS158" i="4" a="1"/>
  <c r="DS158" i="4" s="1"/>
  <c r="DR158" i="4" a="1"/>
  <c r="DR158" i="4" s="1"/>
  <c r="DL63" i="4" a="1"/>
  <c r="DL63" i="4" s="1"/>
  <c r="M158" i="4" a="1"/>
  <c r="M158" i="4" s="1"/>
  <c r="FS125" i="4" a="1"/>
  <c r="FS125" i="4" s="1"/>
  <c r="EN125" i="4" a="1"/>
  <c r="EN125" i="4"/>
  <c r="EZ191" i="4" a="1"/>
  <c r="EZ191" i="4" s="1"/>
  <c r="DS63" i="4" a="1"/>
  <c r="DS63" i="4" s="1"/>
  <c r="DR63" i="4" a="1"/>
  <c r="DR63" i="4" s="1"/>
  <c r="DQ158" i="4" a="1"/>
  <c r="DQ158" i="4"/>
  <c r="DO215" i="4" a="1"/>
  <c r="DO215" i="4" s="1"/>
  <c r="HC125" i="4" a="1"/>
  <c r="HC125" i="4" s="1"/>
  <c r="FT116" i="4" a="1"/>
  <c r="FT116" i="4" s="1"/>
  <c r="FI52" i="4" a="1"/>
  <c r="FI52" i="4" s="1"/>
  <c r="O52" i="4" a="1"/>
  <c r="O52" i="4" s="1"/>
  <c r="FM250" i="4"/>
  <c r="DM158" i="4" a="1"/>
  <c r="DM158" i="4" s="1"/>
  <c r="FT250" i="4" a="1"/>
  <c r="FT250" i="4" s="1"/>
  <c r="EP125" i="4" a="1"/>
  <c r="EP125" i="4" s="1"/>
  <c r="FF215" i="4" a="1"/>
  <c r="FF215" i="4" s="1"/>
  <c r="FX125" i="4" a="1"/>
  <c r="FX125" i="4" s="1"/>
  <c r="FX116" i="4" a="1"/>
  <c r="FX116" i="4" s="1"/>
  <c r="FP116" i="4" a="1"/>
  <c r="FP116" i="4" s="1"/>
  <c r="DO158" i="4" a="1"/>
  <c r="DO158" i="4"/>
  <c r="FB63" i="4" a="1"/>
  <c r="FB63" i="4" s="1"/>
  <c r="GY168" i="4" a="1"/>
  <c r="GY168" i="4" s="1"/>
  <c r="FT191" i="4" a="1"/>
  <c r="FT191" i="4" s="1"/>
  <c r="ER125" i="4" a="1"/>
  <c r="ER125" i="4" s="1"/>
  <c r="O171" i="4" a="1"/>
  <c r="O171" i="4" s="1"/>
  <c r="DM168" i="4" a="1"/>
  <c r="DM168" i="4" s="1"/>
  <c r="FG125" i="4" a="1"/>
  <c r="FG125" i="4" s="1"/>
  <c r="Q52" i="4" a="1"/>
  <c r="Q52" i="4" s="1"/>
  <c r="I52" i="4" a="1"/>
  <c r="I52" i="4" s="1"/>
  <c r="GX191" i="4" a="1"/>
  <c r="GX191" i="4" s="1"/>
  <c r="EQ52" i="4" a="1"/>
  <c r="EQ52" i="4" s="1"/>
  <c r="FB191" i="4" a="1"/>
  <c r="FB191" i="4" s="1"/>
  <c r="Q125" i="4" a="1"/>
  <c r="Q125" i="4" s="1"/>
  <c r="I125" i="4" a="1"/>
  <c r="I125" i="4" s="1"/>
  <c r="ER52" i="4" a="1"/>
  <c r="ER52" i="4" s="1"/>
  <c r="EM158" i="4" a="1"/>
  <c r="EM158" i="4" s="1"/>
  <c r="FC168" i="4" a="1"/>
  <c r="FC168" i="4" s="1"/>
  <c r="ED215" i="4" a="1"/>
  <c r="ED215" i="4" s="1"/>
  <c r="EC116" i="4" a="1"/>
  <c r="EC116" i="4" s="1"/>
  <c r="DL116" i="4" a="1"/>
  <c r="DL116" i="4" s="1"/>
  <c r="K171" i="4" a="1"/>
  <c r="K171" i="4" s="1"/>
  <c r="DU171" i="4" a="1"/>
  <c r="DU171" i="4" s="1"/>
  <c r="HD63" i="4" a="1"/>
  <c r="HD63" i="4" s="1"/>
  <c r="FG52" i="4" a="1"/>
  <c r="FG52" i="4" s="1"/>
  <c r="GS215" i="4" a="1"/>
  <c r="GS215" i="4" s="1"/>
  <c r="GP171" i="4" a="1"/>
  <c r="GP171" i="4" s="1"/>
  <c r="EM52" i="4" a="1"/>
  <c r="EM52" i="4" s="1"/>
  <c r="GR215" i="4" a="1"/>
  <c r="GR215" i="4" s="1"/>
  <c r="EN158" i="4" a="1"/>
  <c r="EN158" i="4" s="1"/>
  <c r="T168" i="4" a="1"/>
  <c r="T168" i="4" s="1"/>
  <c r="ED168" i="4" a="1"/>
  <c r="ED168" i="4" s="1"/>
  <c r="HE215" i="4" a="1"/>
  <c r="HE215" i="4" s="1"/>
  <c r="ES250" i="4" a="1"/>
  <c r="ES250" i="4" s="1"/>
  <c r="EX215" i="4" a="1"/>
  <c r="EX215" i="4" s="1"/>
  <c r="FP171" i="4" a="1"/>
  <c r="FP171" i="4" s="1"/>
  <c r="S171" i="4" a="1"/>
  <c r="S171" i="4" s="1"/>
  <c r="EJ215" i="4" a="1"/>
  <c r="EJ215" i="4" s="1"/>
  <c r="GR191" i="4" a="1"/>
  <c r="GR191" i="4" s="1"/>
  <c r="GQ250" i="4" a="1"/>
  <c r="GQ250" i="4" s="1"/>
  <c r="DS191" i="4" a="1"/>
  <c r="DS191" i="4" s="1"/>
  <c r="DR191" i="4" a="1"/>
  <c r="DR191" i="4" s="1"/>
  <c r="FA171" i="4" a="1"/>
  <c r="FA171" i="4" s="1"/>
  <c r="K158" i="4" a="1"/>
  <c r="K158" i="4"/>
  <c r="DU158" i="4" a="1"/>
  <c r="DU158" i="4" s="1"/>
  <c r="GY158" i="4" a="1"/>
  <c r="GY158" i="4" s="1"/>
  <c r="O191" i="4" a="1"/>
  <c r="O191" i="4" s="1"/>
  <c r="Q250" i="4" a="1"/>
  <c r="Q250" i="4" s="1"/>
  <c r="I250" i="4" a="1"/>
  <c r="I250" i="4" s="1"/>
  <c r="FV191" i="4" a="1"/>
  <c r="FV191" i="4"/>
  <c r="FX52" i="4" a="1"/>
  <c r="FX52" i="4" s="1"/>
  <c r="DQ52" i="4" a="1"/>
  <c r="DQ52" i="4" s="1"/>
  <c r="Q215" i="4" a="1"/>
  <c r="Q215" i="4" s="1"/>
  <c r="I215" i="4" a="1"/>
  <c r="I215" i="4" s="1"/>
  <c r="GY171" i="4" a="1"/>
  <c r="GY171" i="4" s="1"/>
  <c r="EL63" i="4" a="1"/>
  <c r="EL63" i="4" s="1"/>
  <c r="GS125" i="4" a="1"/>
  <c r="GS125" i="4" s="1"/>
  <c r="M168" i="4" a="1"/>
  <c r="M168" i="4" s="1"/>
  <c r="FV116" i="4" a="1"/>
  <c r="FV116" i="4" s="1"/>
  <c r="FC250" i="4" a="1"/>
  <c r="FC250" i="4" s="1"/>
  <c r="GR171" i="4" a="1"/>
  <c r="GR171" i="4" s="1"/>
  <c r="FA158" i="4" a="1"/>
  <c r="FA158" i="4" s="1"/>
  <c r="GO52" i="4" a="1"/>
  <c r="GO52" i="4" s="1"/>
  <c r="DZ215" i="4" a="1"/>
  <c r="DZ215" i="4"/>
  <c r="HF171" i="4" a="1"/>
  <c r="HF171" i="4"/>
  <c r="EI63" i="4" a="1"/>
  <c r="EI63" i="4" s="1"/>
  <c r="FT168" i="4" a="1"/>
  <c r="FT168" i="4" s="1"/>
  <c r="GU171" i="4" a="1"/>
  <c r="GU171" i="4" s="1"/>
  <c r="FL116" i="4"/>
  <c r="GU63" i="4" a="1"/>
  <c r="GU63" i="4" s="1"/>
  <c r="DV63" i="4" a="1"/>
  <c r="DV63" i="4" s="1"/>
  <c r="FF250" i="4" a="1"/>
  <c r="FF250" i="4"/>
  <c r="GQ63" i="4" a="1"/>
  <c r="GQ63" i="4" s="1"/>
  <c r="GZ250" i="4" a="1"/>
  <c r="GZ250" i="4" s="1"/>
  <c r="M215" i="4" a="1"/>
  <c r="M215" i="4" s="1"/>
  <c r="HF125" i="4" a="1"/>
  <c r="HF125" i="4" s="1"/>
  <c r="FT171" i="4" a="1"/>
  <c r="FT171" i="4" s="1"/>
  <c r="EI116" i="4" a="1"/>
  <c r="EI116" i="4" s="1"/>
  <c r="M52" i="4" a="1"/>
  <c r="M52" i="4"/>
  <c r="GM191" i="4" a="1"/>
  <c r="GM191" i="4"/>
  <c r="GM250" i="4" a="1"/>
  <c r="GM250" i="4" s="1"/>
  <c r="EZ168" i="4" a="1"/>
  <c r="EZ168" i="4" s="1"/>
  <c r="AB104" i="4"/>
  <c r="AB22" i="4"/>
  <c r="AB100" i="4"/>
  <c r="BX94" i="4"/>
  <c r="AB131" i="4"/>
  <c r="AB233" i="4"/>
  <c r="BX112" i="4"/>
  <c r="BX97" i="4"/>
  <c r="AB112" i="4"/>
  <c r="BX131" i="4"/>
  <c r="BX104" i="4"/>
  <c r="AB224" i="4"/>
  <c r="BX22" i="4"/>
  <c r="BX203" i="4"/>
  <c r="AB94" i="4"/>
  <c r="BX224" i="4"/>
  <c r="AB203" i="4"/>
  <c r="BX233" i="4"/>
  <c r="AB97" i="4"/>
  <c r="BX100" i="4"/>
  <c r="BW195" i="4"/>
  <c r="BW175" i="4"/>
  <c r="BW91" i="4"/>
  <c r="AU89" i="4"/>
  <c r="AU94" i="4"/>
  <c r="BW28" i="4"/>
  <c r="BW149" i="4"/>
  <c r="AU117" i="4"/>
  <c r="BW153" i="4"/>
  <c r="BW20" i="4"/>
  <c r="AU153" i="4"/>
  <c r="AU20" i="4"/>
  <c r="AU91" i="4"/>
  <c r="AU195" i="4"/>
  <c r="AU175" i="4"/>
  <c r="AU28" i="4"/>
  <c r="AU149" i="4"/>
  <c r="BW94" i="4"/>
  <c r="BW117" i="4"/>
  <c r="BW89" i="4"/>
  <c r="BW55" i="4"/>
  <c r="AU181" i="4"/>
  <c r="AU237" i="4"/>
  <c r="AU68" i="4"/>
  <c r="AU206" i="4"/>
  <c r="BW54" i="4"/>
  <c r="AU55" i="4"/>
  <c r="BW68" i="4"/>
  <c r="BW167" i="4"/>
  <c r="BW98" i="4"/>
  <c r="AU191" i="4"/>
  <c r="AU98" i="4"/>
  <c r="BW181" i="4"/>
  <c r="BW108" i="4"/>
  <c r="BW237" i="4"/>
  <c r="AU54" i="4"/>
  <c r="AU108" i="4"/>
  <c r="BW191" i="4"/>
  <c r="AU167" i="4"/>
  <c r="BW206" i="4"/>
  <c r="AA112" i="4"/>
  <c r="BW25" i="4"/>
  <c r="BW96" i="4"/>
  <c r="BW155" i="4"/>
  <c r="BW112" i="4"/>
  <c r="AA243" i="4"/>
  <c r="AU25" i="4"/>
  <c r="BW215" i="4"/>
  <c r="AA42" i="4"/>
  <c r="AU215" i="4"/>
  <c r="AA29" i="4"/>
  <c r="AA116" i="4"/>
  <c r="AU155" i="4"/>
  <c r="BW116" i="4"/>
  <c r="AU243" i="4"/>
  <c r="AU29" i="4"/>
  <c r="BW42" i="4"/>
  <c r="AA118" i="4"/>
  <c r="AA96" i="4"/>
  <c r="AU118" i="4"/>
  <c r="BW29" i="4"/>
  <c r="AA215" i="4"/>
  <c r="AA155" i="4"/>
  <c r="BW243" i="4"/>
  <c r="AU96" i="4"/>
  <c r="AU112" i="4"/>
  <c r="AU42" i="4"/>
  <c r="BW118" i="4"/>
  <c r="AU116" i="4"/>
  <c r="AA25" i="4"/>
  <c r="BW169" i="4"/>
  <c r="AA169" i="4"/>
  <c r="AA227" i="4"/>
  <c r="AA143" i="4"/>
  <c r="AU22" i="4"/>
  <c r="AU209" i="4"/>
  <c r="AA209" i="4"/>
  <c r="AA83" i="4"/>
  <c r="BW127" i="4"/>
  <c r="AA201" i="4"/>
  <c r="BW83" i="4"/>
  <c r="AA104" i="4"/>
  <c r="AU104" i="4"/>
  <c r="BW143" i="4"/>
  <c r="AU227" i="4"/>
  <c r="BW201" i="4"/>
  <c r="BW63" i="4"/>
  <c r="AA22" i="4"/>
  <c r="AU127" i="4"/>
  <c r="AU63" i="4"/>
  <c r="AU143" i="4"/>
  <c r="BW209" i="4"/>
  <c r="AU83" i="4"/>
  <c r="AA63" i="4"/>
  <c r="BW104" i="4"/>
  <c r="BW22" i="4"/>
  <c r="AA127" i="4"/>
  <c r="AU169" i="4"/>
  <c r="AU201" i="4"/>
  <c r="BW227" i="4"/>
  <c r="GC274" i="4"/>
  <c r="GC269" i="4"/>
  <c r="DH274" i="4"/>
  <c r="DH269" i="4"/>
  <c r="Y274" i="4"/>
  <c r="Y269" i="4"/>
  <c r="BU270" i="4"/>
  <c r="AA40" i="4"/>
  <c r="BW40" i="4"/>
  <c r="BW123" i="4"/>
  <c r="AA78" i="4"/>
  <c r="AA123" i="4"/>
  <c r="BW255" i="4"/>
  <c r="BW183" i="4"/>
  <c r="AA38" i="4"/>
  <c r="AA139" i="4"/>
  <c r="AA255" i="4"/>
  <c r="BW135" i="4"/>
  <c r="AA256" i="4"/>
  <c r="BW78" i="4"/>
  <c r="BW176" i="4"/>
  <c r="BW256" i="4"/>
  <c r="BW38" i="4"/>
  <c r="BW139" i="4"/>
  <c r="AA135" i="4"/>
  <c r="AA183" i="4"/>
  <c r="AA176" i="4"/>
  <c r="BU271" i="4"/>
  <c r="DH270" i="4"/>
  <c r="AA221" i="4"/>
  <c r="AS270" i="4"/>
  <c r="AU221" i="4"/>
  <c r="EH88" i="4" a="1"/>
  <c r="EH88" i="4" s="1"/>
  <c r="EI36" i="4" a="1"/>
  <c r="EI36" i="4" s="1"/>
  <c r="FI36" i="4" a="1"/>
  <c r="FI36" i="4"/>
  <c r="FW88" i="4" a="1"/>
  <c r="FW88" i="4" s="1"/>
  <c r="EX209" i="4" a="1"/>
  <c r="EX209" i="4" s="1"/>
  <c r="T134" i="4" a="1"/>
  <c r="T134" i="4" s="1"/>
  <c r="FT151" i="4" a="1"/>
  <c r="FT151" i="4"/>
  <c r="GY209" i="4" a="1"/>
  <c r="GY209" i="4" s="1"/>
  <c r="DZ74" i="4" a="1"/>
  <c r="DZ74" i="4" s="1"/>
  <c r="O74" i="4" a="1"/>
  <c r="O74" i="4" s="1"/>
  <c r="FT55" i="4" a="1"/>
  <c r="FT55" i="4" s="1"/>
  <c r="R134" i="4" a="1"/>
  <c r="R134" i="4" s="1"/>
  <c r="EC55" i="4" a="1"/>
  <c r="EC55" i="4" s="1"/>
  <c r="ES134" i="4" a="1"/>
  <c r="ES134" i="4" s="1"/>
  <c r="FS88" i="4" a="1"/>
  <c r="FS88" i="4" s="1"/>
  <c r="K172" i="4" a="1"/>
  <c r="K172" i="4" s="1"/>
  <c r="DU172" i="4" a="1"/>
  <c r="DU172" i="4"/>
  <c r="EH31" i="4" a="1"/>
  <c r="EH31" i="4" s="1"/>
  <c r="DO172" i="4" a="1"/>
  <c r="DO172" i="4" s="1"/>
  <c r="DS151" i="4" a="1"/>
  <c r="DS151" i="4" s="1"/>
  <c r="DR151" i="4" a="1"/>
  <c r="DR151" i="4" s="1"/>
  <c r="ET36" i="4" a="1"/>
  <c r="ET36" i="4" s="1"/>
  <c r="ET209" i="4" a="1"/>
  <c r="ET209" i="4" s="1"/>
  <c r="GO74" i="4" a="1"/>
  <c r="GO74" i="4" s="1"/>
  <c r="EW36" i="4" a="1"/>
  <c r="EW36" i="4" s="1"/>
  <c r="EM31" i="4" a="1"/>
  <c r="EM31" i="4" s="1"/>
  <c r="ES151" i="4" a="1"/>
  <c r="ES151" i="4" s="1"/>
  <c r="EQ55" i="4" a="1"/>
  <c r="EQ55" i="4" s="1"/>
  <c r="FL74" i="4"/>
  <c r="EW55" i="4" a="1"/>
  <c r="EW55" i="4" s="1"/>
  <c r="EN36" i="4" a="1"/>
  <c r="EN36" i="4" s="1"/>
  <c r="FF55" i="4" a="1"/>
  <c r="FF55" i="4" s="1"/>
  <c r="DY31" i="4" a="1"/>
  <c r="DY31" i="4" s="1"/>
  <c r="HH36" i="4" a="1"/>
  <c r="HH36" i="4" s="1"/>
  <c r="M172" i="4" a="1"/>
  <c r="M172" i="4" s="1"/>
  <c r="DM78" i="4" a="1"/>
  <c r="DM78" i="4" s="1"/>
  <c r="DL74" i="4" a="1"/>
  <c r="DL74" i="4" s="1"/>
  <c r="HC88" i="4" a="1"/>
  <c r="HC88" i="4" s="1"/>
  <c r="FE134" i="4" a="1"/>
  <c r="FE134" i="4" s="1"/>
  <c r="N134" i="4" a="1"/>
  <c r="N134" i="4" s="1"/>
  <c r="L134" i="4" a="1"/>
  <c r="L134" i="4" s="1"/>
  <c r="FE78" i="4" a="1"/>
  <c r="FE78" i="4" s="1"/>
  <c r="GR172" i="4" a="1"/>
  <c r="GR172" i="4" s="1"/>
  <c r="DW74" i="4" a="1"/>
  <c r="DW74" i="4" s="1"/>
  <c r="K55" i="4" a="1"/>
  <c r="K55" i="4" s="1"/>
  <c r="DU55" i="4" a="1"/>
  <c r="DU55" i="4"/>
  <c r="K78" i="4" a="1"/>
  <c r="K78" i="4" s="1"/>
  <c r="DU78" i="4" a="1"/>
  <c r="DU78" i="4" s="1"/>
  <c r="FC88" i="4" a="1"/>
  <c r="FC88" i="4" s="1"/>
  <c r="HA209" i="4" a="1"/>
  <c r="HA209" i="4" s="1"/>
  <c r="EL151" i="4" a="1"/>
  <c r="EL151" i="4" s="1"/>
  <c r="FM151" i="4"/>
  <c r="S36" i="4" a="1"/>
  <c r="S36" i="4"/>
  <c r="GQ209" i="4" a="1"/>
  <c r="GQ209" i="4" s="1"/>
  <c r="FJ36" i="4" a="1"/>
  <c r="FJ36" i="4" s="1"/>
  <c r="R36" i="4" a="1"/>
  <c r="R36" i="4" s="1"/>
  <c r="FF78" i="4" a="1"/>
  <c r="FF78" i="4" s="1"/>
  <c r="FX74" i="4" a="1"/>
  <c r="FX74" i="4" s="1"/>
  <c r="FS78" i="4" a="1"/>
  <c r="FS78" i="4" s="1"/>
  <c r="HE78" i="4" a="1"/>
  <c r="HE78" i="4"/>
  <c r="DY172" i="4" a="1"/>
  <c r="DY172" i="4" s="1"/>
  <c r="HE31" i="4" a="1"/>
  <c r="HE31" i="4"/>
  <c r="R88" i="4" a="1"/>
  <c r="R88" i="4" s="1"/>
  <c r="EC36" i="4" a="1"/>
  <c r="EC36" i="4" s="1"/>
  <c r="FF151" i="4" a="1"/>
  <c r="FF151" i="4" s="1"/>
  <c r="EX74" i="4" a="1"/>
  <c r="EX74" i="4" s="1"/>
  <c r="GV151" i="4" a="1"/>
  <c r="GV151" i="4" s="1"/>
  <c r="EH36" i="4" a="1"/>
  <c r="EH36" i="4" s="1"/>
  <c r="HE172" i="4" a="1"/>
  <c r="HE172" i="4" s="1"/>
  <c r="EW209" i="4" a="1"/>
  <c r="EW209" i="4" s="1"/>
  <c r="DL88" i="4" a="1"/>
  <c r="DL88" i="4" s="1"/>
  <c r="HK55" i="4" a="1"/>
  <c r="HK55" i="4" s="1"/>
  <c r="FN55" i="4"/>
  <c r="FT74" i="4" a="1"/>
  <c r="FT74" i="4" s="1"/>
  <c r="DV36" i="4" a="1"/>
  <c r="DV36" i="4" s="1"/>
  <c r="EX31" i="4" a="1"/>
  <c r="EX31" i="4" s="1"/>
  <c r="FN31" i="4"/>
  <c r="GN78" i="4" a="1"/>
  <c r="GN78" i="4" s="1"/>
  <c r="HC78" i="4" a="1"/>
  <c r="HC78" i="4" s="1"/>
  <c r="GP88" i="4" a="1"/>
  <c r="GP88" i="4" s="1"/>
  <c r="EQ36" i="4" a="1"/>
  <c r="EQ36" i="4" s="1"/>
  <c r="EN151" i="4" a="1"/>
  <c r="EN151" i="4" s="1"/>
  <c r="S88" i="4" a="1"/>
  <c r="S88" i="4" s="1"/>
  <c r="FX55" i="4" a="1"/>
  <c r="FX55" i="4" s="1"/>
  <c r="GX172" i="4" a="1"/>
  <c r="GX172" i="4" s="1"/>
  <c r="FC134" i="4" a="1"/>
  <c r="FC134" i="4" s="1"/>
  <c r="GX151" i="4" a="1"/>
  <c r="GX151" i="4" s="1"/>
  <c r="GS151" i="4" a="1"/>
  <c r="GS151" i="4" s="1"/>
  <c r="EQ74" i="4" a="1"/>
  <c r="EQ74" i="4" s="1"/>
  <c r="N36" i="4" a="1"/>
  <c r="N36" i="4" s="1"/>
  <c r="L36" i="4" a="1"/>
  <c r="L36" i="4" s="1"/>
  <c r="GY55" i="4" a="1"/>
  <c r="GY55" i="4" s="1"/>
  <c r="FF36" i="4" a="1"/>
  <c r="FF36" i="4" s="1"/>
  <c r="EJ209" i="4" a="1"/>
  <c r="EJ209" i="4" s="1"/>
  <c r="GM55" i="4" a="1"/>
  <c r="GM55" i="4" s="1"/>
  <c r="FI151" i="4" a="1"/>
  <c r="FI151" i="4" s="1"/>
  <c r="HH74" i="4" a="1"/>
  <c r="HH74" i="4" s="1"/>
  <c r="DV134" i="4" a="1"/>
  <c r="DV134" i="4" s="1"/>
  <c r="FA172" i="4" a="1"/>
  <c r="FA172" i="4" s="1"/>
  <c r="ED172" i="4" a="1"/>
  <c r="ED172" i="4"/>
  <c r="DO31" i="4" a="1"/>
  <c r="DO31" i="4" s="1"/>
  <c r="GR74" i="4" a="1"/>
  <c r="GR74" i="4" s="1"/>
  <c r="FB88" i="4" a="1"/>
  <c r="FB88" i="4" s="1"/>
  <c r="O31" i="4" a="1"/>
  <c r="O31" i="4" s="1"/>
  <c r="DY36" i="4" a="1"/>
  <c r="DY36" i="4"/>
  <c r="GV36" i="4" a="1"/>
  <c r="GV36" i="4" s="1"/>
  <c r="FB74" i="4" a="1"/>
  <c r="FB74" i="4" s="1"/>
  <c r="DQ36" i="4" a="1"/>
  <c r="DQ36" i="4" s="1"/>
  <c r="HH55" i="4" a="1"/>
  <c r="HH55" i="4" s="1"/>
  <c r="DY74" i="4" a="1"/>
  <c r="DY74" i="4" s="1"/>
  <c r="GO78" i="4" a="1"/>
  <c r="GO78" i="4" s="1"/>
  <c r="EN55" i="4" a="1"/>
  <c r="EN55" i="4" s="1"/>
  <c r="EZ31" i="4" a="1"/>
  <c r="EZ31" i="4" s="1"/>
  <c r="DW88" i="4" a="1"/>
  <c r="DW88" i="4" s="1"/>
  <c r="GX36" i="4" a="1"/>
  <c r="GX36" i="4" s="1"/>
  <c r="GR31" i="4" a="1"/>
  <c r="GR31" i="4" s="1"/>
  <c r="DZ151" i="4" a="1"/>
  <c r="DZ151" i="4" s="1"/>
  <c r="HH134" i="4" a="1"/>
  <c r="HH134" i="4" s="1"/>
  <c r="FT209" i="4" a="1"/>
  <c r="FT209" i="4"/>
  <c r="HF151" i="4" a="1"/>
  <c r="HF151" i="4" s="1"/>
  <c r="EM55" i="4" a="1"/>
  <c r="EM55" i="4" s="1"/>
  <c r="HD36" i="4" a="1"/>
  <c r="HD36" i="4" s="1"/>
  <c r="EC172" i="4" a="1"/>
  <c r="EC172" i="4" s="1"/>
  <c r="O55" i="4" a="1"/>
  <c r="O55" i="4" s="1"/>
  <c r="HC31" i="4" a="1"/>
  <c r="HC31" i="4" s="1"/>
  <c r="FP172" i="4" a="1"/>
  <c r="FP172" i="4" s="1"/>
  <c r="EB209" i="4" a="1"/>
  <c r="EB209" i="4" s="1"/>
  <c r="EC78" i="4" a="1"/>
  <c r="EC78" i="4" s="1"/>
  <c r="HD31" i="4" a="1"/>
  <c r="HD31" i="4" s="1"/>
  <c r="FF31" i="4" a="1"/>
  <c r="FF31" i="4" s="1"/>
  <c r="HF88" i="4" a="1"/>
  <c r="HF88" i="4" s="1"/>
  <c r="FP55" i="4" a="1"/>
  <c r="FP55" i="4" s="1"/>
  <c r="GQ151" i="4" a="1"/>
  <c r="GQ151" i="4" s="1"/>
  <c r="GP151" i="4" a="1"/>
  <c r="GP151" i="4" s="1"/>
  <c r="ET172" i="4" a="1"/>
  <c r="ET172" i="4" s="1"/>
  <c r="FM55" i="4"/>
  <c r="HC134" i="4" a="1"/>
  <c r="HC134" i="4" s="1"/>
  <c r="Q36" i="4" a="1"/>
  <c r="Q36" i="4" s="1"/>
  <c r="I36" i="4" a="1"/>
  <c r="I36" i="4" s="1"/>
  <c r="EM209" i="4" a="1"/>
  <c r="EM209" i="4" s="1"/>
  <c r="ER172" i="4" a="1"/>
  <c r="ER172" i="4" s="1"/>
  <c r="EL55" i="4" a="1"/>
  <c r="EL55" i="4" s="1"/>
  <c r="ER74" i="4" a="1"/>
  <c r="ER74" i="4" s="1"/>
  <c r="FC151" i="4" a="1"/>
  <c r="FC151" i="4" s="1"/>
  <c r="EQ172" i="4" a="1"/>
  <c r="EQ172" i="4" s="1"/>
  <c r="R55" i="4" a="1"/>
  <c r="R55" i="4" s="1"/>
  <c r="FF209" i="4" a="1"/>
  <c r="FF209" i="4" s="1"/>
  <c r="GQ88" i="4" a="1"/>
  <c r="GQ88" i="4" s="1"/>
  <c r="HH88" i="4" a="1"/>
  <c r="HH88" i="4" s="1"/>
  <c r="FY31" i="4" a="1"/>
  <c r="FY31" i="4" s="1"/>
  <c r="N172" i="4" a="1"/>
  <c r="N172" i="4" s="1"/>
  <c r="L172" i="4" a="1"/>
  <c r="L172" i="4" s="1"/>
  <c r="FT78" i="4" a="1"/>
  <c r="FT78" i="4" s="1"/>
  <c r="FW209" i="4" a="1"/>
  <c r="FW209" i="4" s="1"/>
  <c r="DW36" i="4" a="1"/>
  <c r="DW36" i="4"/>
  <c r="EL36" i="4" a="1"/>
  <c r="EL36" i="4" s="1"/>
  <c r="ES36" i="4" a="1"/>
  <c r="ES36" i="4" s="1"/>
  <c r="EJ134" i="4" a="1"/>
  <c r="EJ134" i="4" s="1"/>
  <c r="FF172" i="4" a="1"/>
  <c r="FF172" i="4" s="1"/>
  <c r="FE88" i="4" a="1"/>
  <c r="FE88" i="4" s="1"/>
  <c r="K36" i="4" a="1"/>
  <c r="K36" i="4" s="1"/>
  <c r="DU36" i="4" a="1"/>
  <c r="DU36" i="4"/>
  <c r="EV88" i="4" a="1"/>
  <c r="EV88" i="4" s="1"/>
  <c r="FX209" i="4" a="1"/>
  <c r="FX209" i="4" s="1"/>
  <c r="EZ134" i="4" a="1"/>
  <c r="EZ134" i="4" s="1"/>
  <c r="N209" i="4" a="1"/>
  <c r="N209" i="4" s="1"/>
  <c r="L209" i="4" a="1"/>
  <c r="L209" i="4" s="1"/>
  <c r="EH209" i="4" a="1"/>
  <c r="EH209" i="4" s="1"/>
  <c r="FJ31" i="4" a="1"/>
  <c r="FJ31" i="4" s="1"/>
  <c r="GR209" i="4" a="1"/>
  <c r="GR209" i="4" s="1"/>
  <c r="GV209" i="4" a="1"/>
  <c r="GV209" i="4" s="1"/>
  <c r="GX134" i="4" a="1"/>
  <c r="GX134" i="4" s="1"/>
  <c r="FN172" i="4"/>
  <c r="M88" i="4" a="1"/>
  <c r="M88" i="4" s="1"/>
  <c r="EN74" i="4" a="1"/>
  <c r="EN74" i="4" s="1"/>
  <c r="EB88" i="4" a="1"/>
  <c r="EB88" i="4" s="1"/>
  <c r="FP151" i="4" a="1"/>
  <c r="FP151" i="4" s="1"/>
  <c r="DZ209" i="4" a="1"/>
  <c r="DZ209" i="4" s="1"/>
  <c r="EZ74" i="4" a="1"/>
  <c r="EZ74" i="4" s="1"/>
  <c r="N55" i="4" a="1"/>
  <c r="N55" i="4" s="1"/>
  <c r="L55" i="4" a="1"/>
  <c r="L55" i="4" s="1"/>
  <c r="O88" i="4" a="1"/>
  <c r="O88" i="4" s="1"/>
  <c r="EQ31" i="4" a="1"/>
  <c r="EQ31" i="4" s="1"/>
  <c r="EI74" i="4" a="1"/>
  <c r="EI74" i="4" s="1"/>
  <c r="HF172" i="4" a="1"/>
  <c r="HF172" i="4" s="1"/>
  <c r="FX88" i="4" a="1"/>
  <c r="FX88" i="4" s="1"/>
  <c r="DM134" i="4" a="1"/>
  <c r="DM134" i="4" s="1"/>
  <c r="FL209" i="4"/>
  <c r="ES78" i="4" a="1"/>
  <c r="ES78" i="4" s="1"/>
  <c r="FV78" i="4" a="1"/>
  <c r="FV78" i="4" s="1"/>
  <c r="ER55" i="4" a="1"/>
  <c r="ER55" i="4" s="1"/>
  <c r="ER78" i="4" a="1"/>
  <c r="ER78" i="4" s="1"/>
  <c r="GX31" i="4" a="1"/>
  <c r="GX31" i="4" s="1"/>
  <c r="EV151" i="4" a="1"/>
  <c r="EV151" i="4" s="1"/>
  <c r="FT36" i="4" a="1"/>
  <c r="FT36" i="4"/>
  <c r="DM55" i="4" a="1"/>
  <c r="DM55" i="4" s="1"/>
  <c r="EV134" i="4" a="1"/>
  <c r="EV134" i="4" s="1"/>
  <c r="FV151" i="4" a="1"/>
  <c r="FV151" i="4" s="1"/>
  <c r="DV31" i="4" a="1"/>
  <c r="DV31" i="4" s="1"/>
  <c r="HC55" i="4" a="1"/>
  <c r="HC55" i="4" s="1"/>
  <c r="EX134" i="4" a="1"/>
  <c r="EX134" i="4" s="1"/>
  <c r="DW78" i="4" a="1"/>
  <c r="DW78" i="4" s="1"/>
  <c r="EN88" i="4" a="1"/>
  <c r="EN88" i="4" s="1"/>
  <c r="FI88" i="4" a="1"/>
  <c r="FI88" i="4" s="1"/>
  <c r="GO55" i="4" a="1"/>
  <c r="GO55" i="4" s="1"/>
  <c r="FT134" i="4" a="1"/>
  <c r="FT134" i="4" s="1"/>
  <c r="FE36" i="4" a="1"/>
  <c r="FE36" i="4" s="1"/>
  <c r="EP78" i="4" a="1"/>
  <c r="EP78" i="4" s="1"/>
  <c r="GM36" i="4" a="1"/>
  <c r="GM36" i="4"/>
  <c r="EX55" i="4" a="1"/>
  <c r="EX55" i="4" s="1"/>
  <c r="FL31" i="4"/>
  <c r="DQ74" i="4" a="1"/>
  <c r="DQ74" i="4" s="1"/>
  <c r="FS55" i="4" a="1"/>
  <c r="FS55" i="4" s="1"/>
  <c r="FW172" i="4" a="1"/>
  <c r="FW172" i="4" s="1"/>
  <c r="HD74" i="4" a="1"/>
  <c r="HD74" i="4" s="1"/>
  <c r="Q31" i="4" a="1"/>
  <c r="Q31" i="4" s="1"/>
  <c r="I31" i="4" a="1"/>
  <c r="I31" i="4" s="1"/>
  <c r="EH74" i="4" a="1"/>
  <c r="EH74" i="4"/>
  <c r="ER88" i="4" a="1"/>
  <c r="ER88" i="4" s="1"/>
  <c r="FT31" i="4" a="1"/>
  <c r="FT31" i="4" s="1"/>
  <c r="T88" i="4" a="1"/>
  <c r="T88" i="4" s="1"/>
  <c r="GP55" i="4" a="1"/>
  <c r="GP55" i="4" s="1"/>
  <c r="FM134" i="4"/>
  <c r="GS209" i="4" a="1"/>
  <c r="GS209" i="4" s="1"/>
  <c r="S31" i="4" a="1"/>
  <c r="S31" i="4" s="1"/>
  <c r="Q55" i="4" a="1"/>
  <c r="Q55" i="4" s="1"/>
  <c r="I55" i="4" a="1"/>
  <c r="I55" i="4" s="1"/>
  <c r="EV31" i="4" a="1"/>
  <c r="EV31" i="4" s="1"/>
  <c r="GX55" i="4" a="1"/>
  <c r="GX55" i="4" s="1"/>
  <c r="GX78" i="4" a="1"/>
  <c r="GX78" i="4" s="1"/>
  <c r="FM78" i="4"/>
  <c r="EP88" i="4" a="1"/>
  <c r="EP88" i="4" s="1"/>
  <c r="HH209" i="4" a="1"/>
  <c r="HH209" i="4" s="1"/>
  <c r="FL151" i="4"/>
  <c r="GM209" i="4" a="1"/>
  <c r="GM209" i="4" s="1"/>
  <c r="DY78" i="4" a="1"/>
  <c r="DY78" i="4"/>
  <c r="GN172" i="4" a="1"/>
  <c r="GN172" i="4"/>
  <c r="EQ209" i="4" a="1"/>
  <c r="EQ209" i="4" s="1"/>
  <c r="EB36" i="4" a="1"/>
  <c r="EB36" i="4" s="1"/>
  <c r="GQ78" i="4" a="1"/>
  <c r="GQ78" i="4" s="1"/>
  <c r="S209" i="4" a="1"/>
  <c r="S209" i="4" s="1"/>
  <c r="FM209" i="4"/>
  <c r="DQ31" i="4" a="1"/>
  <c r="DQ31" i="4" s="1"/>
  <c r="FS36" i="4" a="1"/>
  <c r="FS36" i="4" s="1"/>
  <c r="FP74" i="4" a="1"/>
  <c r="FP74" i="4" s="1"/>
  <c r="FL134" i="4"/>
  <c r="FL78" i="4"/>
  <c r="ES31" i="4" a="1"/>
  <c r="ES31" i="4" s="1"/>
  <c r="FC209" i="4" a="1"/>
  <c r="FC209" i="4" s="1"/>
  <c r="FA151" i="4" a="1"/>
  <c r="FA151" i="4" s="1"/>
  <c r="GV78" i="4" a="1"/>
  <c r="GV78" i="4" s="1"/>
  <c r="K88" i="4" a="1"/>
  <c r="K88" i="4" s="1"/>
  <c r="DU88" i="4" a="1"/>
  <c r="DU88" i="4" s="1"/>
  <c r="HF36" i="4" a="1"/>
  <c r="HF36" i="4" s="1"/>
  <c r="FP134" i="4" a="1"/>
  <c r="FP134" i="4" s="1"/>
  <c r="FJ55" i="4" a="1"/>
  <c r="FJ55" i="4"/>
  <c r="HC74" i="4" a="1"/>
  <c r="HC74" i="4" s="1"/>
  <c r="ET88" i="4" a="1"/>
  <c r="ET88" i="4" s="1"/>
  <c r="DL172" i="4" a="1"/>
  <c r="DL172" i="4" s="1"/>
  <c r="FN36" i="4"/>
  <c r="EZ88" i="4" a="1"/>
  <c r="EZ88" i="4" s="1"/>
  <c r="FN88" i="4"/>
  <c r="DW31" i="4" a="1"/>
  <c r="DW31" i="4" s="1"/>
  <c r="DZ78" i="4" a="1"/>
  <c r="DZ78" i="4" s="1"/>
  <c r="GO134" i="4" a="1"/>
  <c r="GO134" i="4" s="1"/>
  <c r="Q172" i="4" a="1"/>
  <c r="Q172" i="4" s="1"/>
  <c r="I172" i="4" a="1"/>
  <c r="I172" i="4" s="1"/>
  <c r="N88" i="4" a="1"/>
  <c r="N88" i="4" s="1"/>
  <c r="L88" i="4" a="1"/>
  <c r="L88" i="4"/>
  <c r="DO36" i="4" a="1"/>
  <c r="DO36" i="4"/>
  <c r="DQ55" i="4" a="1"/>
  <c r="DQ55" i="4" s="1"/>
  <c r="EN134" i="4" a="1"/>
  <c r="EN134" i="4" s="1"/>
  <c r="GN36" i="4" a="1"/>
  <c r="GN36" i="4" s="1"/>
  <c r="T78" i="4" a="1"/>
  <c r="T78" i="4" s="1"/>
  <c r="FV55" i="4" a="1"/>
  <c r="FV55" i="4" s="1"/>
  <c r="S74" i="4" a="1"/>
  <c r="S74" i="4" s="1"/>
  <c r="DV151" i="4" a="1"/>
  <c r="DV151" i="4" s="1"/>
  <c r="DW151" i="4" a="1"/>
  <c r="DW151" i="4" s="1"/>
  <c r="EJ74" i="4" a="1"/>
  <c r="EJ74" i="4" s="1"/>
  <c r="DQ78" i="4" a="1"/>
  <c r="DQ78" i="4" s="1"/>
  <c r="FY88" i="4" a="1"/>
  <c r="FY88" i="4" s="1"/>
  <c r="EB74" i="4" a="1"/>
  <c r="EB74" i="4" s="1"/>
  <c r="EQ88" i="4" a="1"/>
  <c r="EQ88" i="4" s="1"/>
  <c r="FM36" i="4"/>
  <c r="GV55" i="4" a="1"/>
  <c r="GV55" i="4" s="1"/>
  <c r="ES55" i="4" a="1"/>
  <c r="ES55" i="4" s="1"/>
  <c r="DS36" i="4" a="1"/>
  <c r="DS36" i="4" s="1"/>
  <c r="DR36" i="4" a="1"/>
  <c r="DR36" i="4"/>
  <c r="O134" i="4" a="1"/>
  <c r="O134" i="4" s="1"/>
  <c r="DM209" i="4" a="1"/>
  <c r="DM209" i="4" s="1"/>
  <c r="R172" i="4" a="1"/>
  <c r="R172" i="4" s="1"/>
  <c r="FY209" i="4" a="1"/>
  <c r="FY209" i="4" s="1"/>
  <c r="GS134" i="4" a="1"/>
  <c r="GS134" i="4" s="1"/>
  <c r="FS151" i="4" a="1"/>
  <c r="FS151" i="4" s="1"/>
  <c r="HE134" i="4" a="1"/>
  <c r="HE134" i="4" s="1"/>
  <c r="FB36" i="4" a="1"/>
  <c r="FB36" i="4" s="1"/>
  <c r="FV172" i="4" a="1"/>
  <c r="FV172" i="4" s="1"/>
  <c r="GM172" i="4" a="1"/>
  <c r="GM172" i="4" s="1"/>
  <c r="ER31" i="4" a="1"/>
  <c r="ER31" i="4" s="1"/>
  <c r="EL78" i="4" a="1"/>
  <c r="EL78" i="4" s="1"/>
  <c r="DZ31" i="4" a="1"/>
  <c r="DZ31" i="4" s="1"/>
  <c r="T74" i="4" a="1"/>
  <c r="T74" i="4" s="1"/>
  <c r="GV31" i="4" a="1"/>
  <c r="GV31" i="4" s="1"/>
  <c r="FY172" i="4" a="1"/>
  <c r="FY172" i="4" s="1"/>
  <c r="GX209" i="4" a="1"/>
  <c r="GX209" i="4" s="1"/>
  <c r="FG88" i="4" a="1"/>
  <c r="FG88" i="4" s="1"/>
  <c r="EI172" i="4" a="1"/>
  <c r="EI172" i="4" s="1"/>
  <c r="EV209" i="4" a="1"/>
  <c r="EV209" i="4" s="1"/>
  <c r="DO88" i="4" a="1"/>
  <c r="DO88" i="4" s="1"/>
  <c r="EW78" i="4" a="1"/>
  <c r="EW78" i="4"/>
  <c r="GS172" i="4" a="1"/>
  <c r="GS172" i="4" s="1"/>
  <c r="GO36" i="4" a="1"/>
  <c r="GO36" i="4"/>
  <c r="DQ134" i="4" a="1"/>
  <c r="DQ134" i="4" s="1"/>
  <c r="FP78" i="4" a="1"/>
  <c r="FP78" i="4" s="1"/>
  <c r="FY74" i="4" a="1"/>
  <c r="FY74" i="4" s="1"/>
  <c r="GW209" i="4" a="1"/>
  <c r="GW209" i="4" s="1"/>
  <c r="GZ36" i="4" a="1"/>
  <c r="GZ36" i="4" s="1"/>
  <c r="ET151" i="4" a="1"/>
  <c r="ET151" i="4" s="1"/>
  <c r="DO55" i="4" a="1"/>
  <c r="DO55" i="4" s="1"/>
  <c r="M78" i="4" a="1"/>
  <c r="M78" i="4" s="1"/>
  <c r="ES172" i="4" a="1"/>
  <c r="ES172" i="4" s="1"/>
  <c r="FP36" i="4" a="1"/>
  <c r="FP36" i="4"/>
  <c r="GM74" i="4" a="1"/>
  <c r="GM74" i="4" s="1"/>
  <c r="DV88" i="4" a="1"/>
  <c r="DV88" i="4" s="1"/>
  <c r="GU209" i="4" a="1"/>
  <c r="GU209" i="4" s="1"/>
  <c r="GR55" i="4" a="1"/>
  <c r="GR55" i="4" s="1"/>
  <c r="FY36" i="4" a="1"/>
  <c r="FY36" i="4" s="1"/>
  <c r="FX31" i="4" a="1"/>
  <c r="FX31" i="4" s="1"/>
  <c r="HH151" i="4" a="1"/>
  <c r="HH151" i="4" s="1"/>
  <c r="EJ31" i="4" a="1"/>
  <c r="EJ31" i="4" s="1"/>
  <c r="EQ78" i="4" a="1"/>
  <c r="EQ78" i="4" s="1"/>
  <c r="FE172" i="4" a="1"/>
  <c r="FE172" i="4" s="1"/>
  <c r="FG55" i="4" a="1"/>
  <c r="FG55" i="4" s="1"/>
  <c r="DL151" i="4" a="1"/>
  <c r="DL151" i="4" s="1"/>
  <c r="K209" i="4" a="1"/>
  <c r="K209" i="4" s="1"/>
  <c r="DU209" i="4" a="1"/>
  <c r="DU209" i="4" s="1"/>
  <c r="HD134" i="4" a="1"/>
  <c r="HD134" i="4" s="1"/>
  <c r="FV36" i="4" a="1"/>
  <c r="FV36" i="4" s="1"/>
  <c r="HF209" i="4" a="1"/>
  <c r="HF209" i="4" s="1"/>
  <c r="FF134" i="4" a="1"/>
  <c r="FF134" i="4"/>
  <c r="HE88" i="4" a="1"/>
  <c r="HE88" i="4" s="1"/>
  <c r="FG172" i="4" a="1"/>
  <c r="FG172" i="4" s="1"/>
  <c r="ES88" i="4" a="1"/>
  <c r="ES88" i="4" s="1"/>
  <c r="DQ151" i="4" a="1"/>
  <c r="DQ151" i="4"/>
  <c r="EM88" i="4" a="1"/>
  <c r="EM88" i="4" s="1"/>
  <c r="DL55" i="4" a="1"/>
  <c r="DL55" i="4" s="1"/>
  <c r="S55" i="4" a="1"/>
  <c r="S55" i="4" s="1"/>
  <c r="FP31" i="4" a="1"/>
  <c r="FP31" i="4" s="1"/>
  <c r="FV209" i="4" a="1"/>
  <c r="FV209" i="4" s="1"/>
  <c r="FG31" i="4" a="1"/>
  <c r="FG31" i="4"/>
  <c r="FW78" i="4" a="1"/>
  <c r="FW78" i="4"/>
  <c r="DW209" i="4" a="1"/>
  <c r="DW209" i="4" s="1"/>
  <c r="EV172" i="4" a="1"/>
  <c r="EV172" i="4" s="1"/>
  <c r="GW172" i="4" a="1"/>
  <c r="GW172" i="4" s="1"/>
  <c r="FF88" i="4" a="1"/>
  <c r="FF88" i="4" s="1"/>
  <c r="EP172" i="4" a="1"/>
  <c r="EP172" i="4" s="1"/>
  <c r="GW36" i="4" a="1"/>
  <c r="GW36" i="4" s="1"/>
  <c r="FP88" i="4" a="1"/>
  <c r="FP88" i="4"/>
  <c r="FN151" i="4"/>
  <c r="DV74" i="4" a="1"/>
  <c r="DV74" i="4" s="1"/>
  <c r="Q88" i="4" a="1"/>
  <c r="Q88" i="4" s="1"/>
  <c r="I88" i="4" a="1"/>
  <c r="I88" i="4" s="1"/>
  <c r="DS74" i="4" a="1"/>
  <c r="DS74" i="4" s="1"/>
  <c r="DR74" i="4" a="1"/>
  <c r="DR74" i="4"/>
  <c r="HA134" i="4" a="1"/>
  <c r="HA134" i="4" s="1"/>
  <c r="DZ134" i="4" a="1"/>
  <c r="DZ134" i="4" s="1"/>
  <c r="GY36" i="4" a="1"/>
  <c r="GY36" i="4" s="1"/>
  <c r="GR151" i="4" a="1"/>
  <c r="GR151" i="4" s="1"/>
  <c r="GN31" i="4" a="1"/>
  <c r="GN31" i="4" s="1"/>
  <c r="HH172" i="4" a="1"/>
  <c r="HH172" i="4" s="1"/>
  <c r="EB134" i="4" a="1"/>
  <c r="EB134" i="4" s="1"/>
  <c r="FJ151" i="4" a="1"/>
  <c r="FJ151" i="4" s="1"/>
  <c r="O36" i="4" a="1"/>
  <c r="O36" i="4" s="1"/>
  <c r="FV134" i="4" a="1"/>
  <c r="FV134" i="4" s="1"/>
  <c r="FI55" i="4" a="1"/>
  <c r="FI55" i="4"/>
  <c r="EV55" i="4" a="1"/>
  <c r="EV55" i="4" s="1"/>
  <c r="EB31" i="4" a="1"/>
  <c r="EB31" i="4"/>
  <c r="EB172" i="4" a="1"/>
  <c r="EB172" i="4" s="1"/>
  <c r="ED74" i="4" a="1"/>
  <c r="ED74" i="4" s="1"/>
  <c r="EI55" i="4" a="1"/>
  <c r="EI55" i="4" s="1"/>
  <c r="T209" i="4" a="1"/>
  <c r="T209" i="4" s="1"/>
  <c r="DY134" i="4" a="1"/>
  <c r="DY134" i="4" s="1"/>
  <c r="EL31" i="4" a="1"/>
  <c r="EL31" i="4"/>
  <c r="GU134" i="4" a="1"/>
  <c r="GU134" i="4" s="1"/>
  <c r="EX36" i="4" a="1"/>
  <c r="EX36" i="4" s="1"/>
  <c r="R74" i="4" a="1"/>
  <c r="R74" i="4" s="1"/>
  <c r="EC209" i="4" a="1"/>
  <c r="EC209" i="4" s="1"/>
  <c r="FI134" i="4" a="1"/>
  <c r="FI134" i="4" s="1"/>
  <c r="T55" i="4" a="1"/>
  <c r="T55" i="4" s="1"/>
  <c r="DY55" i="4" a="1"/>
  <c r="DY55" i="4" s="1"/>
  <c r="HC209" i="4" a="1"/>
  <c r="HC209" i="4"/>
  <c r="GM151" i="4" a="1"/>
  <c r="GM151" i="4" s="1"/>
  <c r="S78" i="4" a="1"/>
  <c r="S78" i="4" s="1"/>
  <c r="GY78" i="4" a="1"/>
  <c r="GY78" i="4" s="1"/>
  <c r="ED55" i="4" a="1"/>
  <c r="ED55" i="4" s="1"/>
  <c r="FL88" i="4"/>
  <c r="FS172" i="4" a="1"/>
  <c r="FS172" i="4" s="1"/>
  <c r="GP78" i="4" a="1"/>
  <c r="GP78" i="4" s="1"/>
  <c r="FX134" i="4" a="1"/>
  <c r="FX134" i="4" s="1"/>
  <c r="DV55" i="4" a="1"/>
  <c r="DV55" i="4" s="1"/>
  <c r="FA209" i="4" a="1"/>
  <c r="FA209" i="4"/>
  <c r="GM88" i="4" a="1"/>
  <c r="GM88" i="4" s="1"/>
  <c r="EP134" i="4" a="1"/>
  <c r="EP134" i="4" s="1"/>
  <c r="FS31" i="4" a="1"/>
  <c r="FS31" i="4" s="1"/>
  <c r="EN31" i="4" a="1"/>
  <c r="EN31" i="4" s="1"/>
  <c r="FJ88" i="4" a="1"/>
  <c r="FJ88" i="4" s="1"/>
  <c r="FA55" i="4" a="1"/>
  <c r="FA55" i="4" s="1"/>
  <c r="GS36" i="4" a="1"/>
  <c r="GS36" i="4" s="1"/>
  <c r="EW134" i="4" a="1"/>
  <c r="EW134" i="4" s="1"/>
  <c r="FY151" i="4" a="1"/>
  <c r="FY151" i="4" s="1"/>
  <c r="EE36" i="4" a="1"/>
  <c r="EE36" i="4" s="1"/>
  <c r="GR36" i="4" a="1"/>
  <c r="GR36" i="4" s="1"/>
  <c r="GV88" i="4" a="1"/>
  <c r="GV88" i="4" s="1"/>
  <c r="EH172" i="4" a="1"/>
  <c r="EH172" i="4" s="1"/>
  <c r="EZ36" i="4" a="1"/>
  <c r="EZ36" i="4" s="1"/>
  <c r="EW31" i="4" a="1"/>
  <c r="EW31" i="4" s="1"/>
  <c r="GZ172" i="4" a="1"/>
  <c r="GZ172" i="4" s="1"/>
  <c r="N74" i="4" a="1"/>
  <c r="N74" i="4" s="1"/>
  <c r="L74" i="4" a="1"/>
  <c r="L74" i="4" s="1"/>
  <c r="ER134" i="4" a="1"/>
  <c r="ER134" i="4" s="1"/>
  <c r="EV74" i="4" a="1"/>
  <c r="EV74" i="4" s="1"/>
  <c r="HD88" i="4" a="1"/>
  <c r="HD88" i="4" s="1"/>
  <c r="GX88" i="4" a="1"/>
  <c r="GX88" i="4" s="1"/>
  <c r="GW55" i="4" a="1"/>
  <c r="GW55" i="4" s="1"/>
  <c r="EW151" i="4" a="1"/>
  <c r="EW151" i="4" s="1"/>
  <c r="HA172" i="4" a="1"/>
  <c r="HA172" i="4" s="1"/>
  <c r="ED88" i="4" a="1"/>
  <c r="ED88" i="4" s="1"/>
  <c r="DS78" i="4" a="1"/>
  <c r="DS78" i="4" s="1"/>
  <c r="DR78" i="4" a="1"/>
  <c r="DR78" i="4" s="1"/>
  <c r="T151" i="4" a="1"/>
  <c r="T151" i="4" s="1"/>
  <c r="GP172" i="4" a="1"/>
  <c r="GP172" i="4" s="1"/>
  <c r="DL78" i="4" a="1"/>
  <c r="DL78" i="4" s="1"/>
  <c r="GZ134" i="4" a="1"/>
  <c r="GZ134" i="4" s="1"/>
  <c r="EP55" i="4" a="1"/>
  <c r="EP55" i="4" s="1"/>
  <c r="GQ172" i="4" a="1"/>
  <c r="GQ172" i="4"/>
  <c r="EP151" i="4" a="1"/>
  <c r="EP151" i="4"/>
  <c r="EB151" i="4" a="1"/>
  <c r="EB151" i="4" s="1"/>
  <c r="GU151" i="4" a="1"/>
  <c r="GU151" i="4" s="1"/>
  <c r="HK151" i="4" a="1"/>
  <c r="HK151" i="4" s="1"/>
  <c r="M134" i="4" a="1"/>
  <c r="M134" i="4" s="1"/>
  <c r="HK78" i="4" a="1"/>
  <c r="HK78" i="4" s="1"/>
  <c r="GZ209" i="4" a="1"/>
  <c r="GZ209" i="4" s="1"/>
  <c r="HC172" i="4" a="1"/>
  <c r="HC172" i="4" s="1"/>
  <c r="ED78" i="4" a="1"/>
  <c r="ED78" i="4" s="1"/>
  <c r="HF134" i="4" a="1"/>
  <c r="HF134" i="4" s="1"/>
  <c r="FI209" i="4" a="1"/>
  <c r="FI209" i="4" s="1"/>
  <c r="EX151" i="4" a="1"/>
  <c r="EX151" i="4" s="1"/>
  <c r="DY88" i="4" a="1"/>
  <c r="DY88" i="4" s="1"/>
  <c r="ET78" i="4" a="1"/>
  <c r="ET78" i="4" s="1"/>
  <c r="FE209" i="4" a="1"/>
  <c r="FE209" i="4"/>
  <c r="GR134" i="4" a="1"/>
  <c r="GR134" i="4" s="1"/>
  <c r="EB78" i="4" a="1"/>
  <c r="EB78" i="4" s="1"/>
  <c r="Q134" i="4" a="1"/>
  <c r="Q134" i="4" s="1"/>
  <c r="I134" i="4" a="1"/>
  <c r="I134" i="4" s="1"/>
  <c r="EP31" i="4" a="1"/>
  <c r="EP31" i="4" s="1"/>
  <c r="GP36" i="4" a="1"/>
  <c r="GP36" i="4"/>
  <c r="FI74" i="4" a="1"/>
  <c r="FI74" i="4" s="1"/>
  <c r="HA55" i="4" a="1"/>
  <c r="HA55" i="4"/>
  <c r="EH134" i="4" a="1"/>
  <c r="EH134" i="4" s="1"/>
  <c r="HF55" i="4" a="1"/>
  <c r="HF55" i="4" s="1"/>
  <c r="FC74" i="4" a="1"/>
  <c r="FC74" i="4" s="1"/>
  <c r="EL209" i="4" a="1"/>
  <c r="EL209" i="4" s="1"/>
  <c r="DM31" i="4" a="1"/>
  <c r="DM31" i="4"/>
  <c r="FX36" i="4" a="1"/>
  <c r="FX36" i="4" s="1"/>
  <c r="HF31" i="4" a="1"/>
  <c r="HF31" i="4" s="1"/>
  <c r="K134" i="4" a="1"/>
  <c r="K134" i="4" s="1"/>
  <c r="DU134" i="4" a="1"/>
  <c r="DU134" i="4" s="1"/>
  <c r="GO172" i="4" a="1"/>
  <c r="GO172" i="4" s="1"/>
  <c r="FI78" i="4" a="1"/>
  <c r="FI78" i="4" s="1"/>
  <c r="EN172" i="4" a="1"/>
  <c r="EN172" i="4" s="1"/>
  <c r="DQ88" i="4" a="1"/>
  <c r="DQ88" i="4" s="1"/>
  <c r="EX78" i="4" a="1"/>
  <c r="EX78" i="4" s="1"/>
  <c r="DS88" i="4" a="1"/>
  <c r="DS88" i="4" s="1"/>
  <c r="DR88" i="4" a="1"/>
  <c r="DR88" i="4" s="1"/>
  <c r="FT172" i="4" a="1"/>
  <c r="FT172" i="4" s="1"/>
  <c r="EJ151" i="4" a="1"/>
  <c r="EJ151" i="4" s="1"/>
  <c r="FL172" i="4"/>
  <c r="GY74" i="4" a="1"/>
  <c r="GY74" i="4" s="1"/>
  <c r="GW74" i="4" a="1"/>
  <c r="GW74" i="4" s="1"/>
  <c r="M151" i="4" a="1"/>
  <c r="M151" i="4" s="1"/>
  <c r="HH31" i="4" a="1"/>
  <c r="HH31" i="4"/>
  <c r="GQ74" i="4" a="1"/>
  <c r="GQ74" i="4" s="1"/>
  <c r="HE55" i="4" a="1"/>
  <c r="HE55" i="4" s="1"/>
  <c r="ER209" i="4" a="1"/>
  <c r="ER209" i="4" s="1"/>
  <c r="GY88" i="4" a="1"/>
  <c r="GY88" i="4" s="1"/>
  <c r="EI78" i="4" a="1"/>
  <c r="EI78" i="4" s="1"/>
  <c r="M55" i="4" a="1"/>
  <c r="M55" i="4" s="1"/>
  <c r="GY31" i="4" a="1"/>
  <c r="GY31" i="4" s="1"/>
  <c r="HD209" i="4" a="1"/>
  <c r="HD209" i="4" s="1"/>
  <c r="GM134" i="4" a="1"/>
  <c r="GM134" i="4"/>
  <c r="GU31" i="4" a="1"/>
  <c r="GU31" i="4" s="1"/>
  <c r="DM172" i="4" a="1"/>
  <c r="DM172" i="4" s="1"/>
  <c r="GZ74" i="4" a="1"/>
  <c r="GZ74" i="4" s="1"/>
  <c r="R151" i="4" a="1"/>
  <c r="R151" i="4" s="1"/>
  <c r="R209" i="4" a="1"/>
  <c r="R209" i="4" s="1"/>
  <c r="Q209" i="4" a="1"/>
  <c r="Q209" i="4" s="1"/>
  <c r="I209" i="4" a="1"/>
  <c r="I209" i="4" s="1"/>
  <c r="GN55" i="4" a="1"/>
  <c r="GN55" i="4" s="1"/>
  <c r="DM151" i="4" a="1"/>
  <c r="DM151" i="4" s="1"/>
  <c r="EE172" i="4" a="1"/>
  <c r="EE172" i="4" s="1"/>
  <c r="FN74" i="4"/>
  <c r="FG74" i="4" a="1"/>
  <c r="FG74" i="4" s="1"/>
  <c r="GV134" i="4" a="1"/>
  <c r="GV134" i="4" s="1"/>
  <c r="EE55" i="4" a="1"/>
  <c r="EE55" i="4" s="1"/>
  <c r="GM31" i="4" a="1"/>
  <c r="GM31" i="4" s="1"/>
  <c r="M74" i="4" a="1"/>
  <c r="M74" i="4" s="1"/>
  <c r="FS209" i="4" a="1"/>
  <c r="FS209" i="4" s="1"/>
  <c r="DM74" i="4" a="1"/>
  <c r="DM74" i="4"/>
  <c r="GV74" i="4" a="1"/>
  <c r="GV74" i="4" s="1"/>
  <c r="EC88" i="4" a="1"/>
  <c r="EC88" i="4" s="1"/>
  <c r="HE151" i="4" a="1"/>
  <c r="HE151" i="4" s="1"/>
  <c r="FM74" i="4"/>
  <c r="DS172" i="4" a="1"/>
  <c r="DS172" i="4" s="1"/>
  <c r="DR172" i="4" a="1"/>
  <c r="DR172" i="4" s="1"/>
  <c r="DO78" i="4" a="1"/>
  <c r="DO78" i="4" s="1"/>
  <c r="EJ78" i="4" a="1"/>
  <c r="EJ78" i="4" s="1"/>
  <c r="HA74" i="4" a="1"/>
  <c r="HA74" i="4"/>
  <c r="FW36" i="4" a="1"/>
  <c r="FW36" i="4" s="1"/>
  <c r="S151" i="4" a="1"/>
  <c r="S151" i="4"/>
  <c r="FA31" i="4" a="1"/>
  <c r="FA31" i="4" s="1"/>
  <c r="GW151" i="4" a="1"/>
  <c r="GW151" i="4" s="1"/>
  <c r="GW134" i="4" a="1"/>
  <c r="GW134" i="4" s="1"/>
  <c r="ER151" i="4" a="1"/>
  <c r="ER151" i="4" s="1"/>
  <c r="HK31" i="4" a="1"/>
  <c r="HK31" i="4" s="1"/>
  <c r="HF78" i="4" a="1"/>
  <c r="HF78" i="4"/>
  <c r="ES209" i="4" a="1"/>
  <c r="ES209" i="4" s="1"/>
  <c r="EV36" i="4" a="1"/>
  <c r="EV36" i="4"/>
  <c r="ER36" i="4" a="1"/>
  <c r="ER36" i="4" s="1"/>
  <c r="GP134" i="4" a="1"/>
  <c r="GP134" i="4" s="1"/>
  <c r="FA36" i="4" a="1"/>
  <c r="FA36" i="4" s="1"/>
  <c r="GP31" i="4" a="1"/>
  <c r="GP31" i="4"/>
  <c r="GY134" i="4" a="1"/>
  <c r="GY134" i="4" s="1"/>
  <c r="HA31" i="4" a="1"/>
  <c r="HA31" i="4"/>
  <c r="FB209" i="4" a="1"/>
  <c r="FB209" i="4" s="1"/>
  <c r="DW134" i="4" a="1"/>
  <c r="DW134" i="4" s="1"/>
  <c r="DS55" i="4" a="1"/>
  <c r="DS55" i="4" s="1"/>
  <c r="DR55" i="4" a="1"/>
  <c r="DR55" i="4" s="1"/>
  <c r="FX151" i="4" a="1"/>
  <c r="FX151" i="4" s="1"/>
  <c r="ET31" i="4" a="1"/>
  <c r="ET31" i="4" s="1"/>
  <c r="FM31" i="4"/>
  <c r="EM74" i="4" a="1"/>
  <c r="EM74" i="4" s="1"/>
  <c r="Q74" i="4" a="1"/>
  <c r="Q74" i="4"/>
  <c r="I74" i="4" a="1"/>
  <c r="I74" i="4"/>
  <c r="GO31" i="4" a="1"/>
  <c r="GO31" i="4" s="1"/>
  <c r="GN134" i="4" a="1"/>
  <c r="GN134" i="4" s="1"/>
  <c r="FA134" i="4" a="1"/>
  <c r="FA134" i="4" s="1"/>
  <c r="GU74" i="4" a="1"/>
  <c r="GU74" i="4" s="1"/>
  <c r="EH78" i="4" a="1"/>
  <c r="EH78" i="4" s="1"/>
  <c r="FL55" i="4"/>
  <c r="EP74" i="4" a="1"/>
  <c r="EP74" i="4" s="1"/>
  <c r="O78" i="4" a="1"/>
  <c r="O78" i="4"/>
  <c r="EN78" i="4" a="1"/>
  <c r="EN78" i="4" s="1"/>
  <c r="DZ36" i="4" a="1"/>
  <c r="DZ36" i="4" s="1"/>
  <c r="EE78" i="4" a="1"/>
  <c r="EE78" i="4" s="1"/>
  <c r="DO134" i="4" a="1"/>
  <c r="DO134" i="4" s="1"/>
  <c r="GX74" i="4" a="1"/>
  <c r="GX74" i="4" s="1"/>
  <c r="FE151" i="4" a="1"/>
  <c r="FE151" i="4" s="1"/>
  <c r="EM172" i="4" a="1"/>
  <c r="EM172" i="4" s="1"/>
  <c r="FJ74" i="4" a="1"/>
  <c r="FJ74" i="4" s="1"/>
  <c r="HD55" i="4" a="1"/>
  <c r="HD55" i="4"/>
  <c r="K151" i="4" a="1"/>
  <c r="K151" i="4"/>
  <c r="DU151" i="4" a="1"/>
  <c r="DU151" i="4" s="1"/>
  <c r="GQ36" i="4" a="1"/>
  <c r="GQ36" i="4"/>
  <c r="EX172" i="4" a="1"/>
  <c r="EX172" i="4"/>
  <c r="EW74" i="4" a="1"/>
  <c r="EW74" i="4" s="1"/>
  <c r="S134" i="4" a="1"/>
  <c r="S134" i="4" s="1"/>
  <c r="FJ209" i="4" a="1"/>
  <c r="FJ209" i="4" s="1"/>
  <c r="EM151" i="4" a="1"/>
  <c r="EM151" i="4" s="1"/>
  <c r="HD172" i="4" a="1"/>
  <c r="HD172" i="4"/>
  <c r="FA74" i="4" a="1"/>
  <c r="FA74" i="4" s="1"/>
  <c r="HE36" i="4" a="1"/>
  <c r="HE36" i="4" s="1"/>
  <c r="GS78" i="4" a="1"/>
  <c r="GS78" i="4" s="1"/>
  <c r="HK134" i="4" a="1"/>
  <c r="HK134" i="4" s="1"/>
  <c r="FG36" i="4" a="1"/>
  <c r="FG36" i="4" s="1"/>
  <c r="EZ209" i="4" a="1"/>
  <c r="EZ209" i="4" s="1"/>
  <c r="DO209" i="4" a="1"/>
  <c r="DO209" i="4"/>
  <c r="FW55" i="4" a="1"/>
  <c r="FW55" i="4" s="1"/>
  <c r="Q78" i="4" a="1"/>
  <c r="Q78" i="4" s="1"/>
  <c r="I78" i="4" a="1"/>
  <c r="I78" i="4" s="1"/>
  <c r="GS74" i="4" a="1"/>
  <c r="GS74" i="4" s="1"/>
  <c r="FB134" i="4" a="1"/>
  <c r="FB134" i="4"/>
  <c r="GQ134" i="4" a="1"/>
  <c r="GQ134" i="4" s="1"/>
  <c r="GY172" i="4" a="1"/>
  <c r="GY172" i="4" s="1"/>
  <c r="FW151" i="4" a="1"/>
  <c r="FW151" i="4" s="1"/>
  <c r="DL31" i="4" a="1"/>
  <c r="DL31" i="4" s="1"/>
  <c r="EJ172" i="4" a="1"/>
  <c r="EJ172" i="4" s="1"/>
  <c r="M209" i="4" a="1"/>
  <c r="M209" i="4" s="1"/>
  <c r="FS74" i="4" a="1"/>
  <c r="FS74" i="4"/>
  <c r="HH78" i="4" a="1"/>
  <c r="HH78" i="4" s="1"/>
  <c r="GN209" i="4" a="1"/>
  <c r="GN209" i="4" s="1"/>
  <c r="DY209" i="4" a="1"/>
  <c r="DY209" i="4"/>
  <c r="DS134" i="4" a="1"/>
  <c r="DS134" i="4"/>
  <c r="DR134" i="4" a="1"/>
  <c r="DR134" i="4" s="1"/>
  <c r="GZ78" i="4" a="1"/>
  <c r="GZ78" i="4" s="1"/>
  <c r="EZ55" i="4" a="1"/>
  <c r="EZ55" i="4"/>
  <c r="EM36" i="4" a="1"/>
  <c r="EM36" i="4" s="1"/>
  <c r="GU88" i="4" a="1"/>
  <c r="GU88" i="4" s="1"/>
  <c r="GO88" i="4" a="1"/>
  <c r="GO88" i="4"/>
  <c r="FX172" i="4" a="1"/>
  <c r="FX172" i="4" s="1"/>
  <c r="GP74" i="4" a="1"/>
  <c r="GP74" i="4" s="1"/>
  <c r="DS209" i="4" a="1"/>
  <c r="DS209" i="4" s="1"/>
  <c r="DR209" i="4" a="1"/>
  <c r="DR209" i="4"/>
  <c r="EH151" i="4" a="1"/>
  <c r="EH151" i="4" s="1"/>
  <c r="FE31" i="4" a="1"/>
  <c r="FE31" i="4" s="1"/>
  <c r="T31" i="4" a="1"/>
  <c r="T31" i="4" s="1"/>
  <c r="EZ78" i="4" a="1"/>
  <c r="EZ78" i="4"/>
  <c r="EC134" i="4" a="1"/>
  <c r="EC134" i="4" s="1"/>
  <c r="FI31" i="4" a="1"/>
  <c r="FI31" i="4" s="1"/>
  <c r="HK209" i="4" a="1"/>
  <c r="HK209" i="4" s="1"/>
  <c r="T172" i="4" a="1"/>
  <c r="T172" i="4" s="1"/>
  <c r="HC151" i="4" a="1"/>
  <c r="HC151" i="4" s="1"/>
  <c r="DS31" i="4" a="1"/>
  <c r="DS31" i="4"/>
  <c r="DR31" i="4" a="1"/>
  <c r="DR31" i="4" s="1"/>
  <c r="HK74" i="4" a="1"/>
  <c r="HK74" i="4"/>
  <c r="FP209" i="4" a="1"/>
  <c r="FP209" i="4" s="1"/>
  <c r="GZ55" i="4" a="1"/>
  <c r="GZ55" i="4" s="1"/>
  <c r="EZ151" i="4" a="1"/>
  <c r="EZ151" i="4"/>
  <c r="HE74" i="4" a="1"/>
  <c r="HE74" i="4" s="1"/>
  <c r="EW88" i="4" a="1"/>
  <c r="EW88" i="4" s="1"/>
  <c r="FY134" i="4" a="1"/>
  <c r="FY134" i="4" s="1"/>
  <c r="T36" i="4" a="1"/>
  <c r="T36" i="4" s="1"/>
  <c r="GZ31" i="4" a="1"/>
  <c r="GZ31" i="4" s="1"/>
  <c r="FG151" i="4" a="1"/>
  <c r="FG151" i="4" s="1"/>
  <c r="EC151" i="4" a="1"/>
  <c r="EC151" i="4" s="1"/>
  <c r="HC36" i="4" a="1"/>
  <c r="HC36" i="4" s="1"/>
  <c r="ED134" i="4" a="1"/>
  <c r="ED134" i="4"/>
  <c r="GO151" i="4" a="1"/>
  <c r="GO151" i="4" s="1"/>
  <c r="GS88" i="4" a="1"/>
  <c r="GS88" i="4"/>
  <c r="FI172" i="4" a="1"/>
  <c r="FI172" i="4" s="1"/>
  <c r="Q151" i="4" a="1"/>
  <c r="Q151" i="4" s="1"/>
  <c r="I151" i="4" a="1"/>
  <c r="I151" i="4" s="1"/>
  <c r="DL209" i="4" a="1"/>
  <c r="DL209" i="4" s="1"/>
  <c r="FC36" i="4" a="1"/>
  <c r="FC36" i="4" s="1"/>
  <c r="EE74" i="4" a="1"/>
  <c r="EE74" i="4" s="1"/>
  <c r="DO74" i="4" a="1"/>
  <c r="DO74" i="4" s="1"/>
  <c r="FY78" i="4" a="1"/>
  <c r="FY78" i="4" s="1"/>
  <c r="DV172" i="4" a="1"/>
  <c r="DV172" i="4"/>
  <c r="DV78" i="4" a="1"/>
  <c r="DV78" i="4" s="1"/>
  <c r="EQ151" i="4" a="1"/>
  <c r="EQ151" i="4" s="1"/>
  <c r="GR88" i="4" a="1"/>
  <c r="GR88" i="4"/>
  <c r="EI209" i="4" a="1"/>
  <c r="EI209" i="4" s="1"/>
  <c r="EE151" i="4" a="1"/>
  <c r="EE151" i="4" s="1"/>
  <c r="DV209" i="4" a="1"/>
  <c r="DV209" i="4" s="1"/>
  <c r="DO151" i="4" a="1"/>
  <c r="DO151" i="4" s="1"/>
  <c r="GS55" i="4" a="1"/>
  <c r="GS55" i="4" s="1"/>
  <c r="DZ172" i="4" a="1"/>
  <c r="DZ172" i="4" s="1"/>
  <c r="GV172" i="4" a="1"/>
  <c r="GV172" i="4"/>
  <c r="FC31" i="4" a="1"/>
  <c r="FC31" i="4" s="1"/>
  <c r="GU78" i="4" a="1"/>
  <c r="GU78" i="4" s="1"/>
  <c r="EB55" i="4" a="1"/>
  <c r="EB55" i="4" s="1"/>
  <c r="GW78" i="4" a="1"/>
  <c r="GW78" i="4" s="1"/>
  <c r="DQ172" i="4" a="1"/>
  <c r="DQ172" i="4" s="1"/>
  <c r="EL74" i="4" a="1"/>
  <c r="EL74" i="4" s="1"/>
  <c r="GP209" i="4" a="1"/>
  <c r="GP209" i="4" s="1"/>
  <c r="O151" i="4" a="1"/>
  <c r="O151" i="4" s="1"/>
  <c r="FB31" i="4" a="1"/>
  <c r="FB31" i="4" s="1"/>
  <c r="HF74" i="4" a="1"/>
  <c r="HF74" i="4" s="1"/>
  <c r="GU55" i="4" a="1"/>
  <c r="GU55" i="4" s="1"/>
  <c r="N151" i="4" a="1"/>
  <c r="N151" i="4" s="1"/>
  <c r="L151" i="4" a="1"/>
  <c r="L151" i="4" s="1"/>
  <c r="FC55" i="4" a="1"/>
  <c r="FC55" i="4" s="1"/>
  <c r="GY151" i="4" a="1"/>
  <c r="GY151" i="4" s="1"/>
  <c r="GW31" i="4" a="1"/>
  <c r="GW31" i="4" s="1"/>
  <c r="FM88" i="4"/>
  <c r="GZ88" i="4" a="1"/>
  <c r="GZ88" i="4" s="1"/>
  <c r="GQ31" i="4" a="1"/>
  <c r="GQ31" i="4" s="1"/>
  <c r="HK36" i="4" a="1"/>
  <c r="HK36" i="4" s="1"/>
  <c r="ET134" i="4" a="1"/>
  <c r="ET134" i="4" s="1"/>
  <c r="EI134" i="4" a="1"/>
  <c r="EI134" i="4" s="1"/>
  <c r="N31" i="4" a="1"/>
  <c r="N31" i="4" s="1"/>
  <c r="L31" i="4" a="1"/>
  <c r="L31" i="4" s="1"/>
  <c r="GQ55" i="4" a="1"/>
  <c r="GQ55" i="4" s="1"/>
  <c r="DM88" i="4" a="1"/>
  <c r="DM88" i="4" s="1"/>
  <c r="ET55" i="4" a="1"/>
  <c r="ET55" i="4" s="1"/>
  <c r="EC74" i="4" a="1"/>
  <c r="EC74" i="4" s="1"/>
  <c r="ED209" i="4" a="1"/>
  <c r="ED209" i="4" s="1"/>
  <c r="EE209" i="4" a="1"/>
  <c r="EE209" i="4"/>
  <c r="EE88" i="4" a="1"/>
  <c r="EE88" i="4" s="1"/>
  <c r="HA151" i="4" a="1"/>
  <c r="HA151" i="4" s="1"/>
  <c r="N78" i="4" a="1"/>
  <c r="N78" i="4"/>
  <c r="L78" i="4" a="1"/>
  <c r="L78" i="4" s="1"/>
  <c r="GU36" i="4" a="1"/>
  <c r="GU36" i="4" s="1"/>
  <c r="EM78" i="4" a="1"/>
  <c r="EM78" i="4" s="1"/>
  <c r="GM78" i="4" a="1"/>
  <c r="GM78" i="4"/>
  <c r="EV78" i="4" a="1"/>
  <c r="EV78" i="4" s="1"/>
  <c r="FT88" i="4" a="1"/>
  <c r="FT88" i="4" s="1"/>
  <c r="FB55" i="4" a="1"/>
  <c r="FB55" i="4" s="1"/>
  <c r="FB151" i="4" a="1"/>
  <c r="FB151" i="4" s="1"/>
  <c r="FW74" i="4" a="1"/>
  <c r="FW74" i="4" s="1"/>
  <c r="EI151" i="4" a="1"/>
  <c r="EI151" i="4" s="1"/>
  <c r="HD151" i="4" a="1"/>
  <c r="HD151" i="4" s="1"/>
  <c r="DY151" i="4" a="1"/>
  <c r="DY151" i="4" s="1"/>
  <c r="FA88" i="4" a="1"/>
  <c r="FA88" i="4" s="1"/>
  <c r="EM134" i="4" a="1"/>
  <c r="EM134" i="4" s="1"/>
  <c r="FC172" i="4" a="1"/>
  <c r="FC172" i="4" s="1"/>
  <c r="R31" i="4" a="1"/>
  <c r="R31" i="4" s="1"/>
  <c r="FE55" i="4" a="1"/>
  <c r="FE55" i="4" s="1"/>
  <c r="FY55" i="4" a="1"/>
  <c r="FY55" i="4" s="1"/>
  <c r="FL36" i="4"/>
  <c r="EP209" i="4" a="1"/>
  <c r="EP209" i="4" s="1"/>
  <c r="FF74" i="4" a="1"/>
  <c r="FF74" i="4" s="1"/>
  <c r="EC31" i="4" a="1"/>
  <c r="EC31" i="4"/>
  <c r="DZ55" i="4" a="1"/>
  <c r="DZ55" i="4" s="1"/>
  <c r="ET74" i="4" a="1"/>
  <c r="ET74" i="4"/>
  <c r="GR78" i="4" a="1"/>
  <c r="GR78" i="4" s="1"/>
  <c r="GN88" i="4" a="1"/>
  <c r="GN88" i="4"/>
  <c r="FG134" i="4" a="1"/>
  <c r="FG134" i="4" s="1"/>
  <c r="FJ78" i="4" a="1"/>
  <c r="FJ78" i="4"/>
  <c r="FN209" i="4"/>
  <c r="EN209" i="4" a="1"/>
  <c r="EN209" i="4" s="1"/>
  <c r="EI88" i="4" a="1"/>
  <c r="EI88" i="4" s="1"/>
  <c r="HK172" i="4" a="1"/>
  <c r="HK172" i="4"/>
  <c r="S172" i="4" a="1"/>
  <c r="S172" i="4" s="1"/>
  <c r="EX88" i="4" a="1"/>
  <c r="EX88" i="4" s="1"/>
  <c r="FB78" i="4" a="1"/>
  <c r="FB78" i="4" s="1"/>
  <c r="M36" i="4" a="1"/>
  <c r="M36" i="4" s="1"/>
  <c r="FB172" i="4" a="1"/>
  <c r="FB172" i="4" s="1"/>
  <c r="HK88" i="4" a="1"/>
  <c r="HK88" i="4" s="1"/>
  <c r="GW88" i="4" a="1"/>
  <c r="GW88" i="4" s="1"/>
  <c r="FC78" i="4" a="1"/>
  <c r="FC78" i="4" s="1"/>
  <c r="FJ134" i="4" a="1"/>
  <c r="FJ134" i="4" s="1"/>
  <c r="EJ88" i="4" a="1"/>
  <c r="EJ88" i="4" s="1"/>
  <c r="K31" i="4" a="1"/>
  <c r="K31" i="4" s="1"/>
  <c r="DU31" i="4" a="1"/>
  <c r="DU31" i="4" s="1"/>
  <c r="R78" i="4" a="1"/>
  <c r="R78" i="4" s="1"/>
  <c r="FE74" i="4" a="1"/>
  <c r="FE74" i="4" s="1"/>
  <c r="FN78" i="4"/>
  <c r="HA78" i="4" a="1"/>
  <c r="HA78" i="4" s="1"/>
  <c r="EJ36" i="4" a="1"/>
  <c r="EJ36" i="4" s="1"/>
  <c r="GS31" i="4" a="1"/>
  <c r="GS31" i="4" s="1"/>
  <c r="GZ151" i="4" a="1"/>
  <c r="GZ151" i="4" s="1"/>
  <c r="EQ134" i="4" a="1"/>
  <c r="EQ134" i="4" s="1"/>
  <c r="EE31" i="4" a="1"/>
  <c r="EE31" i="4" s="1"/>
  <c r="GU172" i="4" a="1"/>
  <c r="GU172" i="4" s="1"/>
  <c r="FS134" i="4" a="1"/>
  <c r="FS134" i="4" s="1"/>
  <c r="EP36" i="4" a="1"/>
  <c r="EP36" i="4" s="1"/>
  <c r="FX78" i="4" a="1"/>
  <c r="FX78" i="4" s="1"/>
  <c r="HE209" i="4" a="1"/>
  <c r="HE209" i="4" s="1"/>
  <c r="FW31" i="4" a="1"/>
  <c r="FW31" i="4" s="1"/>
  <c r="HA36" i="4" a="1"/>
  <c r="HA36" i="4" s="1"/>
  <c r="FN134" i="4"/>
  <c r="DM36" i="4" a="1"/>
  <c r="DM36" i="4" s="1"/>
  <c r="EI31" i="4" a="1"/>
  <c r="EI31" i="4" s="1"/>
  <c r="HA88" i="4" a="1"/>
  <c r="HA88" i="4" s="1"/>
  <c r="DL134" i="4" a="1"/>
  <c r="DL134" i="4"/>
  <c r="FM172" i="4"/>
  <c r="ED151" i="4" a="1"/>
  <c r="ED151" i="4" s="1"/>
  <c r="K74" i="4" a="1"/>
  <c r="K74" i="4" s="1"/>
  <c r="DU74" i="4" a="1"/>
  <c r="DU74" i="4"/>
  <c r="EZ172" i="4" a="1"/>
  <c r="EZ172" i="4" s="1"/>
  <c r="GN74" i="4" a="1"/>
  <c r="GN74" i="4" s="1"/>
  <c r="DW55" i="4" a="1"/>
  <c r="DW55" i="4"/>
  <c r="EH55" i="4" a="1"/>
  <c r="EH55" i="4" s="1"/>
  <c r="EL134" i="4" a="1"/>
  <c r="EL134" i="4" s="1"/>
  <c r="ES74" i="4" a="1"/>
  <c r="ES74" i="4" s="1"/>
  <c r="DZ88" i="4" a="1"/>
  <c r="DZ88" i="4" s="1"/>
  <c r="M31" i="4" a="1"/>
  <c r="M31" i="4" s="1"/>
  <c r="EE134" i="4" a="1"/>
  <c r="EE134" i="4" s="1"/>
  <c r="HD78" i="4" a="1"/>
  <c r="HD78" i="4" s="1"/>
  <c r="FG78" i="4" a="1"/>
  <c r="FG78" i="4" s="1"/>
  <c r="FV88" i="4" a="1"/>
  <c r="FV88" i="4" s="1"/>
  <c r="O209" i="4" a="1"/>
  <c r="O209" i="4"/>
  <c r="FG209" i="4" a="1"/>
  <c r="FG209" i="4" s="1"/>
  <c r="ED31" i="4" a="1"/>
  <c r="ED31" i="4" s="1"/>
  <c r="EL172" i="4" a="1"/>
  <c r="EL172" i="4" s="1"/>
  <c r="EW172" i="4" a="1"/>
  <c r="EW172" i="4" s="1"/>
  <c r="ED36" i="4" a="1"/>
  <c r="ED36" i="4" s="1"/>
  <c r="FJ172" i="4" a="1"/>
  <c r="FJ172" i="4" s="1"/>
  <c r="DQ209" i="4" a="1"/>
  <c r="DQ209" i="4" s="1"/>
  <c r="FW134" i="4" a="1"/>
  <c r="FW134" i="4" s="1"/>
  <c r="FA78" i="4" a="1"/>
  <c r="FA78" i="4"/>
  <c r="GO209" i="4" a="1"/>
  <c r="GO209" i="4" s="1"/>
  <c r="EL88" i="4" a="1"/>
  <c r="EL88" i="4" s="1"/>
  <c r="FV74" i="4" a="1"/>
  <c r="FV74" i="4" s="1"/>
  <c r="GN151" i="4" a="1"/>
  <c r="GN151" i="4" s="1"/>
  <c r="FV31" i="4" a="1"/>
  <c r="FV31" i="4" s="1"/>
  <c r="O172" i="4" a="1"/>
  <c r="O172" i="4" s="1"/>
  <c r="EJ55" i="4" a="1"/>
  <c r="EJ55" i="4" s="1"/>
  <c r="DW172" i="4" a="1"/>
  <c r="DW172" i="4" s="1"/>
  <c r="DL36" i="4" a="1"/>
  <c r="DL36" i="4"/>
  <c r="GE94" i="4"/>
  <c r="DJ41" i="4"/>
  <c r="GE41" i="4"/>
  <c r="GE230" i="4"/>
  <c r="GE72" i="4"/>
  <c r="DJ230" i="4"/>
  <c r="DJ94" i="4"/>
  <c r="GE146" i="4"/>
  <c r="DJ146" i="4"/>
  <c r="DJ72" i="4"/>
  <c r="AB134" i="4"/>
  <c r="AB268" i="4"/>
  <c r="BX268" i="4"/>
  <c r="BX134" i="4"/>
  <c r="AA231" i="4"/>
  <c r="BW137" i="4"/>
  <c r="BW82" i="4"/>
  <c r="BW162" i="4"/>
  <c r="AA233" i="4"/>
  <c r="BW151" i="4"/>
  <c r="AA249" i="4"/>
  <c r="BW101" i="4"/>
  <c r="AA136" i="4"/>
  <c r="AA85" i="4"/>
  <c r="BW231" i="4"/>
  <c r="AA151" i="4"/>
  <c r="BW136" i="4"/>
  <c r="AA82" i="4"/>
  <c r="BW233" i="4"/>
  <c r="BW85" i="4"/>
  <c r="AA137" i="4"/>
  <c r="BW249" i="4"/>
  <c r="AA101" i="4"/>
  <c r="AA162" i="4"/>
  <c r="BW274" i="4"/>
  <c r="BW269" i="4"/>
  <c r="AU274" i="4"/>
  <c r="AU269" i="4"/>
  <c r="AU87" i="4"/>
  <c r="BW87" i="4"/>
  <c r="BW187" i="4"/>
  <c r="AA170" i="4"/>
  <c r="BW31" i="4"/>
  <c r="BW244" i="4"/>
  <c r="AA77" i="4"/>
  <c r="AA121" i="4"/>
  <c r="BW58" i="4"/>
  <c r="AA189" i="4"/>
  <c r="BW134" i="4"/>
  <c r="AA93" i="4"/>
  <c r="AA244" i="4"/>
  <c r="BW170" i="4"/>
  <c r="AA187" i="4"/>
  <c r="AA134" i="4"/>
  <c r="BW189" i="4"/>
  <c r="BW121" i="4"/>
  <c r="AA31" i="4"/>
  <c r="BW93" i="4"/>
  <c r="BW77" i="4"/>
  <c r="AA58" i="4"/>
  <c r="DG149" i="4"/>
  <c r="DG39" i="4"/>
  <c r="DG217" i="4"/>
  <c r="DG32" i="4"/>
  <c r="DG148" i="4"/>
  <c r="DG253" i="4"/>
  <c r="DG80" i="4"/>
  <c r="DG106" i="4"/>
  <c r="DG45" i="4"/>
  <c r="DG184" i="4"/>
  <c r="AA140" i="4"/>
  <c r="AA271" i="4"/>
  <c r="AA193" i="4"/>
  <c r="AA184" i="4"/>
  <c r="AA204" i="4"/>
  <c r="GB94" i="4"/>
  <c r="GB194" i="4"/>
  <c r="GB54" i="4"/>
  <c r="GB179" i="4"/>
  <c r="GB268" i="4"/>
  <c r="GB264" i="4"/>
  <c r="AA179" i="4"/>
  <c r="AA263" i="4"/>
  <c r="AA196" i="4"/>
  <c r="AA110" i="4"/>
  <c r="AA88" i="4"/>
  <c r="AA194" i="4"/>
  <c r="AA168" i="4"/>
  <c r="AA144" i="4"/>
  <c r="AA230" i="4"/>
  <c r="AA213" i="4"/>
  <c r="AA34" i="4"/>
  <c r="AA178" i="4"/>
  <c r="AA49" i="4"/>
  <c r="AA161" i="4"/>
  <c r="AA262" i="4"/>
  <c r="AA241" i="4"/>
  <c r="AA76" i="4"/>
  <c r="AA30" i="4"/>
  <c r="AA71" i="4"/>
  <c r="AA133" i="4"/>
  <c r="GE272" i="4"/>
  <c r="DD272" i="4"/>
  <c r="DD97" i="4"/>
  <c r="DD255" i="4"/>
  <c r="GE97" i="4"/>
  <c r="GE255" i="4"/>
  <c r="GA41" i="4"/>
  <c r="DF146" i="4"/>
  <c r="DF101" i="4"/>
  <c r="DF139" i="4"/>
  <c r="DF237" i="4"/>
  <c r="GA68" i="4"/>
  <c r="DF119" i="4"/>
  <c r="GA94" i="4"/>
  <c r="DF74" i="4"/>
  <c r="GA200" i="4"/>
  <c r="GA146" i="4"/>
  <c r="GA101" i="4"/>
  <c r="DF94" i="4"/>
  <c r="GA139" i="4"/>
  <c r="DF200" i="4"/>
  <c r="GA119" i="4"/>
  <c r="DF41" i="4"/>
  <c r="GA237" i="4"/>
  <c r="GA74" i="4"/>
  <c r="DF68" i="4"/>
  <c r="DG23" i="4"/>
  <c r="DG186" i="4"/>
  <c r="DG247" i="4"/>
  <c r="DG156" i="4"/>
  <c r="DG22" i="4"/>
  <c r="DG157" i="4"/>
  <c r="DG62" i="4"/>
  <c r="DG114" i="4"/>
  <c r="DG37" i="4"/>
  <c r="DG109" i="4"/>
  <c r="DG222" i="4"/>
  <c r="DG129" i="4"/>
  <c r="DG105" i="4"/>
  <c r="DG246" i="4"/>
  <c r="DG113" i="4"/>
  <c r="DG226" i="4"/>
  <c r="DG242" i="4"/>
  <c r="DG102" i="4"/>
  <c r="DG57" i="4"/>
  <c r="DG66" i="4"/>
  <c r="GA145" i="4"/>
  <c r="GA176" i="4"/>
  <c r="GA160" i="4"/>
  <c r="GA203" i="4"/>
  <c r="GA89" i="4"/>
  <c r="GA187" i="4"/>
  <c r="GA225" i="4"/>
  <c r="GA108" i="4"/>
  <c r="GA224" i="4"/>
  <c r="GA271" i="4"/>
  <c r="DG239" i="4"/>
  <c r="DG61" i="4"/>
  <c r="DG143" i="4"/>
  <c r="DG128" i="4"/>
  <c r="DG35" i="4"/>
  <c r="DG40" i="4"/>
  <c r="DG166" i="4"/>
  <c r="DG200" i="4"/>
  <c r="DG51" i="4"/>
  <c r="DG141" i="4"/>
  <c r="GA25" i="4"/>
  <c r="GA195" i="4"/>
  <c r="GA259" i="4"/>
  <c r="GA206" i="4"/>
  <c r="DF170" i="4"/>
  <c r="DF201" i="4"/>
  <c r="GA255" i="4"/>
  <c r="DF207" i="4"/>
  <c r="DF136" i="4"/>
  <c r="DF255" i="4"/>
  <c r="DF137" i="4"/>
  <c r="GA207" i="4"/>
  <c r="GA201" i="4"/>
  <c r="GA136" i="4"/>
  <c r="GA137" i="4"/>
  <c r="DF195" i="4"/>
  <c r="DF25" i="4"/>
  <c r="DF206" i="4"/>
  <c r="GA170" i="4"/>
  <c r="DF259" i="4"/>
  <c r="GA29" i="4"/>
  <c r="DF171" i="4"/>
  <c r="GA26" i="4"/>
  <c r="GA97" i="4"/>
  <c r="GA52" i="4"/>
  <c r="GA73" i="4"/>
  <c r="GA175" i="4"/>
  <c r="DF27" i="4"/>
  <c r="GA243" i="4"/>
  <c r="DF175" i="4"/>
  <c r="DF52" i="4"/>
  <c r="GA120" i="4"/>
  <c r="DF29" i="4"/>
  <c r="DF120" i="4"/>
  <c r="DF26" i="4"/>
  <c r="GA171" i="4"/>
  <c r="DF243" i="4"/>
  <c r="DF97" i="4"/>
  <c r="DF73" i="4"/>
  <c r="GA27" i="4"/>
  <c r="GA261" i="4"/>
  <c r="DF40" i="4"/>
  <c r="DF250" i="4"/>
  <c r="GA149" i="4"/>
  <c r="GA159" i="4"/>
  <c r="DF144" i="4"/>
  <c r="DF110" i="4"/>
  <c r="DF38" i="4"/>
  <c r="GA83" i="4"/>
  <c r="DF220" i="4"/>
  <c r="DF159" i="4"/>
  <c r="GA144" i="4"/>
  <c r="DF149" i="4"/>
  <c r="GA250" i="4"/>
  <c r="GA38" i="4"/>
  <c r="GA220" i="4"/>
  <c r="GA110" i="4"/>
  <c r="GA40" i="4"/>
  <c r="DF261" i="4"/>
  <c r="DF83" i="4"/>
  <c r="DG212" i="4"/>
  <c r="DG192" i="4"/>
  <c r="DG64" i="4"/>
  <c r="DG185" i="4"/>
  <c r="DG50" i="4"/>
  <c r="DG111" i="4"/>
  <c r="DG238" i="4"/>
  <c r="DG59" i="4"/>
  <c r="DG44" i="4"/>
  <c r="DG180" i="4"/>
  <c r="DF100" i="4"/>
  <c r="DF211" i="4"/>
  <c r="DF56" i="4"/>
  <c r="DF95" i="4"/>
  <c r="GA262" i="4"/>
  <c r="DF75" i="4"/>
  <c r="GA125" i="4"/>
  <c r="DF167" i="4"/>
  <c r="GA173" i="4"/>
  <c r="DF53" i="4"/>
  <c r="DF173" i="4"/>
  <c r="GA75" i="4"/>
  <c r="GA211" i="4"/>
  <c r="DF262" i="4"/>
  <c r="GA53" i="4"/>
  <c r="GA95" i="4"/>
  <c r="DF125" i="4"/>
  <c r="GA167" i="4"/>
  <c r="GA100" i="4"/>
  <c r="GA56" i="4"/>
  <c r="GA178" i="4"/>
  <c r="GA183" i="4"/>
  <c r="GA86" i="4"/>
  <c r="GA254" i="4"/>
  <c r="GA106" i="4"/>
  <c r="GA107" i="4"/>
  <c r="GA70" i="4"/>
  <c r="GA24" i="4"/>
  <c r="GA84" i="4"/>
  <c r="GA241" i="4"/>
  <c r="GA60" i="4"/>
  <c r="GA179" i="4"/>
  <c r="GA251" i="4"/>
  <c r="GA157" i="4"/>
  <c r="GA231" i="4"/>
  <c r="DF91" i="4"/>
  <c r="GA103" i="4"/>
  <c r="GA85" i="4"/>
  <c r="DF69" i="4"/>
  <c r="DF133" i="4"/>
  <c r="DF179" i="4"/>
  <c r="DF60" i="4"/>
  <c r="DF103" i="4"/>
  <c r="GA133" i="4"/>
  <c r="DF251" i="4"/>
  <c r="GA91" i="4"/>
  <c r="DF231" i="4"/>
  <c r="DF157" i="4"/>
  <c r="DF85" i="4"/>
  <c r="GA69" i="4"/>
  <c r="GA219" i="4"/>
  <c r="DF30" i="4"/>
  <c r="GA150" i="4"/>
  <c r="GA174" i="4"/>
  <c r="DF150" i="4"/>
  <c r="DF174" i="4"/>
  <c r="DF219" i="4"/>
  <c r="GA236" i="4"/>
  <c r="GA30" i="4"/>
  <c r="GA49" i="4"/>
  <c r="DF49" i="4"/>
  <c r="DF236" i="4"/>
  <c r="GA197" i="4"/>
  <c r="GA98" i="4"/>
  <c r="GA43" i="4"/>
  <c r="GA209" i="4"/>
  <c r="GA213" i="4"/>
  <c r="GA190" i="4"/>
  <c r="GA165" i="4"/>
  <c r="GA104" i="4"/>
  <c r="GA163" i="4"/>
  <c r="GA134" i="4"/>
  <c r="GA162" i="4"/>
  <c r="GA189" i="4"/>
  <c r="GA76" i="4"/>
  <c r="GA123" i="4"/>
  <c r="GA233" i="4"/>
  <c r="GA88" i="4"/>
  <c r="GA33" i="4"/>
  <c r="GA124" i="4"/>
  <c r="GA240" i="4"/>
  <c r="GA45" i="4"/>
  <c r="DD181" i="4"/>
  <c r="GE258" i="4"/>
  <c r="EF135" i="4"/>
  <c r="EF250" i="4"/>
  <c r="EF87" i="4"/>
  <c r="GE263" i="4"/>
  <c r="GE223" i="4"/>
  <c r="GE250" i="4"/>
  <c r="EF223" i="4"/>
  <c r="DD264" i="4"/>
  <c r="EF231" i="4"/>
  <c r="DD258" i="4"/>
  <c r="GE87" i="4"/>
  <c r="GE231" i="4"/>
  <c r="DD262" i="4"/>
  <c r="DD263" i="4"/>
  <c r="GE181" i="4"/>
  <c r="EF262" i="4"/>
  <c r="EF264" i="4"/>
  <c r="GE135" i="4"/>
  <c r="GE264" i="4"/>
  <c r="EF263" i="4"/>
  <c r="GE262" i="4"/>
  <c r="DD223" i="4"/>
  <c r="DD135" i="4"/>
  <c r="DD87" i="4"/>
  <c r="EF258" i="4"/>
  <c r="DD250" i="4"/>
  <c r="DD231" i="4"/>
  <c r="EF181" i="4"/>
  <c r="DD202" i="4"/>
  <c r="DD84" i="4"/>
  <c r="DJ144" i="4"/>
  <c r="EF153" i="4"/>
  <c r="GE84" i="4"/>
  <c r="EF273" i="4"/>
  <c r="EF84" i="4"/>
  <c r="EF104" i="4"/>
  <c r="DJ203" i="4"/>
  <c r="EF68" i="4"/>
  <c r="GE203" i="4"/>
  <c r="EF202" i="4"/>
  <c r="DD273" i="4"/>
  <c r="DJ28" i="4"/>
  <c r="DJ273" i="4"/>
  <c r="DD203" i="4"/>
  <c r="GE68" i="4"/>
  <c r="DD86" i="4"/>
  <c r="GE144" i="4"/>
  <c r="DD28" i="4"/>
  <c r="DD153" i="4"/>
  <c r="EF86" i="4"/>
  <c r="DD144" i="4"/>
  <c r="GE104" i="4"/>
  <c r="GE28" i="4"/>
  <c r="DJ104" i="4"/>
  <c r="DJ86" i="4"/>
  <c r="GE153" i="4"/>
  <c r="DJ202" i="4"/>
  <c r="EF144" i="4"/>
  <c r="GE86" i="4"/>
  <c r="EF28" i="4"/>
  <c r="GE273" i="4"/>
  <c r="DD104" i="4"/>
  <c r="DJ84" i="4"/>
  <c r="DJ68" i="4"/>
  <c r="EF203" i="4"/>
  <c r="GE202" i="4"/>
  <c r="DJ153" i="4"/>
  <c r="DD68" i="4"/>
  <c r="GA96" i="4"/>
  <c r="GA216" i="4"/>
  <c r="DF36" i="4"/>
  <c r="DF47" i="4"/>
  <c r="GA257" i="4"/>
  <c r="GA153" i="4"/>
  <c r="GA161" i="4"/>
  <c r="DF72" i="4"/>
  <c r="DF151" i="4"/>
  <c r="DF121" i="4"/>
  <c r="DF257" i="4"/>
  <c r="DF248" i="4"/>
  <c r="GA72" i="4"/>
  <c r="GA151" i="4"/>
  <c r="GA248" i="4"/>
  <c r="GA47" i="4"/>
  <c r="DF216" i="4"/>
  <c r="DF161" i="4"/>
  <c r="GA36" i="4"/>
  <c r="DF153" i="4"/>
  <c r="GA121" i="4"/>
  <c r="DF37" i="4"/>
  <c r="DF223" i="4"/>
  <c r="GA235" i="4"/>
  <c r="GA223" i="4"/>
  <c r="GA205" i="4"/>
  <c r="GA126" i="4"/>
  <c r="GA58" i="4"/>
  <c r="GA260" i="4"/>
  <c r="GA142" i="4"/>
  <c r="DF28" i="4"/>
  <c r="GA37" i="4"/>
  <c r="DF58" i="4"/>
  <c r="GA28" i="4"/>
  <c r="DF126" i="4"/>
  <c r="DF142" i="4"/>
  <c r="DF205" i="4"/>
  <c r="GA78" i="4"/>
  <c r="DF78" i="4"/>
  <c r="DF235" i="4"/>
  <c r="DF260" i="4"/>
  <c r="GA164" i="4"/>
  <c r="DF198" i="4"/>
  <c r="DF154" i="4"/>
  <c r="DF249" i="4"/>
  <c r="GA143" i="4"/>
  <c r="GA77" i="4"/>
  <c r="GA180" i="4"/>
  <c r="DF130" i="4"/>
  <c r="GA112" i="4"/>
  <c r="GA31" i="4"/>
  <c r="GA130" i="4"/>
  <c r="GA198" i="4"/>
  <c r="DF77" i="4"/>
  <c r="DF112" i="4"/>
  <c r="DF164" i="4"/>
  <c r="GA249" i="4"/>
  <c r="DF31" i="4"/>
  <c r="DF180" i="4"/>
  <c r="GA154" i="4"/>
  <c r="DF143" i="4"/>
  <c r="GA227" i="4"/>
  <c r="DF229" i="4"/>
  <c r="DF67" i="4"/>
  <c r="GA55" i="4"/>
  <c r="DF245" i="4"/>
  <c r="DF204" i="4"/>
  <c r="GA127" i="4"/>
  <c r="GA90" i="4"/>
  <c r="DF71" i="4"/>
  <c r="DF99" i="4"/>
  <c r="GA67" i="4"/>
  <c r="DF227" i="4"/>
  <c r="DF55" i="4"/>
  <c r="GA99" i="4"/>
  <c r="GA204" i="4"/>
  <c r="GA71" i="4"/>
  <c r="DF90" i="4"/>
  <c r="DF127" i="4"/>
  <c r="GA245" i="4"/>
  <c r="GA229" i="4"/>
  <c r="DF168" i="4"/>
  <c r="DF234" i="4"/>
  <c r="DF208" i="4"/>
  <c r="GA221" i="4"/>
  <c r="DF79" i="4"/>
  <c r="GA82" i="4"/>
  <c r="GA93" i="4"/>
  <c r="GA264" i="4"/>
  <c r="GA116" i="4"/>
  <c r="GA194" i="4"/>
  <c r="GA208" i="4"/>
  <c r="DF93" i="4"/>
  <c r="GA168" i="4"/>
  <c r="DF194" i="4"/>
  <c r="DF116" i="4"/>
  <c r="GA234" i="4"/>
  <c r="DF82" i="4"/>
  <c r="DF264" i="4"/>
  <c r="GA79" i="4"/>
  <c r="DF221" i="4"/>
  <c r="GE257" i="4"/>
  <c r="EF243" i="4"/>
  <c r="GE214" i="4"/>
  <c r="GE163" i="4"/>
  <c r="EF232" i="4"/>
  <c r="DD110" i="4"/>
  <c r="GE228" i="4"/>
  <c r="GE110" i="4"/>
  <c r="DD243" i="4"/>
  <c r="DD268" i="4"/>
  <c r="GE136" i="4"/>
  <c r="EF228" i="4"/>
  <c r="DD25" i="4"/>
  <c r="EF136" i="4"/>
  <c r="GE268" i="4"/>
  <c r="EF214" i="4"/>
  <c r="GE25" i="4"/>
  <c r="EF163" i="4"/>
  <c r="EF257" i="4"/>
  <c r="EF25" i="4"/>
  <c r="DD136" i="4"/>
  <c r="DD257" i="4"/>
  <c r="GE232" i="4"/>
  <c r="DD163" i="4"/>
  <c r="EF268" i="4"/>
  <c r="DD214" i="4"/>
  <c r="GE243" i="4"/>
  <c r="EF110" i="4"/>
  <c r="DD228" i="4"/>
  <c r="DD232" i="4"/>
  <c r="EF152" i="4"/>
  <c r="DD188" i="4"/>
  <c r="EF212" i="4"/>
  <c r="EF188" i="4"/>
  <c r="EF38" i="4"/>
  <c r="EF39" i="4"/>
  <c r="EF51" i="4"/>
  <c r="DD212" i="4"/>
  <c r="DD64" i="4"/>
  <c r="EF64" i="4"/>
  <c r="DD39" i="4"/>
  <c r="DD38" i="4"/>
  <c r="DD51" i="4"/>
  <c r="DD152" i="4"/>
  <c r="DF118" i="4"/>
  <c r="DF199" i="4"/>
  <c r="DF185" i="4"/>
  <c r="DF166" i="4"/>
  <c r="DF44" i="4"/>
  <c r="DF65" i="4"/>
  <c r="DF61" i="4"/>
  <c r="DF113" i="4"/>
  <c r="DF141" i="4"/>
  <c r="DF109" i="4"/>
  <c r="FB109" i="4" a="1"/>
  <c r="FB109" i="4" s="1"/>
  <c r="EZ35" i="4" a="1"/>
  <c r="EZ35" i="4" s="1"/>
  <c r="DW212" i="4" a="1"/>
  <c r="DW212" i="4" s="1"/>
  <c r="GM212" i="4" a="1"/>
  <c r="GM212" i="4" s="1"/>
  <c r="ER35" i="4" a="1"/>
  <c r="ER35" i="4" s="1"/>
  <c r="EW109" i="4" a="1"/>
  <c r="EW109" i="4" s="1"/>
  <c r="HC109" i="4" a="1"/>
  <c r="HC109" i="4" s="1"/>
  <c r="GN109" i="4" a="1"/>
  <c r="GN109" i="4" s="1"/>
  <c r="FV109" i="4" a="1"/>
  <c r="FV109" i="4" s="1"/>
  <c r="FE35" i="4" a="1"/>
  <c r="FE35" i="4" s="1"/>
  <c r="FF35" i="4" a="1"/>
  <c r="FF35" i="4" s="1"/>
  <c r="HK212" i="4" a="1"/>
  <c r="HK212" i="4" s="1"/>
  <c r="DZ35" i="4" a="1"/>
  <c r="DZ35" i="4" s="1"/>
  <c r="FP35" i="4" a="1"/>
  <c r="FP35" i="4" s="1"/>
  <c r="DW109" i="4" a="1"/>
  <c r="DW109" i="4" s="1"/>
  <c r="FL109" i="4"/>
  <c r="DS35" i="4" a="1"/>
  <c r="DS35" i="4" s="1"/>
  <c r="DR35" i="4" a="1"/>
  <c r="DR35" i="4" s="1"/>
  <c r="DO35" i="4" a="1"/>
  <c r="DO35" i="4"/>
  <c r="O35" i="4" a="1"/>
  <c r="O35" i="4" s="1"/>
  <c r="EZ212" i="4" a="1"/>
  <c r="EZ212" i="4" s="1"/>
  <c r="ES109" i="4" a="1"/>
  <c r="ES109" i="4" s="1"/>
  <c r="FM109" i="4"/>
  <c r="GQ35" i="4" a="1"/>
  <c r="GQ35" i="4" s="1"/>
  <c r="HD109" i="4" a="1"/>
  <c r="HD109" i="4"/>
  <c r="GR212" i="4" a="1"/>
  <c r="GR212" i="4" s="1"/>
  <c r="K35" i="4" a="1"/>
  <c r="K35" i="4" s="1"/>
  <c r="DU35" i="4" a="1"/>
  <c r="DU35" i="4" s="1"/>
  <c r="O212" i="4" a="1"/>
  <c r="O212" i="4" s="1"/>
  <c r="FT35" i="4" a="1"/>
  <c r="FT35" i="4" s="1"/>
  <c r="GP212" i="4" a="1"/>
  <c r="GP212" i="4" s="1"/>
  <c r="EQ109" i="4" a="1"/>
  <c r="EQ109" i="4" s="1"/>
  <c r="GY35" i="4" a="1"/>
  <c r="GY35" i="4"/>
  <c r="GX35" i="4" a="1"/>
  <c r="GX35" i="4" s="1"/>
  <c r="FJ35" i="4" a="1"/>
  <c r="FJ35" i="4" s="1"/>
  <c r="EV109" i="4" a="1"/>
  <c r="EV109" i="4" s="1"/>
  <c r="FL35" i="4"/>
  <c r="FE212" i="4" a="1"/>
  <c r="FE212" i="4"/>
  <c r="FI35" i="4" a="1"/>
  <c r="FI35" i="4" s="1"/>
  <c r="EX35" i="4" a="1"/>
  <c r="EX35" i="4" s="1"/>
  <c r="FP212" i="4" a="1"/>
  <c r="FP212" i="4" s="1"/>
  <c r="HD35" i="4" a="1"/>
  <c r="HD35" i="4"/>
  <c r="GO212" i="4" a="1"/>
  <c r="GO212" i="4" s="1"/>
  <c r="S212" i="4" a="1"/>
  <c r="S212" i="4" s="1"/>
  <c r="GN212" i="4" a="1"/>
  <c r="GN212" i="4" s="1"/>
  <c r="DQ212" i="4" a="1"/>
  <c r="DQ212" i="4" s="1"/>
  <c r="FA35" i="4" a="1"/>
  <c r="FA35" i="4" s="1"/>
  <c r="FY35" i="4" a="1"/>
  <c r="FY35" i="4" s="1"/>
  <c r="FN35" i="4"/>
  <c r="DO109" i="4" a="1"/>
  <c r="DO109" i="4" s="1"/>
  <c r="EP109" i="4" a="1"/>
  <c r="EP109" i="4" s="1"/>
  <c r="HA35" i="4" a="1"/>
  <c r="HA35" i="4"/>
  <c r="GM35" i="4" a="1"/>
  <c r="GM35" i="4"/>
  <c r="N212" i="4" a="1"/>
  <c r="N212" i="4" s="1"/>
  <c r="L212" i="4" a="1"/>
  <c r="L212" i="4"/>
  <c r="FV35" i="4" a="1"/>
  <c r="FV35" i="4" s="1"/>
  <c r="GQ109" i="4" a="1"/>
  <c r="GQ109" i="4" s="1"/>
  <c r="FY109" i="4" a="1"/>
  <c r="FY109" i="4" s="1"/>
  <c r="ER109" i="4" a="1"/>
  <c r="ER109" i="4" s="1"/>
  <c r="HA212" i="4" a="1"/>
  <c r="HA212" i="4" s="1"/>
  <c r="FX35" i="4" a="1"/>
  <c r="FX35" i="4"/>
  <c r="FG212" i="4" a="1"/>
  <c r="FG212" i="4" s="1"/>
  <c r="HK35" i="4" a="1"/>
  <c r="HK35" i="4" s="1"/>
  <c r="ET212" i="4" a="1"/>
  <c r="ET212" i="4" s="1"/>
  <c r="N109" i="4" a="1"/>
  <c r="N109" i="4" s="1"/>
  <c r="L109" i="4" a="1"/>
  <c r="L109" i="4" s="1"/>
  <c r="HD212" i="4" a="1"/>
  <c r="HD212" i="4"/>
  <c r="GX212" i="4" a="1"/>
  <c r="GX212" i="4" s="1"/>
  <c r="FS35" i="4" a="1"/>
  <c r="FS35" i="4" s="1"/>
  <c r="DW35" i="4" a="1"/>
  <c r="DW35" i="4" s="1"/>
  <c r="ER212" i="4" a="1"/>
  <c r="ER212" i="4" s="1"/>
  <c r="GZ212" i="4" a="1"/>
  <c r="GZ212" i="4" s="1"/>
  <c r="FF212" i="4" a="1"/>
  <c r="FF212" i="4" s="1"/>
  <c r="HH212" i="4" a="1"/>
  <c r="HH212" i="4"/>
  <c r="GV109" i="4" a="1"/>
  <c r="GV109" i="4" s="1"/>
  <c r="T109" i="4" a="1"/>
  <c r="T109" i="4"/>
  <c r="R212" i="4" a="1"/>
  <c r="R212" i="4" s="1"/>
  <c r="EI35" i="4" a="1"/>
  <c r="EI35" i="4" s="1"/>
  <c r="EV212" i="4" a="1"/>
  <c r="EV212" i="4" s="1"/>
  <c r="N35" i="4" a="1"/>
  <c r="N35" i="4" s="1"/>
  <c r="L35" i="4" a="1"/>
  <c r="L35" i="4" s="1"/>
  <c r="HH109" i="4" a="1"/>
  <c r="HH109" i="4"/>
  <c r="GW35" i="4" a="1"/>
  <c r="GW35" i="4" s="1"/>
  <c r="S109" i="4" a="1"/>
  <c r="S109" i="4" s="1"/>
  <c r="DZ109" i="4" a="1"/>
  <c r="DZ109" i="4" s="1"/>
  <c r="FP109" i="4" a="1"/>
  <c r="FP109" i="4"/>
  <c r="T35" i="4" a="1"/>
  <c r="T35" i="4" s="1"/>
  <c r="FS109" i="4" a="1"/>
  <c r="FS109" i="4" s="1"/>
  <c r="GS212" i="4" a="1"/>
  <c r="GS212" i="4" s="1"/>
  <c r="FL212" i="4"/>
  <c r="GS109" i="4" a="1"/>
  <c r="GS109" i="4" s="1"/>
  <c r="HC212" i="4" a="1"/>
  <c r="HC212" i="4" s="1"/>
  <c r="GY109" i="4" a="1"/>
  <c r="GY109" i="4" s="1"/>
  <c r="DY212" i="4" a="1"/>
  <c r="DY212" i="4" s="1"/>
  <c r="FC212" i="4" a="1"/>
  <c r="FC212" i="4" s="1"/>
  <c r="HF212" i="4" a="1"/>
  <c r="HF212" i="4" s="1"/>
  <c r="FT212" i="4" a="1"/>
  <c r="FT212" i="4" s="1"/>
  <c r="FB212" i="4" a="1"/>
  <c r="FB212" i="4" s="1"/>
  <c r="HA109" i="4" a="1"/>
  <c r="HA109" i="4" s="1"/>
  <c r="FE109" i="4" a="1"/>
  <c r="FE109" i="4" s="1"/>
  <c r="M35" i="4" a="1"/>
  <c r="M35" i="4" s="1"/>
  <c r="GN35" i="4" a="1"/>
  <c r="GN35" i="4" s="1"/>
  <c r="Q109" i="4" a="1"/>
  <c r="Q109" i="4" s="1"/>
  <c r="I109" i="4" a="1"/>
  <c r="I109" i="4" s="1"/>
  <c r="FW109" i="4" a="1"/>
  <c r="FW109" i="4" s="1"/>
  <c r="EC212" i="4" a="1"/>
  <c r="EC212" i="4" s="1"/>
  <c r="EX109" i="4" a="1"/>
  <c r="EX109" i="4" s="1"/>
  <c r="FN109" i="4"/>
  <c r="EB35" i="4" a="1"/>
  <c r="EB35" i="4" s="1"/>
  <c r="GP35" i="4" a="1"/>
  <c r="GP35" i="4" s="1"/>
  <c r="ED212" i="4" a="1"/>
  <c r="ED212" i="4" s="1"/>
  <c r="EP212" i="4" a="1"/>
  <c r="EP212" i="4"/>
  <c r="DS212" i="4" a="1"/>
  <c r="DS212" i="4" s="1"/>
  <c r="DR212" i="4" a="1"/>
  <c r="DR212" i="4" s="1"/>
  <c r="T212" i="4" a="1"/>
  <c r="T212" i="4" s="1"/>
  <c r="FW212" i="4" a="1"/>
  <c r="FW212" i="4"/>
  <c r="FY212" i="4" a="1"/>
  <c r="FY212" i="4" s="1"/>
  <c r="EW35" i="4" a="1"/>
  <c r="EW35" i="4" s="1"/>
  <c r="GO35" i="4" a="1"/>
  <c r="GO35" i="4" s="1"/>
  <c r="EE109" i="4" a="1"/>
  <c r="EE109" i="4" s="1"/>
  <c r="EP35" i="4" a="1"/>
  <c r="EP35" i="4" s="1"/>
  <c r="GQ212" i="4" a="1"/>
  <c r="GQ212" i="4" s="1"/>
  <c r="FM35" i="4"/>
  <c r="ES35" i="4" a="1"/>
  <c r="ES35" i="4" s="1"/>
  <c r="GU35" i="4" a="1"/>
  <c r="GU35" i="4" s="1"/>
  <c r="GU109" i="4" a="1"/>
  <c r="GU109" i="4" s="1"/>
  <c r="EB212" i="4" a="1"/>
  <c r="EB212" i="4" s="1"/>
  <c r="ET35" i="4" a="1"/>
  <c r="ET35" i="4" s="1"/>
  <c r="EQ35" i="4" a="1"/>
  <c r="EQ35" i="4" s="1"/>
  <c r="FC35" i="4" a="1"/>
  <c r="FC35" i="4" s="1"/>
  <c r="FB35" i="4" a="1"/>
  <c r="FB35" i="4" s="1"/>
  <c r="HF35" i="4" a="1"/>
  <c r="HF35" i="4" s="1"/>
  <c r="EB109" i="4" a="1"/>
  <c r="EB109" i="4" s="1"/>
  <c r="ES212" i="4" a="1"/>
  <c r="ES212" i="4" s="1"/>
  <c r="ED109" i="4" a="1"/>
  <c r="ED109" i="4"/>
  <c r="FS212" i="4" a="1"/>
  <c r="FS212" i="4"/>
  <c r="EC109" i="4" a="1"/>
  <c r="EC109" i="4" s="1"/>
  <c r="EQ212" i="4" a="1"/>
  <c r="EQ212" i="4" s="1"/>
  <c r="GX109" i="4" a="1"/>
  <c r="GX109" i="4" s="1"/>
  <c r="HC35" i="4" a="1"/>
  <c r="HC35" i="4" s="1"/>
  <c r="M212" i="4" a="1"/>
  <c r="M212" i="4"/>
  <c r="HF109" i="4" a="1"/>
  <c r="HF109" i="4" s="1"/>
  <c r="EZ109" i="4" a="1"/>
  <c r="EZ109" i="4"/>
  <c r="M109" i="4" a="1"/>
  <c r="M109" i="4" s="1"/>
  <c r="FM212" i="4"/>
  <c r="GM109" i="4" a="1"/>
  <c r="GM109" i="4" s="1"/>
  <c r="K109" i="4" a="1"/>
  <c r="K109" i="4" s="1"/>
  <c r="DU109" i="4" a="1"/>
  <c r="DU109" i="4"/>
  <c r="Q35" i="4" a="1"/>
  <c r="Q35" i="4"/>
  <c r="I35" i="4" a="1"/>
  <c r="I35" i="4" s="1"/>
  <c r="DY35" i="4" a="1"/>
  <c r="DY35" i="4" s="1"/>
  <c r="GZ35" i="4" a="1"/>
  <c r="GZ35" i="4"/>
  <c r="FG35" i="4" a="1"/>
  <c r="FG35" i="4" s="1"/>
  <c r="FF109" i="4" a="1"/>
  <c r="FF109" i="4" s="1"/>
  <c r="Q212" i="4" a="1"/>
  <c r="Q212" i="4" s="1"/>
  <c r="I212" i="4" a="1"/>
  <c r="I212" i="4" s="1"/>
  <c r="GS35" i="4" a="1"/>
  <c r="GS35" i="4" s="1"/>
  <c r="EE35" i="4" a="1"/>
  <c r="EE35" i="4"/>
  <c r="FN212" i="4"/>
  <c r="FJ109" i="4" a="1"/>
  <c r="FJ109" i="4" s="1"/>
  <c r="GU212" i="4" a="1"/>
  <c r="GU212" i="4" s="1"/>
  <c r="EI109" i="4" a="1"/>
  <c r="EI109" i="4" s="1"/>
  <c r="R35" i="4" a="1"/>
  <c r="R35" i="4" s="1"/>
  <c r="DV109" i="4" a="1"/>
  <c r="DV109" i="4" s="1"/>
  <c r="EE212" i="4" a="1"/>
  <c r="EE212" i="4" s="1"/>
  <c r="EC35" i="4" a="1"/>
  <c r="EC35" i="4" s="1"/>
  <c r="FA109" i="4" a="1"/>
  <c r="FA109" i="4" s="1"/>
  <c r="DY109" i="4" a="1"/>
  <c r="DY109" i="4" s="1"/>
  <c r="FV212" i="4" a="1"/>
  <c r="FV212" i="4" s="1"/>
  <c r="S35" i="4" a="1"/>
  <c r="S35" i="4" s="1"/>
  <c r="FT109" i="4" a="1"/>
  <c r="FT109" i="4" s="1"/>
  <c r="FJ212" i="4" a="1"/>
  <c r="FJ212" i="4" s="1"/>
  <c r="GO109" i="4" a="1"/>
  <c r="GO109" i="4" s="1"/>
  <c r="GW212" i="4" a="1"/>
  <c r="GW212" i="4" s="1"/>
  <c r="GV212" i="4" a="1"/>
  <c r="GV212" i="4" s="1"/>
  <c r="GV35" i="4" a="1"/>
  <c r="GV35" i="4" s="1"/>
  <c r="DQ35" i="4" a="1"/>
  <c r="DQ35" i="4" s="1"/>
  <c r="DV35" i="4" a="1"/>
  <c r="DV35" i="4" s="1"/>
  <c r="R109" i="4" a="1"/>
  <c r="R109" i="4" s="1"/>
  <c r="HK109" i="4" a="1"/>
  <c r="HK109" i="4" s="1"/>
  <c r="FI212" i="4" a="1"/>
  <c r="FI212" i="4" s="1"/>
  <c r="DV212" i="4" a="1"/>
  <c r="DV212" i="4" s="1"/>
  <c r="HE109" i="4" a="1"/>
  <c r="HE109" i="4" s="1"/>
  <c r="GR35" i="4" a="1"/>
  <c r="GR35" i="4" s="1"/>
  <c r="ED35" i="4" a="1"/>
  <c r="ED35" i="4" s="1"/>
  <c r="DS109" i="4" a="1"/>
  <c r="DS109" i="4" s="1"/>
  <c r="DR109" i="4" a="1"/>
  <c r="DR109" i="4" s="1"/>
  <c r="FC109" i="4" a="1"/>
  <c r="FC109" i="4" s="1"/>
  <c r="DQ109" i="4" a="1"/>
  <c r="DQ109" i="4"/>
  <c r="EX212" i="4" a="1"/>
  <c r="EX212" i="4" s="1"/>
  <c r="GR109" i="4" a="1"/>
  <c r="GR109" i="4" s="1"/>
  <c r="K212" i="4" a="1"/>
  <c r="K212" i="4" s="1"/>
  <c r="DU212" i="4" a="1"/>
  <c r="DU212" i="4"/>
  <c r="FA212" i="4" a="1"/>
  <c r="FA212" i="4" s="1"/>
  <c r="GP109" i="4" a="1"/>
  <c r="GP109" i="4" s="1"/>
  <c r="ET109" i="4" a="1"/>
  <c r="ET109" i="4" s="1"/>
  <c r="EW212" i="4" a="1"/>
  <c r="EW212" i="4" s="1"/>
  <c r="HE35" i="4" a="1"/>
  <c r="HE35" i="4" s="1"/>
  <c r="GW109" i="4" a="1"/>
  <c r="GW109" i="4" s="1"/>
  <c r="DZ212" i="4" a="1"/>
  <c r="DZ212" i="4" s="1"/>
  <c r="EI212" i="4" a="1"/>
  <c r="EI212" i="4" s="1"/>
  <c r="O109" i="4" a="1"/>
  <c r="O109" i="4" s="1"/>
  <c r="FX212" i="4" a="1"/>
  <c r="FX212" i="4" s="1"/>
  <c r="FX109" i="4" a="1"/>
  <c r="FX109" i="4" s="1"/>
  <c r="DO212" i="4" a="1"/>
  <c r="DO212" i="4" s="1"/>
  <c r="HH35" i="4" a="1"/>
  <c r="HH35" i="4" s="1"/>
  <c r="EV35" i="4" a="1"/>
  <c r="EV35" i="4" s="1"/>
  <c r="HE212" i="4" a="1"/>
  <c r="HE212" i="4" s="1"/>
  <c r="FW35" i="4" a="1"/>
  <c r="FW35" i="4" s="1"/>
  <c r="FI109" i="4" a="1"/>
  <c r="FI109" i="4" s="1"/>
  <c r="GZ109" i="4" a="1"/>
  <c r="GZ109" i="4" s="1"/>
  <c r="FG109" i="4" a="1"/>
  <c r="FG109" i="4" s="1"/>
  <c r="GY212" i="4" a="1"/>
  <c r="GY212" i="4" s="1"/>
  <c r="DF232" i="4"/>
  <c r="DF186" i="4"/>
  <c r="DF184" i="4"/>
  <c r="DF111" i="4"/>
  <c r="DF54" i="4"/>
  <c r="DF230" i="4"/>
  <c r="DF258" i="4"/>
  <c r="DF217" i="4"/>
  <c r="DF129" i="4"/>
  <c r="DF244" i="4"/>
  <c r="DF192" i="4"/>
  <c r="DF64" i="4"/>
  <c r="DF59" i="4"/>
  <c r="DF132" i="4"/>
  <c r="DF50" i="4"/>
  <c r="DF256" i="4"/>
  <c r="DF263" i="4"/>
  <c r="DF242" i="4"/>
  <c r="DF239" i="4"/>
  <c r="DF32" i="4"/>
  <c r="EF35" i="4"/>
  <c r="DJ217" i="4"/>
  <c r="EF60" i="4"/>
  <c r="DJ60" i="4"/>
  <c r="EF80" i="4"/>
  <c r="DJ113" i="4"/>
  <c r="DJ40" i="4"/>
  <c r="DJ37" i="4"/>
  <c r="EF217" i="4"/>
  <c r="DJ98" i="4"/>
  <c r="DJ35" i="4"/>
  <c r="EF113" i="4"/>
  <c r="DJ80" i="4"/>
  <c r="EF98" i="4"/>
  <c r="EF271" i="4"/>
  <c r="DJ271" i="4"/>
  <c r="EF37" i="4"/>
  <c r="EF40" i="4"/>
  <c r="DF131" i="4"/>
  <c r="DF191" i="4"/>
  <c r="DF135" i="4"/>
  <c r="DF252" i="4"/>
  <c r="DF140" i="4"/>
  <c r="DF115" i="4"/>
  <c r="DF42" i="4"/>
  <c r="DF51" i="4"/>
  <c r="DF117" i="4"/>
  <c r="DF155" i="4"/>
  <c r="DF218" i="4"/>
  <c r="DF87" i="4"/>
  <c r="DF215" i="4"/>
  <c r="DF196" i="4"/>
  <c r="DF152" i="4"/>
  <c r="DF48" i="4"/>
  <c r="DF238" i="4"/>
  <c r="DF102" i="4"/>
  <c r="DF158" i="4"/>
  <c r="DF222" i="4"/>
  <c r="DF66" i="4"/>
  <c r="DF172" i="4"/>
  <c r="DF247" i="4"/>
  <c r="DF210" i="4"/>
  <c r="DF177" i="4"/>
  <c r="DF202" i="4"/>
  <c r="DF23" i="4"/>
  <c r="DF246" i="4"/>
  <c r="DF62" i="4"/>
  <c r="DF63" i="4"/>
  <c r="DF181" i="4"/>
  <c r="DF46" i="4"/>
  <c r="DF188" i="4"/>
  <c r="DF253" i="4"/>
  <c r="DF214" i="4"/>
  <c r="DF20" i="4"/>
  <c r="DF22" i="4"/>
  <c r="DF114" i="4"/>
  <c r="DF34" i="4"/>
  <c r="DF138" i="4"/>
  <c r="DF193" i="4"/>
  <c r="DF105" i="4"/>
  <c r="DF39" i="4"/>
  <c r="K29" i="4" a="1"/>
  <c r="K29" i="4" s="1"/>
  <c r="DU29" i="4" a="1"/>
  <c r="DU29" i="4" s="1"/>
  <c r="FW29" i="4" a="1"/>
  <c r="FW29" i="4" s="1"/>
  <c r="DW45" i="4" a="1"/>
  <c r="DW45" i="4" s="1"/>
  <c r="FV45" i="4" a="1"/>
  <c r="FV45" i="4" s="1"/>
  <c r="DZ45" i="4" a="1"/>
  <c r="DZ45" i="4" s="1"/>
  <c r="GS45" i="4" a="1"/>
  <c r="GS45" i="4" s="1"/>
  <c r="FM29" i="4"/>
  <c r="EX29" i="4" a="1"/>
  <c r="EX29" i="4" s="1"/>
  <c r="FC29" i="4" a="1"/>
  <c r="FC29" i="4"/>
  <c r="EM45" i="4" a="1"/>
  <c r="EM45" i="4" s="1"/>
  <c r="M29" i="4" a="1"/>
  <c r="M29" i="4" s="1"/>
  <c r="EP29" i="4" a="1"/>
  <c r="EP29" i="4" s="1"/>
  <c r="FG45" i="4" a="1"/>
  <c r="FG45" i="4" s="1"/>
  <c r="ES29" i="4" a="1"/>
  <c r="ES29" i="4" s="1"/>
  <c r="GM29" i="4" a="1"/>
  <c r="GM29" i="4" s="1"/>
  <c r="ED29" i="4" a="1"/>
  <c r="ED29" i="4" s="1"/>
  <c r="DZ29" i="4" a="1"/>
  <c r="DZ29" i="4" s="1"/>
  <c r="GP45" i="4" a="1"/>
  <c r="GP45" i="4" s="1"/>
  <c r="DS45" i="4" a="1"/>
  <c r="DS45" i="4" s="1"/>
  <c r="DR45" i="4" a="1"/>
  <c r="DR45" i="4" s="1"/>
  <c r="DW29" i="4" a="1"/>
  <c r="DW29" i="4" s="1"/>
  <c r="DW231" i="4" a="1"/>
  <c r="DW231" i="4" s="1"/>
  <c r="HF29" i="4" a="1"/>
  <c r="HF29" i="4" s="1"/>
  <c r="DO29" i="4" a="1"/>
  <c r="DO29" i="4" s="1"/>
  <c r="GW45" i="4" a="1"/>
  <c r="GW45" i="4" s="1"/>
  <c r="GM231" i="4" a="1"/>
  <c r="GM231" i="4" s="1"/>
  <c r="FI45" i="4" a="1"/>
  <c r="FI45" i="4" s="1"/>
  <c r="EL231" i="4" a="1"/>
  <c r="EL231" i="4" s="1"/>
  <c r="FM231" i="4"/>
  <c r="GM45" i="4" a="1"/>
  <c r="GM45" i="4"/>
  <c r="EC231" i="4" a="1"/>
  <c r="EC231" i="4" s="1"/>
  <c r="DY231" i="4" a="1"/>
  <c r="DY231" i="4" s="1"/>
  <c r="HE45" i="4" a="1"/>
  <c r="HE45" i="4" s="1"/>
  <c r="GO45" i="4" a="1"/>
  <c r="GO45" i="4" s="1"/>
  <c r="ER45" i="4" a="1"/>
  <c r="ER45" i="4" s="1"/>
  <c r="FW45" i="4" a="1"/>
  <c r="FW45" i="4" s="1"/>
  <c r="HH231" i="4" a="1"/>
  <c r="HH231" i="4" s="1"/>
  <c r="ES45" i="4" a="1"/>
  <c r="ES45" i="4" s="1"/>
  <c r="Q29" i="4" a="1"/>
  <c r="Q29" i="4" s="1"/>
  <c r="I29" i="4" a="1"/>
  <c r="I29" i="4" s="1"/>
  <c r="EE29" i="4" a="1"/>
  <c r="EE29" i="4" s="1"/>
  <c r="FB231" i="4" a="1"/>
  <c r="FB231" i="4" s="1"/>
  <c r="GP29" i="4" a="1"/>
  <c r="GP29" i="4" s="1"/>
  <c r="EJ29" i="4" a="1"/>
  <c r="EJ29" i="4" s="1"/>
  <c r="DQ45" i="4" a="1"/>
  <c r="DQ45" i="4" s="1"/>
  <c r="HA45" i="4" a="1"/>
  <c r="HA45" i="4" s="1"/>
  <c r="K231" i="4" a="1"/>
  <c r="K231" i="4" s="1"/>
  <c r="DU231" i="4" a="1"/>
  <c r="DU231" i="4" s="1"/>
  <c r="FS45" i="4" a="1"/>
  <c r="FS45" i="4" s="1"/>
  <c r="GS29" i="4" a="1"/>
  <c r="GS29" i="4"/>
  <c r="FP45" i="4" a="1"/>
  <c r="FP45" i="4" s="1"/>
  <c r="GP231" i="4" a="1"/>
  <c r="GP231" i="4"/>
  <c r="EV29" i="4" a="1"/>
  <c r="EV29" i="4" s="1"/>
  <c r="DV45" i="4" a="1"/>
  <c r="DV45" i="4" s="1"/>
  <c r="FN231" i="4"/>
  <c r="HE29" i="4" a="1"/>
  <c r="HE29" i="4" s="1"/>
  <c r="Q231" i="4" a="1"/>
  <c r="Q231" i="4" s="1"/>
  <c r="I231" i="4" a="1"/>
  <c r="I231" i="4" s="1"/>
  <c r="DM231" i="4" a="1"/>
  <c r="DM231" i="4" s="1"/>
  <c r="EM231" i="4" a="1"/>
  <c r="EM231" i="4" s="1"/>
  <c r="FF45" i="4" a="1"/>
  <c r="FF45" i="4" s="1"/>
  <c r="FG29" i="4" a="1"/>
  <c r="FG29" i="4"/>
  <c r="DM45" i="4" a="1"/>
  <c r="DM45" i="4" s="1"/>
  <c r="GZ29" i="4" a="1"/>
  <c r="GZ29" i="4"/>
  <c r="EP45" i="4" a="1"/>
  <c r="EP45" i="4" s="1"/>
  <c r="HF45" i="4" a="1"/>
  <c r="HF45" i="4" s="1"/>
  <c r="T29" i="4" a="1"/>
  <c r="T29" i="4" s="1"/>
  <c r="DY45" i="4" a="1"/>
  <c r="DY45" i="4" s="1"/>
  <c r="FX231" i="4" a="1"/>
  <c r="FX231" i="4" s="1"/>
  <c r="GX231" i="4" a="1"/>
  <c r="GX231" i="4" s="1"/>
  <c r="FP29" i="4" a="1"/>
  <c r="FP29" i="4" s="1"/>
  <c r="ED45" i="4" a="1"/>
  <c r="ED45" i="4" s="1"/>
  <c r="GY45" i="4" a="1"/>
  <c r="GY45" i="4" s="1"/>
  <c r="FB29" i="4" a="1"/>
  <c r="FB29" i="4" s="1"/>
  <c r="HE231" i="4" a="1"/>
  <c r="HE231" i="4" s="1"/>
  <c r="FN29" i="4"/>
  <c r="HK45" i="4" a="1"/>
  <c r="HK45" i="4" s="1"/>
  <c r="GV29" i="4" a="1"/>
  <c r="GV29" i="4" s="1"/>
  <c r="EB45" i="4" a="1"/>
  <c r="EB45" i="4" s="1"/>
  <c r="T231" i="4" a="1"/>
  <c r="T231" i="4" s="1"/>
  <c r="EX45" i="4" a="1"/>
  <c r="EX45" i="4" s="1"/>
  <c r="FE29" i="4" a="1"/>
  <c r="FE29" i="4" s="1"/>
  <c r="HC29" i="4" a="1"/>
  <c r="HC29" i="4" s="1"/>
  <c r="DL29" i="4" a="1"/>
  <c r="DL29" i="4" s="1"/>
  <c r="FE45" i="4" a="1"/>
  <c r="FE45" i="4" s="1"/>
  <c r="Q45" i="4" a="1"/>
  <c r="Q45" i="4"/>
  <c r="I45" i="4" a="1"/>
  <c r="I45" i="4" s="1"/>
  <c r="N45" i="4" a="1"/>
  <c r="N45" i="4" s="1"/>
  <c r="L45" i="4" a="1"/>
  <c r="L45" i="4" s="1"/>
  <c r="HD45" i="4" a="1"/>
  <c r="HD45" i="4" s="1"/>
  <c r="GQ231" i="4" a="1"/>
  <c r="GQ231" i="4" s="1"/>
  <c r="GX45" i="4" a="1"/>
  <c r="GX45" i="4" s="1"/>
  <c r="EZ231" i="4" a="1"/>
  <c r="EZ231" i="4" s="1"/>
  <c r="FA45" i="4" a="1"/>
  <c r="FA45" i="4" s="1"/>
  <c r="DY29" i="4" a="1"/>
  <c r="DY29" i="4" s="1"/>
  <c r="FT29" i="4" a="1"/>
  <c r="FT29" i="4" s="1"/>
  <c r="FX45" i="4" a="1"/>
  <c r="FX45" i="4" s="1"/>
  <c r="EB29" i="4" a="1"/>
  <c r="EB29" i="4" s="1"/>
  <c r="FA29" i="4" a="1"/>
  <c r="FA29" i="4" s="1"/>
  <c r="DL45" i="4" a="1"/>
  <c r="DL45" i="4" s="1"/>
  <c r="EW231" i="4" a="1"/>
  <c r="EW231" i="4" s="1"/>
  <c r="GQ45" i="4" a="1"/>
  <c r="GQ45" i="4" s="1"/>
  <c r="FC45" i="4" a="1"/>
  <c r="FC45" i="4" s="1"/>
  <c r="ED231" i="4" a="1"/>
  <c r="ED231" i="4" s="1"/>
  <c r="ET29" i="4" a="1"/>
  <c r="ET29" i="4" s="1"/>
  <c r="GY231" i="4" a="1"/>
  <c r="GY231" i="4" s="1"/>
  <c r="ET231" i="4" a="1"/>
  <c r="ET231" i="4" s="1"/>
  <c r="FX29" i="4" a="1"/>
  <c r="FX29" i="4" s="1"/>
  <c r="HK231" i="4" a="1"/>
  <c r="HK231" i="4" s="1"/>
  <c r="GZ45" i="4" a="1"/>
  <c r="GZ45" i="4" s="1"/>
  <c r="ER29" i="4" a="1"/>
  <c r="ER29" i="4" s="1"/>
  <c r="HA29" i="4" a="1"/>
  <c r="HA29" i="4" s="1"/>
  <c r="FJ29" i="4" a="1"/>
  <c r="FJ29" i="4" s="1"/>
  <c r="HD231" i="4" a="1"/>
  <c r="HD231" i="4" s="1"/>
  <c r="GN29" i="4" a="1"/>
  <c r="GN29" i="4" s="1"/>
  <c r="EC29" i="4" a="1"/>
  <c r="EC29" i="4" s="1"/>
  <c r="EN45" i="4" a="1"/>
  <c r="EN45" i="4" s="1"/>
  <c r="FJ45" i="4" a="1"/>
  <c r="FJ45" i="4" s="1"/>
  <c r="EL45" i="4" a="1"/>
  <c r="EL45" i="4" s="1"/>
  <c r="EJ231" i="4" a="1"/>
  <c r="EJ231" i="4" s="1"/>
  <c r="GV231" i="4" a="1"/>
  <c r="GV231" i="4"/>
  <c r="HD29" i="4" a="1"/>
  <c r="HD29" i="4" s="1"/>
  <c r="M45" i="4" a="1"/>
  <c r="M45" i="4" s="1"/>
  <c r="EN29" i="4" a="1"/>
  <c r="EN29" i="4" s="1"/>
  <c r="GW231" i="4" a="1"/>
  <c r="GW231" i="4" s="1"/>
  <c r="FJ231" i="4" a="1"/>
  <c r="FJ231" i="4" s="1"/>
  <c r="EE231" i="4" a="1"/>
  <c r="EE231" i="4" s="1"/>
  <c r="GU45" i="4" a="1"/>
  <c r="GU45" i="4" s="1"/>
  <c r="EH231" i="4" a="1"/>
  <c r="EH231" i="4" s="1"/>
  <c r="EQ29" i="4" a="1"/>
  <c r="EQ29" i="4" s="1"/>
  <c r="O231" i="4" a="1"/>
  <c r="O231" i="4" s="1"/>
  <c r="DQ29" i="4" a="1"/>
  <c r="DQ29" i="4" s="1"/>
  <c r="EW45" i="4" a="1"/>
  <c r="EW45" i="4" s="1"/>
  <c r="FY29" i="4" a="1"/>
  <c r="FY29" i="4" s="1"/>
  <c r="N231" i="4" a="1"/>
  <c r="N231" i="4" s="1"/>
  <c r="L231" i="4" a="1"/>
  <c r="L231" i="4"/>
  <c r="FI231" i="4" a="1"/>
  <c r="FI231" i="4" s="1"/>
  <c r="GW29" i="4" a="1"/>
  <c r="GW29" i="4" s="1"/>
  <c r="S45" i="4" a="1"/>
  <c r="S45" i="4" s="1"/>
  <c r="T45" i="4" a="1"/>
  <c r="T45" i="4" s="1"/>
  <c r="ER231" i="4" a="1"/>
  <c r="ER231" i="4" s="1"/>
  <c r="DO45" i="4" a="1"/>
  <c r="DO45" i="4"/>
  <c r="R45" i="4" a="1"/>
  <c r="R45" i="4" s="1"/>
  <c r="EN231" i="4" a="1"/>
  <c r="EN231" i="4" s="1"/>
  <c r="DV231" i="4" a="1"/>
  <c r="DV231" i="4" s="1"/>
  <c r="GY29" i="4" a="1"/>
  <c r="GY29" i="4" s="1"/>
  <c r="EV231" i="4" a="1"/>
  <c r="EV231" i="4" s="1"/>
  <c r="EJ45" i="4" a="1"/>
  <c r="EJ45" i="4" s="1"/>
  <c r="DM29" i="4" a="1"/>
  <c r="DM29" i="4" s="1"/>
  <c r="FP231" i="4" a="1"/>
  <c r="FP231" i="4" s="1"/>
  <c r="S29" i="4" a="1"/>
  <c r="S29" i="4" s="1"/>
  <c r="FA231" i="4" a="1"/>
  <c r="FA231" i="4" s="1"/>
  <c r="O29" i="4" a="1"/>
  <c r="O29" i="4" s="1"/>
  <c r="FB45" i="4" a="1"/>
  <c r="FB45" i="4" s="1"/>
  <c r="EI231" i="4" a="1"/>
  <c r="EI231" i="4" s="1"/>
  <c r="FC231" i="4" a="1"/>
  <c r="FC231" i="4" s="1"/>
  <c r="R231" i="4" a="1"/>
  <c r="R231" i="4" s="1"/>
  <c r="FY45" i="4" a="1"/>
  <c r="FY45" i="4" s="1"/>
  <c r="EH45" i="4" a="1"/>
  <c r="EH45" i="4" s="1"/>
  <c r="EQ45" i="4" a="1"/>
  <c r="EQ45" i="4" s="1"/>
  <c r="GQ29" i="4" a="1"/>
  <c r="GQ29" i="4" s="1"/>
  <c r="FV29" i="4" a="1"/>
  <c r="FV29" i="4" s="1"/>
  <c r="FF231" i="4" a="1"/>
  <c r="FF231" i="4" s="1"/>
  <c r="EZ45" i="4" a="1"/>
  <c r="EZ45" i="4" s="1"/>
  <c r="HF231" i="4" a="1"/>
  <c r="HF231" i="4" s="1"/>
  <c r="EE45" i="4" a="1"/>
  <c r="EE45" i="4" s="1"/>
  <c r="GR231" i="4" a="1"/>
  <c r="GR231" i="4" s="1"/>
  <c r="FL231" i="4"/>
  <c r="M231" i="4" a="1"/>
  <c r="M231" i="4" s="1"/>
  <c r="HA231" i="4" a="1"/>
  <c r="HA231" i="4" s="1"/>
  <c r="EC45" i="4" a="1"/>
  <c r="EC45" i="4" s="1"/>
  <c r="N29" i="4" a="1"/>
  <c r="N29" i="4" s="1"/>
  <c r="L29" i="4" a="1"/>
  <c r="L29" i="4" s="1"/>
  <c r="HK29" i="4" a="1"/>
  <c r="HK29" i="4" s="1"/>
  <c r="GR29" i="4" a="1"/>
  <c r="GR29" i="4" s="1"/>
  <c r="EI45" i="4" a="1"/>
  <c r="EI45" i="4" s="1"/>
  <c r="HC231" i="4" a="1"/>
  <c r="HC231" i="4" s="1"/>
  <c r="FG231" i="4" a="1"/>
  <c r="FG231" i="4" s="1"/>
  <c r="EM29" i="4" a="1"/>
  <c r="EM29" i="4" s="1"/>
  <c r="GS231" i="4" a="1"/>
  <c r="GS231" i="4" s="1"/>
  <c r="FN45" i="4"/>
  <c r="GO29" i="4" a="1"/>
  <c r="GO29" i="4" s="1"/>
  <c r="DZ231" i="4" a="1"/>
  <c r="DZ231" i="4" s="1"/>
  <c r="FF29" i="4" a="1"/>
  <c r="FF29" i="4" s="1"/>
  <c r="FL29" i="4"/>
  <c r="FS231" i="4" a="1"/>
  <c r="FS231" i="4" s="1"/>
  <c r="DL231" i="4" a="1"/>
  <c r="DL231" i="4" s="1"/>
  <c r="GV45" i="4" a="1"/>
  <c r="GV45" i="4" s="1"/>
  <c r="FY231" i="4" a="1"/>
  <c r="FY231" i="4" s="1"/>
  <c r="HH45" i="4" a="1"/>
  <c r="HH45" i="4" s="1"/>
  <c r="EB231" i="4" a="1"/>
  <c r="EB231" i="4" s="1"/>
  <c r="GU231" i="4" a="1"/>
  <c r="GU231" i="4" s="1"/>
  <c r="EX231" i="4" a="1"/>
  <c r="EX231" i="4" s="1"/>
  <c r="EP231" i="4" a="1"/>
  <c r="EP231" i="4" s="1"/>
  <c r="DS29" i="4" a="1"/>
  <c r="DS29" i="4" s="1"/>
  <c r="DR29" i="4" a="1"/>
  <c r="DR29" i="4" s="1"/>
  <c r="FS29" i="4" a="1"/>
  <c r="FS29" i="4" s="1"/>
  <c r="DS231" i="4" a="1"/>
  <c r="DS231" i="4" s="1"/>
  <c r="DR231" i="4" a="1"/>
  <c r="DR231" i="4" s="1"/>
  <c r="K45" i="4" a="1"/>
  <c r="K45" i="4" s="1"/>
  <c r="DU45" i="4" a="1"/>
  <c r="DU45" i="4" s="1"/>
  <c r="FE231" i="4" a="1"/>
  <c r="FE231" i="4" s="1"/>
  <c r="HH29" i="4" a="1"/>
  <c r="HH29" i="4"/>
  <c r="GZ231" i="4" a="1"/>
  <c r="GZ231" i="4" s="1"/>
  <c r="FT231" i="4" a="1"/>
  <c r="FT231" i="4" s="1"/>
  <c r="HC45" i="4" a="1"/>
  <c r="HC45" i="4" s="1"/>
  <c r="ES231" i="4" a="1"/>
  <c r="ES231" i="4" s="1"/>
  <c r="FW231" i="4" a="1"/>
  <c r="FW231" i="4" s="1"/>
  <c r="R29" i="4" a="1"/>
  <c r="R29" i="4" s="1"/>
  <c r="GX29" i="4" a="1"/>
  <c r="GX29" i="4" s="1"/>
  <c r="GO231" i="4" a="1"/>
  <c r="GO231" i="4" s="1"/>
  <c r="ET45" i="4" a="1"/>
  <c r="ET45" i="4" s="1"/>
  <c r="EV45" i="4" a="1"/>
  <c r="EV45" i="4" s="1"/>
  <c r="S231" i="4" a="1"/>
  <c r="S231" i="4" s="1"/>
  <c r="EH29" i="4" a="1"/>
  <c r="EH29" i="4" s="1"/>
  <c r="FI29" i="4" a="1"/>
  <c r="FI29" i="4" s="1"/>
  <c r="FT45" i="4" a="1"/>
  <c r="FT45" i="4" s="1"/>
  <c r="GN45" i="4" a="1"/>
  <c r="GN45" i="4" s="1"/>
  <c r="EZ29" i="4" a="1"/>
  <c r="EZ29" i="4" s="1"/>
  <c r="EQ231" i="4" a="1"/>
  <c r="EQ231" i="4" s="1"/>
  <c r="GU29" i="4" a="1"/>
  <c r="GU29" i="4" s="1"/>
  <c r="GN231" i="4" a="1"/>
  <c r="GN231" i="4" s="1"/>
  <c r="EI29" i="4" a="1"/>
  <c r="EI29" i="4" s="1"/>
  <c r="DQ231" i="4" a="1"/>
  <c r="DQ231" i="4" s="1"/>
  <c r="GR45" i="4" a="1"/>
  <c r="GR45" i="4" s="1"/>
  <c r="EW29" i="4" a="1"/>
  <c r="EW29" i="4" s="1"/>
  <c r="FV231" i="4" a="1"/>
  <c r="FV231" i="4"/>
  <c r="DO231" i="4" a="1"/>
  <c r="DO231" i="4" s="1"/>
  <c r="FL45" i="4"/>
  <c r="FM45" i="4"/>
  <c r="DV29" i="4" a="1"/>
  <c r="DV29" i="4" s="1"/>
  <c r="EL29" i="4" a="1"/>
  <c r="EL29" i="4" s="1"/>
  <c r="O45" i="4" a="1"/>
  <c r="O45" i="4"/>
  <c r="DD45" i="4"/>
  <c r="DJ196" i="4"/>
  <c r="DJ147" i="4"/>
  <c r="GE179" i="4"/>
  <c r="GE45" i="4"/>
  <c r="GE206" i="4"/>
  <c r="DJ45" i="4"/>
  <c r="DD147" i="4"/>
  <c r="DJ179" i="4"/>
  <c r="DD179" i="4"/>
  <c r="GE147" i="4"/>
  <c r="GE55" i="4"/>
  <c r="GE196" i="4"/>
  <c r="DD206" i="4"/>
  <c r="DD196" i="4"/>
  <c r="DJ55" i="4"/>
  <c r="DJ206" i="4"/>
  <c r="DD55" i="4"/>
  <c r="GE251" i="4"/>
  <c r="DD219" i="4"/>
  <c r="GE187" i="4"/>
  <c r="DJ187" i="4"/>
  <c r="DD29" i="4"/>
  <c r="GE93" i="4"/>
  <c r="DJ175" i="4"/>
  <c r="GE78" i="4"/>
  <c r="DD85" i="4"/>
  <c r="DJ93" i="4"/>
  <c r="GE219" i="4"/>
  <c r="DD78" i="4"/>
  <c r="DJ251" i="4"/>
  <c r="DD76" i="4"/>
  <c r="GE85" i="4"/>
  <c r="DJ76" i="4"/>
  <c r="GE29" i="4"/>
  <c r="GE76" i="4"/>
  <c r="DJ29" i="4"/>
  <c r="DD93" i="4"/>
  <c r="DJ219" i="4"/>
  <c r="DD251" i="4"/>
  <c r="DJ85" i="4"/>
  <c r="DD175" i="4"/>
  <c r="GE175" i="4"/>
  <c r="DD187" i="4"/>
  <c r="GE142" i="4"/>
  <c r="DJ78" i="4"/>
  <c r="DJ142" i="4"/>
  <c r="DD142" i="4"/>
  <c r="DJ156" i="4"/>
  <c r="DJ239" i="4"/>
  <c r="DJ44" i="4"/>
  <c r="DJ23" i="4"/>
  <c r="GE155" i="4"/>
  <c r="EF190" i="4"/>
  <c r="GE190" i="4"/>
  <c r="EF155" i="4"/>
  <c r="GE26" i="4"/>
  <c r="DD30" i="4"/>
  <c r="EF30" i="4"/>
  <c r="EF123" i="4"/>
  <c r="GE30" i="4"/>
  <c r="DD123" i="4"/>
  <c r="GE123" i="4"/>
  <c r="DJ59" i="4"/>
  <c r="EF148" i="4"/>
  <c r="DJ253" i="4"/>
  <c r="EF253" i="4"/>
  <c r="EF59" i="4"/>
  <c r="DJ148" i="4"/>
  <c r="DD148" i="4"/>
  <c r="DD253" i="4"/>
  <c r="DD59" i="4"/>
  <c r="DJ53" i="4"/>
  <c r="DD21" i="4"/>
  <c r="DD216" i="4"/>
  <c r="DJ166" i="4"/>
  <c r="DJ65" i="4"/>
  <c r="EF20" i="4"/>
  <c r="DD20" i="4"/>
  <c r="EF21" i="4"/>
  <c r="DJ111" i="4"/>
  <c r="EF215" i="4"/>
  <c r="DD197" i="4"/>
  <c r="DJ215" i="4"/>
  <c r="DJ216" i="4"/>
  <c r="EF197" i="4"/>
  <c r="EF111" i="4"/>
  <c r="EF166" i="4"/>
  <c r="EF53" i="4"/>
  <c r="DD215" i="4"/>
  <c r="DD166" i="4"/>
  <c r="DJ57" i="4"/>
  <c r="DD53" i="4"/>
  <c r="EF216" i="4"/>
  <c r="EF65" i="4"/>
  <c r="DJ21" i="4"/>
  <c r="DD57" i="4"/>
  <c r="EF57" i="4"/>
  <c r="DJ20" i="4"/>
  <c r="DD111" i="4"/>
  <c r="DJ197" i="4"/>
  <c r="DD65" i="4"/>
  <c r="EF185" i="4"/>
  <c r="DD192" i="4"/>
  <c r="DJ129" i="4"/>
  <c r="DD199" i="4"/>
  <c r="EF145" i="4"/>
  <c r="DJ222" i="4"/>
  <c r="DD194" i="4"/>
  <c r="DJ107" i="4"/>
  <c r="DD50" i="4"/>
  <c r="EF129" i="4"/>
  <c r="DJ50" i="4"/>
  <c r="DD102" i="4"/>
  <c r="DJ192" i="4"/>
  <c r="DD107" i="4"/>
  <c r="DJ194" i="4"/>
  <c r="DJ185" i="4"/>
  <c r="DD222" i="4"/>
  <c r="DD129" i="4"/>
  <c r="EF107" i="4"/>
  <c r="EF50" i="4"/>
  <c r="DJ145" i="4"/>
  <c r="DJ102" i="4"/>
  <c r="DD185" i="4"/>
  <c r="EF192" i="4"/>
  <c r="EF222" i="4"/>
  <c r="EF194" i="4"/>
  <c r="EF102" i="4"/>
  <c r="EF199" i="4"/>
  <c r="DJ199" i="4"/>
  <c r="DD145" i="4"/>
  <c r="DJ74" i="4"/>
  <c r="DD62" i="4"/>
  <c r="DJ238" i="4"/>
  <c r="DD74" i="4"/>
  <c r="DJ62" i="4"/>
  <c r="DJ246" i="4"/>
  <c r="DJ183" i="4"/>
  <c r="DD238" i="4"/>
  <c r="DD224" i="4"/>
  <c r="DD183" i="4"/>
  <c r="DJ224" i="4"/>
  <c r="DD246" i="4"/>
  <c r="DD116" i="4"/>
  <c r="EF73" i="4"/>
  <c r="GE261" i="4"/>
  <c r="DJ75" i="4"/>
  <c r="GE252" i="4"/>
  <c r="DJ100" i="4"/>
  <c r="GE140" i="4"/>
  <c r="DD100" i="4"/>
  <c r="GE116" i="4"/>
  <c r="DD75" i="4"/>
  <c r="GE42" i="4"/>
  <c r="DD42" i="4"/>
  <c r="EF252" i="4"/>
  <c r="EF116" i="4"/>
  <c r="DJ56" i="4"/>
  <c r="EF75" i="4"/>
  <c r="EF140" i="4"/>
  <c r="DJ42" i="4"/>
  <c r="DD63" i="4"/>
  <c r="EF261" i="4"/>
  <c r="DD140" i="4"/>
  <c r="EF63" i="4"/>
  <c r="DJ73" i="4"/>
  <c r="GE56" i="4"/>
  <c r="EF56" i="4"/>
  <c r="DD73" i="4"/>
  <c r="DJ63" i="4"/>
  <c r="DD261" i="4"/>
  <c r="EF42" i="4"/>
  <c r="DJ116" i="4"/>
  <c r="DJ261" i="4"/>
  <c r="GE75" i="4"/>
  <c r="GE100" i="4"/>
  <c r="DJ252" i="4"/>
  <c r="DD56" i="4"/>
  <c r="GE63" i="4"/>
  <c r="EF100" i="4"/>
  <c r="DD252" i="4"/>
  <c r="GE73" i="4"/>
  <c r="DJ140" i="4"/>
  <c r="EF70" i="4"/>
  <c r="DJ118" i="4"/>
  <c r="DD70" i="4"/>
  <c r="DJ249" i="4"/>
  <c r="DJ115" i="4"/>
  <c r="DD118" i="4"/>
  <c r="GE205" i="4"/>
  <c r="GE118" i="4"/>
  <c r="EF249" i="4"/>
  <c r="DD157" i="4"/>
  <c r="DD115" i="4"/>
  <c r="EF205" i="4"/>
  <c r="DD245" i="4"/>
  <c r="GE172" i="4"/>
  <c r="EF115" i="4"/>
  <c r="EF245" i="4"/>
  <c r="DD249" i="4"/>
  <c r="EF126" i="4"/>
  <c r="DJ245" i="4"/>
  <c r="DD205" i="4"/>
  <c r="EF198" i="4"/>
  <c r="GE198" i="4"/>
  <c r="EF172" i="4"/>
  <c r="DJ70" i="4"/>
  <c r="GE126" i="4"/>
  <c r="GE157" i="4"/>
  <c r="DJ198" i="4"/>
  <c r="DJ157" i="4"/>
  <c r="GE70" i="4"/>
  <c r="EF157" i="4"/>
  <c r="GE245" i="4"/>
  <c r="DD126" i="4"/>
  <c r="DJ172" i="4"/>
  <c r="EF118" i="4"/>
  <c r="DJ126" i="4"/>
  <c r="DD172" i="4"/>
  <c r="DD198" i="4"/>
  <c r="GE115" i="4"/>
  <c r="GE249" i="4"/>
  <c r="DJ205" i="4"/>
  <c r="DD237" i="4"/>
  <c r="EF141" i="4"/>
  <c r="DJ109" i="4"/>
  <c r="DJ242" i="4"/>
  <c r="DJ220" i="4"/>
  <c r="DJ207" i="4"/>
  <c r="DJ237" i="4"/>
  <c r="DD151" i="4"/>
  <c r="DJ128" i="4"/>
  <c r="EF109" i="4"/>
  <c r="EF151" i="4"/>
  <c r="DD220" i="4"/>
  <c r="DD207" i="4"/>
  <c r="DJ141" i="4"/>
  <c r="EF128" i="4"/>
  <c r="DJ61" i="4"/>
  <c r="EF61" i="4"/>
  <c r="DD242" i="4"/>
  <c r="DJ66" i="4"/>
  <c r="DD66" i="4"/>
  <c r="EF220" i="4"/>
  <c r="DJ151" i="4"/>
  <c r="DD128" i="4"/>
  <c r="DD61" i="4"/>
  <c r="EF237" i="4"/>
  <c r="DD109" i="4"/>
  <c r="EF242" i="4"/>
  <c r="DD141" i="4"/>
  <c r="EF66" i="4"/>
  <c r="EF207" i="4"/>
  <c r="GE71" i="4"/>
  <c r="GE170" i="4"/>
  <c r="GE208" i="4"/>
  <c r="DJ208" i="4"/>
  <c r="EF71" i="4"/>
  <c r="EF177" i="4"/>
  <c r="DJ260" i="4"/>
  <c r="EF208" i="4"/>
  <c r="EF200" i="4"/>
  <c r="DD260" i="4"/>
  <c r="DD170" i="4"/>
  <c r="DD200" i="4"/>
  <c r="EF170" i="4"/>
  <c r="DJ177" i="4"/>
  <c r="DD125" i="4"/>
  <c r="DJ200" i="4"/>
  <c r="DD208" i="4"/>
  <c r="GE200" i="4"/>
  <c r="DJ125" i="4"/>
  <c r="DD177" i="4"/>
  <c r="GE125" i="4"/>
  <c r="EF125" i="4"/>
  <c r="EF260" i="4"/>
  <c r="DD71" i="4"/>
  <c r="DJ170" i="4"/>
  <c r="DJ71" i="4"/>
  <c r="GE177" i="4"/>
  <c r="GE260" i="4"/>
  <c r="DD235" i="4"/>
  <c r="GE79" i="4"/>
  <c r="DD34" i="4"/>
  <c r="DJ244" i="4"/>
  <c r="EF130" i="4"/>
  <c r="DD209" i="4"/>
  <c r="DD233" i="4"/>
  <c r="EF209" i="4"/>
  <c r="GE233" i="4"/>
  <c r="DJ130" i="4"/>
  <c r="GE184" i="4"/>
  <c r="GE229" i="4"/>
  <c r="GE130" i="4"/>
  <c r="DJ79" i="4"/>
  <c r="DD79" i="4"/>
  <c r="EF34" i="4"/>
  <c r="DJ121" i="4"/>
  <c r="DJ184" i="4"/>
  <c r="EF121" i="4"/>
  <c r="EF235" i="4"/>
  <c r="DD229" i="4"/>
  <c r="DD184" i="4"/>
  <c r="DD244" i="4"/>
  <c r="GE235" i="4"/>
  <c r="DJ209" i="4"/>
  <c r="GE34" i="4"/>
  <c r="DD121" i="4"/>
  <c r="EF229" i="4"/>
  <c r="DJ34" i="4"/>
  <c r="EF184" i="4"/>
  <c r="EF244" i="4"/>
  <c r="EF233" i="4"/>
  <c r="DJ229" i="4"/>
  <c r="EF79" i="4"/>
  <c r="GE209" i="4"/>
  <c r="DJ235" i="4"/>
  <c r="GE244" i="4"/>
  <c r="GE121" i="4"/>
  <c r="DD130" i="4"/>
  <c r="DJ233" i="4"/>
  <c r="DD131" i="4"/>
  <c r="DD195" i="4"/>
  <c r="DJ226" i="4"/>
  <c r="DJ186" i="4"/>
  <c r="DD247" i="4"/>
  <c r="EF226" i="4"/>
  <c r="EF227" i="4"/>
  <c r="EF105" i="4"/>
  <c r="DJ131" i="4"/>
  <c r="DD32" i="4"/>
  <c r="DJ24" i="4"/>
  <c r="DJ105" i="4"/>
  <c r="EF138" i="4"/>
  <c r="DJ227" i="4"/>
  <c r="EF32" i="4"/>
  <c r="EF24" i="4"/>
  <c r="DJ32" i="4"/>
  <c r="DJ138" i="4"/>
  <c r="EF195" i="4"/>
  <c r="DD227" i="4"/>
  <c r="DD226" i="4"/>
  <c r="DD186" i="4"/>
  <c r="DD105" i="4"/>
  <c r="DD24" i="4"/>
  <c r="DJ247" i="4"/>
  <c r="DD138" i="4"/>
  <c r="DJ195" i="4"/>
  <c r="EF247" i="4"/>
  <c r="EF186" i="4"/>
  <c r="EF131" i="4"/>
  <c r="GE201" i="4"/>
  <c r="GE221" i="4"/>
  <c r="DJ173" i="4"/>
  <c r="EF218" i="4"/>
  <c r="GE124" i="4"/>
  <c r="EF150" i="4"/>
  <c r="DJ201" i="4"/>
  <c r="EF201" i="4"/>
  <c r="GE162" i="4"/>
  <c r="EF67" i="4"/>
  <c r="DD162" i="4"/>
  <c r="DD67" i="4"/>
  <c r="DD221" i="4"/>
  <c r="GE90" i="4"/>
  <c r="EF92" i="4"/>
  <c r="EF90" i="4"/>
  <c r="DJ162" i="4"/>
  <c r="DD218" i="4"/>
  <c r="DD92" i="4"/>
  <c r="DJ124" i="4"/>
  <c r="GE67" i="4"/>
  <c r="GE150" i="4"/>
  <c r="DJ218" i="4"/>
  <c r="EF173" i="4"/>
  <c r="DJ221" i="4"/>
  <c r="DJ90" i="4"/>
  <c r="GE173" i="4"/>
  <c r="DD150" i="4"/>
  <c r="EF124" i="4"/>
  <c r="DD90" i="4"/>
  <c r="DJ92" i="4"/>
  <c r="DD173" i="4"/>
  <c r="GE92" i="4"/>
  <c r="DD201" i="4"/>
  <c r="EF162" i="4"/>
  <c r="DJ67" i="4"/>
  <c r="DJ150" i="4"/>
  <c r="EF221" i="4"/>
  <c r="GE218" i="4"/>
  <c r="DD124" i="4"/>
  <c r="GE274" i="4"/>
  <c r="GE269" i="4"/>
  <c r="GE149" i="4"/>
  <c r="EF108" i="4"/>
  <c r="EF169" i="4"/>
  <c r="EF248" i="4"/>
  <c r="DJ248" i="4"/>
  <c r="EF171" i="4"/>
  <c r="DD169" i="4"/>
  <c r="DJ169" i="4"/>
  <c r="DJ46" i="4"/>
  <c r="DJ43" i="4"/>
  <c r="DD248" i="4"/>
  <c r="DJ171" i="4"/>
  <c r="DD149" i="4"/>
  <c r="DD254" i="4"/>
  <c r="DJ254" i="4"/>
  <c r="DD46" i="4"/>
  <c r="DD274" i="4"/>
  <c r="DD269" i="4"/>
  <c r="EF274" i="4"/>
  <c r="EF269" i="4"/>
  <c r="EF254" i="4"/>
  <c r="EF46" i="4"/>
  <c r="DJ108" i="4"/>
  <c r="GE171" i="4"/>
  <c r="EF149" i="4"/>
  <c r="DD176" i="4"/>
  <c r="DD43" i="4"/>
  <c r="GE43" i="4"/>
  <c r="DD108" i="4"/>
  <c r="EF176" i="4"/>
  <c r="GE169" i="4"/>
  <c r="DJ176" i="4"/>
  <c r="GE248" i="4"/>
  <c r="GE176" i="4"/>
  <c r="GE254" i="4"/>
  <c r="GE108" i="4"/>
  <c r="DD171" i="4"/>
  <c r="EF43" i="4"/>
  <c r="DJ149" i="4"/>
  <c r="GE46" i="4"/>
  <c r="DJ274" i="4"/>
  <c r="DJ269" i="4"/>
  <c r="GE174" i="4"/>
  <c r="GE91" i="4"/>
  <c r="EF91" i="4"/>
  <c r="DJ270" i="4"/>
  <c r="GE225" i="4"/>
  <c r="GE139" i="4"/>
  <c r="DJ31" i="4"/>
  <c r="DJ132" i="4"/>
  <c r="GE31" i="4"/>
  <c r="DJ137" i="4"/>
  <c r="DD225" i="4"/>
  <c r="DD270" i="4"/>
  <c r="EF191" i="4"/>
  <c r="GE132" i="4"/>
  <c r="EF137" i="4"/>
  <c r="DD191" i="4"/>
  <c r="DD139" i="4"/>
  <c r="GE270" i="4"/>
  <c r="EF174" i="4"/>
  <c r="DJ139" i="4"/>
  <c r="DD137" i="4"/>
  <c r="DJ174" i="4"/>
  <c r="EF132" i="4"/>
  <c r="EF58" i="4"/>
  <c r="EF31" i="4"/>
  <c r="DD91" i="4"/>
  <c r="DD58" i="4"/>
  <c r="GE58" i="4"/>
  <c r="EF225" i="4"/>
  <c r="GE191" i="4"/>
  <c r="DJ58" i="4"/>
  <c r="DD31" i="4"/>
  <c r="DJ191" i="4"/>
  <c r="DD174" i="4"/>
  <c r="DJ225" i="4"/>
  <c r="GE137" i="4"/>
  <c r="DD132" i="4"/>
  <c r="EF139" i="4"/>
  <c r="EF270" i="4"/>
  <c r="DJ91" i="4"/>
  <c r="GE299" i="4"/>
  <c r="GE275" i="4"/>
  <c r="GE168" i="4"/>
  <c r="DD120" i="4"/>
  <c r="EF168" i="4"/>
  <c r="EF154" i="4"/>
  <c r="EF69" i="4"/>
  <c r="DJ77" i="4"/>
  <c r="EF236" i="4"/>
  <c r="GE236" i="4"/>
  <c r="DD154" i="4"/>
  <c r="DD54" i="4"/>
  <c r="EF54" i="4"/>
  <c r="DD299" i="4"/>
  <c r="DD275" i="4"/>
  <c r="DJ54" i="4"/>
  <c r="GE154" i="4"/>
  <c r="DJ236" i="4"/>
  <c r="DJ83" i="4"/>
  <c r="DD83" i="4"/>
  <c r="DD33" i="4"/>
  <c r="GE77" i="4"/>
  <c r="DJ33" i="4"/>
  <c r="EF120" i="4"/>
  <c r="DJ69" i="4"/>
  <c r="EF33" i="4"/>
  <c r="DJ120" i="4"/>
  <c r="EF77" i="4"/>
  <c r="GE69" i="4"/>
  <c r="DJ299" i="4"/>
  <c r="DJ275" i="4"/>
  <c r="EF83" i="4"/>
  <c r="GE54" i="4"/>
  <c r="DD69" i="4"/>
  <c r="DJ154" i="4"/>
  <c r="GE120" i="4"/>
  <c r="DD236" i="4"/>
  <c r="GE83" i="4"/>
  <c r="DD77" i="4"/>
  <c r="DD168" i="4"/>
  <c r="GE33" i="4"/>
  <c r="EF275" i="4"/>
  <c r="DJ168" i="4"/>
  <c r="DD240" i="4"/>
  <c r="GE240" i="4"/>
  <c r="DJ240" i="4"/>
  <c r="GE27" i="4"/>
  <c r="DD88" i="4"/>
  <c r="DJ88" i="4"/>
  <c r="EF158" i="4"/>
  <c r="DD189" i="4"/>
  <c r="GE160" i="4"/>
  <c r="DD158" i="4"/>
  <c r="DJ189" i="4"/>
  <c r="GE122" i="4"/>
  <c r="EF256" i="4"/>
  <c r="DJ122" i="4"/>
  <c r="GE119" i="4"/>
  <c r="DJ158" i="4"/>
  <c r="EF189" i="4"/>
  <c r="GE256" i="4"/>
  <c r="DJ119" i="4"/>
  <c r="DD27" i="4"/>
  <c r="EF27" i="4"/>
  <c r="DD256" i="4"/>
  <c r="DD122" i="4"/>
  <c r="DD52" i="4"/>
  <c r="EF52" i="4"/>
  <c r="DJ52" i="4"/>
  <c r="EF119" i="4"/>
  <c r="DJ160" i="4"/>
  <c r="GE88" i="4"/>
  <c r="DD160" i="4"/>
  <c r="DD119" i="4"/>
  <c r="EF88" i="4"/>
  <c r="GE189" i="4"/>
  <c r="EF240" i="4"/>
  <c r="GE52" i="4"/>
  <c r="GE158" i="4"/>
  <c r="DJ256" i="4"/>
  <c r="EF122" i="4"/>
  <c r="EF160" i="4"/>
  <c r="DJ27" i="4"/>
  <c r="GE193" i="4"/>
  <c r="GE210" i="4"/>
  <c r="GE112" i="4"/>
  <c r="DJ234" i="4"/>
  <c r="EF81" i="4"/>
  <c r="GE165" i="4"/>
  <c r="EF234" i="4"/>
  <c r="DJ178" i="4"/>
  <c r="DJ112" i="4"/>
  <c r="EF165" i="4"/>
  <c r="DJ210" i="4"/>
  <c r="DJ165" i="4"/>
  <c r="EF112" i="4"/>
  <c r="EF178" i="4"/>
  <c r="DJ81" i="4"/>
  <c r="EF210" i="4"/>
  <c r="GE234" i="4"/>
  <c r="EF193" i="4"/>
  <c r="GE81" i="4"/>
  <c r="DJ193" i="4"/>
  <c r="GE178" i="4"/>
  <c r="DJ143" i="4"/>
  <c r="DD159" i="4"/>
  <c r="EF114" i="4"/>
  <c r="DD161" i="4"/>
  <c r="GE101" i="4"/>
  <c r="GE114" i="4"/>
  <c r="GE161" i="4"/>
  <c r="EF143" i="4"/>
  <c r="DD101" i="4"/>
  <c r="DJ159" i="4"/>
  <c r="GE99" i="4"/>
  <c r="GE267" i="4"/>
  <c r="GE180" i="4"/>
  <c r="DJ180" i="4"/>
  <c r="DJ161" i="4"/>
  <c r="EF267" i="4"/>
  <c r="EF99" i="4"/>
  <c r="DD267" i="4"/>
  <c r="DJ101" i="4"/>
  <c r="DD180" i="4"/>
  <c r="EF159" i="4"/>
  <c r="DJ114" i="4"/>
  <c r="EF22" i="4"/>
  <c r="DD22" i="4"/>
  <c r="GE143" i="4"/>
  <c r="DJ22" i="4"/>
  <c r="EF106" i="4"/>
  <c r="GE106" i="4"/>
  <c r="DJ99" i="4"/>
  <c r="EF180" i="4"/>
  <c r="DJ267" i="4"/>
  <c r="DJ106" i="4"/>
  <c r="EF161" i="4"/>
  <c r="DD99" i="4"/>
  <c r="DD143" i="4"/>
  <c r="DD114" i="4"/>
  <c r="GE22" i="4"/>
  <c r="EF101" i="4"/>
  <c r="DD106" i="4"/>
  <c r="GE159" i="4"/>
  <c r="EF48" i="4"/>
  <c r="DD204" i="4"/>
  <c r="GE134" i="4"/>
  <c r="DJ103" i="4"/>
  <c r="GE259" i="4"/>
  <c r="DJ182" i="4"/>
  <c r="GE103" i="4"/>
  <c r="GE48" i="4"/>
  <c r="DJ48" i="4"/>
  <c r="DJ204" i="4"/>
  <c r="DD36" i="4"/>
  <c r="GE127" i="4"/>
  <c r="DJ134" i="4"/>
  <c r="EF259" i="4"/>
  <c r="DD259" i="4"/>
  <c r="GE96" i="4"/>
  <c r="DD127" i="4"/>
  <c r="DD213" i="4"/>
  <c r="EF103" i="4"/>
  <c r="EF127" i="4"/>
  <c r="GE182" i="4"/>
  <c r="EF182" i="4"/>
  <c r="EF204" i="4"/>
  <c r="EF134" i="4"/>
  <c r="GE36" i="4"/>
  <c r="DJ96" i="4"/>
  <c r="GE213" i="4"/>
  <c r="DJ213" i="4"/>
  <c r="EF36" i="4"/>
  <c r="EF96" i="4"/>
  <c r="DJ36" i="4"/>
  <c r="GE204" i="4"/>
  <c r="DD96" i="4"/>
  <c r="DD48" i="4"/>
  <c r="DD182" i="4"/>
  <c r="DD134" i="4"/>
  <c r="EF213" i="4"/>
  <c r="DJ127" i="4"/>
  <c r="DD103" i="4"/>
  <c r="DJ259" i="4"/>
  <c r="EN65" i="4" a="1"/>
  <c r="EN65" i="4" s="1"/>
  <c r="GP65" i="4" a="1"/>
  <c r="GP65" i="4" s="1"/>
  <c r="FE65" i="4" a="1"/>
  <c r="FE65" i="4"/>
  <c r="DW65" i="4" a="1"/>
  <c r="DW65" i="4" s="1"/>
  <c r="EM65" i="4" a="1"/>
  <c r="EM65" i="4"/>
  <c r="FP65" i="4" a="1"/>
  <c r="FP65" i="4" s="1"/>
  <c r="FJ65" i="4" a="1"/>
  <c r="FJ65" i="4" s="1"/>
  <c r="DS65" i="4" a="1"/>
  <c r="DS65" i="4" s="1"/>
  <c r="DR65" i="4" a="1"/>
  <c r="DR65" i="4" s="1"/>
  <c r="ED65" i="4" a="1"/>
  <c r="ED65" i="4" s="1"/>
  <c r="FG65" i="4" a="1"/>
  <c r="FG65" i="4" s="1"/>
  <c r="GW65" i="4" a="1"/>
  <c r="GW65" i="4"/>
  <c r="ER65" i="4" a="1"/>
  <c r="ER65" i="4" s="1"/>
  <c r="M65" i="4" a="1"/>
  <c r="M65" i="4" s="1"/>
  <c r="HH65" i="4" a="1"/>
  <c r="HH65" i="4" s="1"/>
  <c r="GM65" i="4" a="1"/>
  <c r="GM65" i="4" s="1"/>
  <c r="EI65" i="4" a="1"/>
  <c r="EI65" i="4" s="1"/>
  <c r="GU65" i="4" a="1"/>
  <c r="GU65" i="4" s="1"/>
  <c r="FT65" i="4" a="1"/>
  <c r="FT65" i="4" s="1"/>
  <c r="EW65" i="4" a="1"/>
  <c r="EW65" i="4"/>
  <c r="EP65" i="4" a="1"/>
  <c r="EP65" i="4" s="1"/>
  <c r="GO65" i="4" a="1"/>
  <c r="GO65" i="4" s="1"/>
  <c r="O65" i="4" a="1"/>
  <c r="O65" i="4" s="1"/>
  <c r="EZ65" i="4" a="1"/>
  <c r="EZ65" i="4" s="1"/>
  <c r="HC65" i="4" a="1"/>
  <c r="HC65" i="4" s="1"/>
  <c r="GV65" i="4" a="1"/>
  <c r="GV65" i="4" s="1"/>
  <c r="FN65" i="4"/>
  <c r="FF65" i="4" a="1"/>
  <c r="FF65" i="4" s="1"/>
  <c r="DV65" i="4" a="1"/>
  <c r="DV65" i="4" s="1"/>
  <c r="EL65" i="4" a="1"/>
  <c r="EL65" i="4" s="1"/>
  <c r="DQ65" i="4" a="1"/>
  <c r="DQ65" i="4" s="1"/>
  <c r="S65" i="4" a="1"/>
  <c r="S65" i="4" s="1"/>
  <c r="FX65" i="4" a="1"/>
  <c r="FX65" i="4" s="1"/>
  <c r="FS65" i="4" a="1"/>
  <c r="FS65" i="4" s="1"/>
  <c r="GY65" i="4" a="1"/>
  <c r="GY65" i="4" s="1"/>
  <c r="FW65" i="4" a="1"/>
  <c r="FW65" i="4" s="1"/>
  <c r="GZ65" i="4" a="1"/>
  <c r="GZ65" i="4"/>
  <c r="DY65" i="4" a="1"/>
  <c r="DY65" i="4" s="1"/>
  <c r="DO65" i="4" a="1"/>
  <c r="DO65" i="4" s="1"/>
  <c r="FM65" i="4"/>
  <c r="GS65" i="4" a="1"/>
  <c r="GS65" i="4"/>
  <c r="EB65" i="4" a="1"/>
  <c r="EB65" i="4" s="1"/>
  <c r="GX65" i="4" a="1"/>
  <c r="GX65" i="4" s="1"/>
  <c r="EJ65" i="4" a="1"/>
  <c r="EJ65" i="4" s="1"/>
  <c r="HE65" i="4" a="1"/>
  <c r="HE65" i="4" s="1"/>
  <c r="DM65" i="4" a="1"/>
  <c r="DM65" i="4" s="1"/>
  <c r="N65" i="4" a="1"/>
  <c r="N65" i="4" s="1"/>
  <c r="L65" i="4" a="1"/>
  <c r="L65" i="4"/>
  <c r="FI65" i="4" a="1"/>
  <c r="FI65" i="4" s="1"/>
  <c r="ES65" i="4" a="1"/>
  <c r="ES65" i="4" s="1"/>
  <c r="DZ65" i="4" a="1"/>
  <c r="DZ65" i="4" s="1"/>
  <c r="T65" i="4" a="1"/>
  <c r="T65" i="4" s="1"/>
  <c r="EC65" i="4" a="1"/>
  <c r="EC65" i="4" s="1"/>
  <c r="GN65" i="4" a="1"/>
  <c r="GN65" i="4" s="1"/>
  <c r="HA65" i="4" a="1"/>
  <c r="HA65" i="4" s="1"/>
  <c r="FV65" i="4" a="1"/>
  <c r="FV65" i="4" s="1"/>
  <c r="GQ65" i="4" a="1"/>
  <c r="GQ65" i="4" s="1"/>
  <c r="ET65" i="4" a="1"/>
  <c r="ET65" i="4"/>
  <c r="EH65" i="4" a="1"/>
  <c r="EH65" i="4" s="1"/>
  <c r="FA65" i="4" a="1"/>
  <c r="FA65" i="4" s="1"/>
  <c r="FL65" i="4"/>
  <c r="EE65" i="4" a="1"/>
  <c r="EE65" i="4" s="1"/>
  <c r="EQ65" i="4" a="1"/>
  <c r="EQ65" i="4" s="1"/>
  <c r="HF65" i="4" a="1"/>
  <c r="HF65" i="4" s="1"/>
  <c r="FY65" i="4" a="1"/>
  <c r="FY65" i="4" s="1"/>
  <c r="K65" i="4" a="1"/>
  <c r="K65" i="4" s="1"/>
  <c r="DU65" i="4" a="1"/>
  <c r="DU65" i="4" s="1"/>
  <c r="EX65" i="4" a="1"/>
  <c r="EX65" i="4" s="1"/>
  <c r="GR65" i="4" a="1"/>
  <c r="GR65" i="4" s="1"/>
  <c r="DL65" i="4" a="1"/>
  <c r="DL65" i="4" s="1"/>
  <c r="FB65" i="4" a="1"/>
  <c r="FB65" i="4" s="1"/>
  <c r="FC65" i="4" a="1"/>
  <c r="FC65" i="4" s="1"/>
  <c r="EV65" i="4" a="1"/>
  <c r="EV65" i="4"/>
  <c r="GE164" i="4"/>
  <c r="GE95" i="4"/>
  <c r="EF133" i="4"/>
  <c r="EF241" i="4"/>
  <c r="GE82" i="4"/>
  <c r="EF211" i="4"/>
  <c r="DJ241" i="4"/>
  <c r="EF164" i="4"/>
  <c r="GE89" i="4"/>
  <c r="DJ89" i="4"/>
  <c r="DJ95" i="4"/>
  <c r="EF117" i="4"/>
  <c r="EF167" i="4"/>
  <c r="DJ49" i="4"/>
  <c r="GE117" i="4"/>
  <c r="GE133" i="4"/>
  <c r="DJ133" i="4"/>
  <c r="DJ167" i="4"/>
  <c r="EF49" i="4"/>
  <c r="GE241" i="4"/>
  <c r="GE167" i="4"/>
  <c r="GE211" i="4"/>
  <c r="DJ117" i="4"/>
  <c r="EF95" i="4"/>
  <c r="EF82" i="4"/>
  <c r="DJ211" i="4"/>
  <c r="GE49" i="4"/>
  <c r="DJ82" i="4"/>
  <c r="EF89" i="4"/>
  <c r="DJ164" i="4"/>
  <c r="EP240" i="4" a="1"/>
  <c r="EP240" i="4" s="1"/>
  <c r="DW240" i="4" a="1"/>
  <c r="DW240" i="4" s="1"/>
  <c r="GZ240" i="4" a="1"/>
  <c r="GZ240" i="4" s="1"/>
  <c r="K240" i="4" a="1"/>
  <c r="K240" i="4" s="1"/>
  <c r="DU240" i="4" a="1"/>
  <c r="DU240" i="4" s="1"/>
  <c r="FI240" i="4" a="1"/>
  <c r="FI240" i="4" s="1"/>
  <c r="EJ240" i="4" a="1"/>
  <c r="EJ240" i="4" s="1"/>
  <c r="FG240" i="4" a="1"/>
  <c r="FG240" i="4" s="1"/>
  <c r="HE240" i="4" a="1"/>
  <c r="HE240" i="4" s="1"/>
  <c r="FB240" i="4" a="1"/>
  <c r="FB240" i="4" s="1"/>
  <c r="GS240" i="4" a="1"/>
  <c r="GS240" i="4" s="1"/>
  <c r="EI240" i="4" a="1"/>
  <c r="EI240" i="4" s="1"/>
  <c r="S240" i="4" a="1"/>
  <c r="S240" i="4" s="1"/>
  <c r="DO240" i="4" a="1"/>
  <c r="DO240" i="4" s="1"/>
  <c r="ED240" i="4" a="1"/>
  <c r="ED240" i="4" s="1"/>
  <c r="EC240" i="4" a="1"/>
  <c r="EC240" i="4" s="1"/>
  <c r="DS240" i="4" a="1"/>
  <c r="DS240" i="4" s="1"/>
  <c r="DR240" i="4" a="1"/>
  <c r="DR240" i="4" s="1"/>
  <c r="FE240" i="4" a="1"/>
  <c r="FE240" i="4" s="1"/>
  <c r="EB240" i="4" a="1"/>
  <c r="EB240" i="4" s="1"/>
  <c r="EQ240" i="4" a="1"/>
  <c r="EQ240" i="4" s="1"/>
  <c r="FN240" i="4"/>
  <c r="EZ240" i="4" a="1"/>
  <c r="EZ240" i="4" s="1"/>
  <c r="EX240" i="4" a="1"/>
  <c r="EX240" i="4" s="1"/>
  <c r="HD240" i="4" a="1"/>
  <c r="HD240" i="4"/>
  <c r="EE240" i="4" a="1"/>
  <c r="EE240" i="4" s="1"/>
  <c r="GM240" i="4" a="1"/>
  <c r="GM240" i="4" s="1"/>
  <c r="GU240" i="4" a="1"/>
  <c r="GU240" i="4" s="1"/>
  <c r="GN240" i="4" a="1"/>
  <c r="GN240" i="4" s="1"/>
  <c r="FX240" i="4" a="1"/>
  <c r="FX240" i="4" s="1"/>
  <c r="GR240" i="4" a="1"/>
  <c r="GR240" i="4" s="1"/>
  <c r="EM240" i="4" a="1"/>
  <c r="EM240" i="4"/>
  <c r="DZ240" i="4" a="1"/>
  <c r="DZ240" i="4" s="1"/>
  <c r="FS240" i="4" a="1"/>
  <c r="FS240" i="4" s="1"/>
  <c r="FW240" i="4" a="1"/>
  <c r="FW240" i="4" s="1"/>
  <c r="FC240" i="4" a="1"/>
  <c r="FC240" i="4" s="1"/>
  <c r="FA240" i="4" a="1"/>
  <c r="FA240" i="4" s="1"/>
  <c r="FM240" i="4"/>
  <c r="GX240" i="4" a="1"/>
  <c r="GX240" i="4" s="1"/>
  <c r="ET240" i="4" a="1"/>
  <c r="ET240" i="4"/>
  <c r="HA240" i="4" a="1"/>
  <c r="HA240" i="4" s="1"/>
  <c r="DL240" i="4" a="1"/>
  <c r="DL240" i="4" s="1"/>
  <c r="FV240" i="4" a="1"/>
  <c r="FV240" i="4" s="1"/>
  <c r="DM240" i="4" a="1"/>
  <c r="DM240" i="4"/>
  <c r="GV240" i="4" a="1"/>
  <c r="GV240" i="4" s="1"/>
  <c r="DQ240" i="4" a="1"/>
  <c r="DQ240" i="4" s="1"/>
  <c r="N240" i="4" a="1"/>
  <c r="N240" i="4"/>
  <c r="L240" i="4" a="1"/>
  <c r="L240" i="4" s="1"/>
  <c r="DY240" i="4" a="1"/>
  <c r="DY240" i="4" s="1"/>
  <c r="FP240" i="4" a="1"/>
  <c r="FP240" i="4" s="1"/>
  <c r="GW240" i="4" a="1"/>
  <c r="GW240" i="4" s="1"/>
  <c r="HF240" i="4" a="1"/>
  <c r="HF240" i="4" s="1"/>
  <c r="FJ240" i="4" a="1"/>
  <c r="FJ240" i="4" s="1"/>
  <c r="ER240" i="4" a="1"/>
  <c r="ER240" i="4" s="1"/>
  <c r="FY240" i="4" a="1"/>
  <c r="FY240" i="4" s="1"/>
  <c r="FF240" i="4" a="1"/>
  <c r="FF240" i="4" s="1"/>
  <c r="FL240" i="4"/>
  <c r="T240" i="4" a="1"/>
  <c r="T240" i="4" s="1"/>
  <c r="EL240" i="4" a="1"/>
  <c r="EL240" i="4" s="1"/>
  <c r="M240" i="4" a="1"/>
  <c r="M240" i="4"/>
  <c r="GQ240" i="4" a="1"/>
  <c r="GQ240" i="4" s="1"/>
  <c r="O240" i="4" a="1"/>
  <c r="O240" i="4" s="1"/>
  <c r="FT240" i="4" a="1"/>
  <c r="FT240" i="4" s="1"/>
  <c r="EN240" i="4" a="1"/>
  <c r="EN240" i="4" s="1"/>
  <c r="GP240" i="4" a="1"/>
  <c r="GP240" i="4" s="1"/>
  <c r="EV240" i="4" a="1"/>
  <c r="EV240" i="4" s="1"/>
  <c r="ES240" i="4" a="1"/>
  <c r="ES240" i="4" s="1"/>
  <c r="EW240" i="4" a="1"/>
  <c r="EW240" i="4" s="1"/>
  <c r="HK240" i="4" a="1"/>
  <c r="HK240" i="4" s="1"/>
  <c r="GY240" i="4" a="1"/>
  <c r="GY240" i="4" s="1"/>
  <c r="DV240" i="4" a="1"/>
  <c r="DV240" i="4" s="1"/>
  <c r="GO240" i="4" a="1"/>
  <c r="GO240" i="4"/>
  <c r="HH240" i="4" a="1"/>
  <c r="HH240" i="4" s="1"/>
  <c r="GU197" i="4" a="1"/>
  <c r="GU197" i="4" s="1"/>
  <c r="DS197" i="4" a="1"/>
  <c r="DS197" i="4" s="1"/>
  <c r="DR197" i="4" a="1"/>
  <c r="DR197" i="4" s="1"/>
  <c r="HA197" i="4" a="1"/>
  <c r="HA197" i="4" s="1"/>
  <c r="O197" i="4" a="1"/>
  <c r="O197" i="4" s="1"/>
  <c r="FC197" i="4" a="1"/>
  <c r="FC197" i="4" s="1"/>
  <c r="HH197" i="4" a="1"/>
  <c r="HH197" i="4" s="1"/>
  <c r="EL197" i="4" a="1"/>
  <c r="EL197" i="4" s="1"/>
  <c r="EI197" i="4" a="1"/>
  <c r="EI197" i="4" s="1"/>
  <c r="EP197" i="4" a="1"/>
  <c r="EP197" i="4" s="1"/>
  <c r="GY197" i="4" a="1"/>
  <c r="GY197" i="4" s="1"/>
  <c r="DV197" i="4" a="1"/>
  <c r="DV197" i="4" s="1"/>
  <c r="Q197" i="4" a="1"/>
  <c r="Q197" i="4" s="1"/>
  <c r="I197" i="4" a="1"/>
  <c r="I197" i="4" s="1"/>
  <c r="EV197" i="4" a="1"/>
  <c r="EV197" i="4" s="1"/>
  <c r="EN197" i="4" a="1"/>
  <c r="EN197" i="4" s="1"/>
  <c r="ED197" i="4" a="1"/>
  <c r="ED197" i="4" s="1"/>
  <c r="GX197" i="4" a="1"/>
  <c r="GX197" i="4"/>
  <c r="HK197" i="4" a="1"/>
  <c r="HK197" i="4" s="1"/>
  <c r="FV197" i="4" a="1"/>
  <c r="FV197" i="4" s="1"/>
  <c r="FP197" i="4" a="1"/>
  <c r="FP197" i="4" s="1"/>
  <c r="GQ197" i="4" a="1"/>
  <c r="GQ197" i="4" s="1"/>
  <c r="N197" i="4" a="1"/>
  <c r="N197" i="4" s="1"/>
  <c r="L197" i="4" a="1"/>
  <c r="L197" i="4" s="1"/>
  <c r="FM197" i="4"/>
  <c r="FG197" i="4" a="1"/>
  <c r="FG197" i="4" s="1"/>
  <c r="HD197" i="4" a="1"/>
  <c r="HD197" i="4"/>
  <c r="DY197" i="4" a="1"/>
  <c r="DY197" i="4" s="1"/>
  <c r="FW197" i="4" a="1"/>
  <c r="FW197" i="4" s="1"/>
  <c r="EE197" i="4" a="1"/>
  <c r="EE197" i="4" s="1"/>
  <c r="FX197" i="4" a="1"/>
  <c r="FX197" i="4" s="1"/>
  <c r="ES197" i="4" a="1"/>
  <c r="ES197" i="4" s="1"/>
  <c r="GS197" i="4" a="1"/>
  <c r="GS197" i="4" s="1"/>
  <c r="DW197" i="4" a="1"/>
  <c r="DW197" i="4" s="1"/>
  <c r="DZ197" i="4" a="1"/>
  <c r="DZ197" i="4" s="1"/>
  <c r="FT197" i="4" a="1"/>
  <c r="FT197" i="4" s="1"/>
  <c r="S197" i="4" a="1"/>
  <c r="S197" i="4" s="1"/>
  <c r="FN197" i="4"/>
  <c r="GR197" i="4" a="1"/>
  <c r="GR197" i="4" s="1"/>
  <c r="DM197" i="4" a="1"/>
  <c r="DM197" i="4"/>
  <c r="EQ197" i="4" a="1"/>
  <c r="EQ197" i="4" s="1"/>
  <c r="GP197" i="4" a="1"/>
  <c r="GP197" i="4" s="1"/>
  <c r="FS197" i="4" a="1"/>
  <c r="FS197" i="4" s="1"/>
  <c r="FJ197" i="4" a="1"/>
  <c r="FJ197" i="4" s="1"/>
  <c r="DO197" i="4" a="1"/>
  <c r="DO197" i="4" s="1"/>
  <c r="EB197" i="4" a="1"/>
  <c r="EB197" i="4" s="1"/>
  <c r="ET197" i="4" a="1"/>
  <c r="ET197" i="4" s="1"/>
  <c r="M197" i="4" a="1"/>
  <c r="M197" i="4" s="1"/>
  <c r="EM197" i="4" a="1"/>
  <c r="EM197" i="4" s="1"/>
  <c r="EC197" i="4" a="1"/>
  <c r="EC197" i="4" s="1"/>
  <c r="GW197" i="4" a="1"/>
  <c r="GW197" i="4" s="1"/>
  <c r="FI197" i="4" a="1"/>
  <c r="FI197" i="4" s="1"/>
  <c r="GM197" i="4" a="1"/>
  <c r="GM197" i="4" s="1"/>
  <c r="DQ197" i="4" a="1"/>
  <c r="DQ197" i="4" s="1"/>
  <c r="GN197" i="4" a="1"/>
  <c r="GN197" i="4" s="1"/>
  <c r="GO197" i="4" a="1"/>
  <c r="GO197" i="4" s="1"/>
  <c r="K197" i="4" a="1"/>
  <c r="K197" i="4" s="1"/>
  <c r="DU197" i="4" a="1"/>
  <c r="DU197" i="4" s="1"/>
  <c r="R197" i="4" a="1"/>
  <c r="R197" i="4" s="1"/>
  <c r="FY197" i="4" a="1"/>
  <c r="FY197" i="4" s="1"/>
  <c r="EW197" i="4" a="1"/>
  <c r="EW197" i="4" s="1"/>
  <c r="EX197" i="4" a="1"/>
  <c r="EX197" i="4" s="1"/>
  <c r="HF197" i="4" a="1"/>
  <c r="HF197" i="4" s="1"/>
  <c r="FA197" i="4" a="1"/>
  <c r="FA197" i="4" s="1"/>
  <c r="FF197" i="4" a="1"/>
  <c r="FF197" i="4" s="1"/>
  <c r="GZ197" i="4" a="1"/>
  <c r="GZ197" i="4" s="1"/>
  <c r="EH197" i="4" a="1"/>
  <c r="EH197" i="4" s="1"/>
  <c r="FB197" i="4" a="1"/>
  <c r="FB197" i="4" s="1"/>
  <c r="EJ197" i="4" a="1"/>
  <c r="EJ197" i="4" s="1"/>
  <c r="ER197" i="4" a="1"/>
  <c r="ER197" i="4" s="1"/>
  <c r="GV197" i="4" a="1"/>
  <c r="GV197" i="4" s="1"/>
  <c r="T197" i="4" a="1"/>
  <c r="T197" i="4"/>
  <c r="EZ197" i="4" a="1"/>
  <c r="EZ197" i="4"/>
  <c r="FE197" i="4" a="1"/>
  <c r="FE197" i="4" s="1"/>
  <c r="HE197" i="4" a="1"/>
  <c r="HE197" i="4"/>
  <c r="EE108" i="4" a="1"/>
  <c r="EE108" i="4" s="1"/>
  <c r="FJ108" i="4" a="1"/>
  <c r="FJ108" i="4" s="1"/>
  <c r="FI108" i="4" a="1"/>
  <c r="FI108" i="4" s="1"/>
  <c r="HD108" i="4" a="1"/>
  <c r="HD108" i="4" s="1"/>
  <c r="FF108" i="4" a="1"/>
  <c r="FF108" i="4" s="1"/>
  <c r="O108" i="4" a="1"/>
  <c r="O108" i="4" s="1"/>
  <c r="DS108" i="4" a="1"/>
  <c r="DS108" i="4" s="1"/>
  <c r="DR108" i="4" a="1"/>
  <c r="DR108" i="4" s="1"/>
  <c r="DQ108" i="4" a="1"/>
  <c r="DQ108" i="4"/>
  <c r="GQ108" i="4" a="1"/>
  <c r="GQ108" i="4" s="1"/>
  <c r="EC108" i="4" a="1"/>
  <c r="EC108" i="4" s="1"/>
  <c r="ED108" i="4" a="1"/>
  <c r="ED108" i="4" s="1"/>
  <c r="FV108" i="4" a="1"/>
  <c r="FV108" i="4" s="1"/>
  <c r="FY108" i="4" a="1"/>
  <c r="FY108" i="4" s="1"/>
  <c r="FT108" i="4" a="1"/>
  <c r="FT108" i="4" s="1"/>
  <c r="DM108" i="4" a="1"/>
  <c r="DM108" i="4"/>
  <c r="HF108" i="4" a="1"/>
  <c r="HF108" i="4" s="1"/>
  <c r="M108" i="4" a="1"/>
  <c r="M108" i="4" s="1"/>
  <c r="DO108" i="4" a="1"/>
  <c r="DO108" i="4" s="1"/>
  <c r="K108" i="4" a="1"/>
  <c r="K108" i="4" s="1"/>
  <c r="DU108" i="4" a="1"/>
  <c r="DU108" i="4" s="1"/>
  <c r="EW108" i="4" a="1"/>
  <c r="EW108" i="4" s="1"/>
  <c r="GS108" i="4" a="1"/>
  <c r="GS108" i="4" s="1"/>
  <c r="DL108" i="4" a="1"/>
  <c r="DL108" i="4" s="1"/>
  <c r="GP108" i="4" a="1"/>
  <c r="GP108" i="4" s="1"/>
  <c r="ET108" i="4" a="1"/>
  <c r="ET108" i="4" s="1"/>
  <c r="T108" i="4" a="1"/>
  <c r="T108" i="4" s="1"/>
  <c r="FN108" i="4"/>
  <c r="GR108" i="4" a="1"/>
  <c r="GR108" i="4" s="1"/>
  <c r="EZ108" i="4" a="1"/>
  <c r="EZ108" i="4"/>
  <c r="S108" i="4" a="1"/>
  <c r="S108" i="4" s="1"/>
  <c r="EJ108" i="4" a="1"/>
  <c r="EJ108" i="4" s="1"/>
  <c r="GM108" i="4" a="1"/>
  <c r="GM108" i="4" s="1"/>
  <c r="N108" i="4" a="1"/>
  <c r="N108" i="4"/>
  <c r="L108" i="4" a="1"/>
  <c r="L108" i="4" s="1"/>
  <c r="EP108" i="4" a="1"/>
  <c r="EP108" i="4" s="1"/>
  <c r="HA108" i="4" a="1"/>
  <c r="HA108" i="4" s="1"/>
  <c r="GV108" i="4" a="1"/>
  <c r="GV108" i="4" s="1"/>
  <c r="FB108" i="4" a="1"/>
  <c r="FB108" i="4" s="1"/>
  <c r="DV108" i="4" a="1"/>
  <c r="DV108" i="4" s="1"/>
  <c r="HK108" i="4" a="1"/>
  <c r="HK108" i="4" s="1"/>
  <c r="EB108" i="4" a="1"/>
  <c r="EB108" i="4" s="1"/>
  <c r="FM108" i="4"/>
  <c r="EV108" i="4" a="1"/>
  <c r="EV108" i="4" s="1"/>
  <c r="EI108" i="4" a="1"/>
  <c r="EI108" i="4" s="1"/>
  <c r="FC108" i="4" a="1"/>
  <c r="FC108" i="4" s="1"/>
  <c r="EQ108" i="4" a="1"/>
  <c r="EQ108" i="4" s="1"/>
  <c r="FE108" i="4" a="1"/>
  <c r="FE108" i="4" s="1"/>
  <c r="HH108" i="4" a="1"/>
  <c r="HH108" i="4" s="1"/>
  <c r="EM108" i="4" a="1"/>
  <c r="EM108" i="4" s="1"/>
  <c r="GN108" i="4" a="1"/>
  <c r="GN108" i="4" s="1"/>
  <c r="EL108" i="4" a="1"/>
  <c r="EL108" i="4"/>
  <c r="DW108" i="4" a="1"/>
  <c r="DW108" i="4" s="1"/>
  <c r="EX108" i="4" a="1"/>
  <c r="EX108" i="4" s="1"/>
  <c r="GY108" i="4" a="1"/>
  <c r="GY108" i="4" s="1"/>
  <c r="FL108" i="4"/>
  <c r="DZ108" i="4" a="1"/>
  <c r="DZ108" i="4" s="1"/>
  <c r="FS108" i="4" a="1"/>
  <c r="FS108" i="4" s="1"/>
  <c r="FA108" i="4" a="1"/>
  <c r="FA108" i="4" s="1"/>
  <c r="FP108" i="4" a="1"/>
  <c r="FP108" i="4"/>
  <c r="HC108" i="4" a="1"/>
  <c r="HC108" i="4" s="1"/>
  <c r="EH108" i="4" a="1"/>
  <c r="EH108" i="4" s="1"/>
  <c r="FW108" i="4" a="1"/>
  <c r="FW108" i="4" s="1"/>
  <c r="GW108" i="4" a="1"/>
  <c r="GW108" i="4" s="1"/>
  <c r="DY108" i="4" a="1"/>
  <c r="DY108" i="4"/>
  <c r="HE108" i="4" a="1"/>
  <c r="HE108" i="4" s="1"/>
  <c r="ER108" i="4" a="1"/>
  <c r="ER108" i="4" s="1"/>
  <c r="GU108" i="4" a="1"/>
  <c r="GU108" i="4" s="1"/>
  <c r="FX108" i="4" a="1"/>
  <c r="FX108" i="4" s="1"/>
  <c r="GZ108" i="4" a="1"/>
  <c r="GZ108" i="4"/>
  <c r="GO108" i="4" a="1"/>
  <c r="GO108" i="4" s="1"/>
  <c r="EN108" i="4" a="1"/>
  <c r="EN108" i="4" s="1"/>
  <c r="DG245" i="4"/>
  <c r="DG150" i="4"/>
  <c r="GB262" i="4"/>
  <c r="DG223" i="4"/>
  <c r="GB223" i="4"/>
  <c r="GB245" i="4"/>
  <c r="GB199" i="4"/>
  <c r="DG107" i="4"/>
  <c r="DG199" i="4"/>
  <c r="DG262" i="4"/>
  <c r="DG209" i="4"/>
  <c r="GB107" i="4"/>
  <c r="GB150" i="4"/>
  <c r="GB209" i="4"/>
  <c r="DQ186" i="4" a="1"/>
  <c r="DQ186" i="4" s="1"/>
  <c r="FP186" i="4" a="1"/>
  <c r="FP186" i="4" s="1"/>
  <c r="FW186" i="4" a="1"/>
  <c r="FW186" i="4"/>
  <c r="EJ186" i="4" a="1"/>
  <c r="EJ186" i="4" s="1"/>
  <c r="HC186" i="4" a="1"/>
  <c r="HC186" i="4"/>
  <c r="DV186" i="4" a="1"/>
  <c r="DV186" i="4" s="1"/>
  <c r="GQ186" i="4" a="1"/>
  <c r="GQ186" i="4" s="1"/>
  <c r="DS186" i="4" a="1"/>
  <c r="DS186" i="4" s="1"/>
  <c r="DR186" i="4" a="1"/>
  <c r="DR186" i="4"/>
  <c r="FE186" i="4" a="1"/>
  <c r="FE186" i="4" s="1"/>
  <c r="FY186" i="4" a="1"/>
  <c r="FY186" i="4" s="1"/>
  <c r="ED186" i="4" a="1"/>
  <c r="ED186" i="4" s="1"/>
  <c r="EW186" i="4" a="1"/>
  <c r="EW186" i="4" s="1"/>
  <c r="O186" i="4" a="1"/>
  <c r="O186" i="4" s="1"/>
  <c r="DZ186" i="4" a="1"/>
  <c r="DZ186" i="4" s="1"/>
  <c r="GS186" i="4" a="1"/>
  <c r="GS186" i="4" s="1"/>
  <c r="HH186" i="4" a="1"/>
  <c r="HH186" i="4"/>
  <c r="GU186" i="4" a="1"/>
  <c r="GU186" i="4" s="1"/>
  <c r="HD186" i="4" a="1"/>
  <c r="HD186" i="4" s="1"/>
  <c r="M186" i="4" a="1"/>
  <c r="M186" i="4" s="1"/>
  <c r="K186" i="4" a="1"/>
  <c r="K186" i="4" s="1"/>
  <c r="DU186" i="4" a="1"/>
  <c r="DU186" i="4" s="1"/>
  <c r="FA186" i="4" a="1"/>
  <c r="FA186" i="4"/>
  <c r="GN186" i="4" a="1"/>
  <c r="GN186" i="4" s="1"/>
  <c r="GW186" i="4" a="1"/>
  <c r="GW186" i="4" s="1"/>
  <c r="EV186" i="4" a="1"/>
  <c r="EV186" i="4"/>
  <c r="DY186" i="4" a="1"/>
  <c r="DY186" i="4" s="1"/>
  <c r="S186" i="4" a="1"/>
  <c r="S186" i="4" s="1"/>
  <c r="GM186" i="4" a="1"/>
  <c r="GM186" i="4" s="1"/>
  <c r="T186" i="4" a="1"/>
  <c r="T186" i="4"/>
  <c r="FS186" i="4" a="1"/>
  <c r="FS186" i="4" s="1"/>
  <c r="GO186" i="4" a="1"/>
  <c r="GO186" i="4" s="1"/>
  <c r="EH186" i="4" a="1"/>
  <c r="EH186" i="4" s="1"/>
  <c r="FG186" i="4" a="1"/>
  <c r="FG186" i="4" s="1"/>
  <c r="FM186" i="4"/>
  <c r="FN186" i="4"/>
  <c r="GP186" i="4" a="1"/>
  <c r="GP186" i="4" s="1"/>
  <c r="FC186" i="4" a="1"/>
  <c r="FC186" i="4" s="1"/>
  <c r="EZ186" i="4" a="1"/>
  <c r="EZ186" i="4" s="1"/>
  <c r="HE186" i="4" a="1"/>
  <c r="HE186" i="4" s="1"/>
  <c r="FJ186" i="4" a="1"/>
  <c r="FJ186" i="4" s="1"/>
  <c r="HA186" i="4" a="1"/>
  <c r="HA186" i="4" s="1"/>
  <c r="DW186" i="4" a="1"/>
  <c r="DW186" i="4" s="1"/>
  <c r="GR186" i="4" a="1"/>
  <c r="GR186" i="4"/>
  <c r="GX186" i="4" a="1"/>
  <c r="GX186" i="4" s="1"/>
  <c r="Q186" i="4" a="1"/>
  <c r="Q186" i="4" s="1"/>
  <c r="I186" i="4" a="1"/>
  <c r="I186" i="4" s="1"/>
  <c r="EI186" i="4" a="1"/>
  <c r="EI186" i="4" s="1"/>
  <c r="FL186" i="4"/>
  <c r="FV186" i="4" a="1"/>
  <c r="FV186" i="4"/>
  <c r="GY186" i="4" a="1"/>
  <c r="GY186" i="4" s="1"/>
  <c r="HK186" i="4" a="1"/>
  <c r="HK186" i="4" s="1"/>
  <c r="EX186" i="4" a="1"/>
  <c r="EX186" i="4" s="1"/>
  <c r="EE186" i="4" a="1"/>
  <c r="EE186" i="4" s="1"/>
  <c r="ER186" i="4" a="1"/>
  <c r="ER186" i="4" s="1"/>
  <c r="FI186" i="4" a="1"/>
  <c r="FI186" i="4" s="1"/>
  <c r="EQ186" i="4" a="1"/>
  <c r="EQ186" i="4" s="1"/>
  <c r="ET186" i="4" a="1"/>
  <c r="ET186" i="4" s="1"/>
  <c r="FX186" i="4" a="1"/>
  <c r="FX186" i="4" s="1"/>
  <c r="HF186" i="4" a="1"/>
  <c r="HF186" i="4" s="1"/>
  <c r="EP186" i="4" a="1"/>
  <c r="EP186" i="4" s="1"/>
  <c r="GZ186" i="4" a="1"/>
  <c r="GZ186" i="4"/>
  <c r="GV186" i="4" a="1"/>
  <c r="GV186" i="4" s="1"/>
  <c r="ES186" i="4" a="1"/>
  <c r="ES186" i="4" s="1"/>
  <c r="N186" i="4" a="1"/>
  <c r="N186" i="4" s="1"/>
  <c r="L186" i="4" a="1"/>
  <c r="L186" i="4" s="1"/>
  <c r="FB186" i="4" a="1"/>
  <c r="FB186" i="4" s="1"/>
  <c r="EB186" i="4" a="1"/>
  <c r="EB186" i="4" s="1"/>
  <c r="R186" i="4" a="1"/>
  <c r="R186" i="4" s="1"/>
  <c r="FF186" i="4" a="1"/>
  <c r="FF186" i="4" s="1"/>
  <c r="EC186" i="4" a="1"/>
  <c r="EC186" i="4" s="1"/>
  <c r="FT186" i="4" a="1"/>
  <c r="FT186" i="4" s="1"/>
  <c r="DO186" i="4" a="1"/>
  <c r="DO186" i="4" s="1"/>
  <c r="DG183" i="4"/>
  <c r="GB232" i="4"/>
  <c r="GB97" i="4"/>
  <c r="GB137" i="4"/>
  <c r="DG87" i="4"/>
  <c r="DG214" i="4"/>
  <c r="DG259" i="4"/>
  <c r="GB183" i="4"/>
  <c r="DG97" i="4"/>
  <c r="GB214" i="4"/>
  <c r="DG137" i="4"/>
  <c r="DG190" i="4"/>
  <c r="DG232" i="4"/>
  <c r="GB219" i="4"/>
  <c r="DG195" i="4"/>
  <c r="DG219" i="4"/>
  <c r="GB87" i="4"/>
  <c r="GB190" i="4"/>
  <c r="GB259" i="4"/>
  <c r="GB195" i="4"/>
  <c r="DG142" i="4"/>
  <c r="GB224" i="4"/>
  <c r="GB167" i="4"/>
  <c r="DG118" i="4"/>
  <c r="GB163" i="4"/>
  <c r="GB172" i="4"/>
  <c r="GB27" i="4"/>
  <c r="GB263" i="4"/>
  <c r="GB142" i="4"/>
  <c r="DG263" i="4"/>
  <c r="DG160" i="4"/>
  <c r="DG221" i="4"/>
  <c r="GB118" i="4"/>
  <c r="GB160" i="4"/>
  <c r="DG167" i="4"/>
  <c r="DG172" i="4"/>
  <c r="GB221" i="4"/>
  <c r="DG27" i="4"/>
  <c r="DG224" i="4"/>
  <c r="DG163" i="4"/>
  <c r="DV299" i="4" a="1"/>
  <c r="DV299" i="4" s="1"/>
  <c r="DV275" i="4" a="1"/>
  <c r="DV275" i="4" s="1"/>
  <c r="EE299" i="4" a="1"/>
  <c r="EE299" i="4" s="1"/>
  <c r="EE275" i="4" a="1"/>
  <c r="EE275" i="4" s="1"/>
  <c r="ER299" i="4" a="1"/>
  <c r="ER299" i="4" s="1"/>
  <c r="ER275" i="4" a="1"/>
  <c r="ER275" i="4" s="1"/>
  <c r="R299" i="4" a="1"/>
  <c r="R299" i="4" s="1"/>
  <c r="R275" i="4" a="1"/>
  <c r="R275" i="4" s="1"/>
  <c r="DQ299" i="4" a="1"/>
  <c r="DQ299" i="4" s="1"/>
  <c r="DQ275" i="4" a="1"/>
  <c r="DQ275" i="4" s="1"/>
  <c r="FB299" i="4" a="1"/>
  <c r="FB299" i="4" s="1"/>
  <c r="FB275" i="4" a="1"/>
  <c r="FB275" i="4" s="1"/>
  <c r="DW299" i="4" a="1"/>
  <c r="DW299" i="4" s="1"/>
  <c r="DW275" i="4" a="1"/>
  <c r="DW275" i="4" s="1"/>
  <c r="FA299" i="4" a="1"/>
  <c r="FA299" i="4" s="1"/>
  <c r="FA275" i="4" a="1"/>
  <c r="FA275" i="4" s="1"/>
  <c r="GO299" i="4" a="1"/>
  <c r="GO299" i="4" s="1"/>
  <c r="GO275" i="4" a="1"/>
  <c r="GO275" i="4" s="1"/>
  <c r="DO299" i="4" a="1"/>
  <c r="DO299" i="4" s="1"/>
  <c r="DO275" i="4" a="1"/>
  <c r="DO275" i="4"/>
  <c r="HE299" i="4" a="1"/>
  <c r="HE299" i="4" s="1"/>
  <c r="HE275" i="4" a="1"/>
  <c r="HE275" i="4"/>
  <c r="GS299" i="4" a="1"/>
  <c r="GS299" i="4" s="1"/>
  <c r="GS275" i="4" a="1"/>
  <c r="GS275" i="4" s="1"/>
  <c r="EH299" i="4" a="1"/>
  <c r="EH299" i="4" s="1"/>
  <c r="EH275" i="4" a="1"/>
  <c r="EH275" i="4" s="1"/>
  <c r="EJ299" i="4" a="1"/>
  <c r="EJ299" i="4" s="1"/>
  <c r="EJ275" i="4" a="1"/>
  <c r="EJ275" i="4" s="1"/>
  <c r="HF299" i="4" a="1"/>
  <c r="HF299" i="4" s="1"/>
  <c r="HF275" i="4" a="1"/>
  <c r="HF275" i="4" s="1"/>
  <c r="ES299" i="4" a="1"/>
  <c r="ES299" i="4" s="1"/>
  <c r="ES275" i="4" a="1"/>
  <c r="ES275" i="4" s="1"/>
  <c r="ED299" i="4" a="1"/>
  <c r="ED299" i="4" s="1"/>
  <c r="ED275" i="4" a="1"/>
  <c r="ED275" i="4"/>
  <c r="T299" i="4" a="1"/>
  <c r="T299" i="4" s="1"/>
  <c r="T275" i="4" a="1"/>
  <c r="T275" i="4" s="1"/>
  <c r="GM299" i="4" a="1"/>
  <c r="GM299" i="4" s="1"/>
  <c r="GM275" i="4" a="1"/>
  <c r="GM275" i="4" s="1"/>
  <c r="GN299" i="4" a="1"/>
  <c r="GN299" i="4" s="1"/>
  <c r="GN275" i="4" a="1"/>
  <c r="GN275" i="4" s="1"/>
  <c r="GZ299" i="4" a="1"/>
  <c r="GZ299" i="4" s="1"/>
  <c r="GZ275" i="4" a="1"/>
  <c r="GZ275" i="4" s="1"/>
  <c r="EX299" i="4" a="1"/>
  <c r="EX299" i="4" s="1"/>
  <c r="EX275" i="4" a="1"/>
  <c r="EX275" i="4" s="1"/>
  <c r="EC299" i="4" a="1"/>
  <c r="EC299" i="4" s="1"/>
  <c r="EC275" i="4" a="1"/>
  <c r="EC275" i="4" s="1"/>
  <c r="DZ299" i="4" a="1"/>
  <c r="DZ299" i="4" s="1"/>
  <c r="DZ275" i="4" a="1"/>
  <c r="DZ275" i="4" s="1"/>
  <c r="FE299" i="4" a="1"/>
  <c r="FE299" i="4" s="1"/>
  <c r="FE275" i="4" a="1"/>
  <c r="FE275" i="4" s="1"/>
  <c r="Q299" i="4" a="1"/>
  <c r="Q299" i="4" s="1"/>
  <c r="Q275" i="4" a="1"/>
  <c r="Q275" i="4" s="1"/>
  <c r="I299" i="4" a="1"/>
  <c r="I299" i="4" s="1"/>
  <c r="I275" i="4" a="1"/>
  <c r="I275" i="4" s="1"/>
  <c r="FI299" i="4" a="1"/>
  <c r="FI299" i="4"/>
  <c r="FI275" i="4" a="1"/>
  <c r="FI275" i="4" s="1"/>
  <c r="GV299" i="4" a="1"/>
  <c r="GV299" i="4" s="1"/>
  <c r="GV275" i="4" a="1"/>
  <c r="GV275" i="4" s="1"/>
  <c r="EV299" i="4" a="1"/>
  <c r="EV299" i="4" s="1"/>
  <c r="EV275" i="4" a="1"/>
  <c r="EV275" i="4" s="1"/>
  <c r="EN299" i="4" a="1"/>
  <c r="EN299" i="4" s="1"/>
  <c r="EN275" i="4" a="1"/>
  <c r="EN275" i="4" s="1"/>
  <c r="GX299" i="4" a="1"/>
  <c r="GX299" i="4" s="1"/>
  <c r="GX275" i="4" a="1"/>
  <c r="GX275" i="4" s="1"/>
  <c r="HK275" i="4" a="1"/>
  <c r="HK275" i="4" s="1"/>
  <c r="K299" i="4" a="1"/>
  <c r="K299" i="4" s="1"/>
  <c r="K275" i="4" a="1"/>
  <c r="K275" i="4" s="1"/>
  <c r="DU299" i="4" a="1"/>
  <c r="DU299" i="4" s="1"/>
  <c r="DU275" i="4" a="1"/>
  <c r="DU275" i="4"/>
  <c r="M299" i="4" a="1"/>
  <c r="M299" i="4" s="1"/>
  <c r="M275" i="4" a="1"/>
  <c r="M275" i="4" s="1"/>
  <c r="EI299" i="4" a="1"/>
  <c r="EI299" i="4" s="1"/>
  <c r="EI275" i="4" a="1"/>
  <c r="EI275" i="4" s="1"/>
  <c r="GU299" i="4" a="1"/>
  <c r="GU299" i="4" s="1"/>
  <c r="GU275" i="4" a="1"/>
  <c r="GU275" i="4" s="1"/>
  <c r="FF299" i="4" a="1"/>
  <c r="FF299" i="4"/>
  <c r="FF275" i="4" a="1"/>
  <c r="FF275" i="4" s="1"/>
  <c r="HA299" i="4" a="1"/>
  <c r="HA299" i="4" s="1"/>
  <c r="HA275" i="4" a="1"/>
  <c r="HA275" i="4" s="1"/>
  <c r="DM299" i="4" a="1"/>
  <c r="DM299" i="4" s="1"/>
  <c r="DM275" i="4" a="1"/>
  <c r="DM275" i="4" s="1"/>
  <c r="FW299" i="4" a="1"/>
  <c r="FW299" i="4" s="1"/>
  <c r="FW275" i="4" a="1"/>
  <c r="FW275" i="4"/>
  <c r="HH299" i="4" a="1"/>
  <c r="HH299" i="4" s="1"/>
  <c r="HH275" i="4" a="1"/>
  <c r="HH275" i="4" s="1"/>
  <c r="GW299" i="4" a="1"/>
  <c r="GW299" i="4" s="1"/>
  <c r="GW275" i="4" a="1"/>
  <c r="GW275" i="4" s="1"/>
  <c r="DY299" i="4" a="1"/>
  <c r="DY299" i="4" s="1"/>
  <c r="DY275" i="4" a="1"/>
  <c r="DY275" i="4" s="1"/>
  <c r="GP299" i="4" a="1"/>
  <c r="GP299" i="4" s="1"/>
  <c r="GP275" i="4" a="1"/>
  <c r="GP275" i="4" s="1"/>
  <c r="GR299" i="4" a="1"/>
  <c r="GR299" i="4" s="1"/>
  <c r="GR275" i="4" a="1"/>
  <c r="GR275" i="4" s="1"/>
  <c r="DS299" i="4" a="1"/>
  <c r="DS299" i="4" s="1"/>
  <c r="DS275" i="4" a="1"/>
  <c r="DS275" i="4" s="1"/>
  <c r="DR299" i="4" a="1"/>
  <c r="DR299" i="4" s="1"/>
  <c r="DR275" i="4" a="1"/>
  <c r="DR275" i="4"/>
  <c r="FP299" i="4" a="1"/>
  <c r="FP299" i="4" s="1"/>
  <c r="FP275" i="4" a="1"/>
  <c r="FP275" i="4" s="1"/>
  <c r="S299" i="4" a="1"/>
  <c r="S299" i="4" s="1"/>
  <c r="S275" i="4" a="1"/>
  <c r="S275" i="4" s="1"/>
  <c r="O275" i="4" a="1"/>
  <c r="O275" i="4" s="1"/>
  <c r="FM299" i="4" a="1"/>
  <c r="FM299" i="4" s="1"/>
  <c r="FM275" i="4" a="1"/>
  <c r="FM275" i="4" s="1"/>
  <c r="EQ299" i="4" a="1"/>
  <c r="EQ299" i="4" s="1"/>
  <c r="EQ275" i="4" a="1"/>
  <c r="EQ275" i="4" s="1"/>
  <c r="EZ299" i="4" a="1"/>
  <c r="EZ299" i="4" s="1"/>
  <c r="EZ275" i="4" a="1"/>
  <c r="EZ275" i="4" s="1"/>
  <c r="GY299" i="4" a="1"/>
  <c r="GY299" i="4"/>
  <c r="GY275" i="4" a="1"/>
  <c r="GY275" i="4" s="1"/>
  <c r="EL299" i="4" a="1"/>
  <c r="EL299" i="4" s="1"/>
  <c r="EL275" i="4" a="1"/>
  <c r="EL275" i="4" s="1"/>
  <c r="FV299" i="4" a="1"/>
  <c r="FV299" i="4" s="1"/>
  <c r="FV275" i="4" a="1"/>
  <c r="FV275" i="4" s="1"/>
  <c r="EW299" i="4" a="1"/>
  <c r="EW299" i="4" s="1"/>
  <c r="EW275" i="4" a="1"/>
  <c r="EW275" i="4" s="1"/>
  <c r="FL299" i="4" a="1"/>
  <c r="FL299" i="4" s="1"/>
  <c r="FL275" i="4" a="1"/>
  <c r="FL275" i="4" s="1"/>
  <c r="FJ299" i="4" a="1"/>
  <c r="FJ299" i="4" s="1"/>
  <c r="FJ275" i="4" a="1"/>
  <c r="FJ275" i="4" s="1"/>
  <c r="FC299" i="4" a="1"/>
  <c r="FC299" i="4" s="1"/>
  <c r="FC275" i="4" a="1"/>
  <c r="FC275" i="4" s="1"/>
  <c r="FN299" i="4" a="1"/>
  <c r="FN299" i="4" s="1"/>
  <c r="FN275" i="4" a="1"/>
  <c r="FN275" i="4" s="1"/>
  <c r="FG299" i="4" a="1"/>
  <c r="FG299" i="4" s="1"/>
  <c r="FG275" i="4" a="1"/>
  <c r="FG275" i="4" s="1"/>
  <c r="HD299" i="4" a="1"/>
  <c r="HD299" i="4"/>
  <c r="HD275" i="4" a="1"/>
  <c r="HD275" i="4" s="1"/>
  <c r="EB299" i="4" a="1"/>
  <c r="EB299" i="4" s="1"/>
  <c r="EB275" i="4" a="1"/>
  <c r="EB275" i="4" s="1"/>
  <c r="ET299" i="4" a="1"/>
  <c r="ET299" i="4" s="1"/>
  <c r="ET275" i="4" a="1"/>
  <c r="ET275" i="4" s="1"/>
  <c r="DN299" i="4" a="1"/>
  <c r="DN299" i="4" s="1"/>
  <c r="DN275" i="4" a="1"/>
  <c r="DN275" i="4" s="1"/>
  <c r="EM299" i="4" a="1"/>
  <c r="EM299" i="4" s="1"/>
  <c r="EM275" i="4" a="1"/>
  <c r="EM275" i="4" s="1"/>
  <c r="GQ299" i="4" a="1"/>
  <c r="GQ299" i="4" s="1"/>
  <c r="GQ275" i="4" a="1"/>
  <c r="GQ275" i="4" s="1"/>
  <c r="EP299" i="4" a="1"/>
  <c r="EP299" i="4" s="1"/>
  <c r="EP275" i="4" a="1"/>
  <c r="EP275" i="4" s="1"/>
  <c r="HC299" i="4" a="1"/>
  <c r="HC299" i="4" s="1"/>
  <c r="HC275" i="4" a="1"/>
  <c r="HC275" i="4" s="1"/>
  <c r="DG227" i="4"/>
  <c r="DG169" i="4"/>
  <c r="GB34" i="4"/>
  <c r="GB234" i="4"/>
  <c r="DG151" i="4"/>
  <c r="DG63" i="4"/>
  <c r="GB71" i="4"/>
  <c r="GB168" i="4"/>
  <c r="DG162" i="4"/>
  <c r="GB162" i="4"/>
  <c r="DG89" i="4"/>
  <c r="DG34" i="4"/>
  <c r="DG71" i="4"/>
  <c r="GB89" i="4"/>
  <c r="DG168" i="4"/>
  <c r="DG234" i="4"/>
  <c r="GB227" i="4"/>
  <c r="GB169" i="4"/>
  <c r="GB151" i="4"/>
  <c r="GB63" i="4"/>
  <c r="DG255" i="4"/>
  <c r="DG75" i="4"/>
  <c r="DG170" i="4"/>
  <c r="DG132" i="4"/>
  <c r="DG174" i="4"/>
  <c r="DG225" i="4"/>
  <c r="GB98" i="4"/>
  <c r="GB42" i="4"/>
  <c r="GB229" i="4"/>
  <c r="GB174" i="4"/>
  <c r="DG244" i="4"/>
  <c r="DG42" i="4"/>
  <c r="GB132" i="4"/>
  <c r="GB255" i="4"/>
  <c r="DG229" i="4"/>
  <c r="DG98" i="4"/>
  <c r="GB244" i="4"/>
  <c r="GB170" i="4"/>
  <c r="GB75" i="4"/>
  <c r="GB225" i="4"/>
  <c r="GB228" i="4"/>
  <c r="DG211" i="4"/>
  <c r="DG198" i="4"/>
  <c r="GB256" i="4"/>
  <c r="GB48" i="4"/>
  <c r="GB152" i="4"/>
  <c r="GB261" i="4"/>
  <c r="DG116" i="4"/>
  <c r="DG30" i="4"/>
  <c r="GB30" i="4"/>
  <c r="DG256" i="4"/>
  <c r="DG48" i="4"/>
  <c r="DG228" i="4"/>
  <c r="GB116" i="4"/>
  <c r="GB211" i="4"/>
  <c r="GB251" i="4"/>
  <c r="DG261" i="4"/>
  <c r="DG152" i="4"/>
  <c r="GB198" i="4"/>
  <c r="DG251" i="4"/>
  <c r="HE139" i="4" a="1"/>
  <c r="HE139" i="4" s="1"/>
  <c r="HH139" i="4" a="1"/>
  <c r="HH139" i="4" s="1"/>
  <c r="GR139" i="4" a="1"/>
  <c r="GR139" i="4" s="1"/>
  <c r="FF139" i="4" a="1"/>
  <c r="FF139" i="4" s="1"/>
  <c r="FW139" i="4" a="1"/>
  <c r="FW139" i="4" s="1"/>
  <c r="EJ139" i="4" a="1"/>
  <c r="EJ139" i="4" s="1"/>
  <c r="EQ139" i="4" a="1"/>
  <c r="EQ139" i="4" s="1"/>
  <c r="EV139" i="4" a="1"/>
  <c r="EV139" i="4" s="1"/>
  <c r="M139" i="4" a="1"/>
  <c r="M139" i="4"/>
  <c r="FJ139" i="4" a="1"/>
  <c r="FJ139" i="4" s="1"/>
  <c r="GX139" i="4" a="1"/>
  <c r="GX139" i="4" s="1"/>
  <c r="FB139" i="4" a="1"/>
  <c r="FB139" i="4" s="1"/>
  <c r="FT139" i="4" a="1"/>
  <c r="FT139" i="4" s="1"/>
  <c r="FI139" i="4" a="1"/>
  <c r="FI139" i="4" s="1"/>
  <c r="HC139" i="4" a="1"/>
  <c r="HC139" i="4" s="1"/>
  <c r="DM139" i="4" a="1"/>
  <c r="DM139" i="4"/>
  <c r="K139" i="4" a="1"/>
  <c r="K139" i="4" s="1"/>
  <c r="DU139" i="4" a="1"/>
  <c r="DU139" i="4" s="1"/>
  <c r="GQ139" i="4" a="1"/>
  <c r="GQ139" i="4" s="1"/>
  <c r="EL139" i="4" a="1"/>
  <c r="EL139" i="4" s="1"/>
  <c r="EW139" i="4" a="1"/>
  <c r="EW139" i="4"/>
  <c r="FG139" i="4" a="1"/>
  <c r="FG139" i="4" s="1"/>
  <c r="GS139" i="4" a="1"/>
  <c r="GS139" i="4" s="1"/>
  <c r="EP139" i="4" a="1"/>
  <c r="EP139" i="4" s="1"/>
  <c r="FS139" i="4" a="1"/>
  <c r="FS139" i="4" s="1"/>
  <c r="FV139" i="4" a="1"/>
  <c r="FV139" i="4" s="1"/>
  <c r="FN139" i="4"/>
  <c r="EC139" i="4" a="1"/>
  <c r="EC139" i="4" s="1"/>
  <c r="EZ139" i="4" a="1"/>
  <c r="EZ139" i="4" s="1"/>
  <c r="HA139" i="4" a="1"/>
  <c r="HA139" i="4" s="1"/>
  <c r="T139" i="4" a="1"/>
  <c r="T139" i="4" s="1"/>
  <c r="EN139" i="4" a="1"/>
  <c r="EN139" i="4" s="1"/>
  <c r="DZ139" i="4" a="1"/>
  <c r="DZ139" i="4" s="1"/>
  <c r="ED139" i="4" a="1"/>
  <c r="ED139" i="4" s="1"/>
  <c r="GW139" i="4" a="1"/>
  <c r="GW139" i="4" s="1"/>
  <c r="FX139" i="4" a="1"/>
  <c r="FX139" i="4" s="1"/>
  <c r="EM139" i="4" a="1"/>
  <c r="EM139" i="4" s="1"/>
  <c r="GN139" i="4" a="1"/>
  <c r="GN139" i="4" s="1"/>
  <c r="FC139" i="4" a="1"/>
  <c r="FC139" i="4" s="1"/>
  <c r="DQ139" i="4" a="1"/>
  <c r="DQ139" i="4" s="1"/>
  <c r="FA139" i="4" a="1"/>
  <c r="FA139" i="4" s="1"/>
  <c r="EE139" i="4" a="1"/>
  <c r="EE139" i="4" s="1"/>
  <c r="Q139" i="4" a="1"/>
  <c r="Q139" i="4"/>
  <c r="I139" i="4" a="1"/>
  <c r="I139" i="4" s="1"/>
  <c r="GY139" i="4" a="1"/>
  <c r="GY139" i="4"/>
  <c r="O139" i="4" a="1"/>
  <c r="O139" i="4" s="1"/>
  <c r="EX139" i="4" a="1"/>
  <c r="EX139" i="4" s="1"/>
  <c r="ER139" i="4" a="1"/>
  <c r="ER139" i="4"/>
  <c r="DW139" i="4" a="1"/>
  <c r="DW139" i="4" s="1"/>
  <c r="EB139" i="4" a="1"/>
  <c r="EB139" i="4" s="1"/>
  <c r="S139" i="4" a="1"/>
  <c r="S139" i="4" s="1"/>
  <c r="GM139" i="4" a="1"/>
  <c r="GM139" i="4" s="1"/>
  <c r="GV139" i="4" a="1"/>
  <c r="GV139" i="4" s="1"/>
  <c r="EI139" i="4" a="1"/>
  <c r="EI139" i="4" s="1"/>
  <c r="GP139" i="4" a="1"/>
  <c r="GP139" i="4" s="1"/>
  <c r="FM139" i="4"/>
  <c r="DV139" i="4" a="1"/>
  <c r="DV139" i="4"/>
  <c r="HF139" i="4" a="1"/>
  <c r="HF139" i="4" s="1"/>
  <c r="DL139" i="4" a="1"/>
  <c r="DL139" i="4" s="1"/>
  <c r="DS139" i="4" a="1"/>
  <c r="DS139" i="4" s="1"/>
  <c r="DR139" i="4" a="1"/>
  <c r="DR139" i="4"/>
  <c r="FY139" i="4" a="1"/>
  <c r="FY139" i="4" s="1"/>
  <c r="FE139" i="4" a="1"/>
  <c r="FE139" i="4" s="1"/>
  <c r="FP139" i="4" a="1"/>
  <c r="FP139" i="4"/>
  <c r="DY139" i="4" a="1"/>
  <c r="DY139" i="4" s="1"/>
  <c r="ES139" i="4" a="1"/>
  <c r="ES139" i="4" s="1"/>
  <c r="HD139" i="4" a="1"/>
  <c r="HD139" i="4" s="1"/>
  <c r="ET139" i="4" a="1"/>
  <c r="ET139" i="4" s="1"/>
  <c r="GZ139" i="4" a="1"/>
  <c r="GZ139" i="4" s="1"/>
  <c r="DO139" i="4" a="1"/>
  <c r="DO139" i="4" s="1"/>
  <c r="HK139" i="4" a="1"/>
  <c r="HK139" i="4" s="1"/>
  <c r="N139" i="4" a="1"/>
  <c r="N139" i="4" s="1"/>
  <c r="L139" i="4" a="1"/>
  <c r="L139" i="4" s="1"/>
  <c r="R139" i="4" a="1"/>
  <c r="R139" i="4" s="1"/>
  <c r="FL139" i="4"/>
  <c r="GO139" i="4" a="1"/>
  <c r="GO139" i="4" s="1"/>
  <c r="GU139" i="4" a="1"/>
  <c r="GU139" i="4" s="1"/>
  <c r="DL187" i="4" a="1"/>
  <c r="DL187" i="4" s="1"/>
  <c r="EB187" i="4" a="1"/>
  <c r="EB187" i="4" s="1"/>
  <c r="O187" i="4" a="1"/>
  <c r="O187" i="4" s="1"/>
  <c r="HD187" i="4" a="1"/>
  <c r="HD187" i="4" s="1"/>
  <c r="FW187" i="4" a="1"/>
  <c r="FW187" i="4" s="1"/>
  <c r="FI187" i="4" a="1"/>
  <c r="FI187" i="4" s="1"/>
  <c r="GM187" i="4" a="1"/>
  <c r="GM187" i="4" s="1"/>
  <c r="EP187" i="4" a="1"/>
  <c r="EP187" i="4" s="1"/>
  <c r="GO187" i="4" a="1"/>
  <c r="GO187" i="4"/>
  <c r="FA187" i="4" a="1"/>
  <c r="FA187" i="4" s="1"/>
  <c r="HC187" i="4" a="1"/>
  <c r="HC187" i="4" s="1"/>
  <c r="FN187" i="4"/>
  <c r="FX187" i="4" a="1"/>
  <c r="FX187" i="4" s="1"/>
  <c r="FC187" i="4" a="1"/>
  <c r="FC187" i="4" s="1"/>
  <c r="EV187" i="4" a="1"/>
  <c r="EV187" i="4" s="1"/>
  <c r="EQ187" i="4" a="1"/>
  <c r="EQ187" i="4" s="1"/>
  <c r="DS187" i="4" a="1"/>
  <c r="DS187" i="4" s="1"/>
  <c r="DR187" i="4" a="1"/>
  <c r="DR187" i="4" s="1"/>
  <c r="N187" i="4" a="1"/>
  <c r="N187" i="4" s="1"/>
  <c r="L187" i="4" a="1"/>
  <c r="L187" i="4" s="1"/>
  <c r="EJ187" i="4" a="1"/>
  <c r="EJ187" i="4"/>
  <c r="GW187" i="4" a="1"/>
  <c r="GW187" i="4" s="1"/>
  <c r="GU187" i="4" a="1"/>
  <c r="GU187" i="4"/>
  <c r="FL187" i="4"/>
  <c r="T187" i="4" a="1"/>
  <c r="T187" i="4" s="1"/>
  <c r="M187" i="4" a="1"/>
  <c r="M187" i="4" s="1"/>
  <c r="GV187" i="4" a="1"/>
  <c r="GV187" i="4"/>
  <c r="DV187" i="4" a="1"/>
  <c r="DV187" i="4" s="1"/>
  <c r="ER187" i="4" a="1"/>
  <c r="ER187" i="4" s="1"/>
  <c r="GQ187" i="4" a="1"/>
  <c r="GQ187" i="4" s="1"/>
  <c r="DO187" i="4" a="1"/>
  <c r="DO187" i="4" s="1"/>
  <c r="GP187" i="4" a="1"/>
  <c r="GP187" i="4" s="1"/>
  <c r="FP187" i="4" a="1"/>
  <c r="FP187" i="4" s="1"/>
  <c r="GZ187" i="4" a="1"/>
  <c r="GZ187" i="4" s="1"/>
  <c r="GY187" i="4" a="1"/>
  <c r="GY187" i="4" s="1"/>
  <c r="EM187" i="4" a="1"/>
  <c r="EM187" i="4" s="1"/>
  <c r="ES187" i="4" a="1"/>
  <c r="ES187" i="4" s="1"/>
  <c r="HK187" i="4" a="1"/>
  <c r="HK187" i="4"/>
  <c r="FS187" i="4" a="1"/>
  <c r="FS187" i="4" s="1"/>
  <c r="Q187" i="4" a="1"/>
  <c r="Q187" i="4" s="1"/>
  <c r="I187" i="4" a="1"/>
  <c r="I187" i="4" s="1"/>
  <c r="K187" i="4" a="1"/>
  <c r="K187" i="4" s="1"/>
  <c r="DU187" i="4" a="1"/>
  <c r="DU187" i="4" s="1"/>
  <c r="EX187" i="4" a="1"/>
  <c r="EX187" i="4" s="1"/>
  <c r="FJ187" i="4" a="1"/>
  <c r="FJ187" i="4"/>
  <c r="HE187" i="4" a="1"/>
  <c r="HE187" i="4" s="1"/>
  <c r="DQ187" i="4" a="1"/>
  <c r="DQ187" i="4" s="1"/>
  <c r="EW187" i="4" a="1"/>
  <c r="EW187" i="4" s="1"/>
  <c r="ET187" i="4" a="1"/>
  <c r="ET187" i="4"/>
  <c r="DY187" i="4" a="1"/>
  <c r="DY187" i="4" s="1"/>
  <c r="EI187" i="4" a="1"/>
  <c r="EI187" i="4" s="1"/>
  <c r="EZ187" i="4" a="1"/>
  <c r="EZ187" i="4" s="1"/>
  <c r="GX187" i="4" a="1"/>
  <c r="GX187" i="4" s="1"/>
  <c r="HF187" i="4" a="1"/>
  <c r="HF187" i="4"/>
  <c r="R187" i="4" a="1"/>
  <c r="R187" i="4" s="1"/>
  <c r="S187" i="4" a="1"/>
  <c r="S187" i="4" s="1"/>
  <c r="DW187" i="4" a="1"/>
  <c r="DW187" i="4" s="1"/>
  <c r="HH187" i="4" a="1"/>
  <c r="HH187" i="4" s="1"/>
  <c r="FV187" i="4" a="1"/>
  <c r="FV187" i="4" s="1"/>
  <c r="HA187" i="4" a="1"/>
  <c r="HA187" i="4" s="1"/>
  <c r="FG187" i="4" a="1"/>
  <c r="FG187" i="4"/>
  <c r="GN187" i="4" a="1"/>
  <c r="GN187" i="4" s="1"/>
  <c r="FY187" i="4" a="1"/>
  <c r="FY187" i="4" s="1"/>
  <c r="ED187" i="4" a="1"/>
  <c r="ED187" i="4" s="1"/>
  <c r="EN187" i="4" a="1"/>
  <c r="EN187" i="4" s="1"/>
  <c r="EC187" i="4" a="1"/>
  <c r="EC187" i="4" s="1"/>
  <c r="FF187" i="4" a="1"/>
  <c r="FF187" i="4" s="1"/>
  <c r="DM187" i="4" a="1"/>
  <c r="DM187" i="4" s="1"/>
  <c r="EH187" i="4" a="1"/>
  <c r="EH187" i="4"/>
  <c r="EE187" i="4" a="1"/>
  <c r="EE187" i="4" s="1"/>
  <c r="FM187" i="4"/>
  <c r="EL187" i="4" a="1"/>
  <c r="EL187" i="4" s="1"/>
  <c r="DZ187" i="4" a="1"/>
  <c r="DZ187" i="4" s="1"/>
  <c r="FE187" i="4" a="1"/>
  <c r="FE187" i="4" s="1"/>
  <c r="GS187" i="4" a="1"/>
  <c r="GS187" i="4"/>
  <c r="FB187" i="4" a="1"/>
  <c r="FB187" i="4" s="1"/>
  <c r="FT187" i="4" a="1"/>
  <c r="FT187" i="4" s="1"/>
  <c r="FP61" i="4" a="1"/>
  <c r="FP61" i="4" s="1"/>
  <c r="FW61" i="4" a="1"/>
  <c r="FW61" i="4" s="1"/>
  <c r="FJ61" i="4" a="1"/>
  <c r="FJ61" i="4" s="1"/>
  <c r="GU61" i="4" a="1"/>
  <c r="GU61" i="4" s="1"/>
  <c r="Q61" i="4" a="1"/>
  <c r="Q61" i="4" s="1"/>
  <c r="I61" i="4" a="1"/>
  <c r="I61" i="4" s="1"/>
  <c r="T61" i="4" a="1"/>
  <c r="T61" i="4" s="1"/>
  <c r="EI61" i="4" a="1"/>
  <c r="EI61" i="4" s="1"/>
  <c r="GY61" i="4" a="1"/>
  <c r="GY61" i="4" s="1"/>
  <c r="FI61" i="4" a="1"/>
  <c r="FI61" i="4"/>
  <c r="FV61" i="4" a="1"/>
  <c r="FV61" i="4" s="1"/>
  <c r="GM61" i="4" a="1"/>
  <c r="GM61" i="4" s="1"/>
  <c r="M61" i="4" a="1"/>
  <c r="M61" i="4" s="1"/>
  <c r="HC61" i="4" a="1"/>
  <c r="HC61" i="4" s="1"/>
  <c r="EP61" i="4" a="1"/>
  <c r="EP61" i="4" s="1"/>
  <c r="EX61" i="4" a="1"/>
  <c r="EX61" i="4" s="1"/>
  <c r="K61" i="4" a="1"/>
  <c r="K61" i="4" s="1"/>
  <c r="DU61" i="4" a="1"/>
  <c r="DU61" i="4" s="1"/>
  <c r="R61" i="4" a="1"/>
  <c r="R61" i="4" s="1"/>
  <c r="EB61" i="4" a="1"/>
  <c r="EB61" i="4" s="1"/>
  <c r="HA61" i="4" a="1"/>
  <c r="HA61" i="4"/>
  <c r="FC61" i="4" a="1"/>
  <c r="FC61" i="4" s="1"/>
  <c r="N61" i="4" a="1"/>
  <c r="N61" i="4" s="1"/>
  <c r="L61" i="4" a="1"/>
  <c r="L61" i="4" s="1"/>
  <c r="GN61" i="4" a="1"/>
  <c r="GN61" i="4" s="1"/>
  <c r="FY61" i="4" a="1"/>
  <c r="FY61" i="4" s="1"/>
  <c r="GV61" i="4" a="1"/>
  <c r="GV61" i="4" s="1"/>
  <c r="O61" i="4" a="1"/>
  <c r="O61" i="4"/>
  <c r="HH61" i="4" a="1"/>
  <c r="HH61" i="4" s="1"/>
  <c r="EC61" i="4" a="1"/>
  <c r="EC61" i="4" s="1"/>
  <c r="EV61" i="4" a="1"/>
  <c r="EV61" i="4" s="1"/>
  <c r="DZ61" i="4" a="1"/>
  <c r="DZ61" i="4" s="1"/>
  <c r="EZ61" i="4" a="1"/>
  <c r="EZ61" i="4" s="1"/>
  <c r="FM61" i="4"/>
  <c r="GQ61" i="4" a="1"/>
  <c r="GQ61" i="4" s="1"/>
  <c r="DW61" i="4" a="1"/>
  <c r="DW61" i="4" s="1"/>
  <c r="DO61" i="4" a="1"/>
  <c r="DO61" i="4" s="1"/>
  <c r="DM61" i="4" a="1"/>
  <c r="DM61" i="4" s="1"/>
  <c r="ES61" i="4" a="1"/>
  <c r="ES61" i="4" s="1"/>
  <c r="GR61" i="4" a="1"/>
  <c r="GR61" i="4" s="1"/>
  <c r="GS61" i="4" a="1"/>
  <c r="GS61" i="4" s="1"/>
  <c r="DV61" i="4" a="1"/>
  <c r="DV61" i="4"/>
  <c r="FG61" i="4" a="1"/>
  <c r="FG61" i="4"/>
  <c r="DS61" i="4" a="1"/>
  <c r="DS61" i="4" s="1"/>
  <c r="DR61" i="4" a="1"/>
  <c r="DR61" i="4" s="1"/>
  <c r="EQ61" i="4" a="1"/>
  <c r="EQ61" i="4" s="1"/>
  <c r="FT61" i="4" a="1"/>
  <c r="FT61" i="4" s="1"/>
  <c r="GZ61" i="4" a="1"/>
  <c r="GZ61" i="4" s="1"/>
  <c r="DQ61" i="4" a="1"/>
  <c r="DQ61" i="4" s="1"/>
  <c r="ET61" i="4" a="1"/>
  <c r="ET61" i="4" s="1"/>
  <c r="S61" i="4" a="1"/>
  <c r="S61" i="4" s="1"/>
  <c r="FX61" i="4" a="1"/>
  <c r="FX61" i="4" s="1"/>
  <c r="DY61" i="4" a="1"/>
  <c r="DY61" i="4" s="1"/>
  <c r="HK61" i="4" a="1"/>
  <c r="HK61" i="4" s="1"/>
  <c r="HD61" i="4" a="1"/>
  <c r="HD61" i="4" s="1"/>
  <c r="GX61" i="4" a="1"/>
  <c r="GX61" i="4"/>
  <c r="GW61" i="4" a="1"/>
  <c r="GW61" i="4" s="1"/>
  <c r="FS61" i="4" a="1"/>
  <c r="FS61" i="4"/>
  <c r="FL61" i="4"/>
  <c r="EW61" i="4" a="1"/>
  <c r="EW61" i="4"/>
  <c r="GP61" i="4" a="1"/>
  <c r="GP61" i="4" s="1"/>
  <c r="HE61" i="4" a="1"/>
  <c r="HE61" i="4"/>
  <c r="FN61" i="4"/>
  <c r="GO61" i="4" a="1"/>
  <c r="GO61" i="4"/>
  <c r="HF61" i="4" a="1"/>
  <c r="HF61" i="4" s="1"/>
  <c r="ED61" i="4" a="1"/>
  <c r="ED61" i="4" s="1"/>
  <c r="ER61" i="4" a="1"/>
  <c r="ER61" i="4" s="1"/>
  <c r="FA61" i="4" a="1"/>
  <c r="FA61" i="4" s="1"/>
  <c r="FE61" i="4" a="1"/>
  <c r="FE61" i="4" s="1"/>
  <c r="FF61" i="4" a="1"/>
  <c r="FF61" i="4" s="1"/>
  <c r="FB61" i="4" a="1"/>
  <c r="FB61" i="4"/>
  <c r="EE61" i="4" a="1"/>
  <c r="EE61" i="4" s="1"/>
  <c r="DG115" i="4"/>
  <c r="DG252" i="4"/>
  <c r="DG248" i="4"/>
  <c r="DG230" i="4"/>
  <c r="DG25" i="4"/>
  <c r="DG56" i="4"/>
  <c r="DG134" i="4"/>
  <c r="GB173" i="4"/>
  <c r="GB47" i="4"/>
  <c r="GB115" i="4"/>
  <c r="GB230" i="4"/>
  <c r="GB134" i="4"/>
  <c r="GB252" i="4"/>
  <c r="DG260" i="4"/>
  <c r="DG173" i="4"/>
  <c r="GB56" i="4"/>
  <c r="GB260" i="4"/>
  <c r="DG47" i="4"/>
  <c r="GB25" i="4"/>
  <c r="GB248" i="4"/>
  <c r="DM270" i="4" a="1"/>
  <c r="DM270" i="4" s="1"/>
  <c r="GS270" i="4" a="1"/>
  <c r="GS270" i="4" s="1"/>
  <c r="S270" i="4" a="1"/>
  <c r="S270" i="4" s="1"/>
  <c r="EP270" i="4" a="1"/>
  <c r="EP270" i="4" s="1"/>
  <c r="HD270" i="4" a="1"/>
  <c r="HD270" i="4" s="1"/>
  <c r="FI270" i="4" a="1"/>
  <c r="FI270" i="4" s="1"/>
  <c r="GX270" i="4" a="1"/>
  <c r="GX270" i="4" s="1"/>
  <c r="EW270" i="4" a="1"/>
  <c r="EW270" i="4" s="1"/>
  <c r="GR270" i="4" a="1"/>
  <c r="GR270" i="4" s="1"/>
  <c r="ED270" i="4" a="1"/>
  <c r="ED270" i="4" s="1"/>
  <c r="FP270" i="4" a="1"/>
  <c r="FP270" i="4" s="1"/>
  <c r="EL270" i="4" a="1"/>
  <c r="EL270" i="4" s="1"/>
  <c r="EJ270" i="4" a="1"/>
  <c r="EJ270" i="4" s="1"/>
  <c r="HK270" i="4" a="1"/>
  <c r="HK270" i="4"/>
  <c r="M270" i="4" a="1"/>
  <c r="M270" i="4" s="1"/>
  <c r="DW270" i="4" a="1"/>
  <c r="DW270" i="4" s="1"/>
  <c r="ER270" i="4" a="1"/>
  <c r="ER270" i="4" s="1"/>
  <c r="GP270" i="4" a="1"/>
  <c r="GP270" i="4" s="1"/>
  <c r="FA270" i="4" a="1"/>
  <c r="FA270" i="4" s="1"/>
  <c r="DZ270" i="4" a="1"/>
  <c r="DZ270" i="4" s="1"/>
  <c r="HA270" i="4" a="1"/>
  <c r="HA270" i="4" s="1"/>
  <c r="EX270" i="4" a="1"/>
  <c r="EX270" i="4" s="1"/>
  <c r="O270" i="4" a="1"/>
  <c r="O270" i="4"/>
  <c r="EH270" i="4" a="1"/>
  <c r="EH270" i="4" s="1"/>
  <c r="HH270" i="4" a="1"/>
  <c r="HH270" i="4" s="1"/>
  <c r="FM270" i="4" a="1"/>
  <c r="FM270" i="4" s="1"/>
  <c r="HF270" i="4" a="1"/>
  <c r="HF270" i="4" s="1"/>
  <c r="HC270" i="4" a="1"/>
  <c r="HC270" i="4" s="1"/>
  <c r="GY270" i="4" a="1"/>
  <c r="GY270" i="4"/>
  <c r="FV270" i="4" a="1"/>
  <c r="FV270" i="4" s="1"/>
  <c r="FF270" i="4" a="1"/>
  <c r="FF270" i="4"/>
  <c r="DQ270" i="4" a="1"/>
  <c r="DQ270" i="4" s="1"/>
  <c r="DS270" i="4" a="1"/>
  <c r="DS270" i="4" s="1"/>
  <c r="DR270" i="4" a="1"/>
  <c r="DR270" i="4" s="1"/>
  <c r="ES270" i="4" a="1"/>
  <c r="ES270" i="4" s="1"/>
  <c r="FN270" i="4" a="1"/>
  <c r="FN270" i="4"/>
  <c r="EQ270" i="4" a="1"/>
  <c r="EQ270" i="4" s="1"/>
  <c r="GQ270" i="4" a="1"/>
  <c r="GQ270" i="4"/>
  <c r="FT270" i="4" a="1"/>
  <c r="FT270" i="4" s="1"/>
  <c r="GV270" i="4" a="1"/>
  <c r="GV270" i="4" s="1"/>
  <c r="DY270" i="4" a="1"/>
  <c r="DY270" i="4" s="1"/>
  <c r="EV270" i="4" a="1"/>
  <c r="EV270" i="4" s="1"/>
  <c r="EC270" i="4" a="1"/>
  <c r="EC270" i="4" s="1"/>
  <c r="DO270" i="4" a="1"/>
  <c r="DO270" i="4" s="1"/>
  <c r="EM270" i="4" a="1"/>
  <c r="EM270" i="4" s="1"/>
  <c r="FJ270" i="4" a="1"/>
  <c r="FJ270" i="4" s="1"/>
  <c r="DL270" i="4" a="1"/>
  <c r="DL270" i="4"/>
  <c r="DV270" i="4" a="1"/>
  <c r="DV270" i="4" s="1"/>
  <c r="K270" i="4" a="1"/>
  <c r="K270" i="4" s="1"/>
  <c r="DU270" i="4" a="1"/>
  <c r="DU270" i="4" s="1"/>
  <c r="EB270" i="4" a="1"/>
  <c r="EB270" i="4" s="1"/>
  <c r="FY270" i="4" a="1"/>
  <c r="FY270" i="4" s="1"/>
  <c r="FW270" i="4" a="1"/>
  <c r="FW270" i="4"/>
  <c r="GZ270" i="4" a="1"/>
  <c r="GZ270" i="4" s="1"/>
  <c r="EN270" i="4" a="1"/>
  <c r="EN270" i="4" s="1"/>
  <c r="EE270" i="4" a="1"/>
  <c r="EE270" i="4" s="1"/>
  <c r="FL270" i="4" a="1"/>
  <c r="FL270" i="4" s="1"/>
  <c r="ET270" i="4" a="1"/>
  <c r="ET270" i="4" s="1"/>
  <c r="T270" i="4" a="1"/>
  <c r="T270" i="4" s="1"/>
  <c r="FX270" i="4" a="1"/>
  <c r="FX270" i="4" s="1"/>
  <c r="DN270" i="4" a="1"/>
  <c r="DN270" i="4" s="1"/>
  <c r="EI270" i="4" a="1"/>
  <c r="EI270" i="4" s="1"/>
  <c r="FE270" i="4" a="1"/>
  <c r="FE270" i="4"/>
  <c r="EZ270" i="4" a="1"/>
  <c r="EZ270" i="4" s="1"/>
  <c r="GM270" i="4" a="1"/>
  <c r="GM270" i="4" s="1"/>
  <c r="FB270" i="4" a="1"/>
  <c r="FB270" i="4" s="1"/>
  <c r="GW270" i="4" a="1"/>
  <c r="GW270" i="4" s="1"/>
  <c r="FC270" i="4" a="1"/>
  <c r="FC270" i="4" s="1"/>
  <c r="GN270" i="4" a="1"/>
  <c r="GN270" i="4" s="1"/>
  <c r="GU270" i="4" a="1"/>
  <c r="GU270" i="4" s="1"/>
  <c r="GO270" i="4" a="1"/>
  <c r="GO270" i="4" s="1"/>
  <c r="FG270" i="4" a="1"/>
  <c r="FG270" i="4" s="1"/>
  <c r="GB145" i="4"/>
  <c r="DG207" i="4"/>
  <c r="GB31" i="4"/>
  <c r="DG131" i="4"/>
  <c r="GB93" i="4"/>
  <c r="DG210" i="4"/>
  <c r="DG69" i="4"/>
  <c r="GB153" i="4"/>
  <c r="GB70" i="4"/>
  <c r="GB104" i="4"/>
  <c r="GB131" i="4"/>
  <c r="DG93" i="4"/>
  <c r="GB210" i="4"/>
  <c r="GB207" i="4"/>
  <c r="DG153" i="4"/>
  <c r="DG104" i="4"/>
  <c r="DG70" i="4"/>
  <c r="DG145" i="4"/>
  <c r="DG31" i="4"/>
  <c r="GB69" i="4"/>
  <c r="DG130" i="4"/>
  <c r="DG164" i="4"/>
  <c r="DG236" i="4"/>
  <c r="DG58" i="4"/>
  <c r="DG77" i="4"/>
  <c r="GB187" i="4"/>
  <c r="DG176" i="4"/>
  <c r="GB202" i="4"/>
  <c r="DG33" i="4"/>
  <c r="DG193" i="4"/>
  <c r="DG171" i="4"/>
  <c r="GB250" i="4"/>
  <c r="GB161" i="4"/>
  <c r="DG78" i="4"/>
  <c r="DG74" i="4"/>
  <c r="GB60" i="4"/>
  <c r="GB126" i="4"/>
  <c r="DG146" i="4"/>
  <c r="DG67" i="4"/>
  <c r="GB193" i="4"/>
  <c r="GB33" i="4"/>
  <c r="DG161" i="4"/>
  <c r="GB164" i="4"/>
  <c r="GB20" i="4"/>
  <c r="DG250" i="4"/>
  <c r="GB236" i="4"/>
  <c r="GB58" i="4"/>
  <c r="DG20" i="4"/>
  <c r="GB146" i="4"/>
  <c r="DG126" i="4"/>
  <c r="DG202" i="4"/>
  <c r="GB176" i="4"/>
  <c r="GB78" i="4"/>
  <c r="DG60" i="4"/>
  <c r="GB67" i="4"/>
  <c r="GB74" i="4"/>
  <c r="GB171" i="4"/>
  <c r="GB77" i="4"/>
  <c r="DG187" i="4"/>
  <c r="GB130" i="4"/>
  <c r="GB86" i="4"/>
  <c r="DG112" i="4"/>
  <c r="DG53" i="4"/>
  <c r="DG85" i="4"/>
  <c r="DG92" i="4"/>
  <c r="GB181" i="4"/>
  <c r="DG119" i="4"/>
  <c r="DG206" i="4"/>
  <c r="DG154" i="4"/>
  <c r="GB159" i="4"/>
  <c r="GB92" i="4"/>
  <c r="DG181" i="4"/>
  <c r="GB206" i="4"/>
  <c r="DG159" i="4"/>
  <c r="GB154" i="4"/>
  <c r="GB119" i="4"/>
  <c r="DG86" i="4"/>
  <c r="GB53" i="4"/>
  <c r="GB85" i="4"/>
  <c r="GB112" i="4"/>
  <c r="GB100" i="4"/>
  <c r="DG175" i="4"/>
  <c r="GB241" i="4"/>
  <c r="DG68" i="4"/>
  <c r="DG49" i="4"/>
  <c r="DG203" i="4"/>
  <c r="DG237" i="4"/>
  <c r="GB197" i="4"/>
  <c r="GB231" i="4"/>
  <c r="DG125" i="4"/>
  <c r="GB49" i="4"/>
  <c r="DG231" i="4"/>
  <c r="DG197" i="4"/>
  <c r="DG241" i="4"/>
  <c r="GB125" i="4"/>
  <c r="DG100" i="4"/>
  <c r="GB203" i="4"/>
  <c r="GB175" i="4"/>
  <c r="GB68" i="4"/>
  <c r="GB237" i="4"/>
  <c r="DG233" i="4"/>
  <c r="DG158" i="4"/>
  <c r="DG28" i="4"/>
  <c r="GB215" i="4"/>
  <c r="DG208" i="4"/>
  <c r="DG196" i="4"/>
  <c r="DG83" i="4"/>
  <c r="GB121" i="4"/>
  <c r="GB95" i="4"/>
  <c r="DG84" i="4"/>
  <c r="GB196" i="4"/>
  <c r="GB28" i="4"/>
  <c r="GB84" i="4"/>
  <c r="DG215" i="4"/>
  <c r="GB233" i="4"/>
  <c r="GB208" i="4"/>
  <c r="DG121" i="4"/>
  <c r="DG95" i="4"/>
  <c r="GB158" i="4"/>
  <c r="GB83" i="4"/>
  <c r="DG220" i="4"/>
  <c r="GB108" i="4"/>
  <c r="DG189" i="4"/>
  <c r="GB258" i="4"/>
  <c r="GB191" i="4"/>
  <c r="DG218" i="4"/>
  <c r="DG165" i="4"/>
  <c r="GB101" i="4"/>
  <c r="DG103" i="4"/>
  <c r="DG235" i="4"/>
  <c r="GB235" i="4"/>
  <c r="GB103" i="4"/>
  <c r="GB165" i="4"/>
  <c r="GB189" i="4"/>
  <c r="DG108" i="4"/>
  <c r="DG101" i="4"/>
  <c r="DG258" i="4"/>
  <c r="GB220" i="4"/>
  <c r="DG191" i="4"/>
  <c r="GB218" i="4"/>
  <c r="GB55" i="4"/>
  <c r="GB46" i="4"/>
  <c r="GB147" i="4"/>
  <c r="GB82" i="4"/>
  <c r="DG117" i="4"/>
  <c r="GB178" i="4"/>
  <c r="GB76" i="4"/>
  <c r="GB135" i="4"/>
  <c r="GB127" i="4"/>
  <c r="DG205" i="4"/>
  <c r="DG135" i="4"/>
  <c r="GB117" i="4"/>
  <c r="DG82" i="4"/>
  <c r="GB205" i="4"/>
  <c r="DG55" i="4"/>
  <c r="DG178" i="4"/>
  <c r="DG76" i="4"/>
  <c r="DG147" i="4"/>
  <c r="DG127" i="4"/>
  <c r="DG46" i="4"/>
  <c r="DG73" i="4"/>
  <c r="GB155" i="4"/>
  <c r="GB177" i="4"/>
  <c r="GB182" i="4"/>
  <c r="DG257" i="4"/>
  <c r="GB99" i="4"/>
  <c r="DG36" i="4"/>
  <c r="DG110" i="4"/>
  <c r="DG216" i="4"/>
  <c r="GB123" i="4"/>
  <c r="DG177" i="4"/>
  <c r="DG182" i="4"/>
  <c r="GB110" i="4"/>
  <c r="GB73" i="4"/>
  <c r="DG155" i="4"/>
  <c r="DG99" i="4"/>
  <c r="GB216" i="4"/>
  <c r="GB36" i="4"/>
  <c r="DG123" i="4"/>
  <c r="GB257" i="4"/>
  <c r="GB254" i="4"/>
  <c r="DG38" i="4"/>
  <c r="GB122" i="4"/>
  <c r="GB144" i="4"/>
  <c r="DG136" i="4"/>
  <c r="GB213" i="4"/>
  <c r="DG204" i="4"/>
  <c r="GB65" i="4"/>
  <c r="GB249" i="4"/>
  <c r="GB140" i="4"/>
  <c r="GB204" i="4"/>
  <c r="GB136" i="4"/>
  <c r="DG122" i="4"/>
  <c r="DG249" i="4"/>
  <c r="DG213" i="4"/>
  <c r="GB38" i="4"/>
  <c r="DG254" i="4"/>
  <c r="DG144" i="4"/>
  <c r="DG140" i="4"/>
  <c r="DG65" i="4"/>
  <c r="GB133" i="4"/>
  <c r="GB91" i="4"/>
  <c r="DG96" i="4"/>
  <c r="GB29" i="4"/>
  <c r="DG120" i="4"/>
  <c r="DG41" i="4"/>
  <c r="DG52" i="4"/>
  <c r="GB124" i="4"/>
  <c r="GB88" i="4"/>
  <c r="GB81" i="4"/>
  <c r="DG133" i="4"/>
  <c r="DG81" i="4"/>
  <c r="DG124" i="4"/>
  <c r="GB96" i="4"/>
  <c r="GB41" i="4"/>
  <c r="DG88" i="4"/>
  <c r="GB52" i="4"/>
  <c r="DG91" i="4"/>
  <c r="GB120" i="4"/>
  <c r="DG29" i="4"/>
  <c r="DG243" i="4"/>
  <c r="GB201" i="4"/>
  <c r="DG26" i="4"/>
  <c r="GB90" i="4"/>
  <c r="GB24" i="4"/>
  <c r="DG79" i="4"/>
  <c r="DG72" i="4"/>
  <c r="GB139" i="4"/>
  <c r="GB43" i="4"/>
  <c r="DG240" i="4"/>
  <c r="GB243" i="4"/>
  <c r="GB240" i="4"/>
  <c r="DG90" i="4"/>
  <c r="DG201" i="4"/>
  <c r="GB79" i="4"/>
  <c r="DG139" i="4"/>
  <c r="GB26" i="4"/>
  <c r="DG43" i="4"/>
  <c r="GB72" i="4"/>
  <c r="DG24" i="4"/>
  <c r="M9" i="4" a="1"/>
  <c r="M9" i="4" s="1"/>
  <c r="HW11" i="4" a="1"/>
  <c r="HW11" i="4" s="1"/>
  <c r="M6" i="4" a="1"/>
  <c r="M6" i="4" s="1"/>
  <c r="M8" i="4" a="1"/>
  <c r="M8" i="4" s="1"/>
  <c r="M12" i="4" a="1"/>
  <c r="M12" i="4" s="1"/>
  <c r="M10" i="4" a="1"/>
  <c r="M10" i="4" s="1"/>
  <c r="M14" i="4" a="1"/>
  <c r="M14" i="4" s="1"/>
  <c r="M11" i="4" a="1"/>
  <c r="M11" i="4" s="1"/>
  <c r="M13" i="4" a="1"/>
  <c r="M13" i="4" s="1"/>
  <c r="M16" i="4" a="1"/>
  <c r="M16" i="4" s="1"/>
  <c r="DV133" i="4" a="1"/>
  <c r="DV133" i="4" s="1"/>
  <c r="EW178" i="4" a="1"/>
  <c r="EW178" i="4" s="1"/>
  <c r="FM49" i="4"/>
  <c r="DQ165" i="4" a="1"/>
  <c r="DQ165" i="4" s="1"/>
  <c r="HK41" i="4" a="1"/>
  <c r="HK41" i="4" s="1"/>
  <c r="FL133" i="4"/>
  <c r="GS165" i="4" a="1"/>
  <c r="GS165" i="4" s="1"/>
  <c r="S178" i="4" a="1"/>
  <c r="S178" i="4" s="1"/>
  <c r="FF193" i="4" a="1"/>
  <c r="FF193" i="4" s="1"/>
  <c r="FL178" i="4"/>
  <c r="ES41" i="4" a="1"/>
  <c r="ES41" i="4" s="1"/>
  <c r="DO49" i="4" a="1"/>
  <c r="DO49" i="4" s="1"/>
  <c r="FN178" i="4"/>
  <c r="ET49" i="4" a="1"/>
  <c r="ET49" i="4" s="1"/>
  <c r="M193" i="4" a="1"/>
  <c r="M193" i="4"/>
  <c r="DO165" i="4" a="1"/>
  <c r="DO165" i="4" s="1"/>
  <c r="ER133" i="4" a="1"/>
  <c r="ER133" i="4" s="1"/>
  <c r="ET178" i="4" a="1"/>
  <c r="ET178" i="4" s="1"/>
  <c r="FW41" i="4" a="1"/>
  <c r="FW41" i="4" s="1"/>
  <c r="GS178" i="4" a="1"/>
  <c r="GS178" i="4" s="1"/>
  <c r="GN41" i="4" a="1"/>
  <c r="GN41" i="4" s="1"/>
  <c r="FF178" i="4" a="1"/>
  <c r="FF178" i="4"/>
  <c r="GX49" i="4" a="1"/>
  <c r="GX49" i="4" s="1"/>
  <c r="S133" i="4" a="1"/>
  <c r="S133" i="4"/>
  <c r="DZ178" i="4" a="1"/>
  <c r="DZ178" i="4" s="1"/>
  <c r="ED41" i="4" a="1"/>
  <c r="ED41" i="4"/>
  <c r="EC178" i="4" a="1"/>
  <c r="EC178" i="4" s="1"/>
  <c r="GP41" i="4" a="1"/>
  <c r="GP41" i="4"/>
  <c r="ES165" i="4" a="1"/>
  <c r="ES165" i="4" s="1"/>
  <c r="GR49" i="4" a="1"/>
  <c r="GR49" i="4" s="1"/>
  <c r="HK133" i="4" a="1"/>
  <c r="HK133" i="4" s="1"/>
  <c r="GN178" i="4" a="1"/>
  <c r="GN178" i="4" s="1"/>
  <c r="DQ49" i="4" a="1"/>
  <c r="DQ49" i="4" s="1"/>
  <c r="FB165" i="4" a="1"/>
  <c r="FB165" i="4"/>
  <c r="GQ165" i="4" a="1"/>
  <c r="GQ165" i="4" s="1"/>
  <c r="GP133" i="4" a="1"/>
  <c r="GP133" i="4" s="1"/>
  <c r="HH49" i="4" a="1"/>
  <c r="HH49" i="4" s="1"/>
  <c r="HK49" i="4" a="1"/>
  <c r="HK49" i="4" s="1"/>
  <c r="FC49" i="4" a="1"/>
  <c r="FC49" i="4" s="1"/>
  <c r="ER49" i="4" a="1"/>
  <c r="ER49" i="4" s="1"/>
  <c r="ED193" i="4" a="1"/>
  <c r="ED193" i="4" s="1"/>
  <c r="FJ133" i="4" a="1"/>
  <c r="FJ133" i="4" s="1"/>
  <c r="HA133" i="4" a="1"/>
  <c r="HA133" i="4" s="1"/>
  <c r="HE133" i="4" a="1"/>
  <c r="HE133" i="4" s="1"/>
  <c r="EX41" i="4" a="1"/>
  <c r="EX41" i="4" s="1"/>
  <c r="GX41" i="4" a="1"/>
  <c r="GX41" i="4" s="1"/>
  <c r="FM178" i="4"/>
  <c r="HD133" i="4" a="1"/>
  <c r="HD133" i="4" s="1"/>
  <c r="DO178" i="4" a="1"/>
  <c r="DO178" i="4" s="1"/>
  <c r="FM193" i="4"/>
  <c r="DW178" i="4" a="1"/>
  <c r="DW178" i="4" s="1"/>
  <c r="HE49" i="4" a="1"/>
  <c r="HE49" i="4" s="1"/>
  <c r="EV133" i="4" a="1"/>
  <c r="EV133" i="4" s="1"/>
  <c r="EW133" i="4" a="1"/>
  <c r="EW133" i="4" s="1"/>
  <c r="EC165" i="4" a="1"/>
  <c r="EC165" i="4" s="1"/>
  <c r="ET133" i="4" a="1"/>
  <c r="ET133" i="4" s="1"/>
  <c r="EJ178" i="4" a="1"/>
  <c r="EJ178" i="4" s="1"/>
  <c r="EV41" i="4" a="1"/>
  <c r="EV41" i="4"/>
  <c r="GX133" i="4" a="1"/>
  <c r="GX133" i="4" s="1"/>
  <c r="FN41" i="4"/>
  <c r="FC193" i="4" a="1"/>
  <c r="FC193" i="4" s="1"/>
  <c r="EH41" i="4" a="1"/>
  <c r="EH41" i="4" s="1"/>
  <c r="M41" i="4" a="1"/>
  <c r="M41" i="4" s="1"/>
  <c r="O49" i="4" a="1"/>
  <c r="O49" i="4" s="1"/>
  <c r="O178" i="4" a="1"/>
  <c r="O178" i="4" s="1"/>
  <c r="FM165" i="4"/>
  <c r="DY41" i="4" a="1"/>
  <c r="DY41" i="4" s="1"/>
  <c r="GW165" i="4" a="1"/>
  <c r="GW165" i="4" s="1"/>
  <c r="FV178" i="4" a="1"/>
  <c r="FV178" i="4" s="1"/>
  <c r="DQ133" i="4" a="1"/>
  <c r="DQ133" i="4" s="1"/>
  <c r="EB178" i="4" a="1"/>
  <c r="EB178" i="4" s="1"/>
  <c r="HF193" i="4" a="1"/>
  <c r="HF193" i="4" s="1"/>
  <c r="T165" i="4" a="1"/>
  <c r="T165" i="4"/>
  <c r="GX193" i="4" a="1"/>
  <c r="GX193" i="4" s="1"/>
  <c r="GQ41" i="4" a="1"/>
  <c r="GQ41" i="4" s="1"/>
  <c r="FJ49" i="4" a="1"/>
  <c r="FJ49" i="4" s="1"/>
  <c r="FG49" i="4" a="1"/>
  <c r="FG49" i="4" s="1"/>
  <c r="FA133" i="4" a="1"/>
  <c r="FA133" i="4" s="1"/>
  <c r="O41" i="4" a="1"/>
  <c r="O41" i="4" s="1"/>
  <c r="ET41" i="4" a="1"/>
  <c r="ET41" i="4" s="1"/>
  <c r="FN133" i="4"/>
  <c r="HH178" i="4" a="1"/>
  <c r="HH178" i="4" s="1"/>
  <c r="GS133" i="4" a="1"/>
  <c r="GS133" i="4" s="1"/>
  <c r="FW193" i="4" a="1"/>
  <c r="FW193" i="4" s="1"/>
  <c r="FA178" i="4" a="1"/>
  <c r="FA178" i="4" s="1"/>
  <c r="EE133" i="4" a="1"/>
  <c r="EE133" i="4"/>
  <c r="HH133" i="4" a="1"/>
  <c r="HH133" i="4" s="1"/>
  <c r="EJ49" i="4" a="1"/>
  <c r="EJ49" i="4" s="1"/>
  <c r="HF41" i="4" a="1"/>
  <c r="HF41" i="4" s="1"/>
  <c r="ER165" i="4" a="1"/>
  <c r="ER165" i="4" s="1"/>
  <c r="HC165" i="4" a="1"/>
  <c r="HC165" i="4"/>
  <c r="S41" i="4" a="1"/>
  <c r="S41" i="4" s="1"/>
  <c r="EQ49" i="4" a="1"/>
  <c r="EQ49" i="4" s="1"/>
  <c r="GW133" i="4" a="1"/>
  <c r="GW133" i="4" s="1"/>
  <c r="M165" i="4" a="1"/>
  <c r="M165" i="4" s="1"/>
  <c r="FE193" i="4" a="1"/>
  <c r="FE193" i="4" s="1"/>
  <c r="DS41" i="4" a="1"/>
  <c r="DS41" i="4" s="1"/>
  <c r="DR41" i="4" a="1"/>
  <c r="DR41" i="4" s="1"/>
  <c r="FI133" i="4" a="1"/>
  <c r="FI133" i="4" s="1"/>
  <c r="FJ165" i="4" a="1"/>
  <c r="FJ165" i="4" s="1"/>
  <c r="ED178" i="4" a="1"/>
  <c r="ED178" i="4" s="1"/>
  <c r="DS178" i="4" a="1"/>
  <c r="DS178" i="4" s="1"/>
  <c r="DR178" i="4" a="1"/>
  <c r="DR178" i="4" s="1"/>
  <c r="M133" i="4" a="1"/>
  <c r="M133" i="4" s="1"/>
  <c r="GN133" i="4" a="1"/>
  <c r="GN133" i="4" s="1"/>
  <c r="EB165" i="4" a="1"/>
  <c r="EB165" i="4" s="1"/>
  <c r="FV165" i="4" a="1"/>
  <c r="FV165" i="4" s="1"/>
  <c r="FC178" i="4" a="1"/>
  <c r="FC178" i="4" s="1"/>
  <c r="GZ165" i="4" a="1"/>
  <c r="GZ165" i="4" s="1"/>
  <c r="GZ193" i="4" a="1"/>
  <c r="GZ193" i="4" s="1"/>
  <c r="FE178" i="4" a="1"/>
  <c r="FE178" i="4"/>
  <c r="EL178" i="4" a="1"/>
  <c r="EL178" i="4" s="1"/>
  <c r="FC165" i="4" a="1"/>
  <c r="FC165" i="4" s="1"/>
  <c r="GV133" i="4" a="1"/>
  <c r="GV133" i="4"/>
  <c r="GY178" i="4" a="1"/>
  <c r="GY178" i="4" s="1"/>
  <c r="EI49" i="4" a="1"/>
  <c r="EI49" i="4"/>
  <c r="DS49" i="4" a="1"/>
  <c r="DS49" i="4" s="1"/>
  <c r="DR49" i="4" a="1"/>
  <c r="DR49" i="4" s="1"/>
  <c r="GX178" i="4" a="1"/>
  <c r="GX178" i="4" s="1"/>
  <c r="M49" i="4" a="1"/>
  <c r="M49" i="4" s="1"/>
  <c r="FE133" i="4" a="1"/>
  <c r="FE133" i="4" s="1"/>
  <c r="HF165" i="4" a="1"/>
  <c r="HF165" i="4" s="1"/>
  <c r="FP133" i="4" a="1"/>
  <c r="FP133" i="4" s="1"/>
  <c r="FP49" i="4" a="1"/>
  <c r="FP49" i="4" s="1"/>
  <c r="HH41" i="4" a="1"/>
  <c r="HH41" i="4" s="1"/>
  <c r="FV193" i="4" a="1"/>
  <c r="FV193" i="4" s="1"/>
  <c r="EI133" i="4" a="1"/>
  <c r="EI133" i="4" s="1"/>
  <c r="GO178" i="4" a="1"/>
  <c r="GO178" i="4" s="1"/>
  <c r="GN193" i="4" a="1"/>
  <c r="GN193" i="4" s="1"/>
  <c r="DS133" i="4" a="1"/>
  <c r="DS133" i="4" s="1"/>
  <c r="DR133" i="4" a="1"/>
  <c r="DR133" i="4" s="1"/>
  <c r="T193" i="4" a="1"/>
  <c r="T193" i="4" s="1"/>
  <c r="GW49" i="4" a="1"/>
  <c r="GW49" i="4" s="1"/>
  <c r="FN165" i="4"/>
  <c r="FF133" i="4" a="1"/>
  <c r="FF133" i="4" s="1"/>
  <c r="GO133" i="4" a="1"/>
  <c r="GO133" i="4" s="1"/>
  <c r="EC41" i="4" a="1"/>
  <c r="EC41" i="4" s="1"/>
  <c r="FW49" i="4" a="1"/>
  <c r="FW49" i="4" s="1"/>
  <c r="GZ133" i="4" a="1"/>
  <c r="GZ133" i="4" s="1"/>
  <c r="HE193" i="4" a="1"/>
  <c r="HE193" i="4" s="1"/>
  <c r="DV193" i="4" a="1"/>
  <c r="DV193" i="4" s="1"/>
  <c r="FI41" i="4" a="1"/>
  <c r="FI41" i="4" s="1"/>
  <c r="EH165" i="4" a="1"/>
  <c r="EH165" i="4" s="1"/>
  <c r="ER41" i="4" a="1"/>
  <c r="ER41" i="4" s="1"/>
  <c r="HH165" i="4" a="1"/>
  <c r="HH165" i="4" s="1"/>
  <c r="EI165" i="4" a="1"/>
  <c r="EI165" i="4" s="1"/>
  <c r="HD165" i="4" a="1"/>
  <c r="HD165" i="4" s="1"/>
  <c r="EE165" i="4" a="1"/>
  <c r="EE165" i="4" s="1"/>
  <c r="EI41" i="4" a="1"/>
  <c r="EI41" i="4"/>
  <c r="EP41" i="4" a="1"/>
  <c r="EP41" i="4" s="1"/>
  <c r="DS165" i="4" a="1"/>
  <c r="DS165" i="4" s="1"/>
  <c r="DR165" i="4" a="1"/>
  <c r="DR165" i="4" s="1"/>
  <c r="FW133" i="4" a="1"/>
  <c r="FW133" i="4" s="1"/>
  <c r="DY49" i="4" a="1"/>
  <c r="DY49" i="4" s="1"/>
  <c r="GU193" i="4" a="1"/>
  <c r="GU193" i="4" s="1"/>
  <c r="EN41" i="4" a="1"/>
  <c r="EN41" i="4" s="1"/>
  <c r="EX193" i="4" a="1"/>
  <c r="EX193" i="4" s="1"/>
  <c r="EX49" i="4" a="1"/>
  <c r="EX49" i="4" s="1"/>
  <c r="EW41" i="4" a="1"/>
  <c r="EW41" i="4" s="1"/>
  <c r="EL49" i="4" a="1"/>
  <c r="EL49" i="4" s="1"/>
  <c r="EE193" i="4" a="1"/>
  <c r="EE193" i="4" s="1"/>
  <c r="O193" i="4" a="1"/>
  <c r="O193" i="4" s="1"/>
  <c r="FE41" i="4" a="1"/>
  <c r="FE41" i="4"/>
  <c r="EW49" i="4" a="1"/>
  <c r="EW49" i="4" s="1"/>
  <c r="EH49" i="4" a="1"/>
  <c r="EH49" i="4" s="1"/>
  <c r="EN193" i="4" a="1"/>
  <c r="EN193" i="4" s="1"/>
  <c r="GQ133" i="4" a="1"/>
  <c r="GQ133" i="4"/>
  <c r="EM193" i="4" a="1"/>
  <c r="EM193" i="4" s="1"/>
  <c r="DO41" i="4" a="1"/>
  <c r="DO41" i="4" s="1"/>
  <c r="EQ178" i="4" a="1"/>
  <c r="EQ178" i="4" s="1"/>
  <c r="T49" i="4" a="1"/>
  <c r="T49" i="4"/>
  <c r="HK165" i="4" a="1"/>
  <c r="HK165" i="4" s="1"/>
  <c r="FA49" i="4" a="1"/>
  <c r="FA49" i="4" s="1"/>
  <c r="DY133" i="4" a="1"/>
  <c r="DY133" i="4" s="1"/>
  <c r="HD178" i="4" a="1"/>
  <c r="HD178" i="4" s="1"/>
  <c r="EX178" i="4" a="1"/>
  <c r="EX178" i="4" s="1"/>
  <c r="GY193" i="4" a="1"/>
  <c r="GY193" i="4" s="1"/>
  <c r="FI49" i="4" a="1"/>
  <c r="FI49" i="4"/>
  <c r="GV49" i="4" a="1"/>
  <c r="GV49" i="4" s="1"/>
  <c r="ES49" i="4" a="1"/>
  <c r="ES49" i="4" s="1"/>
  <c r="EM49" i="4" a="1"/>
  <c r="EM49" i="4" s="1"/>
  <c r="ER193" i="4" a="1"/>
  <c r="ER193" i="4"/>
  <c r="GQ178" i="4" a="1"/>
  <c r="GQ178" i="4" s="1"/>
  <c r="EZ41" i="4" a="1"/>
  <c r="EZ41" i="4" s="1"/>
  <c r="EC49" i="4" a="1"/>
  <c r="EC49" i="4" s="1"/>
  <c r="DZ133" i="4" a="1"/>
  <c r="DZ133" i="4" s="1"/>
  <c r="GS49" i="4" a="1"/>
  <c r="GS49" i="4" s="1"/>
  <c r="EB41" i="4" a="1"/>
  <c r="EB41" i="4" s="1"/>
  <c r="FB41" i="4" a="1"/>
  <c r="FB41" i="4" s="1"/>
  <c r="FV41" i="4" a="1"/>
  <c r="FV41" i="4" s="1"/>
  <c r="HA49" i="4" a="1"/>
  <c r="HA49" i="4" s="1"/>
  <c r="GS41" i="4" a="1"/>
  <c r="GS41" i="4" s="1"/>
  <c r="ED49" i="4" a="1"/>
  <c r="ED49" i="4" s="1"/>
  <c r="HA165" i="4" a="1"/>
  <c r="HA165" i="4" s="1"/>
  <c r="T178" i="4" a="1"/>
  <c r="T178" i="4" s="1"/>
  <c r="DZ193" i="4" a="1"/>
  <c r="DZ193" i="4" s="1"/>
  <c r="S165" i="4" a="1"/>
  <c r="S165" i="4" s="1"/>
  <c r="HA193" i="4" a="1"/>
  <c r="HA193" i="4" s="1"/>
  <c r="O133" i="4" a="1"/>
  <c r="O133" i="4"/>
  <c r="EV178" i="4" a="1"/>
  <c r="EV178" i="4" s="1"/>
  <c r="HC178" i="4" a="1"/>
  <c r="HC178" i="4" s="1"/>
  <c r="FN193" i="4"/>
  <c r="DW41" i="4" a="1"/>
  <c r="DW41" i="4" s="1"/>
  <c r="EI193" i="4" a="1"/>
  <c r="EI193" i="4" s="1"/>
  <c r="EZ178" i="4" a="1"/>
  <c r="EZ178" i="4" s="1"/>
  <c r="EQ193" i="4" a="1"/>
  <c r="EQ193" i="4"/>
  <c r="FF49" i="4" a="1"/>
  <c r="FF49" i="4" s="1"/>
  <c r="GX165" i="4" a="1"/>
  <c r="GX165" i="4" s="1"/>
  <c r="GR193" i="4" a="1"/>
  <c r="GR193" i="4"/>
  <c r="FB49" i="4" a="1"/>
  <c r="FB49" i="4" s="1"/>
  <c r="DY178" i="4" a="1"/>
  <c r="DY178" i="4" s="1"/>
  <c r="GU41" i="4" a="1"/>
  <c r="GU41" i="4" s="1"/>
  <c r="FA193" i="4" a="1"/>
  <c r="FA193" i="4" s="1"/>
  <c r="GR178" i="4" a="1"/>
  <c r="GR178" i="4" s="1"/>
  <c r="GR133" i="4" a="1"/>
  <c r="GR133" i="4"/>
  <c r="EJ133" i="4" a="1"/>
  <c r="EJ133" i="4" s="1"/>
  <c r="EP193" i="4" a="1"/>
  <c r="EP193" i="4" s="1"/>
  <c r="DW49" i="4" a="1"/>
  <c r="DW49" i="4" s="1"/>
  <c r="S193" i="4" a="1"/>
  <c r="S193" i="4" s="1"/>
  <c r="EB49" i="4" a="1"/>
  <c r="EB49" i="4" s="1"/>
  <c r="DQ41" i="4" a="1"/>
  <c r="DQ41" i="4"/>
  <c r="HE165" i="4" a="1"/>
  <c r="HE165" i="4" s="1"/>
  <c r="FM41" i="4"/>
  <c r="EE41" i="4" a="1"/>
  <c r="EE41" i="4" s="1"/>
  <c r="EZ133" i="4" a="1"/>
  <c r="EZ133" i="4"/>
  <c r="GZ41" i="4" a="1"/>
  <c r="GZ41" i="4" s="1"/>
  <c r="FB133" i="4" a="1"/>
  <c r="FB133" i="4" s="1"/>
  <c r="EW165" i="4" a="1"/>
  <c r="EW165" i="4" s="1"/>
  <c r="EV49" i="4" a="1"/>
  <c r="EV49" i="4" s="1"/>
  <c r="HA41" i="4" a="1"/>
  <c r="HA41" i="4" s="1"/>
  <c r="EM41" i="4" a="1"/>
  <c r="EM41" i="4"/>
  <c r="EZ49" i="4" a="1"/>
  <c r="EZ49" i="4" s="1"/>
  <c r="ET165" i="4" a="1"/>
  <c r="ET165" i="4" s="1"/>
  <c r="HD193" i="4" a="1"/>
  <c r="HD193" i="4"/>
  <c r="FI193" i="4" a="1"/>
  <c r="FI193" i="4" s="1"/>
  <c r="HC133" i="4" a="1"/>
  <c r="HC133" i="4" s="1"/>
  <c r="EV193" i="4" a="1"/>
  <c r="EV193" i="4" s="1"/>
  <c r="EN178" i="4" a="1"/>
  <c r="EN178" i="4" s="1"/>
  <c r="FG178" i="4" a="1"/>
  <c r="FG178" i="4" s="1"/>
  <c r="EP133" i="4" a="1"/>
  <c r="EP133" i="4" s="1"/>
  <c r="EH193" i="4" a="1"/>
  <c r="EH193" i="4"/>
  <c r="HF49" i="4" a="1"/>
  <c r="HF49" i="4"/>
  <c r="FG133" i="4" a="1"/>
  <c r="FG133" i="4"/>
  <c r="GV165" i="4" a="1"/>
  <c r="GV165" i="4" s="1"/>
  <c r="EN133" i="4" a="1"/>
  <c r="EN133" i="4" s="1"/>
  <c r="FI165" i="4" a="1"/>
  <c r="FI165" i="4"/>
  <c r="EZ165" i="4" a="1"/>
  <c r="EZ165" i="4" s="1"/>
  <c r="GP178" i="4" a="1"/>
  <c r="GP178" i="4"/>
  <c r="T133" i="4" a="1"/>
  <c r="T133" i="4" s="1"/>
  <c r="DY165" i="4" a="1"/>
  <c r="DY165" i="4" s="1"/>
  <c r="GY165" i="4" a="1"/>
  <c r="GY165" i="4" s="1"/>
  <c r="EQ41" i="4" a="1"/>
  <c r="EQ41" i="4" s="1"/>
  <c r="GO165" i="4" a="1"/>
  <c r="GO165" i="4" s="1"/>
  <c r="ES133" i="4" a="1"/>
  <c r="ES133" i="4" s="1"/>
  <c r="FA165" i="4" a="1"/>
  <c r="FA165" i="4"/>
  <c r="FC41" i="4" a="1"/>
  <c r="FC41" i="4" s="1"/>
  <c r="GY41" i="4" a="1"/>
  <c r="GY41" i="4"/>
  <c r="FP178" i="4" a="1"/>
  <c r="FP178" i="4" s="1"/>
  <c r="EX133" i="4" a="1"/>
  <c r="EX133" i="4" s="1"/>
  <c r="T41" i="4" a="1"/>
  <c r="T41" i="4" s="1"/>
  <c r="EQ165" i="4" a="1"/>
  <c r="EQ165" i="4"/>
  <c r="GU133" i="4" a="1"/>
  <c r="GU133" i="4" s="1"/>
  <c r="FP41" i="4" a="1"/>
  <c r="FP41" i="4"/>
  <c r="EC193" i="4" a="1"/>
  <c r="EC193" i="4" s="1"/>
  <c r="FB193" i="4" a="1"/>
  <c r="FB193" i="4" s="1"/>
  <c r="FF41" i="4" a="1"/>
  <c r="FF41" i="4" s="1"/>
  <c r="EM178" i="4" a="1"/>
  <c r="EM178" i="4" s="1"/>
  <c r="ED165" i="4" a="1"/>
  <c r="ED165" i="4" s="1"/>
  <c r="FL49" i="4"/>
  <c r="FP165" i="4" a="1"/>
  <c r="FP165" i="4" s="1"/>
  <c r="EB193" i="4" a="1"/>
  <c r="EB193" i="4" s="1"/>
  <c r="S49" i="4" a="1"/>
  <c r="S49" i="4" s="1"/>
  <c r="GO193" i="4" a="1"/>
  <c r="GO193" i="4"/>
  <c r="EH133" i="4" a="1"/>
  <c r="EH133" i="4" s="1"/>
  <c r="DQ193" i="4" a="1"/>
  <c r="DQ193" i="4" s="1"/>
  <c r="ER178" i="4" a="1"/>
  <c r="ER178" i="4" s="1"/>
  <c r="GU178" i="4" a="1"/>
  <c r="GU178" i="4" s="1"/>
  <c r="FG193" i="4" a="1"/>
  <c r="FG193" i="4" s="1"/>
  <c r="HC49" i="4" a="1"/>
  <c r="HC49" i="4" s="1"/>
  <c r="GU49" i="4" a="1"/>
  <c r="GU49" i="4" s="1"/>
  <c r="EV165" i="4" a="1"/>
  <c r="EV165" i="4" s="1"/>
  <c r="EP178" i="4" a="1"/>
  <c r="EP178" i="4" s="1"/>
  <c r="HD49" i="4" a="1"/>
  <c r="HD49" i="4" s="1"/>
  <c r="GP49" i="4" a="1"/>
  <c r="GP49" i="4" s="1"/>
  <c r="DS193" i="4" a="1"/>
  <c r="DS193" i="4" s="1"/>
  <c r="DR193" i="4" a="1"/>
  <c r="DR193" i="4" s="1"/>
  <c r="ES193" i="4" a="1"/>
  <c r="ES193" i="4"/>
  <c r="EJ165" i="4" a="1"/>
  <c r="EJ165" i="4" s="1"/>
  <c r="HC193" i="4" a="1"/>
  <c r="HC193" i="4" s="1"/>
  <c r="M178" i="4" a="1"/>
  <c r="M178" i="4" s="1"/>
  <c r="HH193" i="4" a="1"/>
  <c r="HH193" i="4"/>
  <c r="ED133" i="4" a="1"/>
  <c r="ED133" i="4" s="1"/>
  <c r="EE178" i="4" a="1"/>
  <c r="EE178" i="4" s="1"/>
  <c r="GW41" i="4" a="1"/>
  <c r="GW41" i="4" s="1"/>
  <c r="EJ41" i="4" a="1"/>
  <c r="EJ41" i="4" s="1"/>
  <c r="GW193" i="4" a="1"/>
  <c r="GW193" i="4" s="1"/>
  <c r="GQ49" i="4" a="1"/>
  <c r="GQ49" i="4" s="1"/>
  <c r="FA41" i="4" a="1"/>
  <c r="FA41" i="4" s="1"/>
  <c r="DV178" i="4" a="1"/>
  <c r="DV178" i="4" s="1"/>
  <c r="EM165" i="4" a="1"/>
  <c r="EM165" i="4" s="1"/>
  <c r="GQ193" i="4" a="1"/>
  <c r="GQ193" i="4" s="1"/>
  <c r="FE165" i="4" a="1"/>
  <c r="FE165" i="4" s="1"/>
  <c r="GY49" i="4" a="1"/>
  <c r="GY49" i="4" s="1"/>
  <c r="FJ41" i="4" a="1"/>
  <c r="FJ41" i="4" s="1"/>
  <c r="GV178" i="4" a="1"/>
  <c r="GV178" i="4" s="1"/>
  <c r="GO49" i="4" a="1"/>
  <c r="GO49" i="4" s="1"/>
  <c r="DW193" i="4" a="1"/>
  <c r="DW193" i="4" s="1"/>
  <c r="FP193" i="4" a="1"/>
  <c r="FP193" i="4" s="1"/>
  <c r="EI178" i="4" a="1"/>
  <c r="EI178" i="4" s="1"/>
  <c r="GV193" i="4" a="1"/>
  <c r="GV193" i="4" s="1"/>
  <c r="EZ193" i="4" a="1"/>
  <c r="EZ193" i="4" s="1"/>
  <c r="HF133" i="4" a="1"/>
  <c r="HF133" i="4"/>
  <c r="EL133" i="4" a="1"/>
  <c r="EL133" i="4" s="1"/>
  <c r="EC133" i="4" a="1"/>
  <c r="EC133" i="4" s="1"/>
  <c r="DW133" i="4" a="1"/>
  <c r="DW133" i="4" s="1"/>
  <c r="HK193" i="4" a="1"/>
  <c r="HK193" i="4" s="1"/>
  <c r="HF178" i="4" a="1"/>
  <c r="HF178" i="4" s="1"/>
  <c r="GP193" i="4" a="1"/>
  <c r="GP193" i="4" s="1"/>
  <c r="GR41" i="4" a="1"/>
  <c r="GR41" i="4" s="1"/>
  <c r="DY193" i="4" a="1"/>
  <c r="DY193" i="4" s="1"/>
  <c r="DV49" i="4" a="1"/>
  <c r="DV49" i="4"/>
  <c r="EX165" i="4" a="1"/>
  <c r="EX165" i="4" s="1"/>
  <c r="EP165" i="4" a="1"/>
  <c r="EP165" i="4"/>
  <c r="FL193" i="4"/>
  <c r="EL193" i="4" a="1"/>
  <c r="EL193" i="4" s="1"/>
  <c r="ET193" i="4" a="1"/>
  <c r="ET193" i="4" s="1"/>
  <c r="EQ133" i="4" a="1"/>
  <c r="EQ133" i="4"/>
  <c r="FJ193" i="4" a="1"/>
  <c r="FJ193" i="4" s="1"/>
  <c r="DQ178" i="4" a="1"/>
  <c r="DQ178" i="4" s="1"/>
  <c r="GO41" i="4" a="1"/>
  <c r="GO41" i="4" s="1"/>
  <c r="FW165" i="4" a="1"/>
  <c r="FW165" i="4" s="1"/>
  <c r="HE178" i="4" a="1"/>
  <c r="HE178" i="4" s="1"/>
  <c r="FM133" i="4"/>
  <c r="FG41" i="4" a="1"/>
  <c r="FG41" i="4" s="1"/>
  <c r="O165" i="4" a="1"/>
  <c r="O165" i="4"/>
  <c r="GY133" i="4" a="1"/>
  <c r="GY133" i="4" s="1"/>
  <c r="FG165" i="4" a="1"/>
  <c r="FG165" i="4" s="1"/>
  <c r="DV41" i="4" a="1"/>
  <c r="DV41" i="4" s="1"/>
  <c r="FF165" i="4" a="1"/>
  <c r="FF165" i="4" s="1"/>
  <c r="DW165" i="4" a="1"/>
  <c r="DW165" i="4" s="1"/>
  <c r="FL165" i="4"/>
  <c r="FE49" i="4" a="1"/>
  <c r="FE49" i="4" s="1"/>
  <c r="DO133" i="4" a="1"/>
  <c r="DO133" i="4" s="1"/>
  <c r="ES178" i="4" a="1"/>
  <c r="ES178" i="4" s="1"/>
  <c r="FJ178" i="4" a="1"/>
  <c r="FJ178" i="4" s="1"/>
  <c r="EH178" i="4" a="1"/>
  <c r="EH178" i="4" s="1"/>
  <c r="GN165" i="4" a="1"/>
  <c r="GN165" i="4" s="1"/>
  <c r="GW178" i="4" a="1"/>
  <c r="GW178" i="4" s="1"/>
  <c r="GU165" i="4" a="1"/>
  <c r="GU165" i="4" s="1"/>
  <c r="FL41" i="4"/>
  <c r="GZ178" i="4" a="1"/>
  <c r="GZ178" i="4" s="1"/>
  <c r="EP49" i="4" a="1"/>
  <c r="EP49" i="4" s="1"/>
  <c r="FV49" i="4" a="1"/>
  <c r="FV49" i="4" s="1"/>
  <c r="EN49" i="4" a="1"/>
  <c r="EN49" i="4"/>
  <c r="HK178" i="4" a="1"/>
  <c r="HK178" i="4" s="1"/>
  <c r="FB178" i="4" a="1"/>
  <c r="FB178" i="4" s="1"/>
  <c r="GV41" i="4" a="1"/>
  <c r="GV41" i="4" s="1"/>
  <c r="FN49" i="4"/>
  <c r="DV165" i="4" a="1"/>
  <c r="DV165" i="4" s="1"/>
  <c r="FC133" i="4" a="1"/>
  <c r="FC133" i="4" s="1"/>
  <c r="EN165" i="4" a="1"/>
  <c r="EN165" i="4"/>
  <c r="FW178" i="4" a="1"/>
  <c r="FW178" i="4" s="1"/>
  <c r="HD41" i="4" a="1"/>
  <c r="HD41" i="4" s="1"/>
  <c r="EL41" i="4" a="1"/>
  <c r="EL41" i="4" s="1"/>
  <c r="DZ165" i="4" a="1"/>
  <c r="DZ165" i="4" s="1"/>
  <c r="GZ49" i="4" a="1"/>
  <c r="GZ49" i="4" s="1"/>
  <c r="GN49" i="4" a="1"/>
  <c r="GN49" i="4" s="1"/>
  <c r="EJ193" i="4" a="1"/>
  <c r="EJ193" i="4" s="1"/>
  <c r="EW193" i="4" a="1"/>
  <c r="EW193" i="4" s="1"/>
  <c r="DO193" i="4" a="1"/>
  <c r="DO193" i="4" s="1"/>
  <c r="FV133" i="4" a="1"/>
  <c r="FV133" i="4" s="1"/>
  <c r="HC41" i="4" a="1"/>
  <c r="HC41" i="4"/>
  <c r="GR165" i="4" a="1"/>
  <c r="GR165" i="4" s="1"/>
  <c r="GS193" i="4" a="1"/>
  <c r="GS193" i="4" s="1"/>
  <c r="HA178" i="4" a="1"/>
  <c r="HA178" i="4" s="1"/>
  <c r="EM133" i="4" a="1"/>
  <c r="EM133" i="4"/>
  <c r="FI178" i="4" a="1"/>
  <c r="FI178" i="4" s="1"/>
  <c r="EL165" i="4" a="1"/>
  <c r="EL165" i="4"/>
  <c r="GP165" i="4" a="1"/>
  <c r="GP165" i="4" s="1"/>
  <c r="DZ49" i="4" a="1"/>
  <c r="DZ49" i="4" s="1"/>
  <c r="EE49" i="4" a="1"/>
  <c r="EE49" i="4" s="1"/>
  <c r="DZ41" i="4" a="1"/>
  <c r="DZ41" i="4" s="1"/>
  <c r="HE41" i="4" a="1"/>
  <c r="HE41" i="4" s="1"/>
  <c r="EB133" i="4" a="1"/>
  <c r="EB133" i="4" s="1"/>
  <c r="M15" i="4" a="1"/>
  <c r="M15" i="4" s="1"/>
  <c r="M7" i="4" a="1"/>
  <c r="Y113" i="4" l="1"/>
  <c r="X113" i="4"/>
  <c r="AS113" i="4"/>
  <c r="Z113" i="4"/>
  <c r="AR113" i="4"/>
  <c r="EJ113" i="4" a="1"/>
  <c r="BV113" i="4"/>
  <c r="DM113" i="4" a="1"/>
  <c r="Z185" i="4"/>
  <c r="AQ185" i="4"/>
  <c r="BV185" i="4"/>
  <c r="V185" i="4"/>
  <c r="BR185" i="4"/>
  <c r="AP185" i="4"/>
  <c r="W185" i="4"/>
  <c r="BS185" i="4"/>
  <c r="AT185" i="4"/>
  <c r="AS185" i="4"/>
  <c r="AR185" i="4"/>
  <c r="EJ185" i="4" a="1"/>
  <c r="EJ185" i="4" s="1"/>
  <c r="AA185" i="4"/>
  <c r="DM185" i="4" a="1"/>
  <c r="DM185" i="4" s="1"/>
  <c r="EN185" i="4" a="1"/>
  <c r="EN185" i="4" s="1"/>
  <c r="EM185" i="4" a="1"/>
  <c r="EM185" i="4" s="1"/>
  <c r="GE185" i="4"/>
  <c r="AB185" i="4"/>
  <c r="BT185" i="4"/>
  <c r="EL185" i="4" a="1"/>
  <c r="EL185" i="4" s="1"/>
  <c r="BX185" i="4"/>
  <c r="GA185" i="4"/>
  <c r="AW185" i="4"/>
  <c r="BW185" i="4"/>
  <c r="AV185" i="4"/>
  <c r="GD185" i="4"/>
  <c r="BY185" i="4"/>
  <c r="DL185" i="4" a="1"/>
  <c r="DL185" i="4" s="1"/>
  <c r="Y185" i="4"/>
  <c r="X185" i="4"/>
  <c r="EH185" i="4" a="1"/>
  <c r="EH185" i="4" s="1"/>
  <c r="BU185" i="4"/>
  <c r="AU185" i="4"/>
  <c r="GB185" i="4"/>
  <c r="GC185" i="4"/>
  <c r="W253" i="4"/>
  <c r="AP138" i="4"/>
  <c r="W61" i="4"/>
  <c r="BV247" i="4"/>
  <c r="BV59" i="4"/>
  <c r="Z61" i="4"/>
  <c r="BS129" i="4"/>
  <c r="BR138" i="4"/>
  <c r="AQ61" i="4"/>
  <c r="V105" i="4"/>
  <c r="AT61" i="4"/>
  <c r="AQ253" i="4"/>
  <c r="BS59" i="4"/>
  <c r="BR61" i="4"/>
  <c r="BR105" i="4"/>
  <c r="AT247" i="4"/>
  <c r="W39" i="4"/>
  <c r="AT59" i="4"/>
  <c r="AT57" i="4"/>
  <c r="AP61" i="4"/>
  <c r="BS61" i="4"/>
  <c r="AP105" i="4"/>
  <c r="BS57" i="4"/>
  <c r="BS253" i="4"/>
  <c r="AQ156" i="4"/>
  <c r="AQ247" i="4"/>
  <c r="V253" i="4"/>
  <c r="AQ105" i="4"/>
  <c r="AS105" i="4"/>
  <c r="AP247" i="4"/>
  <c r="AT39" i="4"/>
  <c r="BV138" i="4"/>
  <c r="W59" i="4"/>
  <c r="AP253" i="4"/>
  <c r="BR156" i="4"/>
  <c r="Z138" i="4"/>
  <c r="AQ57" i="4"/>
  <c r="W138" i="4"/>
  <c r="BR39" i="4"/>
  <c r="AT253" i="4"/>
  <c r="W57" i="4"/>
  <c r="AQ129" i="4"/>
  <c r="BR253" i="4"/>
  <c r="BR247" i="4"/>
  <c r="AP156" i="4"/>
  <c r="Z39" i="4"/>
  <c r="V247" i="4"/>
  <c r="BV156" i="4"/>
  <c r="BS156" i="4"/>
  <c r="Z253" i="4"/>
  <c r="BS138" i="4"/>
  <c r="V39" i="4"/>
  <c r="AT156" i="4"/>
  <c r="Z156" i="4"/>
  <c r="AP57" i="4"/>
  <c r="AP39" i="4"/>
  <c r="BV61" i="4"/>
  <c r="BU105" i="4"/>
  <c r="V156" i="4"/>
  <c r="V57" i="4"/>
  <c r="BS247" i="4"/>
  <c r="AT138" i="4"/>
  <c r="AQ59" i="4"/>
  <c r="Z247" i="4"/>
  <c r="AQ138" i="4"/>
  <c r="Z129" i="4"/>
  <c r="BR57" i="4"/>
  <c r="W129" i="4"/>
  <c r="V61" i="4"/>
  <c r="BV57" i="4"/>
  <c r="AP129" i="4"/>
  <c r="W156" i="4"/>
  <c r="AQ39" i="4"/>
  <c r="BS39" i="4"/>
  <c r="W105" i="4"/>
  <c r="BS105" i="4"/>
  <c r="Z59" i="4"/>
  <c r="Y105" i="4"/>
  <c r="AT129" i="4"/>
  <c r="V129" i="4"/>
  <c r="BR129" i="4"/>
  <c r="BV253" i="4"/>
  <c r="V138" i="4"/>
  <c r="W247" i="4"/>
  <c r="BV39" i="4"/>
  <c r="BV129" i="4"/>
  <c r="Z57" i="4"/>
  <c r="Y129" i="4"/>
  <c r="AR39" i="4"/>
  <c r="EN61" i="4" a="1"/>
  <c r="EN61" i="4" s="1"/>
  <c r="BT105" i="4"/>
  <c r="AU39" i="4"/>
  <c r="AU156" i="4"/>
  <c r="BW129" i="4"/>
  <c r="AU105" i="4"/>
  <c r="GD129" i="4"/>
  <c r="GD247" i="4"/>
  <c r="GB57" i="4"/>
  <c r="GE156" i="4"/>
  <c r="AB61" i="4"/>
  <c r="BX57" i="4"/>
  <c r="BX105" i="4"/>
  <c r="X138" i="4"/>
  <c r="X105" i="4"/>
  <c r="AU59" i="4"/>
  <c r="EH138" i="4" a="1"/>
  <c r="EH138" i="4" s="1"/>
  <c r="EL59" i="4" a="1"/>
  <c r="EL59" i="4" s="1"/>
  <c r="EJ105" i="4" a="1"/>
  <c r="EJ105" i="4" s="1"/>
  <c r="AU253" i="4"/>
  <c r="EM57" i="4" a="1"/>
  <c r="EM57" i="4" s="1"/>
  <c r="EJ247" i="4" a="1"/>
  <c r="EJ247" i="4" s="1"/>
  <c r="EH253" i="4" a="1"/>
  <c r="EH253" i="4" s="1"/>
  <c r="EN253" i="4" a="1"/>
  <c r="EN253" i="4" s="1"/>
  <c r="EJ253" i="4" a="1"/>
  <c r="EJ253" i="4" s="1"/>
  <c r="EM247" i="4" a="1"/>
  <c r="EM247" i="4" s="1"/>
  <c r="Y61" i="4"/>
  <c r="BU57" i="4"/>
  <c r="Y138" i="4"/>
  <c r="EJ61" i="4" a="1"/>
  <c r="EJ61" i="4" s="1"/>
  <c r="AU57" i="4"/>
  <c r="GE59" i="4"/>
  <c r="GA253" i="4"/>
  <c r="AB57" i="4"/>
  <c r="AS61" i="4"/>
  <c r="DM59" i="4" a="1"/>
  <c r="DM59" i="4" s="1"/>
  <c r="DM138" i="4" a="1"/>
  <c r="DM138" i="4" s="1"/>
  <c r="EM129" i="4" a="1"/>
  <c r="EM129" i="4" s="1"/>
  <c r="DL105" i="4" a="1"/>
  <c r="DL105" i="4" s="1"/>
  <c r="DM105" i="4" a="1"/>
  <c r="DM105" i="4" s="1"/>
  <c r="EN57" i="4" a="1"/>
  <c r="EN57" i="4" s="1"/>
  <c r="DL247" i="4" a="1"/>
  <c r="DL247" i="4" s="1"/>
  <c r="GE247" i="4"/>
  <c r="GA247" i="4"/>
  <c r="GB253" i="4"/>
  <c r="BX156" i="4"/>
  <c r="AV156" i="4"/>
  <c r="AV59" i="4"/>
  <c r="Y247" i="4"/>
  <c r="Y156" i="4"/>
  <c r="AS57" i="4"/>
  <c r="BU59" i="4"/>
  <c r="BT156" i="4"/>
  <c r="EN59" i="4" a="1"/>
  <c r="EN59" i="4" s="1"/>
  <c r="EN138" i="4" a="1"/>
  <c r="EN138" i="4" s="1"/>
  <c r="BT57" i="4"/>
  <c r="EN129" i="4" a="1"/>
  <c r="EN129" i="4" s="1"/>
  <c r="DL129" i="4" a="1"/>
  <c r="DL129" i="4" s="1"/>
  <c r="AA253" i="4"/>
  <c r="AA61" i="4"/>
  <c r="EL156" i="4" a="1"/>
  <c r="EL156" i="4" s="1"/>
  <c r="EL57" i="4" a="1"/>
  <c r="EL57" i="4" s="1"/>
  <c r="EN156" i="4" a="1"/>
  <c r="EN156" i="4" s="1"/>
  <c r="EL39" i="4" a="1"/>
  <c r="EL39" i="4" s="1"/>
  <c r="AA247" i="4"/>
  <c r="GC129" i="4"/>
  <c r="GC138" i="4"/>
  <c r="AV39" i="4"/>
  <c r="BU61" i="4"/>
  <c r="AS253" i="4"/>
  <c r="AP59" i="4"/>
  <c r="DL138" i="4" a="1"/>
  <c r="DL138" i="4" s="1"/>
  <c r="EH59" i="4" a="1"/>
  <c r="EH59" i="4" s="1"/>
  <c r="EJ59" i="4" a="1"/>
  <c r="EJ59" i="4" s="1"/>
  <c r="X59" i="4"/>
  <c r="EH105" i="4" a="1"/>
  <c r="EH105" i="4" s="1"/>
  <c r="EM105" i="4" a="1"/>
  <c r="EM105" i="4" s="1"/>
  <c r="EH129" i="4" a="1"/>
  <c r="EH129" i="4" s="1"/>
  <c r="EJ129" i="4" a="1"/>
  <c r="EJ129" i="4" s="1"/>
  <c r="BW57" i="4"/>
  <c r="EJ156" i="4" a="1"/>
  <c r="EJ156" i="4" s="1"/>
  <c r="EM156" i="4" a="1"/>
  <c r="EM156" i="4" s="1"/>
  <c r="EJ39" i="4" a="1"/>
  <c r="EJ39" i="4" s="1"/>
  <c r="GD138" i="4"/>
  <c r="GE57" i="4"/>
  <c r="GD39" i="4"/>
  <c r="GE61" i="4"/>
  <c r="AB253" i="4"/>
  <c r="BX138" i="4"/>
  <c r="EL61" i="4" a="1"/>
  <c r="EL61" i="4" s="1"/>
  <c r="BT61" i="4"/>
  <c r="BW59" i="4"/>
  <c r="AR57" i="4"/>
  <c r="EN105" i="4" a="1"/>
  <c r="EN105" i="4" s="1"/>
  <c r="AU129" i="4"/>
  <c r="EJ57" i="4" a="1"/>
  <c r="EJ57" i="4" s="1"/>
  <c r="EL247" i="4" a="1"/>
  <c r="EL247" i="4" s="1"/>
  <c r="BW105" i="4"/>
  <c r="GE39" i="4"/>
  <c r="GB59" i="4"/>
  <c r="AB105" i="4"/>
  <c r="BX59" i="4"/>
  <c r="AW39" i="4"/>
  <c r="AW138" i="4"/>
  <c r="BU129" i="4"/>
  <c r="AS138" i="4"/>
  <c r="DL61" i="4" a="1"/>
  <c r="DL61" i="4" s="1"/>
  <c r="BW156" i="4"/>
  <c r="X129" i="4"/>
  <c r="BT59" i="4"/>
  <c r="AU61" i="4"/>
  <c r="EM253" i="4" a="1"/>
  <c r="EM253" i="4" s="1"/>
  <c r="GD59" i="4"/>
  <c r="AB138" i="4"/>
  <c r="AV105" i="4"/>
  <c r="BY253" i="4"/>
  <c r="AS129" i="4"/>
  <c r="BT247" i="4"/>
  <c r="AR105" i="4"/>
  <c r="AR129" i="4"/>
  <c r="DM129" i="4" a="1"/>
  <c r="DM129" i="4" s="1"/>
  <c r="AA129" i="4"/>
  <c r="DM253" i="4" a="1"/>
  <c r="DM253" i="4" s="1"/>
  <c r="AU247" i="4"/>
  <c r="GB61" i="4"/>
  <c r="GA129" i="4"/>
  <c r="AB156" i="4"/>
  <c r="BU247" i="4"/>
  <c r="Y253" i="4"/>
  <c r="X39" i="4"/>
  <c r="EH61" i="4" a="1"/>
  <c r="EH61" i="4" s="1"/>
  <c r="AA156" i="4"/>
  <c r="BT129" i="4"/>
  <c r="DL39" i="4" a="1"/>
  <c r="DL39" i="4" s="1"/>
  <c r="GD57" i="4"/>
  <c r="GA156" i="4"/>
  <c r="GB247" i="4"/>
  <c r="AB59" i="4"/>
  <c r="AV129" i="4"/>
  <c r="AW105" i="4"/>
  <c r="BY39" i="4"/>
  <c r="BY156" i="4"/>
  <c r="GC253" i="4"/>
  <c r="AS247" i="4"/>
  <c r="BU138" i="4"/>
  <c r="BT39" i="4"/>
  <c r="X61" i="4"/>
  <c r="DL59" i="4" a="1"/>
  <c r="DL59" i="4" s="1"/>
  <c r="AR59" i="4"/>
  <c r="DL57" i="4" a="1"/>
  <c r="DL57" i="4" s="1"/>
  <c r="EH156" i="4" a="1"/>
  <c r="EH156" i="4" s="1"/>
  <c r="DM57" i="4" a="1"/>
  <c r="DM57" i="4" s="1"/>
  <c r="DM39" i="4" a="1"/>
  <c r="DM39" i="4" s="1"/>
  <c r="EH247" i="4" a="1"/>
  <c r="EH247" i="4" s="1"/>
  <c r="BW247" i="4"/>
  <c r="GA39" i="4"/>
  <c r="GB105" i="4"/>
  <c r="GC247" i="4"/>
  <c r="AV61" i="4"/>
  <c r="AB247" i="4"/>
  <c r="BY247" i="4"/>
  <c r="AW253" i="4"/>
  <c r="BY129" i="4"/>
  <c r="Y39" i="4"/>
  <c r="X156" i="4"/>
  <c r="AT105" i="4"/>
  <c r="EM138" i="4" a="1"/>
  <c r="EM138" i="4" s="1"/>
  <c r="BW253" i="4"/>
  <c r="GD61" i="4"/>
  <c r="AV253" i="4"/>
  <c r="BX247" i="4"/>
  <c r="AW57" i="4"/>
  <c r="BU39" i="4"/>
  <c r="Y57" i="4"/>
  <c r="AR156" i="4"/>
  <c r="Z105" i="4"/>
  <c r="BT138" i="4"/>
  <c r="AA39" i="4"/>
  <c r="EH57" i="4" a="1"/>
  <c r="EH57" i="4" s="1"/>
  <c r="DM247" i="4" a="1"/>
  <c r="DM247" i="4" s="1"/>
  <c r="AU138" i="4"/>
  <c r="GA105" i="4"/>
  <c r="GC59" i="4"/>
  <c r="BX39" i="4"/>
  <c r="BX129" i="4"/>
  <c r="AS39" i="4"/>
  <c r="BU156" i="4"/>
  <c r="AR138" i="4"/>
  <c r="BW61" i="4"/>
  <c r="GD253" i="4"/>
  <c r="GA61" i="4"/>
  <c r="AB39" i="4"/>
  <c r="AB129" i="4"/>
  <c r="BY105" i="4"/>
  <c r="EL138" i="4" a="1"/>
  <c r="EL138" i="4" s="1"/>
  <c r="EJ138" i="4" a="1"/>
  <c r="EJ138" i="4" s="1"/>
  <c r="AR253" i="4"/>
  <c r="EL129" i="4" a="1"/>
  <c r="EL129" i="4" s="1"/>
  <c r="EN247" i="4" a="1"/>
  <c r="EN247" i="4" s="1"/>
  <c r="EL253" i="4" a="1"/>
  <c r="EL253" i="4" s="1"/>
  <c r="GD105" i="4"/>
  <c r="GD156" i="4"/>
  <c r="GE253" i="4"/>
  <c r="GB138" i="4"/>
  <c r="BX253" i="4"/>
  <c r="AV138" i="4"/>
  <c r="BY57" i="4"/>
  <c r="AW61" i="4"/>
  <c r="AS156" i="4"/>
  <c r="Y59" i="4"/>
  <c r="BR59" i="4"/>
  <c r="AA59" i="4"/>
  <c r="X253" i="4"/>
  <c r="AS59" i="4"/>
  <c r="V59" i="4"/>
  <c r="EM59" i="4" a="1"/>
  <c r="EM59" i="4" s="1"/>
  <c r="BT253" i="4"/>
  <c r="DL253" i="4" a="1"/>
  <c r="DL253" i="4" s="1"/>
  <c r="EH39" i="4" a="1"/>
  <c r="EH39" i="4" s="1"/>
  <c r="BW138" i="4"/>
  <c r="GE138" i="4"/>
  <c r="AW59" i="4"/>
  <c r="BY138" i="4"/>
  <c r="GB129" i="4"/>
  <c r="BW39" i="4"/>
  <c r="BX61" i="4"/>
  <c r="AW247" i="4"/>
  <c r="EN39" i="4" a="1"/>
  <c r="EN39" i="4" s="1"/>
  <c r="GB156" i="4"/>
  <c r="AV247" i="4"/>
  <c r="BU253" i="4"/>
  <c r="BY59" i="4"/>
  <c r="EM61" i="4" a="1"/>
  <c r="EM61" i="4" s="1"/>
  <c r="AA57" i="4"/>
  <c r="GC39" i="4"/>
  <c r="GC61" i="4"/>
  <c r="DM156" i="4" a="1"/>
  <c r="DM156" i="4" s="1"/>
  <c r="EM39" i="4" a="1"/>
  <c r="EM39" i="4" s="1"/>
  <c r="GA59" i="4"/>
  <c r="AV57" i="4"/>
  <c r="AW156" i="4"/>
  <c r="X247" i="4"/>
  <c r="DL156" i="4" a="1"/>
  <c r="DL156" i="4" s="1"/>
  <c r="GE129" i="4"/>
  <c r="GE105" i="4"/>
  <c r="GA57" i="4"/>
  <c r="GA138" i="4"/>
  <c r="GC57" i="4"/>
  <c r="GC105" i="4"/>
  <c r="AR247" i="4"/>
  <c r="AA138" i="4"/>
  <c r="AW129" i="4"/>
  <c r="AA105" i="4"/>
  <c r="BY61" i="4"/>
  <c r="GC156" i="4"/>
  <c r="AR61" i="4"/>
  <c r="X57" i="4"/>
  <c r="EL105" i="4" a="1"/>
  <c r="EL105" i="4" s="1"/>
  <c r="GB39" i="4"/>
  <c r="AQ226" i="4"/>
  <c r="BV141" i="4"/>
  <c r="AT239" i="4"/>
  <c r="BS226" i="4"/>
  <c r="BR166" i="4"/>
  <c r="BV166" i="4"/>
  <c r="Z141" i="4"/>
  <c r="AQ166" i="4"/>
  <c r="AT166" i="4"/>
  <c r="AQ141" i="4"/>
  <c r="BS141" i="4"/>
  <c r="V166" i="4"/>
  <c r="BR226" i="4"/>
  <c r="AQ239" i="4"/>
  <c r="Z166" i="4"/>
  <c r="W166" i="4"/>
  <c r="W141" i="4"/>
  <c r="W239" i="4"/>
  <c r="BS239" i="4"/>
  <c r="AP239" i="4"/>
  <c r="V239" i="4"/>
  <c r="AP226" i="4"/>
  <c r="V226" i="4"/>
  <c r="BR239" i="4"/>
  <c r="AT226" i="4"/>
  <c r="Z226" i="4"/>
  <c r="BV226" i="4"/>
  <c r="AP166" i="4"/>
  <c r="BS166" i="4"/>
  <c r="Z239" i="4"/>
  <c r="BV239" i="4"/>
  <c r="W226" i="4"/>
  <c r="AT141" i="4"/>
  <c r="AP141" i="4"/>
  <c r="BT226" i="4"/>
  <c r="BT166" i="4"/>
  <c r="GA239" i="4"/>
  <c r="AS166" i="4"/>
  <c r="Y141" i="4"/>
  <c r="DM166" i="4" a="1"/>
  <c r="DM166" i="4" s="1"/>
  <c r="EM239" i="4" a="1"/>
  <c r="EM239" i="4" s="1"/>
  <c r="EJ226" i="4" a="1"/>
  <c r="EJ226" i="4" s="1"/>
  <c r="GB141" i="4"/>
  <c r="BX166" i="4"/>
  <c r="BU166" i="4"/>
  <c r="AS141" i="4"/>
  <c r="X239" i="4"/>
  <c r="AU239" i="4"/>
  <c r="AV141" i="4"/>
  <c r="BU141" i="4"/>
  <c r="AA141" i="4"/>
  <c r="EN166" i="4" a="1"/>
  <c r="EN166" i="4" s="1"/>
  <c r="EM166" i="4" a="1"/>
  <c r="EM166" i="4" s="1"/>
  <c r="EL239" i="4" a="1"/>
  <c r="EL239" i="4" s="1"/>
  <c r="EH239" i="4" a="1"/>
  <c r="EH239" i="4" s="1"/>
  <c r="DM239" i="4" a="1"/>
  <c r="DM239" i="4" s="1"/>
  <c r="EM226" i="4" a="1"/>
  <c r="EM226" i="4" s="1"/>
  <c r="EH226" i="4" a="1"/>
  <c r="EH226" i="4" s="1"/>
  <c r="AU166" i="4"/>
  <c r="AB166" i="4"/>
  <c r="AB226" i="4"/>
  <c r="Y226" i="4"/>
  <c r="X141" i="4"/>
  <c r="AA226" i="4"/>
  <c r="EN141" i="4" a="1"/>
  <c r="EN141" i="4" s="1"/>
  <c r="DL226" i="4" a="1"/>
  <c r="DL226" i="4" s="1"/>
  <c r="GE141" i="4"/>
  <c r="GD226" i="4"/>
  <c r="Y239" i="4"/>
  <c r="BT239" i="4"/>
  <c r="AR141" i="4"/>
  <c r="EJ239" i="4" a="1"/>
  <c r="EJ239" i="4" s="1"/>
  <c r="EL226" i="4" a="1"/>
  <c r="EL226" i="4" s="1"/>
  <c r="BW239" i="4"/>
  <c r="GA166" i="4"/>
  <c r="GB239" i="4"/>
  <c r="Y166" i="4"/>
  <c r="AR166" i="4"/>
  <c r="EH166" i="4" a="1"/>
  <c r="EH166" i="4" s="1"/>
  <c r="EL166" i="4" a="1"/>
  <c r="EL166" i="4" s="1"/>
  <c r="DL239" i="4" a="1"/>
  <c r="DL239" i="4" s="1"/>
  <c r="DL141" i="4" a="1"/>
  <c r="DL141" i="4" s="1"/>
  <c r="AV226" i="4"/>
  <c r="EJ141" i="4" a="1"/>
  <c r="EJ141" i="4" s="1"/>
  <c r="AA239" i="4"/>
  <c r="V141" i="4"/>
  <c r="GD239" i="4"/>
  <c r="AW166" i="4"/>
  <c r="BY166" i="4"/>
  <c r="EN239" i="4" a="1"/>
  <c r="EN239" i="4" s="1"/>
  <c r="DM141" i="4" a="1"/>
  <c r="DM141" i="4" s="1"/>
  <c r="BW166" i="4"/>
  <c r="GB226" i="4"/>
  <c r="GE239" i="4"/>
  <c r="AB239" i="4"/>
  <c r="BY239" i="4"/>
  <c r="BR141" i="4"/>
  <c r="BT141" i="4"/>
  <c r="BY226" i="4"/>
  <c r="AU226" i="4"/>
  <c r="EH141" i="4" a="1"/>
  <c r="EH141" i="4" s="1"/>
  <c r="DM226" i="4" a="1"/>
  <c r="DM226" i="4" s="1"/>
  <c r="AW141" i="4"/>
  <c r="BW141" i="4"/>
  <c r="DL166" i="4" a="1"/>
  <c r="DL166" i="4" s="1"/>
  <c r="EM141" i="4" a="1"/>
  <c r="EM141" i="4" s="1"/>
  <c r="GD166" i="4"/>
  <c r="GB166" i="4"/>
  <c r="GA141" i="4"/>
  <c r="AU141" i="4"/>
  <c r="AA166" i="4"/>
  <c r="AB141" i="4"/>
  <c r="AS226" i="4"/>
  <c r="X226" i="4"/>
  <c r="GA226" i="4"/>
  <c r="GC239" i="4"/>
  <c r="AR226" i="4"/>
  <c r="EJ166" i="4" a="1"/>
  <c r="EJ166" i="4" s="1"/>
  <c r="EL141" i="4" a="1"/>
  <c r="EL141" i="4" s="1"/>
  <c r="BX141" i="4"/>
  <c r="GE226" i="4"/>
  <c r="AW226" i="4"/>
  <c r="GC226" i="4"/>
  <c r="X166" i="4"/>
  <c r="GE166" i="4"/>
  <c r="AV239" i="4"/>
  <c r="AW239" i="4"/>
  <c r="BU226" i="4"/>
  <c r="BW226" i="4"/>
  <c r="EN226" i="4" a="1"/>
  <c r="EN226" i="4" s="1"/>
  <c r="GD141" i="4"/>
  <c r="GC166" i="4"/>
  <c r="AS239" i="4"/>
  <c r="BU239" i="4"/>
  <c r="AR239" i="4"/>
  <c r="AV166" i="4"/>
  <c r="GC141" i="4"/>
  <c r="BX239" i="4"/>
  <c r="BX226" i="4"/>
  <c r="BY141" i="4"/>
  <c r="DL113" i="4" a="1"/>
  <c r="DL113" i="4" s="1"/>
  <c r="W113" i="4"/>
  <c r="BS113" i="4"/>
  <c r="EL113" i="4" a="1"/>
  <c r="EL113" i="4" s="1"/>
  <c r="AQ80" i="4"/>
  <c r="BR246" i="4"/>
  <c r="BS186" i="4"/>
  <c r="AP222" i="4"/>
  <c r="Z222" i="4"/>
  <c r="BS21" i="4"/>
  <c r="BR186" i="4"/>
  <c r="AT222" i="4"/>
  <c r="AP246" i="4"/>
  <c r="W186" i="4"/>
  <c r="AQ222" i="4"/>
  <c r="BS246" i="4"/>
  <c r="Z80" i="4"/>
  <c r="AP21" i="4"/>
  <c r="BV186" i="4"/>
  <c r="AT80" i="4"/>
  <c r="Y186" i="4"/>
  <c r="AQ246" i="4"/>
  <c r="W246" i="4"/>
  <c r="AQ21" i="4"/>
  <c r="BV80" i="4"/>
  <c r="BR80" i="4"/>
  <c r="AQ186" i="4"/>
  <c r="BV246" i="4"/>
  <c r="AT186" i="4"/>
  <c r="V222" i="4"/>
  <c r="Z21" i="4"/>
  <c r="BS80" i="4"/>
  <c r="AT246" i="4"/>
  <c r="W80" i="4"/>
  <c r="AP80" i="4"/>
  <c r="AS186" i="4"/>
  <c r="V80" i="4"/>
  <c r="W222" i="4"/>
  <c r="BR222" i="4"/>
  <c r="Z186" i="4"/>
  <c r="BS222" i="4"/>
  <c r="AP186" i="4"/>
  <c r="BU186" i="4"/>
  <c r="V186" i="4"/>
  <c r="BV222" i="4"/>
  <c r="Z246" i="4"/>
  <c r="V21" i="4"/>
  <c r="BR21" i="4"/>
  <c r="AT21" i="4"/>
  <c r="V246" i="4"/>
  <c r="W21" i="4"/>
  <c r="BV21" i="4"/>
  <c r="BU80" i="4"/>
  <c r="X186" i="4"/>
  <c r="GE222" i="4"/>
  <c r="GC186" i="4"/>
  <c r="Y80" i="4"/>
  <c r="Y222" i="4"/>
  <c r="EN246" i="4" a="1"/>
  <c r="EN246" i="4" s="1"/>
  <c r="DM246" i="4" a="1"/>
  <c r="DM246" i="4" s="1"/>
  <c r="EL222" i="4" a="1"/>
  <c r="EL222" i="4" s="1"/>
  <c r="BT21" i="4"/>
  <c r="EL21" i="4" a="1"/>
  <c r="EL21" i="4" s="1"/>
  <c r="DM21" i="4" a="1"/>
  <c r="DM21" i="4" s="1"/>
  <c r="EN80" i="4" a="1"/>
  <c r="EN80" i="4" s="1"/>
  <c r="GD246" i="4"/>
  <c r="GB186" i="4"/>
  <c r="GB21" i="4"/>
  <c r="BW222" i="4"/>
  <c r="BW186" i="4"/>
  <c r="BW80" i="4"/>
  <c r="GE80" i="4"/>
  <c r="AS246" i="4"/>
  <c r="X80" i="4"/>
  <c r="BT246" i="4"/>
  <c r="AU246" i="4"/>
  <c r="EM246" i="4" a="1"/>
  <c r="EM246" i="4" s="1"/>
  <c r="EH246" i="4" a="1"/>
  <c r="EH246" i="4" s="1"/>
  <c r="AR21" i="4"/>
  <c r="EN21" i="4" a="1"/>
  <c r="EN21" i="4" s="1"/>
  <c r="EL80" i="4" a="1"/>
  <c r="EL80" i="4" s="1"/>
  <c r="AA80" i="4"/>
  <c r="GD80" i="4"/>
  <c r="AR246" i="4"/>
  <c r="AA246" i="4"/>
  <c r="DL222" i="4" a="1"/>
  <c r="DL222" i="4" s="1"/>
  <c r="BW21" i="4"/>
  <c r="DL21" i="4" a="1"/>
  <c r="DL21" i="4" s="1"/>
  <c r="AB80" i="4"/>
  <c r="AV222" i="4"/>
  <c r="Y246" i="4"/>
  <c r="EJ246" i="4" a="1"/>
  <c r="EJ246" i="4" s="1"/>
  <c r="EJ222" i="4" a="1"/>
  <c r="EJ222" i="4" s="1"/>
  <c r="EL246" i="4" a="1"/>
  <c r="EL246" i="4" s="1"/>
  <c r="EH21" i="4" a="1"/>
  <c r="EH21" i="4" s="1"/>
  <c r="EJ21" i="4" a="1"/>
  <c r="EJ21" i="4" s="1"/>
  <c r="AU80" i="4"/>
  <c r="GC80" i="4"/>
  <c r="BX186" i="4"/>
  <c r="X222" i="4"/>
  <c r="AA186" i="4"/>
  <c r="DL246" i="4" a="1"/>
  <c r="DL246" i="4" s="1"/>
  <c r="DL80" i="4" a="1"/>
  <c r="DL80" i="4" s="1"/>
  <c r="AV246" i="4"/>
  <c r="AV186" i="4"/>
  <c r="AW222" i="4"/>
  <c r="AR222" i="4"/>
  <c r="X246" i="4"/>
  <c r="DM222" i="4" a="1"/>
  <c r="DM222" i="4" s="1"/>
  <c r="AU21" i="4"/>
  <c r="GD186" i="4"/>
  <c r="GA21" i="4"/>
  <c r="GE246" i="4"/>
  <c r="GB80" i="4"/>
  <c r="BY246" i="4"/>
  <c r="BU222" i="4"/>
  <c r="EN186" i="4" a="1"/>
  <c r="EN186" i="4" s="1"/>
  <c r="BT222" i="4"/>
  <c r="AA222" i="4"/>
  <c r="AU186" i="4"/>
  <c r="AR186" i="4"/>
  <c r="DM80" i="4" a="1"/>
  <c r="DM80" i="4" s="1"/>
  <c r="EJ80" i="4" a="1"/>
  <c r="EJ80" i="4" s="1"/>
  <c r="AR80" i="4"/>
  <c r="EH222" i="4" a="1"/>
  <c r="EH222" i="4" s="1"/>
  <c r="BT186" i="4"/>
  <c r="AW246" i="4"/>
  <c r="Y21" i="4"/>
  <c r="DM186" i="4" a="1"/>
  <c r="DM186" i="4" s="1"/>
  <c r="EM222" i="4" a="1"/>
  <c r="EM222" i="4" s="1"/>
  <c r="BX21" i="4"/>
  <c r="BY80" i="4"/>
  <c r="AS80" i="4"/>
  <c r="AS21" i="4"/>
  <c r="DL186" i="4" a="1"/>
  <c r="DL186" i="4" s="1"/>
  <c r="GD21" i="4"/>
  <c r="GB222" i="4"/>
  <c r="GA186" i="4"/>
  <c r="GC222" i="4"/>
  <c r="BU21" i="4"/>
  <c r="EH80" i="4" a="1"/>
  <c r="EH80" i="4" s="1"/>
  <c r="GD222" i="4"/>
  <c r="GC21" i="4"/>
  <c r="AB21" i="4"/>
  <c r="EL186" i="4" a="1"/>
  <c r="EL186" i="4" s="1"/>
  <c r="GE21" i="4"/>
  <c r="GB246" i="4"/>
  <c r="AV21" i="4"/>
  <c r="BX222" i="4"/>
  <c r="GA246" i="4"/>
  <c r="BU246" i="4"/>
  <c r="EM186" i="4" a="1"/>
  <c r="EM186" i="4" s="1"/>
  <c r="BT80" i="4"/>
  <c r="EM80" i="4" a="1"/>
  <c r="EM80" i="4" s="1"/>
  <c r="AW21" i="4"/>
  <c r="AU222" i="4"/>
  <c r="AB222" i="4"/>
  <c r="AA21" i="4"/>
  <c r="AB246" i="4"/>
  <c r="AW80" i="4"/>
  <c r="BW246" i="4"/>
  <c r="EN222" i="4" a="1"/>
  <c r="EN222" i="4" s="1"/>
  <c r="AV80" i="4"/>
  <c r="GC246" i="4"/>
  <c r="BX80" i="4"/>
  <c r="AS222" i="4"/>
  <c r="EM21" i="4" a="1"/>
  <c r="EM21" i="4" s="1"/>
  <c r="GE186" i="4"/>
  <c r="GA222" i="4"/>
  <c r="BY186" i="4"/>
  <c r="GA80" i="4"/>
  <c r="X21" i="4"/>
  <c r="BX246" i="4"/>
  <c r="BY222" i="4"/>
  <c r="BY21" i="4"/>
  <c r="AB186" i="4"/>
  <c r="AW186" i="4"/>
  <c r="EH113" i="4" a="1"/>
  <c r="AQ113" i="4"/>
  <c r="EN113" i="4" a="1"/>
  <c r="EN113" i="4" s="1"/>
  <c r="AQ128" i="4"/>
  <c r="Z212" i="4"/>
  <c r="V128" i="4"/>
  <c r="AT128" i="4"/>
  <c r="BS128" i="4"/>
  <c r="BV212" i="4"/>
  <c r="AQ212" i="4"/>
  <c r="BS212" i="4"/>
  <c r="W212" i="4"/>
  <c r="AP128" i="4"/>
  <c r="BR128" i="4"/>
  <c r="AT212" i="4"/>
  <c r="W128" i="4"/>
  <c r="BV128" i="4"/>
  <c r="Z128" i="4"/>
  <c r="BU128" i="4"/>
  <c r="AB128" i="4"/>
  <c r="BU212" i="4"/>
  <c r="AR212" i="4"/>
  <c r="EL128" i="4" a="1"/>
  <c r="EL128" i="4" s="1"/>
  <c r="EN128" i="4" a="1"/>
  <c r="EN128" i="4" s="1"/>
  <c r="GE212" i="4"/>
  <c r="BX212" i="4"/>
  <c r="AV128" i="4"/>
  <c r="AU212" i="4"/>
  <c r="Y128" i="4"/>
  <c r="AP212" i="4"/>
  <c r="AV212" i="4"/>
  <c r="BX128" i="4"/>
  <c r="BR212" i="4"/>
  <c r="BT128" i="4"/>
  <c r="BW212" i="4"/>
  <c r="AA212" i="4"/>
  <c r="DM212" i="4" a="1"/>
  <c r="DM212" i="4" s="1"/>
  <c r="GD212" i="4"/>
  <c r="GB212" i="4"/>
  <c r="AB212" i="4"/>
  <c r="GC212" i="4"/>
  <c r="AS128" i="4"/>
  <c r="AU128" i="4"/>
  <c r="EJ212" i="4" a="1"/>
  <c r="EJ212" i="4" s="1"/>
  <c r="EJ128" i="4" a="1"/>
  <c r="EJ128" i="4" s="1"/>
  <c r="GB128" i="4"/>
  <c r="AR128" i="4"/>
  <c r="GE128" i="4"/>
  <c r="GC128" i="4"/>
  <c r="AS212" i="4"/>
  <c r="EH128" i="4" a="1"/>
  <c r="EH128" i="4" s="1"/>
  <c r="Y212" i="4"/>
  <c r="GA212" i="4"/>
  <c r="BY128" i="4"/>
  <c r="GD128" i="4"/>
  <c r="BY212" i="4"/>
  <c r="EH212" i="4" a="1"/>
  <c r="EH212" i="4" s="1"/>
  <c r="AA128" i="4"/>
  <c r="BT212" i="4"/>
  <c r="X212" i="4"/>
  <c r="DL212" i="4" a="1"/>
  <c r="DL212" i="4" s="1"/>
  <c r="DM128" i="4" a="1"/>
  <c r="DM128" i="4" s="1"/>
  <c r="GA128" i="4"/>
  <c r="BW128" i="4"/>
  <c r="EL212" i="4" a="1"/>
  <c r="EL212" i="4" s="1"/>
  <c r="DL128" i="4" a="1"/>
  <c r="DL128" i="4" s="1"/>
  <c r="AW212" i="4"/>
  <c r="EM128" i="4" a="1"/>
  <c r="EM128" i="4" s="1"/>
  <c r="EN212" i="4" a="1"/>
  <c r="EN212" i="4" s="1"/>
  <c r="V212" i="4"/>
  <c r="EM212" i="4" a="1"/>
  <c r="EM212" i="4" s="1"/>
  <c r="X128" i="4"/>
  <c r="AW128" i="4"/>
  <c r="AP188" i="4"/>
  <c r="Y188" i="4"/>
  <c r="BU35" i="4"/>
  <c r="Z66" i="4"/>
  <c r="BS188" i="4"/>
  <c r="V188" i="4"/>
  <c r="V148" i="4"/>
  <c r="W66" i="4"/>
  <c r="BR188" i="4"/>
  <c r="AT66" i="4"/>
  <c r="BR66" i="4"/>
  <c r="BV66" i="4"/>
  <c r="AQ188" i="4"/>
  <c r="W188" i="4"/>
  <c r="AQ66" i="4"/>
  <c r="BS148" i="4"/>
  <c r="AQ62" i="4"/>
  <c r="BV188" i="4"/>
  <c r="AP66" i="4"/>
  <c r="AT62" i="4"/>
  <c r="AS188" i="4"/>
  <c r="AT35" i="4"/>
  <c r="BS35" i="4"/>
  <c r="BS66" i="4"/>
  <c r="AQ35" i="4"/>
  <c r="BV35" i="4"/>
  <c r="Z188" i="4"/>
  <c r="AS35" i="4"/>
  <c r="Y35" i="4"/>
  <c r="BS62" i="4"/>
  <c r="Z35" i="4"/>
  <c r="BR148" i="4"/>
  <c r="W35" i="4"/>
  <c r="AT188" i="4"/>
  <c r="BU188" i="4"/>
  <c r="AQ148" i="4"/>
  <c r="V66" i="4"/>
  <c r="BV62" i="4"/>
  <c r="W148" i="4"/>
  <c r="Z62" i="4"/>
  <c r="AP148" i="4"/>
  <c r="W62" i="4"/>
  <c r="Z148" i="4"/>
  <c r="X62" i="4"/>
  <c r="AU62" i="4"/>
  <c r="AU148" i="4"/>
  <c r="AA188" i="4"/>
  <c r="BX66" i="4"/>
  <c r="AB242" i="4"/>
  <c r="AS148" i="4"/>
  <c r="AR62" i="4"/>
  <c r="AP35" i="4"/>
  <c r="AR35" i="4"/>
  <c r="EL148" i="4" a="1"/>
  <c r="EL148" i="4" s="1"/>
  <c r="EN148" i="4" a="1"/>
  <c r="EN148" i="4" s="1"/>
  <c r="EH62" i="4" a="1"/>
  <c r="EH62" i="4" s="1"/>
  <c r="EH66" i="4" a="1"/>
  <c r="EH66" i="4" s="1"/>
  <c r="GE148" i="4"/>
  <c r="GE242" i="4"/>
  <c r="GA188" i="4"/>
  <c r="GA66" i="4"/>
  <c r="BR35" i="4"/>
  <c r="X35" i="4"/>
  <c r="X148" i="4"/>
  <c r="AU66" i="4"/>
  <c r="GB188" i="4"/>
  <c r="BX242" i="4"/>
  <c r="AB148" i="4"/>
  <c r="BU66" i="4"/>
  <c r="EL35" i="4" a="1"/>
  <c r="EL35" i="4" s="1"/>
  <c r="BW242" i="4"/>
  <c r="EJ62" i="4" a="1"/>
  <c r="EJ62" i="4" s="1"/>
  <c r="DL62" i="4" a="1"/>
  <c r="DL62" i="4" s="1"/>
  <c r="EM62" i="4" a="1"/>
  <c r="EM62" i="4" s="1"/>
  <c r="EL66" i="4" a="1"/>
  <c r="EL66" i="4" s="1"/>
  <c r="GE188" i="4"/>
  <c r="GE66" i="4"/>
  <c r="GA62" i="4"/>
  <c r="AV62" i="4"/>
  <c r="AA62" i="4"/>
  <c r="EJ188" i="4" a="1"/>
  <c r="EJ188" i="4" s="1"/>
  <c r="EN188" i="4" a="1"/>
  <c r="EN188" i="4" s="1"/>
  <c r="DM35" i="4" a="1"/>
  <c r="DM35" i="4" s="1"/>
  <c r="EM35" i="4" a="1"/>
  <c r="EM35" i="4" s="1"/>
  <c r="DL35" i="4" a="1"/>
  <c r="DL35" i="4" s="1"/>
  <c r="DL148" i="4" a="1"/>
  <c r="DL148" i="4" s="1"/>
  <c r="GD62" i="4"/>
  <c r="GB35" i="4"/>
  <c r="BX35" i="4"/>
  <c r="AV148" i="4"/>
  <c r="Y66" i="4"/>
  <c r="BT66" i="4"/>
  <c r="X188" i="4"/>
  <c r="EH35" i="4" a="1"/>
  <c r="EH35" i="4" s="1"/>
  <c r="AU35" i="4"/>
  <c r="GA148" i="4"/>
  <c r="BX148" i="4"/>
  <c r="AA242" i="4"/>
  <c r="EL62" i="4" a="1"/>
  <c r="EL62" i="4" s="1"/>
  <c r="EN66" i="4" a="1"/>
  <c r="EN66" i="4" s="1"/>
  <c r="GD35" i="4"/>
  <c r="GD188" i="4"/>
  <c r="EH242" i="4" a="1"/>
  <c r="EH242" i="4" s="1"/>
  <c r="BV148" i="4"/>
  <c r="GB66" i="4"/>
  <c r="AB35" i="4"/>
  <c r="AV188" i="4"/>
  <c r="EL188" i="4" a="1"/>
  <c r="EL188" i="4" s="1"/>
  <c r="DL188" i="4" a="1"/>
  <c r="DL188" i="4" s="1"/>
  <c r="BW148" i="4"/>
  <c r="EJ66" i="4" a="1"/>
  <c r="EJ66" i="4" s="1"/>
  <c r="GA242" i="4"/>
  <c r="AV35" i="4"/>
  <c r="AV242" i="4"/>
  <c r="EJ242" i="4" a="1"/>
  <c r="EJ242" i="4" s="1"/>
  <c r="DM242" i="4" a="1"/>
  <c r="DM242" i="4" s="1"/>
  <c r="AW242" i="4"/>
  <c r="V35" i="4"/>
  <c r="EH188" i="4" a="1"/>
  <c r="EH188" i="4" s="1"/>
  <c r="AA66" i="4"/>
  <c r="AU242" i="4"/>
  <c r="GD66" i="4"/>
  <c r="BX188" i="4"/>
  <c r="BY62" i="4"/>
  <c r="EN242" i="4" a="1"/>
  <c r="EN242" i="4" s="1"/>
  <c r="BT148" i="4"/>
  <c r="GB148" i="4"/>
  <c r="AB66" i="4"/>
  <c r="Y148" i="4"/>
  <c r="AW62" i="4"/>
  <c r="AW35" i="4"/>
  <c r="Y62" i="4"/>
  <c r="V62" i="4"/>
  <c r="BT35" i="4"/>
  <c r="EN35" i="4" a="1"/>
  <c r="EN35" i="4" s="1"/>
  <c r="EN62" i="4" a="1"/>
  <c r="EN62" i="4" s="1"/>
  <c r="GA35" i="4"/>
  <c r="GC148" i="4"/>
  <c r="AW148" i="4"/>
  <c r="BU148" i="4"/>
  <c r="AR66" i="4"/>
  <c r="AP62" i="4"/>
  <c r="AR188" i="4"/>
  <c r="AA35" i="4"/>
  <c r="DM66" i="4" a="1"/>
  <c r="DM66" i="4" s="1"/>
  <c r="AW66" i="4"/>
  <c r="BY242" i="4"/>
  <c r="BU62" i="4"/>
  <c r="BT188" i="4"/>
  <c r="EJ35" i="4" a="1"/>
  <c r="EJ35" i="4" s="1"/>
  <c r="BT62" i="4"/>
  <c r="AR148" i="4"/>
  <c r="BW62" i="4"/>
  <c r="EM148" i="4" a="1"/>
  <c r="EM148" i="4" s="1"/>
  <c r="EH148" i="4" a="1"/>
  <c r="EH148" i="4" s="1"/>
  <c r="BW35" i="4"/>
  <c r="EM66" i="4" a="1"/>
  <c r="EM66" i="4" s="1"/>
  <c r="GB62" i="4"/>
  <c r="BX62" i="4"/>
  <c r="EL242" i="4" a="1"/>
  <c r="EL242" i="4" s="1"/>
  <c r="GD148" i="4"/>
  <c r="AV66" i="4"/>
  <c r="BY66" i="4"/>
  <c r="EJ148" i="4" a="1"/>
  <c r="EJ148" i="4" s="1"/>
  <c r="AB188" i="4"/>
  <c r="EM242" i="4" a="1"/>
  <c r="EM242" i="4" s="1"/>
  <c r="DM148" i="4" a="1"/>
  <c r="DM148" i="4" s="1"/>
  <c r="AA148" i="4"/>
  <c r="GC242" i="4"/>
  <c r="X66" i="4"/>
  <c r="BW66" i="4"/>
  <c r="DL66" i="4" a="1"/>
  <c r="DL66" i="4" s="1"/>
  <c r="GE62" i="4"/>
  <c r="AS66" i="4"/>
  <c r="BR62" i="4"/>
  <c r="EM188" i="4" a="1"/>
  <c r="EM188" i="4" s="1"/>
  <c r="GE35" i="4"/>
  <c r="AB62" i="4"/>
  <c r="GD242" i="4"/>
  <c r="BY148" i="4"/>
  <c r="BY35" i="4"/>
  <c r="GC62" i="4"/>
  <c r="GC188" i="4"/>
  <c r="GC66" i="4"/>
  <c r="AS62" i="4"/>
  <c r="GB242" i="4"/>
  <c r="GC35" i="4"/>
  <c r="AW188" i="4"/>
  <c r="DM62" i="4" a="1"/>
  <c r="DM62" i="4" s="1"/>
  <c r="BW188" i="4"/>
  <c r="DM188" i="4" a="1"/>
  <c r="DM188" i="4" s="1"/>
  <c r="AU188" i="4"/>
  <c r="BY188" i="4"/>
  <c r="BR113" i="4"/>
  <c r="AP113" i="4"/>
  <c r="V113" i="4"/>
  <c r="BW113" i="4"/>
  <c r="EM113" i="4" a="1"/>
  <c r="EM113" i="4" s="1"/>
  <c r="AT113" i="4"/>
  <c r="AP111" i="4"/>
  <c r="V111" i="4"/>
  <c r="BV111" i="4"/>
  <c r="BS217" i="4"/>
  <c r="AS111" i="4"/>
  <c r="BR111" i="4"/>
  <c r="AT111" i="4"/>
  <c r="W217" i="4"/>
  <c r="BS111" i="4"/>
  <c r="W111" i="4"/>
  <c r="AQ111" i="4"/>
  <c r="BU111" i="4"/>
  <c r="AQ217" i="4"/>
  <c r="Z111" i="4"/>
  <c r="Y111" i="4"/>
  <c r="AP217" i="4"/>
  <c r="BT217" i="4"/>
  <c r="BX217" i="4"/>
  <c r="EM111" i="4" a="1"/>
  <c r="EM111" i="4" s="1"/>
  <c r="BW111" i="4"/>
  <c r="GE111" i="4"/>
  <c r="Y217" i="4"/>
  <c r="X111" i="4"/>
  <c r="BU217" i="4"/>
  <c r="BT111" i="4"/>
  <c r="EH111" i="4" a="1"/>
  <c r="EH111" i="4" s="1"/>
  <c r="EN217" i="4" a="1"/>
  <c r="EN217" i="4" s="1"/>
  <c r="AS217" i="4"/>
  <c r="AR111" i="4"/>
  <c r="DL217" i="4" a="1"/>
  <c r="DL217" i="4" s="1"/>
  <c r="AU111" i="4"/>
  <c r="DM111" i="4" a="1"/>
  <c r="DM111" i="4" s="1"/>
  <c r="EL111" i="4" a="1"/>
  <c r="EL111" i="4" s="1"/>
  <c r="DL111" i="4" a="1"/>
  <c r="DL111" i="4" s="1"/>
  <c r="DM217" i="4" a="1"/>
  <c r="DM217" i="4" s="1"/>
  <c r="EJ217" i="4" a="1"/>
  <c r="EJ217" i="4" s="1"/>
  <c r="GA111" i="4"/>
  <c r="Z217" i="4"/>
  <c r="GB111" i="4"/>
  <c r="AR217" i="4"/>
  <c r="AU217" i="4"/>
  <c r="AB217" i="4"/>
  <c r="EJ111" i="4" a="1"/>
  <c r="EJ111" i="4" s="1"/>
  <c r="GD217" i="4"/>
  <c r="GE217" i="4"/>
  <c r="GC217" i="4"/>
  <c r="EL217" i="4" a="1"/>
  <c r="EL217" i="4" s="1"/>
  <c r="GD111" i="4"/>
  <c r="AW217" i="4"/>
  <c r="BY217" i="4"/>
  <c r="EN111" i="4" a="1"/>
  <c r="EN111" i="4" s="1"/>
  <c r="GA217" i="4"/>
  <c r="EH217" i="4" a="1"/>
  <c r="EH217" i="4" s="1"/>
  <c r="AB111" i="4"/>
  <c r="X217" i="4"/>
  <c r="BW217" i="4"/>
  <c r="AV111" i="4"/>
  <c r="GB217" i="4"/>
  <c r="AV217" i="4"/>
  <c r="BY111" i="4"/>
  <c r="BX111" i="4"/>
  <c r="AW111" i="4"/>
  <c r="GC111" i="4"/>
  <c r="AA217" i="4"/>
  <c r="AA111" i="4"/>
  <c r="BR217" i="4"/>
  <c r="EM217" i="4" a="1"/>
  <c r="EM217" i="4" s="1"/>
  <c r="BV217" i="4"/>
  <c r="BU113" i="4"/>
  <c r="AA113" i="4"/>
  <c r="AU113" i="4"/>
  <c r="AQ32" i="4"/>
  <c r="AP32" i="4"/>
  <c r="BS32" i="4"/>
  <c r="BR32" i="4"/>
  <c r="W32" i="4"/>
  <c r="BV32" i="4"/>
  <c r="V32" i="4"/>
  <c r="Z32" i="4"/>
  <c r="AT32" i="4"/>
  <c r="Y32" i="4"/>
  <c r="GA32" i="4"/>
  <c r="BW32" i="4"/>
  <c r="GB32" i="4"/>
  <c r="BX32" i="4"/>
  <c r="DM32" i="4" a="1"/>
  <c r="DM32" i="4" s="1"/>
  <c r="EN32" i="4" a="1"/>
  <c r="EN32" i="4" s="1"/>
  <c r="GD32" i="4"/>
  <c r="AA32" i="4"/>
  <c r="DL32" i="4" a="1"/>
  <c r="DL32" i="4" s="1"/>
  <c r="EJ32" i="4" a="1"/>
  <c r="EJ32" i="4" s="1"/>
  <c r="EH32" i="4" a="1"/>
  <c r="EH32" i="4" s="1"/>
  <c r="EM32" i="4" a="1"/>
  <c r="EM32" i="4" s="1"/>
  <c r="AB32" i="4"/>
  <c r="EL32" i="4" a="1"/>
  <c r="EL32" i="4" s="1"/>
  <c r="GC32" i="4"/>
  <c r="AW32" i="4"/>
  <c r="BU32" i="4"/>
  <c r="AR32" i="4"/>
  <c r="AS32" i="4"/>
  <c r="BT32" i="4"/>
  <c r="AU32" i="4"/>
  <c r="X32" i="4"/>
  <c r="GE32" i="4"/>
  <c r="BY32" i="4"/>
  <c r="AV32" i="4"/>
  <c r="V238" i="4"/>
  <c r="Z192" i="4"/>
  <c r="AT51" i="4"/>
  <c r="AQ64" i="4"/>
  <c r="W23" i="4"/>
  <c r="V64" i="4"/>
  <c r="AQ50" i="4"/>
  <c r="Z44" i="4"/>
  <c r="AQ23" i="4"/>
  <c r="BU50" i="4"/>
  <c r="BR238" i="4"/>
  <c r="BV44" i="4"/>
  <c r="Z51" i="4"/>
  <c r="AS102" i="4"/>
  <c r="AS50" i="4"/>
  <c r="V44" i="4"/>
  <c r="AP238" i="4"/>
  <c r="Z23" i="4"/>
  <c r="BR64" i="4"/>
  <c r="AT50" i="4"/>
  <c r="BR23" i="4"/>
  <c r="BV238" i="4"/>
  <c r="BS50" i="4"/>
  <c r="Z64" i="4"/>
  <c r="W102" i="4"/>
  <c r="Z50" i="4"/>
  <c r="BV50" i="4"/>
  <c r="BS102" i="4"/>
  <c r="AT238" i="4"/>
  <c r="AT64" i="4"/>
  <c r="BS23" i="4"/>
  <c r="AT102" i="4"/>
  <c r="Z238" i="4"/>
  <c r="BV64" i="4"/>
  <c r="AQ102" i="4"/>
  <c r="AT192" i="4"/>
  <c r="BV192" i="4"/>
  <c r="Y102" i="4"/>
  <c r="AQ51" i="4"/>
  <c r="W64" i="4"/>
  <c r="BS64" i="4"/>
  <c r="BS51" i="4"/>
  <c r="AQ238" i="4"/>
  <c r="BV102" i="4"/>
  <c r="W238" i="4"/>
  <c r="Z102" i="4"/>
  <c r="W192" i="4"/>
  <c r="BS238" i="4"/>
  <c r="AT44" i="4"/>
  <c r="BR44" i="4"/>
  <c r="AP64" i="4"/>
  <c r="AQ44" i="4"/>
  <c r="AT23" i="4"/>
  <c r="BS192" i="4"/>
  <c r="AQ192" i="4"/>
  <c r="BU102" i="4"/>
  <c r="AP44" i="4"/>
  <c r="AP51" i="4"/>
  <c r="AP23" i="4"/>
  <c r="V51" i="4"/>
  <c r="BV51" i="4"/>
  <c r="BR51" i="4"/>
  <c r="Y50" i="4"/>
  <c r="W50" i="4"/>
  <c r="W44" i="4"/>
  <c r="W51" i="4"/>
  <c r="BS44" i="4"/>
  <c r="BV23" i="4"/>
  <c r="V23" i="4"/>
  <c r="BU51" i="4"/>
  <c r="EM238" i="4" a="1"/>
  <c r="EM238" i="4" s="1"/>
  <c r="X50" i="4"/>
  <c r="AA44" i="4"/>
  <c r="X44" i="4"/>
  <c r="AA192" i="4"/>
  <c r="GE192" i="4"/>
  <c r="GE64" i="4"/>
  <c r="GA238" i="4"/>
  <c r="GB23" i="4"/>
  <c r="GC51" i="4"/>
  <c r="BT51" i="4"/>
  <c r="V102" i="4"/>
  <c r="AR192" i="4"/>
  <c r="BW102" i="4"/>
  <c r="BW44" i="4"/>
  <c r="EH51" i="4" a="1"/>
  <c r="EH51" i="4" s="1"/>
  <c r="EM51" i="4" a="1"/>
  <c r="EM51" i="4" s="1"/>
  <c r="DL51" i="4" a="1"/>
  <c r="DL51" i="4" s="1"/>
  <c r="EN102" i="4" a="1"/>
  <c r="EN102" i="4" s="1"/>
  <c r="DL102" i="4" a="1"/>
  <c r="DL102" i="4" s="1"/>
  <c r="AU23" i="4"/>
  <c r="EL44" i="4" a="1"/>
  <c r="EL44" i="4" s="1"/>
  <c r="EN64" i="4" a="1"/>
  <c r="EN64" i="4" s="1"/>
  <c r="DM192" i="4" a="1"/>
  <c r="DM192" i="4" s="1"/>
  <c r="EL192" i="4" a="1"/>
  <c r="EL192" i="4" s="1"/>
  <c r="GD102" i="4"/>
  <c r="GA102" i="4"/>
  <c r="GC64" i="4"/>
  <c r="BX102" i="4"/>
  <c r="BU64" i="4"/>
  <c r="DL238" i="4" a="1"/>
  <c r="DL238" i="4" s="1"/>
  <c r="EL238" i="4" a="1"/>
  <c r="EL238" i="4" s="1"/>
  <c r="AR51" i="4"/>
  <c r="AP102" i="4"/>
  <c r="BT192" i="4"/>
  <c r="AA64" i="4"/>
  <c r="BT44" i="4"/>
  <c r="X238" i="4"/>
  <c r="GD44" i="4"/>
  <c r="GD51" i="4"/>
  <c r="GE44" i="4"/>
  <c r="GA50" i="4"/>
  <c r="GB64" i="4"/>
  <c r="BX23" i="4"/>
  <c r="BX51" i="4"/>
  <c r="BU192" i="4"/>
  <c r="X51" i="4"/>
  <c r="BR192" i="4"/>
  <c r="AR50" i="4"/>
  <c r="X192" i="4"/>
  <c r="AA238" i="4"/>
  <c r="AA102" i="4"/>
  <c r="EL51" i="4" a="1"/>
  <c r="EL51" i="4" s="1"/>
  <c r="EJ51" i="4" a="1"/>
  <c r="EJ51" i="4" s="1"/>
  <c r="BT238" i="4"/>
  <c r="BW23" i="4"/>
  <c r="DL64" i="4" a="1"/>
  <c r="DL64" i="4" s="1"/>
  <c r="DM64" i="4" a="1"/>
  <c r="DM64" i="4" s="1"/>
  <c r="EH44" i="4" a="1"/>
  <c r="EH44" i="4" s="1"/>
  <c r="EL64" i="4" a="1"/>
  <c r="EL64" i="4" s="1"/>
  <c r="EJ50" i="4" a="1"/>
  <c r="EJ50" i="4" s="1"/>
  <c r="EM192" i="4" a="1"/>
  <c r="EM192" i="4" s="1"/>
  <c r="GB50" i="4"/>
  <c r="GB102" i="4"/>
  <c r="GB238" i="4"/>
  <c r="GC238" i="4"/>
  <c r="AV51" i="4"/>
  <c r="BX44" i="4"/>
  <c r="AS44" i="4"/>
  <c r="AP192" i="4"/>
  <c r="EJ23" i="4" a="1"/>
  <c r="EJ23" i="4" s="1"/>
  <c r="DM102" i="4" a="1"/>
  <c r="DM102" i="4" s="1"/>
  <c r="EM102" i="4" a="1"/>
  <c r="EM102" i="4" s="1"/>
  <c r="EJ44" i="4" a="1"/>
  <c r="EJ44" i="4" s="1"/>
  <c r="EM44" i="4" a="1"/>
  <c r="EM44" i="4" s="1"/>
  <c r="EH192" i="4" a="1"/>
  <c r="EH192" i="4" s="1"/>
  <c r="DL192" i="4" a="1"/>
  <c r="DL192" i="4" s="1"/>
  <c r="EM50" i="4" a="1"/>
  <c r="EM50" i="4" s="1"/>
  <c r="EL50" i="4" a="1"/>
  <c r="EL50" i="4" s="1"/>
  <c r="EH50" i="4" a="1"/>
  <c r="EH50" i="4" s="1"/>
  <c r="DL50" i="4" a="1"/>
  <c r="DL50" i="4" s="1"/>
  <c r="EN50" i="4" a="1"/>
  <c r="EN50" i="4" s="1"/>
  <c r="GA23" i="4"/>
  <c r="GC44" i="4"/>
  <c r="AV238" i="4"/>
  <c r="Y192" i="4"/>
  <c r="AR23" i="4"/>
  <c r="AP50" i="4"/>
  <c r="X64" i="4"/>
  <c r="BW238" i="4"/>
  <c r="AU238" i="4"/>
  <c r="DM23" i="4" a="1"/>
  <c r="DM23" i="4" s="1"/>
  <c r="EH23" i="4" a="1"/>
  <c r="EH23" i="4" s="1"/>
  <c r="EH64" i="4" a="1"/>
  <c r="EH64" i="4" s="1"/>
  <c r="EJ192" i="4" a="1"/>
  <c r="EJ192" i="4" s="1"/>
  <c r="EN192" i="4" a="1"/>
  <c r="EN192" i="4" s="1"/>
  <c r="GD192" i="4"/>
  <c r="AV50" i="4"/>
  <c r="BU23" i="4"/>
  <c r="Y238" i="4"/>
  <c r="V50" i="4"/>
  <c r="AB23" i="4"/>
  <c r="BY102" i="4"/>
  <c r="Y44" i="4"/>
  <c r="BR50" i="4"/>
  <c r="EH102" i="4" a="1"/>
  <c r="EH102" i="4" s="1"/>
  <c r="AW44" i="4"/>
  <c r="AW102" i="4"/>
  <c r="BY192" i="4"/>
  <c r="AS192" i="4"/>
  <c r="EN51" i="4" a="1"/>
  <c r="EN51" i="4" s="1"/>
  <c r="EJ64" i="4" a="1"/>
  <c r="EJ64" i="4" s="1"/>
  <c r="AB64" i="4"/>
  <c r="AV44" i="4"/>
  <c r="AS238" i="4"/>
  <c r="BU44" i="4"/>
  <c r="DM238" i="4" a="1"/>
  <c r="DM238" i="4" s="1"/>
  <c r="BT64" i="4"/>
  <c r="AU44" i="4"/>
  <c r="GA64" i="4"/>
  <c r="AB51" i="4"/>
  <c r="BY44" i="4"/>
  <c r="AS23" i="4"/>
  <c r="AR64" i="4"/>
  <c r="AA51" i="4"/>
  <c r="AA50" i="4"/>
  <c r="GE23" i="4"/>
  <c r="GA44" i="4"/>
  <c r="BX192" i="4"/>
  <c r="AB44" i="4"/>
  <c r="GC50" i="4"/>
  <c r="BU238" i="4"/>
  <c r="AU51" i="4"/>
  <c r="AU50" i="4"/>
  <c r="DM50" i="4" a="1"/>
  <c r="DM50" i="4" s="1"/>
  <c r="GA192" i="4"/>
  <c r="GC192" i="4"/>
  <c r="AV64" i="4"/>
  <c r="BX64" i="4"/>
  <c r="AW64" i="4"/>
  <c r="AW192" i="4"/>
  <c r="BR102" i="4"/>
  <c r="BW50" i="4"/>
  <c r="DM51" i="4" a="1"/>
  <c r="DM51" i="4" s="1"/>
  <c r="EL23" i="4" a="1"/>
  <c r="EL23" i="4" s="1"/>
  <c r="EL102" i="4" a="1"/>
  <c r="EL102" i="4" s="1"/>
  <c r="AA23" i="4"/>
  <c r="EM64" i="4" a="1"/>
  <c r="EM64" i="4" s="1"/>
  <c r="GB192" i="4"/>
  <c r="AB50" i="4"/>
  <c r="AW238" i="4"/>
  <c r="AW23" i="4"/>
  <c r="BW51" i="4"/>
  <c r="AU64" i="4"/>
  <c r="AR238" i="4"/>
  <c r="EJ102" i="4" a="1"/>
  <c r="EJ102" i="4" s="1"/>
  <c r="GB44" i="4"/>
  <c r="AV192" i="4"/>
  <c r="Y51" i="4"/>
  <c r="BT50" i="4"/>
  <c r="AU102" i="4"/>
  <c r="EN23" i="4" a="1"/>
  <c r="EN23" i="4" s="1"/>
  <c r="DM44" i="4" a="1"/>
  <c r="DM44" i="4" s="1"/>
  <c r="BW192" i="4"/>
  <c r="GB51" i="4"/>
  <c r="AV23" i="4"/>
  <c r="AV102" i="4"/>
  <c r="AW50" i="4"/>
  <c r="BY23" i="4"/>
  <c r="AS51" i="4"/>
  <c r="EM23" i="4" a="1"/>
  <c r="EM23" i="4" s="1"/>
  <c r="AS64" i="4"/>
  <c r="EN238" i="4" a="1"/>
  <c r="EN238" i="4" s="1"/>
  <c r="BT102" i="4"/>
  <c r="GD23" i="4"/>
  <c r="BX238" i="4"/>
  <c r="BX50" i="4"/>
  <c r="BT23" i="4"/>
  <c r="X23" i="4"/>
  <c r="GD50" i="4"/>
  <c r="AB192" i="4"/>
  <c r="Y23" i="4"/>
  <c r="DL23" i="4" a="1"/>
  <c r="DL23" i="4" s="1"/>
  <c r="AB102" i="4"/>
  <c r="Y64" i="4"/>
  <c r="AR102" i="4"/>
  <c r="X102" i="4"/>
  <c r="DL44" i="4" a="1"/>
  <c r="DL44" i="4" s="1"/>
  <c r="V192" i="4"/>
  <c r="GD238" i="4"/>
  <c r="BY238" i="4"/>
  <c r="BY64" i="4"/>
  <c r="BW64" i="4"/>
  <c r="BY50" i="4"/>
  <c r="GC102" i="4"/>
  <c r="AU192" i="4"/>
  <c r="GE238" i="4"/>
  <c r="EN44" i="4" a="1"/>
  <c r="EN44" i="4" s="1"/>
  <c r="AW51" i="4"/>
  <c r="AR44" i="4"/>
  <c r="GE102" i="4"/>
  <c r="GE50" i="4"/>
  <c r="GC23" i="4"/>
  <c r="AB238" i="4"/>
  <c r="GE51" i="4"/>
  <c r="GD64" i="4"/>
  <c r="GA51" i="4"/>
  <c r="BY51" i="4"/>
  <c r="BT113" i="4"/>
  <c r="EH113" i="4"/>
  <c r="DM113" i="4"/>
  <c r="EJ113" i="4"/>
  <c r="M7" i="4"/>
  <c r="EH109" i="4" s="1" a="1"/>
  <c r="DI246" i="4"/>
  <c r="DI66" i="4"/>
  <c r="DI138" i="4"/>
  <c r="DI23" i="4"/>
  <c r="DI242" i="4"/>
  <c r="DI156" i="4"/>
  <c r="DI80" i="4"/>
  <c r="DI239" i="4"/>
  <c r="DI39" i="4"/>
  <c r="DI35" i="4"/>
  <c r="ET62" i="4" a="1"/>
  <c r="AA109" i="4" l="1"/>
  <c r="BW109" i="4"/>
  <c r="BS109" i="4"/>
  <c r="AQ109" i="4"/>
  <c r="AR109" i="4"/>
  <c r="DL109" i="4" a="1"/>
  <c r="DL109" i="4" s="1"/>
  <c r="AT109" i="4"/>
  <c r="DM109" i="4" a="1"/>
  <c r="EL109" i="4" a="1"/>
  <c r="AU109" i="4"/>
  <c r="Z109" i="4"/>
  <c r="V109" i="4"/>
  <c r="AP109" i="4"/>
  <c r="BR109" i="4"/>
  <c r="AS109" i="4"/>
  <c r="BT109" i="4"/>
  <c r="BU109" i="4"/>
  <c r="BV109" i="4"/>
  <c r="EM109" i="4" a="1"/>
  <c r="EM109" i="4" s="1"/>
  <c r="EJ109" i="4" a="1"/>
  <c r="EJ109" i="4" s="1"/>
  <c r="Y109" i="4"/>
  <c r="EN109" i="4" a="1"/>
  <c r="EN109" i="4" s="1"/>
  <c r="X109" i="4"/>
  <c r="W109" i="4"/>
  <c r="DM109" i="4"/>
  <c r="EH109" i="4"/>
  <c r="EL109" i="4"/>
  <c r="ET62" i="4"/>
  <c r="Q62" i="4" a="1"/>
  <c r="Q62" i="4" s="1"/>
  <c r="I62" i="4" a="1"/>
  <c r="I62" i="4" s="1"/>
  <c r="EP148" i="4" a="1"/>
  <c r="EP148" i="4" s="1"/>
  <c r="DV21" i="4" a="1"/>
  <c r="DV21" i="4" s="1"/>
  <c r="EW246" i="4" a="1"/>
  <c r="EW246" i="4" s="1"/>
  <c r="ES128" i="4" a="1"/>
  <c r="ES128" i="4" s="1"/>
  <c r="HA128" i="4" a="1"/>
  <c r="HA128" i="4" s="1"/>
  <c r="GZ21" i="4" a="1"/>
  <c r="GZ21" i="4" s="1"/>
  <c r="DV102" i="4" a="1"/>
  <c r="DV102" i="4"/>
  <c r="EP128" i="4" a="1"/>
  <c r="EP128" i="4" s="1"/>
  <c r="FS148" i="4" a="1"/>
  <c r="FS148" i="4" s="1"/>
  <c r="FY111" i="4" a="1"/>
  <c r="FY111" i="4" s="1"/>
  <c r="DZ102" i="4" a="1"/>
  <c r="DZ102" i="4" s="1"/>
  <c r="HC21" i="4" a="1"/>
  <c r="HC21" i="4" s="1"/>
  <c r="DO128" i="4" a="1"/>
  <c r="DO128" i="4" s="1"/>
  <c r="EC21" i="4" a="1"/>
  <c r="EC21" i="4" s="1"/>
  <c r="FS21" i="4" a="1"/>
  <c r="FS21" i="4" s="1"/>
  <c r="HK62" i="4" a="1"/>
  <c r="HK62" i="4" s="1"/>
  <c r="FA128" i="4" a="1"/>
  <c r="FA128" i="4" s="1"/>
  <c r="ES148" i="4" a="1"/>
  <c r="ES148" i="4" s="1"/>
  <c r="GM21" i="4" a="1"/>
  <c r="GM21" i="4" s="1"/>
  <c r="T111" i="4" a="1"/>
  <c r="T111" i="4" s="1"/>
  <c r="EI102" i="4" a="1"/>
  <c r="EI102" i="4" s="1"/>
  <c r="EB128" i="4" a="1"/>
  <c r="EB128" i="4" s="1"/>
  <c r="FT21" i="4" a="1"/>
  <c r="FT21" i="4" s="1"/>
  <c r="N21" i="4" a="1"/>
  <c r="N21" i="4" s="1"/>
  <c r="L21" i="4" a="1"/>
  <c r="L21" i="4" s="1"/>
  <c r="HC148" i="4" a="1"/>
  <c r="HC148" i="4" s="1"/>
  <c r="R102" i="4" a="1"/>
  <c r="R102" i="4" s="1"/>
  <c r="ES246" i="4" a="1"/>
  <c r="ES246" i="4" s="1"/>
  <c r="EC111" i="4" a="1"/>
  <c r="EC111" i="4" s="1"/>
  <c r="FF128" i="4" a="1"/>
  <c r="FF128" i="4" s="1"/>
  <c r="FF102" i="4" a="1"/>
  <c r="FF102" i="4" s="1"/>
  <c r="FN246" i="4"/>
  <c r="EZ62" i="4" a="1"/>
  <c r="EZ62" i="4" s="1"/>
  <c r="FM21" i="4"/>
  <c r="HA62" i="4" a="1"/>
  <c r="HA62" i="4" s="1"/>
  <c r="GS21" i="4" a="1"/>
  <c r="GS21" i="4" s="1"/>
  <c r="GW246" i="4" a="1"/>
  <c r="GW246" i="4" s="1"/>
  <c r="GM148" i="4" a="1"/>
  <c r="GM148" i="4" s="1"/>
  <c r="N128" i="4" a="1"/>
  <c r="N128" i="4" s="1"/>
  <c r="L128" i="4" a="1"/>
  <c r="L128" i="4" s="1"/>
  <c r="HD21" i="4" a="1"/>
  <c r="HD21" i="4" s="1"/>
  <c r="EZ128" i="4" a="1"/>
  <c r="EZ128" i="4" s="1"/>
  <c r="EV246" i="4" a="1"/>
  <c r="EV246" i="4" s="1"/>
  <c r="R21" i="4" a="1"/>
  <c r="R21" i="4"/>
  <c r="HH111" i="4" a="1"/>
  <c r="HH111" i="4" s="1"/>
  <c r="FI128" i="4" a="1"/>
  <c r="FI128" i="4" s="1"/>
  <c r="FW111" i="4" a="1"/>
  <c r="FW111" i="4" s="1"/>
  <c r="GV111" i="4" a="1"/>
  <c r="GV111" i="4" s="1"/>
  <c r="ES62" i="4" a="1"/>
  <c r="ES62" i="4" s="1"/>
  <c r="HK21" i="4" a="1"/>
  <c r="HK21" i="4" s="1"/>
  <c r="DO111" i="4" a="1"/>
  <c r="DO111" i="4" s="1"/>
  <c r="FF148" i="4" a="1"/>
  <c r="FF148" i="4" s="1"/>
  <c r="M21" i="4" a="1"/>
  <c r="M21" i="4" s="1"/>
  <c r="EB21" i="4" a="1"/>
  <c r="EB21" i="4" s="1"/>
  <c r="FB102" i="4" a="1"/>
  <c r="FB102" i="4" s="1"/>
  <c r="T246" i="4" a="1"/>
  <c r="T246" i="4" s="1"/>
  <c r="GU111" i="4" a="1"/>
  <c r="GU111" i="4" s="1"/>
  <c r="FJ128" i="4" a="1"/>
  <c r="FJ128" i="4" s="1"/>
  <c r="HF102" i="4" a="1"/>
  <c r="HF102" i="4" s="1"/>
  <c r="EZ102" i="4" a="1"/>
  <c r="EZ102" i="4" s="1"/>
  <c r="EX111" i="4" a="1"/>
  <c r="EX111" i="4" s="1"/>
  <c r="GX128" i="4" a="1"/>
  <c r="GX128" i="4" s="1"/>
  <c r="HH21" i="4" a="1"/>
  <c r="HH21" i="4" s="1"/>
  <c r="GS102" i="4" a="1"/>
  <c r="GS102" i="4" s="1"/>
  <c r="FP21" i="4" a="1"/>
  <c r="FP21" i="4" s="1"/>
  <c r="DZ21" i="4" a="1"/>
  <c r="DZ21" i="4" s="1"/>
  <c r="ES21" i="4" a="1"/>
  <c r="ES21" i="4" s="1"/>
  <c r="ER128" i="4" a="1"/>
  <c r="ER128" i="4" s="1"/>
  <c r="ED128" i="4" a="1"/>
  <c r="ED128" i="4" s="1"/>
  <c r="FT128" i="4" a="1"/>
  <c r="FT128" i="4" s="1"/>
  <c r="EW62" i="4" a="1"/>
  <c r="EW62" i="4"/>
  <c r="HA246" i="4" a="1"/>
  <c r="HA246" i="4" s="1"/>
  <c r="GN128" i="4" a="1"/>
  <c r="GN128" i="4" s="1"/>
  <c r="EW128" i="4" a="1"/>
  <c r="EW128" i="4" s="1"/>
  <c r="HE21" i="4" a="1"/>
  <c r="HE21" i="4" s="1"/>
  <c r="FX128" i="4" a="1"/>
  <c r="FX128" i="4" s="1"/>
  <c r="FI102" i="4" a="1"/>
  <c r="FI102" i="4"/>
  <c r="EP102" i="4" a="1"/>
  <c r="EP102" i="4" s="1"/>
  <c r="DQ246" i="4" a="1"/>
  <c r="DQ246" i="4" s="1"/>
  <c r="GP246" i="4" a="1"/>
  <c r="GP246" i="4" s="1"/>
  <c r="FT62" i="4" a="1"/>
  <c r="FT62" i="4" s="1"/>
  <c r="EW102" i="4" a="1"/>
  <c r="EW102" i="4" s="1"/>
  <c r="HD246" i="4" a="1"/>
  <c r="HD246" i="4" s="1"/>
  <c r="FM128" i="4"/>
  <c r="DY102" i="4" a="1"/>
  <c r="DY102" i="4" s="1"/>
  <c r="DV128" i="4" a="1"/>
  <c r="DV128" i="4" s="1"/>
  <c r="GN148" i="4" a="1"/>
  <c r="GN148" i="4" s="1"/>
  <c r="FM246" i="4"/>
  <c r="ED148" i="4" a="1"/>
  <c r="ED148" i="4" s="1"/>
  <c r="EI246" i="4" a="1"/>
  <c r="EI246" i="4" s="1"/>
  <c r="GU148" i="4" a="1"/>
  <c r="GU148" i="4" s="1"/>
  <c r="FV148" i="4" a="1"/>
  <c r="FV148" i="4"/>
  <c r="R62" i="4" a="1"/>
  <c r="R62" i="4" s="1"/>
  <c r="DZ246" i="4" a="1"/>
  <c r="DZ246" i="4"/>
  <c r="DS102" i="4" a="1"/>
  <c r="DS102" i="4" s="1"/>
  <c r="DR102" i="4" a="1"/>
  <c r="DR102" i="4"/>
  <c r="FX111" i="4" a="1"/>
  <c r="FX111" i="4" s="1"/>
  <c r="FX102" i="4" a="1"/>
  <c r="FX102" i="4" s="1"/>
  <c r="GO128" i="4" a="1"/>
  <c r="GO128" i="4" s="1"/>
  <c r="FX246" i="4" a="1"/>
  <c r="FX246" i="4" s="1"/>
  <c r="FC102" i="4" a="1"/>
  <c r="FC102" i="4" s="1"/>
  <c r="EW111" i="4" a="1"/>
  <c r="EW111" i="4" s="1"/>
  <c r="GN21" i="4" a="1"/>
  <c r="GN21" i="4" s="1"/>
  <c r="GR62" i="4" a="1"/>
  <c r="GR62" i="4" s="1"/>
  <c r="DW102" i="4" a="1"/>
  <c r="DW102" i="4" s="1"/>
  <c r="DY21" i="4" a="1"/>
  <c r="DY21" i="4"/>
  <c r="GQ102" i="4" a="1"/>
  <c r="GQ102" i="4" s="1"/>
  <c r="GM246" i="4" a="1"/>
  <c r="GM246" i="4" s="1"/>
  <c r="FS111" i="4" a="1"/>
  <c r="FS111" i="4" s="1"/>
  <c r="GY246" i="4" a="1"/>
  <c r="GY246" i="4" s="1"/>
  <c r="ES111" i="4" a="1"/>
  <c r="ES111" i="4" s="1"/>
  <c r="EI21" i="4" a="1"/>
  <c r="EI21" i="4" s="1"/>
  <c r="FN62" i="4"/>
  <c r="HF246" i="4" a="1"/>
  <c r="HF246" i="4" s="1"/>
  <c r="Q128" i="4" a="1"/>
  <c r="Q128" i="4" s="1"/>
  <c r="I128" i="4" a="1"/>
  <c r="I128" i="4" s="1"/>
  <c r="GR148" i="4" a="1"/>
  <c r="GR148" i="4" s="1"/>
  <c r="HK246" i="4" a="1"/>
  <c r="HK246" i="4" s="1"/>
  <c r="EI148" i="4" a="1"/>
  <c r="EI148" i="4" s="1"/>
  <c r="FL128" i="4"/>
  <c r="GW128" i="4" a="1"/>
  <c r="GW128" i="4" s="1"/>
  <c r="Q21" i="4" a="1"/>
  <c r="Q21" i="4" s="1"/>
  <c r="I21" i="4" a="1"/>
  <c r="I21" i="4" s="1"/>
  <c r="EV148" i="4" a="1"/>
  <c r="EV148" i="4" s="1"/>
  <c r="FC21" i="4" a="1"/>
  <c r="FC21" i="4" s="1"/>
  <c r="EE111" i="4" a="1"/>
  <c r="EE111" i="4" s="1"/>
  <c r="HH128" i="4" a="1"/>
  <c r="HH128" i="4" s="1"/>
  <c r="HF111" i="4" a="1"/>
  <c r="HF111" i="4" s="1"/>
  <c r="FV21" i="4" a="1"/>
  <c r="FV21" i="4" s="1"/>
  <c r="FC148" i="4" a="1"/>
  <c r="FC148" i="4" s="1"/>
  <c r="S102" i="4" a="1"/>
  <c r="S102" i="4" s="1"/>
  <c r="FC62" i="4" a="1"/>
  <c r="FC62" i="4" s="1"/>
  <c r="FS128" i="4" a="1"/>
  <c r="FS128" i="4" s="1"/>
  <c r="GX62" i="4" a="1"/>
  <c r="GX62" i="4" s="1"/>
  <c r="FI62" i="4" a="1"/>
  <c r="FI62" i="4" s="1"/>
  <c r="FF21" i="4" a="1"/>
  <c r="FF21" i="4" s="1"/>
  <c r="GU21" i="4" a="1"/>
  <c r="GU21" i="4" s="1"/>
  <c r="EZ148" i="4" a="1"/>
  <c r="EZ148" i="4" s="1"/>
  <c r="FE111" i="4" a="1"/>
  <c r="FE111" i="4" s="1"/>
  <c r="DV111" i="4" a="1"/>
  <c r="DV111" i="4" s="1"/>
  <c r="GP102" i="4" a="1"/>
  <c r="GP102" i="4" s="1"/>
  <c r="GY62" i="4" a="1"/>
  <c r="GY62" i="4" s="1"/>
  <c r="FF111" i="4" a="1"/>
  <c r="FF111" i="4"/>
  <c r="DW148" i="4" a="1"/>
  <c r="DW148" i="4" s="1"/>
  <c r="EQ148" i="4" a="1"/>
  <c r="EQ148" i="4" s="1"/>
  <c r="S128" i="4" a="1"/>
  <c r="S128" i="4" s="1"/>
  <c r="FE128" i="4" a="1"/>
  <c r="FE128" i="4" s="1"/>
  <c r="EP21" i="4" a="1"/>
  <c r="EP21" i="4" s="1"/>
  <c r="HC128" i="4" a="1"/>
  <c r="HC128" i="4" s="1"/>
  <c r="HD148" i="4" a="1"/>
  <c r="HD148" i="4" s="1"/>
  <c r="DQ62" i="4" a="1"/>
  <c r="DQ62" i="4" s="1"/>
  <c r="FM62" i="4"/>
  <c r="FM111" i="4"/>
  <c r="FJ246" i="4" a="1"/>
  <c r="FJ246" i="4" s="1"/>
  <c r="M148" i="4" a="1"/>
  <c r="M148" i="4" s="1"/>
  <c r="EC62" i="4" a="1"/>
  <c r="EC62" i="4" s="1"/>
  <c r="K128" i="4" a="1"/>
  <c r="K128" i="4" s="1"/>
  <c r="DU128" i="4" a="1"/>
  <c r="DU128" i="4" s="1"/>
  <c r="GX148" i="4" a="1"/>
  <c r="GX148" i="4" s="1"/>
  <c r="DS111" i="4" a="1"/>
  <c r="DS111" i="4" s="1"/>
  <c r="DR111" i="4" a="1"/>
  <c r="DR111" i="4"/>
  <c r="EV111" i="4" a="1"/>
  <c r="EV111" i="4" s="1"/>
  <c r="HF21" i="4" a="1"/>
  <c r="HF21" i="4" s="1"/>
  <c r="FF62" i="4" a="1"/>
  <c r="FF62" i="4" s="1"/>
  <c r="GV128" i="4" a="1"/>
  <c r="GV128" i="4" s="1"/>
  <c r="FA62" i="4" a="1"/>
  <c r="FA62" i="4" s="1"/>
  <c r="ES102" i="4" a="1"/>
  <c r="ES102" i="4" s="1"/>
  <c r="R148" i="4" a="1"/>
  <c r="R148" i="4" s="1"/>
  <c r="EE148" i="4" a="1"/>
  <c r="EE148" i="4" s="1"/>
  <c r="HF62" i="4" a="1"/>
  <c r="HF62" i="4" s="1"/>
  <c r="HH148" i="4" a="1"/>
  <c r="HH148" i="4" s="1"/>
  <c r="GV246" i="4" a="1"/>
  <c r="GV246" i="4" s="1"/>
  <c r="FJ62" i="4" a="1"/>
  <c r="FJ62" i="4" s="1"/>
  <c r="GQ21" i="4" a="1"/>
  <c r="GQ21" i="4" s="1"/>
  <c r="DQ148" i="4" a="1"/>
  <c r="DQ148" i="4" s="1"/>
  <c r="GU62" i="4" a="1"/>
  <c r="GU62" i="4" s="1"/>
  <c r="FA21" i="4" a="1"/>
  <c r="FA21" i="4" s="1"/>
  <c r="EI111" i="4" a="1"/>
  <c r="EI111" i="4" s="1"/>
  <c r="FL111" i="4"/>
  <c r="FG128" i="4" a="1"/>
  <c r="FG128" i="4"/>
  <c r="FG246" i="4" a="1"/>
  <c r="FG246" i="4"/>
  <c r="FY102" i="4" a="1"/>
  <c r="FY102" i="4" s="1"/>
  <c r="FT148" i="4" a="1"/>
  <c r="FT148" i="4" s="1"/>
  <c r="EI62" i="4" a="1"/>
  <c r="EI62" i="4" s="1"/>
  <c r="FJ111" i="4" a="1"/>
  <c r="FJ111" i="4" s="1"/>
  <c r="FX62" i="4" a="1"/>
  <c r="FX62" i="4" s="1"/>
  <c r="T148" i="4" a="1"/>
  <c r="T148" i="4" s="1"/>
  <c r="EQ62" i="4" a="1"/>
  <c r="EQ62" i="4" s="1"/>
  <c r="FS102" i="4" a="1"/>
  <c r="FS102" i="4" s="1"/>
  <c r="EQ102" i="4" a="1"/>
  <c r="EQ102" i="4" s="1"/>
  <c r="EE102" i="4" a="1"/>
  <c r="EE102" i="4" s="1"/>
  <c r="ER148" i="4" a="1"/>
  <c r="ER148" i="4"/>
  <c r="FC128" i="4" a="1"/>
  <c r="FC128" i="4" s="1"/>
  <c r="GU102" i="4" a="1"/>
  <c r="GU102" i="4" s="1"/>
  <c r="FL21" i="4"/>
  <c r="HH62" i="4" a="1"/>
  <c r="HH62" i="4" s="1"/>
  <c r="FI111" i="4" a="1"/>
  <c r="FI111" i="4" s="1"/>
  <c r="FY246" i="4" a="1"/>
  <c r="FY246" i="4" s="1"/>
  <c r="HH246" i="4" a="1"/>
  <c r="HH246" i="4" s="1"/>
  <c r="HC111" i="4" a="1"/>
  <c r="HC111" i="4"/>
  <c r="GZ246" i="4" a="1"/>
  <c r="GZ246" i="4" s="1"/>
  <c r="GY148" i="4" a="1"/>
  <c r="GY148" i="4" s="1"/>
  <c r="DZ111" i="4" a="1"/>
  <c r="DZ111" i="4" s="1"/>
  <c r="ED102" i="4" a="1"/>
  <c r="ED102" i="4" s="1"/>
  <c r="FW21" i="4" a="1"/>
  <c r="FW21" i="4" s="1"/>
  <c r="GZ128" i="4" a="1"/>
  <c r="GZ128" i="4" s="1"/>
  <c r="GZ102" i="4" a="1"/>
  <c r="GZ102" i="4" s="1"/>
  <c r="R128" i="4" a="1"/>
  <c r="R128" i="4" s="1"/>
  <c r="GO246" i="4" a="1"/>
  <c r="GO246" i="4" s="1"/>
  <c r="DW246" i="4" a="1"/>
  <c r="DW246" i="4" s="1"/>
  <c r="FW148" i="4" a="1"/>
  <c r="FW148" i="4" s="1"/>
  <c r="FS62" i="4" a="1"/>
  <c r="FS62" i="4" s="1"/>
  <c r="EP62" i="4" a="1"/>
  <c r="EP62" i="4" s="1"/>
  <c r="FA102" i="4" a="1"/>
  <c r="FA102" i="4" s="1"/>
  <c r="FV246" i="4" a="1"/>
  <c r="FV246" i="4" s="1"/>
  <c r="FT102" i="4" a="1"/>
  <c r="FT102" i="4" s="1"/>
  <c r="EW148" i="4" a="1"/>
  <c r="EW148" i="4" s="1"/>
  <c r="EB111" i="4" a="1"/>
  <c r="EB111" i="4" s="1"/>
  <c r="FG102" i="4" a="1"/>
  <c r="FG102" i="4" s="1"/>
  <c r="HD62" i="4" a="1"/>
  <c r="HD62" i="4" s="1"/>
  <c r="FG21" i="4" a="1"/>
  <c r="FG21" i="4" s="1"/>
  <c r="GR128" i="4" a="1"/>
  <c r="GR128" i="4" s="1"/>
  <c r="Q102" i="4" a="1"/>
  <c r="Q102" i="4" s="1"/>
  <c r="I102" i="4" a="1"/>
  <c r="I102" i="4" s="1"/>
  <c r="Q111" i="4" a="1"/>
  <c r="Q111" i="4" s="1"/>
  <c r="I111" i="4" a="1"/>
  <c r="I111" i="4" s="1"/>
  <c r="ET111" i="4" a="1"/>
  <c r="ET111" i="4" s="1"/>
  <c r="GY111" i="4" a="1"/>
  <c r="GY111" i="4" s="1"/>
  <c r="HK148" i="4" a="1"/>
  <c r="HK148" i="4" s="1"/>
  <c r="ET148" i="4" a="1"/>
  <c r="ET148" i="4" s="1"/>
  <c r="S148" i="4" a="1"/>
  <c r="S148" i="4" s="1"/>
  <c r="FW128" i="4" a="1"/>
  <c r="FW128" i="4" s="1"/>
  <c r="HA21" i="4" a="1"/>
  <c r="HA21" i="4" s="1"/>
  <c r="GQ111" i="4" a="1"/>
  <c r="GQ111" i="4" s="1"/>
  <c r="DS128" i="4" a="1"/>
  <c r="DS128" i="4" s="1"/>
  <c r="DR128" i="4" a="1"/>
  <c r="DR128" i="4" s="1"/>
  <c r="N246" i="4" a="1"/>
  <c r="N246" i="4" s="1"/>
  <c r="L246" i="4" a="1"/>
  <c r="L246" i="4" s="1"/>
  <c r="EV128" i="4" a="1"/>
  <c r="EV128" i="4" s="1"/>
  <c r="GP111" i="4" a="1"/>
  <c r="GP111" i="4" s="1"/>
  <c r="GQ128" i="4" a="1"/>
  <c r="GQ128" i="4" s="1"/>
  <c r="EE62" i="4" a="1"/>
  <c r="EE62" i="4" s="1"/>
  <c r="DO148" i="4" a="1"/>
  <c r="DO148" i="4" s="1"/>
  <c r="FB21" i="4" a="1"/>
  <c r="FB21" i="4"/>
  <c r="DO246" i="4" a="1"/>
  <c r="DO246" i="4" s="1"/>
  <c r="EX246" i="4" a="1"/>
  <c r="EX246" i="4" s="1"/>
  <c r="EP246" i="4" a="1"/>
  <c r="EP246" i="4" s="1"/>
  <c r="ET128" i="4" a="1"/>
  <c r="ET128" i="4" s="1"/>
  <c r="FN128" i="4"/>
  <c r="GM111" i="4" a="1"/>
  <c r="GM111" i="4" s="1"/>
  <c r="DQ21" i="4" a="1"/>
  <c r="DQ21" i="4" s="1"/>
  <c r="GX111" i="4" a="1"/>
  <c r="GX111" i="4" s="1"/>
  <c r="EZ111" i="4" a="1"/>
  <c r="EZ111" i="4" s="1"/>
  <c r="HE111" i="4" a="1"/>
  <c r="HE111" i="4" s="1"/>
  <c r="N111" i="4" a="1"/>
  <c r="N111" i="4" s="1"/>
  <c r="L111" i="4" a="1"/>
  <c r="L111" i="4" s="1"/>
  <c r="FB246" i="4" a="1"/>
  <c r="FB246" i="4" s="1"/>
  <c r="S62" i="4" a="1"/>
  <c r="S62" i="4" s="1"/>
  <c r="HD128" i="4" a="1"/>
  <c r="HD128" i="4" s="1"/>
  <c r="EB62" i="4" a="1"/>
  <c r="EB62" i="4" s="1"/>
  <c r="DY62" i="4" a="1"/>
  <c r="DY62" i="4" s="1"/>
  <c r="DV62" i="4" a="1"/>
  <c r="DV62" i="4" s="1"/>
  <c r="DV246" i="4" a="1"/>
  <c r="DV246" i="4" s="1"/>
  <c r="EQ128" i="4" a="1"/>
  <c r="EQ128" i="4" s="1"/>
  <c r="GO102" i="4" a="1"/>
  <c r="GO102" i="4" s="1"/>
  <c r="FE148" i="4" a="1"/>
  <c r="FE148" i="4" s="1"/>
  <c r="EP111" i="4" a="1"/>
  <c r="EP111" i="4"/>
  <c r="GR102" i="4" a="1"/>
  <c r="GR102" i="4" s="1"/>
  <c r="K246" i="4" a="1"/>
  <c r="K246" i="4" s="1"/>
  <c r="DU246" i="4" a="1"/>
  <c r="DU246" i="4" s="1"/>
  <c r="FE21" i="4" a="1"/>
  <c r="FE21" i="4" s="1"/>
  <c r="ER111" i="4" a="1"/>
  <c r="ER111" i="4" s="1"/>
  <c r="GV62" i="4" a="1"/>
  <c r="GV62" i="4" s="1"/>
  <c r="M102" i="4" a="1"/>
  <c r="M102" i="4"/>
  <c r="FB128" i="4" a="1"/>
  <c r="FB128" i="4" s="1"/>
  <c r="K102" i="4" a="1"/>
  <c r="K102" i="4" s="1"/>
  <c r="DU102" i="4" a="1"/>
  <c r="DU102" i="4" s="1"/>
  <c r="EQ21" i="4" a="1"/>
  <c r="EQ21" i="4" s="1"/>
  <c r="FG111" i="4" a="1"/>
  <c r="FG111" i="4" s="1"/>
  <c r="GX21" i="4" a="1"/>
  <c r="GX21" i="4" s="1"/>
  <c r="DV148" i="4" a="1"/>
  <c r="DV148" i="4"/>
  <c r="HC246" i="4" a="1"/>
  <c r="HC246" i="4" s="1"/>
  <c r="FJ102" i="4" a="1"/>
  <c r="FJ102" i="4" s="1"/>
  <c r="T102" i="4" a="1"/>
  <c r="T102" i="4" s="1"/>
  <c r="FP111" i="4" a="1"/>
  <c r="FP111" i="4" s="1"/>
  <c r="GX102" i="4" a="1"/>
  <c r="GX102" i="4" s="1"/>
  <c r="M128" i="4" a="1"/>
  <c r="M128" i="4" s="1"/>
  <c r="FM148" i="4"/>
  <c r="EE128" i="4" a="1"/>
  <c r="EE128" i="4" s="1"/>
  <c r="GU128" i="4" a="1"/>
  <c r="GU128" i="4" s="1"/>
  <c r="GP62" i="4" a="1"/>
  <c r="GP62" i="4" s="1"/>
  <c r="K148" i="4" a="1"/>
  <c r="K148" i="4" s="1"/>
  <c r="DU148" i="4" a="1"/>
  <c r="DU148" i="4" s="1"/>
  <c r="FA246" i="4" a="1"/>
  <c r="FA246" i="4" s="1"/>
  <c r="DS246" i="4" a="1"/>
  <c r="DS246" i="4" s="1"/>
  <c r="DR246" i="4" a="1"/>
  <c r="DR246" i="4" s="1"/>
  <c r="FB148" i="4" a="1"/>
  <c r="FB148" i="4" s="1"/>
  <c r="FV62" i="4" a="1"/>
  <c r="FV62" i="4" s="1"/>
  <c r="FV111" i="4" a="1"/>
  <c r="FV111" i="4" s="1"/>
  <c r="GZ62" i="4" a="1"/>
  <c r="GZ62" i="4" s="1"/>
  <c r="K111" i="4" a="1"/>
  <c r="K111" i="4" s="1"/>
  <c r="DU111" i="4" a="1"/>
  <c r="DU111" i="4" s="1"/>
  <c r="DW128" i="4" a="1"/>
  <c r="DW128" i="4" s="1"/>
  <c r="N102" i="4" a="1"/>
  <c r="N102" i="4" s="1"/>
  <c r="L102" i="4" a="1"/>
  <c r="L102" i="4" s="1"/>
  <c r="FE62" i="4" a="1"/>
  <c r="FE62" i="4" s="1"/>
  <c r="FJ148" i="4" a="1"/>
  <c r="FJ148" i="4" s="1"/>
  <c r="S111" i="4" a="1"/>
  <c r="S111" i="4" s="1"/>
  <c r="FI246" i="4" a="1"/>
  <c r="FI246" i="4" s="1"/>
  <c r="EX148" i="4" a="1"/>
  <c r="EX148" i="4"/>
  <c r="EC128" i="4" a="1"/>
  <c r="EC128" i="4" s="1"/>
  <c r="GX246" i="4" a="1"/>
  <c r="GX246" i="4" s="1"/>
  <c r="GZ111" i="4" a="1"/>
  <c r="GZ111" i="4" s="1"/>
  <c r="S21" i="4" a="1"/>
  <c r="S21" i="4" s="1"/>
  <c r="FG148" i="4" a="1"/>
  <c r="FG148" i="4" s="1"/>
  <c r="GP128" i="4" a="1"/>
  <c r="GP128" i="4" s="1"/>
  <c r="HA111" i="4" a="1"/>
  <c r="HA111" i="4" s="1"/>
  <c r="GQ246" i="4" a="1"/>
  <c r="GQ246" i="4" s="1"/>
  <c r="HC102" i="4" a="1"/>
  <c r="HC102" i="4" s="1"/>
  <c r="DY246" i="4" a="1"/>
  <c r="DY246" i="4" s="1"/>
  <c r="ET246" i="4" a="1"/>
  <c r="ET246" i="4" s="1"/>
  <c r="HK102" i="4" a="1"/>
  <c r="HK102" i="4" s="1"/>
  <c r="HH102" i="4" a="1"/>
  <c r="HH102" i="4" s="1"/>
  <c r="FP62" i="4" a="1"/>
  <c r="FP62" i="4" s="1"/>
  <c r="DS21" i="4" a="1"/>
  <c r="DS21" i="4" s="1"/>
  <c r="DR21" i="4" a="1"/>
  <c r="DR21" i="4" s="1"/>
  <c r="EQ111" i="4" a="1"/>
  <c r="EQ111" i="4" s="1"/>
  <c r="GN111" i="4" a="1"/>
  <c r="GN111" i="4" s="1"/>
  <c r="FP246" i="4" a="1"/>
  <c r="FP246" i="4" s="1"/>
  <c r="DS62" i="4" a="1"/>
  <c r="DS62" i="4" s="1"/>
  <c r="DR62" i="4" a="1"/>
  <c r="DR62" i="4" s="1"/>
  <c r="GO111" i="4" a="1"/>
  <c r="GO111" i="4" s="1"/>
  <c r="GO148" i="4" a="1"/>
  <c r="GO148" i="4" s="1"/>
  <c r="GW111" i="4" a="1"/>
  <c r="GW111" i="4" s="1"/>
  <c r="EZ246" i="4" a="1"/>
  <c r="EZ246" i="4" s="1"/>
  <c r="FY62" i="4" a="1"/>
  <c r="FY62" i="4" s="1"/>
  <c r="HF148" i="4" a="1"/>
  <c r="HF148" i="4" s="1"/>
  <c r="FW246" i="4" a="1"/>
  <c r="FW246" i="4" s="1"/>
  <c r="HA102" i="4" a="1"/>
  <c r="HA102" i="4" s="1"/>
  <c r="GV21" i="4" a="1"/>
  <c r="GV21" i="4" s="1"/>
  <c r="DS148" i="4" a="1"/>
  <c r="DS148" i="4" s="1"/>
  <c r="DR148" i="4" a="1"/>
  <c r="DR148" i="4" s="1"/>
  <c r="GV148" i="4" a="1"/>
  <c r="GV148" i="4" s="1"/>
  <c r="FG62" i="4" a="1"/>
  <c r="FG62" i="4" s="1"/>
  <c r="ER21" i="4" a="1"/>
  <c r="ER21" i="4" s="1"/>
  <c r="FY128" i="4" a="1"/>
  <c r="FY128" i="4" s="1"/>
  <c r="DO62" i="4" a="1"/>
  <c r="DO62" i="4" s="1"/>
  <c r="HE246" i="4" a="1"/>
  <c r="HE246" i="4" s="1"/>
  <c r="HD111" i="4" a="1"/>
  <c r="HD111" i="4"/>
  <c r="DY128" i="4" a="1"/>
  <c r="DY128" i="4" s="1"/>
  <c r="GR21" i="4" a="1"/>
  <c r="GR21" i="4" s="1"/>
  <c r="FE246" i="4" a="1"/>
  <c r="FE246" i="4" s="1"/>
  <c r="EX62" i="4" a="1"/>
  <c r="EX62" i="4" s="1"/>
  <c r="M111" i="4" a="1"/>
  <c r="M111" i="4" s="1"/>
  <c r="HC62" i="4" a="1"/>
  <c r="HC62" i="4" s="1"/>
  <c r="ED62" i="4" a="1"/>
  <c r="ED62" i="4"/>
  <c r="ER62" i="4" a="1"/>
  <c r="ER62" i="4" s="1"/>
  <c r="GZ148" i="4" a="1"/>
  <c r="GZ148" i="4" s="1"/>
  <c r="FN111" i="4"/>
  <c r="FM102" i="4"/>
  <c r="HE62" i="4" a="1"/>
  <c r="HE62" i="4" s="1"/>
  <c r="FC111" i="4" a="1"/>
  <c r="FC111" i="4" s="1"/>
  <c r="EC102" i="4" a="1"/>
  <c r="EC102" i="4" s="1"/>
  <c r="GP21" i="4" a="1"/>
  <c r="GP21" i="4" s="1"/>
  <c r="HE148" i="4" a="1"/>
  <c r="HE148" i="4" s="1"/>
  <c r="FI21" i="4" a="1"/>
  <c r="FI21" i="4" s="1"/>
  <c r="DQ111" i="4" a="1"/>
  <c r="DQ111" i="4"/>
  <c r="DW62" i="4" a="1"/>
  <c r="DW62" i="4" s="1"/>
  <c r="Q246" i="4" a="1"/>
  <c r="Q246" i="4" s="1"/>
  <c r="I246" i="4" a="1"/>
  <c r="I246" i="4"/>
  <c r="O128" i="4" a="1"/>
  <c r="O128" i="4" s="1"/>
  <c r="GQ62" i="4" a="1"/>
  <c r="GQ62" i="4" s="1"/>
  <c r="DZ148" i="4" a="1"/>
  <c r="DZ148" i="4" s="1"/>
  <c r="GY128" i="4" a="1"/>
  <c r="GY128" i="4" s="1"/>
  <c r="T62" i="4" a="1"/>
  <c r="T62" i="4" s="1"/>
  <c r="HD102" i="4" a="1"/>
  <c r="HD102" i="4" s="1"/>
  <c r="DW111" i="4" a="1"/>
  <c r="DW111" i="4" s="1"/>
  <c r="DW21" i="4" a="1"/>
  <c r="DW21" i="4" s="1"/>
  <c r="O111" i="4" a="1"/>
  <c r="O111" i="4" s="1"/>
  <c r="O246" i="4" a="1"/>
  <c r="O246" i="4" s="1"/>
  <c r="FN102" i="4"/>
  <c r="GV102" i="4" a="1"/>
  <c r="GV102" i="4" s="1"/>
  <c r="FB111" i="4" a="1"/>
  <c r="FB111" i="4" s="1"/>
  <c r="HK128" i="4" a="1"/>
  <c r="HK128" i="4"/>
  <c r="O102" i="4" a="1"/>
  <c r="O102" i="4" s="1"/>
  <c r="FL102" i="4"/>
  <c r="FT111" i="4" a="1"/>
  <c r="FT111" i="4" s="1"/>
  <c r="FY148" i="4" a="1"/>
  <c r="FY148" i="4" s="1"/>
  <c r="O62" i="4" a="1"/>
  <c r="O62" i="4"/>
  <c r="FP148" i="4" a="1"/>
  <c r="FP148" i="4" s="1"/>
  <c r="EV102" i="4" a="1"/>
  <c r="EV102" i="4" s="1"/>
  <c r="HK111" i="4" a="1"/>
  <c r="HK111" i="4" s="1"/>
  <c r="GM102" i="4" a="1"/>
  <c r="GM102" i="4"/>
  <c r="FW62" i="4" a="1"/>
  <c r="FW62" i="4" s="1"/>
  <c r="EV21" i="4" a="1"/>
  <c r="EV21" i="4" s="1"/>
  <c r="GY102" i="4" a="1"/>
  <c r="GY102" i="4" s="1"/>
  <c r="N62" i="4" a="1"/>
  <c r="N62" i="4" s="1"/>
  <c r="L62" i="4" a="1"/>
  <c r="L62" i="4" s="1"/>
  <c r="FY21" i="4" a="1"/>
  <c r="FY21" i="4" s="1"/>
  <c r="EE246" i="4" a="1"/>
  <c r="EE246" i="4" s="1"/>
  <c r="FB62" i="4" a="1"/>
  <c r="FB62" i="4" s="1"/>
  <c r="EB246" i="4" a="1"/>
  <c r="EB246" i="4" s="1"/>
  <c r="EX128" i="4" a="1"/>
  <c r="EX128" i="4" s="1"/>
  <c r="GR111" i="4" a="1"/>
  <c r="GR111" i="4" s="1"/>
  <c r="GP148" i="4" a="1"/>
  <c r="GP148" i="4" s="1"/>
  <c r="GS128" i="4" a="1"/>
  <c r="GS128" i="4" s="1"/>
  <c r="FF246" i="4" a="1"/>
  <c r="FF246" i="4" s="1"/>
  <c r="ET21" i="4" a="1"/>
  <c r="ET21" i="4" s="1"/>
  <c r="GS111" i="4" a="1"/>
  <c r="GS111" i="4" s="1"/>
  <c r="N148" i="4" a="1"/>
  <c r="N148" i="4"/>
  <c r="L148" i="4" a="1"/>
  <c r="L148" i="4" s="1"/>
  <c r="GW102" i="4" a="1"/>
  <c r="GW102" i="4" s="1"/>
  <c r="FL148" i="4"/>
  <c r="FV128" i="4" a="1"/>
  <c r="FV128" i="4" s="1"/>
  <c r="R111" i="4" a="1"/>
  <c r="R111" i="4" s="1"/>
  <c r="GY21" i="4" a="1"/>
  <c r="GY21" i="4" s="1"/>
  <c r="DQ102" i="4" a="1"/>
  <c r="DQ102" i="4" s="1"/>
  <c r="EE21" i="4" a="1"/>
  <c r="EE21" i="4" s="1"/>
  <c r="HF128" i="4" a="1"/>
  <c r="HF128" i="4" s="1"/>
  <c r="FP102" i="4" a="1"/>
  <c r="FP102" i="4" s="1"/>
  <c r="FT246" i="4" a="1"/>
  <c r="FT246" i="4" s="1"/>
  <c r="GN62" i="4" a="1"/>
  <c r="GN62" i="4" s="1"/>
  <c r="FP128" i="4" a="1"/>
  <c r="FP128" i="4" s="1"/>
  <c r="EX21" i="4" a="1"/>
  <c r="EX21" i="4" s="1"/>
  <c r="GS246" i="4" a="1"/>
  <c r="GS246" i="4" s="1"/>
  <c r="EX102" i="4" a="1"/>
  <c r="EX102" i="4" s="1"/>
  <c r="ED111" i="4" a="1"/>
  <c r="ED111" i="4" s="1"/>
  <c r="DQ128" i="4" a="1"/>
  <c r="DQ128" i="4" s="1"/>
  <c r="GN246" i="4" a="1"/>
  <c r="GN246" i="4" s="1"/>
  <c r="FL62" i="4"/>
  <c r="EB148" i="4" a="1"/>
  <c r="EB148" i="4" s="1"/>
  <c r="EC148" i="4" a="1"/>
  <c r="EC148" i="4" s="1"/>
  <c r="ER102" i="4" a="1"/>
  <c r="ER102" i="4" s="1"/>
  <c r="DO102" i="4" a="1"/>
  <c r="DO102" i="4" s="1"/>
  <c r="M62" i="4" a="1"/>
  <c r="M62" i="4" s="1"/>
  <c r="HA148" i="4" a="1"/>
  <c r="HA148" i="4" s="1"/>
  <c r="GM128" i="4" a="1"/>
  <c r="GM128" i="4" s="1"/>
  <c r="FE102" i="4" a="1"/>
  <c r="FE102" i="4" s="1"/>
  <c r="FX21" i="4" a="1"/>
  <c r="FX21" i="4" s="1"/>
  <c r="FJ21" i="4" a="1"/>
  <c r="FJ21" i="4" s="1"/>
  <c r="ED21" i="4" a="1"/>
  <c r="ED21" i="4" s="1"/>
  <c r="GS62" i="4" a="1"/>
  <c r="GS62" i="4" s="1"/>
  <c r="O21" i="4" a="1"/>
  <c r="O21" i="4" s="1"/>
  <c r="DO21" i="4" a="1"/>
  <c r="DO21" i="4" s="1"/>
  <c r="GO62" i="4" a="1"/>
  <c r="GO62" i="4" s="1"/>
  <c r="FL246" i="4"/>
  <c r="FX148" i="4" a="1"/>
  <c r="FX148" i="4" s="1"/>
  <c r="GR246" i="4" a="1"/>
  <c r="GR246" i="4" s="1"/>
  <c r="S246" i="4" a="1"/>
  <c r="S246" i="4" s="1"/>
  <c r="GN102" i="4" a="1"/>
  <c r="GN102" i="4" s="1"/>
  <c r="GU246" i="4" a="1"/>
  <c r="GU246" i="4" s="1"/>
  <c r="K21" i="4" a="1"/>
  <c r="K21" i="4" s="1"/>
  <c r="DU21" i="4" a="1"/>
  <c r="DU21" i="4" s="1"/>
  <c r="FV102" i="4" a="1"/>
  <c r="FV102" i="4" s="1"/>
  <c r="K62" i="4" a="1"/>
  <c r="K62" i="4"/>
  <c r="DU62" i="4" a="1"/>
  <c r="DU62" i="4" s="1"/>
  <c r="M246" i="4" a="1"/>
  <c r="M246" i="4" s="1"/>
  <c r="FI148" i="4" a="1"/>
  <c r="FI148" i="4" s="1"/>
  <c r="HE102" i="4" a="1"/>
  <c r="HE102" i="4" s="1"/>
  <c r="GW21" i="4" a="1"/>
  <c r="GW21" i="4" s="1"/>
  <c r="FC246" i="4" a="1"/>
  <c r="FC246" i="4" s="1"/>
  <c r="FW102" i="4" a="1"/>
  <c r="FW102" i="4" s="1"/>
  <c r="FA111" i="4" a="1"/>
  <c r="FA111" i="4" s="1"/>
  <c r="T21" i="4" a="1"/>
  <c r="T21" i="4" s="1"/>
  <c r="R246" i="4" a="1"/>
  <c r="R246" i="4" s="1"/>
  <c r="GQ148" i="4" a="1"/>
  <c r="GQ148" i="4" s="1"/>
  <c r="GM62" i="4" a="1"/>
  <c r="GM62" i="4"/>
  <c r="ED246" i="4" a="1"/>
  <c r="ED246" i="4" s="1"/>
  <c r="EB102" i="4" a="1"/>
  <c r="EB102" i="4" s="1"/>
  <c r="GW62" i="4" a="1"/>
  <c r="GW62" i="4" s="1"/>
  <c r="EZ21" i="4" a="1"/>
  <c r="EZ21" i="4" s="1"/>
  <c r="T128" i="4" a="1"/>
  <c r="T128" i="4" s="1"/>
  <c r="ET102" i="4" a="1"/>
  <c r="ET102" i="4" s="1"/>
  <c r="FN148" i="4"/>
  <c r="O148" i="4" a="1"/>
  <c r="O148" i="4" s="1"/>
  <c r="EI128" i="4" a="1"/>
  <c r="EI128" i="4" s="1"/>
  <c r="HE128" i="4" a="1"/>
  <c r="HE128" i="4" s="1"/>
  <c r="DY148" i="4" a="1"/>
  <c r="DY148" i="4" s="1"/>
  <c r="EQ246" i="4" a="1"/>
  <c r="EQ246" i="4" s="1"/>
  <c r="ER246" i="4" a="1"/>
  <c r="ER246" i="4"/>
  <c r="GO21" i="4" a="1"/>
  <c r="GO21" i="4" s="1"/>
  <c r="DZ128" i="4" a="1"/>
  <c r="DZ128" i="4" s="1"/>
  <c r="FA148" i="4" a="1"/>
  <c r="FA148" i="4" s="1"/>
  <c r="FN21" i="4"/>
  <c r="GW148" i="4" a="1"/>
  <c r="GW148" i="4" s="1"/>
  <c r="DZ62" i="4" a="1"/>
  <c r="DZ62" i="4" s="1"/>
  <c r="GS148" i="4" a="1"/>
  <c r="GS148" i="4" s="1"/>
  <c r="EV62" i="4" a="1"/>
  <c r="EV62" i="4" s="1"/>
  <c r="Q148" i="4" a="1"/>
  <c r="Q148" i="4" s="1"/>
  <c r="I148" i="4" a="1"/>
  <c r="I148" i="4" s="1"/>
  <c r="FS246" i="4" a="1"/>
  <c r="FS246" i="4" s="1"/>
  <c r="EC246" i="4" a="1"/>
  <c r="EC246" i="4" s="1"/>
  <c r="DY111" i="4" a="1"/>
  <c r="DY111" i="4" s="1"/>
  <c r="EW21" i="4" a="1"/>
  <c r="EW21" i="4" s="1"/>
  <c r="FI23" i="4" a="1"/>
  <c r="FI23" i="4" s="1"/>
  <c r="Q239" i="4" a="1"/>
  <c r="Q239" i="4" s="1"/>
  <c r="I239" i="4" a="1"/>
  <c r="I239" i="4" s="1"/>
  <c r="HC23" i="4" a="1"/>
  <c r="HC23" i="4" s="1"/>
  <c r="FA57" i="4" a="1"/>
  <c r="FA57" i="4" s="1"/>
  <c r="FX23" i="4" a="1"/>
  <c r="FX23" i="4" s="1"/>
  <c r="FX80" i="4" a="1"/>
  <c r="FX80" i="4"/>
  <c r="FI59" i="4" a="1"/>
  <c r="FI59" i="4" s="1"/>
  <c r="GQ188" i="4" a="1"/>
  <c r="GQ188" i="4"/>
  <c r="FG50" i="4" a="1"/>
  <c r="FG50" i="4" s="1"/>
  <c r="HA59" i="4" a="1"/>
  <c r="HA59" i="4" s="1"/>
  <c r="FE80" i="4" a="1"/>
  <c r="FE80" i="4" s="1"/>
  <c r="N44" i="4" a="1"/>
  <c r="N44" i="4" s="1"/>
  <c r="L44" i="4" a="1"/>
  <c r="L44" i="4" s="1"/>
  <c r="FP188" i="4" a="1"/>
  <c r="FP188" i="4" s="1"/>
  <c r="DW80" i="4" a="1"/>
  <c r="DW80" i="4" s="1"/>
  <c r="FA32" i="4" a="1"/>
  <c r="FA32" i="4" s="1"/>
  <c r="FB141" i="4" a="1"/>
  <c r="FB141" i="4" s="1"/>
  <c r="FP80" i="4" a="1"/>
  <c r="FP80" i="4" s="1"/>
  <c r="DW188" i="4" a="1"/>
  <c r="DW188" i="4" s="1"/>
  <c r="ED32" i="4" a="1"/>
  <c r="ED32" i="4"/>
  <c r="FM50" i="4"/>
  <c r="EE141" i="4" a="1"/>
  <c r="EE141" i="4" s="1"/>
  <c r="HK50" i="4" a="1"/>
  <c r="HK50" i="4" s="1"/>
  <c r="FT80" i="4" a="1"/>
  <c r="FT80" i="4" s="1"/>
  <c r="EV44" i="4" a="1"/>
  <c r="EV44" i="4" s="1"/>
  <c r="GY32" i="4" a="1"/>
  <c r="GY32" i="4" s="1"/>
  <c r="GR80" i="4" a="1"/>
  <c r="GR80" i="4" s="1"/>
  <c r="ED239" i="4" a="1"/>
  <c r="ED239" i="4" s="1"/>
  <c r="Q80" i="4" a="1"/>
  <c r="Q80" i="4" s="1"/>
  <c r="I80" i="4" a="1"/>
  <c r="I80" i="4" s="1"/>
  <c r="GW23" i="4" a="1"/>
  <c r="GW23" i="4" s="1"/>
  <c r="FS59" i="4" a="1"/>
  <c r="FS59" i="4" s="1"/>
  <c r="GZ80" i="4" a="1"/>
  <c r="GZ80" i="4" s="1"/>
  <c r="N57" i="4" a="1"/>
  <c r="N57" i="4" s="1"/>
  <c r="L57" i="4" a="1"/>
  <c r="L57" i="4" s="1"/>
  <c r="DZ59" i="4" a="1"/>
  <c r="DZ59" i="4" s="1"/>
  <c r="HD44" i="4" a="1"/>
  <c r="HD44" i="4" s="1"/>
  <c r="EQ50" i="4" a="1"/>
  <c r="EQ50" i="4" s="1"/>
  <c r="EZ59" i="4" a="1"/>
  <c r="EZ59" i="4" s="1"/>
  <c r="HH80" i="4" a="1"/>
  <c r="HH80" i="4" s="1"/>
  <c r="ER23" i="4" a="1"/>
  <c r="ER23" i="4" s="1"/>
  <c r="O57" i="4" a="1"/>
  <c r="O57" i="4" s="1"/>
  <c r="S23" i="4" a="1"/>
  <c r="S23" i="4" s="1"/>
  <c r="ED141" i="4" a="1"/>
  <c r="ED141" i="4" s="1"/>
  <c r="FW80" i="4" a="1"/>
  <c r="FW80" i="4" s="1"/>
  <c r="FP57" i="4" a="1"/>
  <c r="FP57" i="4" s="1"/>
  <c r="EE32" i="4" a="1"/>
  <c r="EE32" i="4" s="1"/>
  <c r="FA239" i="4" a="1"/>
  <c r="FA239" i="4" s="1"/>
  <c r="DY59" i="4" a="1"/>
  <c r="DY59" i="4" s="1"/>
  <c r="FS44" i="4" a="1"/>
  <c r="FS44" i="4" s="1"/>
  <c r="GW59" i="4" a="1"/>
  <c r="GW59" i="4" s="1"/>
  <c r="HF44" i="4" a="1"/>
  <c r="HF44" i="4" s="1"/>
  <c r="HA57" i="4" a="1"/>
  <c r="HA57" i="4" s="1"/>
  <c r="GP141" i="4" a="1"/>
  <c r="GP141" i="4" s="1"/>
  <c r="EX239" i="4" a="1"/>
  <c r="EX239" i="4" s="1"/>
  <c r="R23" i="4" a="1"/>
  <c r="R23" i="4" s="1"/>
  <c r="FS239" i="4" a="1"/>
  <c r="FS239" i="4" s="1"/>
  <c r="FT141" i="4" a="1"/>
  <c r="FT141" i="4" s="1"/>
  <c r="GY44" i="4" a="1"/>
  <c r="GY44" i="4" s="1"/>
  <c r="GQ57" i="4" a="1"/>
  <c r="GQ57" i="4" s="1"/>
  <c r="GS80" i="4" a="1"/>
  <c r="GS80" i="4" s="1"/>
  <c r="FJ50" i="4" a="1"/>
  <c r="FJ50" i="4" s="1"/>
  <c r="FG23" i="4" a="1"/>
  <c r="FG23" i="4" s="1"/>
  <c r="DO59" i="4" a="1"/>
  <c r="DO59" i="4" s="1"/>
  <c r="EX23" i="4" a="1"/>
  <c r="EX23" i="4" s="1"/>
  <c r="T57" i="4" a="1"/>
  <c r="T57" i="4" s="1"/>
  <c r="FB50" i="4" a="1"/>
  <c r="FB50" i="4" s="1"/>
  <c r="EV32" i="4" a="1"/>
  <c r="EV32" i="4"/>
  <c r="GP23" i="4" a="1"/>
  <c r="GP23" i="4" s="1"/>
  <c r="GX50" i="4" a="1"/>
  <c r="GX50" i="4" s="1"/>
  <c r="FL50" i="4"/>
  <c r="EZ188" i="4" a="1"/>
  <c r="EZ188" i="4"/>
  <c r="ER32" i="4" a="1"/>
  <c r="ER32" i="4" s="1"/>
  <c r="GU80" i="4" a="1"/>
  <c r="GU80" i="4"/>
  <c r="FB188" i="4" a="1"/>
  <c r="FB188" i="4" s="1"/>
  <c r="DQ59" i="4" a="1"/>
  <c r="DQ59" i="4" s="1"/>
  <c r="DW59" i="4" a="1"/>
  <c r="DW59" i="4" s="1"/>
  <c r="DO50" i="4" a="1"/>
  <c r="DO50" i="4" s="1"/>
  <c r="N80" i="4" a="1"/>
  <c r="N80" i="4"/>
  <c r="L80" i="4" a="1"/>
  <c r="L80" i="4" s="1"/>
  <c r="ER188" i="4" a="1"/>
  <c r="ER188" i="4" s="1"/>
  <c r="R80" i="4" a="1"/>
  <c r="R80" i="4" s="1"/>
  <c r="FV32" i="4" a="1"/>
  <c r="FV32" i="4" s="1"/>
  <c r="FC239" i="4" a="1"/>
  <c r="FC239" i="4" s="1"/>
  <c r="ES57" i="4" a="1"/>
  <c r="ES57" i="4" s="1"/>
  <c r="T239" i="4" a="1"/>
  <c r="T239" i="4" s="1"/>
  <c r="EI44" i="4" a="1"/>
  <c r="EI44" i="4" s="1"/>
  <c r="GY23" i="4" a="1"/>
  <c r="GY23" i="4" s="1"/>
  <c r="O141" i="4" a="1"/>
  <c r="O141" i="4" s="1"/>
  <c r="HK23" i="4" a="1"/>
  <c r="HK23" i="4" s="1"/>
  <c r="GS239" i="4" a="1"/>
  <c r="GS239" i="4" s="1"/>
  <c r="FW50" i="4" a="1"/>
  <c r="FW50" i="4" s="1"/>
  <c r="GY57" i="4" a="1"/>
  <c r="GY57" i="4" s="1"/>
  <c r="EQ59" i="4" a="1"/>
  <c r="EQ59" i="4" s="1"/>
  <c r="GX80" i="4" a="1"/>
  <c r="GX80" i="4" s="1"/>
  <c r="HE188" i="4" a="1"/>
  <c r="HE188" i="4" s="1"/>
  <c r="GX23" i="4" a="1"/>
  <c r="GX23" i="4" s="1"/>
  <c r="EC188" i="4" a="1"/>
  <c r="EC188" i="4" s="1"/>
  <c r="FN57" i="4"/>
  <c r="HE50" i="4" a="1"/>
  <c r="HE50" i="4" s="1"/>
  <c r="DW23" i="4" a="1"/>
  <c r="DW23" i="4" s="1"/>
  <c r="M188" i="4" a="1"/>
  <c r="M188" i="4" s="1"/>
  <c r="GS50" i="4" a="1"/>
  <c r="GS50" i="4" s="1"/>
  <c r="FG239" i="4" a="1"/>
  <c r="FG239" i="4" s="1"/>
  <c r="GX59" i="4" a="1"/>
  <c r="GX59" i="4" s="1"/>
  <c r="HC188" i="4" a="1"/>
  <c r="HC188" i="4" s="1"/>
  <c r="ES44" i="4" a="1"/>
  <c r="ES44" i="4" s="1"/>
  <c r="FE239" i="4" a="1"/>
  <c r="FE239" i="4" s="1"/>
  <c r="GR23" i="4" a="1"/>
  <c r="GR23" i="4" s="1"/>
  <c r="Q188" i="4" a="1"/>
  <c r="Q188" i="4" s="1"/>
  <c r="I188" i="4" a="1"/>
  <c r="I188" i="4" s="1"/>
  <c r="K188" i="4" a="1"/>
  <c r="K188" i="4" s="1"/>
  <c r="DU188" i="4" a="1"/>
  <c r="DU188" i="4" s="1"/>
  <c r="FF44" i="4" a="1"/>
  <c r="FF44" i="4" s="1"/>
  <c r="S57" i="4" a="1"/>
  <c r="S57" i="4" s="1"/>
  <c r="FI80" i="4" a="1"/>
  <c r="FI80" i="4" s="1"/>
  <c r="DS59" i="4" a="1"/>
  <c r="DS59" i="4" s="1"/>
  <c r="DR59" i="4" a="1"/>
  <c r="DR59" i="4" s="1"/>
  <c r="GV141" i="4" a="1"/>
  <c r="GV141" i="4" s="1"/>
  <c r="GQ32" i="4" a="1"/>
  <c r="GQ32" i="4" s="1"/>
  <c r="DY188" i="4" a="1"/>
  <c r="DY188" i="4" s="1"/>
  <c r="ET59" i="4" a="1"/>
  <c r="ET59" i="4" s="1"/>
  <c r="FF57" i="4" a="1"/>
  <c r="FF57" i="4" s="1"/>
  <c r="DO57" i="4" a="1"/>
  <c r="DO57" i="4" s="1"/>
  <c r="DY50" i="4" a="1"/>
  <c r="DY50" i="4" s="1"/>
  <c r="GR57" i="4" a="1"/>
  <c r="GR57" i="4" s="1"/>
  <c r="ET23" i="4" a="1"/>
  <c r="ET23" i="4" s="1"/>
  <c r="DS57" i="4" a="1"/>
  <c r="DS57" i="4" s="1"/>
  <c r="DR57" i="4" a="1"/>
  <c r="DR57" i="4" s="1"/>
  <c r="DZ188" i="4" a="1"/>
  <c r="DZ188" i="4" s="1"/>
  <c r="HH239" i="4" a="1"/>
  <c r="HH239" i="4" s="1"/>
  <c r="FX188" i="4" a="1"/>
  <c r="FX188" i="4" s="1"/>
  <c r="EX44" i="4" a="1"/>
  <c r="EX44" i="4" s="1"/>
  <c r="ES188" i="4" a="1"/>
  <c r="ES188" i="4" s="1"/>
  <c r="GV80" i="4" a="1"/>
  <c r="GV80" i="4" s="1"/>
  <c r="DO188" i="4" a="1"/>
  <c r="DO188" i="4" s="1"/>
  <c r="EI32" i="4" a="1"/>
  <c r="EI32" i="4" s="1"/>
  <c r="K44" i="4" a="1"/>
  <c r="K44" i="4" s="1"/>
  <c r="DU44" i="4" a="1"/>
  <c r="DU44" i="4" s="1"/>
  <c r="FC188" i="4" a="1"/>
  <c r="FC188" i="4" s="1"/>
  <c r="GX44" i="4" a="1"/>
  <c r="GX44" i="4" s="1"/>
  <c r="GP50" i="4" a="1"/>
  <c r="GP50" i="4" s="1"/>
  <c r="GX57" i="4" a="1"/>
  <c r="GX57" i="4" s="1"/>
  <c r="DZ80" i="4" a="1"/>
  <c r="DZ80" i="4" s="1"/>
  <c r="FG44" i="4" a="1"/>
  <c r="FG44" i="4" s="1"/>
  <c r="HC50" i="4" a="1"/>
  <c r="HC50" i="4" s="1"/>
  <c r="GY239" i="4" a="1"/>
  <c r="GY239" i="4" s="1"/>
  <c r="HD188" i="4" a="1"/>
  <c r="HD188" i="4" s="1"/>
  <c r="FE50" i="4" a="1"/>
  <c r="FE50" i="4" s="1"/>
  <c r="DQ23" i="4" a="1"/>
  <c r="DQ23" i="4" s="1"/>
  <c r="ET239" i="4" a="1"/>
  <c r="ET239" i="4" s="1"/>
  <c r="FT59" i="4" a="1"/>
  <c r="FT59" i="4" s="1"/>
  <c r="FV57" i="4" a="1"/>
  <c r="FV57" i="4" s="1"/>
  <c r="GR141" i="4" a="1"/>
  <c r="GR141" i="4" s="1"/>
  <c r="HF239" i="4" a="1"/>
  <c r="HF239" i="4" s="1"/>
  <c r="FI188" i="4" a="1"/>
  <c r="FI188" i="4" s="1"/>
  <c r="FS57" i="4" a="1"/>
  <c r="FS57" i="4" s="1"/>
  <c r="ES80" i="4" a="1"/>
  <c r="ES80" i="4" s="1"/>
  <c r="ES59" i="4" a="1"/>
  <c r="ES59" i="4" s="1"/>
  <c r="EQ141" i="4" a="1"/>
  <c r="EQ141" i="4" s="1"/>
  <c r="FL44" i="4"/>
  <c r="N59" i="4" a="1"/>
  <c r="N59" i="4" s="1"/>
  <c r="L59" i="4" a="1"/>
  <c r="L59" i="4" s="1"/>
  <c r="GY50" i="4" a="1"/>
  <c r="GY50" i="4" s="1"/>
  <c r="M32" i="4" a="1"/>
  <c r="M32" i="4" s="1"/>
  <c r="EX50" i="4" a="1"/>
  <c r="EX50" i="4" s="1"/>
  <c r="FJ80" i="4" a="1"/>
  <c r="FJ80" i="4" s="1"/>
  <c r="FJ188" i="4" a="1"/>
  <c r="FJ188" i="4" s="1"/>
  <c r="HC59" i="4" a="1"/>
  <c r="HC59" i="4" s="1"/>
  <c r="FJ141" i="4" a="1"/>
  <c r="FJ141" i="4" s="1"/>
  <c r="DQ32" i="4" a="1"/>
  <c r="DQ32" i="4" s="1"/>
  <c r="HC57" i="4" a="1"/>
  <c r="HC57" i="4" s="1"/>
  <c r="GW80" i="4" a="1"/>
  <c r="GW80" i="4" s="1"/>
  <c r="GO59" i="4" a="1"/>
  <c r="GO59" i="4" s="1"/>
  <c r="EP141" i="4" a="1"/>
  <c r="EP141" i="4"/>
  <c r="ER44" i="4" a="1"/>
  <c r="ER44" i="4" s="1"/>
  <c r="FS23" i="4" a="1"/>
  <c r="FS23" i="4" s="1"/>
  <c r="GZ239" i="4" a="1"/>
  <c r="GZ239" i="4" s="1"/>
  <c r="HK239" i="4" a="1"/>
  <c r="HK239" i="4"/>
  <c r="HK59" i="4" a="1"/>
  <c r="HK59" i="4" s="1"/>
  <c r="FY44" i="4" a="1"/>
  <c r="FY44" i="4" s="1"/>
  <c r="FN44" i="4"/>
  <c r="FY80" i="4" a="1"/>
  <c r="FY80" i="4" s="1"/>
  <c r="HC239" i="4" a="1"/>
  <c r="HC239" i="4" s="1"/>
  <c r="FM23" i="4"/>
  <c r="GW57" i="4" a="1"/>
  <c r="GW57" i="4" s="1"/>
  <c r="O23" i="4" a="1"/>
  <c r="O23" i="4" s="1"/>
  <c r="FA141" i="4" a="1"/>
  <c r="FA141" i="4" s="1"/>
  <c r="FC57" i="4" a="1"/>
  <c r="FC57" i="4"/>
  <c r="FX239" i="4" a="1"/>
  <c r="FX239" i="4" s="1"/>
  <c r="GW50" i="4" a="1"/>
  <c r="GW50" i="4" s="1"/>
  <c r="HE59" i="4" a="1"/>
  <c r="HE59" i="4" s="1"/>
  <c r="ET50" i="4" a="1"/>
  <c r="ET50" i="4"/>
  <c r="FL188" i="4"/>
  <c r="EB57" i="4" a="1"/>
  <c r="EB57" i="4" s="1"/>
  <c r="GO44" i="4" a="1"/>
  <c r="GO44" i="4" s="1"/>
  <c r="DZ239" i="4" a="1"/>
  <c r="DZ239" i="4" s="1"/>
  <c r="GQ50" i="4" a="1"/>
  <c r="GQ50" i="4" s="1"/>
  <c r="FP239" i="4" a="1"/>
  <c r="FP239" i="4" s="1"/>
  <c r="FV239" i="4" a="1"/>
  <c r="FV239" i="4" s="1"/>
  <c r="GU59" i="4" a="1"/>
  <c r="GU59" i="4"/>
  <c r="N239" i="4" a="1"/>
  <c r="N239" i="4" s="1"/>
  <c r="L239" i="4" a="1"/>
  <c r="L239" i="4" s="1"/>
  <c r="O80" i="4" a="1"/>
  <c r="O80" i="4" s="1"/>
  <c r="FJ57" i="4" a="1"/>
  <c r="FJ57" i="4" s="1"/>
  <c r="FW188" i="4" a="1"/>
  <c r="FW188" i="4" s="1"/>
  <c r="FT44" i="4" a="1"/>
  <c r="FT44" i="4" s="1"/>
  <c r="GZ44" i="4" a="1"/>
  <c r="GZ44" i="4" s="1"/>
  <c r="GQ44" i="4" a="1"/>
  <c r="GQ44" i="4" s="1"/>
  <c r="FI239" i="4" a="1"/>
  <c r="FI239" i="4" s="1"/>
  <c r="EC239" i="4" a="1"/>
  <c r="EC239" i="4" s="1"/>
  <c r="ER80" i="4" a="1"/>
  <c r="ER80" i="4"/>
  <c r="FA188" i="4" a="1"/>
  <c r="FA188" i="4" s="1"/>
  <c r="HE80" i="4" a="1"/>
  <c r="HE80" i="4" s="1"/>
  <c r="FA59" i="4" a="1"/>
  <c r="FA59" i="4" s="1"/>
  <c r="FM80" i="4"/>
  <c r="GM32" i="4" a="1"/>
  <c r="GM32" i="4" s="1"/>
  <c r="FJ23" i="4" a="1"/>
  <c r="FJ23" i="4" s="1"/>
  <c r="T80" i="4" a="1"/>
  <c r="T80" i="4" s="1"/>
  <c r="GV50" i="4" a="1"/>
  <c r="GV50" i="4" s="1"/>
  <c r="O50" i="4" a="1"/>
  <c r="O50" i="4" s="1"/>
  <c r="ED188" i="4" a="1"/>
  <c r="ED188" i="4" s="1"/>
  <c r="FV188" i="4" a="1"/>
  <c r="FV188" i="4" s="1"/>
  <c r="FN188" i="4"/>
  <c r="EP80" i="4" a="1"/>
  <c r="EP80" i="4" s="1"/>
  <c r="FV23" i="4" a="1"/>
  <c r="FV23" i="4"/>
  <c r="ER50" i="4" a="1"/>
  <c r="ER50" i="4" s="1"/>
  <c r="FN59" i="4"/>
  <c r="HH188" i="4" a="1"/>
  <c r="HH188" i="4" s="1"/>
  <c r="FF59" i="4" a="1"/>
  <c r="FF59" i="4"/>
  <c r="DW239" i="4" a="1"/>
  <c r="DW239" i="4" s="1"/>
  <c r="GU188" i="4" a="1"/>
  <c r="GU188" i="4" s="1"/>
  <c r="GN59" i="4" a="1"/>
  <c r="GN59" i="4" s="1"/>
  <c r="EP23" i="4" a="1"/>
  <c r="EP23" i="4"/>
  <c r="GX32" i="4" a="1"/>
  <c r="GX32" i="4" s="1"/>
  <c r="FI57" i="4" a="1"/>
  <c r="FI57" i="4"/>
  <c r="K80" i="4" a="1"/>
  <c r="K80" i="4" s="1"/>
  <c r="DU80" i="4" a="1"/>
  <c r="DU80" i="4" s="1"/>
  <c r="HC141" i="4" a="1"/>
  <c r="HC141" i="4" s="1"/>
  <c r="EV50" i="4" a="1"/>
  <c r="EV50" i="4" s="1"/>
  <c r="GN23" i="4" a="1"/>
  <c r="GN23" i="4"/>
  <c r="FS141" i="4" a="1"/>
  <c r="FS141" i="4" s="1"/>
  <c r="FW57" i="4" a="1"/>
  <c r="FW57" i="4" s="1"/>
  <c r="EX57" i="4" a="1"/>
  <c r="EX57" i="4" s="1"/>
  <c r="GO239" i="4" a="1"/>
  <c r="GO239" i="4" s="1"/>
  <c r="FF23" i="4" a="1"/>
  <c r="FF23" i="4" s="1"/>
  <c r="GY80" i="4" a="1"/>
  <c r="GY80" i="4" s="1"/>
  <c r="FY32" i="4" a="1"/>
  <c r="FY32" i="4" s="1"/>
  <c r="FW23" i="4" a="1"/>
  <c r="FW23" i="4" s="1"/>
  <c r="FI44" i="4" a="1"/>
  <c r="FI44" i="4" s="1"/>
  <c r="T59" i="4" a="1"/>
  <c r="T59" i="4" s="1"/>
  <c r="FP141" i="4" a="1"/>
  <c r="FP141" i="4" s="1"/>
  <c r="GU50" i="4" a="1"/>
  <c r="GU50" i="4"/>
  <c r="FL57" i="4"/>
  <c r="GM239" i="4" a="1"/>
  <c r="GM239" i="4" s="1"/>
  <c r="HC44" i="4" a="1"/>
  <c r="HC44" i="4" s="1"/>
  <c r="DQ57" i="4" a="1"/>
  <c r="DQ57" i="4" s="1"/>
  <c r="EI239" i="4" a="1"/>
  <c r="EI239" i="4" s="1"/>
  <c r="GS57" i="4" a="1"/>
  <c r="GS57" i="4" s="1"/>
  <c r="DV59" i="4" a="1"/>
  <c r="DV59" i="4" s="1"/>
  <c r="EW57" i="4" a="1"/>
  <c r="EW57" i="4" s="1"/>
  <c r="FB80" i="4" a="1"/>
  <c r="FB80" i="4" s="1"/>
  <c r="DY44" i="4" a="1"/>
  <c r="DY44" i="4" s="1"/>
  <c r="S50" i="4" a="1"/>
  <c r="S50" i="4" s="1"/>
  <c r="GO141" i="4" a="1"/>
  <c r="GO141" i="4" s="1"/>
  <c r="HH57" i="4" a="1"/>
  <c r="HH57" i="4" s="1"/>
  <c r="ED44" i="4" a="1"/>
  <c r="ED44" i="4" s="1"/>
  <c r="R188" i="4" a="1"/>
  <c r="R188" i="4" s="1"/>
  <c r="GP32" i="4" a="1"/>
  <c r="GP32" i="4" s="1"/>
  <c r="FC32" i="4" a="1"/>
  <c r="FC32" i="4" s="1"/>
  <c r="HD57" i="4" a="1"/>
  <c r="HD57" i="4" s="1"/>
  <c r="EW44" i="4" a="1"/>
  <c r="EW44" i="4" s="1"/>
  <c r="HA44" i="4" a="1"/>
  <c r="HA44" i="4"/>
  <c r="N23" i="4" a="1"/>
  <c r="N23" i="4" s="1"/>
  <c r="L23" i="4" a="1"/>
  <c r="L23" i="4" s="1"/>
  <c r="FP23" i="4" a="1"/>
  <c r="FP23" i="4" s="1"/>
  <c r="ET80" i="4" a="1"/>
  <c r="ET80" i="4" s="1"/>
  <c r="HA141" i="4" a="1"/>
  <c r="HA141" i="4" s="1"/>
  <c r="FW32" i="4" a="1"/>
  <c r="FW32" i="4" s="1"/>
  <c r="FE23" i="4" a="1"/>
  <c r="FE23" i="4" s="1"/>
  <c r="FY141" i="4" a="1"/>
  <c r="FY141" i="4" s="1"/>
  <c r="FM57" i="4"/>
  <c r="T44" i="4" a="1"/>
  <c r="T44" i="4" s="1"/>
  <c r="GU141" i="4" a="1"/>
  <c r="GU141" i="4"/>
  <c r="N188" i="4" a="1"/>
  <c r="N188" i="4" s="1"/>
  <c r="L188" i="4" a="1"/>
  <c r="L188" i="4" s="1"/>
  <c r="DV239" i="4" a="1"/>
  <c r="DV239" i="4" s="1"/>
  <c r="FG32" i="4" a="1"/>
  <c r="FG32" i="4" s="1"/>
  <c r="S44" i="4" a="1"/>
  <c r="S44" i="4" s="1"/>
  <c r="EP59" i="4" a="1"/>
  <c r="EP59" i="4" s="1"/>
  <c r="FT57" i="4" a="1"/>
  <c r="FT57" i="4" s="1"/>
  <c r="GS141" i="4" a="1"/>
  <c r="GS141" i="4" s="1"/>
  <c r="FY50" i="4" a="1"/>
  <c r="FY50" i="4" s="1"/>
  <c r="DW57" i="4" a="1"/>
  <c r="DW57" i="4" s="1"/>
  <c r="M23" i="4" a="1"/>
  <c r="M23" i="4" s="1"/>
  <c r="K50" i="4" a="1"/>
  <c r="K50" i="4" s="1"/>
  <c r="DU50" i="4" a="1"/>
  <c r="DU50" i="4" s="1"/>
  <c r="FV80" i="4" a="1"/>
  <c r="FV80" i="4" s="1"/>
  <c r="HE239" i="4" a="1"/>
  <c r="HE239" i="4" s="1"/>
  <c r="FN141" i="4"/>
  <c r="HD80" i="4" a="1"/>
  <c r="HD80" i="4" s="1"/>
  <c r="GO50" i="4" a="1"/>
  <c r="GO50" i="4" s="1"/>
  <c r="FY59" i="4" a="1"/>
  <c r="FY59" i="4" s="1"/>
  <c r="GO57" i="4" a="1"/>
  <c r="GO57" i="4" s="1"/>
  <c r="FX59" i="4" a="1"/>
  <c r="FX59" i="4"/>
  <c r="FA50" i="4" a="1"/>
  <c r="FA50" i="4" s="1"/>
  <c r="EC80" i="4" a="1"/>
  <c r="EC80" i="4" s="1"/>
  <c r="GV188" i="4" a="1"/>
  <c r="GV188" i="4" s="1"/>
  <c r="FL23" i="4"/>
  <c r="GR59" i="4" a="1"/>
  <c r="GR59" i="4" s="1"/>
  <c r="GU32" i="4" a="1"/>
  <c r="GU32" i="4" s="1"/>
  <c r="DW50" i="4" a="1"/>
  <c r="DW50" i="4" s="1"/>
  <c r="ET57" i="4" a="1"/>
  <c r="ET57" i="4" s="1"/>
  <c r="EQ239" i="4" a="1"/>
  <c r="EQ239" i="4" s="1"/>
  <c r="EZ32" i="4" a="1"/>
  <c r="EZ32" i="4" s="1"/>
  <c r="K57" i="4" a="1"/>
  <c r="K57" i="4" s="1"/>
  <c r="DU57" i="4" a="1"/>
  <c r="DU57" i="4" s="1"/>
  <c r="GU57" i="4" a="1"/>
  <c r="GU57" i="4" s="1"/>
  <c r="T188" i="4" a="1"/>
  <c r="T188" i="4" s="1"/>
  <c r="HC32" i="4" a="1"/>
  <c r="HC32" i="4" s="1"/>
  <c r="GQ239" i="4" a="1"/>
  <c r="GQ239" i="4" s="1"/>
  <c r="HF59" i="4" a="1"/>
  <c r="HF59" i="4" s="1"/>
  <c r="HF80" i="4" a="1"/>
  <c r="HF80" i="4" s="1"/>
  <c r="GV59" i="4" a="1"/>
  <c r="GV59" i="4" s="1"/>
  <c r="FG80" i="4" a="1"/>
  <c r="FG80" i="4" s="1"/>
  <c r="FP50" i="4" a="1"/>
  <c r="FP50" i="4" s="1"/>
  <c r="FT188" i="4" a="1"/>
  <c r="FT188" i="4" s="1"/>
  <c r="FY188" i="4" a="1"/>
  <c r="FY188" i="4" s="1"/>
  <c r="DW32" i="4" a="1"/>
  <c r="DW32" i="4" s="1"/>
  <c r="EZ141" i="4" a="1"/>
  <c r="EZ141" i="4" s="1"/>
  <c r="EZ23" i="4" a="1"/>
  <c r="EZ23" i="4" s="1"/>
  <c r="FL32" i="4"/>
  <c r="EZ80" i="4" a="1"/>
  <c r="EZ80" i="4" s="1"/>
  <c r="S32" i="4" a="1"/>
  <c r="S32" i="4" s="1"/>
  <c r="EI141" i="4" a="1"/>
  <c r="EI141" i="4" s="1"/>
  <c r="EZ239" i="4" a="1"/>
  <c r="EZ239" i="4" s="1"/>
  <c r="ED80" i="4" a="1"/>
  <c r="ED80" i="4" s="1"/>
  <c r="FF80" i="4" a="1"/>
  <c r="FF80" i="4" s="1"/>
  <c r="FN50" i="4"/>
  <c r="DW44" i="4" a="1"/>
  <c r="DW44" i="4" s="1"/>
  <c r="HH44" i="4" a="1"/>
  <c r="HH44" i="4" s="1"/>
  <c r="GX188" i="4" a="1"/>
  <c r="GX188" i="4" s="1"/>
  <c r="HD59" i="4" a="1"/>
  <c r="HD59" i="4" s="1"/>
  <c r="S80" i="4" a="1"/>
  <c r="S80" i="4" s="1"/>
  <c r="HA239" i="4" a="1"/>
  <c r="HA239" i="4" s="1"/>
  <c r="EB239" i="4" a="1"/>
  <c r="EB239" i="4" s="1"/>
  <c r="FE59" i="4" a="1"/>
  <c r="FE59" i="4" s="1"/>
  <c r="FC50" i="4" a="1"/>
  <c r="FC50" i="4" s="1"/>
  <c r="FC44" i="4" a="1"/>
  <c r="FC44" i="4" s="1"/>
  <c r="EP188" i="4" a="1"/>
  <c r="EP188" i="4" s="1"/>
  <c r="EW59" i="4" a="1"/>
  <c r="EW59" i="4" s="1"/>
  <c r="FC141" i="4" a="1"/>
  <c r="FC141" i="4" s="1"/>
  <c r="DQ239" i="4" a="1"/>
  <c r="DQ239" i="4" s="1"/>
  <c r="GV239" i="4" a="1"/>
  <c r="GV239" i="4"/>
  <c r="K59" i="4" a="1"/>
  <c r="K59" i="4" s="1"/>
  <c r="DU59" i="4" a="1"/>
  <c r="DU59" i="4" s="1"/>
  <c r="GS188" i="4" a="1"/>
  <c r="GS188" i="4" s="1"/>
  <c r="R50" i="4" a="1"/>
  <c r="R50" i="4" s="1"/>
  <c r="DZ57" i="4" a="1"/>
  <c r="DZ57" i="4" s="1"/>
  <c r="EC50" i="4" a="1"/>
  <c r="EC50" i="4" s="1"/>
  <c r="FT32" i="4" a="1"/>
  <c r="FT32" i="4" s="1"/>
  <c r="EI57" i="4" a="1"/>
  <c r="EI57" i="4"/>
  <c r="N141" i="4" a="1"/>
  <c r="N141" i="4" s="1"/>
  <c r="L141" i="4" a="1"/>
  <c r="L141" i="4" s="1"/>
  <c r="GM50" i="4" a="1"/>
  <c r="GM50" i="4" s="1"/>
  <c r="GZ141" i="4" a="1"/>
  <c r="GZ141" i="4" s="1"/>
  <c r="FV44" i="4" a="1"/>
  <c r="FV44" i="4" s="1"/>
  <c r="FJ239" i="4" a="1"/>
  <c r="FJ239" i="4" s="1"/>
  <c r="FI50" i="4" a="1"/>
  <c r="FI50" i="4" s="1"/>
  <c r="FE141" i="4" a="1"/>
  <c r="FE141" i="4" s="1"/>
  <c r="M59" i="4" a="1"/>
  <c r="M59" i="4" s="1"/>
  <c r="FS32" i="4" a="1"/>
  <c r="FS32" i="4" s="1"/>
  <c r="FE44" i="4" a="1"/>
  <c r="FE44" i="4" s="1"/>
  <c r="GX239" i="4" a="1"/>
  <c r="GX239" i="4" s="1"/>
  <c r="GS44" i="4" a="1"/>
  <c r="GS44" i="4" s="1"/>
  <c r="HE44" i="4" a="1"/>
  <c r="HE44" i="4" s="1"/>
  <c r="HK80" i="4" a="1"/>
  <c r="HK80" i="4" s="1"/>
  <c r="T50" i="4" a="1"/>
  <c r="T50" i="4" s="1"/>
  <c r="EQ188" i="4" a="1"/>
  <c r="EQ188" i="4" s="1"/>
  <c r="DY32" i="4" a="1"/>
  <c r="DY32" i="4" s="1"/>
  <c r="HD50" i="4" a="1"/>
  <c r="HD50" i="4" s="1"/>
  <c r="GP188" i="4" a="1"/>
  <c r="GP188" i="4" s="1"/>
  <c r="EV141" i="4" a="1"/>
  <c r="EV141" i="4" s="1"/>
  <c r="DZ50" i="4" a="1"/>
  <c r="DZ50" i="4" s="1"/>
  <c r="GM23" i="4" a="1"/>
  <c r="GM23" i="4" s="1"/>
  <c r="GW32" i="4" a="1"/>
  <c r="GW32" i="4" s="1"/>
  <c r="DQ50" i="4" a="1"/>
  <c r="DQ50" i="4" s="1"/>
  <c r="GM44" i="4" a="1"/>
  <c r="GM44" i="4" s="1"/>
  <c r="FV141" i="4" a="1"/>
  <c r="FV141" i="4" s="1"/>
  <c r="FB32" i="4" a="1"/>
  <c r="FB32" i="4" s="1"/>
  <c r="FP32" i="4" a="1"/>
  <c r="FP32" i="4" s="1"/>
  <c r="FN23" i="4"/>
  <c r="HF32" i="4" a="1"/>
  <c r="HF32" i="4" s="1"/>
  <c r="EX32" i="4" a="1"/>
  <c r="EX32" i="4" s="1"/>
  <c r="DS239" i="4" a="1"/>
  <c r="DS239" i="4" s="1"/>
  <c r="DR239" i="4" a="1"/>
  <c r="DR239" i="4" s="1"/>
  <c r="GQ80" i="4" a="1"/>
  <c r="GQ80" i="4" s="1"/>
  <c r="EQ80" i="4" a="1"/>
  <c r="EQ80" i="4" s="1"/>
  <c r="FI141" i="4" a="1"/>
  <c r="FI141" i="4" s="1"/>
  <c r="FY239" i="4" a="1"/>
  <c r="FY239" i="4" s="1"/>
  <c r="GZ23" i="4" a="1"/>
  <c r="GZ23" i="4" s="1"/>
  <c r="EX80" i="4" a="1"/>
  <c r="EX80" i="4" s="1"/>
  <c r="GZ57" i="4" a="1"/>
  <c r="GZ57" i="4" s="1"/>
  <c r="M80" i="4" a="1"/>
  <c r="M80" i="4" s="1"/>
  <c r="GS32" i="4" a="1"/>
  <c r="GS32" i="4" s="1"/>
  <c r="HF188" i="4" a="1"/>
  <c r="HF188" i="4" s="1"/>
  <c r="HD141" i="4" a="1"/>
  <c r="HD141" i="4" s="1"/>
  <c r="GQ59" i="4" a="1"/>
  <c r="GQ59" i="4" s="1"/>
  <c r="FB44" i="4" a="1"/>
  <c r="FB44" i="4" s="1"/>
  <c r="FX57" i="4" a="1"/>
  <c r="FX57" i="4" s="1"/>
  <c r="EX188" i="4" a="1"/>
  <c r="EX188" i="4" s="1"/>
  <c r="EV188" i="4" a="1"/>
  <c r="EV188" i="4" s="1"/>
  <c r="DO141" i="4" a="1"/>
  <c r="DO141" i="4" s="1"/>
  <c r="HC80" i="4" a="1"/>
  <c r="HC80" i="4" s="1"/>
  <c r="DV141" i="4" a="1"/>
  <c r="DV141" i="4" s="1"/>
  <c r="GN239" i="4" a="1"/>
  <c r="GN239" i="4" s="1"/>
  <c r="R141" i="4" a="1"/>
  <c r="R141" i="4" s="1"/>
  <c r="FF188" i="4" a="1"/>
  <c r="FF188" i="4" s="1"/>
  <c r="HH50" i="4" a="1"/>
  <c r="HH50" i="4" s="1"/>
  <c r="HK188" i="4" a="1"/>
  <c r="HK188" i="4" s="1"/>
  <c r="M57" i="4" a="1"/>
  <c r="M57" i="4" s="1"/>
  <c r="FC80" i="4" a="1"/>
  <c r="FC80" i="4" s="1"/>
  <c r="O44" i="4" a="1"/>
  <c r="O44" i="4"/>
  <c r="EE44" i="4" a="1"/>
  <c r="EE44" i="4" s="1"/>
  <c r="DZ44" i="4" a="1"/>
  <c r="DZ44" i="4" s="1"/>
  <c r="K239" i="4" a="1"/>
  <c r="K239" i="4"/>
  <c r="DU239" i="4" a="1"/>
  <c r="DU239" i="4" s="1"/>
  <c r="EW188" i="4" a="1"/>
  <c r="EW188" i="4" s="1"/>
  <c r="FS50" i="4" a="1"/>
  <c r="FS50" i="4" s="1"/>
  <c r="EV57" i="4" a="1"/>
  <c r="EV57" i="4" s="1"/>
  <c r="FV50" i="4" a="1"/>
  <c r="FV50" i="4" s="1"/>
  <c r="Q44" i="4" a="1"/>
  <c r="Q44" i="4" s="1"/>
  <c r="I44" i="4" a="1"/>
  <c r="I44" i="4" s="1"/>
  <c r="T141" i="4" a="1"/>
  <c r="T141" i="4" s="1"/>
  <c r="HH141" i="4" a="1"/>
  <c r="HH141" i="4" s="1"/>
  <c r="N50" i="4" a="1"/>
  <c r="N50" i="4" s="1"/>
  <c r="L50" i="4" a="1"/>
  <c r="L50" i="4" s="1"/>
  <c r="FC59" i="4" a="1"/>
  <c r="FC59" i="4" s="1"/>
  <c r="EB80" i="4" a="1"/>
  <c r="EB80" i="4" s="1"/>
  <c r="O59" i="4" a="1"/>
  <c r="O59" i="4" s="1"/>
  <c r="HK32" i="4" a="1"/>
  <c r="HK32" i="4" s="1"/>
  <c r="DO239" i="4" a="1"/>
  <c r="DO239" i="4" s="1"/>
  <c r="EE59" i="4" a="1"/>
  <c r="EE59" i="4" s="1"/>
  <c r="N32" i="4" a="1"/>
  <c r="N32" i="4"/>
  <c r="L32" i="4" a="1"/>
  <c r="L32" i="4" s="1"/>
  <c r="Q59" i="4" a="1"/>
  <c r="Q59" i="4" s="1"/>
  <c r="I59" i="4" a="1"/>
  <c r="I59" i="4"/>
  <c r="DS32" i="4" a="1"/>
  <c r="DS32" i="4" s="1"/>
  <c r="DR32" i="4" a="1"/>
  <c r="DR32" i="4" s="1"/>
  <c r="FM141" i="4"/>
  <c r="GM188" i="4" a="1"/>
  <c r="GM188" i="4" s="1"/>
  <c r="DZ141" i="4" a="1"/>
  <c r="DZ141" i="4" s="1"/>
  <c r="ER239" i="4" a="1"/>
  <c r="ER239" i="4" s="1"/>
  <c r="DY141" i="4" a="1"/>
  <c r="DY141" i="4"/>
  <c r="GZ188" i="4" a="1"/>
  <c r="GZ188" i="4" s="1"/>
  <c r="DY80" i="4" a="1"/>
  <c r="DY80" i="4" s="1"/>
  <c r="GW239" i="4" a="1"/>
  <c r="GW239" i="4"/>
  <c r="Q32" i="4" a="1"/>
  <c r="Q32" i="4" s="1"/>
  <c r="I32" i="4" a="1"/>
  <c r="I32" i="4" s="1"/>
  <c r="DQ188" i="4" a="1"/>
  <c r="DQ188" i="4" s="1"/>
  <c r="GP80" i="4" a="1"/>
  <c r="GP80" i="4"/>
  <c r="HE23" i="4" a="1"/>
  <c r="HE23" i="4" s="1"/>
  <c r="HH59" i="4" a="1"/>
  <c r="HH59" i="4" s="1"/>
  <c r="HE57" i="4" a="1"/>
  <c r="HE57" i="4"/>
  <c r="HA23" i="4" a="1"/>
  <c r="HA23" i="4" s="1"/>
  <c r="EW50" i="4" a="1"/>
  <c r="EW50" i="4"/>
  <c r="ER59" i="4" a="1"/>
  <c r="ER59" i="4" s="1"/>
  <c r="HK141" i="4" a="1"/>
  <c r="HK141" i="4" s="1"/>
  <c r="GR50" i="4" a="1"/>
  <c r="GR50" i="4" s="1"/>
  <c r="FG59" i="4" a="1"/>
  <c r="FG59" i="4" s="1"/>
  <c r="EB59" i="4" a="1"/>
  <c r="EB59" i="4" s="1"/>
  <c r="HH23" i="4" a="1"/>
  <c r="HH23" i="4" s="1"/>
  <c r="GW141" i="4" a="1"/>
  <c r="GW141" i="4" s="1"/>
  <c r="EC32" i="4" a="1"/>
  <c r="EC32" i="4" s="1"/>
  <c r="FG57" i="4" a="1"/>
  <c r="FG57" i="4" s="1"/>
  <c r="GR239" i="4" a="1"/>
  <c r="GR239" i="4" s="1"/>
  <c r="ET188" i="4" a="1"/>
  <c r="ET188" i="4" s="1"/>
  <c r="FX141" i="4" a="1"/>
  <c r="FX141" i="4" s="1"/>
  <c r="FA44" i="4" a="1"/>
  <c r="FA44" i="4" s="1"/>
  <c r="FE57" i="4" a="1"/>
  <c r="FE57" i="4" s="1"/>
  <c r="EE188" i="4" a="1"/>
  <c r="EE188" i="4"/>
  <c r="ES239" i="4" a="1"/>
  <c r="ES239" i="4" s="1"/>
  <c r="DY57" i="4" a="1"/>
  <c r="DY57" i="4" s="1"/>
  <c r="FX50" i="4" a="1"/>
  <c r="FX50" i="4" s="1"/>
  <c r="S188" i="4" a="1"/>
  <c r="S188" i="4" s="1"/>
  <c r="FM188" i="4"/>
  <c r="DY23" i="4" a="1"/>
  <c r="DY23" i="4" s="1"/>
  <c r="FL141" i="4"/>
  <c r="GS23" i="4" a="1"/>
  <c r="GS23" i="4" s="1"/>
  <c r="DZ23" i="4" a="1"/>
  <c r="DZ23" i="4" s="1"/>
  <c r="GZ32" i="4" a="1"/>
  <c r="GZ32" i="4" s="1"/>
  <c r="GN80" i="4" a="1"/>
  <c r="GN80" i="4" s="1"/>
  <c r="DQ44" i="4" a="1"/>
  <c r="DQ44" i="4" s="1"/>
  <c r="EQ23" i="4" a="1"/>
  <c r="EQ23" i="4" s="1"/>
  <c r="HD239" i="4" a="1"/>
  <c r="HD239" i="4" s="1"/>
  <c r="FB23" i="4" a="1"/>
  <c r="FB23" i="4" s="1"/>
  <c r="HD23" i="4" a="1"/>
  <c r="HD23" i="4" s="1"/>
  <c r="O32" i="4" a="1"/>
  <c r="O32" i="4" s="1"/>
  <c r="GV57" i="4" a="1"/>
  <c r="GV57" i="4" s="1"/>
  <c r="EE239" i="4" a="1"/>
  <c r="EE239" i="4" s="1"/>
  <c r="EP44" i="4" a="1"/>
  <c r="EP44" i="4" s="1"/>
  <c r="FY57" i="4" a="1"/>
  <c r="FY57" i="4" s="1"/>
  <c r="FA23" i="4" a="1"/>
  <c r="FA23" i="4" s="1"/>
  <c r="EB50" i="4" a="1"/>
  <c r="EB50" i="4" s="1"/>
  <c r="T23" i="4" a="1"/>
  <c r="T23" i="4" s="1"/>
  <c r="FM239" i="4"/>
  <c r="DO23" i="4" a="1"/>
  <c r="DO23" i="4" s="1"/>
  <c r="K141" i="4" a="1"/>
  <c r="K141" i="4" s="1"/>
  <c r="DU141" i="4" a="1"/>
  <c r="DU141" i="4" s="1"/>
  <c r="FY23" i="4" a="1"/>
  <c r="FY23" i="4" s="1"/>
  <c r="GO23" i="4" a="1"/>
  <c r="GO23" i="4" s="1"/>
  <c r="DV80" i="4" a="1"/>
  <c r="DV80" i="4" s="1"/>
  <c r="DO80" i="4" a="1"/>
  <c r="DO80" i="4" s="1"/>
  <c r="EI59" i="4" a="1"/>
  <c r="EI59" i="4" s="1"/>
  <c r="M50" i="4" a="1"/>
  <c r="M50" i="4" s="1"/>
  <c r="FV59" i="4" a="1"/>
  <c r="FV59" i="4" s="1"/>
  <c r="GQ23" i="4" a="1"/>
  <c r="GQ23" i="4" s="1"/>
  <c r="DO32" i="4" a="1"/>
  <c r="DO32" i="4" s="1"/>
  <c r="EZ44" i="4" a="1"/>
  <c r="EZ44" i="4" s="1"/>
  <c r="FF50" i="4" a="1"/>
  <c r="FF50" i="4" s="1"/>
  <c r="DQ141" i="4" a="1"/>
  <c r="DQ141" i="4" s="1"/>
  <c r="FT23" i="4" a="1"/>
  <c r="FT23" i="4" s="1"/>
  <c r="DS44" i="4" a="1"/>
  <c r="DS44" i="4" s="1"/>
  <c r="DR44" i="4" a="1"/>
  <c r="DR44" i="4" s="1"/>
  <c r="FI32" i="4" a="1"/>
  <c r="FI32" i="4" s="1"/>
  <c r="HF57" i="4" a="1"/>
  <c r="HF57" i="4" s="1"/>
  <c r="HA50" i="4" a="1"/>
  <c r="HA50" i="4" s="1"/>
  <c r="HH32" i="4" a="1"/>
  <c r="HH32" i="4" s="1"/>
  <c r="Q23" i="4" a="1"/>
  <c r="Q23" i="4" s="1"/>
  <c r="I23" i="4" a="1"/>
  <c r="I23" i="4" s="1"/>
  <c r="FB239" i="4" a="1"/>
  <c r="FB239" i="4" s="1"/>
  <c r="EE23" i="4" a="1"/>
  <c r="EE23" i="4" s="1"/>
  <c r="EV239" i="4" a="1"/>
  <c r="EV239" i="4" s="1"/>
  <c r="HF141" i="4" a="1"/>
  <c r="HF141" i="4" s="1"/>
  <c r="FE188" i="4" a="1"/>
  <c r="FE188" i="4" s="1"/>
  <c r="FF141" i="4" a="1"/>
  <c r="FF141" i="4" s="1"/>
  <c r="ES141" i="4" a="1"/>
  <c r="ES141" i="4" s="1"/>
  <c r="FL59" i="4"/>
  <c r="DV32" i="4" a="1"/>
  <c r="DV32" i="4" s="1"/>
  <c r="EB44" i="4" a="1"/>
  <c r="EB44" i="4" s="1"/>
  <c r="FW141" i="4" a="1"/>
  <c r="FW141" i="4" s="1"/>
  <c r="HE32" i="4" a="1"/>
  <c r="HE32" i="4"/>
  <c r="EP57" i="4" a="1"/>
  <c r="EP57" i="4" s="1"/>
  <c r="HA32" i="4" a="1"/>
  <c r="HA32" i="4" s="1"/>
  <c r="GU44" i="4" a="1"/>
  <c r="GU44" i="4" s="1"/>
  <c r="EP50" i="4" a="1"/>
  <c r="EP50" i="4" s="1"/>
  <c r="GN32" i="4" a="1"/>
  <c r="GN32" i="4" s="1"/>
  <c r="ET141" i="4" a="1"/>
  <c r="ET141" i="4" s="1"/>
  <c r="EW32" i="4" a="1"/>
  <c r="EW32" i="4" s="1"/>
  <c r="FM32" i="4"/>
  <c r="GP59" i="4" a="1"/>
  <c r="GP59" i="4" s="1"/>
  <c r="M141" i="4" a="1"/>
  <c r="M141" i="4" s="1"/>
  <c r="HD32" i="4" a="1"/>
  <c r="HD32" i="4"/>
  <c r="EV59" i="4" a="1"/>
  <c r="EV59" i="4" s="1"/>
  <c r="ED23" i="4" a="1"/>
  <c r="ED23" i="4" s="1"/>
  <c r="EW141" i="4" a="1"/>
  <c r="EW141" i="4" s="1"/>
  <c r="EC57" i="4" a="1"/>
  <c r="EC57" i="4" s="1"/>
  <c r="FE32" i="4" a="1"/>
  <c r="FE32" i="4" s="1"/>
  <c r="Q141" i="4" a="1"/>
  <c r="Q141" i="4" s="1"/>
  <c r="I141" i="4" a="1"/>
  <c r="I141" i="4" s="1"/>
  <c r="FM59" i="4"/>
  <c r="HA80" i="4" a="1"/>
  <c r="HA80" i="4" s="1"/>
  <c r="GR188" i="4" a="1"/>
  <c r="GR188" i="4" s="1"/>
  <c r="FL239" i="4"/>
  <c r="FF32" i="4" a="1"/>
  <c r="FF32" i="4" s="1"/>
  <c r="GM80" i="4" a="1"/>
  <c r="GM80" i="4" s="1"/>
  <c r="GN44" i="4" a="1"/>
  <c r="GN44" i="4" s="1"/>
  <c r="DW141" i="4" a="1"/>
  <c r="DW141" i="4" s="1"/>
  <c r="FN32" i="4"/>
  <c r="GO32" i="4" a="1"/>
  <c r="GO32" i="4"/>
  <c r="ED50" i="4" a="1"/>
  <c r="ED50" i="4" s="1"/>
  <c r="GM141" i="4" a="1"/>
  <c r="GM141" i="4" s="1"/>
  <c r="FG188" i="4" a="1"/>
  <c r="FG188" i="4" s="1"/>
  <c r="GU23" i="4" a="1"/>
  <c r="GU23" i="4" s="1"/>
  <c r="ET32" i="4" a="1"/>
  <c r="ET32" i="4"/>
  <c r="FT50" i="4" a="1"/>
  <c r="FT50" i="4" s="1"/>
  <c r="ED59" i="4" a="1"/>
  <c r="ED59" i="4" s="1"/>
  <c r="FA80" i="4" a="1"/>
  <c r="FA80" i="4" s="1"/>
  <c r="EE80" i="4" a="1"/>
  <c r="EE80" i="4" s="1"/>
  <c r="FN80" i="4"/>
  <c r="FJ32" i="4" a="1"/>
  <c r="FJ32" i="4" s="1"/>
  <c r="HE141" i="4" a="1"/>
  <c r="HE141" i="4" s="1"/>
  <c r="DS23" i="4" a="1"/>
  <c r="DS23" i="4" s="1"/>
  <c r="DR23" i="4" a="1"/>
  <c r="DR23" i="4" s="1"/>
  <c r="GY188" i="4" a="1"/>
  <c r="GY188" i="4" s="1"/>
  <c r="R32" i="4" a="1"/>
  <c r="R32" i="4" s="1"/>
  <c r="GW44" i="4" a="1"/>
  <c r="GW44" i="4" s="1"/>
  <c r="FW44" i="4" a="1"/>
  <c r="FW44" i="4" s="1"/>
  <c r="EP239" i="4" a="1"/>
  <c r="EP239" i="4" s="1"/>
  <c r="GM59" i="4" a="1"/>
  <c r="GM59" i="4" s="1"/>
  <c r="GZ50" i="4" a="1"/>
  <c r="GZ50" i="4" s="1"/>
  <c r="DS50" i="4" a="1"/>
  <c r="DS50" i="4" s="1"/>
  <c r="DR50" i="4" a="1"/>
  <c r="DR50" i="4" s="1"/>
  <c r="EI23" i="4" a="1"/>
  <c r="EI23" i="4"/>
  <c r="DO44" i="4" a="1"/>
  <c r="DO44" i="4" s="1"/>
  <c r="EW239" i="4" a="1"/>
  <c r="EW239" i="4" s="1"/>
  <c r="GM57" i="4" a="1"/>
  <c r="GM57" i="4" s="1"/>
  <c r="HF50" i="4" a="1"/>
  <c r="HF50" i="4" s="1"/>
  <c r="FX44" i="4" a="1"/>
  <c r="FX44" i="4" s="1"/>
  <c r="FM44" i="4"/>
  <c r="GP44" i="4" a="1"/>
  <c r="GP44" i="4" s="1"/>
  <c r="HF23" i="4" a="1"/>
  <c r="HF23" i="4" s="1"/>
  <c r="DV23" i="4" a="1"/>
  <c r="DV23" i="4" s="1"/>
  <c r="GW188" i="4" a="1"/>
  <c r="GW188" i="4" s="1"/>
  <c r="GP57" i="4" a="1"/>
  <c r="GP57" i="4" s="1"/>
  <c r="EB188" i="4" a="1"/>
  <c r="EB188" i="4" s="1"/>
  <c r="O188" i="4" a="1"/>
  <c r="O188" i="4" s="1"/>
  <c r="EV80" i="4" a="1"/>
  <c r="EV80" i="4" s="1"/>
  <c r="FP44" i="4" a="1"/>
  <c r="FP44" i="4" s="1"/>
  <c r="EW23" i="4" a="1"/>
  <c r="EW23" i="4" s="1"/>
  <c r="EP32" i="4" a="1"/>
  <c r="EP32" i="4" s="1"/>
  <c r="EC59" i="4" a="1"/>
  <c r="EC59" i="4" s="1"/>
  <c r="EE57" i="4" a="1"/>
  <c r="EE57" i="4" s="1"/>
  <c r="R59" i="4" a="1"/>
  <c r="R59" i="4" s="1"/>
  <c r="S239" i="4" a="1"/>
  <c r="S239" i="4" s="1"/>
  <c r="R57" i="4" a="1"/>
  <c r="R57" i="4" s="1"/>
  <c r="HK44" i="4" a="1"/>
  <c r="HK44" i="4"/>
  <c r="EV23" i="4" a="1"/>
  <c r="EV23" i="4" s="1"/>
  <c r="EC141" i="4" a="1"/>
  <c r="EC141" i="4" s="1"/>
  <c r="S141" i="4" a="1"/>
  <c r="S141" i="4" s="1"/>
  <c r="FS80" i="4" a="1"/>
  <c r="FS80" i="4" s="1"/>
  <c r="EC44" i="4" a="1"/>
  <c r="EC44" i="4"/>
  <c r="GZ59" i="4" a="1"/>
  <c r="GZ59" i="4" s="1"/>
  <c r="Q57" i="4" a="1"/>
  <c r="Q57" i="4" s="1"/>
  <c r="I57" i="4" a="1"/>
  <c r="I57" i="4" s="1"/>
  <c r="ER57" i="4" a="1"/>
  <c r="ER57" i="4" s="1"/>
  <c r="HK57" i="4" a="1"/>
  <c r="HK57" i="4" s="1"/>
  <c r="FF239" i="4" a="1"/>
  <c r="FF239" i="4" s="1"/>
  <c r="EI50" i="4" a="1"/>
  <c r="EI50" i="4"/>
  <c r="GR32" i="4" a="1"/>
  <c r="GR32" i="4" s="1"/>
  <c r="GX141" i="4" a="1"/>
  <c r="GX141" i="4" s="1"/>
  <c r="GO188" i="4" a="1"/>
  <c r="GO188" i="4" s="1"/>
  <c r="FN239" i="4"/>
  <c r="EC23" i="4" a="1"/>
  <c r="EC23" i="4" s="1"/>
  <c r="M239" i="4" a="1"/>
  <c r="M239" i="4" s="1"/>
  <c r="GY59" i="4" a="1"/>
  <c r="GY59" i="4" s="1"/>
  <c r="GY141" i="4" a="1"/>
  <c r="GY141" i="4" s="1"/>
  <c r="GU239" i="4" a="1"/>
  <c r="GU239" i="4" s="1"/>
  <c r="EB23" i="4" a="1"/>
  <c r="EB23" i="4" s="1"/>
  <c r="DZ32" i="4" a="1"/>
  <c r="DZ32" i="4"/>
  <c r="FG141" i="4" a="1"/>
  <c r="FG141" i="4" s="1"/>
  <c r="K23" i="4" a="1"/>
  <c r="K23" i="4" s="1"/>
  <c r="DU23" i="4" a="1"/>
  <c r="DU23" i="4" s="1"/>
  <c r="FJ44" i="4" a="1"/>
  <c r="FJ44" i="4" s="1"/>
  <c r="GO80" i="4" a="1"/>
  <c r="GO80" i="4" s="1"/>
  <c r="ES50" i="4" a="1"/>
  <c r="ES50" i="4" s="1"/>
  <c r="ES23" i="4" a="1"/>
  <c r="ES23" i="4" s="1"/>
  <c r="EQ44" i="4" a="1"/>
  <c r="EQ44" i="4" s="1"/>
  <c r="GP239" i="4" a="1"/>
  <c r="GP239" i="4" s="1"/>
  <c r="EQ57" i="4" a="1"/>
  <c r="EQ57" i="4" s="1"/>
  <c r="GQ141" i="4" a="1"/>
  <c r="GQ141" i="4" s="1"/>
  <c r="GV44" i="4" a="1"/>
  <c r="GV44" i="4" s="1"/>
  <c r="EE50" i="4" a="1"/>
  <c r="EE50" i="4" s="1"/>
  <c r="GN57" i="4" a="1"/>
  <c r="GN57" i="4" s="1"/>
  <c r="FC23" i="4" a="1"/>
  <c r="FC23" i="4" s="1"/>
  <c r="EZ57" i="4" a="1"/>
  <c r="EZ57" i="4" s="1"/>
  <c r="S59" i="4" a="1"/>
  <c r="S59" i="4" s="1"/>
  <c r="EI80" i="4" a="1"/>
  <c r="EI80" i="4" s="1"/>
  <c r="GN141" i="4" a="1"/>
  <c r="GN141" i="4" s="1"/>
  <c r="ED57" i="4" a="1"/>
  <c r="ED57" i="4" s="1"/>
  <c r="ER141" i="4" a="1"/>
  <c r="ER141" i="4"/>
  <c r="GN50" i="4" a="1"/>
  <c r="GN50" i="4" s="1"/>
  <c r="DV44" i="4" a="1"/>
  <c r="DV44" i="4" s="1"/>
  <c r="HA188" i="4" a="1"/>
  <c r="HA188" i="4" s="1"/>
  <c r="R239" i="4" a="1"/>
  <c r="R239" i="4" s="1"/>
  <c r="FB59" i="4" a="1"/>
  <c r="FB59" i="4" s="1"/>
  <c r="FS188" i="4" a="1"/>
  <c r="FS188" i="4" s="1"/>
  <c r="FL80" i="4"/>
  <c r="DV57" i="4" a="1"/>
  <c r="DV57" i="4" s="1"/>
  <c r="M44" i="4" a="1"/>
  <c r="M44" i="4" s="1"/>
  <c r="EZ50" i="4" a="1"/>
  <c r="EZ50" i="4" s="1"/>
  <c r="K32" i="4" a="1"/>
  <c r="K32" i="4" s="1"/>
  <c r="DU32" i="4" a="1"/>
  <c r="DU32" i="4" s="1"/>
  <c r="EI188" i="4" a="1"/>
  <c r="EI188" i="4" s="1"/>
  <c r="DV188" i="4" a="1"/>
  <c r="DV188" i="4" s="1"/>
  <c r="EB141" i="4" a="1"/>
  <c r="EB141" i="4" s="1"/>
  <c r="FW59" i="4" a="1"/>
  <c r="FW59" i="4" s="1"/>
  <c r="FX32" i="4" a="1"/>
  <c r="FX32" i="4" s="1"/>
  <c r="R44" i="4" a="1"/>
  <c r="R44" i="4" s="1"/>
  <c r="O239" i="4" a="1"/>
  <c r="O239" i="4" s="1"/>
  <c r="ES32" i="4" a="1"/>
  <c r="ES32" i="4" s="1"/>
  <c r="DV50" i="4" a="1"/>
  <c r="DV50" i="4" s="1"/>
  <c r="FP59" i="4" a="1"/>
  <c r="FP59" i="4" s="1"/>
  <c r="EX141" i="4" a="1"/>
  <c r="EX141" i="4" s="1"/>
  <c r="FJ59" i="4" a="1"/>
  <c r="FJ59" i="4" s="1"/>
  <c r="GS59" i="4" a="1"/>
  <c r="GS59" i="4" s="1"/>
  <c r="FT239" i="4" a="1"/>
  <c r="FT239" i="4" s="1"/>
  <c r="DY239" i="4" a="1"/>
  <c r="DY239" i="4" s="1"/>
  <c r="GN188" i="4" a="1"/>
  <c r="GN188" i="4" s="1"/>
  <c r="GV23" i="4" a="1"/>
  <c r="GV23" i="4" s="1"/>
  <c r="DS141" i="4" a="1"/>
  <c r="DS141" i="4" s="1"/>
  <c r="DR141" i="4" a="1"/>
  <c r="DR141" i="4" s="1"/>
  <c r="EW80" i="4" a="1"/>
  <c r="EW80" i="4" s="1"/>
  <c r="GV32" i="4" a="1"/>
  <c r="GV32" i="4"/>
  <c r="DS188" i="4" a="1"/>
  <c r="DS188" i="4" s="1"/>
  <c r="DR188" i="4" a="1"/>
  <c r="DR188" i="4" s="1"/>
  <c r="T32" i="4" a="1"/>
  <c r="T32" i="4" s="1"/>
  <c r="EQ32" i="4" a="1"/>
  <c r="EQ32" i="4" s="1"/>
  <c r="EX59" i="4" a="1"/>
  <c r="EX59" i="4" s="1"/>
  <c r="DQ80" i="4" a="1"/>
  <c r="DQ80" i="4" s="1"/>
  <c r="DS80" i="4" a="1"/>
  <c r="DS80" i="4" s="1"/>
  <c r="DR80" i="4" a="1"/>
  <c r="DR80" i="4" s="1"/>
  <c r="ET44" i="4" a="1"/>
  <c r="ET44" i="4" s="1"/>
  <c r="Q50" i="4" a="1"/>
  <c r="Q50" i="4" s="1"/>
  <c r="I50" i="4" a="1"/>
  <c r="I50" i="4" s="1"/>
  <c r="EB32" i="4" a="1"/>
  <c r="EB32" i="4" s="1"/>
  <c r="FB57" i="4" a="1"/>
  <c r="FB57" i="4" s="1"/>
  <c r="FW239" i="4" a="1"/>
  <c r="FW239" i="4" s="1"/>
  <c r="GR44" i="4" a="1"/>
  <c r="GR44" i="4" s="1"/>
  <c r="DI57" i="4"/>
  <c r="DI21" i="4"/>
  <c r="DI113" i="4"/>
  <c r="DI51" i="4"/>
  <c r="DI238" i="4"/>
  <c r="DI109" i="4"/>
  <c r="DI186" i="4"/>
  <c r="DI105" i="4"/>
  <c r="DI24" i="4"/>
  <c r="DI185" i="4"/>
  <c r="DI188" i="4"/>
  <c r="DI197" i="4"/>
  <c r="DI111" i="4"/>
  <c r="DI202" i="4"/>
  <c r="DI272" i="4"/>
  <c r="DI50" i="4"/>
  <c r="DI150" i="4"/>
  <c r="DI222" i="4"/>
  <c r="DI141" i="4"/>
  <c r="DI129" i="4"/>
  <c r="DY143" i="4" a="1"/>
  <c r="DY143" i="4" s="1"/>
  <c r="GZ143" i="4" a="1"/>
  <c r="GZ143" i="4" s="1"/>
  <c r="M143" i="4" a="1"/>
  <c r="M143" i="4" s="1"/>
  <c r="EI143" i="4" a="1"/>
  <c r="EI143" i="4" s="1"/>
  <c r="HC143" i="4" a="1"/>
  <c r="HC143" i="4" s="1"/>
  <c r="DW143" i="4" a="1"/>
  <c r="DW143" i="4" s="1"/>
  <c r="ED143" i="4" a="1"/>
  <c r="ED143" i="4" s="1"/>
  <c r="EL143" i="4" a="1"/>
  <c r="EL143" i="4" s="1"/>
  <c r="FF143" i="4" a="1"/>
  <c r="FF143" i="4" s="1"/>
  <c r="DM143" i="4" a="1"/>
  <c r="DM143" i="4"/>
  <c r="EM143" i="4" a="1"/>
  <c r="EM143" i="4" s="1"/>
  <c r="N143" i="4" a="1"/>
  <c r="N143" i="4" s="1"/>
  <c r="L143" i="4" a="1"/>
  <c r="L143" i="4" s="1"/>
  <c r="GN143" i="4" a="1"/>
  <c r="GN143" i="4" s="1"/>
  <c r="DQ143" i="4" a="1"/>
  <c r="DQ143" i="4" s="1"/>
  <c r="DI247" i="4"/>
  <c r="DI212" i="4"/>
  <c r="GD126" i="4"/>
  <c r="GD130" i="4"/>
  <c r="GD270" i="4"/>
  <c r="GD263" i="4"/>
  <c r="GD94" i="4"/>
  <c r="GD167" i="4"/>
  <c r="GD139" i="4"/>
  <c r="GD78" i="4"/>
  <c r="ER181" i="4" a="1"/>
  <c r="ER181" i="4" s="1"/>
  <c r="FW99" i="4" a="1"/>
  <c r="FW99" i="4" s="1"/>
  <c r="HF229" i="4" a="1"/>
  <c r="HF229" i="4" s="1"/>
  <c r="ET229" i="4" a="1"/>
  <c r="ET229" i="4" s="1"/>
  <c r="GU126" i="4" a="1"/>
  <c r="GU126" i="4" s="1"/>
  <c r="GR211" i="4" a="1"/>
  <c r="GR211" i="4" s="1"/>
  <c r="DY75" i="4" a="1"/>
  <c r="DY75" i="4" s="1"/>
  <c r="GX229" i="4" a="1"/>
  <c r="GX229" i="4" s="1"/>
  <c r="HH229" i="4" a="1"/>
  <c r="HH229" i="4" s="1"/>
  <c r="FJ229" i="4" a="1"/>
  <c r="FJ229" i="4" s="1"/>
  <c r="FY99" i="4" a="1"/>
  <c r="FY99" i="4" s="1"/>
  <c r="EL251" i="4" a="1"/>
  <c r="EL251" i="4"/>
  <c r="FC211" i="4" a="1"/>
  <c r="FC211" i="4" s="1"/>
  <c r="S75" i="4" a="1"/>
  <c r="S75" i="4" s="1"/>
  <c r="FE153" i="4" a="1"/>
  <c r="FE153" i="4" s="1"/>
  <c r="FT229" i="4" a="1"/>
  <c r="FT229" i="4" s="1"/>
  <c r="DY220" i="4" a="1"/>
  <c r="DY220" i="4" s="1"/>
  <c r="GV115" i="4" a="1"/>
  <c r="GV115" i="4" s="1"/>
  <c r="ES229" i="4" a="1"/>
  <c r="ES229" i="4" s="1"/>
  <c r="M99" i="4" a="1"/>
  <c r="M99" i="4" s="1"/>
  <c r="EV153" i="4" a="1"/>
  <c r="EV153" i="4" s="1"/>
  <c r="EB99" i="4" a="1"/>
  <c r="EB99" i="4" s="1"/>
  <c r="HC153" i="4" a="1"/>
  <c r="HC153" i="4" s="1"/>
  <c r="EE237" i="4" a="1"/>
  <c r="EE237" i="4" s="1"/>
  <c r="HA251" i="4" a="1"/>
  <c r="HA251" i="4" s="1"/>
  <c r="EQ251" i="4" a="1"/>
  <c r="EQ251" i="4"/>
  <c r="HD251" i="4" a="1"/>
  <c r="HD251" i="4" s="1"/>
  <c r="FY251" i="4" a="1"/>
  <c r="FY251" i="4" s="1"/>
  <c r="DM229" i="4" a="1"/>
  <c r="DM229" i="4" s="1"/>
  <c r="EN75" i="4" a="1"/>
  <c r="EN75" i="4" s="1"/>
  <c r="EL237" i="4" a="1"/>
  <c r="EL237" i="4" s="1"/>
  <c r="FJ99" i="4" a="1"/>
  <c r="FJ99" i="4" s="1"/>
  <c r="ET99" i="4" a="1"/>
  <c r="ET99" i="4" s="1"/>
  <c r="EE75" i="4" a="1"/>
  <c r="EE75" i="4" s="1"/>
  <c r="EL75" i="4" a="1"/>
  <c r="EL75" i="4" s="1"/>
  <c r="M237" i="4" a="1"/>
  <c r="M237" i="4" s="1"/>
  <c r="Q99" i="4" a="1"/>
  <c r="Q99" i="4" s="1"/>
  <c r="I99" i="4" a="1"/>
  <c r="I99" i="4" s="1"/>
  <c r="GR115" i="4" a="1"/>
  <c r="GR115" i="4" s="1"/>
  <c r="FA126" i="4" a="1"/>
  <c r="FA126" i="4" s="1"/>
  <c r="GX153" i="4" a="1"/>
  <c r="GX153" i="4" s="1"/>
  <c r="GN229" i="4" a="1"/>
  <c r="GN229" i="4" s="1"/>
  <c r="EI229" i="4" a="1"/>
  <c r="EI229" i="4" s="1"/>
  <c r="FN220" i="4"/>
  <c r="ES211" i="4" a="1"/>
  <c r="ES211" i="4" s="1"/>
  <c r="Q153" i="4" a="1"/>
  <c r="Q153" i="4" s="1"/>
  <c r="I153" i="4" a="1"/>
  <c r="I153" i="4" s="1"/>
  <c r="T229" i="4" a="1"/>
  <c r="T229" i="4" s="1"/>
  <c r="FX126" i="4" a="1"/>
  <c r="FX126" i="4"/>
  <c r="EB126" i="4" a="1"/>
  <c r="EB126" i="4" s="1"/>
  <c r="EX237" i="4" a="1"/>
  <c r="EX237" i="4" s="1"/>
  <c r="M211" i="4" a="1"/>
  <c r="M211" i="4" s="1"/>
  <c r="EV115" i="4" a="1"/>
  <c r="EV115" i="4" s="1"/>
  <c r="FB153" i="4" a="1"/>
  <c r="FB153" i="4" s="1"/>
  <c r="DY237" i="4" a="1"/>
  <c r="DY237" i="4" s="1"/>
  <c r="EZ211" i="4" a="1"/>
  <c r="EZ211" i="4" s="1"/>
  <c r="GX99" i="4" a="1"/>
  <c r="GX99" i="4" s="1"/>
  <c r="K251" i="4" a="1"/>
  <c r="K251" i="4"/>
  <c r="DU251" i="4" a="1"/>
  <c r="DU251" i="4" s="1"/>
  <c r="GX115" i="4" a="1"/>
  <c r="GX115" i="4" s="1"/>
  <c r="DS126" i="4" a="1"/>
  <c r="DS126" i="4" s="1"/>
  <c r="DR126" i="4" a="1"/>
  <c r="DR126" i="4" s="1"/>
  <c r="GV211" i="4" a="1"/>
  <c r="GV211" i="4" s="1"/>
  <c r="ER126" i="4" a="1"/>
  <c r="ER126" i="4" s="1"/>
  <c r="HA126" i="4" a="1"/>
  <c r="HA126" i="4" s="1"/>
  <c r="EH251" i="4" a="1"/>
  <c r="EH251" i="4" s="1"/>
  <c r="HE220" i="4" a="1"/>
  <c r="HE220" i="4" s="1"/>
  <c r="EX229" i="4" a="1"/>
  <c r="EX229" i="4" s="1"/>
  <c r="FT99" i="4" a="1"/>
  <c r="FT99" i="4" s="1"/>
  <c r="GM220" i="4" a="1"/>
  <c r="GM220" i="4" s="1"/>
  <c r="Q251" i="4" a="1"/>
  <c r="Q251" i="4" s="1"/>
  <c r="I251" i="4" a="1"/>
  <c r="I251" i="4" s="1"/>
  <c r="HH211" i="4" a="1"/>
  <c r="HH211" i="4" s="1"/>
  <c r="GY220" i="4" a="1"/>
  <c r="GY220" i="4" s="1"/>
  <c r="FJ126" i="4" a="1"/>
  <c r="FJ126" i="4" s="1"/>
  <c r="GY229" i="4" a="1"/>
  <c r="GY229" i="4" s="1"/>
  <c r="HE153" i="4" a="1"/>
  <c r="HE153" i="4" s="1"/>
  <c r="EE211" i="4" a="1"/>
  <c r="EE211" i="4" s="1"/>
  <c r="FC220" i="4" a="1"/>
  <c r="FC220" i="4" s="1"/>
  <c r="FL211" i="4"/>
  <c r="N75" i="4" a="1"/>
  <c r="N75" i="4" s="1"/>
  <c r="L75" i="4" a="1"/>
  <c r="L75" i="4" s="1"/>
  <c r="EJ211" i="4" a="1"/>
  <c r="EJ211" i="4" s="1"/>
  <c r="EX220" i="4" a="1"/>
  <c r="EX220" i="4" s="1"/>
  <c r="GY251" i="4" a="1"/>
  <c r="GY251" i="4" s="1"/>
  <c r="HH153" i="4" a="1"/>
  <c r="HH153" i="4" s="1"/>
  <c r="HK220" i="4" a="1"/>
  <c r="HK220" i="4" s="1"/>
  <c r="FB99" i="4" a="1"/>
  <c r="FB99" i="4"/>
  <c r="HE211" i="4" a="1"/>
  <c r="HE211" i="4" s="1"/>
  <c r="FB237" i="4" a="1"/>
  <c r="FB237" i="4" s="1"/>
  <c r="N126" i="4" a="1"/>
  <c r="N126" i="4" s="1"/>
  <c r="L126" i="4" a="1"/>
  <c r="L126" i="4" s="1"/>
  <c r="GS99" i="4" a="1"/>
  <c r="GS99" i="4" s="1"/>
  <c r="EH237" i="4" a="1"/>
  <c r="EH237" i="4" s="1"/>
  <c r="DS99" i="4" a="1"/>
  <c r="DS99" i="4" s="1"/>
  <c r="DR99" i="4" a="1"/>
  <c r="DR99" i="4" s="1"/>
  <c r="EP126" i="4" a="1"/>
  <c r="EP126" i="4" s="1"/>
  <c r="EE220" i="4" a="1"/>
  <c r="EE220" i="4"/>
  <c r="EH99" i="4" a="1"/>
  <c r="EH99" i="4" s="1"/>
  <c r="HH99" i="4" a="1"/>
  <c r="HH99" i="4" s="1"/>
  <c r="EQ126" i="4" a="1"/>
  <c r="EQ126" i="4" s="1"/>
  <c r="EM220" i="4" a="1"/>
  <c r="EM220" i="4"/>
  <c r="HF126" i="4" a="1"/>
  <c r="HF126" i="4" s="1"/>
  <c r="GR75" i="4" a="1"/>
  <c r="GR75" i="4" s="1"/>
  <c r="FG251" i="4" a="1"/>
  <c r="FG251" i="4" s="1"/>
  <c r="DM115" i="4" a="1"/>
  <c r="DM115" i="4" s="1"/>
  <c r="EW220" i="4" a="1"/>
  <c r="EW220" i="4" s="1"/>
  <c r="FE229" i="4" a="1"/>
  <c r="FE229" i="4" s="1"/>
  <c r="FY153" i="4" a="1"/>
  <c r="FY153" i="4" s="1"/>
  <c r="FX229" i="4" a="1"/>
  <c r="FX229" i="4"/>
  <c r="GR99" i="4" a="1"/>
  <c r="GR99" i="4" s="1"/>
  <c r="EZ229" i="4" a="1"/>
  <c r="EZ229" i="4" s="1"/>
  <c r="FL229" i="4"/>
  <c r="GP237" i="4" a="1"/>
  <c r="GP237" i="4" s="1"/>
  <c r="FX220" i="4" a="1"/>
  <c r="FX220" i="4" s="1"/>
  <c r="GN251" i="4" a="1"/>
  <c r="GN251" i="4" s="1"/>
  <c r="DS220" i="4" a="1"/>
  <c r="DS220" i="4" s="1"/>
  <c r="DR220" i="4" a="1"/>
  <c r="DR220" i="4" s="1"/>
  <c r="GO251" i="4" a="1"/>
  <c r="GO251" i="4" s="1"/>
  <c r="EI115" i="4" a="1"/>
  <c r="EI115" i="4" s="1"/>
  <c r="FG115" i="4" a="1"/>
  <c r="FG115" i="4" s="1"/>
  <c r="GV153" i="4" a="1"/>
  <c r="GV153" i="4" s="1"/>
  <c r="FW126" i="4" a="1"/>
  <c r="FW126" i="4" s="1"/>
  <c r="ES251" i="4" a="1"/>
  <c r="ES251" i="4" s="1"/>
  <c r="DV211" i="4" a="1"/>
  <c r="DV211" i="4" s="1"/>
  <c r="DV153" i="4" a="1"/>
  <c r="DV153" i="4" s="1"/>
  <c r="HD220" i="4" a="1"/>
  <c r="HD220" i="4" s="1"/>
  <c r="DZ211" i="4" a="1"/>
  <c r="DZ211" i="4" s="1"/>
  <c r="GY153" i="4" a="1"/>
  <c r="GY153" i="4"/>
  <c r="EB75" i="4" a="1"/>
  <c r="EB75" i="4" s="1"/>
  <c r="FV229" i="4" a="1"/>
  <c r="FV229" i="4" s="1"/>
  <c r="FL153" i="4"/>
  <c r="K237" i="4" a="1"/>
  <c r="K237" i="4" s="1"/>
  <c r="DU237" i="4" a="1"/>
  <c r="DU237" i="4" s="1"/>
  <c r="GO75" i="4" a="1"/>
  <c r="GO75" i="4" s="1"/>
  <c r="ER115" i="4" a="1"/>
  <c r="ER115" i="4" s="1"/>
  <c r="EM251" i="4" a="1"/>
  <c r="EM251" i="4" s="1"/>
  <c r="FM211" i="4"/>
  <c r="DV237" i="4" a="1"/>
  <c r="DV237" i="4" s="1"/>
  <c r="FP153" i="4" a="1"/>
  <c r="FP153" i="4" s="1"/>
  <c r="EI153" i="4" a="1"/>
  <c r="EI153" i="4"/>
  <c r="DV229" i="4" a="1"/>
  <c r="DV229" i="4" s="1"/>
  <c r="HA115" i="4" a="1"/>
  <c r="HA115" i="4" s="1"/>
  <c r="ED229" i="4" a="1"/>
  <c r="ED229" i="4" s="1"/>
  <c r="ED99" i="4" a="1"/>
  <c r="ED99" i="4" s="1"/>
  <c r="GP75" i="4" a="1"/>
  <c r="GP75" i="4" s="1"/>
  <c r="GN126" i="4" a="1"/>
  <c r="GN126" i="4" s="1"/>
  <c r="O115" i="4" a="1"/>
  <c r="O115" i="4"/>
  <c r="FI153" i="4" a="1"/>
  <c r="FI153" i="4" s="1"/>
  <c r="T220" i="4" a="1"/>
  <c r="T220" i="4"/>
  <c r="DW220" i="4" a="1"/>
  <c r="DW220" i="4" s="1"/>
  <c r="FP237" i="4" a="1"/>
  <c r="FP237" i="4" s="1"/>
  <c r="DV75" i="4" a="1"/>
  <c r="DV75" i="4" s="1"/>
  <c r="GN153" i="4" a="1"/>
  <c r="GN153" i="4" s="1"/>
  <c r="GW75" i="4" a="1"/>
  <c r="GW75" i="4" s="1"/>
  <c r="EN99" i="4" a="1"/>
  <c r="EN99" i="4" s="1"/>
  <c r="GU99" i="4" a="1"/>
  <c r="GU99" i="4" s="1"/>
  <c r="EC115" i="4" a="1"/>
  <c r="EC115" i="4" s="1"/>
  <c r="GQ220" i="4" a="1"/>
  <c r="GQ220" i="4" s="1"/>
  <c r="DW237" i="4" a="1"/>
  <c r="DW237" i="4" s="1"/>
  <c r="GP115" i="4" a="1"/>
  <c r="GP115" i="4" s="1"/>
  <c r="FP75" i="4" a="1"/>
  <c r="FP75" i="4" s="1"/>
  <c r="HA220" i="4" a="1"/>
  <c r="HA220" i="4" s="1"/>
  <c r="GU251" i="4" a="1"/>
  <c r="GU251" i="4" s="1"/>
  <c r="EB153" i="4" a="1"/>
  <c r="EB153" i="4" s="1"/>
  <c r="HK251" i="4" a="1"/>
  <c r="HK251" i="4" s="1"/>
  <c r="FC153" i="4" a="1"/>
  <c r="FC153" i="4" s="1"/>
  <c r="FM153" i="4"/>
  <c r="DL153" i="4" a="1"/>
  <c r="DL153" i="4"/>
  <c r="DL99" i="4" a="1"/>
  <c r="DL99" i="4" s="1"/>
  <c r="EX126" i="4" a="1"/>
  <c r="EX126" i="4" s="1"/>
  <c r="GZ99" i="4" a="1"/>
  <c r="GZ99" i="4" s="1"/>
  <c r="GZ75" i="4" a="1"/>
  <c r="GZ75" i="4" s="1"/>
  <c r="FL75" i="4"/>
  <c r="HA75" i="4" a="1"/>
  <c r="HA75" i="4" s="1"/>
  <c r="ET211" i="4" a="1"/>
  <c r="ET211" i="4" s="1"/>
  <c r="EZ220" i="4" a="1"/>
  <c r="EZ220" i="4" s="1"/>
  <c r="DM126" i="4" a="1"/>
  <c r="DM126" i="4" s="1"/>
  <c r="EM237" i="4" a="1"/>
  <c r="EM237" i="4" s="1"/>
  <c r="EM229" i="4" a="1"/>
  <c r="EM229" i="4" s="1"/>
  <c r="EW251" i="4" a="1"/>
  <c r="EW251" i="4"/>
  <c r="DQ237" i="4" a="1"/>
  <c r="DQ237" i="4" s="1"/>
  <c r="GU75" i="4" a="1"/>
  <c r="GU75" i="4" s="1"/>
  <c r="FF251" i="4" a="1"/>
  <c r="FF251" i="4" s="1"/>
  <c r="EX115" i="4" a="1"/>
  <c r="EX115" i="4"/>
  <c r="GZ237" i="4" a="1"/>
  <c r="GZ237" i="4" s="1"/>
  <c r="Q211" i="4" a="1"/>
  <c r="Q211" i="4" s="1"/>
  <c r="I211" i="4" a="1"/>
  <c r="I211" i="4" s="1"/>
  <c r="GU153" i="4" a="1"/>
  <c r="GU153" i="4" s="1"/>
  <c r="EM126" i="4" a="1"/>
  <c r="EM126" i="4" s="1"/>
  <c r="GV237" i="4" a="1"/>
  <c r="GV237" i="4" s="1"/>
  <c r="DW229" i="4" a="1"/>
  <c r="DW229" i="4" s="1"/>
  <c r="EJ75" i="4" a="1"/>
  <c r="EJ75" i="4" s="1"/>
  <c r="EV99" i="4" a="1"/>
  <c r="EV99" i="4" s="1"/>
  <c r="GQ251" i="4" a="1"/>
  <c r="GQ251" i="4" s="1"/>
  <c r="EL99" i="4" a="1"/>
  <c r="EL99" i="4" s="1"/>
  <c r="EW237" i="4" a="1"/>
  <c r="EW237" i="4" s="1"/>
  <c r="GZ211" i="4" a="1"/>
  <c r="GZ211" i="4" s="1"/>
  <c r="ES126" i="4" a="1"/>
  <c r="ES126" i="4" s="1"/>
  <c r="FW211" i="4" a="1"/>
  <c r="FW211" i="4"/>
  <c r="HC251" i="4" a="1"/>
  <c r="HC251" i="4" s="1"/>
  <c r="EP220" i="4" a="1"/>
  <c r="EP220" i="4" s="1"/>
  <c r="DV126" i="4" a="1"/>
  <c r="DV126" i="4" s="1"/>
  <c r="R99" i="4" a="1"/>
  <c r="R99" i="4" s="1"/>
  <c r="HK237" i="4" a="1"/>
  <c r="HK237" i="4" s="1"/>
  <c r="EQ75" i="4" a="1"/>
  <c r="EQ75" i="4" s="1"/>
  <c r="GM75" i="4" a="1"/>
  <c r="GM75" i="4" s="1"/>
  <c r="GQ153" i="4" a="1"/>
  <c r="GQ153" i="4"/>
  <c r="O220" i="4" a="1"/>
  <c r="O220" i="4" s="1"/>
  <c r="HE237" i="4" a="1"/>
  <c r="HE237" i="4" s="1"/>
  <c r="HD153" i="4" a="1"/>
  <c r="HD153" i="4" s="1"/>
  <c r="R220" i="4" a="1"/>
  <c r="R220" i="4" s="1"/>
  <c r="HF153" i="4" a="1"/>
  <c r="HF153" i="4" s="1"/>
  <c r="R251" i="4" a="1"/>
  <c r="R251" i="4"/>
  <c r="O237" i="4" a="1"/>
  <c r="O237" i="4" s="1"/>
  <c r="GS251" i="4" a="1"/>
  <c r="GS251" i="4" s="1"/>
  <c r="FP220" i="4" a="1"/>
  <c r="FP220" i="4" s="1"/>
  <c r="EJ251" i="4" a="1"/>
  <c r="EJ251" i="4" s="1"/>
  <c r="HF99" i="4" a="1"/>
  <c r="HF99" i="4" s="1"/>
  <c r="EV237" i="4" a="1"/>
  <c r="EV237" i="4" s="1"/>
  <c r="GM251" i="4" a="1"/>
  <c r="GM251" i="4" s="1"/>
  <c r="Q229" i="4" a="1"/>
  <c r="Q229" i="4" s="1"/>
  <c r="I229" i="4" a="1"/>
  <c r="I229" i="4" s="1"/>
  <c r="ES75" i="4" a="1"/>
  <c r="ES75" i="4" s="1"/>
  <c r="EP153" i="4" a="1"/>
  <c r="EP153" i="4" s="1"/>
  <c r="EW153" i="4" a="1"/>
  <c r="EW153" i="4" s="1"/>
  <c r="GS126" i="4" a="1"/>
  <c r="GS126" i="4" s="1"/>
  <c r="FS99" i="4" a="1"/>
  <c r="FS99" i="4" s="1"/>
  <c r="FW220" i="4" a="1"/>
  <c r="FW220" i="4" s="1"/>
  <c r="HD99" i="4" a="1"/>
  <c r="HD99" i="4" s="1"/>
  <c r="GY99" i="4" a="1"/>
  <c r="GY99" i="4" s="1"/>
  <c r="HH126" i="4" a="1"/>
  <c r="HH126" i="4" s="1"/>
  <c r="FP126" i="4" a="1"/>
  <c r="FP126" i="4" s="1"/>
  <c r="FJ237" i="4" a="1"/>
  <c r="FJ237" i="4" s="1"/>
  <c r="HE126" i="4" a="1"/>
  <c r="HE126" i="4" s="1"/>
  <c r="ER237" i="4" a="1"/>
  <c r="ER237" i="4" s="1"/>
  <c r="ET126" i="4" a="1"/>
  <c r="ET126" i="4" s="1"/>
  <c r="DO211" i="4" a="1"/>
  <c r="DO211" i="4" s="1"/>
  <c r="ES220" i="4" a="1"/>
  <c r="ES220" i="4" s="1"/>
  <c r="ES237" i="4" a="1"/>
  <c r="ES237" i="4" s="1"/>
  <c r="DV115" i="4" a="1"/>
  <c r="DV115" i="4" s="1"/>
  <c r="EW126" i="4" a="1"/>
  <c r="EW126" i="4"/>
  <c r="ES153" i="4" a="1"/>
  <c r="ES153" i="4" s="1"/>
  <c r="HE251" i="4" a="1"/>
  <c r="HE251" i="4" s="1"/>
  <c r="DQ153" i="4" a="1"/>
  <c r="DQ153" i="4" s="1"/>
  <c r="DO115" i="4" a="1"/>
  <c r="DO115" i="4" s="1"/>
  <c r="DS75" i="4" a="1"/>
  <c r="DS75" i="4" s="1"/>
  <c r="DR75" i="4" a="1"/>
  <c r="DR75" i="4" s="1"/>
  <c r="EB115" i="4" a="1"/>
  <c r="EB115" i="4" s="1"/>
  <c r="ER211" i="4" a="1"/>
  <c r="ER211" i="4" s="1"/>
  <c r="FE115" i="4" a="1"/>
  <c r="FE115" i="4" s="1"/>
  <c r="EE229" i="4" a="1"/>
  <c r="EE229" i="4" s="1"/>
  <c r="EW211" i="4" a="1"/>
  <c r="EW211" i="4" s="1"/>
  <c r="HK153" i="4" a="1"/>
  <c r="HK153" i="4" s="1"/>
  <c r="GW237" i="4" a="1"/>
  <c r="GW237" i="4" s="1"/>
  <c r="ED220" i="4" a="1"/>
  <c r="ED220" i="4" s="1"/>
  <c r="EW99" i="4" a="1"/>
  <c r="EW99" i="4" s="1"/>
  <c r="DV99" i="4" a="1"/>
  <c r="DV99" i="4" s="1"/>
  <c r="EH115" i="4" a="1"/>
  <c r="EH115" i="4"/>
  <c r="GP99" i="4" a="1"/>
  <c r="GP99" i="4" s="1"/>
  <c r="DM211" i="4" a="1"/>
  <c r="DM211" i="4"/>
  <c r="S211" i="4" a="1"/>
  <c r="S211" i="4" s="1"/>
  <c r="FM75" i="4"/>
  <c r="EE153" i="4" a="1"/>
  <c r="EE153" i="4" s="1"/>
  <c r="DZ115" i="4" a="1"/>
  <c r="DZ115" i="4" s="1"/>
  <c r="EL126" i="4" a="1"/>
  <c r="EL126" i="4" s="1"/>
  <c r="M126" i="4" a="1"/>
  <c r="M126" i="4" s="1"/>
  <c r="FX251" i="4" a="1"/>
  <c r="FX251" i="4" s="1"/>
  <c r="DS237" i="4" a="1"/>
  <c r="DS237" i="4" s="1"/>
  <c r="DR237" i="4" a="1"/>
  <c r="DR237" i="4" s="1"/>
  <c r="FF126" i="4" a="1"/>
  <c r="FF126" i="4"/>
  <c r="N229" i="4" a="1"/>
  <c r="N229" i="4" s="1"/>
  <c r="L229" i="4" a="1"/>
  <c r="L229" i="4" s="1"/>
  <c r="EL229" i="4" a="1"/>
  <c r="EL229" i="4" s="1"/>
  <c r="EP115" i="4" a="1"/>
  <c r="EP115" i="4" s="1"/>
  <c r="FC251" i="4" a="1"/>
  <c r="FC251" i="4" s="1"/>
  <c r="EJ229" i="4" a="1"/>
  <c r="EJ229" i="4" s="1"/>
  <c r="ET237" i="4" a="1"/>
  <c r="ET237" i="4" s="1"/>
  <c r="T211" i="4" a="1"/>
  <c r="T211" i="4" s="1"/>
  <c r="EJ126" i="4" a="1"/>
  <c r="EJ126" i="4" s="1"/>
  <c r="FI251" i="4" a="1"/>
  <c r="FI251" i="4" s="1"/>
  <c r="GW153" i="4" a="1"/>
  <c r="GW153" i="4" s="1"/>
  <c r="N251" i="4" a="1"/>
  <c r="N251" i="4"/>
  <c r="L251" i="4" a="1"/>
  <c r="L251" i="4" s="1"/>
  <c r="FI229" i="4" a="1"/>
  <c r="FI229" i="4"/>
  <c r="FN126" i="4"/>
  <c r="DM251" i="4" a="1"/>
  <c r="DM251" i="4" s="1"/>
  <c r="FT115" i="4" a="1"/>
  <c r="FT115" i="4" s="1"/>
  <c r="GW115" i="4" a="1"/>
  <c r="GW115" i="4" s="1"/>
  <c r="EL115" i="4" a="1"/>
  <c r="EL115" i="4" s="1"/>
  <c r="EE115" i="4" a="1"/>
  <c r="EE115" i="4" s="1"/>
  <c r="DQ229" i="4" a="1"/>
  <c r="DQ229" i="4"/>
  <c r="GY75" i="4" a="1"/>
  <c r="GY75" i="4" s="1"/>
  <c r="EB251" i="4" a="1"/>
  <c r="EB251" i="4" s="1"/>
  <c r="DW75" i="4" a="1"/>
  <c r="DW75" i="4" s="1"/>
  <c r="HC75" i="4" a="1"/>
  <c r="HC75" i="4" s="1"/>
  <c r="FT220" i="4" a="1"/>
  <c r="FT220" i="4" s="1"/>
  <c r="GZ153" i="4" a="1"/>
  <c r="GZ153" i="4" s="1"/>
  <c r="DL237" i="4" a="1"/>
  <c r="DL237" i="4" s="1"/>
  <c r="EZ99" i="4" a="1"/>
  <c r="EZ99" i="4" s="1"/>
  <c r="FL99" i="4"/>
  <c r="EE251" i="4" a="1"/>
  <c r="EE251" i="4" s="1"/>
  <c r="GR251" i="4" a="1"/>
  <c r="GR251" i="4"/>
  <c r="EB220" i="4" a="1"/>
  <c r="EB220" i="4"/>
  <c r="FG237" i="4" a="1"/>
  <c r="FG237" i="4" s="1"/>
  <c r="GX75" i="4" a="1"/>
  <c r="GX75" i="4" s="1"/>
  <c r="FN99" i="4"/>
  <c r="FA75" i="4" a="1"/>
  <c r="FA75" i="4" s="1"/>
  <c r="FI99" i="4" a="1"/>
  <c r="FI99" i="4" s="1"/>
  <c r="FJ251" i="4" a="1"/>
  <c r="FJ251" i="4" s="1"/>
  <c r="FI237" i="4" a="1"/>
  <c r="FI237" i="4" s="1"/>
  <c r="GP153" i="4" a="1"/>
  <c r="GP153" i="4" s="1"/>
  <c r="FY75" i="4" a="1"/>
  <c r="FY75" i="4" s="1"/>
  <c r="GV126" i="4" a="1"/>
  <c r="GV126" i="4" s="1"/>
  <c r="DZ251" i="4" a="1"/>
  <c r="DZ251" i="4" s="1"/>
  <c r="GS237" i="4" a="1"/>
  <c r="GS237" i="4" s="1"/>
  <c r="FB115" i="4" a="1"/>
  <c r="FB115" i="4" s="1"/>
  <c r="EC220" i="4" a="1"/>
  <c r="EC220" i="4" s="1"/>
  <c r="T126" i="4" a="1"/>
  <c r="T126" i="4"/>
  <c r="DY251" i="4" a="1"/>
  <c r="DY251" i="4" s="1"/>
  <c r="GU220" i="4" a="1"/>
  <c r="GU220" i="4" s="1"/>
  <c r="HD229" i="4" a="1"/>
  <c r="HD229" i="4" s="1"/>
  <c r="HH220" i="4" a="1"/>
  <c r="HH220" i="4" s="1"/>
  <c r="FM237" i="4"/>
  <c r="S153" i="4" a="1"/>
  <c r="S153" i="4" s="1"/>
  <c r="FY126" i="4" a="1"/>
  <c r="FY126" i="4" s="1"/>
  <c r="FC75" i="4" a="1"/>
  <c r="FC75" i="4" s="1"/>
  <c r="EQ99" i="4" a="1"/>
  <c r="EQ99" i="4" s="1"/>
  <c r="EM211" i="4" a="1"/>
  <c r="EM211" i="4" s="1"/>
  <c r="FA99" i="4" a="1"/>
  <c r="FA99" i="4" s="1"/>
  <c r="M153" i="4" a="1"/>
  <c r="M153" i="4" s="1"/>
  <c r="T237" i="4" a="1"/>
  <c r="T237" i="4" s="1"/>
  <c r="FW229" i="4" a="1"/>
  <c r="FW229" i="4" s="1"/>
  <c r="M229" i="4" a="1"/>
  <c r="M229" i="4" s="1"/>
  <c r="FL220" i="4"/>
  <c r="R237" i="4" a="1"/>
  <c r="R237" i="4" s="1"/>
  <c r="FL251" i="4"/>
  <c r="EQ153" i="4" a="1"/>
  <c r="EQ153" i="4" s="1"/>
  <c r="FV251" i="4" a="1"/>
  <c r="FV251" i="4" s="1"/>
  <c r="R211" i="4" a="1"/>
  <c r="R211" i="4"/>
  <c r="HD115" i="4" a="1"/>
  <c r="HD115" i="4" s="1"/>
  <c r="ER153" i="4" a="1"/>
  <c r="ER153" i="4" s="1"/>
  <c r="FT153" i="4" a="1"/>
  <c r="FT153" i="4" s="1"/>
  <c r="EB229" i="4" a="1"/>
  <c r="EB229" i="4" s="1"/>
  <c r="DZ153" i="4" a="1"/>
  <c r="DZ153" i="4" s="1"/>
  <c r="EW75" i="4" a="1"/>
  <c r="EW75" i="4" s="1"/>
  <c r="R153" i="4" a="1"/>
  <c r="R153" i="4" s="1"/>
  <c r="DL75" i="4" a="1"/>
  <c r="DL75" i="4" s="1"/>
  <c r="FG211" i="4" a="1"/>
  <c r="FG211" i="4" s="1"/>
  <c r="DL220" i="4" a="1"/>
  <c r="DL220" i="4" s="1"/>
  <c r="GM229" i="4" a="1"/>
  <c r="GM229" i="4" s="1"/>
  <c r="FG220" i="4" a="1"/>
  <c r="FG220" i="4" s="1"/>
  <c r="EW229" i="4" a="1"/>
  <c r="EW229" i="4" s="1"/>
  <c r="O75" i="4" a="1"/>
  <c r="O75" i="4" s="1"/>
  <c r="FE75" i="4" a="1"/>
  <c r="FE75" i="4" s="1"/>
  <c r="EM115" i="4" a="1"/>
  <c r="EM115" i="4" s="1"/>
  <c r="HK99" i="4" a="1"/>
  <c r="HK99" i="4" s="1"/>
  <c r="FM99" i="4"/>
  <c r="GM237" i="4" a="1"/>
  <c r="GM237" i="4" s="1"/>
  <c r="FA211" i="4" a="1"/>
  <c r="FA211" i="4" s="1"/>
  <c r="S229" i="4" a="1"/>
  <c r="S229" i="4" s="1"/>
  <c r="EP99" i="4" a="1"/>
  <c r="EP99" i="4" s="1"/>
  <c r="EC75" i="4" a="1"/>
  <c r="EC75" i="4" s="1"/>
  <c r="S99" i="4" a="1"/>
  <c r="S99" i="4" s="1"/>
  <c r="GZ115" i="4" a="1"/>
  <c r="GZ115" i="4" s="1"/>
  <c r="HE75" i="4" a="1"/>
  <c r="HE75" i="4"/>
  <c r="HF211" i="4" a="1"/>
  <c r="HF211" i="4" s="1"/>
  <c r="GN220" i="4" a="1"/>
  <c r="GN220" i="4" s="1"/>
  <c r="EZ126" i="4" a="1"/>
  <c r="EZ126" i="4" s="1"/>
  <c r="EX211" i="4" a="1"/>
  <c r="EX211" i="4" s="1"/>
  <c r="FF220" i="4" a="1"/>
  <c r="FF220" i="4" s="1"/>
  <c r="EI99" i="4" a="1"/>
  <c r="EI99" i="4"/>
  <c r="FG75" i="4" a="1"/>
  <c r="FG75" i="4" s="1"/>
  <c r="GX237" i="4" a="1"/>
  <c r="GX237" i="4" s="1"/>
  <c r="K229" i="4" a="1"/>
  <c r="K229" i="4" s="1"/>
  <c r="DU229" i="4" a="1"/>
  <c r="DU229" i="4" s="1"/>
  <c r="FI211" i="4" a="1"/>
  <c r="FI211" i="4" s="1"/>
  <c r="EH211" i="4" a="1"/>
  <c r="EH211" i="4" s="1"/>
  <c r="GU211" i="4" a="1"/>
  <c r="GU211" i="4" s="1"/>
  <c r="EN220" i="4" a="1"/>
  <c r="EN220" i="4" s="1"/>
  <c r="EZ153" i="4" a="1"/>
  <c r="EZ153" i="4" s="1"/>
  <c r="GP229" i="4" a="1"/>
  <c r="GP229" i="4" s="1"/>
  <c r="FX237" i="4" a="1"/>
  <c r="FX237" i="4" s="1"/>
  <c r="GP211" i="4" a="1"/>
  <c r="GP211" i="4" s="1"/>
  <c r="FW115" i="4" a="1"/>
  <c r="FW115" i="4"/>
  <c r="EC237" i="4" a="1"/>
  <c r="EC237" i="4" s="1"/>
  <c r="GV75" i="4" a="1"/>
  <c r="GV75" i="4" s="1"/>
  <c r="GR153" i="4" a="1"/>
  <c r="GR153" i="4" s="1"/>
  <c r="DQ115" i="4" a="1"/>
  <c r="DQ115" i="4" s="1"/>
  <c r="GY115" i="4" a="1"/>
  <c r="GY115" i="4" s="1"/>
  <c r="HH115" i="4" a="1"/>
  <c r="HH115" i="4"/>
  <c r="EH220" i="4" a="1"/>
  <c r="EH220" i="4" s="1"/>
  <c r="FS229" i="4" a="1"/>
  <c r="FS229" i="4" s="1"/>
  <c r="EX153" i="4" a="1"/>
  <c r="EX153" i="4" s="1"/>
  <c r="FV99" i="4" a="1"/>
  <c r="FV99" i="4" s="1"/>
  <c r="ET220" i="4" a="1"/>
  <c r="ET220" i="4" s="1"/>
  <c r="FS211" i="4" a="1"/>
  <c r="FS211" i="4" s="1"/>
  <c r="DW126" i="4" a="1"/>
  <c r="DW126" i="4" s="1"/>
  <c r="EN153" i="4" a="1"/>
  <c r="EN153" i="4" s="1"/>
  <c r="N211" i="4" a="1"/>
  <c r="N211" i="4" s="1"/>
  <c r="L211" i="4" a="1"/>
  <c r="L211" i="4" s="1"/>
  <c r="DQ99" i="4" a="1"/>
  <c r="DQ99" i="4" s="1"/>
  <c r="EP229" i="4" a="1"/>
  <c r="EP229" i="4"/>
  <c r="FT75" i="4" a="1"/>
  <c r="FT75" i="4" s="1"/>
  <c r="GM115" i="4" a="1"/>
  <c r="GM115" i="4" s="1"/>
  <c r="EJ237" i="4" a="1"/>
  <c r="EJ237" i="4" s="1"/>
  <c r="FM115" i="4"/>
  <c r="FN115" i="4"/>
  <c r="DS251" i="4" a="1"/>
  <c r="DS251" i="4" s="1"/>
  <c r="DR251" i="4" a="1"/>
  <c r="DR251" i="4" s="1"/>
  <c r="FA251" i="4" a="1"/>
  <c r="FA251" i="4" s="1"/>
  <c r="DL229" i="4" a="1"/>
  <c r="DL229" i="4" s="1"/>
  <c r="GP251" i="4" a="1"/>
  <c r="GP251" i="4" s="1"/>
  <c r="HH251" i="4" a="1"/>
  <c r="HH251" i="4" s="1"/>
  <c r="EI126" i="4" a="1"/>
  <c r="EI126" i="4" s="1"/>
  <c r="FT211" i="4" a="1"/>
  <c r="FT211" i="4" s="1"/>
  <c r="HF115" i="4" a="1"/>
  <c r="HF115" i="4" s="1"/>
  <c r="FW153" i="4" a="1"/>
  <c r="FW153" i="4" s="1"/>
  <c r="Q237" i="4" a="1"/>
  <c r="Q237" i="4" s="1"/>
  <c r="I237" i="4" a="1"/>
  <c r="I237" i="4" s="1"/>
  <c r="GP126" i="4" a="1"/>
  <c r="GP126" i="4" s="1"/>
  <c r="FW237" i="4" a="1"/>
  <c r="FW237" i="4"/>
  <c r="FF75" i="4" a="1"/>
  <c r="FF75" i="4" s="1"/>
  <c r="ET115" i="4" a="1"/>
  <c r="ET115" i="4" s="1"/>
  <c r="FT237" i="4" a="1"/>
  <c r="FT237" i="4" s="1"/>
  <c r="GS115" i="4" a="1"/>
  <c r="GS115" i="4" s="1"/>
  <c r="GM99" i="4" a="1"/>
  <c r="GM99" i="4"/>
  <c r="FE99" i="4" a="1"/>
  <c r="FE99" i="4" s="1"/>
  <c r="GW229" i="4" a="1"/>
  <c r="GW229" i="4" s="1"/>
  <c r="FB126" i="4" a="1"/>
  <c r="FB126" i="4" s="1"/>
  <c r="DM220" i="4" a="1"/>
  <c r="DM220" i="4" s="1"/>
  <c r="EQ220" i="4" a="1"/>
  <c r="EQ220" i="4" s="1"/>
  <c r="EW115" i="4" a="1"/>
  <c r="EW115" i="4" s="1"/>
  <c r="FS75" i="4" a="1"/>
  <c r="FS75" i="4" s="1"/>
  <c r="K75" i="4" a="1"/>
  <c r="K75" i="4" s="1"/>
  <c r="DU75" i="4" a="1"/>
  <c r="DU75" i="4" s="1"/>
  <c r="GZ126" i="4" a="1"/>
  <c r="GZ126" i="4" s="1"/>
  <c r="FA220" i="4" a="1"/>
  <c r="FA220" i="4" s="1"/>
  <c r="FY237" i="4" a="1"/>
  <c r="FY237" i="4" s="1"/>
  <c r="K126" i="4" a="1"/>
  <c r="K126" i="4" s="1"/>
  <c r="DU126" i="4" a="1"/>
  <c r="DU126" i="4" s="1"/>
  <c r="EJ220" i="4" a="1"/>
  <c r="EJ220" i="4" s="1"/>
  <c r="GS75" i="4" a="1"/>
  <c r="GS75" i="4"/>
  <c r="Q115" i="4" a="1"/>
  <c r="Q115" i="4" s="1"/>
  <c r="I115" i="4" a="1"/>
  <c r="I115" i="4" s="1"/>
  <c r="EQ211" i="4" a="1"/>
  <c r="EQ211" i="4" s="1"/>
  <c r="HC211" i="4" a="1"/>
  <c r="HC211" i="4" s="1"/>
  <c r="N220" i="4" a="1"/>
  <c r="N220" i="4" s="1"/>
  <c r="L220" i="4" a="1"/>
  <c r="L220" i="4" s="1"/>
  <c r="DW251" i="4" a="1"/>
  <c r="DW251" i="4" s="1"/>
  <c r="EM75" i="4" a="1"/>
  <c r="EM75" i="4" s="1"/>
  <c r="FX211" i="4" a="1"/>
  <c r="FX211" i="4" s="1"/>
  <c r="EE126" i="4" a="1"/>
  <c r="EE126" i="4" s="1"/>
  <c r="EJ153" i="4" a="1"/>
  <c r="EJ153" i="4" s="1"/>
  <c r="GW99" i="4" a="1"/>
  <c r="GW99" i="4" s="1"/>
  <c r="FN251" i="4"/>
  <c r="DY99" i="4" a="1"/>
  <c r="DY99" i="4" s="1"/>
  <c r="DS229" i="4" a="1"/>
  <c r="DS229" i="4" s="1"/>
  <c r="DR229" i="4" a="1"/>
  <c r="DR229" i="4" s="1"/>
  <c r="DQ211" i="4" a="1"/>
  <c r="DQ211" i="4" s="1"/>
  <c r="GX126" i="4" a="1"/>
  <c r="GX126" i="4" s="1"/>
  <c r="FC115" i="4" a="1"/>
  <c r="FC115" i="4" s="1"/>
  <c r="FP99" i="4" a="1"/>
  <c r="FP99" i="4" s="1"/>
  <c r="HH75" i="4" a="1"/>
  <c r="HH75" i="4" s="1"/>
  <c r="DY115" i="4" a="1"/>
  <c r="DY115" i="4" s="1"/>
  <c r="ER75" i="4" a="1"/>
  <c r="ER75" i="4" s="1"/>
  <c r="DM153" i="4" a="1"/>
  <c r="DM153" i="4" s="1"/>
  <c r="FA229" i="4" a="1"/>
  <c r="FA229" i="4" s="1"/>
  <c r="T115" i="4" a="1"/>
  <c r="T115" i="4" s="1"/>
  <c r="ER99" i="4" a="1"/>
  <c r="ER99" i="4" s="1"/>
  <c r="FA153" i="4" a="1"/>
  <c r="FA153" i="4" s="1"/>
  <c r="GV220" i="4" a="1"/>
  <c r="GV220" i="4" s="1"/>
  <c r="DZ99" i="4" a="1"/>
  <c r="DZ99" i="4" s="1"/>
  <c r="O211" i="4" a="1"/>
  <c r="O211" i="4"/>
  <c r="FF153" i="4" a="1"/>
  <c r="FF153" i="4" s="1"/>
  <c r="EI211" i="4" a="1"/>
  <c r="EI211" i="4" s="1"/>
  <c r="K211" i="4" a="1"/>
  <c r="K211" i="4" s="1"/>
  <c r="DU211" i="4" a="1"/>
  <c r="DU211" i="4" s="1"/>
  <c r="GQ211" i="4" a="1"/>
  <c r="GQ211" i="4" s="1"/>
  <c r="ES115" i="4" a="1"/>
  <c r="ES115" i="4" s="1"/>
  <c r="GO211" i="4" a="1"/>
  <c r="GO211" i="4" s="1"/>
  <c r="HE229" i="4" a="1"/>
  <c r="HE229" i="4" s="1"/>
  <c r="HK211" i="4" a="1"/>
  <c r="HK211" i="4"/>
  <c r="HC99" i="4" a="1"/>
  <c r="HC99" i="4" s="1"/>
  <c r="HC220" i="4" a="1"/>
  <c r="HC220" i="4" s="1"/>
  <c r="FL237" i="4"/>
  <c r="FE251" i="4" a="1"/>
  <c r="FE251" i="4" s="1"/>
  <c r="ED153" i="4" a="1"/>
  <c r="ED153" i="4" s="1"/>
  <c r="EZ115" i="4" a="1"/>
  <c r="EZ115" i="4" s="1"/>
  <c r="EP237" i="4" a="1"/>
  <c r="EP237" i="4" s="1"/>
  <c r="HF220" i="4" a="1"/>
  <c r="HF220" i="4" s="1"/>
  <c r="FX115" i="4" a="1"/>
  <c r="FX115" i="4" s="1"/>
  <c r="GZ220" i="4" a="1"/>
  <c r="GZ220" i="4" s="1"/>
  <c r="FS153" i="4" a="1"/>
  <c r="FS153" i="4" s="1"/>
  <c r="EZ251" i="4" a="1"/>
  <c r="EZ251" i="4" s="1"/>
  <c r="GS229" i="4" a="1"/>
  <c r="GS229" i="4" s="1"/>
  <c r="HE115" i="4" a="1"/>
  <c r="HE115" i="4" s="1"/>
  <c r="K153" i="4" a="1"/>
  <c r="K153" i="4" s="1"/>
  <c r="DU153" i="4" a="1"/>
  <c r="DU153" i="4" s="1"/>
  <c r="DO153" i="4" a="1"/>
  <c r="DO153" i="4" s="1"/>
  <c r="GS211" i="4" a="1"/>
  <c r="GS211" i="4" s="1"/>
  <c r="GR237" i="4" a="1"/>
  <c r="GR237" i="4" s="1"/>
  <c r="EX251" i="4" a="1"/>
  <c r="EX251" i="4" s="1"/>
  <c r="FB229" i="4" a="1"/>
  <c r="FB229" i="4" s="1"/>
  <c r="K99" i="4" a="1"/>
  <c r="K99" i="4" s="1"/>
  <c r="DU99" i="4" a="1"/>
  <c r="DU99" i="4" s="1"/>
  <c r="HD126" i="4" a="1"/>
  <c r="HD126" i="4" s="1"/>
  <c r="FS115" i="4" a="1"/>
  <c r="FS115" i="4" s="1"/>
  <c r="M75" i="4" a="1"/>
  <c r="M75" i="4" s="1"/>
  <c r="O153" i="4" a="1"/>
  <c r="O153" i="4" s="1"/>
  <c r="DQ126" i="4" a="1"/>
  <c r="DQ126" i="4" s="1"/>
  <c r="GX220" i="4" a="1"/>
  <c r="GX220" i="4" s="1"/>
  <c r="HC115" i="4" a="1"/>
  <c r="HC115" i="4" s="1"/>
  <c r="N115" i="4" a="1"/>
  <c r="N115" i="4" s="1"/>
  <c r="L115" i="4" a="1"/>
  <c r="L115" i="4" s="1"/>
  <c r="EV229" i="4" a="1"/>
  <c r="EV229" i="4" s="1"/>
  <c r="ED211" i="4" a="1"/>
  <c r="ED211" i="4" s="1"/>
  <c r="HK75" i="4" a="1"/>
  <c r="HK75" i="4" s="1"/>
  <c r="ET153" i="4" a="1"/>
  <c r="ET153" i="4" s="1"/>
  <c r="EQ229" i="4" a="1"/>
  <c r="EQ229" i="4" s="1"/>
  <c r="DW211" i="4" a="1"/>
  <c r="DW211" i="4" s="1"/>
  <c r="DZ126" i="4" a="1"/>
  <c r="DZ126" i="4" s="1"/>
  <c r="GQ229" i="4" a="1"/>
  <c r="GQ229" i="4" s="1"/>
  <c r="ES99" i="4" a="1"/>
  <c r="ES99" i="4" s="1"/>
  <c r="GN211" i="4" a="1"/>
  <c r="GN211" i="4" s="1"/>
  <c r="FF211" i="4" a="1"/>
  <c r="FF211" i="4" s="1"/>
  <c r="M251" i="4" a="1"/>
  <c r="M251" i="4" s="1"/>
  <c r="HA99" i="4" a="1"/>
  <c r="HA99" i="4" s="1"/>
  <c r="S220" i="4" a="1"/>
  <c r="S220" i="4" s="1"/>
  <c r="FC229" i="4" a="1"/>
  <c r="FC229" i="4" s="1"/>
  <c r="EC153" i="4" a="1"/>
  <c r="EC153" i="4" s="1"/>
  <c r="DV251" i="4" a="1"/>
  <c r="DV251" i="4" s="1"/>
  <c r="GX211" i="4" a="1"/>
  <c r="GX211" i="4" s="1"/>
  <c r="FW75" i="4" a="1"/>
  <c r="FW75" i="4" s="1"/>
  <c r="FX75" i="4" a="1"/>
  <c r="FX75" i="4" s="1"/>
  <c r="HD211" i="4" a="1"/>
  <c r="HD211" i="4" s="1"/>
  <c r="GR229" i="4" a="1"/>
  <c r="GR229" i="4" s="1"/>
  <c r="ER220" i="4" a="1"/>
  <c r="ER220" i="4" s="1"/>
  <c r="DL115" i="4" a="1"/>
  <c r="DL115" i="4" s="1"/>
  <c r="EN251" i="4" a="1"/>
  <c r="EN251" i="4" s="1"/>
  <c r="FN229" i="4"/>
  <c r="EP211" i="4" a="1"/>
  <c r="EP211" i="4" s="1"/>
  <c r="GX251" i="4" a="1"/>
  <c r="GX251" i="4" s="1"/>
  <c r="GN115" i="4" a="1"/>
  <c r="GN115" i="4" s="1"/>
  <c r="DY126" i="4" a="1"/>
  <c r="DY126" i="4" s="1"/>
  <c r="FC237" i="4" a="1"/>
  <c r="FC237" i="4" s="1"/>
  <c r="DW99" i="4" a="1"/>
  <c r="DW99" i="4" s="1"/>
  <c r="EN229" i="4" a="1"/>
  <c r="EN229" i="4" s="1"/>
  <c r="GO220" i="4" a="1"/>
  <c r="GO220" i="4" s="1"/>
  <c r="FA115" i="4" a="1"/>
  <c r="FA115" i="4" s="1"/>
  <c r="DZ237" i="4" a="1"/>
  <c r="DZ237" i="4" s="1"/>
  <c r="S251" i="4" a="1"/>
  <c r="S251" i="4"/>
  <c r="GY237" i="4" a="1"/>
  <c r="GY237" i="4" s="1"/>
  <c r="S237" i="4" a="1"/>
  <c r="S237" i="4" s="1"/>
  <c r="ED237" i="4" a="1"/>
  <c r="ED237" i="4" s="1"/>
  <c r="HA153" i="4" a="1"/>
  <c r="HA153" i="4" s="1"/>
  <c r="R229" i="4" a="1"/>
  <c r="R229" i="4" s="1"/>
  <c r="FJ220" i="4" a="1"/>
  <c r="FJ220" i="4" s="1"/>
  <c r="DV220" i="4" a="1"/>
  <c r="DV220" i="4" s="1"/>
  <c r="EI237" i="4" a="1"/>
  <c r="EI237" i="4" s="1"/>
  <c r="FC99" i="4" a="1"/>
  <c r="FC99" i="4" s="1"/>
  <c r="EV126" i="4" a="1"/>
  <c r="EV126" i="4" s="1"/>
  <c r="EX99" i="4" a="1"/>
  <c r="EX99" i="4" s="1"/>
  <c r="M115" i="4" a="1"/>
  <c r="M115" i="4" s="1"/>
  <c r="T153" i="4" a="1"/>
  <c r="T153" i="4" s="1"/>
  <c r="HF251" i="4" a="1"/>
  <c r="HF251" i="4" s="1"/>
  <c r="HH237" i="4" a="1"/>
  <c r="HH237" i="4" s="1"/>
  <c r="EQ115" i="4" a="1"/>
  <c r="EQ115" i="4" s="1"/>
  <c r="GM211" i="4" a="1"/>
  <c r="GM211" i="4" s="1"/>
  <c r="GV99" i="4" a="1"/>
  <c r="GV99" i="4" s="1"/>
  <c r="FV75" i="4" a="1"/>
  <c r="FV75" i="4" s="1"/>
  <c r="HD75" i="4" a="1"/>
  <c r="HD75" i="4" s="1"/>
  <c r="GY126" i="4" a="1"/>
  <c r="GY126" i="4" s="1"/>
  <c r="GW126" i="4" a="1"/>
  <c r="GW126" i="4" s="1"/>
  <c r="GQ126" i="4" a="1"/>
  <c r="GQ126" i="4" s="1"/>
  <c r="DM75" i="4" a="1"/>
  <c r="DM75" i="4" s="1"/>
  <c r="GW211" i="4" a="1"/>
  <c r="GW211" i="4" s="1"/>
  <c r="DL251" i="4" a="1"/>
  <c r="DL251" i="4" s="1"/>
  <c r="GZ229" i="4" a="1"/>
  <c r="GZ229" i="4" s="1"/>
  <c r="EB237" i="4" a="1"/>
  <c r="EB237" i="4" s="1"/>
  <c r="DZ229" i="4" a="1"/>
  <c r="DZ229" i="4" s="1"/>
  <c r="GN75" i="4" a="1"/>
  <c r="GN75" i="4" s="1"/>
  <c r="GV251" i="4" a="1"/>
  <c r="GV251" i="4" s="1"/>
  <c r="FW251" i="4" a="1"/>
  <c r="FW251" i="4" s="1"/>
  <c r="FE220" i="4" a="1"/>
  <c r="FE220" i="4" s="1"/>
  <c r="HK115" i="4" a="1"/>
  <c r="HK115" i="4" s="1"/>
  <c r="S126" i="4" a="1"/>
  <c r="S126" i="4" s="1"/>
  <c r="GO115" i="4" a="1"/>
  <c r="GO115" i="4" s="1"/>
  <c r="GS220" i="4" a="1"/>
  <c r="GS220" i="4" s="1"/>
  <c r="FI115" i="4" a="1"/>
  <c r="FI115" i="4" s="1"/>
  <c r="DM99" i="4" a="1"/>
  <c r="DM99" i="4" s="1"/>
  <c r="ER251" i="4" a="1"/>
  <c r="ER251" i="4" s="1"/>
  <c r="FJ153" i="4" a="1"/>
  <c r="FJ153" i="4" s="1"/>
  <c r="GU229" i="4" a="1"/>
  <c r="GU229" i="4" s="1"/>
  <c r="DW153" i="4" a="1"/>
  <c r="DW153" i="4" s="1"/>
  <c r="FM220" i="4"/>
  <c r="EC99" i="4" a="1"/>
  <c r="EC99" i="4" s="1"/>
  <c r="K115" i="4" a="1"/>
  <c r="K115" i="4" s="1"/>
  <c r="DU115" i="4" a="1"/>
  <c r="DU115" i="4" s="1"/>
  <c r="T251" i="4" a="1"/>
  <c r="T251" i="4" s="1"/>
  <c r="FV211" i="4" a="1"/>
  <c r="FV211" i="4" s="1"/>
  <c r="EN126" i="4" a="1"/>
  <c r="EN126" i="4" s="1"/>
  <c r="EN115" i="4" a="1"/>
  <c r="EN115" i="4" s="1"/>
  <c r="S115" i="4" a="1"/>
  <c r="S115" i="4" s="1"/>
  <c r="EV75" i="4" a="1"/>
  <c r="EV75" i="4" s="1"/>
  <c r="DS153" i="4" a="1"/>
  <c r="DS153" i="4" s="1"/>
  <c r="DR153" i="4" a="1"/>
  <c r="DR153" i="4" s="1"/>
  <c r="FG153" i="4" a="1"/>
  <c r="FG153" i="4" s="1"/>
  <c r="R75" i="4" a="1"/>
  <c r="R75" i="4" s="1"/>
  <c r="FS220" i="4" a="1"/>
  <c r="FS220" i="4" s="1"/>
  <c r="DQ251" i="4" a="1"/>
  <c r="DQ251" i="4" s="1"/>
  <c r="FV126" i="4" a="1"/>
  <c r="FV126" i="4" s="1"/>
  <c r="HK229" i="4" a="1"/>
  <c r="HK229" i="4" s="1"/>
  <c r="FC126" i="4" a="1"/>
  <c r="FC126" i="4" s="1"/>
  <c r="HA237" i="4" a="1"/>
  <c r="HA237" i="4" s="1"/>
  <c r="GO237" i="4" a="1"/>
  <c r="GO237" i="4" s="1"/>
  <c r="FP211" i="4" a="1"/>
  <c r="FP211" i="4" s="1"/>
  <c r="FF237" i="4" a="1"/>
  <c r="FF237" i="4" s="1"/>
  <c r="FP229" i="4" a="1"/>
  <c r="FP229" i="4" s="1"/>
  <c r="FN211" i="4"/>
  <c r="FG229" i="4" a="1"/>
  <c r="FG229" i="4" s="1"/>
  <c r="EC229" i="4" a="1"/>
  <c r="EC229" i="4" s="1"/>
  <c r="GQ99" i="4" a="1"/>
  <c r="GQ99" i="4" s="1"/>
  <c r="EH153" i="4" a="1"/>
  <c r="EH153" i="4" s="1"/>
  <c r="EM153" i="4" a="1"/>
  <c r="EM153" i="4" s="1"/>
  <c r="FS251" i="4" a="1"/>
  <c r="FS251" i="4" s="1"/>
  <c r="FM229" i="4"/>
  <c r="EL220" i="4" a="1"/>
  <c r="EL220" i="4" s="1"/>
  <c r="GM153" i="4" a="1"/>
  <c r="GM153" i="4" s="1"/>
  <c r="EL153" i="4" a="1"/>
  <c r="EL153" i="4" s="1"/>
  <c r="EC211" i="4" a="1"/>
  <c r="EC211" i="4" s="1"/>
  <c r="FV115" i="4" a="1"/>
  <c r="FV115" i="4" s="1"/>
  <c r="DO251" i="4" a="1"/>
  <c r="DO251" i="4" s="1"/>
  <c r="HC229" i="4" a="1"/>
  <c r="HC229" i="4" s="1"/>
  <c r="FY220" i="4" a="1"/>
  <c r="FY220" i="4" s="1"/>
  <c r="FX153" i="4" a="1"/>
  <c r="FX153" i="4" s="1"/>
  <c r="DY211" i="4" a="1"/>
  <c r="DY211" i="4" s="1"/>
  <c r="GO229" i="4" a="1"/>
  <c r="GO229" i="4" s="1"/>
  <c r="EL211" i="4" a="1"/>
  <c r="EL211" i="4" s="1"/>
  <c r="FL126" i="4"/>
  <c r="Q75" i="4" a="1"/>
  <c r="Q75" i="4"/>
  <c r="I75" i="4" a="1"/>
  <c r="I75" i="4" s="1"/>
  <c r="FV237" i="4" a="1"/>
  <c r="FV237" i="4" s="1"/>
  <c r="FE211" i="4" a="1"/>
  <c r="FE211" i="4" s="1"/>
  <c r="FY211" i="4" a="1"/>
  <c r="FY211" i="4" s="1"/>
  <c r="FN153" i="4"/>
  <c r="DZ75" i="4" a="1"/>
  <c r="DZ75" i="4" s="1"/>
  <c r="FI126" i="4" a="1"/>
  <c r="FI126" i="4" s="1"/>
  <c r="EI75" i="4" a="1"/>
  <c r="EI75" i="4" s="1"/>
  <c r="FE126" i="4" a="1"/>
  <c r="FE126" i="4" s="1"/>
  <c r="DW115" i="4" a="1"/>
  <c r="DW115" i="4" s="1"/>
  <c r="FY229" i="4" a="1"/>
  <c r="FY229" i="4" s="1"/>
  <c r="FB220" i="4" a="1"/>
  <c r="FB220" i="4" s="1"/>
  <c r="N99" i="4" a="1"/>
  <c r="N99" i="4" s="1"/>
  <c r="L99" i="4" a="1"/>
  <c r="L99" i="4" s="1"/>
  <c r="ER229" i="4" a="1"/>
  <c r="ER229" i="4" s="1"/>
  <c r="FY115" i="4" a="1"/>
  <c r="FY115" i="4" s="1"/>
  <c r="FE237" i="4" a="1"/>
  <c r="FE237" i="4" s="1"/>
  <c r="FB251" i="4" a="1"/>
  <c r="FB251" i="4" s="1"/>
  <c r="N153" i="4" a="1"/>
  <c r="N153" i="4" s="1"/>
  <c r="L153" i="4" a="1"/>
  <c r="L153" i="4" s="1"/>
  <c r="GY211" i="4" a="1"/>
  <c r="GY211" i="4" s="1"/>
  <c r="FF115" i="4" a="1"/>
  <c r="FF115" i="4" s="1"/>
  <c r="EH75" i="4" a="1"/>
  <c r="EH75" i="4" s="1"/>
  <c r="DL126" i="4" a="1"/>
  <c r="DL126" i="4" s="1"/>
  <c r="GN237" i="4" a="1"/>
  <c r="GN237" i="4" s="1"/>
  <c r="EX75" i="4" a="1"/>
  <c r="EX75" i="4" s="1"/>
  <c r="DQ220" i="4" a="1"/>
  <c r="DQ220" i="4" s="1"/>
  <c r="EM99" i="4" a="1"/>
  <c r="EM99" i="4" s="1"/>
  <c r="FJ75" i="4" a="1"/>
  <c r="FJ75" i="4" s="1"/>
  <c r="T75" i="4" a="1"/>
  <c r="T75" i="4" s="1"/>
  <c r="EB211" i="4" a="1"/>
  <c r="EB211" i="4" s="1"/>
  <c r="N237" i="4" a="1"/>
  <c r="N237" i="4" s="1"/>
  <c r="L237" i="4" a="1"/>
  <c r="L237" i="4" s="1"/>
  <c r="FN237" i="4"/>
  <c r="DL211" i="4" a="1"/>
  <c r="DL211" i="4" s="1"/>
  <c r="GU237" i="4" a="1"/>
  <c r="GU237" i="4" s="1"/>
  <c r="HD237" i="4" a="1"/>
  <c r="HD237" i="4" s="1"/>
  <c r="R115" i="4" a="1"/>
  <c r="R115" i="4" s="1"/>
  <c r="HC126" i="4" a="1"/>
  <c r="HC126" i="4" s="1"/>
  <c r="ED251" i="4" a="1"/>
  <c r="ED251" i="4" s="1"/>
  <c r="FL115" i="4"/>
  <c r="GS153" i="4" a="1"/>
  <c r="GS153" i="4" s="1"/>
  <c r="FT126" i="4" a="1"/>
  <c r="FT126" i="4" s="1"/>
  <c r="HK126" i="4" a="1"/>
  <c r="HK126" i="4" s="1"/>
  <c r="DO126" i="4" a="1"/>
  <c r="DO126" i="4" s="1"/>
  <c r="DO229" i="4" a="1"/>
  <c r="DO229" i="4" s="1"/>
  <c r="T99" i="4" a="1"/>
  <c r="T99" i="4" s="1"/>
  <c r="EI251" i="4" a="1"/>
  <c r="EI251" i="4" s="1"/>
  <c r="EC251" i="4" a="1"/>
  <c r="EC251" i="4" s="1"/>
  <c r="FB211" i="4" a="1"/>
  <c r="FB211" i="4"/>
  <c r="K220" i="4" a="1"/>
  <c r="K220" i="4" s="1"/>
  <c r="DU220" i="4" a="1"/>
  <c r="DU220" i="4" s="1"/>
  <c r="R126" i="4" a="1"/>
  <c r="R126" i="4" s="1"/>
  <c r="GO126" i="4" a="1"/>
  <c r="GO126" i="4" s="1"/>
  <c r="EN237" i="4" a="1"/>
  <c r="EN237" i="4" s="1"/>
  <c r="GO99" i="4" a="1"/>
  <c r="GO99" i="4" s="1"/>
  <c r="DO220" i="4" a="1"/>
  <c r="DO220" i="4" s="1"/>
  <c r="DO75" i="4" a="1"/>
  <c r="DO75" i="4" s="1"/>
  <c r="FI220" i="4" a="1"/>
  <c r="FI220" i="4" s="1"/>
  <c r="DS115" i="4" a="1"/>
  <c r="DS115" i="4" s="1"/>
  <c r="DR115" i="4" a="1"/>
  <c r="DR115" i="4" s="1"/>
  <c r="GN99" i="4" a="1"/>
  <c r="GN99" i="4" s="1"/>
  <c r="FV220" i="4" a="1"/>
  <c r="FV220" i="4" s="1"/>
  <c r="DM237" i="4" a="1"/>
  <c r="DM237" i="4" s="1"/>
  <c r="FJ115" i="4" a="1"/>
  <c r="FJ115" i="4" s="1"/>
  <c r="GW220" i="4" a="1"/>
  <c r="GW220" i="4" s="1"/>
  <c r="DQ75" i="4" a="1"/>
  <c r="DQ75" i="4" s="1"/>
  <c r="DS211" i="4" a="1"/>
  <c r="DS211" i="4" s="1"/>
  <c r="DR211" i="4" a="1"/>
  <c r="DR211" i="4" s="1"/>
  <c r="GM126" i="4" a="1"/>
  <c r="GM126" i="4" s="1"/>
  <c r="EN211" i="4" a="1"/>
  <c r="EN211" i="4" s="1"/>
  <c r="DY229" i="4" a="1"/>
  <c r="DY229" i="4" s="1"/>
  <c r="FF229" i="4" a="1"/>
  <c r="FF229" i="4" s="1"/>
  <c r="ED126" i="4" a="1"/>
  <c r="ED126" i="4" s="1"/>
  <c r="Q126" i="4" a="1"/>
  <c r="Q126" i="4" s="1"/>
  <c r="I126" i="4" a="1"/>
  <c r="I126" i="4" s="1"/>
  <c r="EQ237" i="4" a="1"/>
  <c r="EQ237" i="4" s="1"/>
  <c r="DY153" i="4" a="1"/>
  <c r="DY153" i="4" s="1"/>
  <c r="GR126" i="4" a="1"/>
  <c r="GR126" i="4" s="1"/>
  <c r="EI220" i="4" a="1"/>
  <c r="EI220" i="4" s="1"/>
  <c r="FP251" i="4" a="1"/>
  <c r="FP251" i="4" s="1"/>
  <c r="GW251" i="4" a="1"/>
  <c r="GW251" i="4" s="1"/>
  <c r="HC237" i="4" a="1"/>
  <c r="HC237" i="4" s="1"/>
  <c r="GQ75" i="4" a="1"/>
  <c r="GQ75" i="4" s="1"/>
  <c r="EJ99" i="4" a="1"/>
  <c r="EJ99" i="4" s="1"/>
  <c r="FT251" i="4" a="1"/>
  <c r="FT251" i="4" s="1"/>
  <c r="DO99" i="4" a="1"/>
  <c r="DO99" i="4" s="1"/>
  <c r="FF99" i="4" a="1"/>
  <c r="FF99" i="4" s="1"/>
  <c r="ED115" i="4" a="1"/>
  <c r="ED115" i="4" s="1"/>
  <c r="EC126" i="4" a="1"/>
  <c r="EC126" i="4" s="1"/>
  <c r="EV211" i="4" a="1"/>
  <c r="EV211" i="4" s="1"/>
  <c r="FG99" i="4" a="1"/>
  <c r="FG99" i="4" s="1"/>
  <c r="GZ251" i="4" a="1"/>
  <c r="GZ251" i="4" s="1"/>
  <c r="GU115" i="4" a="1"/>
  <c r="GU115" i="4" s="1"/>
  <c r="O229" i="4" a="1"/>
  <c r="O229" i="4" s="1"/>
  <c r="O126" i="4" a="1"/>
  <c r="O126" i="4" s="1"/>
  <c r="HA229" i="4" a="1"/>
  <c r="HA229" i="4" s="1"/>
  <c r="M220" i="4" a="1"/>
  <c r="M220" i="4" s="1"/>
  <c r="ET251" i="4" a="1"/>
  <c r="ET251" i="4" s="1"/>
  <c r="EH126" i="4" a="1"/>
  <c r="EH126" i="4" s="1"/>
  <c r="EZ237" i="4" a="1"/>
  <c r="EZ237" i="4" s="1"/>
  <c r="GP220" i="4" a="1"/>
  <c r="GP220" i="4" s="1"/>
  <c r="FB75" i="4" a="1"/>
  <c r="FB75" i="4" s="1"/>
  <c r="Q220" i="4" a="1"/>
  <c r="Q220" i="4" s="1"/>
  <c r="I220" i="4" a="1"/>
  <c r="I220" i="4" s="1"/>
  <c r="FN75" i="4"/>
  <c r="HF237" i="4" a="1"/>
  <c r="HF237" i="4" s="1"/>
  <c r="ED75" i="4" a="1"/>
  <c r="ED75" i="4" s="1"/>
  <c r="FM126" i="4"/>
  <c r="FS237" i="4" a="1"/>
  <c r="FS237" i="4" s="1"/>
  <c r="DO237" i="4" a="1"/>
  <c r="DO237" i="4" s="1"/>
  <c r="O99" i="4" a="1"/>
  <c r="O99" i="4" s="1"/>
  <c r="GO153" i="4" a="1"/>
  <c r="GO153" i="4" s="1"/>
  <c r="HA211" i="4" a="1"/>
  <c r="HA211" i="4" s="1"/>
  <c r="FX99" i="4" a="1"/>
  <c r="FX99" i="4" s="1"/>
  <c r="ET75" i="4" a="1"/>
  <c r="ET75" i="4" s="1"/>
  <c r="FA237" i="4" a="1"/>
  <c r="FA237" i="4" s="1"/>
  <c r="EV220" i="4" a="1"/>
  <c r="EV220" i="4" s="1"/>
  <c r="EP75" i="4" a="1"/>
  <c r="EP75" i="4" s="1"/>
  <c r="DZ220" i="4" a="1"/>
  <c r="DZ220" i="4" s="1"/>
  <c r="EH229" i="4" a="1"/>
  <c r="EH229" i="4" s="1"/>
  <c r="HE99" i="4" a="1"/>
  <c r="HE99" i="4" s="1"/>
  <c r="O251" i="4" a="1"/>
  <c r="O251" i="4" s="1"/>
  <c r="FP115" i="4" a="1"/>
  <c r="FP115" i="4" s="1"/>
  <c r="EE99" i="4" a="1"/>
  <c r="EE99" i="4" s="1"/>
  <c r="FM251" i="4"/>
  <c r="EV251" i="4" a="1"/>
  <c r="EV251" i="4" s="1"/>
  <c r="FI75" i="4" a="1"/>
  <c r="FI75" i="4" s="1"/>
  <c r="HF75" i="4" a="1"/>
  <c r="HF75" i="4" s="1"/>
  <c r="FS126" i="4" a="1"/>
  <c r="FS126" i="4" s="1"/>
  <c r="GQ115" i="4" a="1"/>
  <c r="GQ115" i="4" s="1"/>
  <c r="EZ75" i="4" a="1"/>
  <c r="EZ75" i="4" s="1"/>
  <c r="GV229" i="4" a="1"/>
  <c r="GV229" i="4" s="1"/>
  <c r="FG126" i="4" a="1"/>
  <c r="FG126" i="4" s="1"/>
  <c r="EP251" i="4" a="1"/>
  <c r="EP251" i="4" s="1"/>
  <c r="FV153" i="4" a="1"/>
  <c r="FV153" i="4" s="1"/>
  <c r="GQ237" i="4" a="1"/>
  <c r="GQ237" i="4" s="1"/>
  <c r="FJ211" i="4" a="1"/>
  <c r="FJ211" i="4" s="1"/>
  <c r="EJ115" i="4" a="1"/>
  <c r="EJ115" i="4" s="1"/>
  <c r="GR220" i="4" a="1"/>
  <c r="GR220" i="4" s="1"/>
  <c r="GQ166" i="4" a="1"/>
  <c r="GQ166" i="4" s="1"/>
  <c r="EZ166" i="4" a="1"/>
  <c r="EZ166" i="4" s="1"/>
  <c r="FB166" i="4" a="1"/>
  <c r="FB166" i="4"/>
  <c r="O33" i="4" a="1"/>
  <c r="O33" i="4" s="1"/>
  <c r="EW166" i="4" a="1"/>
  <c r="EW166" i="4" s="1"/>
  <c r="HK71" i="4" a="1"/>
  <c r="HK71" i="4" s="1"/>
  <c r="EI144" i="4" a="1"/>
  <c r="EI144" i="4" s="1"/>
  <c r="FY26" i="4" a="1"/>
  <c r="FY26" i="4" s="1"/>
  <c r="M26" i="4" a="1"/>
  <c r="M26" i="4" s="1"/>
  <c r="FA223" i="4" a="1"/>
  <c r="FA223" i="4" s="1"/>
  <c r="DY170" i="4" a="1"/>
  <c r="DY170" i="4" s="1"/>
  <c r="ER223" i="4" a="1"/>
  <c r="ER223" i="4" s="1"/>
  <c r="N93" i="4" a="1"/>
  <c r="N93" i="4" s="1"/>
  <c r="L93" i="4" a="1"/>
  <c r="L93" i="4" s="1"/>
  <c r="FN93" i="4"/>
  <c r="S218" i="4" a="1"/>
  <c r="S218" i="4" s="1"/>
  <c r="HF144" i="4" a="1"/>
  <c r="HF144" i="4" s="1"/>
  <c r="HA256" i="4" a="1"/>
  <c r="HA256" i="4" s="1"/>
  <c r="EC205" i="4" a="1"/>
  <c r="EC205" i="4" s="1"/>
  <c r="GP256" i="4" a="1"/>
  <c r="GP256" i="4" s="1"/>
  <c r="DO144" i="4" a="1"/>
  <c r="DO144" i="4" s="1"/>
  <c r="DQ205" i="4" a="1"/>
  <c r="DQ205" i="4" s="1"/>
  <c r="FN170" i="4"/>
  <c r="HA170" i="4" a="1"/>
  <c r="HA170" i="4" s="1"/>
  <c r="EI256" i="4" a="1"/>
  <c r="EI256" i="4" s="1"/>
  <c r="GQ256" i="4" a="1"/>
  <c r="GQ256" i="4" s="1"/>
  <c r="EL93" i="4" a="1"/>
  <c r="EL93" i="4" s="1"/>
  <c r="EZ144" i="4" a="1"/>
  <c r="EZ144" i="4" s="1"/>
  <c r="N223" i="4" a="1"/>
  <c r="N223" i="4" s="1"/>
  <c r="L223" i="4" a="1"/>
  <c r="L223" i="4" s="1"/>
  <c r="EW26" i="4" a="1"/>
  <c r="EW26" i="4" s="1"/>
  <c r="FJ26" i="4" a="1"/>
  <c r="FJ26" i="4"/>
  <c r="FT93" i="4" a="1"/>
  <c r="FT93" i="4" s="1"/>
  <c r="FV90" i="4" a="1"/>
  <c r="FV90" i="4" s="1"/>
  <c r="Q205" i="4" a="1"/>
  <c r="Q205" i="4" s="1"/>
  <c r="I205" i="4" a="1"/>
  <c r="I205" i="4" s="1"/>
  <c r="EH26" i="4" a="1"/>
  <c r="EH26" i="4" s="1"/>
  <c r="EC223" i="4" a="1"/>
  <c r="EC223" i="4" s="1"/>
  <c r="FL218" i="4"/>
  <c r="EV93" i="4" a="1"/>
  <c r="EV93" i="4" s="1"/>
  <c r="GR93" i="4" a="1"/>
  <c r="GR93" i="4" s="1"/>
  <c r="EI218" i="4" a="1"/>
  <c r="EI218" i="4" s="1"/>
  <c r="DW223" i="4" a="1"/>
  <c r="DW223" i="4" s="1"/>
  <c r="EJ223" i="4" a="1"/>
  <c r="EJ223" i="4" s="1"/>
  <c r="FL256" i="4"/>
  <c r="EP205" i="4" a="1"/>
  <c r="EP205" i="4" s="1"/>
  <c r="FX223" i="4" a="1"/>
  <c r="FX223" i="4" s="1"/>
  <c r="EC144" i="4" a="1"/>
  <c r="EC144" i="4" s="1"/>
  <c r="EX218" i="4" a="1"/>
  <c r="EX218" i="4" s="1"/>
  <c r="FX90" i="4" a="1"/>
  <c r="FX90" i="4" s="1"/>
  <c r="DV71" i="4" a="1"/>
  <c r="DV71" i="4" s="1"/>
  <c r="FP256" i="4" a="1"/>
  <c r="FP256" i="4" s="1"/>
  <c r="FN71" i="4"/>
  <c r="EH93" i="4" a="1"/>
  <c r="EH93" i="4" s="1"/>
  <c r="EN205" i="4" a="1"/>
  <c r="EN205" i="4" s="1"/>
  <c r="M90" i="4" a="1"/>
  <c r="M90" i="4" s="1"/>
  <c r="GN144" i="4" a="1"/>
  <c r="GN144" i="4" s="1"/>
  <c r="ES218" i="4" a="1"/>
  <c r="ES218" i="4" s="1"/>
  <c r="FW223" i="4" a="1"/>
  <c r="FW223" i="4" s="1"/>
  <c r="GX256" i="4" a="1"/>
  <c r="GX256" i="4" s="1"/>
  <c r="GY223" i="4" a="1"/>
  <c r="GY223" i="4" s="1"/>
  <c r="ED170" i="4" a="1"/>
  <c r="ED170" i="4" s="1"/>
  <c r="DL256" i="4" a="1"/>
  <c r="DL256" i="4" s="1"/>
  <c r="M93" i="4" a="1"/>
  <c r="M93" i="4" s="1"/>
  <c r="T144" i="4" a="1"/>
  <c r="T144" i="4" s="1"/>
  <c r="GZ223" i="4" a="1"/>
  <c r="GZ223" i="4" s="1"/>
  <c r="EP26" i="4" a="1"/>
  <c r="EP26" i="4" s="1"/>
  <c r="EM144" i="4" a="1"/>
  <c r="EM144" i="4" s="1"/>
  <c r="EP218" i="4" a="1"/>
  <c r="EP218" i="4" s="1"/>
  <c r="GZ26" i="4" a="1"/>
  <c r="GZ26" i="4" s="1"/>
  <c r="EQ205" i="4" a="1"/>
  <c r="EQ205" i="4" s="1"/>
  <c r="HC90" i="4" a="1"/>
  <c r="HC90" i="4" s="1"/>
  <c r="HD223" i="4" a="1"/>
  <c r="HD223" i="4" s="1"/>
  <c r="FG144" i="4" a="1"/>
  <c r="FG144" i="4" s="1"/>
  <c r="DZ144" i="4" a="1"/>
  <c r="DZ144" i="4" s="1"/>
  <c r="GX218" i="4" a="1"/>
  <c r="GX218" i="4" s="1"/>
  <c r="O256" i="4" a="1"/>
  <c r="O256" i="4" s="1"/>
  <c r="GP144" i="4" a="1"/>
  <c r="GP144" i="4" s="1"/>
  <c r="DS256" i="4" a="1"/>
  <c r="DS256" i="4" s="1"/>
  <c r="DR256" i="4" a="1"/>
  <c r="DR256" i="4" s="1"/>
  <c r="GN218" i="4" a="1"/>
  <c r="GN218" i="4" s="1"/>
  <c r="DV144" i="4" a="1"/>
  <c r="DV144" i="4" s="1"/>
  <c r="GR90" i="4" a="1"/>
  <c r="GR90" i="4" s="1"/>
  <c r="FF223" i="4" a="1"/>
  <c r="FF223" i="4" s="1"/>
  <c r="FA205" i="4" a="1"/>
  <c r="FA205" i="4" s="1"/>
  <c r="FV26" i="4" a="1"/>
  <c r="FV26" i="4" s="1"/>
  <c r="HH218" i="4" a="1"/>
  <c r="HH218" i="4" s="1"/>
  <c r="DS223" i="4" a="1"/>
  <c r="DS223" i="4" s="1"/>
  <c r="DR223" i="4" a="1"/>
  <c r="DR223" i="4" s="1"/>
  <c r="DV93" i="4" a="1"/>
  <c r="DV93" i="4" s="1"/>
  <c r="EQ144" i="4" a="1"/>
  <c r="EQ144" i="4" s="1"/>
  <c r="FL170" i="4"/>
  <c r="HK26" i="4" a="1"/>
  <c r="HK26" i="4"/>
  <c r="DY256" i="4" a="1"/>
  <c r="DY256" i="4" s="1"/>
  <c r="T26" i="4" a="1"/>
  <c r="T26" i="4" s="1"/>
  <c r="FL144" i="4"/>
  <c r="ED26" i="4" a="1"/>
  <c r="ED26" i="4" s="1"/>
  <c r="GM93" i="4" a="1"/>
  <c r="GM93" i="4" s="1"/>
  <c r="FS170" i="4" a="1"/>
  <c r="FS170" i="4" s="1"/>
  <c r="HC71" i="4" a="1"/>
  <c r="HC71" i="4" s="1"/>
  <c r="HH256" i="4" a="1"/>
  <c r="HH256" i="4" s="1"/>
  <c r="Q256" i="4" a="1"/>
  <c r="Q256" i="4" s="1"/>
  <c r="I256" i="4" a="1"/>
  <c r="I256" i="4" s="1"/>
  <c r="O170" i="4" a="1"/>
  <c r="O170" i="4" s="1"/>
  <c r="T170" i="4" a="1"/>
  <c r="T170" i="4" s="1"/>
  <c r="ER205" i="4" a="1"/>
  <c r="ER205" i="4" s="1"/>
  <c r="DM90" i="4" a="1"/>
  <c r="DM90" i="4" s="1"/>
  <c r="N218" i="4" a="1"/>
  <c r="N218" i="4" s="1"/>
  <c r="L218" i="4" a="1"/>
  <c r="L218" i="4" s="1"/>
  <c r="DQ256" i="4" a="1"/>
  <c r="DQ256" i="4" s="1"/>
  <c r="EZ90" i="4" a="1"/>
  <c r="EZ90" i="4" s="1"/>
  <c r="HC170" i="4" a="1"/>
  <c r="HC170" i="4" s="1"/>
  <c r="GM170" i="4" a="1"/>
  <c r="GM170" i="4" s="1"/>
  <c r="FC205" i="4" a="1"/>
  <c r="FC205" i="4" s="1"/>
  <c r="GR205" i="4" a="1"/>
  <c r="GR205" i="4" s="1"/>
  <c r="HD218" i="4" a="1"/>
  <c r="HD218" i="4" s="1"/>
  <c r="S223" i="4" a="1"/>
  <c r="S223" i="4" s="1"/>
  <c r="GX170" i="4" a="1"/>
  <c r="GX170" i="4" s="1"/>
  <c r="DM218" i="4" a="1"/>
  <c r="DM218" i="4" s="1"/>
  <c r="FW26" i="4" a="1"/>
  <c r="FW26" i="4" s="1"/>
  <c r="DY71" i="4" a="1"/>
  <c r="DY71" i="4" s="1"/>
  <c r="GX90" i="4" a="1"/>
  <c r="GX90" i="4" s="1"/>
  <c r="FN90" i="4"/>
  <c r="FG205" i="4" a="1"/>
  <c r="FG205" i="4" s="1"/>
  <c r="EV144" i="4" a="1"/>
  <c r="EV144" i="4" s="1"/>
  <c r="FJ218" i="4" a="1"/>
  <c r="FJ218" i="4" s="1"/>
  <c r="FB93" i="4" a="1"/>
  <c r="FB93" i="4" s="1"/>
  <c r="EJ256" i="4" a="1"/>
  <c r="EJ256" i="4" s="1"/>
  <c r="FS26" i="4" a="1"/>
  <c r="FS26" i="4" s="1"/>
  <c r="DY205" i="4" a="1"/>
  <c r="DY205" i="4" s="1"/>
  <c r="K218" i="4" a="1"/>
  <c r="K218" i="4" s="1"/>
  <c r="DU218" i="4" a="1"/>
  <c r="DU218" i="4" s="1"/>
  <c r="K26" i="4" a="1"/>
  <c r="K26" i="4"/>
  <c r="DU26" i="4" a="1"/>
  <c r="DU26" i="4" s="1"/>
  <c r="FY256" i="4" a="1"/>
  <c r="FY256" i="4" s="1"/>
  <c r="DL205" i="4" a="1"/>
  <c r="DL205" i="4" s="1"/>
  <c r="GO93" i="4" a="1"/>
  <c r="GO93" i="4"/>
  <c r="FG218" i="4" a="1"/>
  <c r="FG218" i="4" s="1"/>
  <c r="ER144" i="4" a="1"/>
  <c r="ER144" i="4" s="1"/>
  <c r="DO90" i="4" a="1"/>
  <c r="DO90" i="4" s="1"/>
  <c r="EE144" i="4" a="1"/>
  <c r="EE144" i="4" s="1"/>
  <c r="FC93" i="4" a="1"/>
  <c r="FC93" i="4" s="1"/>
  <c r="FX26" i="4" a="1"/>
  <c r="FX26" i="4" s="1"/>
  <c r="HC256" i="4" a="1"/>
  <c r="HC256" i="4" s="1"/>
  <c r="FW90" i="4" a="1"/>
  <c r="FW90" i="4" s="1"/>
  <c r="GY218" i="4" a="1"/>
  <c r="GY218" i="4" s="1"/>
  <c r="HE71" i="4" a="1"/>
  <c r="HE71" i="4" s="1"/>
  <c r="K71" i="4" a="1"/>
  <c r="K71" i="4" s="1"/>
  <c r="DU71" i="4" a="1"/>
  <c r="DU71" i="4" s="1"/>
  <c r="DO170" i="4" a="1"/>
  <c r="DO170" i="4" s="1"/>
  <c r="N256" i="4" a="1"/>
  <c r="N256" i="4" s="1"/>
  <c r="L256" i="4" a="1"/>
  <c r="L256" i="4" s="1"/>
  <c r="FF144" i="4" a="1"/>
  <c r="FF144" i="4" s="1"/>
  <c r="DZ90" i="4" a="1"/>
  <c r="DZ90" i="4" s="1"/>
  <c r="EM256" i="4" a="1"/>
  <c r="EM256" i="4" s="1"/>
  <c r="FT90" i="4" a="1"/>
  <c r="FT90" i="4" s="1"/>
  <c r="DV256" i="4" a="1"/>
  <c r="DV256" i="4" s="1"/>
  <c r="FT223" i="4" a="1"/>
  <c r="FT223" i="4" s="1"/>
  <c r="GY71" i="4" a="1"/>
  <c r="GY71" i="4" s="1"/>
  <c r="ED256" i="4" a="1"/>
  <c r="ED256" i="4" s="1"/>
  <c r="EC256" i="4" a="1"/>
  <c r="EC256" i="4" s="1"/>
  <c r="DM256" i="4" a="1"/>
  <c r="DM256" i="4" s="1"/>
  <c r="GU144" i="4" a="1"/>
  <c r="GU144" i="4" s="1"/>
  <c r="DQ218" i="4" a="1"/>
  <c r="DQ218" i="4" s="1"/>
  <c r="FY170" i="4" a="1"/>
  <c r="FY170" i="4" s="1"/>
  <c r="GY205" i="4" a="1"/>
  <c r="GY205" i="4" s="1"/>
  <c r="EX26" i="4" a="1"/>
  <c r="EX26" i="4" s="1"/>
  <c r="EH170" i="4" a="1"/>
  <c r="EH170" i="4" s="1"/>
  <c r="EH71" i="4" a="1"/>
  <c r="EH71" i="4" s="1"/>
  <c r="FF218" i="4" a="1"/>
  <c r="FF218" i="4"/>
  <c r="GX205" i="4" a="1"/>
  <c r="GX205" i="4" s="1"/>
  <c r="GW223" i="4" a="1"/>
  <c r="GW223" i="4" s="1"/>
  <c r="GV26" i="4" a="1"/>
  <c r="GV26" i="4" s="1"/>
  <c r="GU170" i="4" a="1"/>
  <c r="GU170" i="4" s="1"/>
  <c r="HH144" i="4" a="1"/>
  <c r="HH144" i="4" s="1"/>
  <c r="HD256" i="4" a="1"/>
  <c r="HD256" i="4"/>
  <c r="DO256" i="4" a="1"/>
  <c r="DO256" i="4" s="1"/>
  <c r="DS90" i="4" a="1"/>
  <c r="DS90" i="4" s="1"/>
  <c r="DR90" i="4" a="1"/>
  <c r="DR90" i="4" s="1"/>
  <c r="EE218" i="4" a="1"/>
  <c r="EE218" i="4" s="1"/>
  <c r="O144" i="4" a="1"/>
  <c r="O144" i="4" s="1"/>
  <c r="GU218" i="4" a="1"/>
  <c r="GU218" i="4"/>
  <c r="EN218" i="4" a="1"/>
  <c r="EN218" i="4" s="1"/>
  <c r="FF26" i="4" a="1"/>
  <c r="FF26" i="4" s="1"/>
  <c r="S93" i="4" a="1"/>
  <c r="S93" i="4" s="1"/>
  <c r="GR170" i="4" a="1"/>
  <c r="GR170" i="4" s="1"/>
  <c r="FT205" i="4" a="1"/>
  <c r="FT205" i="4" s="1"/>
  <c r="M218" i="4" a="1"/>
  <c r="M218" i="4" s="1"/>
  <c r="EM170" i="4" a="1"/>
  <c r="EM170" i="4" s="1"/>
  <c r="DM170" i="4" a="1"/>
  <c r="DM170" i="4" s="1"/>
  <c r="FY90" i="4" a="1"/>
  <c r="FY90" i="4" s="1"/>
  <c r="FX205" i="4" a="1"/>
  <c r="FX205" i="4" s="1"/>
  <c r="O218" i="4" a="1"/>
  <c r="O218" i="4"/>
  <c r="FN256" i="4"/>
  <c r="ET26" i="4" a="1"/>
  <c r="ET26" i="4" s="1"/>
  <c r="GV71" i="4" a="1"/>
  <c r="GV71" i="4" s="1"/>
  <c r="GV223" i="4" a="1"/>
  <c r="GV223" i="4" s="1"/>
  <c r="M256" i="4" a="1"/>
  <c r="M256" i="4" s="1"/>
  <c r="FM205" i="4"/>
  <c r="HA223" i="4" a="1"/>
  <c r="HA223" i="4" s="1"/>
  <c r="O223" i="4" a="1"/>
  <c r="O223" i="4" s="1"/>
  <c r="EL26" i="4" a="1"/>
  <c r="EL26" i="4" s="1"/>
  <c r="FI71" i="4" a="1"/>
  <c r="FI71" i="4" s="1"/>
  <c r="GO71" i="4" a="1"/>
  <c r="GO71" i="4" s="1"/>
  <c r="FW205" i="4" a="1"/>
  <c r="FW205" i="4"/>
  <c r="FP93" i="4" a="1"/>
  <c r="FP93" i="4" s="1"/>
  <c r="FX93" i="4" a="1"/>
  <c r="FX93" i="4" s="1"/>
  <c r="FY93" i="4" a="1"/>
  <c r="FY93" i="4" s="1"/>
  <c r="FB205" i="4" a="1"/>
  <c r="FB205" i="4" s="1"/>
  <c r="FE205" i="4" a="1"/>
  <c r="FE205" i="4" s="1"/>
  <c r="ES26" i="4" a="1"/>
  <c r="ES26" i="4" s="1"/>
  <c r="ER218" i="4" a="1"/>
  <c r="ER218" i="4" s="1"/>
  <c r="EM223" i="4" a="1"/>
  <c r="EM223" i="4" s="1"/>
  <c r="EN223" i="4" a="1"/>
  <c r="EN223" i="4" s="1"/>
  <c r="GV205" i="4" a="1"/>
  <c r="GV205" i="4" s="1"/>
  <c r="GZ170" i="4" a="1"/>
  <c r="GZ170" i="4" s="1"/>
  <c r="FE223" i="4" a="1"/>
  <c r="FE223" i="4" s="1"/>
  <c r="EV256" i="4" a="1"/>
  <c r="EV256" i="4" s="1"/>
  <c r="EM90" i="4" a="1"/>
  <c r="EM90" i="4" s="1"/>
  <c r="EN93" i="4" a="1"/>
  <c r="EN93" i="4" s="1"/>
  <c r="EV223" i="4" a="1"/>
  <c r="EV223" i="4" s="1"/>
  <c r="DM144" i="4" a="1"/>
  <c r="DM144" i="4" s="1"/>
  <c r="FX218" i="4" a="1"/>
  <c r="FX218" i="4" s="1"/>
  <c r="T223" i="4" a="1"/>
  <c r="T223" i="4" s="1"/>
  <c r="EV205" i="4" a="1"/>
  <c r="EV205" i="4" s="1"/>
  <c r="T205" i="4" a="1"/>
  <c r="T205" i="4" s="1"/>
  <c r="HH205" i="4" a="1"/>
  <c r="HH205" i="4" s="1"/>
  <c r="GZ218" i="4" a="1"/>
  <c r="GZ218" i="4" s="1"/>
  <c r="EE26" i="4" a="1"/>
  <c r="EE26" i="4" s="1"/>
  <c r="ED223" i="4" a="1"/>
  <c r="ED223" i="4" s="1"/>
  <c r="HF218" i="4" a="1"/>
  <c r="HF218" i="4" s="1"/>
  <c r="ET93" i="4" a="1"/>
  <c r="ET93" i="4" s="1"/>
  <c r="FM218" i="4"/>
  <c r="HD144" i="4" a="1"/>
  <c r="HD144" i="4" s="1"/>
  <c r="FF205" i="4" a="1"/>
  <c r="FF205" i="4" s="1"/>
  <c r="N26" i="4" a="1"/>
  <c r="N26" i="4" s="1"/>
  <c r="L26" i="4" a="1"/>
  <c r="L26" i="4" s="1"/>
  <c r="EL218" i="4" a="1"/>
  <c r="EL218" i="4" s="1"/>
  <c r="HC93" i="4" a="1"/>
  <c r="HC93" i="4" s="1"/>
  <c r="HD205" i="4" a="1"/>
  <c r="HD205" i="4" s="1"/>
  <c r="HC205" i="4" a="1"/>
  <c r="HC205" i="4" s="1"/>
  <c r="DM205" i="4" a="1"/>
  <c r="DM205" i="4" s="1"/>
  <c r="S90" i="4" a="1"/>
  <c r="S90" i="4" s="1"/>
  <c r="GQ26" i="4" a="1"/>
  <c r="GQ26" i="4" s="1"/>
  <c r="FP170" i="4" a="1"/>
  <c r="FP170" i="4" s="1"/>
  <c r="GW71" i="4" a="1"/>
  <c r="GW71" i="4" s="1"/>
  <c r="S144" i="4" a="1"/>
  <c r="S144" i="4" s="1"/>
  <c r="EI223" i="4" a="1"/>
  <c r="EI223" i="4" s="1"/>
  <c r="HA144" i="4" a="1"/>
  <c r="HA144" i="4" s="1"/>
  <c r="FG223" i="4" a="1"/>
  <c r="FG223" i="4" s="1"/>
  <c r="ED205" i="4" a="1"/>
  <c r="ED205" i="4" s="1"/>
  <c r="ET71" i="4" a="1"/>
  <c r="ET71" i="4" s="1"/>
  <c r="FA90" i="4" a="1"/>
  <c r="FA90" i="4" s="1"/>
  <c r="K170" i="4" a="1"/>
  <c r="K170" i="4" s="1"/>
  <c r="DU170" i="4" a="1"/>
  <c r="DU170" i="4" s="1"/>
  <c r="EP90" i="4" a="1"/>
  <c r="EP90" i="4" s="1"/>
  <c r="DQ71" i="4" a="1"/>
  <c r="DQ71" i="4" s="1"/>
  <c r="EI170" i="4" a="1"/>
  <c r="EI170" i="4" s="1"/>
  <c r="HE218" i="4" a="1"/>
  <c r="HE218" i="4" s="1"/>
  <c r="EW71" i="4" a="1"/>
  <c r="EW71" i="4" s="1"/>
  <c r="EE223" i="4" a="1"/>
  <c r="EE223" i="4" s="1"/>
  <c r="FW218" i="4" a="1"/>
  <c r="FW218" i="4" s="1"/>
  <c r="DS218" i="4" a="1"/>
  <c r="DS218" i="4"/>
  <c r="DR218" i="4" a="1"/>
  <c r="DR218" i="4" s="1"/>
  <c r="HK93" i="4" a="1"/>
  <c r="HK93" i="4" s="1"/>
  <c r="N205" i="4" a="1"/>
  <c r="N205" i="4" s="1"/>
  <c r="L205" i="4" a="1"/>
  <c r="L205" i="4" s="1"/>
  <c r="EQ71" i="4" a="1"/>
  <c r="EQ71" i="4" s="1"/>
  <c r="EZ93" i="4" a="1"/>
  <c r="EZ93" i="4" s="1"/>
  <c r="FC71" i="4" a="1"/>
  <c r="FC71" i="4" s="1"/>
  <c r="HA90" i="4" a="1"/>
  <c r="HA90" i="4" s="1"/>
  <c r="ER26" i="4" a="1"/>
  <c r="ER26" i="4" s="1"/>
  <c r="ES223" i="4" a="1"/>
  <c r="ES223" i="4" s="1"/>
  <c r="HC144" i="4" a="1"/>
  <c r="HC144" i="4" s="1"/>
  <c r="FI144" i="4" a="1"/>
  <c r="FI144" i="4" s="1"/>
  <c r="GS90" i="4" a="1"/>
  <c r="GS90" i="4" s="1"/>
  <c r="EP71" i="4" a="1"/>
  <c r="EP71" i="4" s="1"/>
  <c r="FE170" i="4" a="1"/>
  <c r="FE170" i="4"/>
  <c r="DW93" i="4" a="1"/>
  <c r="DW93" i="4" s="1"/>
  <c r="EL170" i="4" a="1"/>
  <c r="EL170" i="4" s="1"/>
  <c r="EW223" i="4" a="1"/>
  <c r="EW223" i="4" s="1"/>
  <c r="EV71" i="4" a="1"/>
  <c r="EV71" i="4" s="1"/>
  <c r="ET218" i="4" a="1"/>
  <c r="ET218" i="4" s="1"/>
  <c r="EJ218" i="4" a="1"/>
  <c r="EJ218" i="4" s="1"/>
  <c r="GP71" i="4" a="1"/>
  <c r="GP71" i="4" s="1"/>
  <c r="EN256" i="4" a="1"/>
  <c r="EN256" i="4" s="1"/>
  <c r="GQ223" i="4" a="1"/>
  <c r="GQ223" i="4" s="1"/>
  <c r="EB144" i="4" a="1"/>
  <c r="EB144" i="4" s="1"/>
  <c r="GS26" i="4" a="1"/>
  <c r="GS26" i="4" s="1"/>
  <c r="EZ256" i="4" a="1"/>
  <c r="EZ256" i="4" s="1"/>
  <c r="GN170" i="4" a="1"/>
  <c r="GN170" i="4" s="1"/>
  <c r="EB205" i="4" a="1"/>
  <c r="EB205" i="4" s="1"/>
  <c r="T71" i="4" a="1"/>
  <c r="T71" i="4" s="1"/>
  <c r="K205" i="4" a="1"/>
  <c r="K205" i="4" s="1"/>
  <c r="DU205" i="4" a="1"/>
  <c r="DU205" i="4" s="1"/>
  <c r="FS256" i="4" a="1"/>
  <c r="FS256" i="4" s="1"/>
  <c r="EN71" i="4" a="1"/>
  <c r="EN71" i="4" s="1"/>
  <c r="EH144" i="4" a="1"/>
  <c r="EH144" i="4" s="1"/>
  <c r="FN26" i="4"/>
  <c r="FS71" i="4" a="1"/>
  <c r="FS71" i="4" s="1"/>
  <c r="GP90" i="4" a="1"/>
  <c r="GP90" i="4"/>
  <c r="EI26" i="4" a="1"/>
  <c r="EI26" i="4" s="1"/>
  <c r="DY223" i="4" a="1"/>
  <c r="DY223" i="4" s="1"/>
  <c r="GW26" i="4" a="1"/>
  <c r="GW26" i="4" s="1"/>
  <c r="FB144" i="4" a="1"/>
  <c r="FB144" i="4" s="1"/>
  <c r="FN205" i="4"/>
  <c r="HF205" i="4" a="1"/>
  <c r="HF205" i="4" s="1"/>
  <c r="FT256" i="4" a="1"/>
  <c r="FT256" i="4" s="1"/>
  <c r="GS223" i="4" a="1"/>
  <c r="GS223" i="4" s="1"/>
  <c r="HE205" i="4" a="1"/>
  <c r="HE205" i="4" s="1"/>
  <c r="HH93" i="4" a="1"/>
  <c r="HH93" i="4"/>
  <c r="EL144" i="4" a="1"/>
  <c r="EL144" i="4" s="1"/>
  <c r="EB256" i="4" a="1"/>
  <c r="EB256" i="4"/>
  <c r="FI256" i="4" a="1"/>
  <c r="FI256" i="4" s="1"/>
  <c r="EX205" i="4" a="1"/>
  <c r="EX205" i="4" s="1"/>
  <c r="GR223" i="4" a="1"/>
  <c r="GR223" i="4" s="1"/>
  <c r="FW71" i="4" a="1"/>
  <c r="FW71" i="4" s="1"/>
  <c r="HF26" i="4" a="1"/>
  <c r="HF26" i="4" s="1"/>
  <c r="S170" i="4" a="1"/>
  <c r="S170" i="4" s="1"/>
  <c r="GP218" i="4" a="1"/>
  <c r="GP218" i="4" s="1"/>
  <c r="GS256" i="4" a="1"/>
  <c r="GS256" i="4" s="1"/>
  <c r="EV90" i="4" a="1"/>
  <c r="EV90" i="4" s="1"/>
  <c r="ES90" i="4" a="1"/>
  <c r="ES90" i="4" s="1"/>
  <c r="EQ170" i="4" a="1"/>
  <c r="EQ170" i="4" s="1"/>
  <c r="FP71" i="4" a="1"/>
  <c r="FP71" i="4" s="1"/>
  <c r="EP144" i="4" a="1"/>
  <c r="EP144" i="4" s="1"/>
  <c r="EH90" i="4" a="1"/>
  <c r="EH90" i="4" s="1"/>
  <c r="Q26" i="4" a="1"/>
  <c r="Q26" i="4" s="1"/>
  <c r="I26" i="4" a="1"/>
  <c r="I26" i="4" s="1"/>
  <c r="ES256" i="4" a="1"/>
  <c r="ES256" i="4" s="1"/>
  <c r="HC26" i="4" a="1"/>
  <c r="HC26" i="4" s="1"/>
  <c r="FG170" i="4" a="1"/>
  <c r="FG170" i="4" s="1"/>
  <c r="GR26" i="4" a="1"/>
  <c r="GR26" i="4" s="1"/>
  <c r="DO223" i="4" a="1"/>
  <c r="DO223" i="4" s="1"/>
  <c r="FI218" i="4" a="1"/>
  <c r="FI218" i="4"/>
  <c r="EL256" i="4" a="1"/>
  <c r="EL256" i="4" s="1"/>
  <c r="DW256" i="4" a="1"/>
  <c r="DW256" i="4" s="1"/>
  <c r="FF256" i="4" a="1"/>
  <c r="FF256" i="4" s="1"/>
  <c r="HF71" i="4" a="1"/>
  <c r="HF71" i="4" s="1"/>
  <c r="HF90" i="4" a="1"/>
  <c r="HF90" i="4" s="1"/>
  <c r="Q93" i="4" a="1"/>
  <c r="Q93" i="4" s="1"/>
  <c r="I93" i="4" a="1"/>
  <c r="I93" i="4" s="1"/>
  <c r="FY144" i="4" a="1"/>
  <c r="FY144" i="4" s="1"/>
  <c r="GY93" i="4" a="1"/>
  <c r="GY93" i="4" s="1"/>
  <c r="DS144" i="4" a="1"/>
  <c r="DS144" i="4" s="1"/>
  <c r="DR144" i="4" a="1"/>
  <c r="DR144" i="4" s="1"/>
  <c r="EC170" i="4" a="1"/>
  <c r="EC170" i="4" s="1"/>
  <c r="GO144" i="4" a="1"/>
  <c r="GO144" i="4" s="1"/>
  <c r="FC256" i="4" a="1"/>
  <c r="FC256" i="4" s="1"/>
  <c r="GV144" i="4" a="1"/>
  <c r="GV144" i="4" s="1"/>
  <c r="GR256" i="4" a="1"/>
  <c r="GR256" i="4" s="1"/>
  <c r="O90" i="4" a="1"/>
  <c r="O90" i="4" s="1"/>
  <c r="GZ205" i="4" a="1"/>
  <c r="GZ205" i="4" s="1"/>
  <c r="DW205" i="4" a="1"/>
  <c r="DW205" i="4" s="1"/>
  <c r="GW256" i="4" a="1"/>
  <c r="GW256" i="4" s="1"/>
  <c r="EI93" i="4" a="1"/>
  <c r="EI93" i="4" s="1"/>
  <c r="HA93" i="4" a="1"/>
  <c r="HA93" i="4" s="1"/>
  <c r="HE170" i="4" a="1"/>
  <c r="HE170" i="4" s="1"/>
  <c r="FC170" i="4" a="1"/>
  <c r="FC170" i="4" s="1"/>
  <c r="DW144" i="4" a="1"/>
  <c r="DW144" i="4" s="1"/>
  <c r="FA170" i="4" a="1"/>
  <c r="FA170" i="4" s="1"/>
  <c r="EW90" i="4" a="1"/>
  <c r="EW90" i="4" s="1"/>
  <c r="HH90" i="4" a="1"/>
  <c r="HH90" i="4" s="1"/>
  <c r="ES93" i="4" a="1"/>
  <c r="ES93" i="4" s="1"/>
  <c r="DV90" i="4" a="1"/>
  <c r="DV90" i="4" s="1"/>
  <c r="GV256" i="4" a="1"/>
  <c r="GV256" i="4" s="1"/>
  <c r="DQ90" i="4" a="1"/>
  <c r="DQ90" i="4" s="1"/>
  <c r="FW93" i="4" a="1"/>
  <c r="FW93" i="4" s="1"/>
  <c r="S205" i="4" a="1"/>
  <c r="S205" i="4" s="1"/>
  <c r="EW205" i="4" a="1"/>
  <c r="EW205" i="4" s="1"/>
  <c r="EW144" i="4" a="1"/>
  <c r="EW144" i="4" s="1"/>
  <c r="DV205" i="4" a="1"/>
  <c r="DV205" i="4" s="1"/>
  <c r="DQ26" i="4" a="1"/>
  <c r="DQ26" i="4" s="1"/>
  <c r="GU256" i="4" a="1"/>
  <c r="GU256" i="4" s="1"/>
  <c r="FP144" i="4" a="1"/>
  <c r="FP144" i="4" s="1"/>
  <c r="T90" i="4" a="1"/>
  <c r="T90" i="4" s="1"/>
  <c r="GN223" i="4" a="1"/>
  <c r="GN223" i="4" s="1"/>
  <c r="EQ90" i="4" a="1"/>
  <c r="EQ90" i="4" s="1"/>
  <c r="EJ90" i="4" a="1"/>
  <c r="EJ90" i="4" s="1"/>
  <c r="EJ144" i="4" a="1"/>
  <c r="EJ144" i="4" s="1"/>
  <c r="GQ90" i="4" a="1"/>
  <c r="GQ90" i="4" s="1"/>
  <c r="EM218" i="4" a="1"/>
  <c r="EM218" i="4" s="1"/>
  <c r="FV71" i="4" a="1"/>
  <c r="FV71" i="4" s="1"/>
  <c r="FW256" i="4" a="1"/>
  <c r="FW256" i="4" s="1"/>
  <c r="GW90" i="4" a="1"/>
  <c r="GW90" i="4" s="1"/>
  <c r="M71" i="4" a="1"/>
  <c r="M71" i="4" s="1"/>
  <c r="EV218" i="4" a="1"/>
  <c r="EV218" i="4" s="1"/>
  <c r="EL90" i="4" a="1"/>
  <c r="EL90" i="4" s="1"/>
  <c r="EB170" i="4" a="1"/>
  <c r="EB170" i="4" s="1"/>
  <c r="EP93" i="4" a="1"/>
  <c r="EP93" i="4" s="1"/>
  <c r="ED144" i="4" a="1"/>
  <c r="ED144" i="4" s="1"/>
  <c r="FS223" i="4" a="1"/>
  <c r="FS223" i="4" s="1"/>
  <c r="K256" i="4" a="1"/>
  <c r="K256" i="4" s="1"/>
  <c r="DU256" i="4" a="1"/>
  <c r="DU256" i="4" s="1"/>
  <c r="Q144" i="4" a="1"/>
  <c r="Q144" i="4" s="1"/>
  <c r="I144" i="4" a="1"/>
  <c r="I144" i="4" s="1"/>
  <c r="GS170" i="4" a="1"/>
  <c r="GS170" i="4" s="1"/>
  <c r="ET256" i="4" a="1"/>
  <c r="ET256" i="4" s="1"/>
  <c r="FB26" i="4" a="1"/>
  <c r="FB26" i="4"/>
  <c r="FS90" i="4" a="1"/>
  <c r="FS90" i="4" s="1"/>
  <c r="EB223" i="4" a="1"/>
  <c r="EB223" i="4" s="1"/>
  <c r="GQ218" i="4" a="1"/>
  <c r="GQ218" i="4" s="1"/>
  <c r="DM93" i="4" a="1"/>
  <c r="DM93" i="4" s="1"/>
  <c r="EC218" i="4" a="1"/>
  <c r="EC218" i="4" s="1"/>
  <c r="FB223" i="4" a="1"/>
  <c r="FB223" i="4" s="1"/>
  <c r="FF71" i="4" a="1"/>
  <c r="FF71" i="4" s="1"/>
  <c r="GM71" i="4" a="1"/>
  <c r="GM71" i="4" s="1"/>
  <c r="ER170" i="4" a="1"/>
  <c r="ER170" i="4" s="1"/>
  <c r="FE93" i="4" a="1"/>
  <c r="FE93" i="4" s="1"/>
  <c r="EI205" i="4" a="1"/>
  <c r="EI205" i="4" s="1"/>
  <c r="DQ144" i="4" a="1"/>
  <c r="DQ144" i="4"/>
  <c r="ER90" i="4" a="1"/>
  <c r="ER90" i="4" s="1"/>
  <c r="S71" i="4" a="1"/>
  <c r="S71" i="4" s="1"/>
  <c r="GW93" i="4" a="1"/>
  <c r="GW93" i="4" s="1"/>
  <c r="HD26" i="4" a="1"/>
  <c r="HD26" i="4" s="1"/>
  <c r="HD93" i="4" a="1"/>
  <c r="HD93" i="4" s="1"/>
  <c r="GX144" i="4" a="1"/>
  <c r="GX144" i="4" s="1"/>
  <c r="HF223" i="4" a="1"/>
  <c r="HF223" i="4" s="1"/>
  <c r="HE93" i="4" a="1"/>
  <c r="HE93" i="4" s="1"/>
  <c r="GV170" i="4" a="1"/>
  <c r="GV170" i="4" s="1"/>
  <c r="N170" i="4" a="1"/>
  <c r="N170" i="4" s="1"/>
  <c r="L170" i="4" a="1"/>
  <c r="L170" i="4" s="1"/>
  <c r="EX93" i="4" a="1"/>
  <c r="EX93" i="4" s="1"/>
  <c r="HE256" i="4" a="1"/>
  <c r="HE256" i="4" s="1"/>
  <c r="HD170" i="4" a="1"/>
  <c r="HD170" i="4" s="1"/>
  <c r="GY256" i="4" a="1"/>
  <c r="GY256" i="4" s="1"/>
  <c r="M205" i="4" a="1"/>
  <c r="M205" i="4" s="1"/>
  <c r="GO90" i="4" a="1"/>
  <c r="GO90" i="4" s="1"/>
  <c r="GN26" i="4" a="1"/>
  <c r="GN26" i="4" s="1"/>
  <c r="FA71" i="4" a="1"/>
  <c r="FA71" i="4" s="1"/>
  <c r="DM26" i="4" a="1"/>
  <c r="DM26" i="4" s="1"/>
  <c r="ET170" i="4" a="1"/>
  <c r="ET170" i="4" s="1"/>
  <c r="EE90" i="4" a="1"/>
  <c r="EE90" i="4" s="1"/>
  <c r="EZ71" i="4" a="1"/>
  <c r="EZ71" i="4" s="1"/>
  <c r="HA218" i="4" a="1"/>
  <c r="HA218" i="4" s="1"/>
  <c r="FW144" i="4" a="1"/>
  <c r="FW144" i="4"/>
  <c r="ER256" i="4" a="1"/>
  <c r="ER256" i="4" s="1"/>
  <c r="HH26" i="4" a="1"/>
  <c r="HH26" i="4" s="1"/>
  <c r="GX26" i="4" a="1"/>
  <c r="GX26" i="4" s="1"/>
  <c r="EJ26" i="4" a="1"/>
  <c r="EJ26" i="4" s="1"/>
  <c r="FX144" i="4" a="1"/>
  <c r="FX144" i="4"/>
  <c r="FJ170" i="4" a="1"/>
  <c r="FJ170" i="4" s="1"/>
  <c r="DQ170" i="4" a="1"/>
  <c r="DQ170" i="4" s="1"/>
  <c r="HF170" i="4" a="1"/>
  <c r="HF170" i="4" s="1"/>
  <c r="DS93" i="4" a="1"/>
  <c r="DS93" i="4" s="1"/>
  <c r="DR93" i="4" a="1"/>
  <c r="DR93" i="4" s="1"/>
  <c r="Q90" i="4" a="1"/>
  <c r="Q90" i="4" s="1"/>
  <c r="I90" i="4" a="1"/>
  <c r="I90" i="4" s="1"/>
  <c r="GZ90" i="4" a="1"/>
  <c r="GZ90" i="4" s="1"/>
  <c r="T93" i="4" a="1"/>
  <c r="T93" i="4" s="1"/>
  <c r="FS218" i="4" a="1"/>
  <c r="FS218" i="4" s="1"/>
  <c r="FB170" i="4" a="1"/>
  <c r="FB170" i="4" s="1"/>
  <c r="FE26" i="4" a="1"/>
  <c r="FE26" i="4" s="1"/>
  <c r="EV26" i="4" a="1"/>
  <c r="EV26" i="4" s="1"/>
  <c r="EV170" i="4" a="1"/>
  <c r="EV170" i="4" s="1"/>
  <c r="FI90" i="4" a="1"/>
  <c r="FI90" i="4" s="1"/>
  <c r="FC144" i="4" a="1"/>
  <c r="FC144" i="4" s="1"/>
  <c r="DV170" i="4" a="1"/>
  <c r="DV170" i="4" s="1"/>
  <c r="FN223" i="4"/>
  <c r="EX256" i="4" a="1"/>
  <c r="EX256" i="4" s="1"/>
  <c r="DY93" i="4" a="1"/>
  <c r="DY93" i="4" s="1"/>
  <c r="EQ218" i="4" a="1"/>
  <c r="EQ218" i="4" s="1"/>
  <c r="FJ205" i="4" a="1"/>
  <c r="FJ205" i="4" s="1"/>
  <c r="S26" i="4" a="1"/>
  <c r="S26" i="4" s="1"/>
  <c r="FT71" i="4" a="1"/>
  <c r="FT71" i="4" s="1"/>
  <c r="N144" i="4" a="1"/>
  <c r="N144" i="4" s="1"/>
  <c r="L144" i="4" a="1"/>
  <c r="L144" i="4" s="1"/>
  <c r="FT26" i="4" a="1"/>
  <c r="FT26" i="4" s="1"/>
  <c r="FX71" i="4" a="1"/>
  <c r="FX71" i="4" s="1"/>
  <c r="DO205" i="4" a="1"/>
  <c r="DO205" i="4" s="1"/>
  <c r="EP223" i="4" a="1"/>
  <c r="EP223" i="4" s="1"/>
  <c r="DS170" i="4" a="1"/>
  <c r="DS170" i="4" s="1"/>
  <c r="DR170" i="4" a="1"/>
  <c r="DR170" i="4" s="1"/>
  <c r="FP218" i="4" a="1"/>
  <c r="FP218" i="4" s="1"/>
  <c r="GP205" i="4" a="1"/>
  <c r="GP205" i="4" s="1"/>
  <c r="FM90" i="4"/>
  <c r="FM93" i="4"/>
  <c r="FM256" i="4"/>
  <c r="ET223" i="4" a="1"/>
  <c r="ET223" i="4" s="1"/>
  <c r="DL218" i="4" a="1"/>
  <c r="DL218" i="4" s="1"/>
  <c r="GR144" i="4" a="1"/>
  <c r="GR144" i="4" s="1"/>
  <c r="DL144" i="4" a="1"/>
  <c r="DL144" i="4" s="1"/>
  <c r="GS71" i="4" a="1"/>
  <c r="GS71" i="4"/>
  <c r="GW144" i="4" a="1"/>
  <c r="GW144" i="4" s="1"/>
  <c r="EB26" i="4" a="1"/>
  <c r="EB26" i="4" s="1"/>
  <c r="DZ170" i="4" a="1"/>
  <c r="DZ170" i="4" s="1"/>
  <c r="FB256" i="4" a="1"/>
  <c r="FB256" i="4" s="1"/>
  <c r="FS205" i="4" a="1"/>
  <c r="FS205" i="4" s="1"/>
  <c r="EH223" i="4" a="1"/>
  <c r="EH223" i="4" s="1"/>
  <c r="GO256" i="4" a="1"/>
  <c r="GO256" i="4" s="1"/>
  <c r="GZ144" i="4" a="1"/>
  <c r="GZ144" i="4" s="1"/>
  <c r="EP170" i="4" a="1"/>
  <c r="EP170" i="4" s="1"/>
  <c r="FE256" i="4" a="1"/>
  <c r="FE256" i="4" s="1"/>
  <c r="EW170" i="4" a="1"/>
  <c r="EW170" i="4" s="1"/>
  <c r="GU71" i="4" a="1"/>
  <c r="GU71" i="4" s="1"/>
  <c r="GQ170" i="4" a="1"/>
  <c r="GQ170" i="4" s="1"/>
  <c r="GQ144" i="4" a="1"/>
  <c r="GQ144" i="4" s="1"/>
  <c r="FA26" i="4" a="1"/>
  <c r="FA26" i="4" s="1"/>
  <c r="GN93" i="4" a="1"/>
  <c r="GN93" i="4" s="1"/>
  <c r="GY170" i="4" a="1"/>
  <c r="GY170" i="4" s="1"/>
  <c r="DW26" i="4" a="1"/>
  <c r="DW26" i="4" s="1"/>
  <c r="DY144" i="4" a="1"/>
  <c r="DY144" i="4" s="1"/>
  <c r="EQ93" i="4" a="1"/>
  <c r="EQ93" i="4" s="1"/>
  <c r="FI223" i="4" a="1"/>
  <c r="FI223" i="4" s="1"/>
  <c r="DY90" i="4" a="1"/>
  <c r="DY90" i="4" s="1"/>
  <c r="FV223" i="4" a="1"/>
  <c r="FV223" i="4" s="1"/>
  <c r="GM26" i="4" a="1"/>
  <c r="GM26" i="4" s="1"/>
  <c r="FY223" i="4" a="1"/>
  <c r="FY223" i="4" s="1"/>
  <c r="ED93" i="4" a="1"/>
  <c r="ED93" i="4" s="1"/>
  <c r="EZ205" i="4" a="1"/>
  <c r="EZ205" i="4" s="1"/>
  <c r="GW205" i="4" a="1"/>
  <c r="GW205" i="4" s="1"/>
  <c r="FI93" i="4" a="1"/>
  <c r="FI93" i="4" s="1"/>
  <c r="K93" i="4" a="1"/>
  <c r="K93" i="4" s="1"/>
  <c r="DU93" i="4" a="1"/>
  <c r="DU93" i="4" s="1"/>
  <c r="FV205" i="4" a="1"/>
  <c r="FV205" i="4" s="1"/>
  <c r="FI205" i="4" a="1"/>
  <c r="FI205" i="4" s="1"/>
  <c r="GN90" i="4" a="1"/>
  <c r="GN90" i="4" s="1"/>
  <c r="EJ93" i="4" a="1"/>
  <c r="EJ93" i="4" s="1"/>
  <c r="FL93" i="4"/>
  <c r="DO71" i="4" a="1"/>
  <c r="DO71" i="4" s="1"/>
  <c r="EJ170" i="4" a="1"/>
  <c r="EJ170" i="4" s="1"/>
  <c r="EW256" i="4" a="1"/>
  <c r="EW256" i="4" s="1"/>
  <c r="GY90" i="4" a="1"/>
  <c r="GY90" i="4" s="1"/>
  <c r="GQ93" i="4" a="1"/>
  <c r="GQ93" i="4" s="1"/>
  <c r="FV144" i="4" a="1"/>
  <c r="FV144" i="4" s="1"/>
  <c r="EL205" i="4" a="1"/>
  <c r="EL205" i="4" s="1"/>
  <c r="FL90" i="4"/>
  <c r="DV223" i="4" a="1"/>
  <c r="DV223" i="4" s="1"/>
  <c r="HF93" i="4" a="1"/>
  <c r="HF93" i="4" s="1"/>
  <c r="FV218" i="4" a="1"/>
  <c r="FV218" i="4" s="1"/>
  <c r="FX256" i="4" a="1"/>
  <c r="FX256" i="4" s="1"/>
  <c r="FV256" i="4" a="1"/>
  <c r="FV256" i="4" s="1"/>
  <c r="HA71" i="4" a="1"/>
  <c r="HA71" i="4" s="1"/>
  <c r="GV90" i="4" a="1"/>
  <c r="GV90" i="4" s="1"/>
  <c r="Q223" i="4" a="1"/>
  <c r="Q223" i="4" s="1"/>
  <c r="I223" i="4" a="1"/>
  <c r="I223" i="4" s="1"/>
  <c r="FT170" i="4" a="1"/>
  <c r="FT170" i="4" s="1"/>
  <c r="GN71" i="4" a="1"/>
  <c r="GN71" i="4" s="1"/>
  <c r="FP223" i="4" a="1"/>
  <c r="FP223" i="4" s="1"/>
  <c r="EC93" i="4" a="1"/>
  <c r="EC93" i="4"/>
  <c r="GS205" i="4" a="1"/>
  <c r="GS205" i="4" s="1"/>
  <c r="DL170" i="4" a="1"/>
  <c r="DL170" i="4" s="1"/>
  <c r="FL223" i="4"/>
  <c r="ET90" i="4" a="1"/>
  <c r="ET90" i="4" s="1"/>
  <c r="EN170" i="4" a="1"/>
  <c r="EN170" i="4" s="1"/>
  <c r="EH205" i="4" a="1"/>
  <c r="EH205" i="4" s="1"/>
  <c r="EJ205" i="4" a="1"/>
  <c r="EJ205" i="4" s="1"/>
  <c r="EB71" i="4" a="1"/>
  <c r="EB71" i="4" s="1"/>
  <c r="EB93" i="4" a="1"/>
  <c r="EB93" i="4" s="1"/>
  <c r="HK218" i="4" a="1"/>
  <c r="HK218" i="4" s="1"/>
  <c r="GU26" i="4" a="1"/>
  <c r="GU26" i="4" s="1"/>
  <c r="GZ71" i="4" a="1"/>
  <c r="GZ71" i="4" s="1"/>
  <c r="HE223" i="4" a="1"/>
  <c r="HE223" i="4" s="1"/>
  <c r="EN144" i="4" a="1"/>
  <c r="EN144" i="4" s="1"/>
  <c r="EI71" i="4" a="1"/>
  <c r="EI71" i="4" s="1"/>
  <c r="EM205" i="4" a="1"/>
  <c r="EM205" i="4" s="1"/>
  <c r="FJ93" i="4" a="1"/>
  <c r="FJ93" i="4" s="1"/>
  <c r="HK90" i="4" a="1"/>
  <c r="HK90" i="4" s="1"/>
  <c r="EZ26" i="4" a="1"/>
  <c r="EZ26" i="4" s="1"/>
  <c r="DL93" i="4" a="1"/>
  <c r="DL93" i="4" s="1"/>
  <c r="T256" i="4" a="1"/>
  <c r="T256" i="4" s="1"/>
  <c r="GU93" i="4" a="1"/>
  <c r="GU93" i="4" s="1"/>
  <c r="HC223" i="4" a="1"/>
  <c r="HC223" i="4" s="1"/>
  <c r="EH256" i="4" a="1"/>
  <c r="EH256" i="4" s="1"/>
  <c r="FG90" i="4" a="1"/>
  <c r="FG90" i="4" s="1"/>
  <c r="FP90" i="4" a="1"/>
  <c r="FP90" i="4" s="1"/>
  <c r="DS71" i="4" a="1"/>
  <c r="DS71" i="4" s="1"/>
  <c r="DR71" i="4" a="1"/>
  <c r="DR71" i="4" s="1"/>
  <c r="GS93" i="4" a="1"/>
  <c r="GS93" i="4" s="1"/>
  <c r="HH170" i="4" a="1"/>
  <c r="HH170" i="4" s="1"/>
  <c r="ES71" i="4" a="1"/>
  <c r="ES71" i="4" s="1"/>
  <c r="ER71" i="4" a="1"/>
  <c r="ER71" i="4" s="1"/>
  <c r="HD90" i="4" a="1"/>
  <c r="HD90" i="4" s="1"/>
  <c r="FG71" i="4" a="1"/>
  <c r="FG71" i="4" s="1"/>
  <c r="DW170" i="4" a="1"/>
  <c r="DW170" i="4" s="1"/>
  <c r="FE218" i="4" a="1"/>
  <c r="FE218" i="4" s="1"/>
  <c r="R93" i="4" a="1"/>
  <c r="R93" i="4" s="1"/>
  <c r="R218" i="4" a="1"/>
  <c r="R218" i="4" s="1"/>
  <c r="GP93" i="4" a="1"/>
  <c r="GP93" i="4" s="1"/>
  <c r="EW218" i="4" a="1"/>
  <c r="EW218" i="4" s="1"/>
  <c r="ER93" i="4" a="1"/>
  <c r="ER93" i="4" s="1"/>
  <c r="FM170" i="4"/>
  <c r="FJ144" i="4" a="1"/>
  <c r="FJ144" i="4" s="1"/>
  <c r="DO26" i="4" a="1"/>
  <c r="DO26" i="4" s="1"/>
  <c r="FV170" i="4" a="1"/>
  <c r="FV170" i="4"/>
  <c r="FI170" i="4" a="1"/>
  <c r="FI170" i="4" s="1"/>
  <c r="DZ205" i="4" a="1"/>
  <c r="DZ205" i="4" s="1"/>
  <c r="Q170" i="4" a="1"/>
  <c r="Q170" i="4" s="1"/>
  <c r="I170" i="4" a="1"/>
  <c r="I170" i="4" s="1"/>
  <c r="DM223" i="4" a="1"/>
  <c r="DM223" i="4" s="1"/>
  <c r="EL223" i="4" a="1"/>
  <c r="EL223" i="4" s="1"/>
  <c r="DY26" i="4" a="1"/>
  <c r="DY26" i="4"/>
  <c r="GW170" i="4" a="1"/>
  <c r="GW170" i="4" s="1"/>
  <c r="R71" i="4" a="1"/>
  <c r="R71" i="4" s="1"/>
  <c r="GX93" i="4" a="1"/>
  <c r="GX93" i="4" s="1"/>
  <c r="EE256" i="4" a="1"/>
  <c r="EE256" i="4" s="1"/>
  <c r="EM26" i="4" a="1"/>
  <c r="EM26" i="4"/>
  <c r="O205" i="4" a="1"/>
  <c r="O205" i="4" s="1"/>
  <c r="DO93" i="4" a="1"/>
  <c r="DO93" i="4" s="1"/>
  <c r="FI26" i="4" a="1"/>
  <c r="FI26" i="4" s="1"/>
  <c r="FJ71" i="4" a="1"/>
  <c r="FJ71" i="4" s="1"/>
  <c r="EC26" i="4" a="1"/>
  <c r="EC26" i="4" s="1"/>
  <c r="EL71" i="4" a="1"/>
  <c r="EL71" i="4" s="1"/>
  <c r="EE71" i="4" a="1"/>
  <c r="EE71" i="4" s="1"/>
  <c r="FE144" i="4" a="1"/>
  <c r="FE144" i="4" s="1"/>
  <c r="EN26" i="4" a="1"/>
  <c r="EN26" i="4" s="1"/>
  <c r="DV26" i="4" a="1"/>
  <c r="DV26" i="4" s="1"/>
  <c r="FM71" i="4"/>
  <c r="EJ71" i="4" a="1"/>
  <c r="EJ71" i="4" s="1"/>
  <c r="EI90" i="4" a="1"/>
  <c r="EI90" i="4" s="1"/>
  <c r="GQ71" i="4" a="1"/>
  <c r="GQ71" i="4" s="1"/>
  <c r="FB218" i="4" a="1"/>
  <c r="FB218" i="4" s="1"/>
  <c r="ES144" i="4" a="1"/>
  <c r="ES144" i="4" s="1"/>
  <c r="EZ218" i="4" a="1"/>
  <c r="EZ218" i="4" s="1"/>
  <c r="GP26" i="4" a="1"/>
  <c r="GP26" i="4" s="1"/>
  <c r="GV93" i="4" a="1"/>
  <c r="GV93" i="4" s="1"/>
  <c r="EB90" i="4" a="1"/>
  <c r="EB90" i="4" s="1"/>
  <c r="EN90" i="4" a="1"/>
  <c r="EN90" i="4" s="1"/>
  <c r="GM205" i="4" a="1"/>
  <c r="GM205" i="4" s="1"/>
  <c r="GM90" i="4" a="1"/>
  <c r="GM90" i="4" s="1"/>
  <c r="GV218" i="4" a="1"/>
  <c r="GV218" i="4" s="1"/>
  <c r="EQ223" i="4" a="1"/>
  <c r="EQ223" i="4" s="1"/>
  <c r="DW218" i="4" a="1"/>
  <c r="DW218" i="4" s="1"/>
  <c r="GY144" i="4" a="1"/>
  <c r="GY144" i="4" s="1"/>
  <c r="GQ205" i="4" a="1"/>
  <c r="GQ205" i="4" s="1"/>
  <c r="FG93" i="4" a="1"/>
  <c r="FG93" i="4" s="1"/>
  <c r="R256" i="4" a="1"/>
  <c r="R256" i="4" s="1"/>
  <c r="EE170" i="4" a="1"/>
  <c r="EE170" i="4" s="1"/>
  <c r="HK223" i="4" a="1"/>
  <c r="HK223" i="4" s="1"/>
  <c r="EZ223" i="4" a="1"/>
  <c r="EZ223" i="4" s="1"/>
  <c r="EB218" i="4" a="1"/>
  <c r="EB218" i="4" s="1"/>
  <c r="DL71" i="4" a="1"/>
  <c r="DL71" i="4" s="1"/>
  <c r="DQ93" i="4" a="1"/>
  <c r="DQ93" i="4" s="1"/>
  <c r="FP205" i="4" a="1"/>
  <c r="FP205" i="4" s="1"/>
  <c r="HK144" i="4" a="1"/>
  <c r="HK144" i="4"/>
  <c r="FV93" i="4" a="1"/>
  <c r="FV93" i="4" s="1"/>
  <c r="FG26" i="4" a="1"/>
  <c r="FG26" i="4" s="1"/>
  <c r="GP223" i="4" a="1"/>
  <c r="GP223" i="4" s="1"/>
  <c r="EQ26" i="4" a="1"/>
  <c r="EQ26" i="4" s="1"/>
  <c r="GU90" i="4" a="1"/>
  <c r="GU90" i="4" s="1"/>
  <c r="HA26" i="4" a="1"/>
  <c r="HA26" i="4" s="1"/>
  <c r="FJ256" i="4" a="1"/>
  <c r="FJ256" i="4" s="1"/>
  <c r="EE205" i="4" a="1"/>
  <c r="EE205" i="4" s="1"/>
  <c r="DZ223" i="4" a="1"/>
  <c r="DZ223" i="4" s="1"/>
  <c r="FM144" i="4"/>
  <c r="GU205" i="4" a="1"/>
  <c r="GU205" i="4" s="1"/>
  <c r="GP170" i="4" a="1"/>
  <c r="GP170" i="4" s="1"/>
  <c r="FM26" i="4"/>
  <c r="R26" i="4" a="1"/>
  <c r="R26" i="4"/>
  <c r="FC218" i="4" a="1"/>
  <c r="FC218" i="4" s="1"/>
  <c r="GM256" i="4" a="1"/>
  <c r="GM256" i="4" s="1"/>
  <c r="FY71" i="4" a="1"/>
  <c r="FY71" i="4" s="1"/>
  <c r="GN205" i="4" a="1"/>
  <c r="GN205" i="4" s="1"/>
  <c r="R90" i="4" a="1"/>
  <c r="R90" i="4" s="1"/>
  <c r="GM144" i="4" a="1"/>
  <c r="GM144" i="4" s="1"/>
  <c r="Q218" i="4" a="1"/>
  <c r="Q218" i="4" s="1"/>
  <c r="I218" i="4" a="1"/>
  <c r="I218" i="4" s="1"/>
  <c r="GM223" i="4" a="1"/>
  <c r="GM223" i="4" s="1"/>
  <c r="FY218" i="4" a="1"/>
  <c r="FY218" i="4" s="1"/>
  <c r="FJ90" i="4" a="1"/>
  <c r="FJ90" i="4" s="1"/>
  <c r="EC71" i="4" a="1"/>
  <c r="EC71" i="4" s="1"/>
  <c r="DZ26" i="4" a="1"/>
  <c r="DZ26" i="4" s="1"/>
  <c r="EH218" i="4" a="1"/>
  <c r="EH218" i="4" s="1"/>
  <c r="FA218" i="4" a="1"/>
  <c r="FA218" i="4" s="1"/>
  <c r="GN256" i="4" a="1"/>
  <c r="GN256" i="4" s="1"/>
  <c r="T218" i="4" a="1"/>
  <c r="T218" i="4" s="1"/>
  <c r="FA144" i="4" a="1"/>
  <c r="FA144" i="4" s="1"/>
  <c r="FA256" i="4" a="1"/>
  <c r="FA256" i="4" s="1"/>
  <c r="ET205" i="4" a="1"/>
  <c r="ET205" i="4" s="1"/>
  <c r="R205" i="4" a="1"/>
  <c r="R205" i="4" s="1"/>
  <c r="HK256" i="4" a="1"/>
  <c r="HK256" i="4" s="1"/>
  <c r="EC90" i="4" a="1"/>
  <c r="EC90" i="4" s="1"/>
  <c r="GS218" i="4" a="1"/>
  <c r="GS218" i="4" s="1"/>
  <c r="O26" i="4" a="1"/>
  <c r="O26" i="4" s="1"/>
  <c r="GX71" i="4" a="1"/>
  <c r="GX71" i="4" s="1"/>
  <c r="GO223" i="4" a="1"/>
  <c r="GO223" i="4" s="1"/>
  <c r="GO26" i="4" a="1"/>
  <c r="GO26" i="4" s="1"/>
  <c r="EM71" i="4" a="1"/>
  <c r="EM71" i="4" s="1"/>
  <c r="FX170" i="4" a="1"/>
  <c r="FX170" i="4" s="1"/>
  <c r="FW170" i="4" a="1"/>
  <c r="FW170" i="4" s="1"/>
  <c r="DS205" i="4" a="1"/>
  <c r="DS205" i="4" s="1"/>
  <c r="DR205" i="4" a="1"/>
  <c r="DR205" i="4" s="1"/>
  <c r="EP256" i="4" a="1"/>
  <c r="EP256" i="4" s="1"/>
  <c r="FJ223" i="4" a="1"/>
  <c r="FJ223" i="4" s="1"/>
  <c r="HE90" i="4" a="1"/>
  <c r="HE90" i="4"/>
  <c r="GY26" i="4" a="1"/>
  <c r="GY26" i="4" s="1"/>
  <c r="Q71" i="4" a="1"/>
  <c r="Q71" i="4" s="1"/>
  <c r="I71" i="4" a="1"/>
  <c r="I71" i="4" s="1"/>
  <c r="FM223" i="4"/>
  <c r="FC223" i="4" a="1"/>
  <c r="FC223" i="4" s="1"/>
  <c r="FA93" i="4" a="1"/>
  <c r="FA93" i="4" s="1"/>
  <c r="EX71" i="4" a="1"/>
  <c r="EX71" i="4" s="1"/>
  <c r="ED90" i="4" a="1"/>
  <c r="ED90" i="4" s="1"/>
  <c r="FY205" i="4" a="1"/>
  <c r="FY205" i="4" s="1"/>
  <c r="K144" i="4" a="1"/>
  <c r="K144" i="4" s="1"/>
  <c r="DU144" i="4" a="1"/>
  <c r="DU144" i="4" s="1"/>
  <c r="EX144" i="4" a="1"/>
  <c r="EX144" i="4" s="1"/>
  <c r="GW218" i="4" a="1"/>
  <c r="GW218" i="4" s="1"/>
  <c r="HA205" i="4" a="1"/>
  <c r="HA205" i="4" s="1"/>
  <c r="HE26" i="4" a="1"/>
  <c r="HE26" i="4" s="1"/>
  <c r="K90" i="4" a="1"/>
  <c r="K90" i="4" s="1"/>
  <c r="DU90" i="4" a="1"/>
  <c r="DU90" i="4" s="1"/>
  <c r="GZ256" i="4" a="1"/>
  <c r="GZ256" i="4" s="1"/>
  <c r="DZ256" i="4" a="1"/>
  <c r="DZ256" i="4" s="1"/>
  <c r="DW90" i="4" a="1"/>
  <c r="DW90" i="4" s="1"/>
  <c r="ED218" i="4" a="1"/>
  <c r="ED218" i="4" s="1"/>
  <c r="FT144" i="4" a="1"/>
  <c r="FT144" i="4" s="1"/>
  <c r="GS144" i="4" a="1"/>
  <c r="GS144" i="4" s="1"/>
  <c r="DQ223" i="4" a="1"/>
  <c r="DQ223" i="4" s="1"/>
  <c r="FE71" i="4" a="1"/>
  <c r="FE71" i="4" s="1"/>
  <c r="GU223" i="4" a="1"/>
  <c r="GU223" i="4" s="1"/>
  <c r="FF90" i="4" a="1"/>
  <c r="FF90" i="4" s="1"/>
  <c r="EX223" i="4" a="1"/>
  <c r="EX223" i="4" s="1"/>
  <c r="EX170" i="4" a="1"/>
  <c r="EX170" i="4" s="1"/>
  <c r="DL90" i="4" a="1"/>
  <c r="DL90" i="4" s="1"/>
  <c r="GZ93" i="4" a="1"/>
  <c r="GZ93" i="4" s="1"/>
  <c r="EX90" i="4" a="1"/>
  <c r="EX90" i="4" s="1"/>
  <c r="DW71" i="4" a="1"/>
  <c r="DW71" i="4" s="1"/>
  <c r="HH71" i="4" a="1"/>
  <c r="HH71" i="4" s="1"/>
  <c r="DL223" i="4" a="1"/>
  <c r="DL223" i="4" s="1"/>
  <c r="DO218" i="4" a="1"/>
  <c r="DO218" i="4" s="1"/>
  <c r="O93" i="4" a="1"/>
  <c r="O93" i="4"/>
  <c r="EM93" i="4" a="1"/>
  <c r="EM93" i="4" s="1"/>
  <c r="HC218" i="4" a="1"/>
  <c r="HC218" i="4" s="1"/>
  <c r="FE90" i="4" a="1"/>
  <c r="FE90" i="4" s="1"/>
  <c r="DS26" i="4" a="1"/>
  <c r="DS26" i="4" s="1"/>
  <c r="DR26" i="4" a="1"/>
  <c r="DR26" i="4" s="1"/>
  <c r="FB90" i="4" a="1"/>
  <c r="FB90" i="4"/>
  <c r="HE144" i="4" a="1"/>
  <c r="HE144" i="4" s="1"/>
  <c r="GM218" i="4" a="1"/>
  <c r="GM218" i="4"/>
  <c r="GO205" i="4" a="1"/>
  <c r="GO205" i="4" s="1"/>
  <c r="DZ218" i="4" a="1"/>
  <c r="DZ218" i="4" s="1"/>
  <c r="GR218" i="4" a="1"/>
  <c r="GR218" i="4" s="1"/>
  <c r="HH223" i="4" a="1"/>
  <c r="HH223" i="4" s="1"/>
  <c r="EQ256" i="4" a="1"/>
  <c r="EQ256" i="4" s="1"/>
  <c r="FC26" i="4" a="1"/>
  <c r="FC26" i="4" s="1"/>
  <c r="ET144" i="4" a="1"/>
  <c r="ET144" i="4" s="1"/>
  <c r="EZ170" i="4" a="1"/>
  <c r="EZ170" i="4" s="1"/>
  <c r="FL71" i="4"/>
  <c r="DV218" i="4" a="1"/>
  <c r="DV218" i="4" s="1"/>
  <c r="FL205" i="4"/>
  <c r="HD71" i="4" a="1"/>
  <c r="HD71" i="4" s="1"/>
  <c r="FC90" i="4" a="1"/>
  <c r="FC90" i="4" s="1"/>
  <c r="R170" i="4" a="1"/>
  <c r="R170" i="4" s="1"/>
  <c r="EW93" i="4" a="1"/>
  <c r="EW93" i="4" s="1"/>
  <c r="FG256" i="4" a="1"/>
  <c r="FG256" i="4" s="1"/>
  <c r="FF93" i="4" a="1"/>
  <c r="FF93" i="4" s="1"/>
  <c r="ES205" i="4" a="1"/>
  <c r="ES205" i="4" s="1"/>
  <c r="FB71" i="4" a="1"/>
  <c r="FB71" i="4" s="1"/>
  <c r="FN144" i="4"/>
  <c r="FT218" i="4" a="1"/>
  <c r="FT218" i="4" s="1"/>
  <c r="N71" i="4" a="1"/>
  <c r="N71" i="4" s="1"/>
  <c r="L71" i="4" a="1"/>
  <c r="L71" i="4" s="1"/>
  <c r="R223" i="4" a="1"/>
  <c r="R223" i="4" s="1"/>
  <c r="GR71" i="4" a="1"/>
  <c r="GR71" i="4" s="1"/>
  <c r="K223" i="4" a="1"/>
  <c r="K223" i="4" s="1"/>
  <c r="DU223" i="4" a="1"/>
  <c r="DU223" i="4" s="1"/>
  <c r="FS93" i="4" a="1"/>
  <c r="FS93" i="4" s="1"/>
  <c r="M144" i="4" a="1"/>
  <c r="M144" i="4" s="1"/>
  <c r="HK170" i="4" a="1"/>
  <c r="HK170" i="4" s="1"/>
  <c r="DY218" i="4" a="1"/>
  <c r="DY218" i="4" s="1"/>
  <c r="FL26" i="4"/>
  <c r="DZ71" i="4" a="1"/>
  <c r="DZ71" i="4" s="1"/>
  <c r="ES170" i="4" a="1"/>
  <c r="ES170" i="4" s="1"/>
  <c r="FF170" i="4" a="1"/>
  <c r="FF170" i="4" s="1"/>
  <c r="M223" i="4" a="1"/>
  <c r="M223" i="4" s="1"/>
  <c r="GO170" i="4" a="1"/>
  <c r="GO170" i="4" s="1"/>
  <c r="EE93" i="4" a="1"/>
  <c r="EE93" i="4" s="1"/>
  <c r="FP26" i="4" a="1"/>
  <c r="FP26" i="4" s="1"/>
  <c r="DM71" i="4" a="1"/>
  <c r="DM71" i="4" s="1"/>
  <c r="S256" i="4" a="1"/>
  <c r="S256" i="4" s="1"/>
  <c r="FN218" i="4"/>
  <c r="ED71" i="4" a="1"/>
  <c r="ED71" i="4" s="1"/>
  <c r="M170" i="4" a="1"/>
  <c r="M170" i="4" s="1"/>
  <c r="R144" i="4" a="1"/>
  <c r="R144" i="4" s="1"/>
  <c r="HK205" i="4" a="1"/>
  <c r="HK205" i="4" s="1"/>
  <c r="O71" i="4" a="1"/>
  <c r="O71" i="4" s="1"/>
  <c r="FS144" i="4" a="1"/>
  <c r="FS144" i="4" s="1"/>
  <c r="N90" i="4" a="1"/>
  <c r="N90" i="4"/>
  <c r="L90" i="4" a="1"/>
  <c r="L90" i="4" s="1"/>
  <c r="HF256" i="4" a="1"/>
  <c r="HF256" i="4" s="1"/>
  <c r="GX223" i="4" a="1"/>
  <c r="GX223" i="4" s="1"/>
  <c r="DZ93" i="4" a="1"/>
  <c r="DZ93" i="4" s="1"/>
  <c r="GO218" i="4" a="1"/>
  <c r="GO218" i="4" s="1"/>
  <c r="DL26" i="4" a="1"/>
  <c r="DL26" i="4" s="1"/>
  <c r="GD259" i="4"/>
  <c r="DI91" i="4"/>
  <c r="GD97" i="4"/>
  <c r="GD233" i="4"/>
  <c r="GD229" i="4"/>
  <c r="GD158" i="4"/>
  <c r="DI240" i="4"/>
  <c r="GD170" i="4"/>
  <c r="GD254" i="4"/>
  <c r="DI178" i="4"/>
  <c r="DI124" i="4"/>
  <c r="GD140" i="4"/>
  <c r="DI227" i="4"/>
  <c r="DI245" i="4"/>
  <c r="GD230" i="4"/>
  <c r="DI107" i="4"/>
  <c r="DI184" i="4"/>
  <c r="GD251" i="4"/>
  <c r="DI190" i="4"/>
  <c r="DI144" i="4"/>
  <c r="GD169" i="4"/>
  <c r="DI174" i="4"/>
  <c r="DI119" i="4"/>
  <c r="GD52" i="4"/>
  <c r="DI262" i="4"/>
  <c r="DI110" i="4"/>
  <c r="DI100" i="4"/>
  <c r="GD116" i="4"/>
  <c r="DI169" i="4"/>
  <c r="GD227" i="4"/>
  <c r="GD110" i="4"/>
  <c r="DI255" i="4"/>
  <c r="GD119" i="4"/>
  <c r="DI259" i="4"/>
  <c r="GD124" i="4"/>
  <c r="DI170" i="4"/>
  <c r="DI251" i="4"/>
  <c r="DI233" i="4"/>
  <c r="DI97" i="4"/>
  <c r="GD245" i="4"/>
  <c r="GD190" i="4"/>
  <c r="GD144" i="4"/>
  <c r="DI116" i="4"/>
  <c r="GD70" i="4"/>
  <c r="GD100" i="4"/>
  <c r="DI140" i="4"/>
  <c r="DI158" i="4"/>
  <c r="GD174" i="4"/>
  <c r="GD91" i="4"/>
  <c r="GD262" i="4"/>
  <c r="DI229" i="4"/>
  <c r="GD184" i="4"/>
  <c r="GD107" i="4"/>
  <c r="GD240" i="4"/>
  <c r="GD178" i="4"/>
  <c r="DI230" i="4"/>
  <c r="DI52" i="4"/>
  <c r="DI70" i="4"/>
  <c r="DI254" i="4"/>
  <c r="GD255" i="4"/>
  <c r="M163" i="4" a="1"/>
  <c r="M163" i="4" s="1"/>
  <c r="FF163" i="4" a="1"/>
  <c r="FF163" i="4" s="1"/>
  <c r="GX163" i="4" a="1"/>
  <c r="GX163" i="4" s="1"/>
  <c r="FA163" i="4" a="1"/>
  <c r="FA163" i="4" s="1"/>
  <c r="DL163" i="4" a="1"/>
  <c r="DL163" i="4" s="1"/>
  <c r="EH163" i="4" a="1"/>
  <c r="EH163" i="4"/>
  <c r="GN163" i="4" a="1"/>
  <c r="GN163" i="4" s="1"/>
  <c r="EJ173" i="4" a="1"/>
  <c r="EJ173" i="4" s="1"/>
  <c r="FS73" i="4" a="1"/>
  <c r="FS73" i="4" s="1"/>
  <c r="EN114" i="4" a="1"/>
  <c r="EN114" i="4" s="1"/>
  <c r="HK210" i="4" a="1"/>
  <c r="HK210" i="4" s="1"/>
  <c r="N216" i="4" a="1"/>
  <c r="N216" i="4" s="1"/>
  <c r="L216" i="4" a="1"/>
  <c r="L216" i="4" s="1"/>
  <c r="ES235" i="4" a="1"/>
  <c r="ES235" i="4" s="1"/>
  <c r="FF160" i="4" a="1"/>
  <c r="FF160" i="4" s="1"/>
  <c r="FW114" i="4" a="1"/>
  <c r="FW114" i="4" s="1"/>
  <c r="FW216" i="4" a="1"/>
  <c r="FW216" i="4" s="1"/>
  <c r="O235" i="4" a="1"/>
  <c r="O235" i="4" s="1"/>
  <c r="ED210" i="4" a="1"/>
  <c r="ED210" i="4" s="1"/>
  <c r="DL263" i="4" a="1"/>
  <c r="DL263" i="4" s="1"/>
  <c r="EW216" i="4" a="1"/>
  <c r="EW216" i="4" s="1"/>
  <c r="DZ216" i="4" a="1"/>
  <c r="DZ216" i="4" s="1"/>
  <c r="DO201" i="4" a="1"/>
  <c r="DO201" i="4" s="1"/>
  <c r="FE200" i="4" a="1"/>
  <c r="FE200" i="4" s="1"/>
  <c r="DO235" i="4" a="1"/>
  <c r="DO235" i="4" s="1"/>
  <c r="FY216" i="4" a="1"/>
  <c r="FY216" i="4"/>
  <c r="GM216" i="4" a="1"/>
  <c r="GM216" i="4" s="1"/>
  <c r="DY201" i="4" a="1"/>
  <c r="DY201" i="4" s="1"/>
  <c r="GN263" i="4" a="1"/>
  <c r="GN263" i="4" s="1"/>
  <c r="T201" i="4" a="1"/>
  <c r="T201" i="4" s="1"/>
  <c r="FX160" i="4" a="1"/>
  <c r="FX160" i="4" s="1"/>
  <c r="DQ73" i="4" a="1"/>
  <c r="DQ73" i="4" s="1"/>
  <c r="GW216" i="4" a="1"/>
  <c r="GW216" i="4" s="1"/>
  <c r="GR200" i="4" a="1"/>
  <c r="GR200" i="4" s="1"/>
  <c r="DV85" i="4" a="1"/>
  <c r="DV85" i="4" s="1"/>
  <c r="FN216" i="4"/>
  <c r="FG201" i="4" a="1"/>
  <c r="FG201" i="4" s="1"/>
  <c r="EW160" i="4" a="1"/>
  <c r="EW160" i="4" s="1"/>
  <c r="GZ201" i="4" a="1"/>
  <c r="GZ201" i="4" s="1"/>
  <c r="HA216" i="4" a="1"/>
  <c r="HA216" i="4" s="1"/>
  <c r="EQ200" i="4" a="1"/>
  <c r="EQ200" i="4" s="1"/>
  <c r="DW200" i="4" a="1"/>
  <c r="DW200" i="4" s="1"/>
  <c r="FF200" i="4" a="1"/>
  <c r="FF200" i="4" s="1"/>
  <c r="EB200" i="4" a="1"/>
  <c r="EB200" i="4" s="1"/>
  <c r="FA210" i="4" a="1"/>
  <c r="FA210" i="4"/>
  <c r="S200" i="4" a="1"/>
  <c r="S200" i="4" s="1"/>
  <c r="T73" i="4" a="1"/>
  <c r="T73" i="4" s="1"/>
  <c r="FJ160" i="4" a="1"/>
  <c r="FJ160" i="4" s="1"/>
  <c r="FT210" i="4" a="1"/>
  <c r="FT210" i="4" s="1"/>
  <c r="DO73" i="4" a="1"/>
  <c r="DO73" i="4" s="1"/>
  <c r="ET85" i="4" a="1"/>
  <c r="ET85" i="4" s="1"/>
  <c r="FL200" i="4"/>
  <c r="EM216" i="4" a="1"/>
  <c r="EM216" i="4" s="1"/>
  <c r="EJ114" i="4" a="1"/>
  <c r="EJ114" i="4" s="1"/>
  <c r="HE263" i="4" a="1"/>
  <c r="HE263" i="4" s="1"/>
  <c r="EP73" i="4" a="1"/>
  <c r="EP73" i="4" s="1"/>
  <c r="FE216" i="4" a="1"/>
  <c r="FE216" i="4" s="1"/>
  <c r="EC73" i="4" a="1"/>
  <c r="EC73" i="4" s="1"/>
  <c r="O201" i="4" a="1"/>
  <c r="O201" i="4" s="1"/>
  <c r="T114" i="4" a="1"/>
  <c r="T114" i="4" s="1"/>
  <c r="FG216" i="4" a="1"/>
  <c r="FG216" i="4" s="1"/>
  <c r="HC85" i="4" a="1"/>
  <c r="HC85" i="4" s="1"/>
  <c r="HE200" i="4" a="1"/>
  <c r="HE200" i="4" s="1"/>
  <c r="GV263" i="4" a="1"/>
  <c r="GV263" i="4" s="1"/>
  <c r="Q85" i="4" a="1"/>
  <c r="Q85" i="4" s="1"/>
  <c r="I85" i="4" a="1"/>
  <c r="I85" i="4" s="1"/>
  <c r="GO216" i="4" a="1"/>
  <c r="GO216" i="4" s="1"/>
  <c r="ES73" i="4" a="1"/>
  <c r="ES73" i="4" s="1"/>
  <c r="ES85" i="4" a="1"/>
  <c r="ES85" i="4" s="1"/>
  <c r="GQ85" i="4" a="1"/>
  <c r="GQ85" i="4" s="1"/>
  <c r="EV160" i="4" a="1"/>
  <c r="EV160" i="4" s="1"/>
  <c r="GO114" i="4" a="1"/>
  <c r="GO114" i="4" s="1"/>
  <c r="FW200" i="4" a="1"/>
  <c r="FW200" i="4" s="1"/>
  <c r="GZ216" i="4" a="1"/>
  <c r="GZ216" i="4" s="1"/>
  <c r="EM263" i="4" a="1"/>
  <c r="EM263" i="4" s="1"/>
  <c r="DV263" i="4" a="1"/>
  <c r="DV263" i="4" s="1"/>
  <c r="T235" i="4" a="1"/>
  <c r="T235" i="4" s="1"/>
  <c r="EC216" i="4" a="1"/>
  <c r="EC216" i="4" s="1"/>
  <c r="ED73" i="4" a="1"/>
  <c r="ED73" i="4" s="1"/>
  <c r="FM216" i="4"/>
  <c r="EQ216" i="4" a="1"/>
  <c r="EQ216" i="4" s="1"/>
  <c r="EL216" i="4" a="1"/>
  <c r="EL216" i="4" s="1"/>
  <c r="FG85" i="4" a="1"/>
  <c r="FG85" i="4" s="1"/>
  <c r="DO210" i="4" a="1"/>
  <c r="DO210" i="4" s="1"/>
  <c r="HF200" i="4" a="1"/>
  <c r="HF200" i="4" s="1"/>
  <c r="FY235" i="4" a="1"/>
  <c r="FY235" i="4" s="1"/>
  <c r="GN160" i="4" a="1"/>
  <c r="GN160" i="4" s="1"/>
  <c r="HH210" i="4" a="1"/>
  <c r="HH210" i="4" s="1"/>
  <c r="GM210" i="4" a="1"/>
  <c r="GM210" i="4" s="1"/>
  <c r="HD235" i="4" a="1"/>
  <c r="HD235" i="4" s="1"/>
  <c r="EJ235" i="4" a="1"/>
  <c r="EJ235" i="4" s="1"/>
  <c r="HD114" i="4" a="1"/>
  <c r="HD114" i="4" s="1"/>
  <c r="FM114" i="4"/>
  <c r="DW235" i="4" a="1"/>
  <c r="DW235" i="4" s="1"/>
  <c r="EJ73" i="4" a="1"/>
  <c r="EJ73" i="4" s="1"/>
  <c r="GM114" i="4" a="1"/>
  <c r="GM114" i="4" s="1"/>
  <c r="EH216" i="4" a="1"/>
  <c r="EH216" i="4" s="1"/>
  <c r="EX114" i="4" a="1"/>
  <c r="EX114" i="4" s="1"/>
  <c r="EI114" i="4" a="1"/>
  <c r="EI114" i="4" s="1"/>
  <c r="FB201" i="4" a="1"/>
  <c r="FB201" i="4" s="1"/>
  <c r="R160" i="4" a="1"/>
  <c r="R160" i="4" s="1"/>
  <c r="ER216" i="4" a="1"/>
  <c r="ER216" i="4" s="1"/>
  <c r="EH73" i="4" a="1"/>
  <c r="EH73" i="4" s="1"/>
  <c r="GN73" i="4" a="1"/>
  <c r="GN73" i="4" s="1"/>
  <c r="R200" i="4" a="1"/>
  <c r="R200" i="4" s="1"/>
  <c r="GP210" i="4" a="1"/>
  <c r="GP210" i="4" s="1"/>
  <c r="GP85" i="4" a="1"/>
  <c r="GP85" i="4" s="1"/>
  <c r="EN263" i="4" a="1"/>
  <c r="EN263" i="4" s="1"/>
  <c r="FW201" i="4" a="1"/>
  <c r="FW201" i="4" s="1"/>
  <c r="GS114" i="4" a="1"/>
  <c r="GS114" i="4" s="1"/>
  <c r="EP85" i="4" a="1"/>
  <c r="EP85" i="4" s="1"/>
  <c r="S160" i="4" a="1"/>
  <c r="S160" i="4"/>
  <c r="GR235" i="4" a="1"/>
  <c r="GR235" i="4" s="1"/>
  <c r="EJ263" i="4" a="1"/>
  <c r="EJ263" i="4" s="1"/>
  <c r="FS200" i="4" a="1"/>
  <c r="FS200" i="4" s="1"/>
  <c r="FA200" i="4" a="1"/>
  <c r="FA200" i="4" s="1"/>
  <c r="DY85" i="4" a="1"/>
  <c r="DY85" i="4" s="1"/>
  <c r="EH160" i="4" a="1"/>
  <c r="EH160" i="4" s="1"/>
  <c r="GP201" i="4" a="1"/>
  <c r="GP201" i="4" s="1"/>
  <c r="EX216" i="4" a="1"/>
  <c r="EX216" i="4" s="1"/>
  <c r="EZ216" i="4" a="1"/>
  <c r="EZ216" i="4" s="1"/>
  <c r="DY200" i="4" a="1"/>
  <c r="DY200" i="4" s="1"/>
  <c r="EB263" i="4" a="1"/>
  <c r="EB263" i="4" s="1"/>
  <c r="ED216" i="4" a="1"/>
  <c r="ED216" i="4" s="1"/>
  <c r="GR201" i="4" a="1"/>
  <c r="GR201" i="4" s="1"/>
  <c r="FE201" i="4" a="1"/>
  <c r="FE201" i="4" s="1"/>
  <c r="HE201" i="4" a="1"/>
  <c r="HE201" i="4" s="1"/>
  <c r="FM160" i="4"/>
  <c r="GN201" i="4" a="1"/>
  <c r="GN201" i="4" s="1"/>
  <c r="GR216" i="4" a="1"/>
  <c r="GR216" i="4" s="1"/>
  <c r="HC235" i="4" a="1"/>
  <c r="HC235" i="4" s="1"/>
  <c r="FG73" i="4" a="1"/>
  <c r="FG73" i="4" s="1"/>
  <c r="FL73" i="4"/>
  <c r="DV216" i="4" a="1"/>
  <c r="DV216" i="4" s="1"/>
  <c r="EH85" i="4" a="1"/>
  <c r="EH85" i="4" s="1"/>
  <c r="EE200" i="4" a="1"/>
  <c r="EE200" i="4" s="1"/>
  <c r="FV160" i="4" a="1"/>
  <c r="FV160" i="4" s="1"/>
  <c r="HE235" i="4" a="1"/>
  <c r="HE235" i="4" s="1"/>
  <c r="DQ200" i="4" a="1"/>
  <c r="DQ200" i="4" s="1"/>
  <c r="EE263" i="4" a="1"/>
  <c r="EE263" i="4" s="1"/>
  <c r="EX263" i="4" a="1"/>
  <c r="EX263" i="4" s="1"/>
  <c r="DO216" i="4" a="1"/>
  <c r="DO216" i="4" s="1"/>
  <c r="EL210" i="4" a="1"/>
  <c r="EL210" i="4" s="1"/>
  <c r="ET114" i="4" a="1"/>
  <c r="ET114" i="4" s="1"/>
  <c r="HK263" i="4" a="1"/>
  <c r="HK263" i="4" s="1"/>
  <c r="EJ200" i="4" a="1"/>
  <c r="EJ200" i="4" s="1"/>
  <c r="EZ85" i="4" a="1"/>
  <c r="EZ85" i="4" s="1"/>
  <c r="DS73" i="4" a="1"/>
  <c r="DS73" i="4" s="1"/>
  <c r="DR73" i="4" a="1"/>
  <c r="DR73" i="4" s="1"/>
  <c r="K216" i="4" a="1"/>
  <c r="K216" i="4" s="1"/>
  <c r="DU216" i="4" a="1"/>
  <c r="DU216" i="4" s="1"/>
  <c r="FS85" i="4" a="1"/>
  <c r="FS85" i="4" s="1"/>
  <c r="GU210" i="4" a="1"/>
  <c r="GU210" i="4" s="1"/>
  <c r="GY263" i="4" a="1"/>
  <c r="GY263" i="4" s="1"/>
  <c r="HH263" i="4" a="1"/>
  <c r="HH263" i="4" s="1"/>
  <c r="GX114" i="4" a="1"/>
  <c r="GX114" i="4" s="1"/>
  <c r="FL210" i="4"/>
  <c r="DW216" i="4" a="1"/>
  <c r="DW216" i="4" s="1"/>
  <c r="Q200" i="4" a="1"/>
  <c r="Q200" i="4"/>
  <c r="I200" i="4" a="1"/>
  <c r="I200" i="4" s="1"/>
  <c r="EC210" i="4" a="1"/>
  <c r="EC210" i="4"/>
  <c r="FE263" i="4" a="1"/>
  <c r="FE263" i="4" s="1"/>
  <c r="DY73" i="4" a="1"/>
  <c r="DY73" i="4" s="1"/>
  <c r="EW114" i="4" a="1"/>
  <c r="EW114" i="4" s="1"/>
  <c r="GU200" i="4" a="1"/>
  <c r="GU200" i="4" s="1"/>
  <c r="DW263" i="4" a="1"/>
  <c r="DW263" i="4" s="1"/>
  <c r="EI85" i="4" a="1"/>
  <c r="EI85" i="4" s="1"/>
  <c r="HH85" i="4" a="1"/>
  <c r="HH85" i="4"/>
  <c r="FF235" i="4" a="1"/>
  <c r="FF235" i="4" s="1"/>
  <c r="EQ160" i="4" a="1"/>
  <c r="EQ160" i="4" s="1"/>
  <c r="GR73" i="4" a="1"/>
  <c r="GR73" i="4" s="1"/>
  <c r="EH114" i="4" a="1"/>
  <c r="EH114" i="4" s="1"/>
  <c r="R210" i="4" a="1"/>
  <c r="R210" i="4" s="1"/>
  <c r="DY216" i="4" a="1"/>
  <c r="DY216" i="4" s="1"/>
  <c r="EM85" i="4" a="1"/>
  <c r="EM85" i="4"/>
  <c r="HD263" i="4" a="1"/>
  <c r="HD263" i="4" s="1"/>
  <c r="GS216" i="4" a="1"/>
  <c r="GS216" i="4" s="1"/>
  <c r="GW160" i="4" a="1"/>
  <c r="GW160" i="4" s="1"/>
  <c r="FT114" i="4" a="1"/>
  <c r="FT114" i="4" s="1"/>
  <c r="DZ200" i="4" a="1"/>
  <c r="DZ200" i="4" s="1"/>
  <c r="EM235" i="4" a="1"/>
  <c r="EM235" i="4" s="1"/>
  <c r="FA160" i="4" a="1"/>
  <c r="FA160" i="4" s="1"/>
  <c r="GR263" i="4" a="1"/>
  <c r="GR263" i="4" s="1"/>
  <c r="N201" i="4" a="1"/>
  <c r="N201" i="4" s="1"/>
  <c r="L201" i="4" a="1"/>
  <c r="L201" i="4" s="1"/>
  <c r="FX235" i="4" a="1"/>
  <c r="FX235" i="4" s="1"/>
  <c r="DL160" i="4" a="1"/>
  <c r="DL160" i="4" s="1"/>
  <c r="Q73" i="4" a="1"/>
  <c r="Q73" i="4" s="1"/>
  <c r="I73" i="4" a="1"/>
  <c r="I73" i="4" s="1"/>
  <c r="O216" i="4" a="1"/>
  <c r="O216" i="4" s="1"/>
  <c r="FN210" i="4"/>
  <c r="FJ73" i="4" a="1"/>
  <c r="FJ73" i="4" s="1"/>
  <c r="FI200" i="4" a="1"/>
  <c r="FI200" i="4" s="1"/>
  <c r="GQ160" i="4" a="1"/>
  <c r="GQ160" i="4" s="1"/>
  <c r="HF263" i="4" a="1"/>
  <c r="HF263" i="4" s="1"/>
  <c r="FY200" i="4" a="1"/>
  <c r="FY200" i="4" s="1"/>
  <c r="FA201" i="4" a="1"/>
  <c r="FA201" i="4" s="1"/>
  <c r="EZ201" i="4" a="1"/>
  <c r="EZ201" i="4" s="1"/>
  <c r="GX73" i="4" a="1"/>
  <c r="GX73" i="4" s="1"/>
  <c r="FV200" i="4" a="1"/>
  <c r="FV200" i="4" s="1"/>
  <c r="R216" i="4" a="1"/>
  <c r="R216" i="4" s="1"/>
  <c r="EN235" i="4" a="1"/>
  <c r="EN235" i="4" s="1"/>
  <c r="FX216" i="4" a="1"/>
  <c r="FX216" i="4" s="1"/>
  <c r="FW210" i="4" a="1"/>
  <c r="FW210" i="4" s="1"/>
  <c r="FV235" i="4" a="1"/>
  <c r="FV235" i="4" s="1"/>
  <c r="GM85" i="4" a="1"/>
  <c r="GM85" i="4" s="1"/>
  <c r="M114" i="4" a="1"/>
  <c r="M114" i="4" s="1"/>
  <c r="HE210" i="4" a="1"/>
  <c r="HE210" i="4" s="1"/>
  <c r="FJ201" i="4" a="1"/>
  <c r="FJ201" i="4" s="1"/>
  <c r="FL114" i="4"/>
  <c r="HD216" i="4" a="1"/>
  <c r="HD216" i="4" s="1"/>
  <c r="FL85" i="4"/>
  <c r="GX263" i="4" a="1"/>
  <c r="GX263" i="4" s="1"/>
  <c r="GQ200" i="4" a="1"/>
  <c r="GQ200" i="4" s="1"/>
  <c r="DM210" i="4" a="1"/>
  <c r="DM210" i="4" s="1"/>
  <c r="EN216" i="4" a="1"/>
  <c r="EN216" i="4" s="1"/>
  <c r="FP114" i="4" a="1"/>
  <c r="FP114" i="4" s="1"/>
  <c r="FG235" i="4" a="1"/>
  <c r="FG235" i="4" s="1"/>
  <c r="GS160" i="4" a="1"/>
  <c r="GS160" i="4" s="1"/>
  <c r="EB201" i="4" a="1"/>
  <c r="EB201" i="4"/>
  <c r="FT200" i="4" a="1"/>
  <c r="FT200" i="4" s="1"/>
  <c r="GZ85" i="4" a="1"/>
  <c r="GZ85" i="4" s="1"/>
  <c r="FT216" i="4" a="1"/>
  <c r="FT216" i="4" s="1"/>
  <c r="ER200" i="4" a="1"/>
  <c r="ER200" i="4" s="1"/>
  <c r="EM201" i="4" a="1"/>
  <c r="EM201" i="4" s="1"/>
  <c r="DV201" i="4" a="1"/>
  <c r="DV201" i="4" s="1"/>
  <c r="GP73" i="4" a="1"/>
  <c r="GP73" i="4" s="1"/>
  <c r="EC200" i="4" a="1"/>
  <c r="EC200" i="4" s="1"/>
  <c r="DQ263" i="4" a="1"/>
  <c r="DQ263" i="4" s="1"/>
  <c r="EQ114" i="4" a="1"/>
  <c r="EQ114" i="4" s="1"/>
  <c r="ER210" i="4" a="1"/>
  <c r="ER210" i="4" s="1"/>
  <c r="O200" i="4" a="1"/>
  <c r="O200" i="4" s="1"/>
  <c r="GN210" i="4" a="1"/>
  <c r="GN210" i="4" s="1"/>
  <c r="FI114" i="4" a="1"/>
  <c r="FI114" i="4" s="1"/>
  <c r="FY210" i="4" a="1"/>
  <c r="FY210" i="4" s="1"/>
  <c r="GO200" i="4" a="1"/>
  <c r="GO200" i="4" s="1"/>
  <c r="K160" i="4" a="1"/>
  <c r="K160" i="4" s="1"/>
  <c r="DU160" i="4" a="1"/>
  <c r="DU160" i="4" s="1"/>
  <c r="FF201" i="4" a="1"/>
  <c r="FF201" i="4" s="1"/>
  <c r="DZ210" i="4" a="1"/>
  <c r="DZ210" i="4" s="1"/>
  <c r="GX235" i="4" a="1"/>
  <c r="GX235" i="4" s="1"/>
  <c r="GR210" i="4" a="1"/>
  <c r="GR210" i="4" s="1"/>
  <c r="FN201" i="4"/>
  <c r="HD160" i="4" a="1"/>
  <c r="HD160" i="4" s="1"/>
  <c r="ES114" i="4" a="1"/>
  <c r="ES114" i="4" s="1"/>
  <c r="N160" i="4" a="1"/>
  <c r="N160" i="4" s="1"/>
  <c r="L160" i="4" a="1"/>
  <c r="L160" i="4" s="1"/>
  <c r="ET210" i="4" a="1"/>
  <c r="ET210" i="4" s="1"/>
  <c r="DM235" i="4" a="1"/>
  <c r="DM235" i="4" s="1"/>
  <c r="FF210" i="4" a="1"/>
  <c r="FF210" i="4" s="1"/>
  <c r="FI85" i="4" a="1"/>
  <c r="FI85" i="4" s="1"/>
  <c r="EE235" i="4" a="1"/>
  <c r="EE235" i="4" s="1"/>
  <c r="GR85" i="4" a="1"/>
  <c r="GR85" i="4" s="1"/>
  <c r="FL160" i="4"/>
  <c r="HK216" i="4" a="1"/>
  <c r="HK216" i="4" s="1"/>
  <c r="EP201" i="4" a="1"/>
  <c r="EP201" i="4" s="1"/>
  <c r="DM73" i="4" a="1"/>
  <c r="DM73" i="4" s="1"/>
  <c r="DV235" i="4" a="1"/>
  <c r="DV235" i="4" s="1"/>
  <c r="FG114" i="4" a="1"/>
  <c r="FG114" i="4" s="1"/>
  <c r="GU263" i="4" a="1"/>
  <c r="GU263" i="4" s="1"/>
  <c r="GY114" i="4" a="1"/>
  <c r="GY114" i="4" s="1"/>
  <c r="HE73" i="4" a="1"/>
  <c r="HE73" i="4" s="1"/>
  <c r="EX201" i="4" a="1"/>
  <c r="EX201" i="4" s="1"/>
  <c r="FJ263" i="4" a="1"/>
  <c r="FJ263" i="4" s="1"/>
  <c r="EN201" i="4" a="1"/>
  <c r="EN201" i="4" s="1"/>
  <c r="DS263" i="4" a="1"/>
  <c r="DS263" i="4" s="1"/>
  <c r="DR263" i="4" a="1"/>
  <c r="DR263" i="4" s="1"/>
  <c r="S85" i="4" a="1"/>
  <c r="S85" i="4" s="1"/>
  <c r="FM210" i="4"/>
  <c r="N73" i="4" a="1"/>
  <c r="N73" i="4" s="1"/>
  <c r="L73" i="4" a="1"/>
  <c r="L73" i="4" s="1"/>
  <c r="HH200" i="4" a="1"/>
  <c r="HH200" i="4" s="1"/>
  <c r="ER201" i="4" a="1"/>
  <c r="ER201" i="4" s="1"/>
  <c r="EN200" i="4" a="1"/>
  <c r="EN200" i="4" s="1"/>
  <c r="FC201" i="4" a="1"/>
  <c r="FC201" i="4" s="1"/>
  <c r="DS210" i="4" a="1"/>
  <c r="DS210" i="4" s="1"/>
  <c r="DR210" i="4" a="1"/>
  <c r="DR210" i="4" s="1"/>
  <c r="DZ201" i="4" a="1"/>
  <c r="DZ201" i="4" s="1"/>
  <c r="FB235" i="4" a="1"/>
  <c r="FB235" i="4" s="1"/>
  <c r="DO114" i="4" a="1"/>
  <c r="DO114" i="4" s="1"/>
  <c r="GU235" i="4" a="1"/>
  <c r="GU235" i="4" s="1"/>
  <c r="FE73" i="4" a="1"/>
  <c r="FE73" i="4"/>
  <c r="FW263" i="4" a="1"/>
  <c r="FW263" i="4" s="1"/>
  <c r="FC263" i="4" a="1"/>
  <c r="FC263" i="4" s="1"/>
  <c r="DQ85" i="4" a="1"/>
  <c r="DQ85" i="4" s="1"/>
  <c r="ET263" i="4" a="1"/>
  <c r="ET263" i="4" s="1"/>
  <c r="ES200" i="4" a="1"/>
  <c r="ES200" i="4" s="1"/>
  <c r="GQ235" i="4" a="1"/>
  <c r="GQ235" i="4" s="1"/>
  <c r="FY114" i="4" a="1"/>
  <c r="FY114" i="4" s="1"/>
  <c r="GZ73" i="4" a="1"/>
  <c r="GZ73" i="4"/>
  <c r="DV160" i="4" a="1"/>
  <c r="DV160" i="4" s="1"/>
  <c r="EQ210" i="4" a="1"/>
  <c r="EQ210" i="4" s="1"/>
  <c r="ES201" i="4" a="1"/>
  <c r="ES201" i="4"/>
  <c r="EM210" i="4" a="1"/>
  <c r="EM210" i="4" s="1"/>
  <c r="GZ160" i="4" a="1"/>
  <c r="GZ160" i="4" s="1"/>
  <c r="M235" i="4" a="1"/>
  <c r="M235" i="4" s="1"/>
  <c r="FV201" i="4" a="1"/>
  <c r="FV201" i="4" s="1"/>
  <c r="GY73" i="4" a="1"/>
  <c r="GY73" i="4" s="1"/>
  <c r="EM160" i="4" a="1"/>
  <c r="EM160" i="4" s="1"/>
  <c r="HE114" i="4" a="1"/>
  <c r="HE114" i="4" s="1"/>
  <c r="EL263" i="4" a="1"/>
  <c r="EL263" i="4" s="1"/>
  <c r="DQ160" i="4" a="1"/>
  <c r="DQ160" i="4" s="1"/>
  <c r="FT263" i="4" a="1"/>
  <c r="FT263" i="4" s="1"/>
  <c r="T210" i="4" a="1"/>
  <c r="T210" i="4" s="1"/>
  <c r="HA201" i="4" a="1"/>
  <c r="HA201" i="4" s="1"/>
  <c r="FC73" i="4" a="1"/>
  <c r="FC73" i="4" s="1"/>
  <c r="GW263" i="4" a="1"/>
  <c r="GW263" i="4" s="1"/>
  <c r="GQ73" i="4" a="1"/>
  <c r="GQ73" i="4" s="1"/>
  <c r="DL235" i="4" a="1"/>
  <c r="DL235" i="4"/>
  <c r="GV235" i="4" a="1"/>
  <c r="GV235" i="4" s="1"/>
  <c r="EC114" i="4" a="1"/>
  <c r="EC114" i="4" s="1"/>
  <c r="GX160" i="4" a="1"/>
  <c r="GX160" i="4" s="1"/>
  <c r="M210" i="4" a="1"/>
  <c r="M210" i="4" s="1"/>
  <c r="EE210" i="4" a="1"/>
  <c r="EE210" i="4"/>
  <c r="EL85" i="4" a="1"/>
  <c r="EL85" i="4" s="1"/>
  <c r="FY73" i="4" a="1"/>
  <c r="FY73" i="4" s="1"/>
  <c r="FJ114" i="4" a="1"/>
  <c r="FJ114" i="4" s="1"/>
  <c r="HE160" i="4" a="1"/>
  <c r="HE160" i="4" s="1"/>
  <c r="N200" i="4" a="1"/>
  <c r="N200" i="4" s="1"/>
  <c r="L200" i="4" a="1"/>
  <c r="L200" i="4" s="1"/>
  <c r="FF73" i="4" a="1"/>
  <c r="FF73" i="4" s="1"/>
  <c r="DZ73" i="4" a="1"/>
  <c r="DZ73" i="4" s="1"/>
  <c r="FN114" i="4"/>
  <c r="Q235" i="4" a="1"/>
  <c r="Q235" i="4" s="1"/>
  <c r="I235" i="4" a="1"/>
  <c r="I235" i="4" s="1"/>
  <c r="GN216" i="4" a="1"/>
  <c r="GN216" i="4" s="1"/>
  <c r="FE235" i="4" a="1"/>
  <c r="FE235" i="4" s="1"/>
  <c r="FB114" i="4" a="1"/>
  <c r="FB114" i="4" s="1"/>
  <c r="DS85" i="4" a="1"/>
  <c r="DS85" i="4" s="1"/>
  <c r="DR85" i="4" a="1"/>
  <c r="DR85" i="4" s="1"/>
  <c r="ET160" i="4" a="1"/>
  <c r="ET160" i="4" s="1"/>
  <c r="FW85" i="4" a="1"/>
  <c r="FW85" i="4" s="1"/>
  <c r="DW73" i="4" a="1"/>
  <c r="DW73" i="4" s="1"/>
  <c r="K210" i="4" a="1"/>
  <c r="K210" i="4" s="1"/>
  <c r="DU210" i="4" a="1"/>
  <c r="DU210" i="4" s="1"/>
  <c r="T200" i="4" a="1"/>
  <c r="T200" i="4" s="1"/>
  <c r="GV73" i="4" a="1"/>
  <c r="GV73" i="4" s="1"/>
  <c r="EE201" i="4" a="1"/>
  <c r="EE201" i="4" s="1"/>
  <c r="FP160" i="4" a="1"/>
  <c r="FP160" i="4" s="1"/>
  <c r="GZ114" i="4" a="1"/>
  <c r="GZ114" i="4" s="1"/>
  <c r="GV160" i="4" a="1"/>
  <c r="GV160" i="4" s="1"/>
  <c r="GP114" i="4" a="1"/>
  <c r="GP114" i="4" s="1"/>
  <c r="HH216" i="4" a="1"/>
  <c r="HH216" i="4" s="1"/>
  <c r="DQ201" i="4" a="1"/>
  <c r="DQ201" i="4" s="1"/>
  <c r="DW160" i="4" a="1"/>
  <c r="DW160" i="4" s="1"/>
  <c r="FN263" i="4"/>
  <c r="DL200" i="4" a="1"/>
  <c r="DL200" i="4" s="1"/>
  <c r="O263" i="4" a="1"/>
  <c r="O263" i="4" s="1"/>
  <c r="EB235" i="4" a="1"/>
  <c r="EB235" i="4" s="1"/>
  <c r="N235" i="4" a="1"/>
  <c r="N235" i="4" s="1"/>
  <c r="L235" i="4" a="1"/>
  <c r="L235" i="4" s="1"/>
  <c r="HD210" i="4" a="1"/>
  <c r="HD210" i="4" s="1"/>
  <c r="GW200" i="4" a="1"/>
  <c r="GW200" i="4" s="1"/>
  <c r="GM200" i="4" a="1"/>
  <c r="GM200" i="4" s="1"/>
  <c r="K114" i="4" a="1"/>
  <c r="K114" i="4" s="1"/>
  <c r="DU114" i="4" a="1"/>
  <c r="DU114" i="4" s="1"/>
  <c r="GX85" i="4" a="1"/>
  <c r="GX85" i="4" s="1"/>
  <c r="ET200" i="4" a="1"/>
  <c r="ET200" i="4" s="1"/>
  <c r="GX210" i="4" a="1"/>
  <c r="GX210" i="4" s="1"/>
  <c r="FV114" i="4" a="1"/>
  <c r="FV114" i="4" s="1"/>
  <c r="ES263" i="4" a="1"/>
  <c r="ES263" i="4" s="1"/>
  <c r="R201" i="4" a="1"/>
  <c r="R201" i="4" s="1"/>
  <c r="GO85" i="4" a="1"/>
  <c r="GO85" i="4" s="1"/>
  <c r="S216" i="4" a="1"/>
  <c r="S216" i="4" s="1"/>
  <c r="FA216" i="4" a="1"/>
  <c r="FA216" i="4" s="1"/>
  <c r="EZ210" i="4" a="1"/>
  <c r="EZ210" i="4" s="1"/>
  <c r="FM200" i="4"/>
  <c r="FE114" i="4" a="1"/>
  <c r="FE114" i="4" s="1"/>
  <c r="FA263" i="4" a="1"/>
  <c r="FA263" i="4" s="1"/>
  <c r="DO200" i="4" a="1"/>
  <c r="DO200" i="4"/>
  <c r="EP216" i="4" a="1"/>
  <c r="EP216" i="4" s="1"/>
  <c r="FJ85" i="4" a="1"/>
  <c r="FJ85" i="4" s="1"/>
  <c r="GV200" i="4" a="1"/>
  <c r="GV200" i="4" s="1"/>
  <c r="DL73" i="4" a="1"/>
  <c r="DL73" i="4" s="1"/>
  <c r="EQ263" i="4" a="1"/>
  <c r="EQ263" i="4" s="1"/>
  <c r="HD85" i="4" a="1"/>
  <c r="HD85" i="4" s="1"/>
  <c r="S114" i="4" a="1"/>
  <c r="S114" i="4" s="1"/>
  <c r="EP114" i="4" a="1"/>
  <c r="EP114" i="4" s="1"/>
  <c r="ED114" i="4" a="1"/>
  <c r="ED114" i="4" s="1"/>
  <c r="N114" i="4" a="1"/>
  <c r="N114" i="4" s="1"/>
  <c r="L114" i="4" a="1"/>
  <c r="L114" i="4" s="1"/>
  <c r="ED263" i="4" a="1"/>
  <c r="ED263" i="4" s="1"/>
  <c r="EH235" i="4" a="1"/>
  <c r="EH235" i="4" s="1"/>
  <c r="DW210" i="4" a="1"/>
  <c r="DW210" i="4"/>
  <c r="HC160" i="4" a="1"/>
  <c r="HC160" i="4" s="1"/>
  <c r="O160" i="4" a="1"/>
  <c r="O160" i="4" s="1"/>
  <c r="FM235" i="4"/>
  <c r="EW200" i="4" a="1"/>
  <c r="EW200" i="4" s="1"/>
  <c r="GW201" i="4" a="1"/>
  <c r="GW201" i="4" s="1"/>
  <c r="O85" i="4" a="1"/>
  <c r="O85" i="4" s="1"/>
  <c r="K263" i="4" a="1"/>
  <c r="K263" i="4" s="1"/>
  <c r="DU263" i="4" a="1"/>
  <c r="DU263" i="4" s="1"/>
  <c r="GV201" i="4" a="1"/>
  <c r="GV201" i="4" s="1"/>
  <c r="EB85" i="4" a="1"/>
  <c r="EB85" i="4" s="1"/>
  <c r="EH210" i="4" a="1"/>
  <c r="EH210" i="4" s="1"/>
  <c r="GY210" i="4" a="1"/>
  <c r="GY210" i="4" s="1"/>
  <c r="O210" i="4" a="1"/>
  <c r="O210" i="4" s="1"/>
  <c r="ET201" i="4" a="1"/>
  <c r="ET201" i="4" s="1"/>
  <c r="DS201" i="4" a="1"/>
  <c r="DS201" i="4" s="1"/>
  <c r="DR201" i="4" a="1"/>
  <c r="DR201" i="4" s="1"/>
  <c r="M85" i="4" a="1"/>
  <c r="M85" i="4" s="1"/>
  <c r="GQ263" i="4" a="1"/>
  <c r="GQ263" i="4" s="1"/>
  <c r="EN210" i="4" a="1"/>
  <c r="EN210" i="4"/>
  <c r="GR114" i="4" a="1"/>
  <c r="GR114" i="4" s="1"/>
  <c r="FM85" i="4"/>
  <c r="EM73" i="4" a="1"/>
  <c r="EM73" i="4" s="1"/>
  <c r="EN160" i="4" a="1"/>
  <c r="EN160" i="4" s="1"/>
  <c r="FC85" i="4" a="1"/>
  <c r="FC85" i="4" s="1"/>
  <c r="HA114" i="4" a="1"/>
  <c r="HA114" i="4" s="1"/>
  <c r="ES160" i="4" a="1"/>
  <c r="ES160" i="4" s="1"/>
  <c r="K201" i="4" a="1"/>
  <c r="K201" i="4" s="1"/>
  <c r="DU201" i="4" a="1"/>
  <c r="DU201" i="4" s="1"/>
  <c r="GO210" i="4" a="1"/>
  <c r="GO210" i="4" s="1"/>
  <c r="EP263" i="4" a="1"/>
  <c r="EP263" i="4" s="1"/>
  <c r="FS160" i="4" a="1"/>
  <c r="FS160" i="4" s="1"/>
  <c r="EE114" i="4" a="1"/>
  <c r="EE114" i="4" s="1"/>
  <c r="FV216" i="4" a="1"/>
  <c r="FV216" i="4" s="1"/>
  <c r="R114" i="4" a="1"/>
  <c r="R114" i="4" s="1"/>
  <c r="EQ85" i="4" a="1"/>
  <c r="EQ85" i="4" s="1"/>
  <c r="FS201" i="4" a="1"/>
  <c r="FS201" i="4" s="1"/>
  <c r="T160" i="4" a="1"/>
  <c r="T160" i="4" s="1"/>
  <c r="GU160" i="4" a="1"/>
  <c r="GU160" i="4" s="1"/>
  <c r="GQ201" i="4" a="1"/>
  <c r="GQ201" i="4" s="1"/>
  <c r="EV210" i="4" a="1"/>
  <c r="EV210" i="4" s="1"/>
  <c r="FL201" i="4"/>
  <c r="GU85" i="4" a="1"/>
  <c r="GU85" i="4" s="1"/>
  <c r="GS85" i="4" a="1"/>
  <c r="GS85" i="4" s="1"/>
  <c r="DY160" i="4" a="1"/>
  <c r="DY160" i="4" s="1"/>
  <c r="FA73" i="4" a="1"/>
  <c r="FA73" i="4" s="1"/>
  <c r="GS73" i="4" a="1"/>
  <c r="GS73" i="4" s="1"/>
  <c r="GM201" i="4" a="1"/>
  <c r="GM201" i="4" s="1"/>
  <c r="HC216" i="4" a="1"/>
  <c r="HC216" i="4" s="1"/>
  <c r="FX200" i="4" a="1"/>
  <c r="FX200" i="4" s="1"/>
  <c r="EP235" i="4" a="1"/>
  <c r="EP235" i="4" s="1"/>
  <c r="HA200" i="4" a="1"/>
  <c r="HA200" i="4" s="1"/>
  <c r="FV85" i="4" a="1"/>
  <c r="FV85" i="4" s="1"/>
  <c r="R73" i="4" a="1"/>
  <c r="R73" i="4" s="1"/>
  <c r="HF216" i="4" a="1"/>
  <c r="HF216" i="4" s="1"/>
  <c r="GV216" i="4" a="1"/>
  <c r="GV216" i="4"/>
  <c r="GQ114" i="4" a="1"/>
  <c r="GQ114" i="4" s="1"/>
  <c r="T216" i="4" a="1"/>
  <c r="T216" i="4" s="1"/>
  <c r="FN73" i="4"/>
  <c r="DO160" i="4" a="1"/>
  <c r="DO160" i="4" s="1"/>
  <c r="DZ235" i="4" a="1"/>
  <c r="DZ235" i="4" s="1"/>
  <c r="GP160" i="4" a="1"/>
  <c r="GP160" i="4" s="1"/>
  <c r="ED200" i="4" a="1"/>
  <c r="ED200" i="4" s="1"/>
  <c r="EN73" i="4" a="1"/>
  <c r="EN73" i="4" s="1"/>
  <c r="FW160" i="4" a="1"/>
  <c r="FW160" i="4" s="1"/>
  <c r="N210" i="4" a="1"/>
  <c r="N210" i="4" s="1"/>
  <c r="L210" i="4" a="1"/>
  <c r="L210" i="4" s="1"/>
  <c r="EC235" i="4" a="1"/>
  <c r="EC235" i="4" s="1"/>
  <c r="FB263" i="4" a="1"/>
  <c r="FB263" i="4" s="1"/>
  <c r="DZ160" i="4" a="1"/>
  <c r="DZ160" i="4" s="1"/>
  <c r="GY200" i="4" a="1"/>
  <c r="GY200" i="4" s="1"/>
  <c r="HK114" i="4" a="1"/>
  <c r="HK114" i="4"/>
  <c r="GY85" i="4" a="1"/>
  <c r="GY85" i="4" s="1"/>
  <c r="DL201" i="4" a="1"/>
  <c r="DL201" i="4" s="1"/>
  <c r="ED85" i="4" a="1"/>
  <c r="ED85" i="4" s="1"/>
  <c r="EW201" i="4" a="1"/>
  <c r="EW201" i="4" s="1"/>
  <c r="EL201" i="4" a="1"/>
  <c r="EL201" i="4" s="1"/>
  <c r="FP73" i="4" a="1"/>
  <c r="FP73" i="4" s="1"/>
  <c r="DY114" i="4" a="1"/>
  <c r="DY114" i="4" s="1"/>
  <c r="GW210" i="4" a="1"/>
  <c r="GW210" i="4" s="1"/>
  <c r="GV85" i="4" a="1"/>
  <c r="GV85" i="4" s="1"/>
  <c r="EC160" i="4" a="1"/>
  <c r="EC160" i="4" s="1"/>
  <c r="ED235" i="4" a="1"/>
  <c r="ED235" i="4" s="1"/>
  <c r="GW114" i="4" a="1"/>
  <c r="GW114" i="4" s="1"/>
  <c r="EI216" i="4" a="1"/>
  <c r="EI216" i="4" s="1"/>
  <c r="GW85" i="4" a="1"/>
  <c r="GW85" i="4" s="1"/>
  <c r="FI201" i="4" a="1"/>
  <c r="FI201" i="4" s="1"/>
  <c r="DW114" i="4" a="1"/>
  <c r="DW114" i="4" s="1"/>
  <c r="GM160" i="4" a="1"/>
  <c r="GM160" i="4" s="1"/>
  <c r="DQ216" i="4" a="1"/>
  <c r="DQ216" i="4" s="1"/>
  <c r="EX235" i="4" a="1"/>
  <c r="EX235" i="4" s="1"/>
  <c r="M160" i="4" a="1"/>
  <c r="M160" i="4" s="1"/>
  <c r="GU73" i="4" a="1"/>
  <c r="GU73" i="4" s="1"/>
  <c r="K235" i="4" a="1"/>
  <c r="K235" i="4" s="1"/>
  <c r="DU235" i="4" a="1"/>
  <c r="DU235" i="4" s="1"/>
  <c r="HK160" i="4" a="1"/>
  <c r="HK160" i="4" s="1"/>
  <c r="K85" i="4" a="1"/>
  <c r="K85" i="4" s="1"/>
  <c r="DU85" i="4" a="1"/>
  <c r="DU85" i="4" s="1"/>
  <c r="DY210" i="4" a="1"/>
  <c r="DY210" i="4" s="1"/>
  <c r="EV216" i="4" a="1"/>
  <c r="EV216" i="4" s="1"/>
  <c r="EI235" i="4" a="1"/>
  <c r="EI235" i="4" s="1"/>
  <c r="HF201" i="4" a="1"/>
  <c r="HF201" i="4" s="1"/>
  <c r="DV210" i="4" a="1"/>
  <c r="DV210" i="4" s="1"/>
  <c r="HK73" i="4" a="1"/>
  <c r="HK73" i="4" s="1"/>
  <c r="EL160" i="4" a="1"/>
  <c r="EL160" i="4" s="1"/>
  <c r="FP235" i="4" a="1"/>
  <c r="FP235" i="4" s="1"/>
  <c r="GO263" i="4" a="1"/>
  <c r="GO263" i="4" s="1"/>
  <c r="GN235" i="4" a="1"/>
  <c r="GN235" i="4" s="1"/>
  <c r="FY85" i="4" a="1"/>
  <c r="FY85" i="4" s="1"/>
  <c r="GX201" i="4" a="1"/>
  <c r="GX201" i="4" s="1"/>
  <c r="HK200" i="4" a="1"/>
  <c r="HK200" i="4" s="1"/>
  <c r="ER160" i="4" a="1"/>
  <c r="ER160" i="4" s="1"/>
  <c r="EJ160" i="4" a="1"/>
  <c r="EJ160" i="4" s="1"/>
  <c r="EI200" i="4" a="1"/>
  <c r="EI200" i="4" s="1"/>
  <c r="GP263" i="4" a="1"/>
  <c r="GP263" i="4" s="1"/>
  <c r="EX85" i="4" a="1"/>
  <c r="EX85" i="4" s="1"/>
  <c r="EI263" i="4" a="1"/>
  <c r="EI263" i="4" s="1"/>
  <c r="EN85" i="4" a="1"/>
  <c r="EN85" i="4" s="1"/>
  <c r="HD73" i="4" a="1"/>
  <c r="HD73" i="4" s="1"/>
  <c r="O73" i="4" a="1"/>
  <c r="O73" i="4" s="1"/>
  <c r="FS263" i="4" a="1"/>
  <c r="FS263" i="4" s="1"/>
  <c r="FE210" i="4" a="1"/>
  <c r="FE210" i="4" s="1"/>
  <c r="FE160" i="4" a="1"/>
  <c r="FE160" i="4" s="1"/>
  <c r="DQ114" i="4" a="1"/>
  <c r="DQ114" i="4" s="1"/>
  <c r="EH201" i="4" a="1"/>
  <c r="EH201" i="4" s="1"/>
  <c r="GV210" i="4" a="1"/>
  <c r="GV210" i="4" s="1"/>
  <c r="FT85" i="4" a="1"/>
  <c r="FT85" i="4" s="1"/>
  <c r="GP200" i="4" a="1"/>
  <c r="GP200" i="4" s="1"/>
  <c r="FB73" i="4" a="1"/>
  <c r="FB73" i="4" s="1"/>
  <c r="FT235" i="4" a="1"/>
  <c r="FT235" i="4" s="1"/>
  <c r="DZ114" i="4" a="1"/>
  <c r="DZ114" i="4" s="1"/>
  <c r="FC210" i="4" a="1"/>
  <c r="FC210" i="4" s="1"/>
  <c r="GY235" i="4" a="1"/>
  <c r="GY235" i="4" s="1"/>
  <c r="HA263" i="4" a="1"/>
  <c r="HA263" i="4" s="1"/>
  <c r="N263" i="4" a="1"/>
  <c r="N263" i="4" s="1"/>
  <c r="L263" i="4" a="1"/>
  <c r="L263" i="4" s="1"/>
  <c r="GN114" i="4" a="1"/>
  <c r="GN114" i="4" s="1"/>
  <c r="EX160" i="4" a="1"/>
  <c r="EX160" i="4" s="1"/>
  <c r="EJ210" i="4" a="1"/>
  <c r="EJ210" i="4" s="1"/>
  <c r="EX210" i="4" a="1"/>
  <c r="EX210" i="4" s="1"/>
  <c r="EB73" i="4" a="1"/>
  <c r="EB73" i="4" s="1"/>
  <c r="ET216" i="4" a="1"/>
  <c r="ET216" i="4" s="1"/>
  <c r="GX216" i="4" a="1"/>
  <c r="GX216" i="4" s="1"/>
  <c r="GO201" i="4" a="1"/>
  <c r="GO201" i="4" s="1"/>
  <c r="EB114" i="4" a="1"/>
  <c r="EB114" i="4" s="1"/>
  <c r="GU201" i="4" a="1"/>
  <c r="GU201" i="4" s="1"/>
  <c r="EI201" i="4" a="1"/>
  <c r="EI201" i="4" s="1"/>
  <c r="GQ210" i="4" a="1"/>
  <c r="GQ210" i="4" s="1"/>
  <c r="FA85" i="4" a="1"/>
  <c r="FA85" i="4" s="1"/>
  <c r="FV263" i="4" a="1"/>
  <c r="FV263" i="4" s="1"/>
  <c r="DW201" i="4" a="1"/>
  <c r="DW201" i="4" s="1"/>
  <c r="GM73" i="4" a="1"/>
  <c r="GM73" i="4" s="1"/>
  <c r="FE85" i="4" a="1"/>
  <c r="FE85" i="4" s="1"/>
  <c r="EX73" i="4" a="1"/>
  <c r="EX73" i="4" s="1"/>
  <c r="DL85" i="4" a="1"/>
  <c r="DL85" i="4" s="1"/>
  <c r="FN160" i="4"/>
  <c r="DM201" i="4" a="1"/>
  <c r="DM201" i="4" s="1"/>
  <c r="T85" i="4" a="1"/>
  <c r="T85" i="4" s="1"/>
  <c r="EW73" i="4" a="1"/>
  <c r="EW73" i="4" s="1"/>
  <c r="EW85" i="4" a="1"/>
  <c r="EW85" i="4" s="1"/>
  <c r="HC73" i="4" a="1"/>
  <c r="HC73" i="4" s="1"/>
  <c r="EL200" i="4" a="1"/>
  <c r="EL200" i="4" s="1"/>
  <c r="GY216" i="4" a="1"/>
  <c r="GY216" i="4" s="1"/>
  <c r="FA235" i="4" a="1"/>
  <c r="FA235" i="4" s="1"/>
  <c r="FI235" i="4" a="1"/>
  <c r="FI235" i="4" s="1"/>
  <c r="HA160" i="4" a="1"/>
  <c r="HA160" i="4" s="1"/>
  <c r="GS210" i="4" a="1"/>
  <c r="GS210" i="4" s="1"/>
  <c r="GZ200" i="4" a="1"/>
  <c r="GZ200" i="4" s="1"/>
  <c r="EJ201" i="4" a="1"/>
  <c r="EJ201" i="4" s="1"/>
  <c r="DW85" i="4" a="1"/>
  <c r="DW85" i="4" s="1"/>
  <c r="HK85" i="4" a="1"/>
  <c r="HK85" i="4" s="1"/>
  <c r="FT201" i="4" a="1"/>
  <c r="FT201" i="4" s="1"/>
  <c r="FX85" i="4" a="1"/>
  <c r="FX85" i="4" s="1"/>
  <c r="FC114" i="4" a="1"/>
  <c r="FC114" i="4" s="1"/>
  <c r="GP235" i="4" a="1"/>
  <c r="GP235" i="4" s="1"/>
  <c r="K73" i="4" a="1"/>
  <c r="K73" i="4" s="1"/>
  <c r="DU73" i="4" a="1"/>
  <c r="DU73" i="4" s="1"/>
  <c r="GO160" i="4" a="1"/>
  <c r="GO160" i="4" s="1"/>
  <c r="EX200" i="4" a="1"/>
  <c r="EX200" i="4" s="1"/>
  <c r="EJ216" i="4" a="1"/>
  <c r="EJ216" i="4" s="1"/>
  <c r="GY201" i="4" a="1"/>
  <c r="GY201" i="4" s="1"/>
  <c r="Q216" i="4" a="1"/>
  <c r="Q216" i="4" s="1"/>
  <c r="I216" i="4" a="1"/>
  <c r="I216" i="4" s="1"/>
  <c r="HC201" i="4" a="1"/>
  <c r="HC201" i="4" s="1"/>
  <c r="HE85" i="4" a="1"/>
  <c r="HE85" i="4" s="1"/>
  <c r="EW263" i="4" a="1"/>
  <c r="EW263" i="4" s="1"/>
  <c r="FI210" i="4" a="1"/>
  <c r="FI210" i="4" s="1"/>
  <c r="HK201" i="4" a="1"/>
  <c r="HK201" i="4" s="1"/>
  <c r="FF85" i="4" a="1"/>
  <c r="FF85" i="4" s="1"/>
  <c r="EB210" i="4" a="1"/>
  <c r="EB210" i="4" s="1"/>
  <c r="HF235" i="4" a="1"/>
  <c r="HF235" i="4" s="1"/>
  <c r="R235" i="4" a="1"/>
  <c r="R235" i="4" s="1"/>
  <c r="DQ210" i="4" a="1"/>
  <c r="DQ210" i="4" s="1"/>
  <c r="EZ200" i="4" a="1"/>
  <c r="EZ200" i="4" s="1"/>
  <c r="HH235" i="4" a="1"/>
  <c r="HH235" i="4" s="1"/>
  <c r="ER85" i="4" a="1"/>
  <c r="ER85" i="4" s="1"/>
  <c r="EZ73" i="4" a="1"/>
  <c r="EZ73" i="4" s="1"/>
  <c r="DQ235" i="4" a="1"/>
  <c r="DQ235" i="4" s="1"/>
  <c r="DS235" i="4" a="1"/>
  <c r="DS235" i="4" s="1"/>
  <c r="DR235" i="4" a="1"/>
  <c r="DR235" i="4" s="1"/>
  <c r="GO235" i="4" a="1"/>
  <c r="GO235" i="4" s="1"/>
  <c r="FI263" i="4" a="1"/>
  <c r="FI263" i="4" s="1"/>
  <c r="EW210" i="4" a="1"/>
  <c r="EW210" i="4" s="1"/>
  <c r="HA210" i="4" a="1"/>
  <c r="HA210" i="4" s="1"/>
  <c r="EI210" i="4" a="1"/>
  <c r="EI210" i="4" s="1"/>
  <c r="Q263" i="4" a="1"/>
  <c r="Q263" i="4" s="1"/>
  <c r="I263" i="4" a="1"/>
  <c r="I263" i="4" s="1"/>
  <c r="FY263" i="4" a="1"/>
  <c r="FY263" i="4" s="1"/>
  <c r="FB216" i="4" a="1"/>
  <c r="FB216" i="4" s="1"/>
  <c r="EV85" i="4" a="1"/>
  <c r="EV85" i="4" s="1"/>
  <c r="S73" i="4" a="1"/>
  <c r="S73" i="4" s="1"/>
  <c r="EL235" i="4" a="1"/>
  <c r="EL235" i="4" s="1"/>
  <c r="GV114" i="4" a="1"/>
  <c r="GV114" i="4" s="1"/>
  <c r="EM114" i="4" a="1"/>
  <c r="EM114" i="4" s="1"/>
  <c r="EZ160" i="4" a="1"/>
  <c r="EZ160" i="4" s="1"/>
  <c r="ER73" i="4" a="1"/>
  <c r="ER73" i="4" s="1"/>
  <c r="FJ210" i="4" a="1"/>
  <c r="FJ210" i="4" s="1"/>
  <c r="M201" i="4" a="1"/>
  <c r="M201" i="4" s="1"/>
  <c r="DZ85" i="4" a="1"/>
  <c r="DZ85" i="4" s="1"/>
  <c r="FJ235" i="4" a="1"/>
  <c r="FJ235" i="4" s="1"/>
  <c r="EH200" i="4" a="1"/>
  <c r="EH200" i="4" s="1"/>
  <c r="M263" i="4" a="1"/>
  <c r="M263" i="4" s="1"/>
  <c r="GS201" i="4" a="1"/>
  <c r="GS201" i="4" s="1"/>
  <c r="M200" i="4" a="1"/>
  <c r="M200" i="4" s="1"/>
  <c r="HC200" i="4" a="1"/>
  <c r="HC200" i="4" s="1"/>
  <c r="GQ216" i="4" a="1"/>
  <c r="GQ216" i="4" s="1"/>
  <c r="HF160" i="4" a="1"/>
  <c r="HF160" i="4" s="1"/>
  <c r="GN85" i="4" a="1"/>
  <c r="GN85" i="4" s="1"/>
  <c r="EV114" i="4" a="1"/>
  <c r="EV114" i="4" s="1"/>
  <c r="ES216" i="4" a="1"/>
  <c r="ES216" i="4" s="1"/>
  <c r="HC210" i="4" a="1"/>
  <c r="HC210" i="4" s="1"/>
  <c r="EZ235" i="4" a="1"/>
  <c r="EZ235" i="4" s="1"/>
  <c r="FP216" i="4" a="1"/>
  <c r="FP216" i="4" s="1"/>
  <c r="FA114" i="4" a="1"/>
  <c r="FA114" i="4" s="1"/>
  <c r="FP210" i="4" a="1"/>
  <c r="FP210" i="4" s="1"/>
  <c r="HH114" i="4" a="1"/>
  <c r="HH114" i="4" s="1"/>
  <c r="EQ235" i="4" a="1"/>
  <c r="EQ235" i="4" s="1"/>
  <c r="GP216" i="4" a="1"/>
  <c r="GP216" i="4" s="1"/>
  <c r="HF210" i="4" a="1"/>
  <c r="HF210" i="4" s="1"/>
  <c r="GU216" i="4" a="1"/>
  <c r="GU216" i="4" s="1"/>
  <c r="EQ73" i="4" a="1"/>
  <c r="EQ73" i="4" s="1"/>
  <c r="ET235" i="4" a="1"/>
  <c r="ET235" i="4" s="1"/>
  <c r="DZ263" i="4" a="1"/>
  <c r="DZ263" i="4" s="1"/>
  <c r="GZ210" i="4" a="1"/>
  <c r="GZ210" i="4" s="1"/>
  <c r="EI73" i="4" a="1"/>
  <c r="EI73" i="4" s="1"/>
  <c r="FS216" i="4" a="1"/>
  <c r="FS216" i="4" s="1"/>
  <c r="ES210" i="4" a="1"/>
  <c r="ES210" i="4" s="1"/>
  <c r="DM85" i="4" a="1"/>
  <c r="DM85" i="4" s="1"/>
  <c r="HD201" i="4" a="1"/>
  <c r="HD201" i="4" s="1"/>
  <c r="FI160" i="4" a="1"/>
  <c r="FI160" i="4" s="1"/>
  <c r="GZ235" i="4" a="1"/>
  <c r="GZ235" i="4" s="1"/>
  <c r="EE160" i="4" a="1"/>
  <c r="EE160" i="4"/>
  <c r="FV73" i="4" a="1"/>
  <c r="FV73" i="4" s="1"/>
  <c r="DV114" i="4" a="1"/>
  <c r="DV114" i="4" s="1"/>
  <c r="GU114" i="4" a="1"/>
  <c r="GU114" i="4" s="1"/>
  <c r="EV200" i="4" a="1"/>
  <c r="EV200" i="4" s="1"/>
  <c r="EP210" i="4" a="1"/>
  <c r="EP210" i="4" s="1"/>
  <c r="HK235" i="4" a="1"/>
  <c r="HK235" i="4" s="1"/>
  <c r="FX73" i="4" a="1"/>
  <c r="FX73" i="4" s="1"/>
  <c r="GW73" i="4" a="1"/>
  <c r="GW73" i="4" s="1"/>
  <c r="DM216" i="4" a="1"/>
  <c r="DM216" i="4" s="1"/>
  <c r="ER263" i="4" a="1"/>
  <c r="ER263" i="4" s="1"/>
  <c r="EP200" i="4" a="1"/>
  <c r="EP200" i="4" s="1"/>
  <c r="EL114" i="4" a="1"/>
  <c r="EL114" i="4" s="1"/>
  <c r="FI216" i="4" a="1"/>
  <c r="FI216" i="4" s="1"/>
  <c r="DS160" i="4" a="1"/>
  <c r="DS160" i="4" s="1"/>
  <c r="DR160" i="4" a="1"/>
  <c r="DR160" i="4" s="1"/>
  <c r="S201" i="4" a="1"/>
  <c r="S201" i="4" s="1"/>
  <c r="FC160" i="4" a="1"/>
  <c r="FC160" i="4" s="1"/>
  <c r="FL263" i="4"/>
  <c r="Q201" i="4" a="1"/>
  <c r="Q201" i="4" s="1"/>
  <c r="I201" i="4" a="1"/>
  <c r="I201" i="4" s="1"/>
  <c r="FB160" i="4" a="1"/>
  <c r="FB160" i="4" s="1"/>
  <c r="FS114" i="4" a="1"/>
  <c r="FS114" i="4" s="1"/>
  <c r="FI73" i="4" a="1"/>
  <c r="FI73" i="4" s="1"/>
  <c r="EQ201" i="4" a="1"/>
  <c r="EQ201" i="4" s="1"/>
  <c r="DY235" i="4" a="1"/>
  <c r="DY235" i="4" s="1"/>
  <c r="FS210" i="4" a="1"/>
  <c r="FS210" i="4" s="1"/>
  <c r="EV201" i="4" a="1"/>
  <c r="EV201" i="4" s="1"/>
  <c r="FJ200" i="4" a="1"/>
  <c r="FJ200" i="4" s="1"/>
  <c r="FM201" i="4"/>
  <c r="DL114" i="4" a="1"/>
  <c r="DL114" i="4" s="1"/>
  <c r="DS216" i="4" a="1"/>
  <c r="DS216" i="4" s="1"/>
  <c r="DR216" i="4" a="1"/>
  <c r="DR216" i="4" s="1"/>
  <c r="GN200" i="4" a="1"/>
  <c r="GN200" i="4" s="1"/>
  <c r="DO85" i="4" a="1"/>
  <c r="DO85" i="4" s="1"/>
  <c r="FW73" i="4" a="1"/>
  <c r="FW73" i="4" s="1"/>
  <c r="FC200" i="4" a="1"/>
  <c r="FC200" i="4" s="1"/>
  <c r="M216" i="4" a="1"/>
  <c r="M216" i="4" s="1"/>
  <c r="FL216" i="4"/>
  <c r="DV73" i="4" a="1"/>
  <c r="DV73" i="4" s="1"/>
  <c r="FP85" i="4" a="1"/>
  <c r="FP85" i="4" s="1"/>
  <c r="HD200" i="4" a="1"/>
  <c r="HD200" i="4" s="1"/>
  <c r="S210" i="4" a="1"/>
  <c r="S210" i="4" s="1"/>
  <c r="GZ263" i="4" a="1"/>
  <c r="GZ263" i="4" s="1"/>
  <c r="HH73" i="4" a="1"/>
  <c r="HH73" i="4" s="1"/>
  <c r="EB216" i="4" a="1"/>
  <c r="EB216" i="4" s="1"/>
  <c r="M73" i="4" a="1"/>
  <c r="M73" i="4" s="1"/>
  <c r="Q160" i="4" a="1"/>
  <c r="Q160" i="4" s="1"/>
  <c r="I160" i="4" a="1"/>
  <c r="I160" i="4" s="1"/>
  <c r="FM263" i="4"/>
  <c r="EV263" i="4" a="1"/>
  <c r="EV263" i="4" s="1"/>
  <c r="R263" i="4" a="1"/>
  <c r="R263" i="4" s="1"/>
  <c r="FX114" i="4" a="1"/>
  <c r="FX114" i="4" s="1"/>
  <c r="HA85" i="4" a="1"/>
  <c r="HA85" i="4" s="1"/>
  <c r="EE73" i="4" a="1"/>
  <c r="EE73" i="4" s="1"/>
  <c r="FC216" i="4" a="1"/>
  <c r="FC216" i="4" s="1"/>
  <c r="HA73" i="4" a="1"/>
  <c r="HA73" i="4" s="1"/>
  <c r="EL73" i="4" a="1"/>
  <c r="EL73" i="4" s="1"/>
  <c r="FP200" i="4" a="1"/>
  <c r="FP200" i="4" s="1"/>
  <c r="FB85" i="4" a="1"/>
  <c r="FB85" i="4" s="1"/>
  <c r="DM200" i="4" a="1"/>
  <c r="DM200" i="4" s="1"/>
  <c r="EJ85" i="4" a="1"/>
  <c r="EJ85" i="4" s="1"/>
  <c r="FT73" i="4" a="1"/>
  <c r="FT73" i="4" s="1"/>
  <c r="FJ216" i="4" a="1"/>
  <c r="FJ216" i="4" s="1"/>
  <c r="GS263" i="4" a="1"/>
  <c r="GS263" i="4" s="1"/>
  <c r="GS235" i="4" a="1"/>
  <c r="GS235" i="4" s="1"/>
  <c r="FB200" i="4" a="1"/>
  <c r="FB200" i="4" s="1"/>
  <c r="HA235" i="4" a="1"/>
  <c r="HA235" i="4" s="1"/>
  <c r="EB160" i="4" a="1"/>
  <c r="EB160" i="4" s="1"/>
  <c r="ED160" i="4" a="1"/>
  <c r="ED160" i="4" s="1"/>
  <c r="GY160" i="4" a="1"/>
  <c r="GY160" i="4" s="1"/>
  <c r="FY201" i="4" a="1"/>
  <c r="FY201" i="4" s="1"/>
  <c r="HC263" i="4" a="1"/>
  <c r="HC263" i="4" s="1"/>
  <c r="FP201" i="4" a="1"/>
  <c r="FP201" i="4" s="1"/>
  <c r="DM263" i="4" a="1"/>
  <c r="DM263" i="4"/>
  <c r="EE216" i="4" a="1"/>
  <c r="EE216" i="4" s="1"/>
  <c r="ER235" i="4" a="1"/>
  <c r="ER235" i="4" s="1"/>
  <c r="HC114" i="4" a="1"/>
  <c r="HC114" i="4" s="1"/>
  <c r="GX200" i="4" a="1"/>
  <c r="GX200" i="4" s="1"/>
  <c r="EI160" i="4" a="1"/>
  <c r="EI160" i="4" s="1"/>
  <c r="FX201" i="4" a="1"/>
  <c r="FX201" i="4" s="1"/>
  <c r="FY160" i="4" a="1"/>
  <c r="FY160" i="4" s="1"/>
  <c r="GW235" i="4" a="1"/>
  <c r="GW235" i="4" s="1"/>
  <c r="EC263" i="4" a="1"/>
  <c r="EC263" i="4" s="1"/>
  <c r="FG160" i="4" a="1"/>
  <c r="FG160" i="4" s="1"/>
  <c r="FC235" i="4" a="1"/>
  <c r="FC235" i="4" s="1"/>
  <c r="FS235" i="4" a="1"/>
  <c r="FS235" i="4" s="1"/>
  <c r="DS200" i="4" a="1"/>
  <c r="DS200" i="4"/>
  <c r="DR200" i="4" a="1"/>
  <c r="DR200" i="4" s="1"/>
  <c r="HF114" i="4" a="1"/>
  <c r="HF114" i="4" s="1"/>
  <c r="DM114" i="4" a="1"/>
  <c r="DM114" i="4" s="1"/>
  <c r="FV210" i="4" a="1"/>
  <c r="FV210" i="4" s="1"/>
  <c r="FL235" i="4"/>
  <c r="FX263" i="4" a="1"/>
  <c r="FX263" i="4" s="1"/>
  <c r="GM235" i="4" a="1"/>
  <c r="GM235" i="4" s="1"/>
  <c r="EW235" i="4" a="1"/>
  <c r="EW235" i="4" s="1"/>
  <c r="FF263" i="4" a="1"/>
  <c r="FF263" i="4"/>
  <c r="DV200" i="4" a="1"/>
  <c r="DV200" i="4" s="1"/>
  <c r="T263" i="4" a="1"/>
  <c r="T263" i="4" s="1"/>
  <c r="EV235" i="4" a="1"/>
  <c r="EV235" i="4" s="1"/>
  <c r="FN85" i="4"/>
  <c r="FF114" i="4" a="1"/>
  <c r="FF114" i="4" s="1"/>
  <c r="EM200" i="4" a="1"/>
  <c r="EM200" i="4" s="1"/>
  <c r="EV73" i="4" a="1"/>
  <c r="EV73" i="4" s="1"/>
  <c r="DS114" i="4" a="1"/>
  <c r="DS114" i="4" s="1"/>
  <c r="DR114" i="4" a="1"/>
  <c r="DR114" i="4" s="1"/>
  <c r="FP263" i="4" a="1"/>
  <c r="FP263" i="4" s="1"/>
  <c r="ER114" i="4" a="1"/>
  <c r="ER114" i="4"/>
  <c r="GR160" i="4" a="1"/>
  <c r="GR160" i="4" s="1"/>
  <c r="FG200" i="4" a="1"/>
  <c r="FG200" i="4" s="1"/>
  <c r="Q210" i="4" a="1"/>
  <c r="Q210" i="4" s="1"/>
  <c r="I210" i="4" a="1"/>
  <c r="I210" i="4" s="1"/>
  <c r="HF85" i="4" a="1"/>
  <c r="HF85" i="4" s="1"/>
  <c r="S235" i="4" a="1"/>
  <c r="S235" i="4" s="1"/>
  <c r="R85" i="4" a="1"/>
  <c r="R85" i="4" s="1"/>
  <c r="FN235" i="4"/>
  <c r="GO73" i="4" a="1"/>
  <c r="GO73" i="4" s="1"/>
  <c r="DL210" i="4" a="1"/>
  <c r="DL210" i="4" s="1"/>
  <c r="ED201" i="4" a="1"/>
  <c r="ED201" i="4" s="1"/>
  <c r="EP160" i="4" a="1"/>
  <c r="EP160" i="4" s="1"/>
  <c r="N85" i="4" a="1"/>
  <c r="N85" i="4" s="1"/>
  <c r="L85" i="4" a="1"/>
  <c r="L85" i="4" s="1"/>
  <c r="DY263" i="4" a="1"/>
  <c r="DY263" i="4" s="1"/>
  <c r="HF73" i="4" a="1"/>
  <c r="HF73" i="4" s="1"/>
  <c r="HE216" i="4" a="1"/>
  <c r="HE216" i="4" s="1"/>
  <c r="S263" i="4" a="1"/>
  <c r="S263" i="4" s="1"/>
  <c r="FF216" i="4" a="1"/>
  <c r="FF216" i="4" s="1"/>
  <c r="K200" i="4" a="1"/>
  <c r="K200" i="4" s="1"/>
  <c r="DU200" i="4" a="1"/>
  <c r="DU200" i="4" s="1"/>
  <c r="FB210" i="4" a="1"/>
  <c r="FB210" i="4" s="1"/>
  <c r="FG263" i="4" a="1"/>
  <c r="FG263" i="4" s="1"/>
  <c r="Q114" i="4" a="1"/>
  <c r="Q114" i="4" s="1"/>
  <c r="I114" i="4" a="1"/>
  <c r="I114" i="4" s="1"/>
  <c r="HH201" i="4" a="1"/>
  <c r="HH201" i="4" s="1"/>
  <c r="DM160" i="4" a="1"/>
  <c r="DM160" i="4" s="1"/>
  <c r="EE85" i="4" a="1"/>
  <c r="EE85" i="4" s="1"/>
  <c r="O114" i="4" a="1"/>
  <c r="O114" i="4" s="1"/>
  <c r="DO263" i="4" a="1"/>
  <c r="DO263" i="4" s="1"/>
  <c r="FX210" i="4" a="1"/>
  <c r="FX210" i="4" s="1"/>
  <c r="FT160" i="4" a="1"/>
  <c r="FT160" i="4" s="1"/>
  <c r="GS200" i="4" a="1"/>
  <c r="GS200" i="4" s="1"/>
  <c r="ET73" i="4" a="1"/>
  <c r="ET73" i="4" s="1"/>
  <c r="FG210" i="4" a="1"/>
  <c r="FG210" i="4" s="1"/>
  <c r="EH263" i="4" a="1"/>
  <c r="EH263" i="4" s="1"/>
  <c r="EZ114" i="4" a="1"/>
  <c r="EZ114" i="4" s="1"/>
  <c r="FM73" i="4"/>
  <c r="DL216" i="4" a="1"/>
  <c r="DL216" i="4" s="1"/>
  <c r="EZ263" i="4" a="1"/>
  <c r="EZ263" i="4" s="1"/>
  <c r="EC201" i="4" a="1"/>
  <c r="EC201" i="4" s="1"/>
  <c r="FN200" i="4"/>
  <c r="FW235" i="4" a="1"/>
  <c r="FW235" i="4" s="1"/>
  <c r="GM263" i="4" a="1"/>
  <c r="GM263" i="4" s="1"/>
  <c r="EC85" i="4" a="1"/>
  <c r="EC85" i="4" s="1"/>
  <c r="HH160" i="4" a="1"/>
  <c r="HH160" i="4" s="1"/>
  <c r="FE247" i="4" a="1"/>
  <c r="FE247" i="4" s="1"/>
  <c r="GS247" i="4" a="1"/>
  <c r="GS247" i="4" s="1"/>
  <c r="ER247" i="4" a="1"/>
  <c r="ER247" i="4" s="1"/>
  <c r="FB247" i="4" a="1"/>
  <c r="FB247" i="4" s="1"/>
  <c r="FY247" i="4" a="1"/>
  <c r="FY247" i="4" s="1"/>
  <c r="GY247" i="4" a="1"/>
  <c r="GY247" i="4" s="1"/>
  <c r="EQ247" i="4" a="1"/>
  <c r="EQ247" i="4" s="1"/>
  <c r="HD247" i="4" a="1"/>
  <c r="HD247" i="4" s="1"/>
  <c r="FS247" i="4" a="1"/>
  <c r="FS247" i="4" s="1"/>
  <c r="FI247" i="4" a="1"/>
  <c r="FI247" i="4" s="1"/>
  <c r="GR247" i="4" a="1"/>
  <c r="GR247" i="4" s="1"/>
  <c r="GW247" i="4" a="1"/>
  <c r="GW247" i="4" s="1"/>
  <c r="FL247" i="4"/>
  <c r="FW247" i="4" a="1"/>
  <c r="FW247" i="4" s="1"/>
  <c r="FT247" i="4" a="1"/>
  <c r="FT247" i="4" s="1"/>
  <c r="FF247" i="4" a="1"/>
  <c r="FF247" i="4" s="1"/>
  <c r="EC247" i="4" a="1"/>
  <c r="EC247" i="4" s="1"/>
  <c r="FA247" i="4" a="1"/>
  <c r="FA247" i="4" s="1"/>
  <c r="GQ247" i="4" a="1"/>
  <c r="GQ247" i="4" s="1"/>
  <c r="EX247" i="4" a="1"/>
  <c r="EX247" i="4" s="1"/>
  <c r="O247" i="4" a="1"/>
  <c r="O247" i="4" s="1"/>
  <c r="ET247" i="4" a="1"/>
  <c r="ET247" i="4"/>
  <c r="FN247" i="4"/>
  <c r="GZ247" i="4" a="1"/>
  <c r="GZ247" i="4" s="1"/>
  <c r="HE247" i="4" a="1"/>
  <c r="HE247" i="4" s="1"/>
  <c r="DQ247" i="4" a="1"/>
  <c r="DQ247" i="4" s="1"/>
  <c r="GM247" i="4" a="1"/>
  <c r="GM247" i="4" s="1"/>
  <c r="DY247" i="4" a="1"/>
  <c r="DY247" i="4" s="1"/>
  <c r="DW247" i="4" a="1"/>
  <c r="DW247" i="4" s="1"/>
  <c r="FV247" i="4" a="1"/>
  <c r="FV247" i="4" s="1"/>
  <c r="M247" i="4" a="1"/>
  <c r="M247" i="4"/>
  <c r="N247" i="4" a="1"/>
  <c r="N247" i="4" s="1"/>
  <c r="L247" i="4" a="1"/>
  <c r="L247" i="4" s="1"/>
  <c r="HK247" i="4" a="1"/>
  <c r="HK247" i="4" s="1"/>
  <c r="T247" i="4" a="1"/>
  <c r="T247" i="4" s="1"/>
  <c r="GU247" i="4" a="1"/>
  <c r="GU247" i="4" s="1"/>
  <c r="EB247" i="4" a="1"/>
  <c r="EB247" i="4" s="1"/>
  <c r="ED247" i="4" a="1"/>
  <c r="ED247" i="4" s="1"/>
  <c r="DV247" i="4" a="1"/>
  <c r="DV247" i="4" s="1"/>
  <c r="FM247" i="4"/>
  <c r="GV87" i="4" a="1"/>
  <c r="GV87" i="4" s="1"/>
  <c r="FL87" i="4"/>
  <c r="GW87" i="4" a="1"/>
  <c r="GW87" i="4" s="1"/>
  <c r="FY87" i="4" a="1"/>
  <c r="FY87" i="4" s="1"/>
  <c r="HE87" i="4" a="1"/>
  <c r="HE87" i="4" s="1"/>
  <c r="EZ87" i="4" a="1"/>
  <c r="EZ87" i="4" s="1"/>
  <c r="HH87" i="4" a="1"/>
  <c r="HH87" i="4" s="1"/>
  <c r="FC87" i="4" a="1"/>
  <c r="FC87" i="4" s="1"/>
  <c r="ER87" i="4" a="1"/>
  <c r="ER87" i="4" s="1"/>
  <c r="EX87" i="4" a="1"/>
  <c r="EX87" i="4" s="1"/>
  <c r="FW87" i="4" a="1"/>
  <c r="FW87" i="4" s="1"/>
  <c r="FF87" i="4" a="1"/>
  <c r="FF87" i="4" s="1"/>
  <c r="GP87" i="4" a="1"/>
  <c r="GP87" i="4" s="1"/>
  <c r="GX87" i="4" a="1"/>
  <c r="GX87" i="4" s="1"/>
  <c r="T87" i="4" a="1"/>
  <c r="T87" i="4" s="1"/>
  <c r="FB87" i="4" a="1"/>
  <c r="FB87" i="4" s="1"/>
  <c r="R87" i="4" a="1"/>
  <c r="R87" i="4" s="1"/>
  <c r="GZ87" i="4" a="1"/>
  <c r="GZ87" i="4" s="1"/>
  <c r="FN87" i="4"/>
  <c r="ED87" i="4" a="1"/>
  <c r="ED87" i="4" s="1"/>
  <c r="GM87" i="4" a="1"/>
  <c r="GM87" i="4" s="1"/>
  <c r="EV87" i="4" a="1"/>
  <c r="EV87" i="4" s="1"/>
  <c r="HA87" i="4" a="1"/>
  <c r="HA87" i="4" s="1"/>
  <c r="DQ87" i="4" a="1"/>
  <c r="DQ87" i="4" s="1"/>
  <c r="FV87" i="4" a="1"/>
  <c r="FV87" i="4" s="1"/>
  <c r="EB87" i="4" a="1"/>
  <c r="EB87" i="4" s="1"/>
  <c r="FG87" i="4" a="1"/>
  <c r="FG87" i="4" s="1"/>
  <c r="FI87" i="4" a="1"/>
  <c r="FI87" i="4" s="1"/>
  <c r="DO87" i="4" a="1"/>
  <c r="DO87" i="4" s="1"/>
  <c r="HD87" i="4" a="1"/>
  <c r="HD87" i="4" s="1"/>
  <c r="M87" i="4" a="1"/>
  <c r="M87" i="4"/>
  <c r="GO87" i="4" a="1"/>
  <c r="GO87" i="4" s="1"/>
  <c r="EC87" i="4" a="1"/>
  <c r="EC87" i="4" s="1"/>
  <c r="DM87" i="4" a="1"/>
  <c r="DM87" i="4" s="1"/>
  <c r="EP87" i="4" a="1"/>
  <c r="EP87" i="4" s="1"/>
  <c r="ET87" i="4" a="1"/>
  <c r="ET87" i="4" s="1"/>
  <c r="FT87" i="4" a="1"/>
  <c r="FT87" i="4" s="1"/>
  <c r="GY87" i="4" a="1"/>
  <c r="GY87" i="4" s="1"/>
  <c r="GQ87" i="4" a="1"/>
  <c r="GQ87" i="4" s="1"/>
  <c r="HF87" i="4" a="1"/>
  <c r="HF87" i="4" s="1"/>
  <c r="EI87" i="4" a="1"/>
  <c r="EI87" i="4" s="1"/>
  <c r="EQ87" i="4" a="1"/>
  <c r="EQ87" i="4" s="1"/>
  <c r="EL87" i="4" a="1"/>
  <c r="EL87" i="4"/>
  <c r="FX87" i="4" a="1"/>
  <c r="FX87" i="4" s="1"/>
  <c r="Q87" i="4" a="1"/>
  <c r="Q87" i="4" s="1"/>
  <c r="I87" i="4" a="1"/>
  <c r="I87" i="4"/>
  <c r="O87" i="4" a="1"/>
  <c r="O87" i="4" s="1"/>
  <c r="FS87" i="4" a="1"/>
  <c r="FS87" i="4" s="1"/>
  <c r="ES87" i="4" a="1"/>
  <c r="ES87" i="4" s="1"/>
  <c r="DI196" i="4"/>
  <c r="DI177" i="4"/>
  <c r="GD114" i="4"/>
  <c r="DI117" i="4"/>
  <c r="GD261" i="4"/>
  <c r="GD252" i="4"/>
  <c r="DI26" i="4"/>
  <c r="DI49" i="4"/>
  <c r="DI65" i="4"/>
  <c r="DI249" i="4"/>
  <c r="GD26" i="4"/>
  <c r="GD196" i="4"/>
  <c r="GD65" i="4"/>
  <c r="DI114" i="4"/>
  <c r="GD249" i="4"/>
  <c r="GD117" i="4"/>
  <c r="DI261" i="4"/>
  <c r="DI252" i="4"/>
  <c r="GD177" i="4"/>
  <c r="GD49" i="4"/>
  <c r="GD161" i="4"/>
  <c r="GD142" i="4"/>
  <c r="GD195" i="4"/>
  <c r="DI203" i="4"/>
  <c r="GD268" i="4"/>
  <c r="GD216" i="4"/>
  <c r="GD260" i="4"/>
  <c r="DI120" i="4"/>
  <c r="DI58" i="4"/>
  <c r="DI198" i="4"/>
  <c r="GD120" i="4"/>
  <c r="DI268" i="4"/>
  <c r="DI260" i="4"/>
  <c r="GD203" i="4"/>
  <c r="DI161" i="4"/>
  <c r="GD198" i="4"/>
  <c r="DI195" i="4"/>
  <c r="DI216" i="4"/>
  <c r="GD58" i="4"/>
  <c r="DI142" i="4"/>
  <c r="T43" i="4" a="1"/>
  <c r="T43" i="4" s="1"/>
  <c r="EN72" i="4" a="1"/>
  <c r="EN72" i="4"/>
  <c r="DM46" i="4" a="1"/>
  <c r="DM46" i="4" s="1"/>
  <c r="FA255" i="4" a="1"/>
  <c r="FA255" i="4" s="1"/>
  <c r="FI169" i="4" a="1"/>
  <c r="FI169" i="4" s="1"/>
  <c r="O150" i="4" a="1"/>
  <c r="O150" i="4" s="1"/>
  <c r="FL46" i="4"/>
  <c r="GY79" i="4" a="1"/>
  <c r="GY79" i="4" s="1"/>
  <c r="HH46" i="4" a="1"/>
  <c r="HH46" i="4" s="1"/>
  <c r="GV100" i="4" a="1"/>
  <c r="GV100" i="4" s="1"/>
  <c r="GO72" i="4" a="1"/>
  <c r="GO72" i="4" s="1"/>
  <c r="ES100" i="4" a="1"/>
  <c r="ES100" i="4" s="1"/>
  <c r="EN169" i="4" a="1"/>
  <c r="EN169" i="4" s="1"/>
  <c r="EB79" i="4" a="1"/>
  <c r="EB79" i="4" s="1"/>
  <c r="GM150" i="4" a="1"/>
  <c r="GM150" i="4"/>
  <c r="R72" i="4" a="1"/>
  <c r="R72" i="4" s="1"/>
  <c r="FW92" i="4" a="1"/>
  <c r="FW92" i="4" s="1"/>
  <c r="FS145" i="4" a="1"/>
  <c r="FS145" i="4" s="1"/>
  <c r="EW145" i="4" a="1"/>
  <c r="EW145" i="4" s="1"/>
  <c r="GY100" i="4" a="1"/>
  <c r="GY100" i="4" s="1"/>
  <c r="FF72" i="4" a="1"/>
  <c r="FF72" i="4" s="1"/>
  <c r="DQ72" i="4" a="1"/>
  <c r="DQ72" i="4" s="1"/>
  <c r="FI255" i="4" a="1"/>
  <c r="FI255" i="4" s="1"/>
  <c r="FG169" i="4" a="1"/>
  <c r="FG169" i="4" s="1"/>
  <c r="GN257" i="4" a="1"/>
  <c r="GN257" i="4" s="1"/>
  <c r="EN150" i="4" a="1"/>
  <c r="EN150" i="4" s="1"/>
  <c r="HA72" i="4" a="1"/>
  <c r="HA72" i="4" s="1"/>
  <c r="FW150" i="4" a="1"/>
  <c r="FW150" i="4" s="1"/>
  <c r="EE100" i="4" a="1"/>
  <c r="EE100" i="4" s="1"/>
  <c r="FB169" i="4" a="1"/>
  <c r="FB169" i="4" s="1"/>
  <c r="GU145" i="4" a="1"/>
  <c r="GU145" i="4" s="1"/>
  <c r="HH72" i="4" a="1"/>
  <c r="HH72" i="4" s="1"/>
  <c r="FE79" i="4" a="1"/>
  <c r="FE79" i="4" s="1"/>
  <c r="FW100" i="4" a="1"/>
  <c r="FW100" i="4" s="1"/>
  <c r="GM46" i="4" a="1"/>
  <c r="GM46" i="4" s="1"/>
  <c r="ER79" i="4" a="1"/>
  <c r="ER79" i="4" s="1"/>
  <c r="DO79" i="4" a="1"/>
  <c r="DO79" i="4" s="1"/>
  <c r="FC79" i="4" a="1"/>
  <c r="FC79" i="4" s="1"/>
  <c r="M100" i="4" a="1"/>
  <c r="M100" i="4" s="1"/>
  <c r="GQ46" i="4" a="1"/>
  <c r="GQ46" i="4" s="1"/>
  <c r="FV145" i="4" a="1"/>
  <c r="FV145" i="4" s="1"/>
  <c r="K257" i="4" a="1"/>
  <c r="K257" i="4" s="1"/>
  <c r="DU257" i="4" a="1"/>
  <c r="DU257" i="4" s="1"/>
  <c r="EB100" i="4" a="1"/>
  <c r="EB100" i="4" s="1"/>
  <c r="HF72" i="4" a="1"/>
  <c r="HF72" i="4" s="1"/>
  <c r="GU169" i="4" a="1"/>
  <c r="GU169" i="4" s="1"/>
  <c r="FV150" i="4" a="1"/>
  <c r="FV150" i="4" s="1"/>
  <c r="EI46" i="4" a="1"/>
  <c r="EI46" i="4" s="1"/>
  <c r="DZ46" i="4" a="1"/>
  <c r="DZ46" i="4" s="1"/>
  <c r="FA100" i="4" a="1"/>
  <c r="FA100" i="4" s="1"/>
  <c r="DO46" i="4" a="1"/>
  <c r="DO46" i="4" s="1"/>
  <c r="EH169" i="4" a="1"/>
  <c r="EH169" i="4" s="1"/>
  <c r="HK145" i="4" a="1"/>
  <c r="HK145" i="4" s="1"/>
  <c r="FL169" i="4"/>
  <c r="HC79" i="4" a="1"/>
  <c r="HC79" i="4" s="1"/>
  <c r="FV100" i="4" a="1"/>
  <c r="FV100" i="4" s="1"/>
  <c r="GN46" i="4" a="1"/>
  <c r="GN46" i="4" s="1"/>
  <c r="Q255" i="4" a="1"/>
  <c r="Q255" i="4" s="1"/>
  <c r="I255" i="4" a="1"/>
  <c r="I255" i="4" s="1"/>
  <c r="GV79" i="4" a="1"/>
  <c r="GV79" i="4" s="1"/>
  <c r="O72" i="4" a="1"/>
  <c r="O72" i="4" s="1"/>
  <c r="EW46" i="4" a="1"/>
  <c r="EW46" i="4" s="1"/>
  <c r="DY92" i="4" a="1"/>
  <c r="DY92" i="4" s="1"/>
  <c r="FJ92" i="4" a="1"/>
  <c r="FJ92" i="4" s="1"/>
  <c r="FX150" i="4" a="1"/>
  <c r="FX150" i="4"/>
  <c r="DS255" i="4" a="1"/>
  <c r="DS255" i="4" s="1"/>
  <c r="DR255" i="4" a="1"/>
  <c r="DR255" i="4" s="1"/>
  <c r="R79" i="4" a="1"/>
  <c r="R79" i="4" s="1"/>
  <c r="FN257" i="4"/>
  <c r="GX100" i="4" a="1"/>
  <c r="GX100" i="4" s="1"/>
  <c r="HA100" i="4" a="1"/>
  <c r="HA100" i="4" s="1"/>
  <c r="GW150" i="4" a="1"/>
  <c r="GW150" i="4" s="1"/>
  <c r="EB150" i="4" a="1"/>
  <c r="EB150" i="4" s="1"/>
  <c r="FV169" i="4" a="1"/>
  <c r="FV169" i="4" s="1"/>
  <c r="GR145" i="4" a="1"/>
  <c r="GR145" i="4" s="1"/>
  <c r="DZ100" i="4" a="1"/>
  <c r="DZ100" i="4" s="1"/>
  <c r="Q257" i="4" a="1"/>
  <c r="Q257" i="4" s="1"/>
  <c r="I257" i="4" a="1"/>
  <c r="I257" i="4"/>
  <c r="K255" i="4" a="1"/>
  <c r="K255" i="4" s="1"/>
  <c r="DU255" i="4" a="1"/>
  <c r="DU255" i="4" s="1"/>
  <c r="FB79" i="4" a="1"/>
  <c r="FB79" i="4" s="1"/>
  <c r="EI150" i="4" a="1"/>
  <c r="EI150" i="4" s="1"/>
  <c r="GS79" i="4" a="1"/>
  <c r="GS79" i="4" s="1"/>
  <c r="FE92" i="4" a="1"/>
  <c r="FE92" i="4" s="1"/>
  <c r="EC72" i="4" a="1"/>
  <c r="EC72" i="4" s="1"/>
  <c r="GY169" i="4" a="1"/>
  <c r="GY169" i="4" s="1"/>
  <c r="GQ72" i="4" a="1"/>
  <c r="GQ72" i="4" s="1"/>
  <c r="EL169" i="4" a="1"/>
  <c r="EL169" i="4" s="1"/>
  <c r="FW169" i="4" a="1"/>
  <c r="FW169" i="4" s="1"/>
  <c r="GW92" i="4" a="1"/>
  <c r="GW92" i="4" s="1"/>
  <c r="HC100" i="4" a="1"/>
  <c r="HC100" i="4" s="1"/>
  <c r="HH257" i="4" a="1"/>
  <c r="HH257" i="4" s="1"/>
  <c r="EX255" i="4" a="1"/>
  <c r="EX255" i="4" s="1"/>
  <c r="HC72" i="4" a="1"/>
  <c r="HC72" i="4" s="1"/>
  <c r="DW255" i="4" a="1"/>
  <c r="DW255" i="4" s="1"/>
  <c r="EM46" i="4" a="1"/>
  <c r="EM46" i="4" s="1"/>
  <c r="FE150" i="4" a="1"/>
  <c r="FE150" i="4" s="1"/>
  <c r="EH46" i="4" a="1"/>
  <c r="EH46" i="4" s="1"/>
  <c r="FJ79" i="4" a="1"/>
  <c r="FJ79" i="4" s="1"/>
  <c r="FP150" i="4" a="1"/>
  <c r="FP150" i="4" s="1"/>
  <c r="GW255" i="4" a="1"/>
  <c r="GW255" i="4" s="1"/>
  <c r="HH145" i="4" a="1"/>
  <c r="HH145" i="4" s="1"/>
  <c r="DW79" i="4" a="1"/>
  <c r="DW79" i="4" s="1"/>
  <c r="EB257" i="4" a="1"/>
  <c r="EB257" i="4" s="1"/>
  <c r="EW79" i="4" a="1"/>
  <c r="EW79" i="4" s="1"/>
  <c r="HC150" i="4" a="1"/>
  <c r="HC150" i="4"/>
  <c r="FG92" i="4" a="1"/>
  <c r="FG92" i="4" s="1"/>
  <c r="EZ46" i="4" a="1"/>
  <c r="EZ46" i="4" s="1"/>
  <c r="GX169" i="4" a="1"/>
  <c r="GX169" i="4" s="1"/>
  <c r="FE72" i="4" a="1"/>
  <c r="FE72" i="4" s="1"/>
  <c r="T92" i="4" a="1"/>
  <c r="T92" i="4" s="1"/>
  <c r="DZ92" i="4" a="1"/>
  <c r="DZ92" i="4" s="1"/>
  <c r="EZ79" i="4" a="1"/>
  <c r="EZ79" i="4"/>
  <c r="DS169" i="4" a="1"/>
  <c r="DS169" i="4" s="1"/>
  <c r="DR169" i="4" a="1"/>
  <c r="DR169" i="4" s="1"/>
  <c r="HF145" i="4" a="1"/>
  <c r="HF145" i="4" s="1"/>
  <c r="DW72" i="4" a="1"/>
  <c r="DW72" i="4" s="1"/>
  <c r="FM255" i="4"/>
  <c r="DL46" i="4" a="1"/>
  <c r="DL46" i="4" s="1"/>
  <c r="EP145" i="4" a="1"/>
  <c r="EP145" i="4" s="1"/>
  <c r="DV100" i="4" a="1"/>
  <c r="DV100" i="4" s="1"/>
  <c r="HF92" i="4" a="1"/>
  <c r="HF92" i="4" s="1"/>
  <c r="GZ72" i="4" a="1"/>
  <c r="GZ72" i="4" s="1"/>
  <c r="HD145" i="4" a="1"/>
  <c r="HD145" i="4" s="1"/>
  <c r="O257" i="4" a="1"/>
  <c r="O257" i="4" s="1"/>
  <c r="DM92" i="4" a="1"/>
  <c r="DM92" i="4" s="1"/>
  <c r="HF257" i="4" a="1"/>
  <c r="HF257" i="4" s="1"/>
  <c r="HD100" i="4" a="1"/>
  <c r="HD100" i="4" s="1"/>
  <c r="FY92" i="4" a="1"/>
  <c r="FY92" i="4" s="1"/>
  <c r="EL46" i="4" a="1"/>
  <c r="EL46" i="4" s="1"/>
  <c r="FX46" i="4" a="1"/>
  <c r="FX46" i="4" s="1"/>
  <c r="FG100" i="4" a="1"/>
  <c r="FG100" i="4"/>
  <c r="FM145" i="4"/>
  <c r="EL257" i="4" a="1"/>
  <c r="EL257" i="4" s="1"/>
  <c r="FJ46" i="4" a="1"/>
  <c r="FJ46" i="4" s="1"/>
  <c r="FM72" i="4"/>
  <c r="GM169" i="4" a="1"/>
  <c r="GM169" i="4" s="1"/>
  <c r="EN92" i="4" a="1"/>
  <c r="EN92" i="4" s="1"/>
  <c r="GQ145" i="4" a="1"/>
  <c r="GQ145" i="4" s="1"/>
  <c r="FN145" i="4"/>
  <c r="GM92" i="4" a="1"/>
  <c r="GM92" i="4" s="1"/>
  <c r="HE257" i="4" a="1"/>
  <c r="HE257" i="4" s="1"/>
  <c r="EJ169" i="4" a="1"/>
  <c r="EJ169" i="4" s="1"/>
  <c r="FG257" i="4" a="1"/>
  <c r="FG257" i="4" s="1"/>
  <c r="EH72" i="4" a="1"/>
  <c r="EH72" i="4" s="1"/>
  <c r="EP92" i="4" a="1"/>
  <c r="EP92" i="4" s="1"/>
  <c r="S255" i="4" a="1"/>
  <c r="S255" i="4" s="1"/>
  <c r="GV169" i="4" a="1"/>
  <c r="GV169" i="4" s="1"/>
  <c r="R169" i="4" a="1"/>
  <c r="R169" i="4" s="1"/>
  <c r="S169" i="4" a="1"/>
  <c r="S169" i="4" s="1"/>
  <c r="HD257" i="4" a="1"/>
  <c r="HD257" i="4" s="1"/>
  <c r="ED72" i="4" a="1"/>
  <c r="ED72" i="4" s="1"/>
  <c r="HD255" i="4" a="1"/>
  <c r="HD255" i="4" s="1"/>
  <c r="FX169" i="4" a="1"/>
  <c r="FX169" i="4" s="1"/>
  <c r="EH255" i="4" a="1"/>
  <c r="EH255" i="4" s="1"/>
  <c r="FS255" i="4" a="1"/>
  <c r="FS255" i="4" s="1"/>
  <c r="DS100" i="4" a="1"/>
  <c r="DS100" i="4" s="1"/>
  <c r="DR100" i="4" a="1"/>
  <c r="DR100" i="4" s="1"/>
  <c r="FT79" i="4" a="1"/>
  <c r="FT79" i="4" s="1"/>
  <c r="EV72" i="4" a="1"/>
  <c r="EV72" i="4" s="1"/>
  <c r="HH100" i="4" a="1"/>
  <c r="HH100" i="4" s="1"/>
  <c r="DL145" i="4" a="1"/>
  <c r="DL145" i="4" s="1"/>
  <c r="FL150" i="4"/>
  <c r="EQ257" i="4" a="1"/>
  <c r="EQ257" i="4" s="1"/>
  <c r="S100" i="4" a="1"/>
  <c r="S100" i="4" s="1"/>
  <c r="ET257" i="4" a="1"/>
  <c r="ET257" i="4" s="1"/>
  <c r="DV169" i="4" a="1"/>
  <c r="DV169" i="4" s="1"/>
  <c r="FG46" i="4" a="1"/>
  <c r="FG46" i="4"/>
  <c r="GU255" i="4" a="1"/>
  <c r="GU255" i="4" s="1"/>
  <c r="FP169" i="4" a="1"/>
  <c r="FP169" i="4"/>
  <c r="GR255" i="4" a="1"/>
  <c r="GR255" i="4" s="1"/>
  <c r="N100" i="4" a="1"/>
  <c r="N100" i="4" s="1"/>
  <c r="L100" i="4" a="1"/>
  <c r="L100" i="4" s="1"/>
  <c r="FE255" i="4" a="1"/>
  <c r="FE255" i="4" s="1"/>
  <c r="GQ255" i="4" a="1"/>
  <c r="GQ255" i="4" s="1"/>
  <c r="R46" i="4" a="1"/>
  <c r="R46" i="4" s="1"/>
  <c r="FM257" i="4"/>
  <c r="DL255" i="4" a="1"/>
  <c r="DL255" i="4" s="1"/>
  <c r="DQ100" i="4" a="1"/>
  <c r="DQ100" i="4" s="1"/>
  <c r="N79" i="4" a="1"/>
  <c r="N79" i="4" s="1"/>
  <c r="L79" i="4" a="1"/>
  <c r="L79" i="4" s="1"/>
  <c r="M257" i="4" a="1"/>
  <c r="M257" i="4" s="1"/>
  <c r="EP79" i="4" a="1"/>
  <c r="EP79" i="4" s="1"/>
  <c r="DV145" i="4" a="1"/>
  <c r="DV145" i="4" s="1"/>
  <c r="GY255" i="4" a="1"/>
  <c r="GY255" i="4" s="1"/>
  <c r="EX92" i="4" a="1"/>
  <c r="EX92" i="4" s="1"/>
  <c r="K150" i="4" a="1"/>
  <c r="K150" i="4" s="1"/>
  <c r="DU150" i="4" a="1"/>
  <c r="DU150" i="4" s="1"/>
  <c r="DW257" i="4" a="1"/>
  <c r="DW257" i="4" s="1"/>
  <c r="T100" i="4" a="1"/>
  <c r="T100" i="4" s="1"/>
  <c r="FL257" i="4"/>
  <c r="O92" i="4" a="1"/>
  <c r="O92" i="4"/>
  <c r="EE257" i="4" a="1"/>
  <c r="EE257" i="4" s="1"/>
  <c r="GS257" i="4" a="1"/>
  <c r="GS257" i="4" s="1"/>
  <c r="HC257" i="4" a="1"/>
  <c r="HC257" i="4"/>
  <c r="EM92" i="4" a="1"/>
  <c r="EM92" i="4" s="1"/>
  <c r="FN150" i="4"/>
  <c r="ER257" i="4" a="1"/>
  <c r="ER257" i="4" s="1"/>
  <c r="DY255" i="4" a="1"/>
  <c r="DY255" i="4" s="1"/>
  <c r="DQ257" i="4" a="1"/>
  <c r="DQ257" i="4" s="1"/>
  <c r="FS257" i="4" a="1"/>
  <c r="FS257" i="4" s="1"/>
  <c r="GS150" i="4" a="1"/>
  <c r="GS150" i="4" s="1"/>
  <c r="EL100" i="4" a="1"/>
  <c r="EL100" i="4"/>
  <c r="FV92" i="4" a="1"/>
  <c r="FV92" i="4" s="1"/>
  <c r="K72" i="4" a="1"/>
  <c r="K72" i="4" s="1"/>
  <c r="DU72" i="4" a="1"/>
  <c r="DU72" i="4" s="1"/>
  <c r="HC92" i="4" a="1"/>
  <c r="HC92" i="4" s="1"/>
  <c r="N169" i="4" a="1"/>
  <c r="N169" i="4" s="1"/>
  <c r="L169" i="4" a="1"/>
  <c r="L169" i="4" s="1"/>
  <c r="HA92" i="4" a="1"/>
  <c r="HA92" i="4" s="1"/>
  <c r="HD150" i="4" a="1"/>
  <c r="HD150" i="4" s="1"/>
  <c r="EW150" i="4" a="1"/>
  <c r="EW150" i="4" s="1"/>
  <c r="DL150" i="4" a="1"/>
  <c r="DL150" i="4" s="1"/>
  <c r="EW100" i="4" a="1"/>
  <c r="EW100" i="4" s="1"/>
  <c r="FW79" i="4" a="1"/>
  <c r="FW79" i="4"/>
  <c r="EC150" i="4" a="1"/>
  <c r="EC150" i="4" s="1"/>
  <c r="HF46" i="4" a="1"/>
  <c r="HF46" i="4" s="1"/>
  <c r="EH145" i="4" a="1"/>
  <c r="EH145" i="4" s="1"/>
  <c r="EE79" i="4" a="1"/>
  <c r="EE79" i="4" s="1"/>
  <c r="FL255" i="4"/>
  <c r="FS46" i="4" a="1"/>
  <c r="FS46" i="4" s="1"/>
  <c r="ES92" i="4" a="1"/>
  <c r="ES92" i="4" s="1"/>
  <c r="FE257" i="4" a="1"/>
  <c r="FE257" i="4" s="1"/>
  <c r="ER100" i="4" a="1"/>
  <c r="ER100" i="4" s="1"/>
  <c r="FW255" i="4" a="1"/>
  <c r="FW255" i="4" s="1"/>
  <c r="ER255" i="4" a="1"/>
  <c r="ER255" i="4"/>
  <c r="DV150" i="4" a="1"/>
  <c r="DV150" i="4" s="1"/>
  <c r="FA257" i="4" a="1"/>
  <c r="FA257" i="4"/>
  <c r="ET150" i="4" a="1"/>
  <c r="ET150" i="4" s="1"/>
  <c r="Q169" i="4" a="1"/>
  <c r="Q169" i="4" s="1"/>
  <c r="I169" i="4" a="1"/>
  <c r="I169" i="4" s="1"/>
  <c r="HF150" i="4" a="1"/>
  <c r="HF150" i="4" s="1"/>
  <c r="ER150" i="4" a="1"/>
  <c r="ER150" i="4" s="1"/>
  <c r="GW72" i="4" a="1"/>
  <c r="GW72" i="4" s="1"/>
  <c r="HE169" i="4" a="1"/>
  <c r="HE169" i="4" s="1"/>
  <c r="FG72" i="4" a="1"/>
  <c r="FG72" i="4" s="1"/>
  <c r="EH150" i="4" a="1"/>
  <c r="EH150" i="4" s="1"/>
  <c r="EW255" i="4" a="1"/>
  <c r="EW255" i="4" s="1"/>
  <c r="DQ92" i="4" a="1"/>
  <c r="DQ92" i="4" s="1"/>
  <c r="DM72" i="4" a="1"/>
  <c r="DM72" i="4" s="1"/>
  <c r="FL145" i="4"/>
  <c r="S79" i="4" a="1"/>
  <c r="S79" i="4" s="1"/>
  <c r="FS169" i="4" a="1"/>
  <c r="FS169" i="4" s="1"/>
  <c r="EH92" i="4" a="1"/>
  <c r="EH92" i="4" s="1"/>
  <c r="GS145" i="4" a="1"/>
  <c r="GS145" i="4" s="1"/>
  <c r="DZ72" i="4" a="1"/>
  <c r="DZ72" i="4" s="1"/>
  <c r="EP100" i="4" a="1"/>
  <c r="EP100" i="4" s="1"/>
  <c r="EP46" i="4" a="1"/>
  <c r="EP46" i="4" s="1"/>
  <c r="DZ255" i="4" a="1"/>
  <c r="DZ255" i="4" s="1"/>
  <c r="FI100" i="4" a="1"/>
  <c r="FI100" i="4" s="1"/>
  <c r="DQ255" i="4" a="1"/>
  <c r="DQ255" i="4" s="1"/>
  <c r="EX145" i="4" a="1"/>
  <c r="EX145" i="4" s="1"/>
  <c r="EP255" i="4" a="1"/>
  <c r="EP255" i="4" s="1"/>
  <c r="FP46" i="4" a="1"/>
  <c r="FP46" i="4" s="1"/>
  <c r="FI145" i="4" a="1"/>
  <c r="FI145" i="4" s="1"/>
  <c r="ED79" i="4" a="1"/>
  <c r="ED79" i="4" s="1"/>
  <c r="ET169" i="4" a="1"/>
  <c r="ET169" i="4" s="1"/>
  <c r="FM46" i="4"/>
  <c r="Q92" i="4" a="1"/>
  <c r="Q92" i="4" s="1"/>
  <c r="I92" i="4" a="1"/>
  <c r="I92" i="4" s="1"/>
  <c r="FB257" i="4" a="1"/>
  <c r="FB257" i="4" s="1"/>
  <c r="GO255" i="4" a="1"/>
  <c r="GO255" i="4" s="1"/>
  <c r="S150" i="4" a="1"/>
  <c r="S150" i="4" s="1"/>
  <c r="ES255" i="4" a="1"/>
  <c r="ES255" i="4" s="1"/>
  <c r="GY72" i="4" a="1"/>
  <c r="GY72" i="4" s="1"/>
  <c r="FF79" i="4" a="1"/>
  <c r="FF79" i="4" s="1"/>
  <c r="Q150" i="4" a="1"/>
  <c r="Q150" i="4" s="1"/>
  <c r="I150" i="4" a="1"/>
  <c r="I150" i="4" s="1"/>
  <c r="FT72" i="4" a="1"/>
  <c r="FT72" i="4" s="1"/>
  <c r="FE169" i="4" a="1"/>
  <c r="FE169" i="4" s="1"/>
  <c r="GR46" i="4" a="1"/>
  <c r="GR46" i="4" s="1"/>
  <c r="T257" i="4" a="1"/>
  <c r="T257" i="4" s="1"/>
  <c r="T169" i="4" a="1"/>
  <c r="T169" i="4" s="1"/>
  <c r="GW100" i="4" a="1"/>
  <c r="GW100" i="4" s="1"/>
  <c r="Q100" i="4" a="1"/>
  <c r="Q100" i="4" s="1"/>
  <c r="I100" i="4" a="1"/>
  <c r="I100" i="4" s="1"/>
  <c r="GS92" i="4" a="1"/>
  <c r="GS92" i="4" s="1"/>
  <c r="FG150" i="4" a="1"/>
  <c r="FG150" i="4" s="1"/>
  <c r="FJ169" i="4" a="1"/>
  <c r="FJ169" i="4" s="1"/>
  <c r="EJ257" i="4" a="1"/>
  <c r="EJ257" i="4" s="1"/>
  <c r="GN145" i="4" a="1"/>
  <c r="GN145" i="4" s="1"/>
  <c r="FG79" i="4" a="1"/>
  <c r="FG79" i="4" s="1"/>
  <c r="DQ46" i="4" a="1"/>
  <c r="DQ46" i="4" s="1"/>
  <c r="GV72" i="4" a="1"/>
  <c r="GV72" i="4" s="1"/>
  <c r="EX100" i="4" a="1"/>
  <c r="EX100" i="4" s="1"/>
  <c r="EJ150" i="4" a="1"/>
  <c r="EJ150" i="4" s="1"/>
  <c r="HD79" i="4" a="1"/>
  <c r="HD79" i="4" s="1"/>
  <c r="HD169" i="4" a="1"/>
  <c r="HD169" i="4" s="1"/>
  <c r="FN169" i="4"/>
  <c r="M169" i="4" a="1"/>
  <c r="M169" i="4" s="1"/>
  <c r="HK257" i="4" a="1"/>
  <c r="HK257" i="4" s="1"/>
  <c r="FF150" i="4" a="1"/>
  <c r="FF150" i="4" s="1"/>
  <c r="DZ150" i="4" a="1"/>
  <c r="DZ150" i="4" s="1"/>
  <c r="FV79" i="4" a="1"/>
  <c r="FV79" i="4" s="1"/>
  <c r="EP169" i="4" a="1"/>
  <c r="EP169" i="4" s="1"/>
  <c r="DW92" i="4" a="1"/>
  <c r="DW92" i="4" s="1"/>
  <c r="DM257" i="4" a="1"/>
  <c r="DM257" i="4" s="1"/>
  <c r="FA145" i="4" a="1"/>
  <c r="FA145" i="4" s="1"/>
  <c r="FL79" i="4"/>
  <c r="EH79" i="4" a="1"/>
  <c r="EH79" i="4" s="1"/>
  <c r="EQ255" i="4" a="1"/>
  <c r="EQ255" i="4" s="1"/>
  <c r="DM79" i="4" a="1"/>
  <c r="DM79" i="4" s="1"/>
  <c r="M255" i="4" a="1"/>
  <c r="M255" i="4" s="1"/>
  <c r="DS46" i="4" a="1"/>
  <c r="DS46" i="4" s="1"/>
  <c r="DR46" i="4" a="1"/>
  <c r="DR46" i="4" s="1"/>
  <c r="ES72" i="4" a="1"/>
  <c r="ES72" i="4" s="1"/>
  <c r="FB150" i="4" a="1"/>
  <c r="FB150" i="4" s="1"/>
  <c r="FY46" i="4" a="1"/>
  <c r="FY46" i="4" s="1"/>
  <c r="FE46" i="4" a="1"/>
  <c r="FE46" i="4" s="1"/>
  <c r="EN257" i="4" a="1"/>
  <c r="EN257" i="4" s="1"/>
  <c r="K46" i="4" a="1"/>
  <c r="K46" i="4" s="1"/>
  <c r="DU46" i="4" a="1"/>
  <c r="DU46" i="4" s="1"/>
  <c r="GN169" i="4" a="1"/>
  <c r="GN169" i="4"/>
  <c r="EB46" i="4" a="1"/>
  <c r="EB46" i="4" s="1"/>
  <c r="EB72" i="4" a="1"/>
  <c r="EB72" i="4" s="1"/>
  <c r="DV72" i="4" a="1"/>
  <c r="DV72" i="4" s="1"/>
  <c r="HE255" i="4" a="1"/>
  <c r="HE255" i="4" s="1"/>
  <c r="FA72" i="4" a="1"/>
  <c r="FA72" i="4"/>
  <c r="N72" i="4" a="1"/>
  <c r="N72" i="4" s="1"/>
  <c r="L72" i="4" a="1"/>
  <c r="L72" i="4" s="1"/>
  <c r="FN72" i="4"/>
  <c r="GU100" i="4" a="1"/>
  <c r="GU100" i="4" s="1"/>
  <c r="FA169" i="4" a="1"/>
  <c r="FA169" i="4" s="1"/>
  <c r="GP79" i="4" a="1"/>
  <c r="GP79" i="4" s="1"/>
  <c r="EC46" i="4" a="1"/>
  <c r="EC46" i="4" s="1"/>
  <c r="DY46" i="4" a="1"/>
  <c r="DY46" i="4" s="1"/>
  <c r="FB92" i="4" a="1"/>
  <c r="FB92" i="4" s="1"/>
  <c r="EE169" i="4" a="1"/>
  <c r="EE169" i="4" s="1"/>
  <c r="GS255" i="4" a="1"/>
  <c r="GS255" i="4" s="1"/>
  <c r="HE46" i="4" a="1"/>
  <c r="HE46" i="4" s="1"/>
  <c r="EL255" i="4" a="1"/>
  <c r="EL255" i="4" s="1"/>
  <c r="GR150" i="4" a="1"/>
  <c r="GR150" i="4" s="1"/>
  <c r="GM72" i="4" a="1"/>
  <c r="GM72" i="4" s="1"/>
  <c r="FM100" i="4"/>
  <c r="GS72" i="4" a="1"/>
  <c r="GS72" i="4" s="1"/>
  <c r="GX145" i="4" a="1"/>
  <c r="GX145" i="4" s="1"/>
  <c r="GM145" i="4" a="1"/>
  <c r="GM145" i="4" s="1"/>
  <c r="EQ145" i="4" a="1"/>
  <c r="EQ145" i="4" s="1"/>
  <c r="ED92" i="4" a="1"/>
  <c r="ED92" i="4" s="1"/>
  <c r="FY150" i="4" a="1"/>
  <c r="FY150" i="4" s="1"/>
  <c r="HC46" i="4" a="1"/>
  <c r="HC46" i="4"/>
  <c r="FE100" i="4" a="1"/>
  <c r="FE100" i="4" s="1"/>
  <c r="T255" i="4" a="1"/>
  <c r="T255" i="4"/>
  <c r="FL92" i="4"/>
  <c r="EZ255" i="4" a="1"/>
  <c r="EZ255" i="4" s="1"/>
  <c r="ET92" i="4" a="1"/>
  <c r="ET92" i="4" s="1"/>
  <c r="ES46" i="4" a="1"/>
  <c r="ES46" i="4" s="1"/>
  <c r="EI79" i="4" a="1"/>
  <c r="EI79" i="4" s="1"/>
  <c r="EX79" i="4" a="1"/>
  <c r="EX79" i="4" s="1"/>
  <c r="ET100" i="4" a="1"/>
  <c r="ET100" i="4" s="1"/>
  <c r="M145" i="4" a="1"/>
  <c r="M145" i="4" s="1"/>
  <c r="FM79" i="4"/>
  <c r="ES257" i="4" a="1"/>
  <c r="ES257" i="4" s="1"/>
  <c r="ER92" i="4" a="1"/>
  <c r="ER92" i="4" s="1"/>
  <c r="GV145" i="4" a="1"/>
  <c r="GV145" i="4" s="1"/>
  <c r="FT46" i="4" a="1"/>
  <c r="FT46" i="4" s="1"/>
  <c r="HA46" i="4" a="1"/>
  <c r="HA46" i="4" s="1"/>
  <c r="GY257" i="4" a="1"/>
  <c r="GY257" i="4" s="1"/>
  <c r="GZ255" i="4" a="1"/>
  <c r="GZ255" i="4" s="1"/>
  <c r="FI150" i="4" a="1"/>
  <c r="FI150" i="4" s="1"/>
  <c r="EJ255" i="4" a="1"/>
  <c r="EJ255" i="4" s="1"/>
  <c r="HA257" i="4" a="1"/>
  <c r="HA257" i="4" s="1"/>
  <c r="EL145" i="4" a="1"/>
  <c r="EL145" i="4" s="1"/>
  <c r="EB145" i="4" a="1"/>
  <c r="EB145" i="4" s="1"/>
  <c r="EW169" i="4" a="1"/>
  <c r="EW169" i="4"/>
  <c r="FB145" i="4" a="1"/>
  <c r="FB145" i="4" s="1"/>
  <c r="FW72" i="4" a="1"/>
  <c r="FW72" i="4" s="1"/>
  <c r="EP257" i="4" a="1"/>
  <c r="EP257" i="4" s="1"/>
  <c r="R257" i="4" a="1"/>
  <c r="R257" i="4" s="1"/>
  <c r="HE100" i="4" a="1"/>
  <c r="HE100" i="4" s="1"/>
  <c r="DY79" i="4" a="1"/>
  <c r="DY79" i="4" s="1"/>
  <c r="O79" i="4" a="1"/>
  <c r="O79" i="4" s="1"/>
  <c r="M150" i="4" a="1"/>
  <c r="M150" i="4" s="1"/>
  <c r="EX46" i="4" a="1"/>
  <c r="EX46" i="4" s="1"/>
  <c r="ED46" i="4" a="1"/>
  <c r="ED46" i="4" s="1"/>
  <c r="FP79" i="4" a="1"/>
  <c r="FP79" i="4" s="1"/>
  <c r="T79" i="4" a="1"/>
  <c r="T79" i="4" s="1"/>
  <c r="ES169" i="4" a="1"/>
  <c r="ES169" i="4" s="1"/>
  <c r="FV257" i="4" a="1"/>
  <c r="FV257" i="4" s="1"/>
  <c r="HE145" i="4" a="1"/>
  <c r="HE145" i="4" s="1"/>
  <c r="FS92" i="4" a="1"/>
  <c r="FS92" i="4" s="1"/>
  <c r="FA46" i="4" a="1"/>
  <c r="FA46" i="4"/>
  <c r="GX150" i="4" a="1"/>
  <c r="GX150" i="4" s="1"/>
  <c r="GZ100" i="4" a="1"/>
  <c r="GZ100" i="4" s="1"/>
  <c r="GW169" i="4" a="1"/>
  <c r="GW169" i="4" s="1"/>
  <c r="GR257" i="4" a="1"/>
  <c r="GR257" i="4" s="1"/>
  <c r="FC257" i="4" a="1"/>
  <c r="FC257" i="4" s="1"/>
  <c r="GM255" i="4" a="1"/>
  <c r="GM255" i="4" s="1"/>
  <c r="FJ72" i="4" a="1"/>
  <c r="FJ72" i="4" s="1"/>
  <c r="ES79" i="4" a="1"/>
  <c r="ES79" i="4" s="1"/>
  <c r="DO257" i="4" a="1"/>
  <c r="DO257" i="4" s="1"/>
  <c r="FJ145" i="4" a="1"/>
  <c r="FJ145" i="4" s="1"/>
  <c r="HF169" i="4" a="1"/>
  <c r="HF169" i="4" s="1"/>
  <c r="FY145" i="4" a="1"/>
  <c r="FY145" i="4" s="1"/>
  <c r="EX150" i="4" a="1"/>
  <c r="EX150" i="4" s="1"/>
  <c r="HA79" i="4" a="1"/>
  <c r="HA79" i="4" s="1"/>
  <c r="EB255" i="4" a="1"/>
  <c r="EB255" i="4" s="1"/>
  <c r="EM72" i="4" a="1"/>
  <c r="EM72" i="4" s="1"/>
  <c r="EE92" i="4" a="1"/>
  <c r="EE92" i="4" s="1"/>
  <c r="FC92" i="4" a="1"/>
  <c r="FC92" i="4" s="1"/>
  <c r="ED169" i="4" a="1"/>
  <c r="ED169" i="4" s="1"/>
  <c r="EH100" i="4" a="1"/>
  <c r="EH100" i="4" s="1"/>
  <c r="GR100" i="4" a="1"/>
  <c r="GR100" i="4" s="1"/>
  <c r="S257" i="4" a="1"/>
  <c r="S257" i="4" s="1"/>
  <c r="GY92" i="4" a="1"/>
  <c r="GY92" i="4"/>
  <c r="DO92" i="4" a="1"/>
  <c r="DO92" i="4" s="1"/>
  <c r="HA169" i="4" a="1"/>
  <c r="HA169" i="4" s="1"/>
  <c r="Q145" i="4" a="1"/>
  <c r="Q145" i="4" s="1"/>
  <c r="I145" i="4" a="1"/>
  <c r="I145" i="4" s="1"/>
  <c r="FB100" i="4" a="1"/>
  <c r="FB100" i="4" s="1"/>
  <c r="EW92" i="4" a="1"/>
  <c r="EW92" i="4" s="1"/>
  <c r="FF46" i="4" a="1"/>
  <c r="FF46" i="4" s="1"/>
  <c r="FV72" i="4" a="1"/>
  <c r="FV72" i="4" s="1"/>
  <c r="FF257" i="4" a="1"/>
  <c r="FF257" i="4" s="1"/>
  <c r="R150" i="4" a="1"/>
  <c r="R150" i="4" s="1"/>
  <c r="GU79" i="4" a="1"/>
  <c r="GU79" i="4" s="1"/>
  <c r="FN79" i="4"/>
  <c r="HH150" i="4" a="1"/>
  <c r="HH150" i="4" s="1"/>
  <c r="GO46" i="4" a="1"/>
  <c r="GO46" i="4" s="1"/>
  <c r="FT100" i="4" a="1"/>
  <c r="FT100" i="4" s="1"/>
  <c r="GX255" i="4" a="1"/>
  <c r="GX255" i="4" s="1"/>
  <c r="HH255" i="4" a="1"/>
  <c r="HH255" i="4" s="1"/>
  <c r="DV46" i="4" a="1"/>
  <c r="DV46" i="4" s="1"/>
  <c r="GP72" i="4" a="1"/>
  <c r="GP72" i="4" s="1"/>
  <c r="EZ169" i="4" a="1"/>
  <c r="EZ169" i="4" s="1"/>
  <c r="EM257" i="4" a="1"/>
  <c r="EM257" i="4" s="1"/>
  <c r="GR92" i="4" a="1"/>
  <c r="GR92" i="4" s="1"/>
  <c r="GW79" i="4" a="1"/>
  <c r="GW79" i="4" s="1"/>
  <c r="O169" i="4" a="1"/>
  <c r="O169" i="4" s="1"/>
  <c r="EQ100" i="4" a="1"/>
  <c r="EQ100" i="4" s="1"/>
  <c r="EX72" i="4" a="1"/>
  <c r="EX72" i="4" s="1"/>
  <c r="FT150" i="4" a="1"/>
  <c r="FT150" i="4" s="1"/>
  <c r="DW169" i="4" a="1"/>
  <c r="DW169" i="4" s="1"/>
  <c r="GP145" i="4" a="1"/>
  <c r="GP145" i="4" s="1"/>
  <c r="GS46" i="4" a="1"/>
  <c r="GS46" i="4" s="1"/>
  <c r="EC92" i="4" a="1"/>
  <c r="EC92" i="4" s="1"/>
  <c r="EE46" i="4" a="1"/>
  <c r="EE46" i="4" s="1"/>
  <c r="GO145" i="4" a="1"/>
  <c r="GO145" i="4" s="1"/>
  <c r="FL100" i="4"/>
  <c r="DW150" i="4" a="1"/>
  <c r="DW150" i="4" s="1"/>
  <c r="N257" i="4" a="1"/>
  <c r="N257" i="4"/>
  <c r="L257" i="4" a="1"/>
  <c r="L257" i="4" s="1"/>
  <c r="ER145" i="4" a="1"/>
  <c r="ER145" i="4"/>
  <c r="EV145" i="4" a="1"/>
  <c r="EV145" i="4" s="1"/>
  <c r="FE145" i="4" a="1"/>
  <c r="FE145" i="4" s="1"/>
  <c r="DL169" i="4" a="1"/>
  <c r="DL169" i="4" s="1"/>
  <c r="FP257" i="4" a="1"/>
  <c r="FP257" i="4" s="1"/>
  <c r="DW46" i="4" a="1"/>
  <c r="DW46" i="4" s="1"/>
  <c r="DQ79" i="4" a="1"/>
  <c r="DQ79" i="4" s="1"/>
  <c r="GX72" i="4" a="1"/>
  <c r="GX72" i="4" s="1"/>
  <c r="GS100" i="4" a="1"/>
  <c r="GS100" i="4" s="1"/>
  <c r="DY72" i="4" a="1"/>
  <c r="DY72" i="4" s="1"/>
  <c r="FM169" i="4"/>
  <c r="GN72" i="4" a="1"/>
  <c r="GN72" i="4" s="1"/>
  <c r="HK169" i="4" a="1"/>
  <c r="HK169" i="4" s="1"/>
  <c r="DM100" i="4" a="1"/>
  <c r="DM100" i="4" s="1"/>
  <c r="HD46" i="4" a="1"/>
  <c r="HD46" i="4" s="1"/>
  <c r="GX92" i="4" a="1"/>
  <c r="GX92" i="4" s="1"/>
  <c r="EM255" i="4" a="1"/>
  <c r="EM255" i="4" s="1"/>
  <c r="ET79" i="4" a="1"/>
  <c r="ET79" i="4" s="1"/>
  <c r="FW46" i="4" a="1"/>
  <c r="FW46" i="4" s="1"/>
  <c r="FP92" i="4" a="1"/>
  <c r="FP92" i="4" s="1"/>
  <c r="HC255" i="4" a="1"/>
  <c r="HC255" i="4" s="1"/>
  <c r="EQ92" i="4" a="1"/>
  <c r="EQ92" i="4" s="1"/>
  <c r="GZ145" i="4" a="1"/>
  <c r="GZ145" i="4" s="1"/>
  <c r="EM79" i="4" a="1"/>
  <c r="EM79" i="4" s="1"/>
  <c r="FT145" i="4" a="1"/>
  <c r="FT145" i="4" s="1"/>
  <c r="DL72" i="4" a="1"/>
  <c r="DL72" i="4" s="1"/>
  <c r="O255" i="4" a="1"/>
  <c r="O255" i="4" s="1"/>
  <c r="FM150" i="4"/>
  <c r="FX257" i="4" a="1"/>
  <c r="FX257" i="4" s="1"/>
  <c r="EI255" i="4" a="1"/>
  <c r="EI255" i="4" s="1"/>
  <c r="FC145" i="4" a="1"/>
  <c r="FC145" i="4" s="1"/>
  <c r="M79" i="4" a="1"/>
  <c r="M79" i="4" s="1"/>
  <c r="EE150" i="4" a="1"/>
  <c r="EE150" i="4" s="1"/>
  <c r="HE72" i="4" a="1"/>
  <c r="HE72" i="4" s="1"/>
  <c r="FW145" i="4" a="1"/>
  <c r="FW145" i="4" s="1"/>
  <c r="FC72" i="4" a="1"/>
  <c r="FC72" i="4" s="1"/>
  <c r="ET46" i="4" a="1"/>
  <c r="ET46" i="4" s="1"/>
  <c r="GW46" i="4" a="1"/>
  <c r="GW46" i="4" s="1"/>
  <c r="HA255" i="4" a="1"/>
  <c r="HA255" i="4" s="1"/>
  <c r="FF169" i="4" a="1"/>
  <c r="FF169" i="4" s="1"/>
  <c r="EZ145" i="4" a="1"/>
  <c r="EZ145" i="4" s="1"/>
  <c r="DM145" i="4" a="1"/>
  <c r="DM145" i="4" s="1"/>
  <c r="EC169" i="4" a="1"/>
  <c r="EC169" i="4" s="1"/>
  <c r="HE150" i="4" a="1"/>
  <c r="HE150" i="4"/>
  <c r="GQ79" i="4" a="1"/>
  <c r="GQ79" i="4" s="1"/>
  <c r="M46" i="4" a="1"/>
  <c r="M46" i="4" s="1"/>
  <c r="ED255" i="4" a="1"/>
  <c r="ED255" i="4"/>
  <c r="FF145" i="4" a="1"/>
  <c r="FF145" i="4"/>
  <c r="HK255" i="4" a="1"/>
  <c r="HK255" i="4" s="1"/>
  <c r="Q79" i="4" a="1"/>
  <c r="Q79" i="4" s="1"/>
  <c r="I79" i="4" a="1"/>
  <c r="I79" i="4" s="1"/>
  <c r="EW72" i="4" a="1"/>
  <c r="EW72" i="4" s="1"/>
  <c r="K145" i="4" a="1"/>
  <c r="K145" i="4" s="1"/>
  <c r="DU145" i="4" a="1"/>
  <c r="DU145" i="4" s="1"/>
  <c r="EV46" i="4" a="1"/>
  <c r="EV46" i="4" s="1"/>
  <c r="GS169" i="4" a="1"/>
  <c r="GS169" i="4" s="1"/>
  <c r="FB255" i="4" a="1"/>
  <c r="FB255" i="4" s="1"/>
  <c r="ET72" i="4" a="1"/>
  <c r="ET72" i="4" s="1"/>
  <c r="FG255" i="4" a="1"/>
  <c r="FG255" i="4" s="1"/>
  <c r="K100" i="4" a="1"/>
  <c r="K100" i="4" s="1"/>
  <c r="DU100" i="4" a="1"/>
  <c r="DU100" i="4" s="1"/>
  <c r="FJ100" i="4" a="1"/>
  <c r="FJ100" i="4" s="1"/>
  <c r="GZ257" i="4" a="1"/>
  <c r="GZ257" i="4" s="1"/>
  <c r="EE145" i="4" a="1"/>
  <c r="EE145" i="4" s="1"/>
  <c r="FJ257" i="4" a="1"/>
  <c r="FJ257" i="4" s="1"/>
  <c r="GN100" i="4" a="1"/>
  <c r="GN100" i="4" s="1"/>
  <c r="N255" i="4" a="1"/>
  <c r="N255" i="4" s="1"/>
  <c r="L255" i="4" a="1"/>
  <c r="L255" i="4" s="1"/>
  <c r="DZ169" i="4" a="1"/>
  <c r="DZ169" i="4" s="1"/>
  <c r="GM257" i="4" a="1"/>
  <c r="GM257" i="4" s="1"/>
  <c r="FI72" i="4" a="1"/>
  <c r="FI72" i="4" s="1"/>
  <c r="EC79" i="4" a="1"/>
  <c r="EC79" i="4" s="1"/>
  <c r="K169" i="4" a="1"/>
  <c r="K169" i="4" s="1"/>
  <c r="DU169" i="4" a="1"/>
  <c r="DU169" i="4" s="1"/>
  <c r="HH92" i="4" a="1"/>
  <c r="HH92" i="4" s="1"/>
  <c r="EI100" i="4" a="1"/>
  <c r="EI100" i="4" s="1"/>
  <c r="EJ145" i="4" a="1"/>
  <c r="EJ145" i="4"/>
  <c r="FA92" i="4" a="1"/>
  <c r="FA92" i="4" s="1"/>
  <c r="N92" i="4" a="1"/>
  <c r="N92" i="4" s="1"/>
  <c r="L92" i="4" a="1"/>
  <c r="L92" i="4" s="1"/>
  <c r="EE255" i="4" a="1"/>
  <c r="EE255" i="4" s="1"/>
  <c r="HH169" i="4" a="1"/>
  <c r="HH169" i="4" s="1"/>
  <c r="ET145" i="4" a="1"/>
  <c r="ET145" i="4" s="1"/>
  <c r="DQ145" i="4" a="1"/>
  <c r="DQ145" i="4" s="1"/>
  <c r="HK150" i="4" a="1"/>
  <c r="HK150" i="4" s="1"/>
  <c r="EI145" i="4" a="1"/>
  <c r="EI145" i="4" s="1"/>
  <c r="FY100" i="4" a="1"/>
  <c r="FY100" i="4" s="1"/>
  <c r="DO100" i="4" a="1"/>
  <c r="DO100" i="4" s="1"/>
  <c r="EL150" i="4" a="1"/>
  <c r="EL150" i="4" s="1"/>
  <c r="FS100" i="4" a="1"/>
  <c r="FS100" i="4" s="1"/>
  <c r="EX169" i="4" a="1"/>
  <c r="EX169" i="4" s="1"/>
  <c r="GP257" i="4" a="1"/>
  <c r="GP257" i="4" s="1"/>
  <c r="DV255" i="4" a="1"/>
  <c r="DV255" i="4" s="1"/>
  <c r="FP100" i="4" a="1"/>
  <c r="FP100" i="4" s="1"/>
  <c r="T145" i="4" a="1"/>
  <c r="T145" i="4" s="1"/>
  <c r="EZ72" i="4" a="1"/>
  <c r="EZ72" i="4" s="1"/>
  <c r="EN255" i="4" a="1"/>
  <c r="EN255" i="4" s="1"/>
  <c r="ED145" i="4" a="1"/>
  <c r="ED145" i="4" s="1"/>
  <c r="FV255" i="4" a="1"/>
  <c r="FV255" i="4" s="1"/>
  <c r="HC169" i="4" a="1"/>
  <c r="HC169" i="4" s="1"/>
  <c r="GV46" i="4" a="1"/>
  <c r="GV46" i="4" s="1"/>
  <c r="GN79" i="4" a="1"/>
  <c r="GN79" i="4" s="1"/>
  <c r="EZ257" i="4" a="1"/>
  <c r="EZ257" i="4" s="1"/>
  <c r="O100" i="4" a="1"/>
  <c r="O100" i="4"/>
  <c r="DO150" i="4" a="1"/>
  <c r="DO150" i="4" s="1"/>
  <c r="DY169" i="4" a="1"/>
  <c r="DY169" i="4" s="1"/>
  <c r="EN79" i="4" a="1"/>
  <c r="EN79" i="4" s="1"/>
  <c r="EV255" i="4" a="1"/>
  <c r="EV255" i="4" s="1"/>
  <c r="DS79" i="4" a="1"/>
  <c r="DS79" i="4" s="1"/>
  <c r="DR79" i="4" a="1"/>
  <c r="DR79" i="4" s="1"/>
  <c r="EC255" i="4" a="1"/>
  <c r="EC255" i="4" s="1"/>
  <c r="GW145" i="4" a="1"/>
  <c r="GW145" i="4" s="1"/>
  <c r="EL79" i="4" a="1"/>
  <c r="EL79" i="4" s="1"/>
  <c r="K79" i="4" a="1"/>
  <c r="K79" i="4" s="1"/>
  <c r="DU79" i="4" a="1"/>
  <c r="DU79" i="4" s="1"/>
  <c r="FY255" i="4" a="1"/>
  <c r="FY255" i="4" s="1"/>
  <c r="EJ46" i="4" a="1"/>
  <c r="EJ46" i="4" s="1"/>
  <c r="FI257" i="4" a="1"/>
  <c r="FI257" i="4" s="1"/>
  <c r="GN92" i="4" a="1"/>
  <c r="GN92" i="4" s="1"/>
  <c r="ER46" i="4" a="1"/>
  <c r="ER46" i="4" s="1"/>
  <c r="ED150" i="4" a="1"/>
  <c r="ED150" i="4" s="1"/>
  <c r="DS257" i="4" a="1"/>
  <c r="DS257" i="4" s="1"/>
  <c r="DR257" i="4" a="1"/>
  <c r="DR257" i="4" s="1"/>
  <c r="GW257" i="4" a="1"/>
  <c r="GW257" i="4" s="1"/>
  <c r="DQ169" i="4" a="1"/>
  <c r="DQ169" i="4" s="1"/>
  <c r="GU72" i="4" a="1"/>
  <c r="GU72" i="4" s="1"/>
  <c r="GY145" i="4" a="1"/>
  <c r="GY145" i="4" s="1"/>
  <c r="Q72" i="4" a="1"/>
  <c r="Q72" i="4" s="1"/>
  <c r="I72" i="4" a="1"/>
  <c r="I72" i="4" s="1"/>
  <c r="DQ150" i="4" a="1"/>
  <c r="DQ150" i="4" s="1"/>
  <c r="EQ169" i="4" a="1"/>
  <c r="EQ169" i="4" s="1"/>
  <c r="DS150" i="4" a="1"/>
  <c r="DS150" i="4" s="1"/>
  <c r="DR150" i="4" a="1"/>
  <c r="DR150" i="4" s="1"/>
  <c r="FF100" i="4" a="1"/>
  <c r="FF100" i="4" s="1"/>
  <c r="FW257" i="4" a="1"/>
  <c r="FW257" i="4" s="1"/>
  <c r="DV92" i="4" a="1"/>
  <c r="DV92" i="4" s="1"/>
  <c r="FT169" i="4" a="1"/>
  <c r="FT169" i="4" s="1"/>
  <c r="GU46" i="4" a="1"/>
  <c r="GU46" i="4" s="1"/>
  <c r="FF92" i="4" a="1"/>
  <c r="FF92" i="4" s="1"/>
  <c r="EP150" i="4" a="1"/>
  <c r="EP150" i="4" s="1"/>
  <c r="GV255" i="4" a="1"/>
  <c r="GV255" i="4" s="1"/>
  <c r="FP72" i="4" a="1"/>
  <c r="FP72" i="4" s="1"/>
  <c r="EQ46" i="4" a="1"/>
  <c r="EQ46" i="4" s="1"/>
  <c r="ET255" i="4" a="1"/>
  <c r="ET255" i="4" s="1"/>
  <c r="HD92" i="4" a="1"/>
  <c r="HD92" i="4" s="1"/>
  <c r="T72" i="4" a="1"/>
  <c r="T72" i="4" s="1"/>
  <c r="DM169" i="4" a="1"/>
  <c r="DM169" i="4" s="1"/>
  <c r="FC255" i="4" a="1"/>
  <c r="FC255" i="4" s="1"/>
  <c r="GM100" i="4" a="1"/>
  <c r="GM100" i="4" s="1"/>
  <c r="FS79" i="4" a="1"/>
  <c r="FS79" i="4" s="1"/>
  <c r="FP145" i="4" a="1"/>
  <c r="FP145" i="4" s="1"/>
  <c r="GR169" i="4" a="1"/>
  <c r="GR169" i="4" s="1"/>
  <c r="DW100" i="4" a="1"/>
  <c r="DW100" i="4" s="1"/>
  <c r="HK92" i="4" a="1"/>
  <c r="HK92" i="4" s="1"/>
  <c r="HF79" i="4" a="1"/>
  <c r="HF79" i="4" s="1"/>
  <c r="GO100" i="4" a="1"/>
  <c r="GO100" i="4" s="1"/>
  <c r="GZ150" i="4" a="1"/>
  <c r="GZ150" i="4" s="1"/>
  <c r="R100" i="4" a="1"/>
  <c r="R100" i="4" s="1"/>
  <c r="GQ150" i="4" a="1"/>
  <c r="GQ150" i="4" s="1"/>
  <c r="GV150" i="4" a="1"/>
  <c r="GV150" i="4" s="1"/>
  <c r="N145" i="4" a="1"/>
  <c r="N145" i="4"/>
  <c r="L145" i="4" a="1"/>
  <c r="L145" i="4" s="1"/>
  <c r="EI92" i="4" a="1"/>
  <c r="EI92" i="4" s="1"/>
  <c r="EC145" i="4" a="1"/>
  <c r="EC145" i="4" s="1"/>
  <c r="HK100" i="4" a="1"/>
  <c r="HK100" i="4" s="1"/>
  <c r="FN100" i="4"/>
  <c r="EV169" i="4" a="1"/>
  <c r="EV169" i="4" s="1"/>
  <c r="FG145" i="4" a="1"/>
  <c r="FG145" i="4" s="1"/>
  <c r="R145" i="4" a="1"/>
  <c r="R145" i="4" s="1"/>
  <c r="FB46" i="4" a="1"/>
  <c r="FB46" i="4"/>
  <c r="EV257" i="4" a="1"/>
  <c r="EV257" i="4" s="1"/>
  <c r="FI46" i="4" a="1"/>
  <c r="FI46" i="4" s="1"/>
  <c r="O145" i="4" a="1"/>
  <c r="O145" i="4" s="1"/>
  <c r="EJ92" i="4" a="1"/>
  <c r="EJ92" i="4" s="1"/>
  <c r="FT255" i="4" a="1"/>
  <c r="FT255" i="4" s="1"/>
  <c r="ED100" i="4" a="1"/>
  <c r="ED100" i="4" s="1"/>
  <c r="EB169" i="4" a="1"/>
  <c r="EB169" i="4" s="1"/>
  <c r="FI79" i="4" a="1"/>
  <c r="FI79" i="4"/>
  <c r="T46" i="4" a="1"/>
  <c r="T46" i="4" s="1"/>
  <c r="DM255" i="4" a="1"/>
  <c r="DM255" i="4" s="1"/>
  <c r="EN46" i="4" a="1"/>
  <c r="EN46" i="4" s="1"/>
  <c r="FY169" i="4" a="1"/>
  <c r="FY169" i="4" s="1"/>
  <c r="EE72" i="4" a="1"/>
  <c r="EE72" i="4" s="1"/>
  <c r="GO257" i="4" a="1"/>
  <c r="GO257" i="4" s="1"/>
  <c r="FA79" i="4" a="1"/>
  <c r="FA79" i="4" s="1"/>
  <c r="GZ46" i="4" a="1"/>
  <c r="GZ46" i="4" s="1"/>
  <c r="FX72" i="4" a="1"/>
  <c r="FX72" i="4" s="1"/>
  <c r="FS150" i="4" a="1"/>
  <c r="FS150" i="4" s="1"/>
  <c r="T150" i="4" a="1"/>
  <c r="T150" i="4" s="1"/>
  <c r="GO150" i="4" a="1"/>
  <c r="GO150" i="4" s="1"/>
  <c r="S145" i="4" a="1"/>
  <c r="S145" i="4" s="1"/>
  <c r="FX92" i="4" a="1"/>
  <c r="FX92" i="4" s="1"/>
  <c r="GQ257" i="4" a="1"/>
  <c r="GQ257" i="4" s="1"/>
  <c r="FN255" i="4"/>
  <c r="HC145" i="4" a="1"/>
  <c r="HC145" i="4" s="1"/>
  <c r="EV100" i="4" a="1"/>
  <c r="EV100" i="4" s="1"/>
  <c r="GP92" i="4" a="1"/>
  <c r="GP92" i="4" s="1"/>
  <c r="FF255" i="4" a="1"/>
  <c r="FF255" i="4" s="1"/>
  <c r="GV257" i="4" a="1"/>
  <c r="GV257" i="4" s="1"/>
  <c r="GO92" i="4" a="1"/>
  <c r="GO92" i="4" s="1"/>
  <c r="O46" i="4" a="1"/>
  <c r="O46" i="4" s="1"/>
  <c r="DS145" i="4" a="1"/>
  <c r="DS145" i="4" s="1"/>
  <c r="DR145" i="4" a="1"/>
  <c r="DR145" i="4" s="1"/>
  <c r="HH79" i="4" a="1"/>
  <c r="HH79" i="4" s="1"/>
  <c r="HK79" i="4" a="1"/>
  <c r="HK79" i="4" s="1"/>
  <c r="DL257" i="4" a="1"/>
  <c r="DL257" i="4" s="1"/>
  <c r="GQ169" i="4" a="1"/>
  <c r="GQ169" i="4" s="1"/>
  <c r="EM145" i="4" a="1"/>
  <c r="EM145" i="4" s="1"/>
  <c r="FX79" i="4" a="1"/>
  <c r="FX79" i="4" s="1"/>
  <c r="EV150" i="4" a="1"/>
  <c r="EV150" i="4" s="1"/>
  <c r="DY257" i="4" a="1"/>
  <c r="DY257" i="4" s="1"/>
  <c r="M72" i="4" a="1"/>
  <c r="M72" i="4" s="1"/>
  <c r="GU150" i="4" a="1"/>
  <c r="GU150" i="4" s="1"/>
  <c r="FY72" i="4" a="1"/>
  <c r="FY72" i="4" s="1"/>
  <c r="DW145" i="4" a="1"/>
  <c r="DW145" i="4" s="1"/>
  <c r="FJ150" i="4" a="1"/>
  <c r="FJ150" i="4"/>
  <c r="FX255" i="4" a="1"/>
  <c r="FX255" i="4" s="1"/>
  <c r="GQ92" i="4" a="1"/>
  <c r="GQ92" i="4" s="1"/>
  <c r="GN255" i="4" a="1"/>
  <c r="GN255" i="4" s="1"/>
  <c r="FN46" i="4"/>
  <c r="EI257" i="4" a="1"/>
  <c r="EI257" i="4" s="1"/>
  <c r="GP169" i="4" a="1"/>
  <c r="GP169" i="4" s="1"/>
  <c r="FB72" i="4" a="1"/>
  <c r="FB72" i="4" s="1"/>
  <c r="ES150" i="4" a="1"/>
  <c r="ES150" i="4" s="1"/>
  <c r="S72" i="4" a="1"/>
  <c r="S72" i="4" s="1"/>
  <c r="EN100" i="4" a="1"/>
  <c r="EN100" i="4" s="1"/>
  <c r="HD72" i="4" a="1"/>
  <c r="HD72" i="4" s="1"/>
  <c r="DL92" i="4" a="1"/>
  <c r="DL92" i="4" s="1"/>
  <c r="GP150" i="4" a="1"/>
  <c r="GP150" i="4"/>
  <c r="FC150" i="4" a="1"/>
  <c r="FC150" i="4" s="1"/>
  <c r="EQ150" i="4" a="1"/>
  <c r="EQ150" i="4" s="1"/>
  <c r="FY79" i="4" a="1"/>
  <c r="FY79" i="4" s="1"/>
  <c r="FX145" i="4" a="1"/>
  <c r="FX145" i="4" s="1"/>
  <c r="DO255" i="4" a="1"/>
  <c r="DO255" i="4" s="1"/>
  <c r="EC100" i="4" a="1"/>
  <c r="EC100" i="4" s="1"/>
  <c r="HE92" i="4" a="1"/>
  <c r="HE92" i="4" s="1"/>
  <c r="GP46" i="4" a="1"/>
  <c r="GP46" i="4" s="1"/>
  <c r="GY150" i="4" a="1"/>
  <c r="GY150" i="4" s="1"/>
  <c r="HF100" i="4" a="1"/>
  <c r="HF100" i="4" s="1"/>
  <c r="EM169" i="4" a="1"/>
  <c r="EM169" i="4" s="1"/>
  <c r="HA145" i="4" a="1"/>
  <c r="HA145" i="4" s="1"/>
  <c r="EJ100" i="4" a="1"/>
  <c r="EJ100" i="4" s="1"/>
  <c r="FX100" i="4" a="1"/>
  <c r="FX100" i="4" s="1"/>
  <c r="EQ79" i="4" a="1"/>
  <c r="EQ79" i="4" s="1"/>
  <c r="GR72" i="4" a="1"/>
  <c r="GR72" i="4" s="1"/>
  <c r="EH257" i="4" a="1"/>
  <c r="EH257" i="4" s="1"/>
  <c r="GX46" i="4" a="1"/>
  <c r="GX46" i="4" s="1"/>
  <c r="GP255" i="4" a="1"/>
  <c r="GP255" i="4" s="1"/>
  <c r="EI72" i="4" a="1"/>
  <c r="EI72" i="4" s="1"/>
  <c r="S46" i="4" a="1"/>
  <c r="S46" i="4"/>
  <c r="DV257" i="4" a="1"/>
  <c r="DV257" i="4" s="1"/>
  <c r="EZ150" i="4" a="1"/>
  <c r="EZ150" i="4" s="1"/>
  <c r="EX257" i="4" a="1"/>
  <c r="EX257" i="4" s="1"/>
  <c r="DY150" i="4" a="1"/>
  <c r="DY150" i="4" s="1"/>
  <c r="GX79" i="4" a="1"/>
  <c r="GX79" i="4" s="1"/>
  <c r="R92" i="4" a="1"/>
  <c r="R92" i="4" s="1"/>
  <c r="DM150" i="4" a="1"/>
  <c r="DM150" i="4" s="1"/>
  <c r="FI92" i="4" a="1"/>
  <c r="FI92" i="4" s="1"/>
  <c r="R255" i="4" a="1"/>
  <c r="R255" i="4" s="1"/>
  <c r="DL100" i="4" a="1"/>
  <c r="DL100" i="4" s="1"/>
  <c r="DZ257" i="4" a="1"/>
  <c r="DZ257" i="4" s="1"/>
  <c r="EJ79" i="4" a="1"/>
  <c r="EJ79" i="4"/>
  <c r="FY257" i="4" a="1"/>
  <c r="FY257" i="4" s="1"/>
  <c r="DY100" i="4" a="1"/>
  <c r="DY100" i="4" s="1"/>
  <c r="GU92" i="4" a="1"/>
  <c r="GU92" i="4" s="1"/>
  <c r="EN145" i="4" a="1"/>
  <c r="EN145" i="4" s="1"/>
  <c r="FL72" i="4"/>
  <c r="EW257" i="4" a="1"/>
  <c r="EW257" i="4" s="1"/>
  <c r="FC100" i="4" a="1"/>
  <c r="FC100" i="4" s="1"/>
  <c r="N150" i="4" a="1"/>
  <c r="N150" i="4" s="1"/>
  <c r="L150" i="4" a="1"/>
  <c r="L150" i="4" s="1"/>
  <c r="EZ92" i="4" a="1"/>
  <c r="EZ92" i="4" s="1"/>
  <c r="GQ100" i="4" a="1"/>
  <c r="GQ100" i="4" s="1"/>
  <c r="GU257" i="4" a="1"/>
  <c r="GU257" i="4" s="1"/>
  <c r="GX257" i="4" a="1"/>
  <c r="GX257" i="4" s="1"/>
  <c r="FA150" i="4" a="1"/>
  <c r="FA150" i="4" s="1"/>
  <c r="GZ169" i="4" a="1"/>
  <c r="GZ169" i="4" s="1"/>
  <c r="DO145" i="4" a="1"/>
  <c r="DO145" i="4" s="1"/>
  <c r="FS72" i="4" a="1"/>
  <c r="FS72" i="4" s="1"/>
  <c r="GZ92" i="4" a="1"/>
  <c r="GZ92" i="4" s="1"/>
  <c r="ER72" i="4" a="1"/>
  <c r="ER72" i="4" s="1"/>
  <c r="HK72" i="4" a="1"/>
  <c r="HK72" i="4" s="1"/>
  <c r="DL79" i="4" a="1"/>
  <c r="DL79" i="4" s="1"/>
  <c r="DZ79" i="4" a="1"/>
  <c r="DZ79" i="4" s="1"/>
  <c r="DZ145" i="4" a="1"/>
  <c r="DZ145" i="4" s="1"/>
  <c r="FC169" i="4" a="1"/>
  <c r="FC169" i="4" s="1"/>
  <c r="GR79" i="4" a="1"/>
  <c r="GR79" i="4" s="1"/>
  <c r="FP255" i="4" a="1"/>
  <c r="FP255" i="4" s="1"/>
  <c r="EM100" i="4" a="1"/>
  <c r="EM100" i="4" s="1"/>
  <c r="EV79" i="4" a="1"/>
  <c r="EV79" i="4" s="1"/>
  <c r="M92" i="4" a="1"/>
  <c r="M92" i="4" s="1"/>
  <c r="GV92" i="4" a="1"/>
  <c r="GV92" i="4" s="1"/>
  <c r="DO72" i="4" a="1"/>
  <c r="DO72" i="4" s="1"/>
  <c r="HE79" i="4" a="1"/>
  <c r="HE79" i="4" s="1"/>
  <c r="ED257" i="4" a="1"/>
  <c r="ED257" i="4" s="1"/>
  <c r="GO169" i="4" a="1"/>
  <c r="GO169" i="4" s="1"/>
  <c r="EI169" i="4" a="1"/>
  <c r="EI169" i="4" s="1"/>
  <c r="EM150" i="4" a="1"/>
  <c r="EM150" i="4" s="1"/>
  <c r="EL92" i="4" a="1"/>
  <c r="EL92" i="4" s="1"/>
  <c r="DS72" i="4" a="1"/>
  <c r="DS72" i="4" s="1"/>
  <c r="DR72" i="4" a="1"/>
  <c r="DR72" i="4" s="1"/>
  <c r="ES145" i="4" a="1"/>
  <c r="ES145" i="4" s="1"/>
  <c r="DY145" i="4" a="1"/>
  <c r="DY145" i="4"/>
  <c r="FN92" i="4"/>
  <c r="FC46" i="4" a="1"/>
  <c r="FC46" i="4" s="1"/>
  <c r="EZ100" i="4" a="1"/>
  <c r="EZ100" i="4" s="1"/>
  <c r="GN150" i="4" a="1"/>
  <c r="GN150" i="4" s="1"/>
  <c r="FM92" i="4"/>
  <c r="FT92" i="4" a="1"/>
  <c r="FT92" i="4" s="1"/>
  <c r="Q46" i="4" a="1"/>
  <c r="Q46" i="4"/>
  <c r="I46" i="4" a="1"/>
  <c r="I46" i="4" s="1"/>
  <c r="EQ72" i="4" a="1"/>
  <c r="EQ72" i="4" s="1"/>
  <c r="GZ79" i="4" a="1"/>
  <c r="GZ79" i="4" s="1"/>
  <c r="FJ255" i="4" a="1"/>
  <c r="FJ255" i="4" s="1"/>
  <c r="DV79" i="4" a="1"/>
  <c r="DV79" i="4" s="1"/>
  <c r="N46" i="4" a="1"/>
  <c r="N46" i="4" s="1"/>
  <c r="L46" i="4" a="1"/>
  <c r="L46" i="4" s="1"/>
  <c r="ER169" i="4" a="1"/>
  <c r="ER169" i="4" s="1"/>
  <c r="HK46" i="4" a="1"/>
  <c r="HK46" i="4" s="1"/>
  <c r="EV92" i="4" a="1"/>
  <c r="EV92" i="4" s="1"/>
  <c r="EC257" i="4" a="1"/>
  <c r="EC257" i="4" s="1"/>
  <c r="GY46" i="4" a="1"/>
  <c r="GY46" i="4" s="1"/>
  <c r="GO79" i="4" a="1"/>
  <c r="GO79" i="4" s="1"/>
  <c r="EP72" i="4" a="1"/>
  <c r="EP72" i="4" s="1"/>
  <c r="EL72" i="4" a="1"/>
  <c r="EL72" i="4" s="1"/>
  <c r="EB92" i="4" a="1"/>
  <c r="EB92" i="4" s="1"/>
  <c r="K92" i="4" a="1"/>
  <c r="K92" i="4"/>
  <c r="DU92" i="4" a="1"/>
  <c r="DU92" i="4" s="1"/>
  <c r="HA150" i="4" a="1"/>
  <c r="HA150" i="4" s="1"/>
  <c r="EJ72" i="4" a="1"/>
  <c r="EJ72" i="4" s="1"/>
  <c r="HF255" i="4" a="1"/>
  <c r="HF255" i="4" s="1"/>
  <c r="FV46" i="4" a="1"/>
  <c r="FV46" i="4" s="1"/>
  <c r="FT257" i="4" a="1"/>
  <c r="FT257" i="4" s="1"/>
  <c r="DS92" i="4" a="1"/>
  <c r="DS92" i="4" s="1"/>
  <c r="DR92" i="4" a="1"/>
  <c r="DR92" i="4" s="1"/>
  <c r="S92" i="4" a="1"/>
  <c r="S92" i="4" s="1"/>
  <c r="GP100" i="4" a="1"/>
  <c r="GP100" i="4" s="1"/>
  <c r="GM79" i="4" a="1"/>
  <c r="GM79" i="4" s="1"/>
  <c r="DO169" i="4" a="1"/>
  <c r="DO169" i="4" s="1"/>
  <c r="FP253" i="4" a="1"/>
  <c r="FP253" i="4" s="1"/>
  <c r="EC253" i="4" a="1"/>
  <c r="EC253" i="4" s="1"/>
  <c r="EQ253" i="4" a="1"/>
  <c r="EQ253" i="4" s="1"/>
  <c r="HH253" i="4" a="1"/>
  <c r="HH253" i="4" s="1"/>
  <c r="FY253" i="4" a="1"/>
  <c r="FY253" i="4" s="1"/>
  <c r="GP253" i="4" a="1"/>
  <c r="GP253" i="4" s="1"/>
  <c r="GZ253" i="4" a="1"/>
  <c r="GZ253" i="4" s="1"/>
  <c r="FG253" i="4" a="1"/>
  <c r="FG253" i="4" s="1"/>
  <c r="EB253" i="4" a="1"/>
  <c r="EB253" i="4" s="1"/>
  <c r="EV253" i="4" a="1"/>
  <c r="EV253" i="4" s="1"/>
  <c r="Q253" i="4" a="1"/>
  <c r="Q253" i="4"/>
  <c r="I253" i="4" a="1"/>
  <c r="I253" i="4" s="1"/>
  <c r="FN253" i="4"/>
  <c r="DQ253" i="4" a="1"/>
  <c r="DQ253" i="4"/>
  <c r="DY253" i="4" a="1"/>
  <c r="DY253" i="4" s="1"/>
  <c r="EP253" i="4" a="1"/>
  <c r="EP253" i="4" s="1"/>
  <c r="GN253" i="4" a="1"/>
  <c r="GN253" i="4" s="1"/>
  <c r="T253" i="4" a="1"/>
  <c r="T253" i="4" s="1"/>
  <c r="DW253" i="4" a="1"/>
  <c r="DW253" i="4" s="1"/>
  <c r="DZ253" i="4" a="1"/>
  <c r="DZ253" i="4" s="1"/>
  <c r="FM253" i="4"/>
  <c r="GO253" i="4" a="1"/>
  <c r="GO253" i="4" s="1"/>
  <c r="ER253" i="4" a="1"/>
  <c r="ER253" i="4" s="1"/>
  <c r="FC253" i="4" a="1"/>
  <c r="FC253" i="4" s="1"/>
  <c r="GU253" i="4" a="1"/>
  <c r="GU253" i="4" s="1"/>
  <c r="FA253" i="4" a="1"/>
  <c r="FA253" i="4" s="1"/>
  <c r="DO253" i="4" a="1"/>
  <c r="DO253" i="4" s="1"/>
  <c r="K253" i="4" a="1"/>
  <c r="K253" i="4" s="1"/>
  <c r="DU253" i="4" a="1"/>
  <c r="DU253" i="4" s="1"/>
  <c r="FW253" i="4" a="1"/>
  <c r="FW253" i="4" s="1"/>
  <c r="DV253" i="4" a="1"/>
  <c r="DV253" i="4" s="1"/>
  <c r="GQ253" i="4" a="1"/>
  <c r="GQ253" i="4" s="1"/>
  <c r="FI253" i="4" a="1"/>
  <c r="FI253" i="4" s="1"/>
  <c r="FB253" i="4" a="1"/>
  <c r="FB253" i="4" s="1"/>
  <c r="M253" i="4" a="1"/>
  <c r="M253" i="4" s="1"/>
  <c r="HF253" i="4" a="1"/>
  <c r="HF253" i="4" s="1"/>
  <c r="DI132" i="4"/>
  <c r="GD205" i="4"/>
  <c r="GD172" i="4"/>
  <c r="DI22" i="4"/>
  <c r="DI248" i="4"/>
  <c r="GD200" i="4"/>
  <c r="GD123" i="4"/>
  <c r="GD98" i="4"/>
  <c r="DI79" i="4"/>
  <c r="GD72" i="4"/>
  <c r="GD132" i="4"/>
  <c r="GD22" i="4"/>
  <c r="DI200" i="4"/>
  <c r="DI98" i="4"/>
  <c r="DI172" i="4"/>
  <c r="DI205" i="4"/>
  <c r="GD79" i="4"/>
  <c r="DI123" i="4"/>
  <c r="DI72" i="4"/>
  <c r="GD248" i="4"/>
  <c r="O56" i="4" a="1"/>
  <c r="O56" i="4" s="1"/>
  <c r="R82" i="4" a="1"/>
  <c r="R82" i="4" s="1"/>
  <c r="EZ86" i="4" a="1"/>
  <c r="EZ86" i="4" s="1"/>
  <c r="EC179" i="4" a="1"/>
  <c r="EC179" i="4" s="1"/>
  <c r="EC194" i="4" a="1"/>
  <c r="EC194" i="4" s="1"/>
  <c r="HC82" i="4" a="1"/>
  <c r="HC82" i="4" s="1"/>
  <c r="S81" i="4" a="1"/>
  <c r="S81" i="4" s="1"/>
  <c r="EQ82" i="4" a="1"/>
  <c r="EQ82" i="4" s="1"/>
  <c r="ES86" i="4" a="1"/>
  <c r="ES86" i="4" s="1"/>
  <c r="EC260" i="4" a="1"/>
  <c r="EC260" i="4" s="1"/>
  <c r="O127" i="4" a="1"/>
  <c r="O127" i="4" s="1"/>
  <c r="EJ82" i="4" a="1"/>
  <c r="EJ82" i="4" s="1"/>
  <c r="GU179" i="4" a="1"/>
  <c r="GU179" i="4" s="1"/>
  <c r="FV81" i="4" a="1"/>
  <c r="FV81" i="4" s="1"/>
  <c r="GR86" i="4" a="1"/>
  <c r="GR86" i="4" s="1"/>
  <c r="FM56" i="4"/>
  <c r="GP81" i="4" a="1"/>
  <c r="GP81" i="4" s="1"/>
  <c r="EZ91" i="4" a="1"/>
  <c r="EZ91" i="4" s="1"/>
  <c r="EW127" i="4" a="1"/>
  <c r="EW127" i="4" s="1"/>
  <c r="FI56" i="4" a="1"/>
  <c r="FI56" i="4" s="1"/>
  <c r="DO86" i="4" a="1"/>
  <c r="DO86" i="4" s="1"/>
  <c r="Q86" i="4" a="1"/>
  <c r="Q86" i="4" s="1"/>
  <c r="I86" i="4" a="1"/>
  <c r="I86" i="4" s="1"/>
  <c r="O81" i="4" a="1"/>
  <c r="O81" i="4" s="1"/>
  <c r="HA260" i="4" a="1"/>
  <c r="HA260" i="4" s="1"/>
  <c r="N86" i="4" a="1"/>
  <c r="N86" i="4" s="1"/>
  <c r="L86" i="4" a="1"/>
  <c r="L86" i="4" s="1"/>
  <c r="GR91" i="4" a="1"/>
  <c r="GR91" i="4" s="1"/>
  <c r="HH127" i="4" a="1"/>
  <c r="HH127" i="4" s="1"/>
  <c r="EX179" i="4" a="1"/>
  <c r="EX179" i="4" s="1"/>
  <c r="HH179" i="4" a="1"/>
  <c r="HH179" i="4" s="1"/>
  <c r="GZ86" i="4" a="1"/>
  <c r="GZ86" i="4" s="1"/>
  <c r="FI260" i="4" a="1"/>
  <c r="FI260" i="4" s="1"/>
  <c r="FY91" i="4" a="1"/>
  <c r="FY91" i="4" s="1"/>
  <c r="Q56" i="4" a="1"/>
  <c r="Q56" i="4" s="1"/>
  <c r="I56" i="4" a="1"/>
  <c r="I56" i="4" s="1"/>
  <c r="FY81" i="4" a="1"/>
  <c r="FY81" i="4" s="1"/>
  <c r="FI179" i="4" a="1"/>
  <c r="FI179" i="4" s="1"/>
  <c r="EE82" i="4" a="1"/>
  <c r="EE82" i="4" s="1"/>
  <c r="EP81" i="4" a="1"/>
  <c r="EP81" i="4" s="1"/>
  <c r="HA56" i="4" a="1"/>
  <c r="HA56" i="4" s="1"/>
  <c r="EV56" i="4" a="1"/>
  <c r="EV56" i="4" s="1"/>
  <c r="FV38" i="4" a="1"/>
  <c r="FV38" i="4" s="1"/>
  <c r="HF194" i="4" a="1"/>
  <c r="HF194" i="4" s="1"/>
  <c r="EC91" i="4" a="1"/>
  <c r="EC91" i="4" s="1"/>
  <c r="FM86" i="4"/>
  <c r="S179" i="4" a="1"/>
  <c r="S179" i="4" s="1"/>
  <c r="DY81" i="4" a="1"/>
  <c r="DY81" i="4" s="1"/>
  <c r="FY56" i="4" a="1"/>
  <c r="FY56" i="4" s="1"/>
  <c r="M91" i="4" a="1"/>
  <c r="M91" i="4" s="1"/>
  <c r="FB127" i="4" a="1"/>
  <c r="FB127" i="4" s="1"/>
  <c r="HC179" i="4" a="1"/>
  <c r="HC179" i="4" s="1"/>
  <c r="HC260" i="4" a="1"/>
  <c r="HC260" i="4" s="1"/>
  <c r="R81" i="4" a="1"/>
  <c r="R81" i="4" s="1"/>
  <c r="FY38" i="4" a="1"/>
  <c r="FY38" i="4" s="1"/>
  <c r="EW81" i="4" a="1"/>
  <c r="EW81" i="4" s="1"/>
  <c r="R179" i="4" a="1"/>
  <c r="R179" i="4" s="1"/>
  <c r="EC127" i="4" a="1"/>
  <c r="EC127" i="4" s="1"/>
  <c r="GV91" i="4" a="1"/>
  <c r="GV91" i="4" s="1"/>
  <c r="FB260" i="4" a="1"/>
  <c r="FB260" i="4" s="1"/>
  <c r="DM127" i="4" a="1"/>
  <c r="DM127" i="4" s="1"/>
  <c r="FC127" i="4" a="1"/>
  <c r="FC127" i="4" s="1"/>
  <c r="FE260" i="4" a="1"/>
  <c r="FE260" i="4" s="1"/>
  <c r="GR194" i="4" a="1"/>
  <c r="GR194" i="4" s="1"/>
  <c r="GX82" i="4" a="1"/>
  <c r="GX82" i="4" s="1"/>
  <c r="EJ91" i="4" a="1"/>
  <c r="EJ91" i="4" s="1"/>
  <c r="EX56" i="4" a="1"/>
  <c r="EX56" i="4" s="1"/>
  <c r="FS179" i="4" a="1"/>
  <c r="FS179" i="4" s="1"/>
  <c r="EN127" i="4" a="1"/>
  <c r="EN127" i="4" s="1"/>
  <c r="FN56" i="4"/>
  <c r="ED81" i="4" a="1"/>
  <c r="ED81" i="4" s="1"/>
  <c r="GS179" i="4" a="1"/>
  <c r="GS179" i="4" s="1"/>
  <c r="HD82" i="4" a="1"/>
  <c r="HD82" i="4" s="1"/>
  <c r="FL91" i="4"/>
  <c r="FW81" i="4" a="1"/>
  <c r="FW81" i="4" s="1"/>
  <c r="HH82" i="4" a="1"/>
  <c r="HH82" i="4" s="1"/>
  <c r="EP91" i="4" a="1"/>
  <c r="EP91" i="4" s="1"/>
  <c r="FW194" i="4" a="1"/>
  <c r="FW194" i="4" s="1"/>
  <c r="FP81" i="4" a="1"/>
  <c r="FP81" i="4" s="1"/>
  <c r="HA38" i="4" a="1"/>
  <c r="HA38" i="4" s="1"/>
  <c r="EZ56" i="4" a="1"/>
  <c r="EZ56" i="4" s="1"/>
  <c r="FN260" i="4"/>
  <c r="HH91" i="4" a="1"/>
  <c r="HH91" i="4" s="1"/>
  <c r="GP194" i="4" a="1"/>
  <c r="GP194" i="4" s="1"/>
  <c r="DY179" i="4" a="1"/>
  <c r="DY179" i="4"/>
  <c r="FN127" i="4"/>
  <c r="R86" i="4" a="1"/>
  <c r="R86" i="4" s="1"/>
  <c r="DS91" i="4" a="1"/>
  <c r="DS91" i="4" s="1"/>
  <c r="DR91" i="4" a="1"/>
  <c r="DR91" i="4" s="1"/>
  <c r="FF194" i="4" a="1"/>
  <c r="FF194" i="4" s="1"/>
  <c r="GU86" i="4" a="1"/>
  <c r="GU86" i="4" s="1"/>
  <c r="EI86" i="4" a="1"/>
  <c r="EI86" i="4" s="1"/>
  <c r="DO194" i="4" a="1"/>
  <c r="DO194" i="4" s="1"/>
  <c r="K38" i="4" a="1"/>
  <c r="K38" i="4" s="1"/>
  <c r="DU38" i="4" a="1"/>
  <c r="DU38" i="4" s="1"/>
  <c r="FP179" i="4" a="1"/>
  <c r="FP179" i="4" s="1"/>
  <c r="ET86" i="4" a="1"/>
  <c r="ET86" i="4" s="1"/>
  <c r="FX56" i="4" a="1"/>
  <c r="FX56" i="4" s="1"/>
  <c r="EP260" i="4" a="1"/>
  <c r="EP260" i="4" s="1"/>
  <c r="GU194" i="4" a="1"/>
  <c r="GU194" i="4" s="1"/>
  <c r="GM260" i="4" a="1"/>
  <c r="GM260" i="4" s="1"/>
  <c r="FX82" i="4" a="1"/>
  <c r="FX82" i="4" s="1"/>
  <c r="O86" i="4" a="1"/>
  <c r="O86" i="4" s="1"/>
  <c r="FP82" i="4" a="1"/>
  <c r="FP82" i="4" s="1"/>
  <c r="FV179" i="4" a="1"/>
  <c r="FV179" i="4" s="1"/>
  <c r="GW127" i="4" a="1"/>
  <c r="GW127" i="4" s="1"/>
  <c r="ET56" i="4" a="1"/>
  <c r="ET56" i="4" s="1"/>
  <c r="N91" i="4" a="1"/>
  <c r="N91" i="4" s="1"/>
  <c r="L91" i="4" a="1"/>
  <c r="L91" i="4" s="1"/>
  <c r="GN56" i="4" a="1"/>
  <c r="GN56" i="4"/>
  <c r="DO91" i="4" a="1"/>
  <c r="DO91" i="4" s="1"/>
  <c r="DZ260" i="4" a="1"/>
  <c r="DZ260" i="4" s="1"/>
  <c r="Q179" i="4" a="1"/>
  <c r="Q179" i="4" s="1"/>
  <c r="I179" i="4" a="1"/>
  <c r="I179" i="4"/>
  <c r="EJ260" i="4" a="1"/>
  <c r="EJ260" i="4" s="1"/>
  <c r="FE81" i="4" a="1"/>
  <c r="FE81" i="4" s="1"/>
  <c r="HK81" i="4" a="1"/>
  <c r="HK81" i="4" s="1"/>
  <c r="FX194" i="4" a="1"/>
  <c r="FX194" i="4" s="1"/>
  <c r="ER179" i="4" a="1"/>
  <c r="ER179" i="4" s="1"/>
  <c r="GY127" i="4" a="1"/>
  <c r="GY127" i="4" s="1"/>
  <c r="GN86" i="4" a="1"/>
  <c r="GN86" i="4"/>
  <c r="FI82" i="4" a="1"/>
  <c r="FI82" i="4" s="1"/>
  <c r="K179" i="4" a="1"/>
  <c r="K179" i="4" s="1"/>
  <c r="DU179" i="4" a="1"/>
  <c r="DU179" i="4" s="1"/>
  <c r="FF127" i="4" a="1"/>
  <c r="FF127" i="4" s="1"/>
  <c r="M127" i="4" a="1"/>
  <c r="M127" i="4" s="1"/>
  <c r="DS86" i="4" a="1"/>
  <c r="DS86" i="4" s="1"/>
  <c r="DR86" i="4" a="1"/>
  <c r="DR86" i="4"/>
  <c r="FE179" i="4" a="1"/>
  <c r="FE179" i="4" s="1"/>
  <c r="EI91" i="4" a="1"/>
  <c r="EI91" i="4" s="1"/>
  <c r="FG81" i="4" a="1"/>
  <c r="FG81" i="4" s="1"/>
  <c r="EI194" i="4" a="1"/>
  <c r="EI194" i="4" s="1"/>
  <c r="GW260" i="4" a="1"/>
  <c r="GW260" i="4" s="1"/>
  <c r="HK56" i="4" a="1"/>
  <c r="HK56" i="4" s="1"/>
  <c r="FT82" i="4" a="1"/>
  <c r="FT82" i="4" s="1"/>
  <c r="DL86" i="4" a="1"/>
  <c r="DL86" i="4" s="1"/>
  <c r="EB86" i="4" a="1"/>
  <c r="EB86" i="4" s="1"/>
  <c r="GX56" i="4" a="1"/>
  <c r="GX56" i="4" s="1"/>
  <c r="GN260" i="4" a="1"/>
  <c r="GN260" i="4" s="1"/>
  <c r="FJ127" i="4" a="1"/>
  <c r="FJ127" i="4" s="1"/>
  <c r="EX260" i="4" a="1"/>
  <c r="EX260" i="4" s="1"/>
  <c r="FY260" i="4" a="1"/>
  <c r="FY260" i="4" s="1"/>
  <c r="N260" i="4" a="1"/>
  <c r="N260" i="4"/>
  <c r="L260" i="4" a="1"/>
  <c r="L260" i="4" s="1"/>
  <c r="GQ194" i="4" a="1"/>
  <c r="GQ194" i="4" s="1"/>
  <c r="EI38" i="4" a="1"/>
  <c r="EI38" i="4" s="1"/>
  <c r="DQ38" i="4" a="1"/>
  <c r="DQ38" i="4" s="1"/>
  <c r="GY260" i="4" a="1"/>
  <c r="GY260" i="4" s="1"/>
  <c r="DO179" i="4" a="1"/>
  <c r="DO179" i="4" s="1"/>
  <c r="DQ127" i="4" a="1"/>
  <c r="DQ127" i="4" s="1"/>
  <c r="M56" i="4" a="1"/>
  <c r="M56" i="4" s="1"/>
  <c r="DO127" i="4" a="1"/>
  <c r="DO127" i="4" s="1"/>
  <c r="FT81" i="4" a="1"/>
  <c r="FT81" i="4" s="1"/>
  <c r="GW194" i="4" a="1"/>
  <c r="GW194" i="4" s="1"/>
  <c r="EM82" i="4" a="1"/>
  <c r="EM82" i="4" s="1"/>
  <c r="FF260" i="4" a="1"/>
  <c r="FF260" i="4" s="1"/>
  <c r="HC91" i="4" a="1"/>
  <c r="HC91" i="4" s="1"/>
  <c r="DW38" i="4" a="1"/>
  <c r="DW38" i="4" s="1"/>
  <c r="FA81" i="4" a="1"/>
  <c r="FA81" i="4" s="1"/>
  <c r="FC194" i="4" a="1"/>
  <c r="FC194" i="4" s="1"/>
  <c r="EL91" i="4" a="1"/>
  <c r="EL91" i="4" s="1"/>
  <c r="FS194" i="4" a="1"/>
  <c r="FS194" i="4" s="1"/>
  <c r="GX81" i="4" a="1"/>
  <c r="GX81" i="4" s="1"/>
  <c r="HK38" i="4" a="1"/>
  <c r="HK38" i="4" s="1"/>
  <c r="FX179" i="4" a="1"/>
  <c r="FX179" i="4" s="1"/>
  <c r="S194" i="4" a="1"/>
  <c r="S194" i="4" s="1"/>
  <c r="FJ179" i="4" a="1"/>
  <c r="FJ179" i="4" s="1"/>
  <c r="EX127" i="4" a="1"/>
  <c r="EX127" i="4" s="1"/>
  <c r="GO82" i="4" a="1"/>
  <c r="GO82" i="4" s="1"/>
  <c r="EE56" i="4" a="1"/>
  <c r="EE56" i="4" s="1"/>
  <c r="FW260" i="4" a="1"/>
  <c r="FW260" i="4" s="1"/>
  <c r="HK260" i="4" a="1"/>
  <c r="HK260" i="4" s="1"/>
  <c r="GU91" i="4" a="1"/>
  <c r="GU91" i="4" s="1"/>
  <c r="DS82" i="4" a="1"/>
  <c r="DS82" i="4" s="1"/>
  <c r="DR82" i="4" a="1"/>
  <c r="DR82" i="4" s="1"/>
  <c r="T81" i="4" a="1"/>
  <c r="T81" i="4" s="1"/>
  <c r="FM81" i="4"/>
  <c r="HH86" i="4" a="1"/>
  <c r="HH86" i="4" s="1"/>
  <c r="N56" i="4" a="1"/>
  <c r="N56" i="4" s="1"/>
  <c r="L56" i="4" a="1"/>
  <c r="L56" i="4" s="1"/>
  <c r="EH127" i="4" a="1"/>
  <c r="EH127" i="4" s="1"/>
  <c r="FJ82" i="4" a="1"/>
  <c r="FJ82" i="4" s="1"/>
  <c r="HF179" i="4" a="1"/>
  <c r="HF179" i="4" s="1"/>
  <c r="ES82" i="4" a="1"/>
  <c r="ES82" i="4" s="1"/>
  <c r="EL194" i="4" a="1"/>
  <c r="EL194" i="4" s="1"/>
  <c r="FT38" i="4" a="1"/>
  <c r="FT38" i="4" s="1"/>
  <c r="DZ127" i="4" a="1"/>
  <c r="DZ127" i="4" s="1"/>
  <c r="ES38" i="4" a="1"/>
  <c r="ES38" i="4" s="1"/>
  <c r="GY38" i="4" a="1"/>
  <c r="GY38" i="4" s="1"/>
  <c r="FI81" i="4" a="1"/>
  <c r="FI81" i="4" s="1"/>
  <c r="GY81" i="4" a="1"/>
  <c r="GY81" i="4" s="1"/>
  <c r="EE127" i="4" a="1"/>
  <c r="EE127" i="4" s="1"/>
  <c r="FV127" i="4" a="1"/>
  <c r="FV127" i="4" s="1"/>
  <c r="FP260" i="4" a="1"/>
  <c r="FP260" i="4" s="1"/>
  <c r="DV82" i="4" a="1"/>
  <c r="DV82" i="4" s="1"/>
  <c r="HA86" i="4" a="1"/>
  <c r="HA86" i="4" s="1"/>
  <c r="GN127" i="4" a="1"/>
  <c r="GN127" i="4" s="1"/>
  <c r="FL82" i="4"/>
  <c r="GR81" i="4" a="1"/>
  <c r="GR81" i="4" s="1"/>
  <c r="FA91" i="4" a="1"/>
  <c r="FA91" i="4"/>
  <c r="DO56" i="4" a="1"/>
  <c r="DO56" i="4" s="1"/>
  <c r="R38" i="4" a="1"/>
  <c r="R38" i="4"/>
  <c r="HF56" i="4" a="1"/>
  <c r="HF56" i="4" s="1"/>
  <c r="S82" i="4" a="1"/>
  <c r="S82" i="4" s="1"/>
  <c r="FG86" i="4" a="1"/>
  <c r="FG86" i="4" s="1"/>
  <c r="FB179" i="4" a="1"/>
  <c r="FB179" i="4" s="1"/>
  <c r="DV38" i="4" a="1"/>
  <c r="DV38" i="4" s="1"/>
  <c r="O38" i="4" a="1"/>
  <c r="O38" i="4" s="1"/>
  <c r="EP127" i="4" a="1"/>
  <c r="EP127" i="4" s="1"/>
  <c r="FA260" i="4" a="1"/>
  <c r="FA260" i="4" s="1"/>
  <c r="GZ91" i="4" a="1"/>
  <c r="GZ91" i="4" s="1"/>
  <c r="DV127" i="4" a="1"/>
  <c r="DV127" i="4" s="1"/>
  <c r="DM86" i="4" a="1"/>
  <c r="DM86" i="4" s="1"/>
  <c r="R260" i="4" a="1"/>
  <c r="R260" i="4"/>
  <c r="ED127" i="4" a="1"/>
  <c r="ED127" i="4" s="1"/>
  <c r="DL179" i="4" a="1"/>
  <c r="DL179" i="4" s="1"/>
  <c r="FM38" i="4"/>
  <c r="FB81" i="4" a="1"/>
  <c r="FB81" i="4" s="1"/>
  <c r="DL56" i="4" a="1"/>
  <c r="DL56" i="4" s="1"/>
  <c r="ED38" i="4" a="1"/>
  <c r="ED38" i="4" s="1"/>
  <c r="FF91" i="4" a="1"/>
  <c r="FF91" i="4" s="1"/>
  <c r="GU260" i="4" a="1"/>
  <c r="GU260" i="4" s="1"/>
  <c r="FP127" i="4" a="1"/>
  <c r="FP127" i="4" s="1"/>
  <c r="GS81" i="4" a="1"/>
  <c r="GS81" i="4" s="1"/>
  <c r="HF91" i="4" a="1"/>
  <c r="HF91" i="4" s="1"/>
  <c r="HK91" i="4" a="1"/>
  <c r="HK91" i="4" s="1"/>
  <c r="GU82" i="4" a="1"/>
  <c r="GU82" i="4" s="1"/>
  <c r="DM179" i="4" a="1"/>
  <c r="DM179" i="4" s="1"/>
  <c r="GW38" i="4" a="1"/>
  <c r="GW38" i="4" s="1"/>
  <c r="DQ81" i="4" a="1"/>
  <c r="DQ81" i="4" s="1"/>
  <c r="HD38" i="4" a="1"/>
  <c r="HD38" i="4" s="1"/>
  <c r="ET127" i="4" a="1"/>
  <c r="ET127" i="4" s="1"/>
  <c r="HF82" i="4" a="1"/>
  <c r="HF82" i="4" s="1"/>
  <c r="GN38" i="4" a="1"/>
  <c r="GN38" i="4" s="1"/>
  <c r="K127" i="4" a="1"/>
  <c r="K127" i="4" s="1"/>
  <c r="DU127" i="4" a="1"/>
  <c r="DU127" i="4" s="1"/>
  <c r="GS260" i="4" a="1"/>
  <c r="GS260" i="4" s="1"/>
  <c r="ED179" i="4" a="1"/>
  <c r="ED179" i="4" s="1"/>
  <c r="DY82" i="4" a="1"/>
  <c r="DY82" i="4" s="1"/>
  <c r="EJ56" i="4" a="1"/>
  <c r="EJ56" i="4" s="1"/>
  <c r="FA82" i="4" a="1"/>
  <c r="FA82" i="4" s="1"/>
  <c r="DL81" i="4" a="1"/>
  <c r="DL81" i="4" s="1"/>
  <c r="GN194" i="4" a="1"/>
  <c r="GN194" i="4" s="1"/>
  <c r="EW82" i="4" a="1"/>
  <c r="EW82" i="4" s="1"/>
  <c r="EQ81" i="4" a="1"/>
  <c r="EQ81" i="4" s="1"/>
  <c r="ET81" i="4" a="1"/>
  <c r="ET81" i="4"/>
  <c r="EW38" i="4" a="1"/>
  <c r="EW38" i="4" s="1"/>
  <c r="GZ81" i="4" a="1"/>
  <c r="GZ81" i="4" s="1"/>
  <c r="DQ82" i="4" a="1"/>
  <c r="DQ82" i="4" s="1"/>
  <c r="DQ86" i="4" a="1"/>
  <c r="DQ86" i="4" s="1"/>
  <c r="ED91" i="4" a="1"/>
  <c r="ED91" i="4" s="1"/>
  <c r="EQ179" i="4" a="1"/>
  <c r="EQ179" i="4" s="1"/>
  <c r="T91" i="4" a="1"/>
  <c r="T91" i="4" s="1"/>
  <c r="DW127" i="4" a="1"/>
  <c r="DW127" i="4" s="1"/>
  <c r="HF81" i="4" a="1"/>
  <c r="HF81" i="4"/>
  <c r="FM194" i="4"/>
  <c r="GV38" i="4" a="1"/>
  <c r="GV38" i="4" s="1"/>
  <c r="HC127" i="4" a="1"/>
  <c r="HC127" i="4" s="1"/>
  <c r="GZ179" i="4" a="1"/>
  <c r="GZ179" i="4" s="1"/>
  <c r="EV91" i="4" a="1"/>
  <c r="EV91" i="4" s="1"/>
  <c r="GR260" i="4" a="1"/>
  <c r="GR260" i="4" s="1"/>
  <c r="HH56" i="4" a="1"/>
  <c r="HH56" i="4" s="1"/>
  <c r="ED56" i="4" a="1"/>
  <c r="ED56" i="4" s="1"/>
  <c r="ES260" i="4" a="1"/>
  <c r="ES260" i="4" s="1"/>
  <c r="EN38" i="4" a="1"/>
  <c r="EN38" i="4" s="1"/>
  <c r="EV127" i="4" a="1"/>
  <c r="EV127" i="4" s="1"/>
  <c r="EI127" i="4" a="1"/>
  <c r="EI127" i="4" s="1"/>
  <c r="FA56" i="4" a="1"/>
  <c r="FA56" i="4" s="1"/>
  <c r="DV179" i="4" a="1"/>
  <c r="DV179" i="4" s="1"/>
  <c r="GY194" i="4" a="1"/>
  <c r="GY194" i="4" s="1"/>
  <c r="HE127" i="4" a="1"/>
  <c r="HE127" i="4" s="1"/>
  <c r="EP38" i="4" a="1"/>
  <c r="EP38" i="4" s="1"/>
  <c r="EL127" i="4" a="1"/>
  <c r="EL127" i="4" s="1"/>
  <c r="FL56" i="4"/>
  <c r="EC38" i="4" a="1"/>
  <c r="EC38" i="4" s="1"/>
  <c r="GZ38" i="4" a="1"/>
  <c r="GZ38" i="4" s="1"/>
  <c r="FE91" i="4" a="1"/>
  <c r="FE91" i="4" s="1"/>
  <c r="FJ56" i="4" a="1"/>
  <c r="FJ56" i="4" s="1"/>
  <c r="FN82" i="4"/>
  <c r="DL38" i="4" a="1"/>
  <c r="DL38" i="4" s="1"/>
  <c r="FN38" i="4"/>
  <c r="EH38" i="4" a="1"/>
  <c r="EH38" i="4" s="1"/>
  <c r="O179" i="4" a="1"/>
  <c r="O179" i="4" s="1"/>
  <c r="FJ38" i="4" a="1"/>
  <c r="FJ38" i="4" s="1"/>
  <c r="FP91" i="4" a="1"/>
  <c r="FP91" i="4" s="1"/>
  <c r="GO86" i="4" a="1"/>
  <c r="GO86" i="4" s="1"/>
  <c r="EE260" i="4" a="1"/>
  <c r="EE260" i="4" s="1"/>
  <c r="DS179" i="4" a="1"/>
  <c r="DS179" i="4" s="1"/>
  <c r="DR179" i="4" a="1"/>
  <c r="DR179" i="4" s="1"/>
  <c r="EV194" i="4" a="1"/>
  <c r="EV194" i="4" s="1"/>
  <c r="DY91" i="4" a="1"/>
  <c r="DY91" i="4"/>
  <c r="HA194" i="4" a="1"/>
  <c r="HA194" i="4" s="1"/>
  <c r="DO81" i="4" a="1"/>
  <c r="DO81" i="4" s="1"/>
  <c r="EQ86" i="4" a="1"/>
  <c r="EQ86" i="4" s="1"/>
  <c r="HC194" i="4" a="1"/>
  <c r="HC194" i="4" s="1"/>
  <c r="FN91" i="4"/>
  <c r="FG179" i="4" a="1"/>
  <c r="FG179" i="4" s="1"/>
  <c r="FV86" i="4" a="1"/>
  <c r="FV86" i="4" s="1"/>
  <c r="HK86" i="4" a="1"/>
  <c r="HK86" i="4" s="1"/>
  <c r="FM91" i="4"/>
  <c r="N194" i="4" a="1"/>
  <c r="N194" i="4" s="1"/>
  <c r="L194" i="4" a="1"/>
  <c r="L194" i="4" s="1"/>
  <c r="GX194" i="4" a="1"/>
  <c r="GX194" i="4" s="1"/>
  <c r="GQ91" i="4" a="1"/>
  <c r="GQ91" i="4" s="1"/>
  <c r="FN179" i="4"/>
  <c r="DW82" i="4" a="1"/>
  <c r="DW82" i="4" s="1"/>
  <c r="O82" i="4" a="1"/>
  <c r="O82" i="4" s="1"/>
  <c r="GR56" i="4" a="1"/>
  <c r="GR56" i="4" s="1"/>
  <c r="FE127" i="4" a="1"/>
  <c r="FE127" i="4" s="1"/>
  <c r="S86" i="4" a="1"/>
  <c r="S86" i="4" s="1"/>
  <c r="EH194" i="4" a="1"/>
  <c r="EH194" i="4" s="1"/>
  <c r="O260" i="4" a="1"/>
  <c r="O260" i="4" s="1"/>
  <c r="EW86" i="4" a="1"/>
  <c r="EW86" i="4" s="1"/>
  <c r="FV56" i="4" a="1"/>
  <c r="FV56" i="4" s="1"/>
  <c r="FS127" i="4" a="1"/>
  <c r="FS127" i="4" s="1"/>
  <c r="EJ179" i="4" a="1"/>
  <c r="EJ179" i="4"/>
  <c r="GQ260" i="4" a="1"/>
  <c r="GQ260" i="4" s="1"/>
  <c r="HE179" i="4" a="1"/>
  <c r="HE179" i="4" s="1"/>
  <c r="EC86" i="4" a="1"/>
  <c r="EC86" i="4" s="1"/>
  <c r="FY86" i="4" a="1"/>
  <c r="FY86" i="4" s="1"/>
  <c r="ES56" i="4" a="1"/>
  <c r="ES56" i="4" s="1"/>
  <c r="FI86" i="4" a="1"/>
  <c r="FI86" i="4" s="1"/>
  <c r="FI91" i="4" a="1"/>
  <c r="FI91" i="4" s="1"/>
  <c r="EE38" i="4" a="1"/>
  <c r="EE38" i="4" s="1"/>
  <c r="GP127" i="4" a="1"/>
  <c r="GP127" i="4" s="1"/>
  <c r="FT56" i="4" a="1"/>
  <c r="FT56" i="4" s="1"/>
  <c r="GS56" i="4" a="1"/>
  <c r="GS56" i="4" s="1"/>
  <c r="EL86" i="4" a="1"/>
  <c r="EL86" i="4" s="1"/>
  <c r="DW179" i="4" a="1"/>
  <c r="DW179" i="4" s="1"/>
  <c r="T38" i="4" a="1"/>
  <c r="T38" i="4" s="1"/>
  <c r="DV81" i="4" a="1"/>
  <c r="DV81" i="4" s="1"/>
  <c r="HE81" i="4" a="1"/>
  <c r="HE81" i="4" s="1"/>
  <c r="HH194" i="4" a="1"/>
  <c r="HH194" i="4" s="1"/>
  <c r="FC260" i="4" a="1"/>
  <c r="FC260" i="4" s="1"/>
  <c r="R194" i="4" a="1"/>
  <c r="R194" i="4" s="1"/>
  <c r="FX91" i="4" a="1"/>
  <c r="FX91" i="4" s="1"/>
  <c r="FP56" i="4" a="1"/>
  <c r="FP56" i="4" s="1"/>
  <c r="DW81" i="4" a="1"/>
  <c r="DW81" i="4" s="1"/>
  <c r="GX127" i="4" a="1"/>
  <c r="GX127" i="4" s="1"/>
  <c r="DW56" i="4" a="1"/>
  <c r="DW56" i="4" s="1"/>
  <c r="GM179" i="4" a="1"/>
  <c r="GM179" i="4" s="1"/>
  <c r="FJ260" i="4" a="1"/>
  <c r="FJ260" i="4" s="1"/>
  <c r="ET38" i="4" a="1"/>
  <c r="ET38" i="4" s="1"/>
  <c r="ER38" i="4" a="1"/>
  <c r="ER38" i="4" s="1"/>
  <c r="HD86" i="4" a="1"/>
  <c r="HD86" i="4" s="1"/>
  <c r="HF260" i="4" a="1"/>
  <c r="HF260" i="4" s="1"/>
  <c r="EL260" i="4" a="1"/>
  <c r="EL260" i="4" s="1"/>
  <c r="FF81" i="4" a="1"/>
  <c r="FF81" i="4" s="1"/>
  <c r="FL194" i="4"/>
  <c r="K81" i="4" a="1"/>
  <c r="K81" i="4" s="1"/>
  <c r="DU81" i="4" a="1"/>
  <c r="DU81" i="4" s="1"/>
  <c r="EH82" i="4" a="1"/>
  <c r="EH82" i="4" s="1"/>
  <c r="GP86" i="4" a="1"/>
  <c r="GP86" i="4" s="1"/>
  <c r="EL179" i="4" a="1"/>
  <c r="EL179" i="4" s="1"/>
  <c r="ET91" i="4" a="1"/>
  <c r="ET91" i="4" s="1"/>
  <c r="EB56" i="4" a="1"/>
  <c r="EB56" i="4" s="1"/>
  <c r="GV127" i="4" a="1"/>
  <c r="GV127" i="4" s="1"/>
  <c r="GM82" i="4" a="1"/>
  <c r="GM82" i="4" s="1"/>
  <c r="GZ56" i="4" a="1"/>
  <c r="GZ56" i="4" s="1"/>
  <c r="M260" i="4" a="1"/>
  <c r="M260" i="4" s="1"/>
  <c r="DL82" i="4" a="1"/>
  <c r="DL82" i="4" s="1"/>
  <c r="FC86" i="4" a="1"/>
  <c r="FC86" i="4" s="1"/>
  <c r="HD194" i="4" a="1"/>
  <c r="HD194" i="4" s="1"/>
  <c r="EV38" i="4" a="1"/>
  <c r="EV38" i="4" s="1"/>
  <c r="FN81" i="4"/>
  <c r="GZ127" i="4" a="1"/>
  <c r="GZ127" i="4" s="1"/>
  <c r="HF127" i="4" a="1"/>
  <c r="HF127" i="4" s="1"/>
  <c r="FX81" i="4" a="1"/>
  <c r="FX81" i="4" s="1"/>
  <c r="FL81" i="4"/>
  <c r="ET194" i="4" a="1"/>
  <c r="ET194" i="4" s="1"/>
  <c r="DL127" i="4" a="1"/>
  <c r="DL127" i="4" s="1"/>
  <c r="EJ127" i="4" a="1"/>
  <c r="EJ127" i="4" s="1"/>
  <c r="GZ194" i="4" a="1"/>
  <c r="GZ194" i="4" s="1"/>
  <c r="DQ260" i="4" a="1"/>
  <c r="DQ260" i="4" s="1"/>
  <c r="ET82" i="4" a="1"/>
  <c r="ET82" i="4" s="1"/>
  <c r="FT91" i="4" a="1"/>
  <c r="FT91" i="4" s="1"/>
  <c r="DS260" i="4" a="1"/>
  <c r="DS260" i="4" s="1"/>
  <c r="DR260" i="4" a="1"/>
  <c r="DR260" i="4" s="1"/>
  <c r="EQ38" i="4" a="1"/>
  <c r="EQ38" i="4" s="1"/>
  <c r="FJ81" i="4" a="1"/>
  <c r="FJ81" i="4" s="1"/>
  <c r="FX86" i="4" a="1"/>
  <c r="FX86" i="4" s="1"/>
  <c r="GM194" i="4" a="1"/>
  <c r="GM194" i="4" s="1"/>
  <c r="FA86" i="4" a="1"/>
  <c r="FA86" i="4" s="1"/>
  <c r="EV81" i="4" a="1"/>
  <c r="EV81" i="4" s="1"/>
  <c r="EB38" i="4" a="1"/>
  <c r="EB38" i="4" s="1"/>
  <c r="N127" i="4" a="1"/>
  <c r="N127" i="4" s="1"/>
  <c r="L127" i="4" a="1"/>
  <c r="L127" i="4" s="1"/>
  <c r="DY56" i="4" a="1"/>
  <c r="DY56" i="4"/>
  <c r="FS82" i="4" a="1"/>
  <c r="FS82" i="4" s="1"/>
  <c r="DL260" i="4" a="1"/>
  <c r="DL260" i="4" s="1"/>
  <c r="GZ260" i="4" a="1"/>
  <c r="GZ260" i="4" s="1"/>
  <c r="FM179" i="4"/>
  <c r="FS260" i="4" a="1"/>
  <c r="FS260" i="4" s="1"/>
  <c r="Q91" i="4" a="1"/>
  <c r="Q91" i="4" s="1"/>
  <c r="I91" i="4" a="1"/>
  <c r="I91" i="4" s="1"/>
  <c r="ES179" i="4" a="1"/>
  <c r="ES179" i="4" s="1"/>
  <c r="DY127" i="4" a="1"/>
  <c r="DY127" i="4" s="1"/>
  <c r="FF82" i="4" a="1"/>
  <c r="FF82" i="4" s="1"/>
  <c r="GW91" i="4" a="1"/>
  <c r="GW91" i="4" s="1"/>
  <c r="DO38" i="4" a="1"/>
  <c r="DO38" i="4" s="1"/>
  <c r="FG91" i="4" a="1"/>
  <c r="FG91" i="4" s="1"/>
  <c r="FB91" i="4" a="1"/>
  <c r="FB91" i="4" s="1"/>
  <c r="FF56" i="4" a="1"/>
  <c r="FF56" i="4" s="1"/>
  <c r="GM81" i="4" a="1"/>
  <c r="GM81" i="4" s="1"/>
  <c r="GO127" i="4" a="1"/>
  <c r="GO127" i="4" s="1"/>
  <c r="EH179" i="4" a="1"/>
  <c r="EH179" i="4" s="1"/>
  <c r="GP260" i="4" a="1"/>
  <c r="GP260" i="4" s="1"/>
  <c r="FM260" i="4"/>
  <c r="EW260" i="4" a="1"/>
  <c r="EW260" i="4" s="1"/>
  <c r="FW179" i="4" a="1"/>
  <c r="FW179" i="4" s="1"/>
  <c r="HD91" i="4" a="1"/>
  <c r="HD91" i="4" s="1"/>
  <c r="GS91" i="4" a="1"/>
  <c r="GS91" i="4" s="1"/>
  <c r="HF38" i="4" a="1"/>
  <c r="HF38" i="4" s="1"/>
  <c r="EE86" i="4" a="1"/>
  <c r="EE86" i="4" s="1"/>
  <c r="FL127" i="4"/>
  <c r="EN56" i="4" a="1"/>
  <c r="EN56" i="4" s="1"/>
  <c r="ER82" i="4" a="1"/>
  <c r="ER82" i="4" s="1"/>
  <c r="FY82" i="4" a="1"/>
  <c r="FY82" i="4" s="1"/>
  <c r="DO82" i="4" a="1"/>
  <c r="DO82" i="4" s="1"/>
  <c r="HE56" i="4" a="1"/>
  <c r="HE56" i="4"/>
  <c r="FL179" i="4"/>
  <c r="FN86" i="4"/>
  <c r="FT260" i="4" a="1"/>
  <c r="FT260" i="4" s="1"/>
  <c r="FB82" i="4" a="1"/>
  <c r="FB82" i="4" s="1"/>
  <c r="DZ56" i="4" a="1"/>
  <c r="DZ56" i="4" s="1"/>
  <c r="S260" i="4" a="1"/>
  <c r="S260" i="4" s="1"/>
  <c r="EP56" i="4" a="1"/>
  <c r="EP56" i="4" s="1"/>
  <c r="FS81" i="4" a="1"/>
  <c r="FS81" i="4" s="1"/>
  <c r="GY86" i="4" a="1"/>
  <c r="GY86" i="4" s="1"/>
  <c r="GV82" i="4" a="1"/>
  <c r="GV82" i="4" s="1"/>
  <c r="EM86" i="4" a="1"/>
  <c r="EM86" i="4" s="1"/>
  <c r="EZ81" i="4" a="1"/>
  <c r="EZ81" i="4" s="1"/>
  <c r="EZ260" i="4" a="1"/>
  <c r="EZ260" i="4" s="1"/>
  <c r="FX127" i="4" a="1"/>
  <c r="FX127" i="4" s="1"/>
  <c r="FB194" i="4" a="1"/>
  <c r="FB194" i="4" s="1"/>
  <c r="DO260" i="4" a="1"/>
  <c r="DO260" i="4" s="1"/>
  <c r="EE81" i="4" a="1"/>
  <c r="EE81" i="4"/>
  <c r="K194" i="4" a="1"/>
  <c r="K194" i="4" s="1"/>
  <c r="DU194" i="4" a="1"/>
  <c r="DU194" i="4" s="1"/>
  <c r="K56" i="4" a="1"/>
  <c r="K56" i="4" s="1"/>
  <c r="DU56" i="4" a="1"/>
  <c r="DU56" i="4" s="1"/>
  <c r="FT86" i="4" a="1"/>
  <c r="FT86" i="4"/>
  <c r="FJ86" i="4" a="1"/>
  <c r="FJ86" i="4" s="1"/>
  <c r="EZ194" i="4" a="1"/>
  <c r="EZ194" i="4" s="1"/>
  <c r="EC56" i="4" a="1"/>
  <c r="EC56" i="4" s="1"/>
  <c r="EN179" i="4" a="1"/>
  <c r="EN179" i="4" s="1"/>
  <c r="T127" i="4" a="1"/>
  <c r="T127" i="4" s="1"/>
  <c r="T82" i="4" a="1"/>
  <c r="T82" i="4" s="1"/>
  <c r="DM56" i="4" a="1"/>
  <c r="DM56" i="4" s="1"/>
  <c r="DY86" i="4" a="1"/>
  <c r="DY86" i="4" s="1"/>
  <c r="EB82" i="4" a="1"/>
  <c r="EB82" i="4" s="1"/>
  <c r="M82" i="4" a="1"/>
  <c r="M82" i="4" s="1"/>
  <c r="HK82" i="4" a="1"/>
  <c r="HK82" i="4"/>
  <c r="GQ38" i="4" a="1"/>
  <c r="GQ38" i="4" s="1"/>
  <c r="EX82" i="4" a="1"/>
  <c r="EX82" i="4" s="1"/>
  <c r="ED82" i="4" a="1"/>
  <c r="ED82" i="4" s="1"/>
  <c r="FY127" i="4" a="1"/>
  <c r="FY127" i="4" s="1"/>
  <c r="HE194" i="4" a="1"/>
  <c r="HE194" i="4" s="1"/>
  <c r="FV82" i="4" a="1"/>
  <c r="FV82" i="4" s="1"/>
  <c r="FW91" i="4" a="1"/>
  <c r="FW91" i="4" s="1"/>
  <c r="GX38" i="4" a="1"/>
  <c r="GX38" i="4" s="1"/>
  <c r="EN81" i="4" a="1"/>
  <c r="EN81" i="4" s="1"/>
  <c r="EE194" i="4" a="1"/>
  <c r="EE194" i="4" s="1"/>
  <c r="EB260" i="4" a="1"/>
  <c r="EB260" i="4" s="1"/>
  <c r="EP179" i="4" a="1"/>
  <c r="EP179" i="4" s="1"/>
  <c r="GR127" i="4" a="1"/>
  <c r="GR127" i="4" s="1"/>
  <c r="FP86" i="4" a="1"/>
  <c r="FP86" i="4" s="1"/>
  <c r="ES81" i="4" a="1"/>
  <c r="ES81" i="4"/>
  <c r="DL194" i="4" a="1"/>
  <c r="DL194" i="4" s="1"/>
  <c r="EB179" i="4" a="1"/>
  <c r="EB179" i="4" s="1"/>
  <c r="EX86" i="4" a="1"/>
  <c r="EX86" i="4" s="1"/>
  <c r="DS56" i="4" a="1"/>
  <c r="DS56" i="4" s="1"/>
  <c r="DR56" i="4" a="1"/>
  <c r="DR56" i="4" s="1"/>
  <c r="GU127" i="4" a="1"/>
  <c r="GU127" i="4" s="1"/>
  <c r="GO56" i="4" a="1"/>
  <c r="GO56" i="4" s="1"/>
  <c r="EP82" i="4" a="1"/>
  <c r="EP82" i="4" s="1"/>
  <c r="S91" i="4" a="1"/>
  <c r="S91" i="4"/>
  <c r="GY56" i="4" a="1"/>
  <c r="GY56" i="4" s="1"/>
  <c r="EC82" i="4" a="1"/>
  <c r="EC82" i="4" s="1"/>
  <c r="FI127" i="4" a="1"/>
  <c r="FI127" i="4" s="1"/>
  <c r="EM91" i="4" a="1"/>
  <c r="EM91" i="4" s="1"/>
  <c r="DW260" i="4" a="1"/>
  <c r="DW260" i="4" s="1"/>
  <c r="GR38" i="4" a="1"/>
  <c r="GR38" i="4" s="1"/>
  <c r="DZ86" i="4" a="1"/>
  <c r="DZ86" i="4" s="1"/>
  <c r="GN91" i="4" a="1"/>
  <c r="GN91" i="4" s="1"/>
  <c r="Q127" i="4" a="1"/>
  <c r="Q127" i="4" s="1"/>
  <c r="I127" i="4" a="1"/>
  <c r="I127" i="4"/>
  <c r="DZ91" i="4" a="1"/>
  <c r="DZ91" i="4" s="1"/>
  <c r="GM38" i="4" a="1"/>
  <c r="GM38" i="4" s="1"/>
  <c r="FG127" i="4" a="1"/>
  <c r="FG127" i="4" s="1"/>
  <c r="FE194" i="4" a="1"/>
  <c r="FE194" i="4" s="1"/>
  <c r="EW179" i="4" a="1"/>
  <c r="EW179" i="4" s="1"/>
  <c r="EQ56" i="4" a="1"/>
  <c r="EQ56" i="4" s="1"/>
  <c r="EJ86" i="4" a="1"/>
  <c r="EJ86" i="4" s="1"/>
  <c r="FJ91" i="4" a="1"/>
  <c r="FJ91" i="4" s="1"/>
  <c r="DS38" i="4" a="1"/>
  <c r="DS38" i="4" s="1"/>
  <c r="DR38" i="4" a="1"/>
  <c r="DR38" i="4" s="1"/>
  <c r="FJ194" i="4" a="1"/>
  <c r="FJ194" i="4" s="1"/>
  <c r="DL91" i="4" a="1"/>
  <c r="DL91" i="4" s="1"/>
  <c r="GS194" i="4" a="1"/>
  <c r="GS194" i="4"/>
  <c r="N179" i="4" a="1"/>
  <c r="N179" i="4" s="1"/>
  <c r="L179" i="4" a="1"/>
  <c r="L179" i="4" s="1"/>
  <c r="FP38" i="4" a="1"/>
  <c r="FP38" i="4" s="1"/>
  <c r="FC82" i="4" a="1"/>
  <c r="FC82" i="4" s="1"/>
  <c r="GU81" i="4" a="1"/>
  <c r="GU81" i="4" s="1"/>
  <c r="FI194" i="4" a="1"/>
  <c r="FI194" i="4" s="1"/>
  <c r="HE38" i="4" a="1"/>
  <c r="HE38" i="4" s="1"/>
  <c r="GQ81" i="4" a="1"/>
  <c r="GQ81" i="4" s="1"/>
  <c r="EN194" i="4" a="1"/>
  <c r="EN194" i="4"/>
  <c r="EB127" i="4" a="1"/>
  <c r="EB127" i="4" s="1"/>
  <c r="EZ127" i="4" a="1"/>
  <c r="EZ127" i="4" s="1"/>
  <c r="EM260" i="4" a="1"/>
  <c r="EM260" i="4" s="1"/>
  <c r="HD56" i="4" a="1"/>
  <c r="HD56" i="4" s="1"/>
  <c r="FE82" i="4" a="1"/>
  <c r="FE82" i="4" s="1"/>
  <c r="DZ179" i="4" a="1"/>
  <c r="DZ179" i="4" s="1"/>
  <c r="GW179" i="4" a="1"/>
  <c r="GW179" i="4" s="1"/>
  <c r="GP82" i="4" a="1"/>
  <c r="GP82" i="4" s="1"/>
  <c r="FW82" i="4" a="1"/>
  <c r="FW82" i="4" s="1"/>
  <c r="GV179" i="4" a="1"/>
  <c r="GV179" i="4" s="1"/>
  <c r="HA82" i="4" a="1"/>
  <c r="HA82" i="4" s="1"/>
  <c r="N82" i="4" a="1"/>
  <c r="N82" i="4" s="1"/>
  <c r="L82" i="4" a="1"/>
  <c r="L82" i="4" s="1"/>
  <c r="EV260" i="4" a="1"/>
  <c r="EV260" i="4" s="1"/>
  <c r="DV56" i="4" a="1"/>
  <c r="DV56" i="4" s="1"/>
  <c r="GO81" i="4" a="1"/>
  <c r="GO81" i="4" s="1"/>
  <c r="EN82" i="4" a="1"/>
  <c r="EN82" i="4" s="1"/>
  <c r="GQ86" i="4" a="1"/>
  <c r="GQ86" i="4" s="1"/>
  <c r="GQ82" i="4" a="1"/>
  <c r="GQ82" i="4" s="1"/>
  <c r="EJ81" i="4" a="1"/>
  <c r="EJ81" i="4" s="1"/>
  <c r="DQ194" i="4" a="1"/>
  <c r="DQ194" i="4" s="1"/>
  <c r="EJ194" i="4" a="1"/>
  <c r="EJ194" i="4" s="1"/>
  <c r="GX86" i="4" a="1"/>
  <c r="GX86" i="4" s="1"/>
  <c r="DM194" i="4" a="1"/>
  <c r="DM194" i="4" s="1"/>
  <c r="T179" i="4" a="1"/>
  <c r="T179" i="4" s="1"/>
  <c r="GS82" i="4" a="1"/>
  <c r="GS82" i="4" s="1"/>
  <c r="EV179" i="4" a="1"/>
  <c r="EV179" i="4" s="1"/>
  <c r="EH91" i="4" a="1"/>
  <c r="EH91" i="4" s="1"/>
  <c r="HC38" i="4" a="1"/>
  <c r="HC38" i="4"/>
  <c r="ES194" i="4" a="1"/>
  <c r="ES194" i="4" s="1"/>
  <c r="DZ82" i="4" a="1"/>
  <c r="DZ82" i="4" s="1"/>
  <c r="ER260" i="4" a="1"/>
  <c r="ER260" i="4" s="1"/>
  <c r="Q38" i="4" a="1"/>
  <c r="Q38" i="4" s="1"/>
  <c r="I38" i="4" a="1"/>
  <c r="I38" i="4"/>
  <c r="GQ56" i="4" a="1"/>
  <c r="GQ56" i="4" s="1"/>
  <c r="GO38" i="4" a="1"/>
  <c r="GO38" i="4" s="1"/>
  <c r="FG194" i="4" a="1"/>
  <c r="FG194" i="4" s="1"/>
  <c r="ET179" i="4" a="1"/>
  <c r="ET179" i="4" s="1"/>
  <c r="ER194" i="4" a="1"/>
  <c r="ER194" i="4" s="1"/>
  <c r="EM179" i="4" a="1"/>
  <c r="EM179" i="4" s="1"/>
  <c r="EB81" i="4" a="1"/>
  <c r="EB81" i="4" s="1"/>
  <c r="EE91" i="4" a="1"/>
  <c r="EE91" i="4" s="1"/>
  <c r="EH260" i="4" a="1"/>
  <c r="EH260" i="4" s="1"/>
  <c r="GN179" i="4" a="1"/>
  <c r="GN179" i="4" s="1"/>
  <c r="M194" i="4" a="1"/>
  <c r="M194" i="4" s="1"/>
  <c r="DM38" i="4" a="1"/>
  <c r="DM38" i="4" s="1"/>
  <c r="GM86" i="4" a="1"/>
  <c r="GM86" i="4" s="1"/>
  <c r="DM91" i="4" a="1"/>
  <c r="DM91" i="4" s="1"/>
  <c r="ER91" i="4" a="1"/>
  <c r="ER91" i="4"/>
  <c r="EM56" i="4" a="1"/>
  <c r="EM56" i="4" s="1"/>
  <c r="N81" i="4" a="1"/>
  <c r="N81" i="4" s="1"/>
  <c r="L81" i="4" a="1"/>
  <c r="L81" i="4" s="1"/>
  <c r="FF179" i="4" a="1"/>
  <c r="FF179" i="4" s="1"/>
  <c r="HD81" i="4" a="1"/>
  <c r="HD81" i="4" s="1"/>
  <c r="EB91" i="4" a="1"/>
  <c r="EB91" i="4" s="1"/>
  <c r="HF86" i="4" a="1"/>
  <c r="HF86" i="4" s="1"/>
  <c r="M38" i="4" a="1"/>
  <c r="M38" i="4" s="1"/>
  <c r="DV91" i="4" a="1"/>
  <c r="DV91" i="4" s="1"/>
  <c r="EQ260" i="4" a="1"/>
  <c r="EQ260" i="4" s="1"/>
  <c r="DZ194" i="4" a="1"/>
  <c r="DZ194" i="4" s="1"/>
  <c r="EQ194" i="4" a="1"/>
  <c r="EQ194" i="4" s="1"/>
  <c r="EL56" i="4" a="1"/>
  <c r="EL56" i="4" s="1"/>
  <c r="GW82" i="4" a="1"/>
  <c r="GW82" i="4"/>
  <c r="FI38" i="4" a="1"/>
  <c r="FI38" i="4" s="1"/>
  <c r="FN194" i="4"/>
  <c r="GO194" i="4" a="1"/>
  <c r="GO194" i="4" s="1"/>
  <c r="FC56" i="4" a="1"/>
  <c r="FC56" i="4" s="1"/>
  <c r="FS38" i="4" a="1"/>
  <c r="FS38" i="4" s="1"/>
  <c r="FG56" i="4" a="1"/>
  <c r="FG56" i="4" s="1"/>
  <c r="DS194" i="4" a="1"/>
  <c r="DS194" i="4" s="1"/>
  <c r="DR194" i="4" a="1"/>
  <c r="DR194" i="4" s="1"/>
  <c r="FG38" i="4" a="1"/>
  <c r="FG38" i="4" s="1"/>
  <c r="M81" i="4" a="1"/>
  <c r="M81" i="4" s="1"/>
  <c r="FE38" i="4" a="1"/>
  <c r="FE38" i="4" s="1"/>
  <c r="O194" i="4" a="1"/>
  <c r="O194" i="4" s="1"/>
  <c r="GM127" i="4" a="1"/>
  <c r="GM127" i="4" s="1"/>
  <c r="FC91" i="4" a="1"/>
  <c r="FC91" i="4"/>
  <c r="K82" i="4" a="1"/>
  <c r="K82" i="4" s="1"/>
  <c r="DU82" i="4" a="1"/>
  <c r="DU82" i="4" s="1"/>
  <c r="FW86" i="4" a="1"/>
  <c r="FW86" i="4" s="1"/>
  <c r="DQ91" i="4" a="1"/>
  <c r="DQ91" i="4" s="1"/>
  <c r="FG260" i="4" a="1"/>
  <c r="FG260" i="4" s="1"/>
  <c r="DV86" i="4" a="1"/>
  <c r="DV86" i="4" s="1"/>
  <c r="EL81" i="4" a="1"/>
  <c r="EL81" i="4" s="1"/>
  <c r="HA81" i="4" a="1"/>
  <c r="HA81" i="4" s="1"/>
  <c r="EB194" i="4" a="1"/>
  <c r="EB194" i="4" s="1"/>
  <c r="FT127" i="4" a="1"/>
  <c r="FT127" i="4" s="1"/>
  <c r="DS127" i="4" a="1"/>
  <c r="DS127" i="4"/>
  <c r="DR127" i="4" a="1"/>
  <c r="DR127" i="4" s="1"/>
  <c r="ED260" i="4" a="1"/>
  <c r="ED260" i="4" s="1"/>
  <c r="K86" i="4" a="1"/>
  <c r="K86" i="4" s="1"/>
  <c r="DU86" i="4" a="1"/>
  <c r="DU86" i="4" s="1"/>
  <c r="ED86" i="4" a="1"/>
  <c r="ED86" i="4" s="1"/>
  <c r="HK179" i="4" a="1"/>
  <c r="HK179" i="4" s="1"/>
  <c r="HA91" i="4" a="1"/>
  <c r="HA91" i="4" s="1"/>
  <c r="O91" i="4" a="1"/>
  <c r="O91" i="4" s="1"/>
  <c r="T86" i="4" a="1"/>
  <c r="T86" i="4" s="1"/>
  <c r="EM194" i="4" a="1"/>
  <c r="EM194" i="4" s="1"/>
  <c r="GN81" i="4" a="1"/>
  <c r="GN81" i="4" s="1"/>
  <c r="EI179" i="4" a="1"/>
  <c r="EI179" i="4" s="1"/>
  <c r="DV194" i="4" a="1"/>
  <c r="DV194" i="4" s="1"/>
  <c r="GO91" i="4" a="1"/>
  <c r="GO91" i="4" s="1"/>
  <c r="GV194" i="4" a="1"/>
  <c r="GV194" i="4" s="1"/>
  <c r="GR179" i="4" a="1"/>
  <c r="GR179" i="4" s="1"/>
  <c r="FB38" i="4" a="1"/>
  <c r="FB38" i="4" s="1"/>
  <c r="ES91" i="4" a="1"/>
  <c r="ES91" i="4" s="1"/>
  <c r="GY179" i="4" a="1"/>
  <c r="GY179" i="4" s="1"/>
  <c r="HE91" i="4" a="1"/>
  <c r="HE91" i="4" s="1"/>
  <c r="EX81" i="4" a="1"/>
  <c r="EX81" i="4" s="1"/>
  <c r="HH38" i="4" a="1"/>
  <c r="HH38" i="4" s="1"/>
  <c r="GV86" i="4" a="1"/>
  <c r="GV86" i="4" s="1"/>
  <c r="EI56" i="4" a="1"/>
  <c r="EI56" i="4" s="1"/>
  <c r="EP194" i="4" a="1"/>
  <c r="EP194" i="4" s="1"/>
  <c r="EX194" i="4" a="1"/>
  <c r="EX194" i="4" s="1"/>
  <c r="DY194" i="4" a="1"/>
  <c r="DY194" i="4" s="1"/>
  <c r="GW81" i="4" a="1"/>
  <c r="GW81" i="4" s="1"/>
  <c r="GM91" i="4" a="1"/>
  <c r="GM91" i="4" s="1"/>
  <c r="FS56" i="4" a="1"/>
  <c r="FS56" i="4" s="1"/>
  <c r="ER127" i="4" a="1"/>
  <c r="ER127" i="4" s="1"/>
  <c r="GR82" i="4" a="1"/>
  <c r="GR82" i="4" s="1"/>
  <c r="EN260" i="4" a="1"/>
  <c r="EN260" i="4" s="1"/>
  <c r="FT194" i="4" a="1"/>
  <c r="FT194" i="4" s="1"/>
  <c r="FE56" i="4" a="1"/>
  <c r="FE56" i="4" s="1"/>
  <c r="GN82" i="4" a="1"/>
  <c r="GN82" i="4" s="1"/>
  <c r="DM260" i="4" a="1"/>
  <c r="DM260" i="4" s="1"/>
  <c r="Q82" i="4" a="1"/>
  <c r="Q82" i="4" s="1"/>
  <c r="I82" i="4" a="1"/>
  <c r="I82" i="4" s="1"/>
  <c r="M86" i="4" a="1"/>
  <c r="M86" i="4" s="1"/>
  <c r="DV260" i="4" a="1"/>
  <c r="DV260" i="4" s="1"/>
  <c r="ED194" i="4" a="1"/>
  <c r="ED194" i="4" s="1"/>
  <c r="EZ38" i="4" a="1"/>
  <c r="EZ38" i="4" s="1"/>
  <c r="EH81" i="4" a="1"/>
  <c r="EH81" i="4" s="1"/>
  <c r="GO260" i="4" a="1"/>
  <c r="GO260" i="4" s="1"/>
  <c r="DZ38" i="4" a="1"/>
  <c r="DZ38" i="4" s="1"/>
  <c r="HC81" i="4" a="1"/>
  <c r="HC81" i="4" s="1"/>
  <c r="ES127" i="4" a="1"/>
  <c r="ES127" i="4" s="1"/>
  <c r="ER56" i="4" a="1"/>
  <c r="ER56" i="4" s="1"/>
  <c r="GX260" i="4" a="1"/>
  <c r="GX260" i="4" s="1"/>
  <c r="EM38" i="4" a="1"/>
  <c r="EM38" i="4" s="1"/>
  <c r="ET260" i="4" a="1"/>
  <c r="ET260" i="4" s="1"/>
  <c r="FF86" i="4" a="1"/>
  <c r="FF86" i="4" s="1"/>
  <c r="GU56" i="4" a="1"/>
  <c r="GU56" i="4" s="1"/>
  <c r="EQ91" i="4" a="1"/>
  <c r="EQ91" i="4" s="1"/>
  <c r="EM127" i="4" a="1"/>
  <c r="EM127" i="4" s="1"/>
  <c r="FF38" i="4" a="1"/>
  <c r="FF38" i="4" s="1"/>
  <c r="HD127" i="4" a="1"/>
  <c r="HD127" i="4" s="1"/>
  <c r="EE179" i="4" a="1"/>
  <c r="EE179" i="4" s="1"/>
  <c r="FC81" i="4" a="1"/>
  <c r="FC81" i="4" s="1"/>
  <c r="EN91" i="4" a="1"/>
  <c r="EN91" i="4"/>
  <c r="K260" i="4" a="1"/>
  <c r="K260" i="4" s="1"/>
  <c r="DU260" i="4" a="1"/>
  <c r="DU260" i="4" s="1"/>
  <c r="HH260" i="4" a="1"/>
  <c r="HH260" i="4" s="1"/>
  <c r="GW56" i="4" a="1"/>
  <c r="GW56" i="4" s="1"/>
  <c r="K91" i="4" a="1"/>
  <c r="K91" i="4" s="1"/>
  <c r="DU91" i="4" a="1"/>
  <c r="DU91" i="4" s="1"/>
  <c r="FY179" i="4" a="1"/>
  <c r="FY179" i="4" s="1"/>
  <c r="EW56" i="4" a="1"/>
  <c r="EW56" i="4" s="1"/>
  <c r="HE86" i="4" a="1"/>
  <c r="HE86" i="4" s="1"/>
  <c r="GM56" i="4" a="1"/>
  <c r="GM56" i="4" s="1"/>
  <c r="EW91" i="4" a="1"/>
  <c r="EW91" i="4" s="1"/>
  <c r="FW38" i="4" a="1"/>
  <c r="FW38" i="4" s="1"/>
  <c r="FA38" i="4" a="1"/>
  <c r="FA38" i="4" s="1"/>
  <c r="S38" i="4" a="1"/>
  <c r="S38" i="4" s="1"/>
  <c r="FS91" i="4" a="1"/>
  <c r="FS91" i="4" s="1"/>
  <c r="DW91" i="4" a="1"/>
  <c r="DW91" i="4" s="1"/>
  <c r="EC81" i="4" a="1"/>
  <c r="EC81" i="4" s="1"/>
  <c r="DM81" i="4" a="1"/>
  <c r="DM81" i="4" s="1"/>
  <c r="HK194" i="4" a="1"/>
  <c r="HK194" i="4" s="1"/>
  <c r="GW86" i="4" a="1"/>
  <c r="GW86" i="4" s="1"/>
  <c r="FM82" i="4"/>
  <c r="EW194" i="4" a="1"/>
  <c r="EW194" i="4" s="1"/>
  <c r="R91" i="4" a="1"/>
  <c r="R91" i="4" s="1"/>
  <c r="HK127" i="4" a="1"/>
  <c r="HK127" i="4" s="1"/>
  <c r="FW127" i="4" a="1"/>
  <c r="FW127" i="4" s="1"/>
  <c r="HD260" i="4" a="1"/>
  <c r="HD260" i="4" s="1"/>
  <c r="DW86" i="4" a="1"/>
  <c r="DW86" i="4" s="1"/>
  <c r="DM82" i="4" a="1"/>
  <c r="DM82" i="4" s="1"/>
  <c r="GY91" i="4" a="1"/>
  <c r="GY91" i="4" s="1"/>
  <c r="FL86" i="4"/>
  <c r="GX91" i="4" a="1"/>
  <c r="GX91" i="4" s="1"/>
  <c r="FM127" i="4"/>
  <c r="DS81" i="4" a="1"/>
  <c r="DS81" i="4" s="1"/>
  <c r="DR81" i="4" a="1"/>
  <c r="DR81" i="4" s="1"/>
  <c r="DZ81" i="4" a="1"/>
  <c r="DZ81" i="4" s="1"/>
  <c r="S56" i="4" a="1"/>
  <c r="S56" i="4" s="1"/>
  <c r="GS38" i="4" a="1"/>
  <c r="GS38" i="4" s="1"/>
  <c r="GV81" i="4" a="1"/>
  <c r="GV81" i="4" s="1"/>
  <c r="EV86" i="4" a="1"/>
  <c r="EV86" i="4" s="1"/>
  <c r="DW194" i="4" a="1"/>
  <c r="DW194" i="4" s="1"/>
  <c r="EZ179" i="4" a="1"/>
  <c r="EZ179" i="4" s="1"/>
  <c r="GO179" i="4" a="1"/>
  <c r="GO179" i="4" s="1"/>
  <c r="FL38" i="4"/>
  <c r="FB56" i="4" a="1"/>
  <c r="FB56" i="4"/>
  <c r="GP56" i="4" a="1"/>
  <c r="GP56" i="4"/>
  <c r="EN86" i="4" a="1"/>
  <c r="EN86" i="4" s="1"/>
  <c r="HE82" i="4" a="1"/>
  <c r="HE82" i="4" s="1"/>
  <c r="GU38" i="4" a="1"/>
  <c r="GU38" i="4" s="1"/>
  <c r="HA127" i="4" a="1"/>
  <c r="HA127" i="4" s="1"/>
  <c r="EH86" i="4" a="1"/>
  <c r="EH86" i="4" s="1"/>
  <c r="FY194" i="4" a="1"/>
  <c r="FY194" i="4" s="1"/>
  <c r="T260" i="4" a="1"/>
  <c r="T260" i="4" s="1"/>
  <c r="GP179" i="4" a="1"/>
  <c r="GP179" i="4" s="1"/>
  <c r="HE260" i="4" a="1"/>
  <c r="HE260" i="4" s="1"/>
  <c r="EX91" i="4" a="1"/>
  <c r="EX91" i="4" s="1"/>
  <c r="EP86" i="4" a="1"/>
  <c r="EP86" i="4" s="1"/>
  <c r="EZ82" i="4" a="1"/>
  <c r="EZ82" i="4" s="1"/>
  <c r="Q194" i="4" a="1"/>
  <c r="Q194" i="4" s="1"/>
  <c r="I194" i="4" a="1"/>
  <c r="I194" i="4"/>
  <c r="FA194" i="4" a="1"/>
  <c r="FA194" i="4" s="1"/>
  <c r="FS86" i="4" a="1"/>
  <c r="FS86" i="4" s="1"/>
  <c r="HC86" i="4" a="1"/>
  <c r="HC86" i="4" s="1"/>
  <c r="EI260" i="4" a="1"/>
  <c r="EI260" i="4" s="1"/>
  <c r="T194" i="4" a="1"/>
  <c r="T194" i="4"/>
  <c r="FC179" i="4" a="1"/>
  <c r="FC179" i="4" s="1"/>
  <c r="GV260" i="4" a="1"/>
  <c r="GV260" i="4" s="1"/>
  <c r="FX260" i="4" a="1"/>
  <c r="FX260" i="4" s="1"/>
  <c r="EM81" i="4" a="1"/>
  <c r="EM81" i="4" s="1"/>
  <c r="HA179" i="4" a="1"/>
  <c r="HA179" i="4" s="1"/>
  <c r="ER81" i="4" a="1"/>
  <c r="ER81" i="4" s="1"/>
  <c r="ER86" i="4" a="1"/>
  <c r="ER86" i="4" s="1"/>
  <c r="FC38" i="4" a="1"/>
  <c r="FC38" i="4" s="1"/>
  <c r="Q81" i="4" a="1"/>
  <c r="Q81" i="4" s="1"/>
  <c r="I81" i="4" a="1"/>
  <c r="I81" i="4" s="1"/>
  <c r="FA127" i="4" a="1"/>
  <c r="FA127" i="4" s="1"/>
  <c r="FG82" i="4" a="1"/>
  <c r="FG82" i="4" s="1"/>
  <c r="GP91" i="4" a="1"/>
  <c r="GP91" i="4" s="1"/>
  <c r="HD179" i="4" a="1"/>
  <c r="HD179" i="4" s="1"/>
  <c r="GS127" i="4" a="1"/>
  <c r="GS127" i="4"/>
  <c r="FT179" i="4" a="1"/>
  <c r="FT179" i="4" s="1"/>
  <c r="FV260" i="4" a="1"/>
  <c r="FV260" i="4" s="1"/>
  <c r="GY82" i="4" a="1"/>
  <c r="GY82" i="4" s="1"/>
  <c r="R127" i="4" a="1"/>
  <c r="R127" i="4" s="1"/>
  <c r="GS86" i="4" a="1"/>
  <c r="GS86" i="4" s="1"/>
  <c r="GZ82" i="4" a="1"/>
  <c r="GZ82" i="4" s="1"/>
  <c r="FW56" i="4" a="1"/>
  <c r="FW56" i="4" s="1"/>
  <c r="GX179" i="4" a="1"/>
  <c r="GX179" i="4"/>
  <c r="Q260" i="4" a="1"/>
  <c r="Q260" i="4" s="1"/>
  <c r="I260" i="4" a="1"/>
  <c r="I260" i="4" s="1"/>
  <c r="EI82" i="4" a="1"/>
  <c r="EI82" i="4" s="1"/>
  <c r="FA179" i="4" a="1"/>
  <c r="FA179" i="4"/>
  <c r="EX38" i="4" a="1"/>
  <c r="EX38" i="4" s="1"/>
  <c r="EJ38" i="4" a="1"/>
  <c r="EJ38" i="4" s="1"/>
  <c r="GQ127" i="4" a="1"/>
  <c r="GQ127" i="4" s="1"/>
  <c r="FP194" i="4" a="1"/>
  <c r="FP194" i="4" s="1"/>
  <c r="EH56" i="4" a="1"/>
  <c r="EH56" i="4" s="1"/>
  <c r="N38" i="4" a="1"/>
  <c r="N38" i="4" s="1"/>
  <c r="L38" i="4" a="1"/>
  <c r="L38" i="4" s="1"/>
  <c r="DQ179" i="4" a="1"/>
  <c r="DQ179" i="4" s="1"/>
  <c r="FX38" i="4" a="1"/>
  <c r="FX38" i="4" s="1"/>
  <c r="FE86" i="4" a="1"/>
  <c r="FE86" i="4" s="1"/>
  <c r="DY38" i="4" a="1"/>
  <c r="DY38" i="4" s="1"/>
  <c r="R56" i="4" a="1"/>
  <c r="R56" i="4" s="1"/>
  <c r="GV56" i="4" a="1"/>
  <c r="GV56" i="4" s="1"/>
  <c r="M179" i="4" a="1"/>
  <c r="M179" i="4" s="1"/>
  <c r="DQ56" i="4" a="1"/>
  <c r="DQ56" i="4" s="1"/>
  <c r="EI81" i="4" a="1"/>
  <c r="EI81" i="4" s="1"/>
  <c r="EL38" i="4" a="1"/>
  <c r="EL38" i="4" s="1"/>
  <c r="EQ127" i="4" a="1"/>
  <c r="EQ127" i="4" s="1"/>
  <c r="EL82" i="4" a="1"/>
  <c r="EL82" i="4" s="1"/>
  <c r="GP38" i="4" a="1"/>
  <c r="GP38" i="4" s="1"/>
  <c r="HC56" i="4" a="1"/>
  <c r="HC56" i="4" s="1"/>
  <c r="GQ179" i="4" a="1"/>
  <c r="GQ179" i="4" s="1"/>
  <c r="FL260" i="4"/>
  <c r="S127" i="4" a="1"/>
  <c r="S127" i="4" s="1"/>
  <c r="EV82" i="4" a="1"/>
  <c r="EV82" i="4"/>
  <c r="FB86" i="4" a="1"/>
  <c r="FB86" i="4" s="1"/>
  <c r="FV91" i="4" a="1"/>
  <c r="FV91" i="4" s="1"/>
  <c r="DY260" i="4" a="1"/>
  <c r="DY260" i="4" s="1"/>
  <c r="FV194" i="4" a="1"/>
  <c r="FV194" i="4" s="1"/>
  <c r="T56" i="4" a="1"/>
  <c r="T56" i="4" s="1"/>
  <c r="HH81" i="4" a="1"/>
  <c r="HH81" i="4" s="1"/>
  <c r="GW107" i="4" a="1"/>
  <c r="GW107" i="4" s="1"/>
  <c r="GO107" i="4" a="1"/>
  <c r="GO107" i="4" s="1"/>
  <c r="DQ107" i="4" a="1"/>
  <c r="DQ107" i="4" s="1"/>
  <c r="ET107" i="4" a="1"/>
  <c r="ET107" i="4" s="1"/>
  <c r="HH107" i="4" a="1"/>
  <c r="HH107" i="4" s="1"/>
  <c r="EI107" i="4" a="1"/>
  <c r="EI107" i="4" s="1"/>
  <c r="EC107" i="4" a="1"/>
  <c r="EC107" i="4" s="1"/>
  <c r="FN107" i="4"/>
  <c r="GN107" i="4" a="1"/>
  <c r="GN107" i="4"/>
  <c r="O107" i="4" a="1"/>
  <c r="O107" i="4" s="1"/>
  <c r="FL107" i="4"/>
  <c r="EL107" i="4" a="1"/>
  <c r="EL107" i="4" s="1"/>
  <c r="EP107" i="4" a="1"/>
  <c r="EP107" i="4" s="1"/>
  <c r="HK107" i="4" a="1"/>
  <c r="HK107" i="4" s="1"/>
  <c r="EX107" i="4" a="1"/>
  <c r="EX107" i="4" s="1"/>
  <c r="GU107" i="4" a="1"/>
  <c r="GU107" i="4" s="1"/>
  <c r="DM107" i="4" a="1"/>
  <c r="DM107" i="4" s="1"/>
  <c r="FP107" i="4" a="1"/>
  <c r="FP107" i="4" s="1"/>
  <c r="HE107" i="4" a="1"/>
  <c r="HE107" i="4" s="1"/>
  <c r="S107" i="4" a="1"/>
  <c r="S107" i="4" s="1"/>
  <c r="FA107" i="4" a="1"/>
  <c r="FA107" i="4" s="1"/>
  <c r="EW107" i="4" a="1"/>
  <c r="EW107" i="4" s="1"/>
  <c r="DW107" i="4" a="1"/>
  <c r="DW107" i="4"/>
  <c r="GV107" i="4" a="1"/>
  <c r="GV107" i="4" s="1"/>
  <c r="EV107" i="4" a="1"/>
  <c r="EV107" i="4" s="1"/>
  <c r="GZ107" i="4" a="1"/>
  <c r="GZ107" i="4" s="1"/>
  <c r="GM107" i="4" a="1"/>
  <c r="GM107" i="4" s="1"/>
  <c r="K107" i="4" a="1"/>
  <c r="K107" i="4" s="1"/>
  <c r="DU107" i="4" a="1"/>
  <c r="DU107" i="4" s="1"/>
  <c r="GY107" i="4" a="1"/>
  <c r="GY107" i="4" s="1"/>
  <c r="Q107" i="4" a="1"/>
  <c r="Q107" i="4" s="1"/>
  <c r="I107" i="4" a="1"/>
  <c r="I107" i="4" s="1"/>
  <c r="N107" i="4" a="1"/>
  <c r="N107" i="4" s="1"/>
  <c r="L107" i="4" a="1"/>
  <c r="L107" i="4" s="1"/>
  <c r="EN107" i="4" a="1"/>
  <c r="EN107" i="4" s="1"/>
  <c r="DO107" i="4" a="1"/>
  <c r="DO107" i="4" s="1"/>
  <c r="HF107" i="4" a="1"/>
  <c r="HF107" i="4" s="1"/>
  <c r="DS107" i="4" a="1"/>
  <c r="DS107" i="4" s="1"/>
  <c r="DR107" i="4" a="1"/>
  <c r="DR107" i="4" s="1"/>
  <c r="R107" i="4" a="1"/>
  <c r="R107" i="4" s="1"/>
  <c r="FV107" i="4" a="1"/>
  <c r="FV107" i="4" s="1"/>
  <c r="FI107" i="4" a="1"/>
  <c r="FI107" i="4" s="1"/>
  <c r="HC107" i="4" a="1"/>
  <c r="HC107" i="4" s="1"/>
  <c r="FG107" i="4" a="1"/>
  <c r="FG107" i="4"/>
  <c r="EH107" i="4" a="1"/>
  <c r="EH107" i="4" s="1"/>
  <c r="T107" i="4" a="1"/>
  <c r="T107" i="4" s="1"/>
  <c r="DY107" i="4" a="1"/>
  <c r="DY107" i="4" s="1"/>
  <c r="DZ107" i="4" a="1"/>
  <c r="DZ107" i="4" s="1"/>
  <c r="EM107" i="4" a="1"/>
  <c r="EM107" i="4" s="1"/>
  <c r="ER107" i="4" a="1"/>
  <c r="ER107" i="4" s="1"/>
  <c r="DO268" i="4" a="1"/>
  <c r="DO268" i="4" s="1"/>
  <c r="DV272" i="4" a="1"/>
  <c r="DV272" i="4" s="1"/>
  <c r="EQ274" i="4" a="1"/>
  <c r="EQ274" i="4" s="1"/>
  <c r="EQ269" i="4" a="1"/>
  <c r="EQ269" i="4"/>
  <c r="GQ273" i="4" a="1"/>
  <c r="GQ273" i="4" s="1"/>
  <c r="FI272" i="4" a="1"/>
  <c r="FI272" i="4" s="1"/>
  <c r="EC274" i="4" a="1"/>
  <c r="EC274" i="4" s="1"/>
  <c r="EC269" i="4" a="1"/>
  <c r="EC269" i="4"/>
  <c r="DZ271" i="4" a="1"/>
  <c r="DZ271" i="4" s="1"/>
  <c r="HF273" i="4" a="1"/>
  <c r="HF273" i="4" s="1"/>
  <c r="HH274" i="4" a="1"/>
  <c r="HH274" i="4" s="1"/>
  <c r="HH269" i="4" a="1"/>
  <c r="HH269" i="4" s="1"/>
  <c r="N274" i="4" a="1"/>
  <c r="N274" i="4" s="1"/>
  <c r="N269" i="4" a="1"/>
  <c r="N269" i="4" s="1"/>
  <c r="L274" i="4" a="1"/>
  <c r="L274" i="4" s="1"/>
  <c r="L269" i="4" a="1"/>
  <c r="L269" i="4" s="1"/>
  <c r="GM273" i="4" a="1"/>
  <c r="GM273" i="4" s="1"/>
  <c r="FJ271" i="4" a="1"/>
  <c r="FJ271" i="4" s="1"/>
  <c r="DW272" i="4" a="1"/>
  <c r="DW272" i="4" s="1"/>
  <c r="EW274" i="4" a="1"/>
  <c r="EW274" i="4" s="1"/>
  <c r="EW269" i="4" a="1"/>
  <c r="EW269" i="4" s="1"/>
  <c r="FF273" i="4" a="1"/>
  <c r="FF273" i="4" s="1"/>
  <c r="FL274" i="4" a="1"/>
  <c r="FL274" i="4" s="1"/>
  <c r="FL269" i="4" a="1"/>
  <c r="FL269" i="4" s="1"/>
  <c r="FA268" i="4" a="1"/>
  <c r="FA268" i="4" s="1"/>
  <c r="FJ273" i="4" a="1"/>
  <c r="FJ273" i="4" s="1"/>
  <c r="HK272" i="4" a="1"/>
  <c r="HK272" i="4" s="1"/>
  <c r="Q268" i="4" a="1"/>
  <c r="Q268" i="4" s="1"/>
  <c r="I268" i="4" a="1"/>
  <c r="I268" i="4" s="1"/>
  <c r="ED274" i="4" a="1"/>
  <c r="ED274" i="4" s="1"/>
  <c r="ED269" i="4" a="1"/>
  <c r="ED269" i="4" s="1"/>
  <c r="HD273" i="4" a="1"/>
  <c r="HD273" i="4" s="1"/>
  <c r="GS273" i="4" a="1"/>
  <c r="GS273" i="4"/>
  <c r="R272" i="4" a="1"/>
  <c r="R272" i="4" s="1"/>
  <c r="FS268" i="4" a="1"/>
  <c r="FS268" i="4" s="1"/>
  <c r="GY273" i="4" a="1"/>
  <c r="GY273" i="4" s="1"/>
  <c r="EP273" i="4" a="1"/>
  <c r="EP273" i="4" s="1"/>
  <c r="FB272" i="4" a="1"/>
  <c r="FB272" i="4" s="1"/>
  <c r="GP268" i="4" a="1"/>
  <c r="GP268" i="4" s="1"/>
  <c r="GU271" i="4" a="1"/>
  <c r="GU271" i="4" s="1"/>
  <c r="EV268" i="4" a="1"/>
  <c r="EV268" i="4" s="1"/>
  <c r="GX272" i="4" a="1"/>
  <c r="GX272" i="4" s="1"/>
  <c r="DM272" i="4" a="1"/>
  <c r="DM272" i="4" s="1"/>
  <c r="EL271" i="4" a="1"/>
  <c r="EL271" i="4" s="1"/>
  <c r="T274" i="4" a="1"/>
  <c r="T274" i="4" s="1"/>
  <c r="T269" i="4" a="1"/>
  <c r="T269" i="4" s="1"/>
  <c r="FY271" i="4" a="1"/>
  <c r="FY271" i="4" s="1"/>
  <c r="ER271" i="4" a="1"/>
  <c r="ER271" i="4" s="1"/>
  <c r="FX274" i="4" a="1"/>
  <c r="FX274" i="4" s="1"/>
  <c r="FX269" i="4" a="1"/>
  <c r="FX269" i="4" s="1"/>
  <c r="EV273" i="4" a="1"/>
  <c r="EV273" i="4" s="1"/>
  <c r="DZ272" i="4" a="1"/>
  <c r="DZ272" i="4" s="1"/>
  <c r="GU274" i="4" a="1"/>
  <c r="GU274" i="4" s="1"/>
  <c r="GU269" i="4" a="1"/>
  <c r="GU269" i="4" s="1"/>
  <c r="ET268" i="4" a="1"/>
  <c r="ET268" i="4" s="1"/>
  <c r="EC268" i="4" a="1"/>
  <c r="EC268" i="4" s="1"/>
  <c r="GX273" i="4" a="1"/>
  <c r="GX273" i="4" s="1"/>
  <c r="GY271" i="4" a="1"/>
  <c r="GY271" i="4" s="1"/>
  <c r="FF272" i="4" a="1"/>
  <c r="FF272" i="4" s="1"/>
  <c r="DN274" i="4" a="1"/>
  <c r="DN274" i="4" s="1"/>
  <c r="DN269" i="4" a="1"/>
  <c r="DN269" i="4" s="1"/>
  <c r="EB271" i="4" a="1"/>
  <c r="EB271" i="4" s="1"/>
  <c r="N272" i="4" a="1"/>
  <c r="N272" i="4" s="1"/>
  <c r="L272" i="4" a="1"/>
  <c r="L272" i="4"/>
  <c r="HE274" i="4" a="1"/>
  <c r="HE274" i="4" s="1"/>
  <c r="HE269" i="4" a="1"/>
  <c r="HE269" i="4" s="1"/>
  <c r="ET273" i="4" a="1"/>
  <c r="ET273" i="4" s="1"/>
  <c r="HK274" i="4" a="1"/>
  <c r="HK274" i="4" s="1"/>
  <c r="HK269" i="4" a="1"/>
  <c r="HK269" i="4" s="1"/>
  <c r="FI274" i="4" a="1"/>
  <c r="FI274" i="4" s="1"/>
  <c r="FI269" i="4" a="1"/>
  <c r="FI269" i="4" s="1"/>
  <c r="EB272" i="4" a="1"/>
  <c r="EB272" i="4" s="1"/>
  <c r="FT274" i="4" a="1"/>
  <c r="FT274" i="4" s="1"/>
  <c r="FT269" i="4" a="1"/>
  <c r="FT269" i="4" s="1"/>
  <c r="DQ272" i="4" a="1"/>
  <c r="DQ272" i="4" s="1"/>
  <c r="FW268" i="4" a="1"/>
  <c r="FW268" i="4" s="1"/>
  <c r="EP274" i="4" a="1"/>
  <c r="EP274" i="4" s="1"/>
  <c r="EP269" i="4" a="1"/>
  <c r="EP269" i="4" s="1"/>
  <c r="EX272" i="4" a="1"/>
  <c r="EX272" i="4" s="1"/>
  <c r="FN271" i="4" a="1"/>
  <c r="FN271" i="4" s="1"/>
  <c r="GS268" i="4" a="1"/>
  <c r="GS268" i="4" s="1"/>
  <c r="FY268" i="4" a="1"/>
  <c r="FY268" i="4" s="1"/>
  <c r="FS273" i="4" a="1"/>
  <c r="FS273" i="4" s="1"/>
  <c r="GS274" i="4" a="1"/>
  <c r="GS274" i="4" s="1"/>
  <c r="GS269" i="4" a="1"/>
  <c r="GS269" i="4" s="1"/>
  <c r="FB274" i="4" a="1"/>
  <c r="FB274" i="4" s="1"/>
  <c r="FB269" i="4" a="1"/>
  <c r="FB269" i="4" s="1"/>
  <c r="GQ274" i="4" a="1"/>
  <c r="GQ274" i="4" s="1"/>
  <c r="GQ269" i="4" a="1"/>
  <c r="GQ269" i="4" s="1"/>
  <c r="FP271" i="4" a="1"/>
  <c r="FP271" i="4" s="1"/>
  <c r="FJ268" i="4" a="1"/>
  <c r="FJ268" i="4" s="1"/>
  <c r="EI272" i="4" a="1"/>
  <c r="EI272" i="4" s="1"/>
  <c r="K274" i="4" a="1"/>
  <c r="K274" i="4" s="1"/>
  <c r="K269" i="4" a="1"/>
  <c r="K269" i="4" s="1"/>
  <c r="DU274" i="4" a="1"/>
  <c r="DU274" i="4" s="1"/>
  <c r="DU269" i="4" a="1"/>
  <c r="DU269" i="4" s="1"/>
  <c r="FA271" i="4" a="1"/>
  <c r="FA271" i="4" s="1"/>
  <c r="HD274" i="4" a="1"/>
  <c r="HD274" i="4" s="1"/>
  <c r="HD269" i="4" a="1"/>
  <c r="HD269" i="4" s="1"/>
  <c r="HA273" i="4" a="1"/>
  <c r="HA273" i="4" s="1"/>
  <c r="EJ268" i="4" a="1"/>
  <c r="EJ268" i="4" s="1"/>
  <c r="FN274" i="4" a="1"/>
  <c r="FN274" i="4" s="1"/>
  <c r="FN269" i="4" a="1"/>
  <c r="FN269" i="4" s="1"/>
  <c r="M273" i="4" a="1"/>
  <c r="M273" i="4" s="1"/>
  <c r="EP271" i="4" a="1"/>
  <c r="EP271" i="4" s="1"/>
  <c r="FL273" i="4" a="1"/>
  <c r="FL273" i="4" s="1"/>
  <c r="HC272" i="4" a="1"/>
  <c r="HC272" i="4" s="1"/>
  <c r="DO273" i="4" a="1"/>
  <c r="DO273" i="4" s="1"/>
  <c r="HH268" i="4" a="1"/>
  <c r="HH268" i="4" s="1"/>
  <c r="DO274" i="4" a="1"/>
  <c r="DO274" i="4" s="1"/>
  <c r="DO269" i="4" a="1"/>
  <c r="DO269" i="4" s="1"/>
  <c r="GN273" i="4" a="1"/>
  <c r="GN273" i="4" s="1"/>
  <c r="FE268" i="4" a="1"/>
  <c r="FE268" i="4" s="1"/>
  <c r="M272" i="4" a="1"/>
  <c r="M272" i="4" s="1"/>
  <c r="EV274" i="4" a="1"/>
  <c r="EV274" i="4" s="1"/>
  <c r="EV269" i="4" a="1"/>
  <c r="EV269" i="4" s="1"/>
  <c r="ED273" i="4" a="1"/>
  <c r="ED273" i="4"/>
  <c r="HF271" i="4" a="1"/>
  <c r="HF271" i="4" s="1"/>
  <c r="EH268" i="4" a="1"/>
  <c r="EH268" i="4" s="1"/>
  <c r="HF268" i="4" a="1"/>
  <c r="HF268" i="4" s="1"/>
  <c r="EH271" i="4" a="1"/>
  <c r="EH271" i="4" s="1"/>
  <c r="DL271" i="4" a="1"/>
  <c r="DL271" i="4" s="1"/>
  <c r="DQ268" i="4" a="1"/>
  <c r="DQ268" i="4" s="1"/>
  <c r="O274" i="4" a="1"/>
  <c r="O274" i="4" s="1"/>
  <c r="O269" i="4" a="1"/>
  <c r="O269" i="4" s="1"/>
  <c r="EN272" i="4" a="1"/>
  <c r="EN272" i="4" s="1"/>
  <c r="HD272" i="4" a="1"/>
  <c r="HD272" i="4" s="1"/>
  <c r="FT271" i="4" a="1"/>
  <c r="FT271" i="4" s="1"/>
  <c r="EH273" i="4" a="1"/>
  <c r="EH273" i="4" s="1"/>
  <c r="GX274" i="4" a="1"/>
  <c r="GX274" i="4" s="1"/>
  <c r="GX269" i="4" a="1"/>
  <c r="GX269" i="4" s="1"/>
  <c r="FJ274" i="4" a="1"/>
  <c r="FJ274" i="4" s="1"/>
  <c r="FJ269" i="4" a="1"/>
  <c r="FJ269" i="4" s="1"/>
  <c r="EN273" i="4" a="1"/>
  <c r="EN273" i="4"/>
  <c r="DL274" i="4" a="1"/>
  <c r="DL274" i="4" s="1"/>
  <c r="DL269" i="4" a="1"/>
  <c r="DL269" i="4" s="1"/>
  <c r="EZ272" i="4" a="1"/>
  <c r="EZ272" i="4" s="1"/>
  <c r="EM274" i="4" a="1"/>
  <c r="EM274" i="4" s="1"/>
  <c r="EM269" i="4" a="1"/>
  <c r="EM269" i="4" s="1"/>
  <c r="GQ268" i="4" a="1"/>
  <c r="GQ268" i="4" s="1"/>
  <c r="GY274" i="4" a="1"/>
  <c r="GY274" i="4"/>
  <c r="GY269" i="4" a="1"/>
  <c r="GY269" i="4" s="1"/>
  <c r="DS273" i="4" a="1"/>
  <c r="DS273" i="4" s="1"/>
  <c r="DR273" i="4" a="1"/>
  <c r="DR273" i="4" s="1"/>
  <c r="FX272" i="4" a="1"/>
  <c r="FX272" i="4" s="1"/>
  <c r="DN272" i="4" a="1"/>
  <c r="DN272" i="4" s="1"/>
  <c r="Q271" i="4" a="1"/>
  <c r="Q271" i="4" s="1"/>
  <c r="I271" i="4" a="1"/>
  <c r="I271" i="4" s="1"/>
  <c r="HA268" i="4" a="1"/>
  <c r="HA268" i="4" s="1"/>
  <c r="DL272" i="4" a="1"/>
  <c r="DL272" i="4" s="1"/>
  <c r="GW274" i="4" a="1"/>
  <c r="GW274" i="4" s="1"/>
  <c r="GW269" i="4" a="1"/>
  <c r="GW269" i="4" s="1"/>
  <c r="FT273" i="4" a="1"/>
  <c r="FT273" i="4" s="1"/>
  <c r="O268" i="4" a="1"/>
  <c r="O268" i="4" s="1"/>
  <c r="FC272" i="4" a="1"/>
  <c r="FC272" i="4" s="1"/>
  <c r="FW274" i="4" a="1"/>
  <c r="FW274" i="4" s="1"/>
  <c r="FW269" i="4" a="1"/>
  <c r="FW269" i="4" s="1"/>
  <c r="GR268" i="4" a="1"/>
  <c r="GR268" i="4" s="1"/>
  <c r="DO271" i="4" a="1"/>
  <c r="DO271" i="4" s="1"/>
  <c r="EE268" i="4" a="1"/>
  <c r="EE268" i="4" s="1"/>
  <c r="EC272" i="4" a="1"/>
  <c r="EC272" i="4" s="1"/>
  <c r="GY268" i="4" a="1"/>
  <c r="GY268" i="4" s="1"/>
  <c r="HF274" i="4" a="1"/>
  <c r="HF274" i="4" s="1"/>
  <c r="HF269" i="4" a="1"/>
  <c r="HF269" i="4" s="1"/>
  <c r="EH274" i="4" a="1"/>
  <c r="EH274" i="4" s="1"/>
  <c r="EH269" i="4" a="1"/>
  <c r="EH269" i="4" s="1"/>
  <c r="ER273" i="4" a="1"/>
  <c r="ER273" i="4" s="1"/>
  <c r="EM271" i="4" a="1"/>
  <c r="EM271" i="4" s="1"/>
  <c r="ET271" i="4" a="1"/>
  <c r="ET271" i="4" s="1"/>
  <c r="GO271" i="4" a="1"/>
  <c r="GO271" i="4" s="1"/>
  <c r="DV273" i="4" a="1"/>
  <c r="DV273" i="4" s="1"/>
  <c r="FV273" i="4" a="1"/>
  <c r="FV273" i="4" s="1"/>
  <c r="HE272" i="4" a="1"/>
  <c r="HE272" i="4" s="1"/>
  <c r="DS272" i="4" a="1"/>
  <c r="DS272" i="4" s="1"/>
  <c r="DR272" i="4" a="1"/>
  <c r="DR272" i="4" s="1"/>
  <c r="FT268" i="4" a="1"/>
  <c r="FT268" i="4" s="1"/>
  <c r="EW273" i="4" a="1"/>
  <c r="EW273" i="4" s="1"/>
  <c r="HH273" i="4" a="1"/>
  <c r="HH273" i="4" s="1"/>
  <c r="HA272" i="4" a="1"/>
  <c r="HA272" i="4" s="1"/>
  <c r="DW271" i="4" a="1"/>
  <c r="DW271" i="4" s="1"/>
  <c r="R273" i="4" a="1"/>
  <c r="R273" i="4" s="1"/>
  <c r="DL268" i="4" a="1"/>
  <c r="DL268" i="4" s="1"/>
  <c r="DL273" i="4" a="1"/>
  <c r="DL273" i="4" s="1"/>
  <c r="DZ268" i="4" a="1"/>
  <c r="DZ268" i="4" s="1"/>
  <c r="FL268" i="4" a="1"/>
  <c r="FL268" i="4" s="1"/>
  <c r="EB273" i="4" a="1"/>
  <c r="EB273" i="4" s="1"/>
  <c r="FG273" i="4" a="1"/>
  <c r="FG273" i="4" s="1"/>
  <c r="ES274" i="4" a="1"/>
  <c r="ES274" i="4" s="1"/>
  <c r="ES269" i="4" a="1"/>
  <c r="ES269" i="4" s="1"/>
  <c r="O272" i="4" a="1"/>
  <c r="O272" i="4" s="1"/>
  <c r="DM268" i="4" a="1"/>
  <c r="DM268" i="4" s="1"/>
  <c r="HK271" i="4" a="1"/>
  <c r="HK271" i="4" s="1"/>
  <c r="GX268" i="4" a="1"/>
  <c r="GX268" i="4" s="1"/>
  <c r="DQ274" i="4" a="1"/>
  <c r="DQ274" i="4" s="1"/>
  <c r="DQ269" i="4" a="1"/>
  <c r="DQ269" i="4" s="1"/>
  <c r="T272" i="4" a="1"/>
  <c r="T272" i="4" s="1"/>
  <c r="DN271" i="4" a="1"/>
  <c r="DN271" i="4" s="1"/>
  <c r="N268" i="4" a="1"/>
  <c r="N268" i="4" s="1"/>
  <c r="L268" i="4" a="1"/>
  <c r="L268" i="4" s="1"/>
  <c r="EH272" i="4" a="1"/>
  <c r="EH272" i="4" s="1"/>
  <c r="EJ272" i="4" a="1"/>
  <c r="EJ272" i="4" s="1"/>
  <c r="EE271" i="4" a="1"/>
  <c r="EE271" i="4" s="1"/>
  <c r="EZ271" i="4" a="1"/>
  <c r="EZ271" i="4" s="1"/>
  <c r="EE272" i="4" a="1"/>
  <c r="EE272" i="4"/>
  <c r="FX271" i="4" a="1"/>
  <c r="FX271" i="4" s="1"/>
  <c r="DM273" i="4" a="1"/>
  <c r="DM273" i="4" s="1"/>
  <c r="FG271" i="4" a="1"/>
  <c r="FG271" i="4" s="1"/>
  <c r="FE271" i="4" a="1"/>
  <c r="FE271" i="4" s="1"/>
  <c r="FF274" i="4" a="1"/>
  <c r="FF274" i="4" s="1"/>
  <c r="FF269" i="4" a="1"/>
  <c r="FF269" i="4" s="1"/>
  <c r="T268" i="4" a="1"/>
  <c r="T268" i="4" s="1"/>
  <c r="ES268" i="4" a="1"/>
  <c r="ES268" i="4" s="1"/>
  <c r="GS272" i="4" a="1"/>
  <c r="GS272" i="4" s="1"/>
  <c r="Q274" i="4" a="1"/>
  <c r="Q274" i="4" s="1"/>
  <c r="Q269" i="4" a="1"/>
  <c r="Q269" i="4" s="1"/>
  <c r="I274" i="4" a="1"/>
  <c r="I274" i="4" s="1"/>
  <c r="I269" i="4" a="1"/>
  <c r="I269" i="4" s="1"/>
  <c r="EN271" i="4" a="1"/>
  <c r="EN271" i="4" s="1"/>
  <c r="GR271" i="4" a="1"/>
  <c r="GR271" i="4" s="1"/>
  <c r="FI271" i="4" a="1"/>
  <c r="FI271" i="4" s="1"/>
  <c r="DW268" i="4" a="1"/>
  <c r="DW268" i="4" s="1"/>
  <c r="GY272" i="4" a="1"/>
  <c r="GY272" i="4" s="1"/>
  <c r="FT272" i="4" a="1"/>
  <c r="FT272" i="4" s="1"/>
  <c r="ET274" i="4" a="1"/>
  <c r="ET274" i="4" s="1"/>
  <c r="ET269" i="4" a="1"/>
  <c r="ET269" i="4" s="1"/>
  <c r="EX274" i="4" a="1"/>
  <c r="EX274" i="4" s="1"/>
  <c r="EX269" i="4" a="1"/>
  <c r="EX269" i="4" s="1"/>
  <c r="DO272" i="4" a="1"/>
  <c r="DO272" i="4" s="1"/>
  <c r="EQ271" i="4" a="1"/>
  <c r="EQ271" i="4" s="1"/>
  <c r="FN272" i="4" a="1"/>
  <c r="FN272" i="4" s="1"/>
  <c r="GO272" i="4" a="1"/>
  <c r="GO272" i="4" s="1"/>
  <c r="DS274" i="4" a="1"/>
  <c r="DS274" i="4" s="1"/>
  <c r="DS269" i="4" a="1"/>
  <c r="DS269" i="4" s="1"/>
  <c r="DR274" i="4" a="1"/>
  <c r="DR274" i="4" s="1"/>
  <c r="DR269" i="4" a="1"/>
  <c r="DR269" i="4" s="1"/>
  <c r="DZ274" i="4" a="1"/>
  <c r="DZ274" i="4" s="1"/>
  <c r="DZ269" i="4" a="1"/>
  <c r="DZ269" i="4" s="1"/>
  <c r="FL271" i="4" a="1"/>
  <c r="FL271" i="4" s="1"/>
  <c r="EI268" i="4" a="1"/>
  <c r="EI268" i="4" s="1"/>
  <c r="HC274" i="4" a="1"/>
  <c r="HC274" i="4" s="1"/>
  <c r="HC269" i="4" a="1"/>
  <c r="HC269" i="4" s="1"/>
  <c r="GN271" i="4" a="1"/>
  <c r="GN271" i="4" s="1"/>
  <c r="FC268" i="4" a="1"/>
  <c r="FC268" i="4" s="1"/>
  <c r="EQ268" i="4" a="1"/>
  <c r="EQ268" i="4" s="1"/>
  <c r="Q273" i="4" a="1"/>
  <c r="Q273" i="4" s="1"/>
  <c r="I273" i="4" a="1"/>
  <c r="I273" i="4" s="1"/>
  <c r="GW271" i="4" a="1"/>
  <c r="GW271" i="4" s="1"/>
  <c r="EX268" i="4" a="1"/>
  <c r="EX268" i="4" s="1"/>
  <c r="FE273" i="4" a="1"/>
  <c r="FE273" i="4" s="1"/>
  <c r="EW272" i="4" a="1"/>
  <c r="EW272" i="4" s="1"/>
  <c r="EP268" i="4" a="1"/>
  <c r="EP268" i="4" s="1"/>
  <c r="HD271" i="4" a="1"/>
  <c r="HD271" i="4" s="1"/>
  <c r="GW272" i="4" a="1"/>
  <c r="GW272" i="4" s="1"/>
  <c r="S268" i="4" a="1"/>
  <c r="S268" i="4" s="1"/>
  <c r="EB268" i="4" a="1"/>
  <c r="EB268" i="4" s="1"/>
  <c r="EL268" i="4" a="1"/>
  <c r="EL268" i="4" s="1"/>
  <c r="T273" i="4" a="1"/>
  <c r="T273" i="4" s="1"/>
  <c r="DV271" i="4" a="1"/>
  <c r="DV271" i="4" s="1"/>
  <c r="DV268" i="4" a="1"/>
  <c r="DV268" i="4" s="1"/>
  <c r="FC274" i="4" a="1"/>
  <c r="FC274" i="4" s="1"/>
  <c r="FC269" i="4" a="1"/>
  <c r="FC269" i="4" s="1"/>
  <c r="M271" i="4" a="1"/>
  <c r="M271" i="4" s="1"/>
  <c r="GZ268" i="4" a="1"/>
  <c r="GZ268" i="4" s="1"/>
  <c r="GV273" i="4" a="1"/>
  <c r="GV273" i="4" s="1"/>
  <c r="GW273" i="4" a="1"/>
  <c r="GW273" i="4" s="1"/>
  <c r="GP273" i="4" a="1"/>
  <c r="GP273" i="4" s="1"/>
  <c r="EJ274" i="4" a="1"/>
  <c r="EJ274" i="4" s="1"/>
  <c r="EJ269" i="4" a="1"/>
  <c r="EJ269" i="4" s="1"/>
  <c r="FY274" i="4" a="1"/>
  <c r="FY274" i="4" s="1"/>
  <c r="FY269" i="4" a="1"/>
  <c r="FY269" i="4" s="1"/>
  <c r="GU273" i="4" a="1"/>
  <c r="GU273" i="4" s="1"/>
  <c r="HH272" i="4" a="1"/>
  <c r="HH272" i="4" s="1"/>
  <c r="GR274" i="4" a="1"/>
  <c r="GR274" i="4" s="1"/>
  <c r="GR269" i="4" a="1"/>
  <c r="GR269" i="4" s="1"/>
  <c r="DQ273" i="4" a="1"/>
  <c r="DQ273" i="4" s="1"/>
  <c r="GN272" i="4" a="1"/>
  <c r="GN272" i="4" s="1"/>
  <c r="EP272" i="4" a="1"/>
  <c r="EP272" i="4" s="1"/>
  <c r="EV272" i="4" a="1"/>
  <c r="EV272" i="4" s="1"/>
  <c r="HK268" i="4" a="1"/>
  <c r="HK268" i="4" s="1"/>
  <c r="ED271" i="4" a="1"/>
  <c r="ED271" i="4" s="1"/>
  <c r="O271" i="4" a="1"/>
  <c r="O271" i="4" s="1"/>
  <c r="GV272" i="4" a="1"/>
  <c r="GV272" i="4" s="1"/>
  <c r="FB271" i="4" a="1"/>
  <c r="FB271" i="4" s="1"/>
  <c r="EL273" i="4" a="1"/>
  <c r="EL273" i="4" s="1"/>
  <c r="EJ273" i="4" a="1"/>
  <c r="EJ273" i="4" s="1"/>
  <c r="DQ271" i="4" a="1"/>
  <c r="DQ271" i="4" s="1"/>
  <c r="FS274" i="4" a="1"/>
  <c r="FS274" i="4" s="1"/>
  <c r="FS269" i="4" a="1"/>
  <c r="FS269" i="4" s="1"/>
  <c r="FA272" i="4" a="1"/>
  <c r="FA272" i="4" s="1"/>
  <c r="GZ272" i="4" a="1"/>
  <c r="GZ272" i="4" s="1"/>
  <c r="FJ272" i="4" a="1"/>
  <c r="FJ272" i="4" s="1"/>
  <c r="EL272" i="4" a="1"/>
  <c r="EL272" i="4" s="1"/>
  <c r="Q272" i="4" a="1"/>
  <c r="Q272" i="4" s="1"/>
  <c r="I272" i="4" a="1"/>
  <c r="I272" i="4" s="1"/>
  <c r="GX271" i="4" a="1"/>
  <c r="GX271" i="4" s="1"/>
  <c r="FM273" i="4" a="1"/>
  <c r="FM273" i="4" s="1"/>
  <c r="FP272" i="4" a="1"/>
  <c r="FP272" i="4" s="1"/>
  <c r="HE271" i="4" a="1"/>
  <c r="HE271" i="4" s="1"/>
  <c r="HK273" i="4" a="1"/>
  <c r="HK273" i="4" s="1"/>
  <c r="FV271" i="4" a="1"/>
  <c r="FV271" i="4" s="1"/>
  <c r="ED268" i="4" a="1"/>
  <c r="ED268" i="4" s="1"/>
  <c r="DN273" i="4" a="1"/>
  <c r="DN273" i="4" s="1"/>
  <c r="GP271" i="4" a="1"/>
  <c r="GP271" i="4" s="1"/>
  <c r="GQ272" i="4" a="1"/>
  <c r="GQ272" i="4" s="1"/>
  <c r="FN268" i="4" a="1"/>
  <c r="FN268" i="4" s="1"/>
  <c r="GU268" i="4" a="1"/>
  <c r="GU268" i="4" s="1"/>
  <c r="EM268" i="4" a="1"/>
  <c r="EM268" i="4" s="1"/>
  <c r="FP268" i="4" a="1"/>
  <c r="FP268" i="4" s="1"/>
  <c r="R274" i="4" a="1"/>
  <c r="R274" i="4"/>
  <c r="R269" i="4" a="1"/>
  <c r="R269" i="4" s="1"/>
  <c r="FW272" i="4" a="1"/>
  <c r="FW272" i="4" s="1"/>
  <c r="EQ272" i="4" a="1"/>
  <c r="EQ272" i="4" s="1"/>
  <c r="EJ271" i="4" a="1"/>
  <c r="EJ271" i="4" s="1"/>
  <c r="FV272" i="4" a="1"/>
  <c r="FV272" i="4" s="1"/>
  <c r="HH271" i="4" a="1"/>
  <c r="HH271" i="4" s="1"/>
  <c r="ES272" i="4" a="1"/>
  <c r="ES272" i="4" s="1"/>
  <c r="FY272" i="4" a="1"/>
  <c r="FY272" i="4" s="1"/>
  <c r="HD268" i="4" a="1"/>
  <c r="HD268" i="4" s="1"/>
  <c r="GR272" i="4" a="1"/>
  <c r="GR272" i="4" s="1"/>
  <c r="EC273" i="4" a="1"/>
  <c r="EC273" i="4" s="1"/>
  <c r="EZ268" i="4" a="1"/>
  <c r="EZ268" i="4" s="1"/>
  <c r="R271" i="4" a="1"/>
  <c r="R271" i="4" s="1"/>
  <c r="GM272" i="4" a="1"/>
  <c r="GM272" i="4" s="1"/>
  <c r="GO268" i="4" a="1"/>
  <c r="GO268" i="4" s="1"/>
  <c r="EI274" i="4" a="1"/>
  <c r="EI274" i="4" s="1"/>
  <c r="EI269" i="4" a="1"/>
  <c r="EI269" i="4" s="1"/>
  <c r="EE274" i="4" a="1"/>
  <c r="EE274" i="4" s="1"/>
  <c r="EE269" i="4" a="1"/>
  <c r="EE269" i="4" s="1"/>
  <c r="EM272" i="4" a="1"/>
  <c r="EM272" i="4" s="1"/>
  <c r="O273" i="4" a="1"/>
  <c r="O273" i="4" s="1"/>
  <c r="DY268" i="4" a="1"/>
  <c r="DY268" i="4" s="1"/>
  <c r="EQ273" i="4" a="1"/>
  <c r="EQ273" i="4" s="1"/>
  <c r="FE274" i="4" a="1"/>
  <c r="FE274" i="4" s="1"/>
  <c r="FE269" i="4" a="1"/>
  <c r="FE269" i="4" s="1"/>
  <c r="FM274" i="4" a="1"/>
  <c r="FM274" i="4" s="1"/>
  <c r="FM269" i="4" a="1"/>
  <c r="FM269" i="4" s="1"/>
  <c r="FA274" i="4" a="1"/>
  <c r="FA274" i="4" s="1"/>
  <c r="FA269" i="4" a="1"/>
  <c r="FA269" i="4" s="1"/>
  <c r="FC271" i="4" a="1"/>
  <c r="FC271" i="4" s="1"/>
  <c r="HC268" i="4" a="1"/>
  <c r="HC268" i="4" s="1"/>
  <c r="DW273" i="4" a="1"/>
  <c r="DW273" i="4" s="1"/>
  <c r="FA273" i="4" a="1"/>
  <c r="FA273" i="4" s="1"/>
  <c r="K271" i="4" a="1"/>
  <c r="K271" i="4" s="1"/>
  <c r="DU271" i="4" a="1"/>
  <c r="DU271" i="4" s="1"/>
  <c r="FS272" i="4" a="1"/>
  <c r="FS272" i="4" s="1"/>
  <c r="FW271" i="4" a="1"/>
  <c r="FW271" i="4" s="1"/>
  <c r="FX273" i="4" a="1"/>
  <c r="FX273" i="4" s="1"/>
  <c r="FG274" i="4" a="1"/>
  <c r="FG274" i="4" s="1"/>
  <c r="FG269" i="4" a="1"/>
  <c r="FG269" i="4" s="1"/>
  <c r="FG272" i="4" a="1"/>
  <c r="FG272" i="4" s="1"/>
  <c r="HC271" i="4" a="1"/>
  <c r="HC271" i="4" s="1"/>
  <c r="GV274" i="4" a="1"/>
  <c r="GV274" i="4" s="1"/>
  <c r="GV269" i="4" a="1"/>
  <c r="GV269" i="4" s="1"/>
  <c r="FM271" i="4" a="1"/>
  <c r="FM271" i="4" s="1"/>
  <c r="FI273" i="4" a="1"/>
  <c r="FI273" i="4" s="1"/>
  <c r="GP274" i="4" a="1"/>
  <c r="GP274" i="4" s="1"/>
  <c r="GP269" i="4" a="1"/>
  <c r="GP269" i="4" s="1"/>
  <c r="FF268" i="4" a="1"/>
  <c r="FF268" i="4" s="1"/>
  <c r="M268" i="4" a="1"/>
  <c r="M268" i="4" s="1"/>
  <c r="GO274" i="4" a="1"/>
  <c r="GO274" i="4" s="1"/>
  <c r="GO269" i="4" a="1"/>
  <c r="GO269" i="4" s="1"/>
  <c r="M274" i="4" a="1"/>
  <c r="M274" i="4" s="1"/>
  <c r="M269" i="4" a="1"/>
  <c r="M269" i="4" s="1"/>
  <c r="GV271" i="4" a="1"/>
  <c r="GV271" i="4" s="1"/>
  <c r="N271" i="4" a="1"/>
  <c r="N271" i="4" s="1"/>
  <c r="L271" i="4" a="1"/>
  <c r="L271" i="4" s="1"/>
  <c r="HE273" i="4" a="1"/>
  <c r="HE273" i="4" s="1"/>
  <c r="EN274" i="4" a="1"/>
  <c r="EN274" i="4" s="1"/>
  <c r="EN269" i="4" a="1"/>
  <c r="EN269" i="4" s="1"/>
  <c r="EX273" i="4" a="1"/>
  <c r="EX273" i="4" s="1"/>
  <c r="FC273" i="4" a="1"/>
  <c r="FC273" i="4" s="1"/>
  <c r="S273" i="4" a="1"/>
  <c r="S273" i="4" s="1"/>
  <c r="FL272" i="4" a="1"/>
  <c r="FL272" i="4" s="1"/>
  <c r="EC271" i="4" a="1"/>
  <c r="EC271" i="4" s="1"/>
  <c r="FW273" i="4" a="1"/>
  <c r="FW273" i="4" s="1"/>
  <c r="S272" i="4" a="1"/>
  <c r="S272" i="4" s="1"/>
  <c r="GN268" i="4" a="1"/>
  <c r="GN268" i="4" s="1"/>
  <c r="EI271" i="4" a="1"/>
  <c r="EI271" i="4" s="1"/>
  <c r="S271" i="4" a="1"/>
  <c r="S271" i="4" s="1"/>
  <c r="DM271" i="4" a="1"/>
  <c r="DM271" i="4" s="1"/>
  <c r="DN268" i="4" a="1"/>
  <c r="DN268" i="4" s="1"/>
  <c r="FY273" i="4" a="1"/>
  <c r="FY273" i="4" s="1"/>
  <c r="EL274" i="4" a="1"/>
  <c r="EL274" i="4" s="1"/>
  <c r="EL269" i="4" a="1"/>
  <c r="EL269" i="4" s="1"/>
  <c r="ET272" i="4" a="1"/>
  <c r="ET272" i="4" s="1"/>
  <c r="N273" i="4" a="1"/>
  <c r="N273" i="4" s="1"/>
  <c r="L273" i="4" a="1"/>
  <c r="L273" i="4" s="1"/>
  <c r="EI273" i="4" a="1"/>
  <c r="EI273" i="4" s="1"/>
  <c r="DS268" i="4" a="1"/>
  <c r="DS268" i="4" s="1"/>
  <c r="DR268" i="4" a="1"/>
  <c r="DR268" i="4" s="1"/>
  <c r="K272" i="4" a="1"/>
  <c r="K272" i="4" s="1"/>
  <c r="DU272" i="4" a="1"/>
  <c r="DU272" i="4" s="1"/>
  <c r="DW274" i="4" a="1"/>
  <c r="DW274" i="4" s="1"/>
  <c r="DW269" i="4" a="1"/>
  <c r="DW269" i="4" s="1"/>
  <c r="FS271" i="4" a="1"/>
  <c r="FS271" i="4" s="1"/>
  <c r="FG268" i="4" a="1"/>
  <c r="FG268" i="4" s="1"/>
  <c r="GS271" i="4" a="1"/>
  <c r="GS271" i="4" s="1"/>
  <c r="T271" i="4" a="1"/>
  <c r="T271" i="4" s="1"/>
  <c r="DM274" i="4" a="1"/>
  <c r="DM274" i="4" s="1"/>
  <c r="DM269" i="4" a="1"/>
  <c r="DM269" i="4" s="1"/>
  <c r="GP272" i="4" a="1"/>
  <c r="GP272" i="4" s="1"/>
  <c r="EM273" i="4" a="1"/>
  <c r="EM273" i="4" s="1"/>
  <c r="HA274" i="4" a="1"/>
  <c r="HA274" i="4" s="1"/>
  <c r="HA269" i="4" a="1"/>
  <c r="HA269" i="4" s="1"/>
  <c r="GM268" i="4" a="1"/>
  <c r="GM268" i="4" s="1"/>
  <c r="GM274" i="4" a="1"/>
  <c r="GM274" i="4" s="1"/>
  <c r="GM269" i="4" a="1"/>
  <c r="GM269" i="4" s="1"/>
  <c r="EX271" i="4" a="1"/>
  <c r="EX271" i="4" s="1"/>
  <c r="EN268" i="4" a="1"/>
  <c r="EN268" i="4" s="1"/>
  <c r="HA271" i="4" a="1"/>
  <c r="HA271" i="4" s="1"/>
  <c r="GZ273" i="4" a="1"/>
  <c r="GZ273" i="4" s="1"/>
  <c r="GZ274" i="4" a="1"/>
  <c r="GZ274" i="4" s="1"/>
  <c r="GZ269" i="4" a="1"/>
  <c r="GZ269" i="4" s="1"/>
  <c r="FP273" i="4" a="1"/>
  <c r="FP273" i="4" s="1"/>
  <c r="DY271" i="4" a="1"/>
  <c r="DY271" i="4" s="1"/>
  <c r="EE273" i="4" a="1"/>
  <c r="EE273" i="4" s="1"/>
  <c r="GR273" i="4" a="1"/>
  <c r="GR273" i="4" s="1"/>
  <c r="DV274" i="4" a="1"/>
  <c r="DV274" i="4" s="1"/>
  <c r="DV269" i="4" a="1"/>
  <c r="DV269" i="4" s="1"/>
  <c r="K273" i="4" a="1"/>
  <c r="K273" i="4" s="1"/>
  <c r="DU273" i="4" a="1"/>
  <c r="DU273" i="4" s="1"/>
  <c r="FE272" i="4" a="1"/>
  <c r="FE272" i="4" s="1"/>
  <c r="GU272" i="4" a="1"/>
  <c r="GU272" i="4" s="1"/>
  <c r="FB273" i="4" a="1"/>
  <c r="FB273" i="4" s="1"/>
  <c r="S274" i="4" a="1"/>
  <c r="S274" i="4" s="1"/>
  <c r="S269" i="4" a="1"/>
  <c r="S269" i="4" s="1"/>
  <c r="GV268" i="4" a="1"/>
  <c r="GV268" i="4" s="1"/>
  <c r="DZ273" i="4" a="1"/>
  <c r="DZ273" i="4" s="1"/>
  <c r="DY274" i="4" a="1"/>
  <c r="DY274" i="4" s="1"/>
  <c r="DY269" i="4" a="1"/>
  <c r="DY269" i="4" s="1"/>
  <c r="HF272" i="4" a="1"/>
  <c r="HF272" i="4" s="1"/>
  <c r="DY272" i="4" a="1"/>
  <c r="DY272" i="4" s="1"/>
  <c r="ER272" i="4" a="1"/>
  <c r="ER272" i="4" s="1"/>
  <c r="GM271" i="4" a="1"/>
  <c r="GM271" i="4" s="1"/>
  <c r="GO273" i="4" a="1"/>
  <c r="GO273" i="4" s="1"/>
  <c r="HC273" i="4" a="1"/>
  <c r="HC273" i="4" s="1"/>
  <c r="K268" i="4" a="1"/>
  <c r="K268" i="4" s="1"/>
  <c r="DU268" i="4" a="1"/>
  <c r="DU268" i="4" s="1"/>
  <c r="ES273" i="4" a="1"/>
  <c r="ES273" i="4" s="1"/>
  <c r="FM268" i="4" a="1"/>
  <c r="FM268" i="4"/>
  <c r="GW268" i="4" a="1"/>
  <c r="GW268" i="4" s="1"/>
  <c r="DY273" i="4" a="1"/>
  <c r="DY273" i="4" s="1"/>
  <c r="GZ271" i="4" a="1"/>
  <c r="GZ271" i="4" s="1"/>
  <c r="ER274" i="4" a="1"/>
  <c r="ER274" i="4" s="1"/>
  <c r="ER269" i="4" a="1"/>
  <c r="ER269" i="4" s="1"/>
  <c r="EW268" i="4" a="1"/>
  <c r="EW268" i="4" s="1"/>
  <c r="FV274" i="4" a="1"/>
  <c r="FV274" i="4" s="1"/>
  <c r="FV269" i="4" a="1"/>
  <c r="FV269" i="4" s="1"/>
  <c r="GN274" i="4" a="1"/>
  <c r="GN274" i="4" s="1"/>
  <c r="GN269" i="4" a="1"/>
  <c r="GN269" i="4" s="1"/>
  <c r="HE268" i="4" a="1"/>
  <c r="HE268" i="4" s="1"/>
  <c r="ER268" i="4" a="1"/>
  <c r="ER268" i="4" s="1"/>
  <c r="DS271" i="4" a="1"/>
  <c r="DS271" i="4" s="1"/>
  <c r="DR271" i="4" a="1"/>
  <c r="DR271" i="4" s="1"/>
  <c r="EB274" i="4" a="1"/>
  <c r="EB274" i="4" s="1"/>
  <c r="EB269" i="4" a="1"/>
  <c r="EB269" i="4" s="1"/>
  <c r="ES271" i="4" a="1"/>
  <c r="ES271" i="4" s="1"/>
  <c r="FM272" i="4" a="1"/>
  <c r="FM272" i="4" s="1"/>
  <c r="FF271" i="4" a="1"/>
  <c r="FF271" i="4" s="1"/>
  <c r="FI268" i="4" a="1"/>
  <c r="FI268" i="4" s="1"/>
  <c r="FN273" i="4" a="1"/>
  <c r="FN273" i="4"/>
  <c r="FV268" i="4" a="1"/>
  <c r="FV268" i="4" s="1"/>
  <c r="FB268" i="4" a="1"/>
  <c r="FB268" i="4" s="1"/>
  <c r="EW271" i="4" a="1"/>
  <c r="EW271" i="4" s="1"/>
  <c r="R268" i="4" a="1"/>
  <c r="R268" i="4" s="1"/>
  <c r="FP274" i="4" a="1"/>
  <c r="FP274" i="4" s="1"/>
  <c r="FP269" i="4" a="1"/>
  <c r="FP269" i="4" s="1"/>
  <c r="EZ273" i="4" a="1"/>
  <c r="EZ273" i="4" s="1"/>
  <c r="EV271" i="4" a="1"/>
  <c r="EV271" i="4" s="1"/>
  <c r="GQ271" i="4" a="1"/>
  <c r="GQ271" i="4" s="1"/>
  <c r="FX268" i="4" a="1"/>
  <c r="FX268" i="4" s="1"/>
  <c r="EZ274" i="4" a="1"/>
  <c r="EZ274" i="4" s="1"/>
  <c r="EZ269" i="4" a="1"/>
  <c r="EZ269" i="4" s="1"/>
  <c r="ED272" i="4" a="1"/>
  <c r="ED272" i="4" s="1"/>
  <c r="DI54" i="4"/>
  <c r="GD37" i="4"/>
  <c r="GD56" i="4"/>
  <c r="DI85" i="4"/>
  <c r="DI71" i="4"/>
  <c r="GD159" i="4"/>
  <c r="GD143" i="4"/>
  <c r="GD28" i="4"/>
  <c r="DI74" i="4"/>
  <c r="GD241" i="4"/>
  <c r="GD85" i="4"/>
  <c r="DI56" i="4"/>
  <c r="DI143" i="4"/>
  <c r="DI28" i="4"/>
  <c r="GD54" i="4"/>
  <c r="DI241" i="4"/>
  <c r="GD71" i="4"/>
  <c r="DI159" i="4"/>
  <c r="DI37" i="4"/>
  <c r="GD74" i="4"/>
  <c r="EX121" i="4" a="1"/>
  <c r="EX121" i="4" s="1"/>
  <c r="EP254" i="4" a="1"/>
  <c r="EP254" i="4" s="1"/>
  <c r="GX224" i="4" a="1"/>
  <c r="GX224" i="4" s="1"/>
  <c r="FV121" i="4" a="1"/>
  <c r="FV121" i="4" s="1"/>
  <c r="EQ159" i="4" a="1"/>
  <c r="EQ159" i="4" s="1"/>
  <c r="FT198" i="4" a="1"/>
  <c r="FT198" i="4" s="1"/>
  <c r="DY254" i="4" a="1"/>
  <c r="DY254" i="4" s="1"/>
  <c r="FW198" i="4" a="1"/>
  <c r="FW198" i="4" s="1"/>
  <c r="EB254" i="4" a="1"/>
  <c r="EB254" i="4" s="1"/>
  <c r="FN224" i="4"/>
  <c r="DW37" i="4" a="1"/>
  <c r="DW37" i="4" s="1"/>
  <c r="DV224" i="4" a="1"/>
  <c r="DV224" i="4" s="1"/>
  <c r="DW258" i="4" a="1"/>
  <c r="DW258" i="4" s="1"/>
  <c r="DL37" i="4" a="1"/>
  <c r="DL37" i="4" s="1"/>
  <c r="EM228" i="4" a="1"/>
  <c r="EM228" i="4" s="1"/>
  <c r="EQ228" i="4" a="1"/>
  <c r="EQ228" i="4" s="1"/>
  <c r="FP37" i="4" a="1"/>
  <c r="FP37" i="4"/>
  <c r="FA198" i="4" a="1"/>
  <c r="FA198" i="4" s="1"/>
  <c r="DO227" i="4" a="1"/>
  <c r="DO227" i="4" s="1"/>
  <c r="GN228" i="4" a="1"/>
  <c r="GN228" i="4" s="1"/>
  <c r="EH258" i="4" a="1"/>
  <c r="EH258" i="4" s="1"/>
  <c r="FV198" i="4" a="1"/>
  <c r="FV198" i="4" s="1"/>
  <c r="EL37" i="4" a="1"/>
  <c r="EL37" i="4" s="1"/>
  <c r="EH121" i="4" a="1"/>
  <c r="EH121" i="4" s="1"/>
  <c r="K227" i="4" a="1"/>
  <c r="K227" i="4"/>
  <c r="DU227" i="4" a="1"/>
  <c r="DU227" i="4" s="1"/>
  <c r="Q159" i="4" a="1"/>
  <c r="Q159" i="4" s="1"/>
  <c r="I159" i="4" a="1"/>
  <c r="I159" i="4" s="1"/>
  <c r="K224" i="4" a="1"/>
  <c r="K224" i="4" s="1"/>
  <c r="DU224" i="4" a="1"/>
  <c r="DU224" i="4" s="1"/>
  <c r="GW198" i="4" a="1"/>
  <c r="GW198" i="4" s="1"/>
  <c r="FF198" i="4" a="1"/>
  <c r="FF198" i="4" s="1"/>
  <c r="DO121" i="4" a="1"/>
  <c r="DO121" i="4" s="1"/>
  <c r="EH228" i="4" a="1"/>
  <c r="EH228" i="4" s="1"/>
  <c r="N121" i="4" a="1"/>
  <c r="N121" i="4" s="1"/>
  <c r="L121" i="4" a="1"/>
  <c r="L121" i="4" s="1"/>
  <c r="GU227" i="4" a="1"/>
  <c r="GU227" i="4" s="1"/>
  <c r="EI37" i="4" a="1"/>
  <c r="EI37" i="4"/>
  <c r="EJ254" i="4" a="1"/>
  <c r="EJ254" i="4" s="1"/>
  <c r="FA34" i="4" a="1"/>
  <c r="FA34" i="4" s="1"/>
  <c r="DZ254" i="4" a="1"/>
  <c r="DZ254" i="4" s="1"/>
  <c r="FF228" i="4" a="1"/>
  <c r="FF228" i="4" s="1"/>
  <c r="EC224" i="4" a="1"/>
  <c r="EC224" i="4" s="1"/>
  <c r="DZ37" i="4" a="1"/>
  <c r="DZ37" i="4" s="1"/>
  <c r="N258" i="4" a="1"/>
  <c r="N258" i="4" s="1"/>
  <c r="L258" i="4" a="1"/>
  <c r="L258" i="4" s="1"/>
  <c r="DV121" i="4" a="1"/>
  <c r="DV121" i="4" s="1"/>
  <c r="O254" i="4" a="1"/>
  <c r="O254" i="4" s="1"/>
  <c r="GP198" i="4" a="1"/>
  <c r="GP198" i="4"/>
  <c r="FB121" i="4" a="1"/>
  <c r="FB121" i="4" s="1"/>
  <c r="ES258" i="4" a="1"/>
  <c r="ES258" i="4" s="1"/>
  <c r="DV228" i="4" a="1"/>
  <c r="DV228" i="4" s="1"/>
  <c r="FP34" i="4" a="1"/>
  <c r="FP34" i="4"/>
  <c r="EN121" i="4" a="1"/>
  <c r="EN121" i="4" s="1"/>
  <c r="HF228" i="4" a="1"/>
  <c r="HF228" i="4" s="1"/>
  <c r="FN228" i="4"/>
  <c r="HH254" i="4" a="1"/>
  <c r="HH254" i="4" s="1"/>
  <c r="EW34" i="4" a="1"/>
  <c r="EW34" i="4" s="1"/>
  <c r="ET37" i="4" a="1"/>
  <c r="ET37" i="4" s="1"/>
  <c r="EN37" i="4" a="1"/>
  <c r="EN37" i="4" s="1"/>
  <c r="EZ121" i="4" a="1"/>
  <c r="EZ121" i="4" s="1"/>
  <c r="Q228" i="4" a="1"/>
  <c r="Q228" i="4" s="1"/>
  <c r="I228" i="4" a="1"/>
  <c r="I228" i="4" s="1"/>
  <c r="FL224" i="4"/>
  <c r="HA228" i="4" a="1"/>
  <c r="HA228" i="4" s="1"/>
  <c r="DV34" i="4" a="1"/>
  <c r="DV34" i="4"/>
  <c r="FC228" i="4" a="1"/>
  <c r="FC228" i="4" s="1"/>
  <c r="GQ159" i="4" a="1"/>
  <c r="GQ159" i="4"/>
  <c r="EI224" i="4" a="1"/>
  <c r="EI224" i="4" s="1"/>
  <c r="GP34" i="4" a="1"/>
  <c r="GP34" i="4" s="1"/>
  <c r="EJ227" i="4" a="1"/>
  <c r="EJ227" i="4" s="1"/>
  <c r="DW159" i="4" a="1"/>
  <c r="DW159" i="4" s="1"/>
  <c r="FM258" i="4"/>
  <c r="ED198" i="4" a="1"/>
  <c r="ED198" i="4" s="1"/>
  <c r="FM37" i="4"/>
  <c r="GX258" i="4" a="1"/>
  <c r="GX258" i="4" s="1"/>
  <c r="M37" i="4" a="1"/>
  <c r="M37" i="4" s="1"/>
  <c r="DL224" i="4" a="1"/>
  <c r="DL224" i="4" s="1"/>
  <c r="GO254" i="4" a="1"/>
  <c r="GO254" i="4" s="1"/>
  <c r="EP258" i="4" a="1"/>
  <c r="EP258" i="4" s="1"/>
  <c r="FS258" i="4" a="1"/>
  <c r="FS258" i="4" s="1"/>
  <c r="GY37" i="4" a="1"/>
  <c r="GY37" i="4" s="1"/>
  <c r="HF258" i="4" a="1"/>
  <c r="HF258" i="4" s="1"/>
  <c r="DM198" i="4" a="1"/>
  <c r="DM198" i="4" s="1"/>
  <c r="O227" i="4" a="1"/>
  <c r="O227" i="4" s="1"/>
  <c r="EJ159" i="4" a="1"/>
  <c r="EJ159" i="4" s="1"/>
  <c r="GY254" i="4" a="1"/>
  <c r="GY254" i="4" s="1"/>
  <c r="FW224" i="4" a="1"/>
  <c r="FW224" i="4" s="1"/>
  <c r="EV198" i="4" a="1"/>
  <c r="EV198" i="4" s="1"/>
  <c r="DW228" i="4" a="1"/>
  <c r="DW228" i="4"/>
  <c r="FL34" i="4"/>
  <c r="FI121" i="4" a="1"/>
  <c r="FI121" i="4"/>
  <c r="O159" i="4" a="1"/>
  <c r="O159" i="4" s="1"/>
  <c r="FG34" i="4" a="1"/>
  <c r="FG34" i="4" s="1"/>
  <c r="EJ198" i="4" a="1"/>
  <c r="EJ198" i="4" s="1"/>
  <c r="GS121" i="4" a="1"/>
  <c r="GS121" i="4" s="1"/>
  <c r="FF227" i="4" a="1"/>
  <c r="FF227" i="4" s="1"/>
  <c r="DO198" i="4" a="1"/>
  <c r="DO198" i="4" s="1"/>
  <c r="EH198" i="4" a="1"/>
  <c r="EH198" i="4" s="1"/>
  <c r="EM37" i="4" a="1"/>
  <c r="EM37" i="4" s="1"/>
  <c r="GV121" i="4" a="1"/>
  <c r="GV121" i="4" s="1"/>
  <c r="ED228" i="4" a="1"/>
  <c r="ED228" i="4" s="1"/>
  <c r="FI224" i="4" a="1"/>
  <c r="FI224" i="4" s="1"/>
  <c r="Q37" i="4" a="1"/>
  <c r="Q37" i="4" s="1"/>
  <c r="I37" i="4" a="1"/>
  <c r="I37" i="4" s="1"/>
  <c r="ES198" i="4" a="1"/>
  <c r="ES198" i="4" s="1"/>
  <c r="FJ37" i="4" a="1"/>
  <c r="FJ37" i="4" s="1"/>
  <c r="GS228" i="4" a="1"/>
  <c r="GS228" i="4" s="1"/>
  <c r="FV159" i="4" a="1"/>
  <c r="FV159" i="4" s="1"/>
  <c r="FW258" i="4" a="1"/>
  <c r="FW258" i="4" s="1"/>
  <c r="HK228" i="4" a="1"/>
  <c r="HK228" i="4" s="1"/>
  <c r="DO258" i="4" a="1"/>
  <c r="DO258" i="4" s="1"/>
  <c r="GX198" i="4" a="1"/>
  <c r="GX198" i="4" s="1"/>
  <c r="EH34" i="4" a="1"/>
  <c r="EH34" i="4" s="1"/>
  <c r="FE37" i="4" a="1"/>
  <c r="FE37" i="4" s="1"/>
  <c r="HH198" i="4" a="1"/>
  <c r="HH198" i="4" s="1"/>
  <c r="EB121" i="4" a="1"/>
  <c r="EB121" i="4" s="1"/>
  <c r="S254" i="4" a="1"/>
  <c r="S254" i="4" s="1"/>
  <c r="ES37" i="4" a="1"/>
  <c r="ES37" i="4" s="1"/>
  <c r="EM121" i="4" a="1"/>
  <c r="EM121" i="4" s="1"/>
  <c r="FM121" i="4"/>
  <c r="EB34" i="4" a="1"/>
  <c r="EB34" i="4"/>
  <c r="ET198" i="4" a="1"/>
  <c r="ET198" i="4" s="1"/>
  <c r="EZ37" i="4" a="1"/>
  <c r="EZ37" i="4" s="1"/>
  <c r="T37" i="4" a="1"/>
  <c r="T37" i="4" s="1"/>
  <c r="EX228" i="4" a="1"/>
  <c r="EX228" i="4" s="1"/>
  <c r="DZ121" i="4" a="1"/>
  <c r="DZ121" i="4" s="1"/>
  <c r="EN254" i="4" a="1"/>
  <c r="EN254" i="4" s="1"/>
  <c r="FJ258" i="4" a="1"/>
  <c r="FJ258" i="4" s="1"/>
  <c r="GY224" i="4" a="1"/>
  <c r="GY224" i="4" s="1"/>
  <c r="GN159" i="4" a="1"/>
  <c r="GN159" i="4" s="1"/>
  <c r="HF37" i="4" a="1"/>
  <c r="HF37" i="4"/>
  <c r="HD37" i="4" a="1"/>
  <c r="HD37" i="4" s="1"/>
  <c r="HK227" i="4" a="1"/>
  <c r="HK227" i="4" s="1"/>
  <c r="FG254" i="4" a="1"/>
  <c r="FG254" i="4" s="1"/>
  <c r="GY34" i="4" a="1"/>
  <c r="GY34" i="4" s="1"/>
  <c r="EE227" i="4" a="1"/>
  <c r="EE227" i="4" s="1"/>
  <c r="EC37" i="4" a="1"/>
  <c r="EC37" i="4" s="1"/>
  <c r="GO224" i="4" a="1"/>
  <c r="GO224" i="4" s="1"/>
  <c r="EB198" i="4" a="1"/>
  <c r="EB198" i="4" s="1"/>
  <c r="ED34" i="4" a="1"/>
  <c r="ED34" i="4" s="1"/>
  <c r="Q258" i="4" a="1"/>
  <c r="Q258" i="4" s="1"/>
  <c r="I258" i="4" a="1"/>
  <c r="I258" i="4" s="1"/>
  <c r="GN227" i="4" a="1"/>
  <c r="GN227" i="4" s="1"/>
  <c r="DM228" i="4" a="1"/>
  <c r="DM228" i="4" s="1"/>
  <c r="HE121" i="4" a="1"/>
  <c r="HE121" i="4" s="1"/>
  <c r="GW37" i="4" a="1"/>
  <c r="GW37" i="4" s="1"/>
  <c r="FP224" i="4" a="1"/>
  <c r="FP224" i="4" s="1"/>
  <c r="FB254" i="4" a="1"/>
  <c r="FB254" i="4"/>
  <c r="FN227" i="4"/>
  <c r="EB228" i="4" a="1"/>
  <c r="EB228" i="4" s="1"/>
  <c r="GQ121" i="4" a="1"/>
  <c r="GQ121" i="4" s="1"/>
  <c r="O37" i="4" a="1"/>
  <c r="O37" i="4" s="1"/>
  <c r="N34" i="4" a="1"/>
  <c r="N34" i="4" s="1"/>
  <c r="L34" i="4" a="1"/>
  <c r="L34" i="4" s="1"/>
  <c r="FX121" i="4" a="1"/>
  <c r="FX121" i="4" s="1"/>
  <c r="HA37" i="4" a="1"/>
  <c r="HA37" i="4" s="1"/>
  <c r="FW227" i="4" a="1"/>
  <c r="FW227" i="4" s="1"/>
  <c r="GW224" i="4" a="1"/>
  <c r="GW224" i="4" s="1"/>
  <c r="FE227" i="4" a="1"/>
  <c r="FE227" i="4" s="1"/>
  <c r="EN228" i="4" a="1"/>
  <c r="EN228" i="4" s="1"/>
  <c r="M258" i="4" a="1"/>
  <c r="M258" i="4" s="1"/>
  <c r="DL121" i="4" a="1"/>
  <c r="DL121" i="4" s="1"/>
  <c r="FF159" i="4" a="1"/>
  <c r="FF159" i="4" s="1"/>
  <c r="GM258" i="4" a="1"/>
  <c r="GM258" i="4" s="1"/>
  <c r="GX159" i="4" a="1"/>
  <c r="GX159" i="4" s="1"/>
  <c r="EP159" i="4" a="1"/>
  <c r="EP159" i="4" s="1"/>
  <c r="EH254" i="4" a="1"/>
  <c r="EH254" i="4" s="1"/>
  <c r="O224" i="4" a="1"/>
  <c r="O224" i="4" s="1"/>
  <c r="O228" i="4" a="1"/>
  <c r="O228" i="4" s="1"/>
  <c r="FT34" i="4" a="1"/>
  <c r="FT34" i="4" s="1"/>
  <c r="DQ228" i="4" a="1"/>
  <c r="DQ228" i="4" s="1"/>
  <c r="FV34" i="4" a="1"/>
  <c r="FV34" i="4" s="1"/>
  <c r="GQ34" i="4" a="1"/>
  <c r="GQ34" i="4" s="1"/>
  <c r="FA227" i="4" a="1"/>
  <c r="FA227" i="4" s="1"/>
  <c r="GV258" i="4" a="1"/>
  <c r="GV258" i="4" s="1"/>
  <c r="FJ159" i="4" a="1"/>
  <c r="FJ159" i="4" s="1"/>
  <c r="T228" i="4" a="1"/>
  <c r="T228" i="4" s="1"/>
  <c r="DW254" i="4" a="1"/>
  <c r="DW254" i="4" s="1"/>
  <c r="FM254" i="4"/>
  <c r="FN198" i="4"/>
  <c r="GP37" i="4" a="1"/>
  <c r="GP37" i="4" s="1"/>
  <c r="HK198" i="4" a="1"/>
  <c r="HK198" i="4" s="1"/>
  <c r="EQ254" i="4" a="1"/>
  <c r="EQ254" i="4" s="1"/>
  <c r="FJ198" i="4" a="1"/>
  <c r="FJ198" i="4" s="1"/>
  <c r="GM224" i="4" a="1"/>
  <c r="GM224" i="4" s="1"/>
  <c r="DZ198" i="4" a="1"/>
  <c r="DZ198" i="4" s="1"/>
  <c r="GN258" i="4" a="1"/>
  <c r="GN258" i="4" s="1"/>
  <c r="HA258" i="4" a="1"/>
  <c r="HA258" i="4" s="1"/>
  <c r="FS228" i="4" a="1"/>
  <c r="FS228" i="4" s="1"/>
  <c r="DZ34" i="4" a="1"/>
  <c r="DZ34" i="4" s="1"/>
  <c r="GY228" i="4" a="1"/>
  <c r="GY228" i="4" s="1"/>
  <c r="FV258" i="4" a="1"/>
  <c r="FV258" i="4" s="1"/>
  <c r="FB224" i="4" a="1"/>
  <c r="FB224" i="4" s="1"/>
  <c r="HE227" i="4" a="1"/>
  <c r="HE227" i="4" s="1"/>
  <c r="HF34" i="4" a="1"/>
  <c r="HF34" i="4" s="1"/>
  <c r="HD198" i="4" a="1"/>
  <c r="HD198" i="4" s="1"/>
  <c r="ER228" i="4" a="1"/>
  <c r="ER228" i="4" s="1"/>
  <c r="HC254" i="4" a="1"/>
  <c r="HC254" i="4" s="1"/>
  <c r="FB159" i="4" a="1"/>
  <c r="FB159" i="4" s="1"/>
  <c r="GV224" i="4" a="1"/>
  <c r="GV224" i="4" s="1"/>
  <c r="HC121" i="4" a="1"/>
  <c r="HC121" i="4" s="1"/>
  <c r="DW224" i="4" a="1"/>
  <c r="DW224" i="4" s="1"/>
  <c r="EV258" i="4" a="1"/>
  <c r="EV258" i="4" s="1"/>
  <c r="EZ198" i="4" a="1"/>
  <c r="EZ198" i="4" s="1"/>
  <c r="FY121" i="4" a="1"/>
  <c r="FY121" i="4" s="1"/>
  <c r="EI228" i="4" a="1"/>
  <c r="EI228" i="4" s="1"/>
  <c r="HK159" i="4" a="1"/>
  <c r="HK159" i="4" s="1"/>
  <c r="GN254" i="4" a="1"/>
  <c r="GN254" i="4" s="1"/>
  <c r="HD258" i="4" a="1"/>
  <c r="HD258" i="4" s="1"/>
  <c r="ED227" i="4" a="1"/>
  <c r="ED227" i="4" s="1"/>
  <c r="DY227" i="4" a="1"/>
  <c r="DY227" i="4" s="1"/>
  <c r="FW121" i="4" a="1"/>
  <c r="FW121" i="4" s="1"/>
  <c r="DL254" i="4" a="1"/>
  <c r="DL254" i="4" s="1"/>
  <c r="EV224" i="4" a="1"/>
  <c r="EV224" i="4" s="1"/>
  <c r="GZ37" i="4" a="1"/>
  <c r="GZ37" i="4" s="1"/>
  <c r="FV254" i="4" a="1"/>
  <c r="FV254" i="4" s="1"/>
  <c r="ED121" i="4" a="1"/>
  <c r="ED121" i="4" s="1"/>
  <c r="GR198" i="4" a="1"/>
  <c r="GR198" i="4" s="1"/>
  <c r="FM34" i="4"/>
  <c r="GW227" i="4" a="1"/>
  <c r="GW227" i="4" s="1"/>
  <c r="FP227" i="4" a="1"/>
  <c r="FP227" i="4"/>
  <c r="HK121" i="4" a="1"/>
  <c r="HK121" i="4" s="1"/>
  <c r="FA121" i="4" a="1"/>
  <c r="FA121" i="4" s="1"/>
  <c r="EV254" i="4" a="1"/>
  <c r="EV254" i="4" s="1"/>
  <c r="HF227" i="4" a="1"/>
  <c r="HF227" i="4"/>
  <c r="EL198" i="4" a="1"/>
  <c r="EL198" i="4" s="1"/>
  <c r="EX37" i="4" a="1"/>
  <c r="EX37" i="4" s="1"/>
  <c r="M228" i="4" a="1"/>
  <c r="M228" i="4" s="1"/>
  <c r="FE254" i="4" a="1"/>
  <c r="FE254" i="4" s="1"/>
  <c r="GS224" i="4" a="1"/>
  <c r="GS224" i="4" s="1"/>
  <c r="FB258" i="4" a="1"/>
  <c r="FB258" i="4" s="1"/>
  <c r="FM228" i="4"/>
  <c r="HH121" i="4" a="1"/>
  <c r="HH121" i="4" s="1"/>
  <c r="DM37" i="4" a="1"/>
  <c r="DM37" i="4" s="1"/>
  <c r="EL228" i="4" a="1"/>
  <c r="EL228" i="4" s="1"/>
  <c r="GZ258" i="4" a="1"/>
  <c r="GZ258" i="4" s="1"/>
  <c r="HE254" i="4" a="1"/>
  <c r="HE254" i="4" s="1"/>
  <c r="M224" i="4" a="1"/>
  <c r="M224" i="4" s="1"/>
  <c r="DQ198" i="4" a="1"/>
  <c r="DQ198" i="4" s="1"/>
  <c r="M159" i="4" a="1"/>
  <c r="M159" i="4" s="1"/>
  <c r="FG258" i="4" a="1"/>
  <c r="FG258" i="4"/>
  <c r="GP224" i="4" a="1"/>
  <c r="GP224" i="4" s="1"/>
  <c r="EC254" i="4" a="1"/>
  <c r="EC254" i="4" s="1"/>
  <c r="GN224" i="4" a="1"/>
  <c r="GN224" i="4" s="1"/>
  <c r="FL37" i="4"/>
  <c r="GS227" i="4" a="1"/>
  <c r="GS227" i="4" s="1"/>
  <c r="Q227" i="4" a="1"/>
  <c r="Q227" i="4" s="1"/>
  <c r="I227" i="4" a="1"/>
  <c r="I227" i="4"/>
  <c r="ED258" i="4" a="1"/>
  <c r="ED258" i="4" s="1"/>
  <c r="DM34" i="4" a="1"/>
  <c r="DM34" i="4" s="1"/>
  <c r="GV159" i="4" a="1"/>
  <c r="GV159" i="4" s="1"/>
  <c r="EH227" i="4" a="1"/>
  <c r="EH227" i="4" s="1"/>
  <c r="FE258" i="4" a="1"/>
  <c r="FE258" i="4" s="1"/>
  <c r="HC227" i="4" a="1"/>
  <c r="HC227" i="4" s="1"/>
  <c r="GV34" i="4" a="1"/>
  <c r="GV34" i="4" s="1"/>
  <c r="FW254" i="4" a="1"/>
  <c r="FW254" i="4" s="1"/>
  <c r="FC258" i="4" a="1"/>
  <c r="FC258" i="4"/>
  <c r="T34" i="4" a="1"/>
  <c r="T34" i="4" s="1"/>
  <c r="FS227" i="4" a="1"/>
  <c r="FS227" i="4" s="1"/>
  <c r="DS258" i="4" a="1"/>
  <c r="DS258" i="4" s="1"/>
  <c r="DR258" i="4" a="1"/>
  <c r="DR258" i="4"/>
  <c r="FJ121" i="4" a="1"/>
  <c r="FJ121" i="4" s="1"/>
  <c r="EZ159" i="4" a="1"/>
  <c r="EZ159" i="4" s="1"/>
  <c r="HD34" i="4" a="1"/>
  <c r="HD34" i="4" s="1"/>
  <c r="FF37" i="4" a="1"/>
  <c r="FF37" i="4" s="1"/>
  <c r="EQ224" i="4" a="1"/>
  <c r="EQ224" i="4"/>
  <c r="GV228" i="4" a="1"/>
  <c r="GV228" i="4" s="1"/>
  <c r="FI37" i="4" a="1"/>
  <c r="FI37" i="4" s="1"/>
  <c r="O258" i="4" a="1"/>
  <c r="O258" i="4" s="1"/>
  <c r="T258" i="4" a="1"/>
  <c r="T258" i="4" s="1"/>
  <c r="FC37" i="4" a="1"/>
  <c r="FC37" i="4" s="1"/>
  <c r="EB224" i="4" a="1"/>
  <c r="EB224" i="4" s="1"/>
  <c r="HH224" i="4" a="1"/>
  <c r="HH224" i="4"/>
  <c r="FX198" i="4" a="1"/>
  <c r="FX198" i="4" s="1"/>
  <c r="EW159" i="4" a="1"/>
  <c r="EW159" i="4" s="1"/>
  <c r="ES228" i="4" a="1"/>
  <c r="ES228" i="4" s="1"/>
  <c r="DO159" i="4" a="1"/>
  <c r="DO159" i="4"/>
  <c r="ED254" i="4" a="1"/>
  <c r="ED254" i="4" s="1"/>
  <c r="GS254" i="4" a="1"/>
  <c r="GS254" i="4" s="1"/>
  <c r="HH37" i="4" a="1"/>
  <c r="HH37" i="4" s="1"/>
  <c r="K159" i="4" a="1"/>
  <c r="K159" i="4" s="1"/>
  <c r="DU159" i="4" a="1"/>
  <c r="DU159" i="4" s="1"/>
  <c r="EV159" i="4" a="1"/>
  <c r="EV159" i="4" s="1"/>
  <c r="DY224" i="4" a="1"/>
  <c r="DY224" i="4" s="1"/>
  <c r="EZ258" i="4" a="1"/>
  <c r="EZ258" i="4" s="1"/>
  <c r="EW258" i="4" a="1"/>
  <c r="EW258" i="4" s="1"/>
  <c r="HH159" i="4" a="1"/>
  <c r="HH159" i="4" s="1"/>
  <c r="FX37" i="4" a="1"/>
  <c r="FX37" i="4" s="1"/>
  <c r="DV37" i="4" a="1"/>
  <c r="DV37" i="4" s="1"/>
  <c r="DY34" i="4" a="1"/>
  <c r="DY34" i="4" s="1"/>
  <c r="EH224" i="4" a="1"/>
  <c r="EH224" i="4" s="1"/>
  <c r="DM254" i="4" a="1"/>
  <c r="DM254" i="4" s="1"/>
  <c r="FF34" i="4" a="1"/>
  <c r="FF34" i="4" s="1"/>
  <c r="GR224" i="4" a="1"/>
  <c r="GR224" i="4" s="1"/>
  <c r="EP227" i="4" a="1"/>
  <c r="EP227" i="4"/>
  <c r="FS159" i="4" a="1"/>
  <c r="FS159" i="4" s="1"/>
  <c r="S198" i="4" a="1"/>
  <c r="S198" i="4" s="1"/>
  <c r="EE258" i="4" a="1"/>
  <c r="EE258" i="4" s="1"/>
  <c r="GQ37" i="4" a="1"/>
  <c r="GQ37" i="4" s="1"/>
  <c r="FM224" i="4"/>
  <c r="HA254" i="4" a="1"/>
  <c r="HA254" i="4" s="1"/>
  <c r="FT121" i="4" a="1"/>
  <c r="FT121" i="4" s="1"/>
  <c r="EI258" i="4" a="1"/>
  <c r="EI258" i="4" s="1"/>
  <c r="HH228" i="4" a="1"/>
  <c r="HH228" i="4" s="1"/>
  <c r="EE198" i="4" a="1"/>
  <c r="EE198" i="4" s="1"/>
  <c r="DY159" i="4" a="1"/>
  <c r="DY159" i="4" s="1"/>
  <c r="N224" i="4" a="1"/>
  <c r="N224" i="4" s="1"/>
  <c r="L224" i="4" a="1"/>
  <c r="L224" i="4" s="1"/>
  <c r="EQ34" i="4" a="1"/>
  <c r="EQ34" i="4" s="1"/>
  <c r="EX159" i="4" a="1"/>
  <c r="EX159" i="4" s="1"/>
  <c r="EM258" i="4" a="1"/>
  <c r="EM258" i="4" s="1"/>
  <c r="GR37" i="4" a="1"/>
  <c r="GR37" i="4" s="1"/>
  <c r="S228" i="4" a="1"/>
  <c r="S228" i="4" s="1"/>
  <c r="ER224" i="4" a="1"/>
  <c r="ER224" i="4" s="1"/>
  <c r="GS258" i="4" a="1"/>
  <c r="GS258" i="4" s="1"/>
  <c r="DV198" i="4" a="1"/>
  <c r="DV198" i="4" s="1"/>
  <c r="FL254" i="4"/>
  <c r="FP254" i="4" a="1"/>
  <c r="FP254" i="4" s="1"/>
  <c r="S227" i="4" a="1"/>
  <c r="S227" i="4" s="1"/>
  <c r="FG228" i="4" a="1"/>
  <c r="FG228" i="4" s="1"/>
  <c r="ET254" i="4" a="1"/>
  <c r="ET254" i="4" s="1"/>
  <c r="HK224" i="4" a="1"/>
  <c r="HK224" i="4" s="1"/>
  <c r="Q198" i="4" a="1"/>
  <c r="Q198" i="4" s="1"/>
  <c r="I198" i="4" a="1"/>
  <c r="I198" i="4" s="1"/>
  <c r="EX227" i="4" a="1"/>
  <c r="EX227" i="4" s="1"/>
  <c r="DO254" i="4" a="1"/>
  <c r="DO254" i="4" s="1"/>
  <c r="ET121" i="4" a="1"/>
  <c r="ET121" i="4" s="1"/>
  <c r="EP224" i="4" a="1"/>
  <c r="EP224" i="4" s="1"/>
  <c r="GZ224" i="4" a="1"/>
  <c r="GZ224" i="4" s="1"/>
  <c r="DZ227" i="4" a="1"/>
  <c r="DZ227" i="4" s="1"/>
  <c r="EP34" i="4" a="1"/>
  <c r="EP34" i="4" s="1"/>
  <c r="K258" i="4" a="1"/>
  <c r="K258" i="4" s="1"/>
  <c r="DU258" i="4" a="1"/>
  <c r="DU258" i="4" s="1"/>
  <c r="EI121" i="4" a="1"/>
  <c r="EI121" i="4" s="1"/>
  <c r="DY37" i="4" a="1"/>
  <c r="DY37" i="4" s="1"/>
  <c r="ER198" i="4" a="1"/>
  <c r="ER198" i="4" s="1"/>
  <c r="EC198" i="4" a="1"/>
  <c r="EC198" i="4" s="1"/>
  <c r="GO198" i="4" a="1"/>
  <c r="GO198" i="4" s="1"/>
  <c r="FY228" i="4" a="1"/>
  <c r="FY228" i="4" s="1"/>
  <c r="FT254" i="4" a="1"/>
  <c r="FT254" i="4" s="1"/>
  <c r="FI228" i="4" a="1"/>
  <c r="FI228" i="4" s="1"/>
  <c r="DS121" i="4" a="1"/>
  <c r="DS121" i="4" s="1"/>
  <c r="DR121" i="4" a="1"/>
  <c r="DR121" i="4" s="1"/>
  <c r="EV121" i="4" a="1"/>
  <c r="EV121" i="4" s="1"/>
  <c r="GR34" i="4" a="1"/>
  <c r="GR34" i="4" s="1"/>
  <c r="GP227" i="4" a="1"/>
  <c r="GP227" i="4" s="1"/>
  <c r="GZ254" i="4" a="1"/>
  <c r="GZ254" i="4" s="1"/>
  <c r="FA228" i="4" a="1"/>
  <c r="FA228" i="4" s="1"/>
  <c r="GU198" i="4" a="1"/>
  <c r="GU198" i="4" s="1"/>
  <c r="K228" i="4" a="1"/>
  <c r="K228" i="4" s="1"/>
  <c r="DU228" i="4" a="1"/>
  <c r="DU228" i="4" s="1"/>
  <c r="FX228" i="4" a="1"/>
  <c r="FX228" i="4" s="1"/>
  <c r="O198" i="4" a="1"/>
  <c r="O198" i="4" s="1"/>
  <c r="DS254" i="4" a="1"/>
  <c r="DS254" i="4" s="1"/>
  <c r="DR254" i="4" a="1"/>
  <c r="DR254" i="4" s="1"/>
  <c r="DY198" i="4" a="1"/>
  <c r="DY198" i="4" s="1"/>
  <c r="EX258" i="4" a="1"/>
  <c r="EX258" i="4" s="1"/>
  <c r="ES254" i="4" a="1"/>
  <c r="ES254" i="4" s="1"/>
  <c r="FL159" i="4"/>
  <c r="DM227" i="4" a="1"/>
  <c r="DM227" i="4" s="1"/>
  <c r="EN198" i="4" a="1"/>
  <c r="EN198" i="4" s="1"/>
  <c r="EM198" i="4" a="1"/>
  <c r="EM198" i="4"/>
  <c r="FS198" i="4" a="1"/>
  <c r="FS198" i="4"/>
  <c r="FN254" i="4"/>
  <c r="S224" i="4" a="1"/>
  <c r="S224" i="4" s="1"/>
  <c r="EJ34" i="4" a="1"/>
  <c r="EJ34" i="4" s="1"/>
  <c r="FV37" i="4" a="1"/>
  <c r="FV37" i="4" s="1"/>
  <c r="FG121" i="4" a="1"/>
  <c r="FG121" i="4"/>
  <c r="EL258" i="4" a="1"/>
  <c r="EL258" i="4" s="1"/>
  <c r="FG159" i="4" a="1"/>
  <c r="FG159" i="4" s="1"/>
  <c r="FP159" i="4" a="1"/>
  <c r="FP159" i="4" s="1"/>
  <c r="GZ228" i="4" a="1"/>
  <c r="GZ228" i="4" s="1"/>
  <c r="T121" i="4" a="1"/>
  <c r="T121" i="4" s="1"/>
  <c r="HH34" i="4" a="1"/>
  <c r="HH34" i="4" s="1"/>
  <c r="EX34" i="4" a="1"/>
  <c r="EX34" i="4" s="1"/>
  <c r="GS37" i="4" a="1"/>
  <c r="GS37" i="4"/>
  <c r="O34" i="4" a="1"/>
  <c r="O34" i="4" s="1"/>
  <c r="ES224" i="4" a="1"/>
  <c r="ES224" i="4" s="1"/>
  <c r="DS227" i="4" a="1"/>
  <c r="DS227" i="4" s="1"/>
  <c r="DR227" i="4" a="1"/>
  <c r="DR227" i="4"/>
  <c r="GQ227" i="4" a="1"/>
  <c r="GQ227" i="4" s="1"/>
  <c r="EW227" i="4" a="1"/>
  <c r="EW227" i="4" s="1"/>
  <c r="GR121" i="4" a="1"/>
  <c r="GR121" i="4" s="1"/>
  <c r="FV227" i="4" a="1"/>
  <c r="FV227" i="4"/>
  <c r="FX254" i="4" a="1"/>
  <c r="FX254" i="4" s="1"/>
  <c r="HE159" i="4" a="1"/>
  <c r="HE159" i="4" s="1"/>
  <c r="FX34" i="4" a="1"/>
  <c r="FX34" i="4" s="1"/>
  <c r="GY258" i="4" a="1"/>
  <c r="GY258" i="4" s="1"/>
  <c r="FI34" i="4" a="1"/>
  <c r="FI34" i="4" s="1"/>
  <c r="GX228" i="4" a="1"/>
  <c r="GX228" i="4"/>
  <c r="DS228" i="4" a="1"/>
  <c r="DS228" i="4"/>
  <c r="DR228" i="4" a="1"/>
  <c r="DR228" i="4" s="1"/>
  <c r="EW198" i="4" a="1"/>
  <c r="EW198" i="4" s="1"/>
  <c r="ES121" i="4" a="1"/>
  <c r="ES121" i="4"/>
  <c r="GQ258" i="4" a="1"/>
  <c r="GQ258" i="4" s="1"/>
  <c r="Q254" i="4" a="1"/>
  <c r="Q254" i="4" s="1"/>
  <c r="I254" i="4" a="1"/>
  <c r="I254" i="4" s="1"/>
  <c r="EL224" i="4" a="1"/>
  <c r="EL224" i="4" s="1"/>
  <c r="GW34" i="4" a="1"/>
  <c r="GW34" i="4" s="1"/>
  <c r="GX254" i="4" a="1"/>
  <c r="GX254" i="4" s="1"/>
  <c r="FB227" i="4" a="1"/>
  <c r="FB227" i="4" s="1"/>
  <c r="DO224" i="4" a="1"/>
  <c r="DO224" i="4" s="1"/>
  <c r="FW37" i="4" a="1"/>
  <c r="FW37" i="4"/>
  <c r="HK258" i="4" a="1"/>
  <c r="HK258" i="4" s="1"/>
  <c r="GU121" i="4" a="1"/>
  <c r="GU121" i="4" s="1"/>
  <c r="GP121" i="4" a="1"/>
  <c r="GP121" i="4" s="1"/>
  <c r="GM198" i="4" a="1"/>
  <c r="GM198" i="4" s="1"/>
  <c r="DQ37" i="4" a="1"/>
  <c r="DQ37" i="4" s="1"/>
  <c r="EX198" i="4" a="1"/>
  <c r="EX198" i="4" s="1"/>
  <c r="HA159" i="4" a="1"/>
  <c r="HA159" i="4" s="1"/>
  <c r="GM159" i="4" a="1"/>
  <c r="GM159" i="4" s="1"/>
  <c r="DM121" i="4" a="1"/>
  <c r="DM121" i="4" s="1"/>
  <c r="EW37" i="4" a="1"/>
  <c r="EW37" i="4" s="1"/>
  <c r="GP254" i="4" a="1"/>
  <c r="GP254" i="4" s="1"/>
  <c r="FJ224" i="4" a="1"/>
  <c r="FJ224" i="4" s="1"/>
  <c r="GX121" i="4" a="1"/>
  <c r="GX121" i="4" s="1"/>
  <c r="EV37" i="4" a="1"/>
  <c r="EV37" i="4" s="1"/>
  <c r="DQ121" i="4" a="1"/>
  <c r="DQ121" i="4" s="1"/>
  <c r="GX34" i="4" a="1"/>
  <c r="GX34" i="4" s="1"/>
  <c r="GZ227" i="4" a="1"/>
  <c r="GZ227" i="4" s="1"/>
  <c r="GO258" i="4" a="1"/>
  <c r="GO258" i="4" s="1"/>
  <c r="GY227" i="4" a="1"/>
  <c r="GY227" i="4"/>
  <c r="FF254" i="4" a="1"/>
  <c r="FF254" i="4" s="1"/>
  <c r="EL159" i="4" a="1"/>
  <c r="EL159" i="4" s="1"/>
  <c r="FA258" i="4" a="1"/>
  <c r="FA258" i="4" s="1"/>
  <c r="O121" i="4" a="1"/>
  <c r="O121" i="4" s="1"/>
  <c r="HD159" i="4" a="1"/>
  <c r="HD159" i="4" s="1"/>
  <c r="N254" i="4" a="1"/>
  <c r="N254" i="4" s="1"/>
  <c r="L254" i="4" a="1"/>
  <c r="L254" i="4" s="1"/>
  <c r="EE37" i="4" a="1"/>
  <c r="EE37" i="4" s="1"/>
  <c r="EC34" i="4" a="1"/>
  <c r="EC34" i="4" s="1"/>
  <c r="T224" i="4" a="1"/>
  <c r="T224" i="4" s="1"/>
  <c r="GM121" i="4" a="1"/>
  <c r="GM121" i="4" s="1"/>
  <c r="EB227" i="4" a="1"/>
  <c r="EB227" i="4" s="1"/>
  <c r="ET224" i="4" a="1"/>
  <c r="ET224" i="4" s="1"/>
  <c r="GO37" i="4" a="1"/>
  <c r="GO37" i="4" s="1"/>
  <c r="ET34" i="4" a="1"/>
  <c r="ET34" i="4" s="1"/>
  <c r="DY258" i="4" a="1"/>
  <c r="DY258" i="4" s="1"/>
  <c r="FI254" i="4" a="1"/>
  <c r="FI254" i="4" s="1"/>
  <c r="FS37" i="4" a="1"/>
  <c r="FS37" i="4" s="1"/>
  <c r="FF258" i="4" a="1"/>
  <c r="FF258" i="4" s="1"/>
  <c r="HF198" i="4" a="1"/>
  <c r="HF198" i="4" s="1"/>
  <c r="HC224" i="4" a="1"/>
  <c r="HC224" i="4" s="1"/>
  <c r="DW198" i="4" a="1"/>
  <c r="DW198" i="4" s="1"/>
  <c r="K121" i="4" a="1"/>
  <c r="K121" i="4" s="1"/>
  <c r="DU121" i="4" a="1"/>
  <c r="DU121" i="4" s="1"/>
  <c r="R254" i="4" a="1"/>
  <c r="R254" i="4" s="1"/>
  <c r="DQ34" i="4" a="1"/>
  <c r="DQ34" i="4" s="1"/>
  <c r="FJ227" i="4" a="1"/>
  <c r="FJ227" i="4" s="1"/>
  <c r="M227" i="4" a="1"/>
  <c r="M227" i="4" s="1"/>
  <c r="EQ37" i="4" a="1"/>
  <c r="EQ37" i="4" s="1"/>
  <c r="GY198" i="4" a="1"/>
  <c r="GY198" i="4" s="1"/>
  <c r="EZ228" i="4" a="1"/>
  <c r="EZ228" i="4" s="1"/>
  <c r="R34" i="4" a="1"/>
  <c r="R34" i="4" s="1"/>
  <c r="DM258" i="4" a="1"/>
  <c r="DM258" i="4" s="1"/>
  <c r="FC121" i="4" a="1"/>
  <c r="FC121" i="4" s="1"/>
  <c r="HA227" i="4" a="1"/>
  <c r="HA227" i="4" s="1"/>
  <c r="EJ121" i="4" a="1"/>
  <c r="EJ121" i="4" s="1"/>
  <c r="FE34" i="4" a="1"/>
  <c r="FE34" i="4" s="1"/>
  <c r="DV254" i="4" a="1"/>
  <c r="DV254" i="4" s="1"/>
  <c r="GW228" i="4" a="1"/>
  <c r="GW228" i="4" s="1"/>
  <c r="EI198" i="4" a="1"/>
  <c r="EI198" i="4" s="1"/>
  <c r="DQ159" i="4" a="1"/>
  <c r="DQ159" i="4" s="1"/>
  <c r="GU254" i="4" a="1"/>
  <c r="GU254" i="4" s="1"/>
  <c r="EB258" i="4" a="1"/>
  <c r="EB258" i="4" s="1"/>
  <c r="EC121" i="4" a="1"/>
  <c r="EC121" i="4" s="1"/>
  <c r="HF121" i="4" a="1"/>
  <c r="HF121" i="4" s="1"/>
  <c r="HF224" i="4" a="1"/>
  <c r="HF224" i="4" s="1"/>
  <c r="M254" i="4" a="1"/>
  <c r="M254" i="4" s="1"/>
  <c r="EN227" i="4" a="1"/>
  <c r="EN227" i="4" s="1"/>
  <c r="EW254" i="4" a="1"/>
  <c r="EW254" i="4" s="1"/>
  <c r="HD227" i="4" a="1"/>
  <c r="HD227" i="4" s="1"/>
  <c r="EJ224" i="4" a="1"/>
  <c r="EJ224" i="4" s="1"/>
  <c r="Q121" i="4" a="1"/>
  <c r="Q121" i="4" s="1"/>
  <c r="I121" i="4" a="1"/>
  <c r="I121" i="4" s="1"/>
  <c r="T198" i="4" a="1"/>
  <c r="T198" i="4" s="1"/>
  <c r="FV224" i="4" a="1"/>
  <c r="FV224" i="4" s="1"/>
  <c r="GN121" i="4" a="1"/>
  <c r="GN121" i="4" s="1"/>
  <c r="DV159" i="4" a="1"/>
  <c r="DV159" i="4" s="1"/>
  <c r="EC159" i="4" a="1"/>
  <c r="EC159" i="4" s="1"/>
  <c r="FB34" i="4" a="1"/>
  <c r="FB34" i="4" s="1"/>
  <c r="EL254" i="4" a="1"/>
  <c r="EL254" i="4" s="1"/>
  <c r="DW227" i="4" a="1"/>
  <c r="DW227" i="4" s="1"/>
  <c r="FB37" i="4" a="1"/>
  <c r="FB37" i="4" s="1"/>
  <c r="GQ228" i="4" a="1"/>
  <c r="GQ228" i="4" s="1"/>
  <c r="EX224" i="4" a="1"/>
  <c r="EX224" i="4" s="1"/>
  <c r="FC254" i="4" a="1"/>
  <c r="FC254" i="4" s="1"/>
  <c r="FI198" i="4" a="1"/>
  <c r="FI198" i="4" s="1"/>
  <c r="FL227" i="4"/>
  <c r="EM254" i="4" a="1"/>
  <c r="EM254" i="4" s="1"/>
  <c r="Q224" i="4" a="1"/>
  <c r="Q224" i="4" s="1"/>
  <c r="I224" i="4" a="1"/>
  <c r="I224" i="4" s="1"/>
  <c r="EH159" i="4" a="1"/>
  <c r="EH159" i="4" s="1"/>
  <c r="FC224" i="4" a="1"/>
  <c r="FC224" i="4" s="1"/>
  <c r="ET258" i="4" a="1"/>
  <c r="ET258" i="4" s="1"/>
  <c r="ER254" i="4" a="1"/>
  <c r="ER254" i="4" s="1"/>
  <c r="DL258" i="4" a="1"/>
  <c r="DL258" i="4" s="1"/>
  <c r="DQ258" i="4" a="1"/>
  <c r="DQ258" i="4" s="1"/>
  <c r="GY159" i="4" a="1"/>
  <c r="GY159" i="4" s="1"/>
  <c r="FT228" i="4" a="1"/>
  <c r="FT228" i="4" s="1"/>
  <c r="FC159" i="4" a="1"/>
  <c r="FC159" i="4" s="1"/>
  <c r="DZ258" i="4" a="1"/>
  <c r="DZ258" i="4" s="1"/>
  <c r="HC198" i="4" a="1"/>
  <c r="HC198" i="4" s="1"/>
  <c r="EN159" i="4" a="1"/>
  <c r="EN159" i="4" s="1"/>
  <c r="FI159" i="4" a="1"/>
  <c r="FI159" i="4"/>
  <c r="EE224" i="4" a="1"/>
  <c r="EE224" i="4" s="1"/>
  <c r="FN34" i="4"/>
  <c r="FM227" i="4"/>
  <c r="GS34" i="4" a="1"/>
  <c r="GS34" i="4" s="1"/>
  <c r="N198" i="4" a="1"/>
  <c r="N198" i="4" s="1"/>
  <c r="L198" i="4" a="1"/>
  <c r="L198" i="4" s="1"/>
  <c r="DL34" i="4" a="1"/>
  <c r="DL34" i="4" s="1"/>
  <c r="EQ227" i="4" a="1"/>
  <c r="EQ227" i="4" s="1"/>
  <c r="EM224" i="4" a="1"/>
  <c r="EM224" i="4" s="1"/>
  <c r="GW254" i="4" a="1"/>
  <c r="GW254" i="4" s="1"/>
  <c r="HD228" i="4" a="1"/>
  <c r="HD228" i="4" s="1"/>
  <c r="EP121" i="4" a="1"/>
  <c r="EP121" i="4" s="1"/>
  <c r="ED159" i="4" a="1"/>
  <c r="ED159" i="4" s="1"/>
  <c r="GU159" i="4" a="1"/>
  <c r="GU159" i="4" s="1"/>
  <c r="EJ228" i="4" a="1"/>
  <c r="EJ228" i="4" s="1"/>
  <c r="EL121" i="4" a="1"/>
  <c r="EL121" i="4" s="1"/>
  <c r="HF159" i="4" a="1"/>
  <c r="HF159" i="4" s="1"/>
  <c r="DO37" i="4" a="1"/>
  <c r="DO37" i="4" s="1"/>
  <c r="FE159" i="4" a="1"/>
  <c r="FE159" i="4" s="1"/>
  <c r="HD224" i="4" a="1"/>
  <c r="HD224" i="4" s="1"/>
  <c r="GQ254" i="4" a="1"/>
  <c r="GQ254" i="4" s="1"/>
  <c r="HA224" i="4" a="1"/>
  <c r="HA224" i="4" s="1"/>
  <c r="FX159" i="4" a="1"/>
  <c r="FX159" i="4" s="1"/>
  <c r="HC34" i="4" a="1"/>
  <c r="HC34" i="4" s="1"/>
  <c r="R198" i="4" a="1"/>
  <c r="R198" i="4" s="1"/>
  <c r="DS34" i="4" a="1"/>
  <c r="DS34" i="4" s="1"/>
  <c r="DR34" i="4" a="1"/>
  <c r="DR34" i="4" s="1"/>
  <c r="EN34" i="4" a="1"/>
  <c r="EN34" i="4" s="1"/>
  <c r="FW34" i="4" a="1"/>
  <c r="FW34" i="4" s="1"/>
  <c r="EQ258" i="4" a="1"/>
  <c r="EQ258" i="4" s="1"/>
  <c r="ED224" i="4" a="1"/>
  <c r="ED224" i="4" s="1"/>
  <c r="GW159" i="4" a="1"/>
  <c r="GW159" i="4" s="1"/>
  <c r="GX227" i="4" a="1"/>
  <c r="GX227" i="4" s="1"/>
  <c r="R228" i="4" a="1"/>
  <c r="R228" i="4" s="1"/>
  <c r="FA159" i="4" a="1"/>
  <c r="FA159" i="4" s="1"/>
  <c r="HA121" i="4" a="1"/>
  <c r="HA121" i="4" s="1"/>
  <c r="HC37" i="4" a="1"/>
  <c r="HC37" i="4" s="1"/>
  <c r="GV227" i="4" a="1"/>
  <c r="GV227" i="4"/>
  <c r="FA224" i="4" a="1"/>
  <c r="FA224" i="4" s="1"/>
  <c r="FL228" i="4"/>
  <c r="FF224" i="4" a="1"/>
  <c r="FF224" i="4" s="1"/>
  <c r="FN121" i="4"/>
  <c r="DL159" i="4" a="1"/>
  <c r="DL159" i="4" s="1"/>
  <c r="GM37" i="4" a="1"/>
  <c r="GM37" i="4" s="1"/>
  <c r="FB198" i="4" a="1"/>
  <c r="FB198" i="4" s="1"/>
  <c r="ET159" i="4" a="1"/>
  <c r="ET159" i="4" s="1"/>
  <c r="DY121" i="4" a="1"/>
  <c r="DY121" i="4" s="1"/>
  <c r="ER37" i="4" a="1"/>
  <c r="ER37" i="4" s="1"/>
  <c r="FX227" i="4" a="1"/>
  <c r="FX227" i="4" s="1"/>
  <c r="DV227" i="4" a="1"/>
  <c r="DV227" i="4" s="1"/>
  <c r="FG37" i="4" a="1"/>
  <c r="FG37" i="4" s="1"/>
  <c r="HH258" i="4" a="1"/>
  <c r="HH258" i="4" s="1"/>
  <c r="Q34" i="4" a="1"/>
  <c r="Q34" i="4" s="1"/>
  <c r="I34" i="4" a="1"/>
  <c r="I34" i="4" s="1"/>
  <c r="GZ198" i="4" a="1"/>
  <c r="GZ198" i="4"/>
  <c r="ES159" i="4" a="1"/>
  <c r="ES159" i="4" s="1"/>
  <c r="EM159" i="4" a="1"/>
  <c r="EM159" i="4" s="1"/>
  <c r="DL228" i="4" a="1"/>
  <c r="DL228" i="4" s="1"/>
  <c r="FT37" i="4" a="1"/>
  <c r="FT37" i="4" s="1"/>
  <c r="DQ224" i="4" a="1"/>
  <c r="DQ224" i="4" s="1"/>
  <c r="GM34" i="4" a="1"/>
  <c r="GM34" i="4" s="1"/>
  <c r="FY258" i="4" a="1"/>
  <c r="FY258" i="4" s="1"/>
  <c r="DV258" i="4" a="1"/>
  <c r="DV258" i="4"/>
  <c r="EW121" i="4" a="1"/>
  <c r="EW121" i="4" s="1"/>
  <c r="ES227" i="4" a="1"/>
  <c r="ES227" i="4" s="1"/>
  <c r="M121" i="4" a="1"/>
  <c r="M121" i="4" s="1"/>
  <c r="DL227" i="4" a="1"/>
  <c r="DL227" i="4" s="1"/>
  <c r="FE228" i="4" a="1"/>
  <c r="FE228" i="4" s="1"/>
  <c r="GU258" i="4" a="1"/>
  <c r="GU258" i="4" s="1"/>
  <c r="FT258" i="4" a="1"/>
  <c r="FT258" i="4" s="1"/>
  <c r="S34" i="4" a="1"/>
  <c r="S34" i="4" s="1"/>
  <c r="ER159" i="4" a="1"/>
  <c r="ER159" i="4" s="1"/>
  <c r="GQ224" i="4" a="1"/>
  <c r="GQ224" i="4" s="1"/>
  <c r="HF254" i="4" a="1"/>
  <c r="HF254" i="4"/>
  <c r="GP258" i="4" a="1"/>
  <c r="GP258" i="4" s="1"/>
  <c r="R258" i="4" a="1"/>
  <c r="R258" i="4" s="1"/>
  <c r="HE258" i="4" a="1"/>
  <c r="HE258" i="4" s="1"/>
  <c r="EI254" i="4" a="1"/>
  <c r="EI254" i="4" s="1"/>
  <c r="DS37" i="4" a="1"/>
  <c r="DS37" i="4" s="1"/>
  <c r="DR37" i="4" a="1"/>
  <c r="DR37" i="4" s="1"/>
  <c r="FJ34" i="4" a="1"/>
  <c r="FJ34" i="4" s="1"/>
  <c r="FY198" i="4" a="1"/>
  <c r="FY198" i="4" s="1"/>
  <c r="GU228" i="4" a="1"/>
  <c r="GU228" i="4" s="1"/>
  <c r="GN34" i="4" a="1"/>
  <c r="GN34" i="4" s="1"/>
  <c r="HC228" i="4" a="1"/>
  <c r="HC228" i="4" s="1"/>
  <c r="EN224" i="4" a="1"/>
  <c r="EN224" i="4" s="1"/>
  <c r="EP228" i="4" a="1"/>
  <c r="EP228" i="4" s="1"/>
  <c r="ER121" i="4" a="1"/>
  <c r="ER121" i="4" s="1"/>
  <c r="GU37" i="4" a="1"/>
  <c r="GU37" i="4" s="1"/>
  <c r="FN159" i="4"/>
  <c r="EE159" i="4" a="1"/>
  <c r="EE159" i="4" s="1"/>
  <c r="S37" i="4" a="1"/>
  <c r="S37" i="4" s="1"/>
  <c r="FC34" i="4" a="1"/>
  <c r="FC34" i="4" s="1"/>
  <c r="ES34" i="4" a="1"/>
  <c r="ES34" i="4" s="1"/>
  <c r="DZ159" i="4" a="1"/>
  <c r="DZ159" i="4"/>
  <c r="HE37" i="4" a="1"/>
  <c r="HE37" i="4" s="1"/>
  <c r="FS254" i="4" a="1"/>
  <c r="FS254" i="4" s="1"/>
  <c r="EI34" i="4" a="1"/>
  <c r="EI34" i="4"/>
  <c r="HC159" i="4" a="1"/>
  <c r="HC159" i="4" s="1"/>
  <c r="EZ34" i="4" a="1"/>
  <c r="EZ34" i="4" s="1"/>
  <c r="GV254" i="4" a="1"/>
  <c r="GV254" i="4" s="1"/>
  <c r="R159" i="4" a="1"/>
  <c r="R159" i="4"/>
  <c r="ER34" i="4" a="1"/>
  <c r="ER34" i="4" s="1"/>
  <c r="GS159" i="4" a="1"/>
  <c r="GS159" i="4" s="1"/>
  <c r="N37" i="4" a="1"/>
  <c r="N37" i="4" s="1"/>
  <c r="L37" i="4" a="1"/>
  <c r="L37" i="4" s="1"/>
  <c r="GV37" i="4" a="1"/>
  <c r="GV37" i="4" s="1"/>
  <c r="FE121" i="4" a="1"/>
  <c r="FE121" i="4" s="1"/>
  <c r="EE34" i="4" a="1"/>
  <c r="EE34" i="4" s="1"/>
  <c r="FP228" i="4" a="1"/>
  <c r="FP228" i="4" s="1"/>
  <c r="ER258" i="4" a="1"/>
  <c r="ER258" i="4" s="1"/>
  <c r="GM227" i="4" a="1"/>
  <c r="GM227" i="4" s="1"/>
  <c r="FS34" i="4" a="1"/>
  <c r="FS34" i="4" s="1"/>
  <c r="N227" i="4" a="1"/>
  <c r="N227" i="4" s="1"/>
  <c r="L227" i="4" a="1"/>
  <c r="L227" i="4" s="1"/>
  <c r="HC258" i="4" a="1"/>
  <c r="HC258" i="4" s="1"/>
  <c r="EL34" i="4" a="1"/>
  <c r="EL34" i="4" s="1"/>
  <c r="FY224" i="4" a="1"/>
  <c r="FY224" i="4" s="1"/>
  <c r="DS224" i="4" a="1"/>
  <c r="DS224" i="4"/>
  <c r="DR224" i="4" a="1"/>
  <c r="DR224" i="4" s="1"/>
  <c r="FJ228" i="4" a="1"/>
  <c r="FJ228" i="4" s="1"/>
  <c r="FY159" i="4" a="1"/>
  <c r="FY159" i="4" s="1"/>
  <c r="EZ227" i="4" a="1"/>
  <c r="EZ227" i="4" s="1"/>
  <c r="FF121" i="4" a="1"/>
  <c r="FF121" i="4" s="1"/>
  <c r="FL121" i="4"/>
  <c r="FM198" i="4"/>
  <c r="EW228" i="4" a="1"/>
  <c r="EW228" i="4" s="1"/>
  <c r="EV34" i="4" a="1"/>
  <c r="EV34" i="4" s="1"/>
  <c r="FX224" i="4" a="1"/>
  <c r="FX224" i="4" s="1"/>
  <c r="EH37" i="4" a="1"/>
  <c r="EH37" i="4" s="1"/>
  <c r="GX37" i="4" a="1"/>
  <c r="GX37" i="4" s="1"/>
  <c r="FE198" i="4" a="1"/>
  <c r="FE198" i="4" s="1"/>
  <c r="FL198" i="4"/>
  <c r="HE228" i="4" a="1"/>
  <c r="HE228" i="4" s="1"/>
  <c r="EV228" i="4" a="1"/>
  <c r="EV228" i="4" s="1"/>
  <c r="FP121" i="4" a="1"/>
  <c r="FP121" i="4" s="1"/>
  <c r="EC227" i="4" a="1"/>
  <c r="EC227" i="4" s="1"/>
  <c r="S258" i="4" a="1"/>
  <c r="S258" i="4" s="1"/>
  <c r="EC228" i="4" a="1"/>
  <c r="EC228" i="4" s="1"/>
  <c r="DZ228" i="4" a="1"/>
  <c r="DZ228" i="4" s="1"/>
  <c r="DQ254" i="4" a="1"/>
  <c r="DQ254" i="4" s="1"/>
  <c r="FY34" i="4" a="1"/>
  <c r="FY34" i="4" s="1"/>
  <c r="DS198" i="4" a="1"/>
  <c r="DS198" i="4" s="1"/>
  <c r="DR198" i="4" a="1"/>
  <c r="DR198" i="4" s="1"/>
  <c r="GR254" i="4" a="1"/>
  <c r="GR254" i="4" s="1"/>
  <c r="HK254" i="4" a="1"/>
  <c r="HK254" i="4" s="1"/>
  <c r="FA254" i="4" a="1"/>
  <c r="FA254" i="4" s="1"/>
  <c r="M34" i="4" a="1"/>
  <c r="M34" i="4" s="1"/>
  <c r="HE224" i="4" a="1"/>
  <c r="HE224" i="4" s="1"/>
  <c r="DY228" i="4" a="1"/>
  <c r="DY228" i="4" s="1"/>
  <c r="HE198" i="4" a="1"/>
  <c r="HE198" i="4" s="1"/>
  <c r="FW228" i="4" a="1"/>
  <c r="FW228" i="4" s="1"/>
  <c r="K37" i="4" a="1"/>
  <c r="K37" i="4" s="1"/>
  <c r="DU37" i="4" a="1"/>
  <c r="DU37" i="4" s="1"/>
  <c r="GU224" i="4" a="1"/>
  <c r="GU224" i="4" s="1"/>
  <c r="GP228" i="4" a="1"/>
  <c r="GP228" i="4"/>
  <c r="GW258" i="4" a="1"/>
  <c r="GW258" i="4" s="1"/>
  <c r="T227" i="4" a="1"/>
  <c r="T227" i="4" s="1"/>
  <c r="FS121" i="4" a="1"/>
  <c r="FS121" i="4" s="1"/>
  <c r="R121" i="4" a="1"/>
  <c r="R121" i="4" s="1"/>
  <c r="GR258" i="4" a="1"/>
  <c r="GR258" i="4" s="1"/>
  <c r="GR159" i="4" a="1"/>
  <c r="GR159" i="4" s="1"/>
  <c r="T254" i="4" a="1"/>
  <c r="T254" i="4" s="1"/>
  <c r="EW224" i="4" a="1"/>
  <c r="EW224" i="4"/>
  <c r="FL258" i="4"/>
  <c r="EM34" i="4" a="1"/>
  <c r="EM34" i="4" s="1"/>
  <c r="ED37" i="4" a="1"/>
  <c r="ED37" i="4" s="1"/>
  <c r="EV227" i="4" a="1"/>
  <c r="EV227" i="4" s="1"/>
  <c r="EC258" i="4" a="1"/>
  <c r="EC258" i="4"/>
  <c r="DZ224" i="4" a="1"/>
  <c r="DZ224" i="4" s="1"/>
  <c r="R224" i="4" a="1"/>
  <c r="R224" i="4" s="1"/>
  <c r="FG224" i="4" a="1"/>
  <c r="FG224" i="4" s="1"/>
  <c r="HA34" i="4" a="1"/>
  <c r="HA34" i="4" s="1"/>
  <c r="FI258" i="4" a="1"/>
  <c r="FI258" i="4" s="1"/>
  <c r="GO227" i="4" a="1"/>
  <c r="GO227" i="4" s="1"/>
  <c r="FG198" i="4" a="1"/>
  <c r="FG198" i="4" s="1"/>
  <c r="EP37" i="4" a="1"/>
  <c r="EP37" i="4" s="1"/>
  <c r="DW34" i="4" a="1"/>
  <c r="DW34" i="4" s="1"/>
  <c r="GN37" i="4" a="1"/>
  <c r="GN37" i="4" s="1"/>
  <c r="FT227" i="4" a="1"/>
  <c r="FT227" i="4"/>
  <c r="EQ198" i="4" a="1"/>
  <c r="EQ198" i="4" s="1"/>
  <c r="GM228" i="4" a="1"/>
  <c r="GM228" i="4" s="1"/>
  <c r="DL198" i="4" a="1"/>
  <c r="DL198" i="4" s="1"/>
  <c r="N228" i="4" a="1"/>
  <c r="N228" i="4" s="1"/>
  <c r="L228" i="4" a="1"/>
  <c r="L228" i="4"/>
  <c r="EI159" i="4" a="1"/>
  <c r="EI159" i="4" s="1"/>
  <c r="HA198" i="4" a="1"/>
  <c r="HA198" i="4" s="1"/>
  <c r="FP258" i="4" a="1"/>
  <c r="FP258" i="4" s="1"/>
  <c r="GR227" i="4" a="1"/>
  <c r="GR227" i="4" s="1"/>
  <c r="GM254" i="4" a="1"/>
  <c r="GM254" i="4" s="1"/>
  <c r="FP198" i="4" a="1"/>
  <c r="FP198" i="4" s="1"/>
  <c r="EI227" i="4" a="1"/>
  <c r="EI227" i="4" s="1"/>
  <c r="FN37" i="4"/>
  <c r="FN258" i="4"/>
  <c r="FC227" i="4" a="1"/>
  <c r="FC227" i="4" s="1"/>
  <c r="FT159" i="4" a="1"/>
  <c r="FT159" i="4" s="1"/>
  <c r="GW121" i="4" a="1"/>
  <c r="GW121" i="4" s="1"/>
  <c r="GN198" i="4" a="1"/>
  <c r="GN198" i="4" s="1"/>
  <c r="T159" i="4" a="1"/>
  <c r="T159" i="4" s="1"/>
  <c r="GZ159" i="4" a="1"/>
  <c r="GZ159" i="4" s="1"/>
  <c r="EN258" i="4" a="1"/>
  <c r="EN258" i="4" s="1"/>
  <c r="EX254" i="4" a="1"/>
  <c r="EX254" i="4" s="1"/>
  <c r="HD121" i="4" a="1"/>
  <c r="HD121" i="4" s="1"/>
  <c r="FA37" i="4" a="1"/>
  <c r="FA37" i="4" s="1"/>
  <c r="ER227" i="4" a="1"/>
  <c r="ER227" i="4"/>
  <c r="FE224" i="4" a="1"/>
  <c r="FE224" i="4" s="1"/>
  <c r="R227" i="4" a="1"/>
  <c r="R227" i="4" s="1"/>
  <c r="ET227" i="4" a="1"/>
  <c r="ET227" i="4" s="1"/>
  <c r="DO228" i="4" a="1"/>
  <c r="DO228" i="4" s="1"/>
  <c r="FY37" i="4" a="1"/>
  <c r="FY37" i="4" s="1"/>
  <c r="FM159" i="4"/>
  <c r="K254" i="4" a="1"/>
  <c r="K254" i="4" s="1"/>
  <c r="DU254" i="4" a="1"/>
  <c r="DU254" i="4" s="1"/>
  <c r="GY121" i="4" a="1"/>
  <c r="GY121" i="4" s="1"/>
  <c r="EB159" i="4" a="1"/>
  <c r="EB159" i="4" s="1"/>
  <c r="GS198" i="4" a="1"/>
  <c r="GS198" i="4" s="1"/>
  <c r="EZ254" i="4" a="1"/>
  <c r="EZ254" i="4"/>
  <c r="FI227" i="4" a="1"/>
  <c r="FI227" i="4" s="1"/>
  <c r="GQ198" i="4" a="1"/>
  <c r="GQ198" i="4" s="1"/>
  <c r="EE228" i="4" a="1"/>
  <c r="EE228" i="4"/>
  <c r="FY227" i="4" a="1"/>
  <c r="FY227" i="4" s="1"/>
  <c r="DS159" i="4" a="1"/>
  <c r="DS159" i="4" s="1"/>
  <c r="DR159" i="4" a="1"/>
  <c r="DR159" i="4" s="1"/>
  <c r="DM224" i="4" a="1"/>
  <c r="DM224" i="4" s="1"/>
  <c r="GR228" i="4" a="1"/>
  <c r="GR228" i="4" s="1"/>
  <c r="EQ121" i="4" a="1"/>
  <c r="EQ121" i="4" s="1"/>
  <c r="GZ34" i="4" a="1"/>
  <c r="GZ34" i="4" s="1"/>
  <c r="EJ258" i="4" a="1"/>
  <c r="EJ258" i="4" s="1"/>
  <c r="EJ37" i="4" a="1"/>
  <c r="EJ37" i="4" s="1"/>
  <c r="GZ121" i="4" a="1"/>
  <c r="GZ121" i="4" s="1"/>
  <c r="HK34" i="4" a="1"/>
  <c r="HK34" i="4" s="1"/>
  <c r="HK37" i="4" a="1"/>
  <c r="HK37" i="4"/>
  <c r="FT224" i="4" a="1"/>
  <c r="FT224" i="4" s="1"/>
  <c r="FW159" i="4" a="1"/>
  <c r="FW159" i="4" s="1"/>
  <c r="S159" i="4" a="1"/>
  <c r="S159" i="4" s="1"/>
  <c r="FC198" i="4" a="1"/>
  <c r="FC198" i="4" s="1"/>
  <c r="S121" i="4" a="1"/>
  <c r="S121" i="4" s="1"/>
  <c r="GV198" i="4" a="1"/>
  <c r="GV198" i="4" s="1"/>
  <c r="DW121" i="4" a="1"/>
  <c r="DW121" i="4" s="1"/>
  <c r="FY254" i="4" a="1"/>
  <c r="FY254" i="4" s="1"/>
  <c r="EE254" i="4" a="1"/>
  <c r="EE254" i="4" s="1"/>
  <c r="HE34" i="4" a="1"/>
  <c r="HE34" i="4" s="1"/>
  <c r="GO34" i="4" a="1"/>
  <c r="GO34" i="4" s="1"/>
  <c r="FB228" i="4" a="1"/>
  <c r="FB228" i="4" s="1"/>
  <c r="DO34" i="4" a="1"/>
  <c r="DO34" i="4" s="1"/>
  <c r="ET228" i="4" a="1"/>
  <c r="ET228" i="4" s="1"/>
  <c r="HH227" i="4" a="1"/>
  <c r="HH227" i="4" s="1"/>
  <c r="K198" i="4" a="1"/>
  <c r="K198" i="4" s="1"/>
  <c r="DU198" i="4" a="1"/>
  <c r="DU198" i="4" s="1"/>
  <c r="EE121" i="4" a="1"/>
  <c r="EE121" i="4" s="1"/>
  <c r="FS224" i="4" a="1"/>
  <c r="FS224" i="4" s="1"/>
  <c r="GO159" i="4" a="1"/>
  <c r="GO159" i="4" s="1"/>
  <c r="FJ254" i="4" a="1"/>
  <c r="FJ254" i="4" s="1"/>
  <c r="GO228" i="4" a="1"/>
  <c r="GO228" i="4" s="1"/>
  <c r="EM227" i="4" a="1"/>
  <c r="EM227" i="4" s="1"/>
  <c r="EB37" i="4" a="1"/>
  <c r="EB37" i="4" s="1"/>
  <c r="DM159" i="4" a="1"/>
  <c r="DM159" i="4" s="1"/>
  <c r="EL227" i="4" a="1"/>
  <c r="EL227" i="4" s="1"/>
  <c r="M198" i="4" a="1"/>
  <c r="M198" i="4" s="1"/>
  <c r="DQ227" i="4" a="1"/>
  <c r="DQ227" i="4" s="1"/>
  <c r="GP159" i="4" a="1"/>
  <c r="GP159" i="4" s="1"/>
  <c r="EZ224" i="4" a="1"/>
  <c r="EZ224" i="4" s="1"/>
  <c r="EP198" i="4" a="1"/>
  <c r="EP198" i="4" s="1"/>
  <c r="FX258" i="4" a="1"/>
  <c r="FX258" i="4" s="1"/>
  <c r="GO121" i="4" a="1"/>
  <c r="GO121" i="4"/>
  <c r="N159" i="4" a="1"/>
  <c r="N159" i="4" s="1"/>
  <c r="L159" i="4" a="1"/>
  <c r="L159" i="4" s="1"/>
  <c r="K34" i="4" a="1"/>
  <c r="K34" i="4" s="1"/>
  <c r="DU34" i="4" a="1"/>
  <c r="DU34" i="4" s="1"/>
  <c r="FG227" i="4" a="1"/>
  <c r="FG227" i="4" s="1"/>
  <c r="GU34" i="4" a="1"/>
  <c r="GU34" i="4" s="1"/>
  <c r="FV228" i="4" a="1"/>
  <c r="FV228" i="4" s="1"/>
  <c r="R37" i="4" a="1"/>
  <c r="R37" i="4" s="1"/>
  <c r="HD254" i="4" a="1"/>
  <c r="HD254" i="4" s="1"/>
  <c r="EQ67" i="4" a="1"/>
  <c r="EQ67" i="4" s="1"/>
  <c r="FS67" i="4" a="1"/>
  <c r="FS67" i="4" s="1"/>
  <c r="FG67" i="4" a="1"/>
  <c r="FG67" i="4" s="1"/>
  <c r="FN67" i="4"/>
  <c r="Q67" i="4" a="1"/>
  <c r="Q67" i="4" s="1"/>
  <c r="I67" i="4" a="1"/>
  <c r="I67" i="4" s="1"/>
  <c r="EE67" i="4" a="1"/>
  <c r="EE67" i="4" s="1"/>
  <c r="ET67" i="4" a="1"/>
  <c r="ET67" i="4" s="1"/>
  <c r="FV67" i="4" a="1"/>
  <c r="FV67" i="4" s="1"/>
  <c r="K67" i="4" a="1"/>
  <c r="K67" i="4" s="1"/>
  <c r="DU67" i="4" a="1"/>
  <c r="DU67" i="4" s="1"/>
  <c r="FX67" i="4" a="1"/>
  <c r="FX67" i="4" s="1"/>
  <c r="GR67" i="4" a="1"/>
  <c r="GR67" i="4" s="1"/>
  <c r="GP67" i="4" a="1"/>
  <c r="GP67" i="4" s="1"/>
  <c r="GN67" i="4" a="1"/>
  <c r="GN67" i="4" s="1"/>
  <c r="EB67" i="4" a="1"/>
  <c r="EB67" i="4" s="1"/>
  <c r="EC67" i="4" a="1"/>
  <c r="EC67" i="4" s="1"/>
  <c r="ES67" i="4" a="1"/>
  <c r="ES67" i="4" s="1"/>
  <c r="DW67" i="4" a="1"/>
  <c r="DW67" i="4" s="1"/>
  <c r="EV67" i="4" a="1"/>
  <c r="EV67" i="4" s="1"/>
  <c r="DO67" i="4" a="1"/>
  <c r="DO67" i="4" s="1"/>
  <c r="EN67" i="4" a="1"/>
  <c r="EN67" i="4" s="1"/>
  <c r="GW67" i="4" a="1"/>
  <c r="GW67" i="4" s="1"/>
  <c r="DV67" i="4" a="1"/>
  <c r="DV67" i="4" s="1"/>
  <c r="M67" i="4" a="1"/>
  <c r="M67" i="4" s="1"/>
  <c r="GV67" i="4" a="1"/>
  <c r="GV67" i="4" s="1"/>
  <c r="FB67" i="4" a="1"/>
  <c r="FB67" i="4" s="1"/>
  <c r="GU67" i="4" a="1"/>
  <c r="GU67" i="4" s="1"/>
  <c r="EW67" i="4" a="1"/>
  <c r="EW67" i="4" s="1"/>
  <c r="FL67" i="4"/>
  <c r="EH67" i="4" a="1"/>
  <c r="EH67" i="4" s="1"/>
  <c r="FI67" i="4" a="1"/>
  <c r="FI67" i="4" s="1"/>
  <c r="ED67" i="4" a="1"/>
  <c r="ED67" i="4" s="1"/>
  <c r="GD33" i="4"/>
  <c r="DM67" i="4" a="1"/>
  <c r="DM67" i="4" s="1"/>
  <c r="DI225" i="4"/>
  <c r="DI27" i="4"/>
  <c r="GD93" i="4"/>
  <c r="FP67" i="4" a="1"/>
  <c r="FP67" i="4" s="1"/>
  <c r="FC67" i="4" a="1"/>
  <c r="FC67" i="4" s="1"/>
  <c r="EZ67" i="4" a="1"/>
  <c r="EZ67" i="4" s="1"/>
  <c r="GD106" i="4"/>
  <c r="FM67" i="4"/>
  <c r="ER67" i="4" a="1"/>
  <c r="ER67" i="4" s="1"/>
  <c r="DI73" i="4"/>
  <c r="EL67" i="4" a="1"/>
  <c r="EL67" i="4" s="1"/>
  <c r="DI231" i="4"/>
  <c r="GD101" i="4"/>
  <c r="GD175" i="4"/>
  <c r="DI183" i="4"/>
  <c r="GD27" i="4"/>
  <c r="DI101" i="4"/>
  <c r="GD225" i="4"/>
  <c r="DI175" i="4"/>
  <c r="GD231" i="4"/>
  <c r="DI33" i="4"/>
  <c r="GD183" i="4"/>
  <c r="DI106" i="4"/>
  <c r="GD73" i="4"/>
  <c r="DI93" i="4"/>
  <c r="GW234" i="4" a="1"/>
  <c r="GW234" i="4" s="1"/>
  <c r="ET84" i="4" a="1"/>
  <c r="ET84" i="4" s="1"/>
  <c r="ED97" i="4" a="1"/>
  <c r="ED97" i="4" s="1"/>
  <c r="FM97" i="4"/>
  <c r="GX97" i="4" a="1"/>
  <c r="GX97" i="4" s="1"/>
  <c r="GO104" i="4" a="1"/>
  <c r="GO104" i="4" s="1"/>
  <c r="FW97" i="4" a="1"/>
  <c r="FW97" i="4" s="1"/>
  <c r="ET97" i="4" a="1"/>
  <c r="ET97" i="4" s="1"/>
  <c r="GP147" i="4" a="1"/>
  <c r="GP147" i="4" s="1"/>
  <c r="HA167" i="4" a="1"/>
  <c r="HA167" i="4"/>
  <c r="GP84" i="4" a="1"/>
  <c r="GP84" i="4" s="1"/>
  <c r="GW147" i="4" a="1"/>
  <c r="GW147" i="4" s="1"/>
  <c r="GM97" i="4" a="1"/>
  <c r="GM97" i="4" s="1"/>
  <c r="FC147" i="4" a="1"/>
  <c r="FC147" i="4" s="1"/>
  <c r="FM167" i="4"/>
  <c r="FJ97" i="4" a="1"/>
  <c r="FJ97" i="4" s="1"/>
  <c r="FS147" i="4" a="1"/>
  <c r="FS147" i="4" s="1"/>
  <c r="EB147" i="4" a="1"/>
  <c r="EB147" i="4" s="1"/>
  <c r="EI147" i="4" a="1"/>
  <c r="EI147" i="4" s="1"/>
  <c r="M147" i="4" a="1"/>
  <c r="M147" i="4" s="1"/>
  <c r="EQ104" i="4" a="1"/>
  <c r="EQ104" i="4" s="1"/>
  <c r="ES147" i="4" a="1"/>
  <c r="ES147" i="4" s="1"/>
  <c r="GP167" i="4" a="1"/>
  <c r="GP167" i="4" s="1"/>
  <c r="FX234" i="4" a="1"/>
  <c r="FX234" i="4" s="1"/>
  <c r="EC104" i="4" a="1"/>
  <c r="EC104" i="4" s="1"/>
  <c r="GM167" i="4" a="1"/>
  <c r="GM167" i="4" s="1"/>
  <c r="FS84" i="4" a="1"/>
  <c r="FS84" i="4" s="1"/>
  <c r="FJ104" i="4" a="1"/>
  <c r="FJ104" i="4" s="1"/>
  <c r="EZ167" i="4" a="1"/>
  <c r="EZ167" i="4" s="1"/>
  <c r="EV234" i="4" a="1"/>
  <c r="EV234" i="4" s="1"/>
  <c r="FP104" i="4" a="1"/>
  <c r="FP104" i="4" s="1"/>
  <c r="EV167" i="4" a="1"/>
  <c r="EV167" i="4" s="1"/>
  <c r="DV234" i="4" a="1"/>
  <c r="DV234" i="4" s="1"/>
  <c r="FF147" i="4" a="1"/>
  <c r="FF147" i="4" s="1"/>
  <c r="EI104" i="4" a="1"/>
  <c r="EI104" i="4" s="1"/>
  <c r="HA234" i="4" a="1"/>
  <c r="HA234" i="4" s="1"/>
  <c r="FB147" i="4" a="1"/>
  <c r="FB147" i="4" s="1"/>
  <c r="FT147" i="4" a="1"/>
  <c r="FT147" i="4" s="1"/>
  <c r="O167" i="4" a="1"/>
  <c r="O167" i="4" s="1"/>
  <c r="EM97" i="4" a="1"/>
  <c r="EM97" i="4" s="1"/>
  <c r="GW104" i="4" a="1"/>
  <c r="GW104" i="4"/>
  <c r="GN104" i="4" a="1"/>
  <c r="GN104" i="4" s="1"/>
  <c r="ET147" i="4" a="1"/>
  <c r="ET147" i="4" s="1"/>
  <c r="FN147" i="4"/>
  <c r="HD167" i="4" a="1"/>
  <c r="HD167" i="4" s="1"/>
  <c r="EW234" i="4" a="1"/>
  <c r="EW234" i="4" s="1"/>
  <c r="EP147" i="4" a="1"/>
  <c r="EP147" i="4" s="1"/>
  <c r="FS167" i="4" a="1"/>
  <c r="FS167" i="4" s="1"/>
  <c r="ER234" i="4" a="1"/>
  <c r="ER234" i="4" s="1"/>
  <c r="GZ97" i="4" a="1"/>
  <c r="GZ97" i="4" s="1"/>
  <c r="N234" i="4" a="1"/>
  <c r="N234" i="4" s="1"/>
  <c r="L234" i="4" a="1"/>
  <c r="L234" i="4" s="1"/>
  <c r="EB167" i="4" a="1"/>
  <c r="EB167" i="4" s="1"/>
  <c r="GW167" i="4" a="1"/>
  <c r="GW167" i="4" s="1"/>
  <c r="R167" i="4" a="1"/>
  <c r="R167" i="4" s="1"/>
  <c r="DW167" i="4" a="1"/>
  <c r="DW167" i="4" s="1"/>
  <c r="FM234" i="4"/>
  <c r="EN234" i="4" a="1"/>
  <c r="EN234" i="4" s="1"/>
  <c r="HK147" i="4" a="1"/>
  <c r="HK147" i="4" s="1"/>
  <c r="FL147" i="4"/>
  <c r="GM84" i="4" a="1"/>
  <c r="GM84" i="4" s="1"/>
  <c r="FY84" i="4" a="1"/>
  <c r="FY84" i="4" s="1"/>
  <c r="M84" i="4" a="1"/>
  <c r="M84" i="4" s="1"/>
  <c r="DS97" i="4" a="1"/>
  <c r="DS97" i="4" s="1"/>
  <c r="DR97" i="4" a="1"/>
  <c r="DR97" i="4" s="1"/>
  <c r="GN97" i="4" a="1"/>
  <c r="GN97" i="4" s="1"/>
  <c r="FB84" i="4" a="1"/>
  <c r="FB84" i="4" s="1"/>
  <c r="DS167" i="4" a="1"/>
  <c r="DS167" i="4" s="1"/>
  <c r="DR167" i="4" a="1"/>
  <c r="DR167" i="4" s="1"/>
  <c r="FJ234" i="4" a="1"/>
  <c r="FJ234" i="4" s="1"/>
  <c r="DQ104" i="4" a="1"/>
  <c r="DQ104" i="4" s="1"/>
  <c r="FW84" i="4" a="1"/>
  <c r="FW84" i="4" s="1"/>
  <c r="EZ104" i="4" a="1"/>
  <c r="EZ104" i="4" s="1"/>
  <c r="HD147" i="4" a="1"/>
  <c r="HD147" i="4" s="1"/>
  <c r="GM234" i="4" a="1"/>
  <c r="GM234" i="4" s="1"/>
  <c r="DW104" i="4" a="1"/>
  <c r="DW104" i="4" s="1"/>
  <c r="FG104" i="4" a="1"/>
  <c r="FG104" i="4" s="1"/>
  <c r="K167" i="4" a="1"/>
  <c r="K167" i="4" s="1"/>
  <c r="DU167" i="4" a="1"/>
  <c r="DU167" i="4" s="1"/>
  <c r="GZ167" i="4" a="1"/>
  <c r="GZ167" i="4" s="1"/>
  <c r="FL97" i="4"/>
  <c r="FI234" i="4" a="1"/>
  <c r="FI234" i="4" s="1"/>
  <c r="EH104" i="4" a="1"/>
  <c r="EH104" i="4" s="1"/>
  <c r="FT167" i="4" a="1"/>
  <c r="FT167" i="4" s="1"/>
  <c r="FN234" i="4"/>
  <c r="GY97" i="4" a="1"/>
  <c r="GY97" i="4"/>
  <c r="EJ84" i="4" a="1"/>
  <c r="EJ84" i="4" s="1"/>
  <c r="T234" i="4" a="1"/>
  <c r="T234" i="4" s="1"/>
  <c r="EN104" i="4" a="1"/>
  <c r="EN104" i="4" s="1"/>
  <c r="T167" i="4" a="1"/>
  <c r="T167" i="4" s="1"/>
  <c r="O147" i="4" a="1"/>
  <c r="O147" i="4" s="1"/>
  <c r="DS147" i="4" a="1"/>
  <c r="DS147" i="4" s="1"/>
  <c r="DR147" i="4" a="1"/>
  <c r="DR147" i="4" s="1"/>
  <c r="FF97" i="4" a="1"/>
  <c r="FF97" i="4" s="1"/>
  <c r="EC97" i="4" a="1"/>
  <c r="EC97" i="4"/>
  <c r="FG167" i="4" a="1"/>
  <c r="FG167" i="4" s="1"/>
  <c r="FI97" i="4" a="1"/>
  <c r="FI97" i="4" s="1"/>
  <c r="GU97" i="4" a="1"/>
  <c r="GU97" i="4" s="1"/>
  <c r="M104" i="4" a="1"/>
  <c r="M104" i="4" s="1"/>
  <c r="DM147" i="4" a="1"/>
  <c r="DM147" i="4" s="1"/>
  <c r="GS147" i="4" a="1"/>
  <c r="GS147" i="4" s="1"/>
  <c r="M167" i="4" a="1"/>
  <c r="M167" i="4" s="1"/>
  <c r="S84" i="4" a="1"/>
  <c r="S84" i="4" s="1"/>
  <c r="GW97" i="4" a="1"/>
  <c r="GW97" i="4" s="1"/>
  <c r="HE97" i="4" a="1"/>
  <c r="HE97" i="4" s="1"/>
  <c r="GV97" i="4" a="1"/>
  <c r="GV97" i="4" s="1"/>
  <c r="GR84" i="4" a="1"/>
  <c r="GR84" i="4" s="1"/>
  <c r="HC84" i="4" a="1"/>
  <c r="HC84" i="4" s="1"/>
  <c r="ER147" i="4" a="1"/>
  <c r="ER147" i="4" s="1"/>
  <c r="FE234" i="4" a="1"/>
  <c r="FE234" i="4" s="1"/>
  <c r="FX147" i="4" a="1"/>
  <c r="FX147" i="4" s="1"/>
  <c r="HA97" i="4" a="1"/>
  <c r="HA97" i="4" s="1"/>
  <c r="GO147" i="4" a="1"/>
  <c r="GO147" i="4" s="1"/>
  <c r="EM147" i="4" a="1"/>
  <c r="EM147" i="4"/>
  <c r="FA167" i="4" a="1"/>
  <c r="FA167" i="4" s="1"/>
  <c r="HK104" i="4" a="1"/>
  <c r="HK104" i="4" s="1"/>
  <c r="FY234" i="4" a="1"/>
  <c r="FY234" i="4" s="1"/>
  <c r="ED147" i="4" a="1"/>
  <c r="ED147" i="4" s="1"/>
  <c r="FI147" i="4" a="1"/>
  <c r="FI147" i="4" s="1"/>
  <c r="EQ167" i="4" a="1"/>
  <c r="EQ167" i="4" s="1"/>
  <c r="GR147" i="4" a="1"/>
  <c r="GR147" i="4" s="1"/>
  <c r="GS84" i="4" a="1"/>
  <c r="GS84" i="4" s="1"/>
  <c r="M97" i="4" a="1"/>
  <c r="M97" i="4" s="1"/>
  <c r="EE97" i="4" a="1"/>
  <c r="EE97" i="4" s="1"/>
  <c r="GV147" i="4" a="1"/>
  <c r="GV147" i="4" s="1"/>
  <c r="HC97" i="4" a="1"/>
  <c r="HC97" i="4" s="1"/>
  <c r="FX104" i="4" a="1"/>
  <c r="FX104" i="4" s="1"/>
  <c r="EW104" i="4" a="1"/>
  <c r="EW104" i="4" s="1"/>
  <c r="EH97" i="4" a="1"/>
  <c r="EH97" i="4" s="1"/>
  <c r="GO97" i="4" a="1"/>
  <c r="GO97" i="4" s="1"/>
  <c r="FN97" i="4"/>
  <c r="DQ97" i="4" a="1"/>
  <c r="DQ97" i="4" s="1"/>
  <c r="FP97" i="4" a="1"/>
  <c r="FP97" i="4" s="1"/>
  <c r="EX147" i="4" a="1"/>
  <c r="EX147" i="4" s="1"/>
  <c r="FV84" i="4" a="1"/>
  <c r="FV84" i="4" s="1"/>
  <c r="EN167" i="4" a="1"/>
  <c r="EN167" i="4" s="1"/>
  <c r="HD84" i="4" a="1"/>
  <c r="HD84" i="4" s="1"/>
  <c r="DQ147" i="4" a="1"/>
  <c r="DQ147" i="4" s="1"/>
  <c r="DO234" i="4" a="1"/>
  <c r="DO234" i="4" s="1"/>
  <c r="HH104" i="4" a="1"/>
  <c r="HH104" i="4" s="1"/>
  <c r="DM104" i="4" a="1"/>
  <c r="DM104" i="4" s="1"/>
  <c r="GN84" i="4" a="1"/>
  <c r="GN84" i="4" s="1"/>
  <c r="R84" i="4" a="1"/>
  <c r="R84" i="4" s="1"/>
  <c r="FF84" i="4" a="1"/>
  <c r="FF84" i="4" s="1"/>
  <c r="FY167" i="4" a="1"/>
  <c r="FY167" i="4" s="1"/>
  <c r="FI167" i="4" a="1"/>
  <c r="FI167" i="4" s="1"/>
  <c r="K104" i="4" a="1"/>
  <c r="K104" i="4" s="1"/>
  <c r="DU104" i="4" a="1"/>
  <c r="DU104" i="4" s="1"/>
  <c r="GX84" i="4" a="1"/>
  <c r="GX84" i="4" s="1"/>
  <c r="FG234" i="4" a="1"/>
  <c r="FG234" i="4" s="1"/>
  <c r="T84" i="4" a="1"/>
  <c r="T84" i="4" s="1"/>
  <c r="GM147" i="4" a="1"/>
  <c r="GM147" i="4" s="1"/>
  <c r="Q84" i="4" a="1"/>
  <c r="Q84" i="4" s="1"/>
  <c r="I84" i="4" a="1"/>
  <c r="I84" i="4" s="1"/>
  <c r="GS167" i="4" a="1"/>
  <c r="GS167" i="4" s="1"/>
  <c r="HF167" i="4" a="1"/>
  <c r="HF167" i="4" s="1"/>
  <c r="FT104" i="4" a="1"/>
  <c r="FT104" i="4" s="1"/>
  <c r="FC84" i="4" a="1"/>
  <c r="FC84" i="4" s="1"/>
  <c r="DL104" i="4" a="1"/>
  <c r="DL104" i="4" s="1"/>
  <c r="DL167" i="4" a="1"/>
  <c r="DL167" i="4" s="1"/>
  <c r="N147" i="4" a="1"/>
  <c r="N147" i="4" s="1"/>
  <c r="L147" i="4" a="1"/>
  <c r="L147" i="4" s="1"/>
  <c r="R104" i="4" a="1"/>
  <c r="R104" i="4" s="1"/>
  <c r="DY167" i="4" a="1"/>
  <c r="DY167" i="4" s="1"/>
  <c r="DW97" i="4" a="1"/>
  <c r="DW97" i="4" s="1"/>
  <c r="ED84" i="4" a="1"/>
  <c r="ED84" i="4" s="1"/>
  <c r="FG147" i="4" a="1"/>
  <c r="FG147" i="4" s="1"/>
  <c r="FV147" i="4" a="1"/>
  <c r="FV147" i="4" s="1"/>
  <c r="GY147" i="4" a="1"/>
  <c r="GY147" i="4" s="1"/>
  <c r="EP234" i="4" a="1"/>
  <c r="EP234" i="4" s="1"/>
  <c r="FB167" i="4" a="1"/>
  <c r="FB167" i="4" s="1"/>
  <c r="FN167" i="4"/>
  <c r="M234" i="4" a="1"/>
  <c r="M234" i="4" s="1"/>
  <c r="FT234" i="4" a="1"/>
  <c r="FT234" i="4" s="1"/>
  <c r="DM234" i="4" a="1"/>
  <c r="DM234" i="4" s="1"/>
  <c r="EH147" i="4" a="1"/>
  <c r="EH147" i="4" s="1"/>
  <c r="ET234" i="4" a="1"/>
  <c r="ET234" i="4" s="1"/>
  <c r="FT84" i="4" a="1"/>
  <c r="FT84" i="4" s="1"/>
  <c r="EL104" i="4" a="1"/>
  <c r="EL104" i="4" s="1"/>
  <c r="GU104" i="4" a="1"/>
  <c r="GU104" i="4" s="1"/>
  <c r="HF97" i="4" a="1"/>
  <c r="HF97" i="4" s="1"/>
  <c r="EQ234" i="4" a="1"/>
  <c r="EQ234" i="4" s="1"/>
  <c r="FV97" i="4" a="1"/>
  <c r="FV97" i="4" s="1"/>
  <c r="DZ104" i="4" a="1"/>
  <c r="DZ104" i="4" s="1"/>
  <c r="GP104" i="4" a="1"/>
  <c r="GP104" i="4" s="1"/>
  <c r="GR234" i="4" a="1"/>
  <c r="GR234" i="4" s="1"/>
  <c r="O104" i="4" a="1"/>
  <c r="O104" i="4" s="1"/>
  <c r="HH167" i="4" a="1"/>
  <c r="HH167" i="4" s="1"/>
  <c r="GQ234" i="4" a="1"/>
  <c r="GQ234" i="4" s="1"/>
  <c r="EH167" i="4" a="1"/>
  <c r="EH167" i="4" s="1"/>
  <c r="ED167" i="4" a="1"/>
  <c r="ED167" i="4" s="1"/>
  <c r="S167" i="4" a="1"/>
  <c r="S167" i="4"/>
  <c r="DL84" i="4" a="1"/>
  <c r="DL84" i="4" s="1"/>
  <c r="HF234" i="4" a="1"/>
  <c r="HF234" i="4" s="1"/>
  <c r="FY147" i="4" a="1"/>
  <c r="FY147" i="4" s="1"/>
  <c r="GO167" i="4" a="1"/>
  <c r="GO167" i="4" s="1"/>
  <c r="FE84" i="4" a="1"/>
  <c r="FE84" i="4" s="1"/>
  <c r="HK97" i="4" a="1"/>
  <c r="HK97" i="4" s="1"/>
  <c r="FL167" i="4"/>
  <c r="DZ84" i="4" a="1"/>
  <c r="DZ84" i="4" s="1"/>
  <c r="GY104" i="4" a="1"/>
  <c r="GY104" i="4" s="1"/>
  <c r="FG97" i="4" a="1"/>
  <c r="FG97" i="4" s="1"/>
  <c r="DV104" i="4" a="1"/>
  <c r="DV104" i="4" s="1"/>
  <c r="EV97" i="4" a="1"/>
  <c r="EV97" i="4" s="1"/>
  <c r="EL97" i="4" a="1"/>
  <c r="EL97" i="4" s="1"/>
  <c r="GS234" i="4" a="1"/>
  <c r="GS234" i="4" s="1"/>
  <c r="GS97" i="4" a="1"/>
  <c r="GS97" i="4"/>
  <c r="N84" i="4" a="1"/>
  <c r="N84" i="4" s="1"/>
  <c r="L84" i="4" a="1"/>
  <c r="L84" i="4" s="1"/>
  <c r="N167" i="4" a="1"/>
  <c r="N167" i="4" s="1"/>
  <c r="L167" i="4" a="1"/>
  <c r="L167" i="4" s="1"/>
  <c r="GP97" i="4" a="1"/>
  <c r="GP97" i="4" s="1"/>
  <c r="EI167" i="4" a="1"/>
  <c r="EI167" i="4" s="1"/>
  <c r="GY84" i="4" a="1"/>
  <c r="GY84" i="4" s="1"/>
  <c r="GU234" i="4" a="1"/>
  <c r="GU234" i="4" s="1"/>
  <c r="ER97" i="4" a="1"/>
  <c r="ER97" i="4" s="1"/>
  <c r="EX84" i="4" a="1"/>
  <c r="EX84" i="4" s="1"/>
  <c r="GW84" i="4" a="1"/>
  <c r="GW84" i="4" s="1"/>
  <c r="HK84" i="4" a="1"/>
  <c r="HK84" i="4" s="1"/>
  <c r="HA104" i="4" a="1"/>
  <c r="HA104" i="4" s="1"/>
  <c r="FC97" i="4" a="1"/>
  <c r="FC97" i="4" s="1"/>
  <c r="FF234" i="4" a="1"/>
  <c r="FF234" i="4" s="1"/>
  <c r="HE147" i="4" a="1"/>
  <c r="HE147" i="4" s="1"/>
  <c r="FS97" i="4" a="1"/>
  <c r="FS97" i="4" s="1"/>
  <c r="GX234" i="4" a="1"/>
  <c r="GX234" i="4" s="1"/>
  <c r="FX167" i="4" a="1"/>
  <c r="FX167" i="4" s="1"/>
  <c r="GO84" i="4" a="1"/>
  <c r="GO84" i="4" s="1"/>
  <c r="R97" i="4" a="1"/>
  <c r="R97" i="4" s="1"/>
  <c r="DO97" i="4" a="1"/>
  <c r="DO97" i="4" s="1"/>
  <c r="FX97" i="4" a="1"/>
  <c r="FX97" i="4"/>
  <c r="EB97" i="4" a="1"/>
  <c r="EB97" i="4" s="1"/>
  <c r="Q97" i="4" a="1"/>
  <c r="Q97" i="4" s="1"/>
  <c r="I97" i="4" a="1"/>
  <c r="I97" i="4" s="1"/>
  <c r="HF84" i="4" a="1"/>
  <c r="HF84" i="4" s="1"/>
  <c r="GQ97" i="4" a="1"/>
  <c r="GQ97" i="4" s="1"/>
  <c r="GV167" i="4" a="1"/>
  <c r="GV167" i="4" s="1"/>
  <c r="EL234" i="4" a="1"/>
  <c r="EL234" i="4" s="1"/>
  <c r="HA147" i="4" a="1"/>
  <c r="HA147" i="4" s="1"/>
  <c r="DV84" i="4" a="1"/>
  <c r="DV84" i="4" s="1"/>
  <c r="GY234" i="4" a="1"/>
  <c r="GY234" i="4" s="1"/>
  <c r="Q234" i="4" a="1"/>
  <c r="Q234" i="4" s="1"/>
  <c r="I234" i="4" a="1"/>
  <c r="I234" i="4" s="1"/>
  <c r="GX104" i="4" a="1"/>
  <c r="GX104" i="4" s="1"/>
  <c r="HC104" i="4" a="1"/>
  <c r="HC104" i="4" s="1"/>
  <c r="FY97" i="4" a="1"/>
  <c r="FY97" i="4" s="1"/>
  <c r="FL84" i="4"/>
  <c r="DY147" i="4" a="1"/>
  <c r="DY147" i="4" s="1"/>
  <c r="EP104" i="4" a="1"/>
  <c r="EP104" i="4" s="1"/>
  <c r="DL234" i="4" a="1"/>
  <c r="DL234" i="4" s="1"/>
  <c r="EJ234" i="4" a="1"/>
  <c r="EJ234" i="4" s="1"/>
  <c r="EV147" i="4" a="1"/>
  <c r="EV147" i="4" s="1"/>
  <c r="DW84" i="4" a="1"/>
  <c r="DW84" i="4" s="1"/>
  <c r="HK167" i="4" a="1"/>
  <c r="HK167" i="4" s="1"/>
  <c r="FA147" i="4" a="1"/>
  <c r="FA147" i="4" s="1"/>
  <c r="FF104" i="4" a="1"/>
  <c r="FF104" i="4" s="1"/>
  <c r="ER167" i="4" a="1"/>
  <c r="ER167" i="4" s="1"/>
  <c r="FT97" i="4" a="1"/>
  <c r="FT97" i="4"/>
  <c r="FV234" i="4" a="1"/>
  <c r="FV234" i="4" s="1"/>
  <c r="FE97" i="4" a="1"/>
  <c r="FE97" i="4" s="1"/>
  <c r="FJ84" i="4" a="1"/>
  <c r="FJ84" i="4" s="1"/>
  <c r="T104" i="4" a="1"/>
  <c r="T104" i="4" s="1"/>
  <c r="HF147" i="4" a="1"/>
  <c r="HF147" i="4" s="1"/>
  <c r="EH234" i="4" a="1"/>
  <c r="EH234" i="4" s="1"/>
  <c r="S97" i="4" a="1"/>
  <c r="S97" i="4" s="1"/>
  <c r="HH97" i="4" a="1"/>
  <c r="HH97" i="4" s="1"/>
  <c r="FC167" i="4" a="1"/>
  <c r="FC167" i="4" s="1"/>
  <c r="N104" i="4" a="1"/>
  <c r="N104" i="4" s="1"/>
  <c r="L104" i="4" a="1"/>
  <c r="L104" i="4" s="1"/>
  <c r="N97" i="4" a="1"/>
  <c r="N97" i="4" s="1"/>
  <c r="L97" i="4" a="1"/>
  <c r="L97" i="4" s="1"/>
  <c r="S104" i="4" a="1"/>
  <c r="S104" i="4" s="1"/>
  <c r="HE84" i="4" a="1"/>
  <c r="HE84" i="4" s="1"/>
  <c r="FM147" i="4"/>
  <c r="GR97" i="4" a="1"/>
  <c r="GR97" i="4"/>
  <c r="FY104" i="4" a="1"/>
  <c r="FY104" i="4" s="1"/>
  <c r="EZ84" i="4" a="1"/>
  <c r="EZ84" i="4" s="1"/>
  <c r="HF104" i="4" a="1"/>
  <c r="HF104" i="4" s="1"/>
  <c r="DY97" i="4" a="1"/>
  <c r="DY97" i="4" s="1"/>
  <c r="DY234" i="4" a="1"/>
  <c r="DY234" i="4" s="1"/>
  <c r="EW147" i="4" a="1"/>
  <c r="EW147" i="4" s="1"/>
  <c r="GQ84" i="4" a="1"/>
  <c r="GQ84" i="4" s="1"/>
  <c r="EJ167" i="4" a="1"/>
  <c r="EJ167" i="4" s="1"/>
  <c r="FA97" i="4" a="1"/>
  <c r="FA97" i="4" s="1"/>
  <c r="EB84" i="4" a="1"/>
  <c r="EB84" i="4" s="1"/>
  <c r="DM167" i="4" a="1"/>
  <c r="DM167" i="4" s="1"/>
  <c r="Q167" i="4" a="1"/>
  <c r="Q167" i="4" s="1"/>
  <c r="I167" i="4" a="1"/>
  <c r="I167" i="4" s="1"/>
  <c r="GU167" i="4" a="1"/>
  <c r="GU167" i="4" s="1"/>
  <c r="EW97" i="4" a="1"/>
  <c r="EW97" i="4" s="1"/>
  <c r="K147" i="4" a="1"/>
  <c r="K147" i="4" s="1"/>
  <c r="DU147" i="4" a="1"/>
  <c r="DU147" i="4" s="1"/>
  <c r="T147" i="4" a="1"/>
  <c r="T147" i="4" s="1"/>
  <c r="FF167" i="4" a="1"/>
  <c r="FF167" i="4" s="1"/>
  <c r="HK234" i="4" a="1"/>
  <c r="HK234" i="4" s="1"/>
  <c r="HE167" i="4" a="1"/>
  <c r="HE167" i="4" s="1"/>
  <c r="FV167" i="4" a="1"/>
  <c r="FV167" i="4" s="1"/>
  <c r="EC84" i="4" a="1"/>
  <c r="EC84" i="4" s="1"/>
  <c r="FI104" i="4" a="1"/>
  <c r="FI104" i="4" s="1"/>
  <c r="FA234" i="4" a="1"/>
  <c r="FA234" i="4" s="1"/>
  <c r="GZ104" i="4" a="1"/>
  <c r="GZ104" i="4" s="1"/>
  <c r="O97" i="4" a="1"/>
  <c r="O97" i="4" s="1"/>
  <c r="FL234" i="4"/>
  <c r="FS234" i="4" a="1"/>
  <c r="FS234" i="4" s="1"/>
  <c r="EN84" i="4" a="1"/>
  <c r="EN84" i="4" s="1"/>
  <c r="FP84" i="4" a="1"/>
  <c r="FP84" i="4" s="1"/>
  <c r="GP234" i="4" a="1"/>
  <c r="GP234" i="4" s="1"/>
  <c r="FV104" i="4" a="1"/>
  <c r="FV104" i="4" s="1"/>
  <c r="T97" i="4" a="1"/>
  <c r="T97" i="4" s="1"/>
  <c r="GY167" i="4" a="1"/>
  <c r="GY167" i="4" s="1"/>
  <c r="EP84" i="4" a="1"/>
  <c r="EP84" i="4" s="1"/>
  <c r="K97" i="4" a="1"/>
  <c r="K97" i="4" s="1"/>
  <c r="DU97" i="4" a="1"/>
  <c r="DU97" i="4" s="1"/>
  <c r="EP97" i="4" a="1"/>
  <c r="EP97" i="4" s="1"/>
  <c r="ES84" i="4" a="1"/>
  <c r="ES84" i="4"/>
  <c r="GV84" i="4" a="1"/>
  <c r="GV84" i="4" s="1"/>
  <c r="FP147" i="4" a="1"/>
  <c r="FP147" i="4" s="1"/>
  <c r="K234" i="4" a="1"/>
  <c r="K234" i="4" s="1"/>
  <c r="DU234" i="4" a="1"/>
  <c r="DU234" i="4" s="1"/>
  <c r="EI84" i="4" a="1"/>
  <c r="EI84" i="4" s="1"/>
  <c r="GM104" i="4" a="1"/>
  <c r="GM104" i="4" s="1"/>
  <c r="DY84" i="4" a="1"/>
  <c r="DY84" i="4" s="1"/>
  <c r="HD104" i="4" a="1"/>
  <c r="HD104" i="4" s="1"/>
  <c r="GX167" i="4" a="1"/>
  <c r="GX167" i="4" s="1"/>
  <c r="HC234" i="4" a="1"/>
  <c r="HC234" i="4" s="1"/>
  <c r="ES234" i="4" a="1"/>
  <c r="ES234" i="4" s="1"/>
  <c r="FC104" i="4" a="1"/>
  <c r="FC104" i="4" s="1"/>
  <c r="FN104" i="4"/>
  <c r="DM97" i="4" a="1"/>
  <c r="DM97" i="4" s="1"/>
  <c r="ES97" i="4" a="1"/>
  <c r="ES97" i="4" s="1"/>
  <c r="FC234" i="4" a="1"/>
  <c r="FC234" i="4" s="1"/>
  <c r="GR104" i="4" a="1"/>
  <c r="GR104" i="4" s="1"/>
  <c r="FL104" i="4"/>
  <c r="EE84" i="4" a="1"/>
  <c r="EE84" i="4" s="1"/>
  <c r="EQ97" i="4" a="1"/>
  <c r="EQ97" i="4" s="1"/>
  <c r="DZ234" i="4" a="1"/>
  <c r="DZ234" i="4" s="1"/>
  <c r="EB234" i="4" a="1"/>
  <c r="EB234" i="4" s="1"/>
  <c r="HH234" i="4" a="1"/>
  <c r="HH234" i="4" s="1"/>
  <c r="DY104" i="4" a="1"/>
  <c r="DY104" i="4" s="1"/>
  <c r="FW234" i="4" a="1"/>
  <c r="FW234" i="4" s="1"/>
  <c r="K84" i="4" a="1"/>
  <c r="K84" i="4" s="1"/>
  <c r="DU84" i="4" a="1"/>
  <c r="DU84" i="4" s="1"/>
  <c r="HC167" i="4" a="1"/>
  <c r="HC167" i="4" s="1"/>
  <c r="EW167" i="4" a="1"/>
  <c r="EW167" i="4" s="1"/>
  <c r="EQ84" i="4" a="1"/>
  <c r="EQ84" i="4" s="1"/>
  <c r="DO147" i="4" a="1"/>
  <c r="DO147" i="4" s="1"/>
  <c r="FE147" i="4" a="1"/>
  <c r="FE147" i="4" s="1"/>
  <c r="ET167" i="4" a="1"/>
  <c r="ET167" i="4"/>
  <c r="FM84" i="4"/>
  <c r="EI234" i="4" a="1"/>
  <c r="EI234" i="4" s="1"/>
  <c r="EH84" i="4" a="1"/>
  <c r="EH84" i="4" s="1"/>
  <c r="FW167" i="4" a="1"/>
  <c r="FW167" i="4" s="1"/>
  <c r="R147" i="4" a="1"/>
  <c r="R147" i="4" s="1"/>
  <c r="GU147" i="4" a="1"/>
  <c r="GU147" i="4" s="1"/>
  <c r="FG84" i="4" a="1"/>
  <c r="FG84" i="4" s="1"/>
  <c r="EZ234" i="4" a="1"/>
  <c r="EZ234" i="4" s="1"/>
  <c r="GN234" i="4" a="1"/>
  <c r="GN234" i="4" s="1"/>
  <c r="FA104" i="4" a="1"/>
  <c r="FA104" i="4" s="1"/>
  <c r="EN147" i="4" a="1"/>
  <c r="EN147" i="4" s="1"/>
  <c r="EC167" i="4" a="1"/>
  <c r="EC167" i="4" s="1"/>
  <c r="HC147" i="4" a="1"/>
  <c r="HC147" i="4" s="1"/>
  <c r="O234" i="4" a="1"/>
  <c r="O234" i="4" s="1"/>
  <c r="GQ147" i="4" a="1"/>
  <c r="GQ147" i="4" s="1"/>
  <c r="DS84" i="4" a="1"/>
  <c r="DS84" i="4" s="1"/>
  <c r="DR84" i="4" a="1"/>
  <c r="DR84" i="4" s="1"/>
  <c r="EZ97" i="4" a="1"/>
  <c r="EZ97" i="4" s="1"/>
  <c r="DS104" i="4" a="1"/>
  <c r="DS104" i="4" s="1"/>
  <c r="DR104" i="4" a="1"/>
  <c r="DR104" i="4" s="1"/>
  <c r="EJ147" i="4" a="1"/>
  <c r="EJ147" i="4" s="1"/>
  <c r="FS104" i="4" a="1"/>
  <c r="FS104" i="4" s="1"/>
  <c r="GQ104" i="4" a="1"/>
  <c r="GQ104" i="4" s="1"/>
  <c r="EM104" i="4" a="1"/>
  <c r="EM104" i="4" s="1"/>
  <c r="ER104" i="4" a="1"/>
  <c r="ER104" i="4" s="1"/>
  <c r="FM104" i="4"/>
  <c r="DM84" i="4" a="1"/>
  <c r="DM84" i="4" s="1"/>
  <c r="FJ147" i="4" a="1"/>
  <c r="FJ147" i="4" s="1"/>
  <c r="EW84" i="4" a="1"/>
  <c r="EW84" i="4" s="1"/>
  <c r="EI97" i="4" a="1"/>
  <c r="EI97" i="4" s="1"/>
  <c r="FW147" i="4" a="1"/>
  <c r="FW147" i="4" s="1"/>
  <c r="EL147" i="4" a="1"/>
  <c r="EL147" i="4" s="1"/>
  <c r="FW104" i="4" a="1"/>
  <c r="FW104" i="4" s="1"/>
  <c r="DQ84" i="4" a="1"/>
  <c r="DQ84" i="4" s="1"/>
  <c r="DV167" i="4" a="1"/>
  <c r="DV167" i="4" s="1"/>
  <c r="GV234" i="4" a="1"/>
  <c r="GV234" i="4" s="1"/>
  <c r="Q104" i="4" a="1"/>
  <c r="Q104" i="4" s="1"/>
  <c r="I104" i="4" a="1"/>
  <c r="I104" i="4" s="1"/>
  <c r="EL84" i="4" a="1"/>
  <c r="EL84" i="4" s="1"/>
  <c r="O84" i="4" a="1"/>
  <c r="O84" i="4" s="1"/>
  <c r="HH84" i="4" a="1"/>
  <c r="HH84" i="4" s="1"/>
  <c r="FJ167" i="4" a="1"/>
  <c r="FJ167" i="4" s="1"/>
  <c r="GO234" i="4" a="1"/>
  <c r="GO234" i="4" s="1"/>
  <c r="EP167" i="4" a="1"/>
  <c r="EP167" i="4" s="1"/>
  <c r="GZ147" i="4" a="1"/>
  <c r="GZ147" i="4" s="1"/>
  <c r="DZ97" i="4" a="1"/>
  <c r="DZ97" i="4" s="1"/>
  <c r="GX147" i="4" a="1"/>
  <c r="GX147" i="4" s="1"/>
  <c r="S234" i="4" a="1"/>
  <c r="S234" i="4" s="1"/>
  <c r="EB104" i="4" a="1"/>
  <c r="EB104" i="4" s="1"/>
  <c r="GZ84" i="4" a="1"/>
  <c r="GZ84" i="4" s="1"/>
  <c r="EQ147" i="4" a="1"/>
  <c r="EQ147" i="4" s="1"/>
  <c r="EZ147" i="4" a="1"/>
  <c r="EZ147" i="4" s="1"/>
  <c r="DQ234" i="4" a="1"/>
  <c r="DQ234" i="4" s="1"/>
  <c r="EM84" i="4" a="1"/>
  <c r="EM84" i="4" s="1"/>
  <c r="DW147" i="4" a="1"/>
  <c r="DW147" i="4" s="1"/>
  <c r="EJ97" i="4" a="1"/>
  <c r="EJ97" i="4" s="1"/>
  <c r="GU84" i="4" a="1"/>
  <c r="GU84" i="4" s="1"/>
  <c r="GN147" i="4" a="1"/>
  <c r="GN147" i="4" s="1"/>
  <c r="FB104" i="4" a="1"/>
  <c r="FB104" i="4" s="1"/>
  <c r="FE104" i="4" a="1"/>
  <c r="FE104" i="4" s="1"/>
  <c r="EE147" i="4" a="1"/>
  <c r="EE147" i="4" s="1"/>
  <c r="ER84" i="4" a="1"/>
  <c r="ER84" i="4" s="1"/>
  <c r="DQ167" i="4" a="1"/>
  <c r="DQ167" i="4" s="1"/>
  <c r="DV147" i="4" a="1"/>
  <c r="DV147" i="4" s="1"/>
  <c r="DL147" i="4" a="1"/>
  <c r="DL147" i="4" s="1"/>
  <c r="EM167" i="4" a="1"/>
  <c r="EM167" i="4" s="1"/>
  <c r="DW234" i="4" a="1"/>
  <c r="DW234" i="4" s="1"/>
  <c r="HH147" i="4" a="1"/>
  <c r="HH147" i="4" s="1"/>
  <c r="GS104" i="4" a="1"/>
  <c r="GS104" i="4" s="1"/>
  <c r="EE234" i="4" a="1"/>
  <c r="EE234" i="4" s="1"/>
  <c r="ES167" i="4" a="1"/>
  <c r="ES167" i="4" s="1"/>
  <c r="FB97" i="4" a="1"/>
  <c r="FB97" i="4" s="1"/>
  <c r="EX97" i="4" a="1"/>
  <c r="EX97" i="4" s="1"/>
  <c r="FP234" i="4" a="1"/>
  <c r="FP234" i="4" s="1"/>
  <c r="EL167" i="4" a="1"/>
  <c r="EL167" i="4" s="1"/>
  <c r="EE167" i="4" a="1"/>
  <c r="EE167" i="4" s="1"/>
  <c r="DO104" i="4" a="1"/>
  <c r="DO104" i="4" s="1"/>
  <c r="GZ234" i="4" a="1"/>
  <c r="GZ234" i="4" s="1"/>
  <c r="EE104" i="4" a="1"/>
  <c r="EE104" i="4" s="1"/>
  <c r="DZ147" i="4" a="1"/>
  <c r="DZ147" i="4" s="1"/>
  <c r="DO167" i="4" a="1"/>
  <c r="DO167" i="4" s="1"/>
  <c r="HE104" i="4" a="1"/>
  <c r="HE104" i="4" s="1"/>
  <c r="GV104" i="4" a="1"/>
  <c r="GV104" i="4" s="1"/>
  <c r="GR167" i="4" a="1"/>
  <c r="GR167" i="4" s="1"/>
  <c r="FP167" i="4" a="1"/>
  <c r="FP167" i="4"/>
  <c r="EC234" i="4" a="1"/>
  <c r="EC234" i="4" s="1"/>
  <c r="FB234" i="4" a="1"/>
  <c r="FB234" i="4"/>
  <c r="FN84" i="4"/>
  <c r="DS234" i="4" a="1"/>
  <c r="DS234" i="4" s="1"/>
  <c r="DR234" i="4" a="1"/>
  <c r="DR234" i="4"/>
  <c r="DZ167" i="4" a="1"/>
  <c r="DZ167" i="4" s="1"/>
  <c r="DV97" i="4" a="1"/>
  <c r="DV97" i="4" s="1"/>
  <c r="FA84" i="4" a="1"/>
  <c r="FA84" i="4" s="1"/>
  <c r="EM234" i="4" a="1"/>
  <c r="EM234" i="4"/>
  <c r="ED104" i="4" a="1"/>
  <c r="ED104" i="4"/>
  <c r="EX167" i="4" a="1"/>
  <c r="EX167" i="4" s="1"/>
  <c r="EJ104" i="4" a="1"/>
  <c r="EJ104" i="4" s="1"/>
  <c r="Q147" i="4" a="1"/>
  <c r="Q147" i="4" s="1"/>
  <c r="I147" i="4" a="1"/>
  <c r="I147" i="4" s="1"/>
  <c r="FI84" i="4" a="1"/>
  <c r="FI84" i="4" s="1"/>
  <c r="S147" i="4" a="1"/>
  <c r="S147" i="4" s="1"/>
  <c r="DO84" i="4" a="1"/>
  <c r="DO84" i="4" s="1"/>
  <c r="R234" i="4" a="1"/>
  <c r="R234" i="4" s="1"/>
  <c r="FE167" i="4" a="1"/>
  <c r="FE167" i="4"/>
  <c r="EX234" i="4" a="1"/>
  <c r="EX234" i="4" s="1"/>
  <c r="GN167" i="4" a="1"/>
  <c r="GN167" i="4" s="1"/>
  <c r="HD97" i="4" a="1"/>
  <c r="HD97" i="4" s="1"/>
  <c r="DL97" i="4" a="1"/>
  <c r="DL97" i="4" s="1"/>
  <c r="EV84" i="4" a="1"/>
  <c r="EV84" i="4" s="1"/>
  <c r="EN97" i="4" a="1"/>
  <c r="EN97" i="4" s="1"/>
  <c r="ED234" i="4" a="1"/>
  <c r="ED234" i="4" s="1"/>
  <c r="FX84" i="4" a="1"/>
  <c r="FX84" i="4"/>
  <c r="GQ167" i="4" a="1"/>
  <c r="GQ167" i="4" s="1"/>
  <c r="ES104" i="4" a="1"/>
  <c r="ES104" i="4" s="1"/>
  <c r="EC147" i="4" a="1"/>
  <c r="EC147" i="4" s="1"/>
  <c r="HD234" i="4" a="1"/>
  <c r="HD234" i="4" s="1"/>
  <c r="HA84" i="4" a="1"/>
  <c r="HA84" i="4" s="1"/>
  <c r="EV104" i="4" a="1"/>
  <c r="EV104" i="4" s="1"/>
  <c r="ET104" i="4" a="1"/>
  <c r="ET104" i="4" s="1"/>
  <c r="EX104" i="4" a="1"/>
  <c r="EX104" i="4" s="1"/>
  <c r="HE234" i="4" a="1"/>
  <c r="HE234" i="4"/>
  <c r="GD77" i="4"/>
  <c r="GD153" i="4"/>
  <c r="DI213" i="4"/>
  <c r="DI162" i="4"/>
  <c r="GD96" i="4"/>
  <c r="GD223" i="4"/>
  <c r="DI208" i="4"/>
  <c r="DI83" i="4"/>
  <c r="GD135" i="4"/>
  <c r="GD213" i="4"/>
  <c r="GD162" i="4"/>
  <c r="DI153" i="4"/>
  <c r="GD83" i="4"/>
  <c r="DI96" i="4"/>
  <c r="DI135" i="4"/>
  <c r="DI77" i="4"/>
  <c r="DI67" i="4"/>
  <c r="GD208" i="4"/>
  <c r="GD67" i="4"/>
  <c r="DI223" i="4"/>
  <c r="M196" i="4" a="1"/>
  <c r="M196" i="4"/>
  <c r="ET196" i="4" a="1"/>
  <c r="ET196" i="4" s="1"/>
  <c r="FV196" i="4" a="1"/>
  <c r="FV196" i="4" s="1"/>
  <c r="T196" i="4" a="1"/>
  <c r="T196" i="4" s="1"/>
  <c r="FM196" i="4"/>
  <c r="DS196" i="4" a="1"/>
  <c r="DS196" i="4"/>
  <c r="DR196" i="4" a="1"/>
  <c r="DR196" i="4" s="1"/>
  <c r="GU196" i="4" a="1"/>
  <c r="GU196" i="4" s="1"/>
  <c r="R196" i="4" a="1"/>
  <c r="R196" i="4" s="1"/>
  <c r="EI196" i="4" a="1"/>
  <c r="EI196" i="4" s="1"/>
  <c r="FP196" i="4" a="1"/>
  <c r="FP196" i="4" s="1"/>
  <c r="DO196" i="4" a="1"/>
  <c r="DO196" i="4" s="1"/>
  <c r="GY196" i="4" a="1"/>
  <c r="GY196" i="4" s="1"/>
  <c r="GW196" i="4" a="1"/>
  <c r="GW196" i="4" s="1"/>
  <c r="ED196" i="4" a="1"/>
  <c r="ED196" i="4" s="1"/>
  <c r="FI196" i="4" a="1"/>
  <c r="FI196" i="4" s="1"/>
  <c r="EM196" i="4" a="1"/>
  <c r="EM196" i="4" s="1"/>
  <c r="HC196" i="4" a="1"/>
  <c r="HC196" i="4" s="1"/>
  <c r="ES196" i="4" a="1"/>
  <c r="ES196" i="4" s="1"/>
  <c r="FN196" i="4"/>
  <c r="HK196" i="4" a="1"/>
  <c r="HK196" i="4" s="1"/>
  <c r="Q196" i="4" a="1"/>
  <c r="Q196" i="4" s="1"/>
  <c r="I196" i="4" a="1"/>
  <c r="I196" i="4" s="1"/>
  <c r="EZ196" i="4" a="1"/>
  <c r="EZ196" i="4" s="1"/>
  <c r="DW196" i="4" a="1"/>
  <c r="DW196" i="4" s="1"/>
  <c r="HE196" i="4" a="1"/>
  <c r="HE196" i="4" s="1"/>
  <c r="K196" i="4" a="1"/>
  <c r="K196" i="4" s="1"/>
  <c r="DU196" i="4" a="1"/>
  <c r="DU196" i="4" s="1"/>
  <c r="DM196" i="4" a="1"/>
  <c r="DM196" i="4" s="1"/>
  <c r="GO196" i="4" a="1"/>
  <c r="GO196" i="4" s="1"/>
  <c r="ER196" i="4" a="1"/>
  <c r="ER196" i="4" s="1"/>
  <c r="EJ196" i="4" a="1"/>
  <c r="EJ196" i="4" s="1"/>
  <c r="EC196" i="4" a="1"/>
  <c r="EC196" i="4"/>
  <c r="EX196" i="4" a="1"/>
  <c r="EX196" i="4" s="1"/>
  <c r="FY196" i="4" a="1"/>
  <c r="FY196" i="4" s="1"/>
  <c r="EP196" i="4" a="1"/>
  <c r="EP196" i="4" s="1"/>
  <c r="GS196" i="4" a="1"/>
  <c r="GS196" i="4" s="1"/>
  <c r="GR196" i="4" a="1"/>
  <c r="GR196" i="4" s="1"/>
  <c r="S196" i="4" a="1"/>
  <c r="S196" i="4" s="1"/>
  <c r="EW196" i="4" a="1"/>
  <c r="EW196" i="4" s="1"/>
  <c r="FG196" i="4" a="1"/>
  <c r="FG196" i="4" s="1"/>
  <c r="DL196" i="4" a="1"/>
  <c r="DL196" i="4" s="1"/>
  <c r="HD196" i="4" a="1"/>
  <c r="HD196" i="4" s="1"/>
  <c r="FX196" i="4" a="1"/>
  <c r="FX196" i="4" s="1"/>
  <c r="O196" i="4" a="1"/>
  <c r="O196" i="4" s="1"/>
  <c r="GV196" i="4" a="1"/>
  <c r="GV196" i="4" s="1"/>
  <c r="GZ47" i="4" a="1"/>
  <c r="GZ47" i="4" s="1"/>
  <c r="HK47" i="4" a="1"/>
  <c r="HK47" i="4" s="1"/>
  <c r="GP47" i="4" a="1"/>
  <c r="GP47" i="4" s="1"/>
  <c r="GD60" i="4"/>
  <c r="GD90" i="4"/>
  <c r="GD154" i="4"/>
  <c r="GD220" i="4"/>
  <c r="GD211" i="4"/>
  <c r="GD236" i="4"/>
  <c r="DI163" i="4"/>
  <c r="GD133" i="4"/>
  <c r="GD137" i="4"/>
  <c r="GD115" i="4"/>
  <c r="DI220" i="4"/>
  <c r="DI133" i="4"/>
  <c r="DI236" i="4"/>
  <c r="DI115" i="4"/>
  <c r="GD163" i="4"/>
  <c r="DI90" i="4"/>
  <c r="DI60" i="4"/>
  <c r="DI211" i="4"/>
  <c r="DI137" i="4"/>
  <c r="DI154" i="4"/>
  <c r="FC136" i="4" a="1"/>
  <c r="FC136" i="4" s="1"/>
  <c r="FE136" i="4" a="1"/>
  <c r="FE136" i="4" s="1"/>
  <c r="HC136" i="4" a="1"/>
  <c r="HC136" i="4"/>
  <c r="FF136" i="4" a="1"/>
  <c r="FF136" i="4" s="1"/>
  <c r="GV136" i="4" a="1"/>
  <c r="GV136" i="4" s="1"/>
  <c r="EB136" i="4" a="1"/>
  <c r="EB136" i="4" s="1"/>
  <c r="EH136" i="4" a="1"/>
  <c r="EH136" i="4"/>
  <c r="EM136" i="4" a="1"/>
  <c r="EM136" i="4" s="1"/>
  <c r="EE136" i="4" a="1"/>
  <c r="EE136" i="4" s="1"/>
  <c r="T136" i="4" a="1"/>
  <c r="T136" i="4" s="1"/>
  <c r="EC136" i="4" a="1"/>
  <c r="EC136" i="4" s="1"/>
  <c r="FT136" i="4" a="1"/>
  <c r="FT136" i="4" s="1"/>
  <c r="HA136" i="4" a="1"/>
  <c r="HA136" i="4" s="1"/>
  <c r="S136" i="4" a="1"/>
  <c r="S136" i="4" s="1"/>
  <c r="HF136" i="4" a="1"/>
  <c r="HF136" i="4" s="1"/>
  <c r="FP136" i="4" a="1"/>
  <c r="FP136" i="4" s="1"/>
  <c r="ET136" i="4" a="1"/>
  <c r="ET136" i="4" s="1"/>
  <c r="GX136" i="4" a="1"/>
  <c r="GX136" i="4" s="1"/>
  <c r="DZ136" i="4" a="1"/>
  <c r="DZ136" i="4" s="1"/>
  <c r="DQ136" i="4" a="1"/>
  <c r="DQ136" i="4" s="1"/>
  <c r="DL136" i="4" a="1"/>
  <c r="DL136" i="4" s="1"/>
  <c r="ED136" i="4" a="1"/>
  <c r="ED136" i="4" s="1"/>
  <c r="DM136" i="4" a="1"/>
  <c r="DM136" i="4" s="1"/>
  <c r="GS136" i="4" a="1"/>
  <c r="GS136" i="4" s="1"/>
  <c r="HE136" i="4" a="1"/>
  <c r="HE136" i="4" s="1"/>
  <c r="EJ136" i="4" a="1"/>
  <c r="EJ136" i="4" s="1"/>
  <c r="GR136" i="4" a="1"/>
  <c r="GR136" i="4" s="1"/>
  <c r="FI136" i="4" a="1"/>
  <c r="FI136" i="4" s="1"/>
  <c r="GQ136" i="4" a="1"/>
  <c r="GQ136" i="4" s="1"/>
  <c r="FL136" i="4"/>
  <c r="GN136" i="4" a="1"/>
  <c r="GN136" i="4" s="1"/>
  <c r="FV136" i="4" a="1"/>
  <c r="FV136" i="4" s="1"/>
  <c r="FX136" i="4" a="1"/>
  <c r="FX136" i="4" s="1"/>
  <c r="EN136" i="4" a="1"/>
  <c r="EN136" i="4" s="1"/>
  <c r="DO136" i="4" a="1"/>
  <c r="DO136" i="4" s="1"/>
  <c r="DM157" i="4" a="1"/>
  <c r="DM157" i="4" s="1"/>
  <c r="GP184" i="4" a="1"/>
  <c r="GP184" i="4"/>
  <c r="ED225" i="4" a="1"/>
  <c r="ED225" i="4" s="1"/>
  <c r="GN83" i="4" a="1"/>
  <c r="GN83" i="4" s="1"/>
  <c r="FI135" i="4" a="1"/>
  <c r="FI135" i="4" s="1"/>
  <c r="GR83" i="4" a="1"/>
  <c r="GR83" i="4" s="1"/>
  <c r="HK157" i="4" a="1"/>
  <c r="HK157" i="4" s="1"/>
  <c r="FX225" i="4" a="1"/>
  <c r="FX225" i="4" s="1"/>
  <c r="ER135" i="4" a="1"/>
  <c r="ER135" i="4" s="1"/>
  <c r="EC83" i="4" a="1"/>
  <c r="EC83" i="4" s="1"/>
  <c r="FN202" i="4"/>
  <c r="HC135" i="4" a="1"/>
  <c r="HC135" i="4" s="1"/>
  <c r="GV184" i="4" a="1"/>
  <c r="GV184" i="4" s="1"/>
  <c r="DO157" i="4" a="1"/>
  <c r="DO157" i="4" s="1"/>
  <c r="HC157" i="4" a="1"/>
  <c r="HC157" i="4" s="1"/>
  <c r="DL157" i="4" a="1"/>
  <c r="DL157" i="4" s="1"/>
  <c r="EN157" i="4" a="1"/>
  <c r="EN157" i="4" s="1"/>
  <c r="FS83" i="4" a="1"/>
  <c r="FS83" i="4" s="1"/>
  <c r="ET157" i="4" a="1"/>
  <c r="ET157" i="4" s="1"/>
  <c r="FX184" i="4" a="1"/>
  <c r="FX184" i="4" s="1"/>
  <c r="GM184" i="4" a="1"/>
  <c r="GM184" i="4" s="1"/>
  <c r="S135" i="4" a="1"/>
  <c r="S135" i="4" s="1"/>
  <c r="FE83" i="4" a="1"/>
  <c r="FE83" i="4" s="1"/>
  <c r="DZ184" i="4" a="1"/>
  <c r="DZ184" i="4" s="1"/>
  <c r="FP184" i="4" a="1"/>
  <c r="FP184" i="4" s="1"/>
  <c r="DY135" i="4" a="1"/>
  <c r="DY135" i="4" s="1"/>
  <c r="DV225" i="4" a="1"/>
  <c r="DV225" i="4" s="1"/>
  <c r="EC135" i="4" a="1"/>
  <c r="EC135" i="4"/>
  <c r="T225" i="4" a="1"/>
  <c r="T225" i="4" s="1"/>
  <c r="FW83" i="4" a="1"/>
  <c r="FW83" i="4" s="1"/>
  <c r="FJ202" i="4" a="1"/>
  <c r="FJ202" i="4" s="1"/>
  <c r="FE157" i="4" a="1"/>
  <c r="FE157" i="4" s="1"/>
  <c r="EB202" i="4" a="1"/>
  <c r="EB202" i="4" s="1"/>
  <c r="GS83" i="4" a="1"/>
  <c r="GS83" i="4" s="1"/>
  <c r="FG202" i="4" a="1"/>
  <c r="FG202" i="4" s="1"/>
  <c r="FJ83" i="4" a="1"/>
  <c r="FJ83" i="4" s="1"/>
  <c r="EJ135" i="4" a="1"/>
  <c r="EJ135" i="4" s="1"/>
  <c r="DM225" i="4" a="1"/>
  <c r="DM225" i="4" s="1"/>
  <c r="M225" i="4" a="1"/>
  <c r="M225" i="4" s="1"/>
  <c r="EV184" i="4" a="1"/>
  <c r="EV184" i="4" s="1"/>
  <c r="FF184" i="4" a="1"/>
  <c r="FF184" i="4" s="1"/>
  <c r="ET184" i="4" a="1"/>
  <c r="ET184" i="4" s="1"/>
  <c r="M83" i="4" a="1"/>
  <c r="M83" i="4"/>
  <c r="GW184" i="4" a="1"/>
  <c r="GW184" i="4" s="1"/>
  <c r="DL83" i="4" a="1"/>
  <c r="DL83" i="4" s="1"/>
  <c r="FM157" i="4"/>
  <c r="FX83" i="4" a="1"/>
  <c r="FX83" i="4" s="1"/>
  <c r="DO135" i="4" a="1"/>
  <c r="DO135" i="4" s="1"/>
  <c r="FF135" i="4" a="1"/>
  <c r="FF135" i="4" s="1"/>
  <c r="ER157" i="4" a="1"/>
  <c r="ER157" i="4" s="1"/>
  <c r="EX184" i="4" a="1"/>
  <c r="EX184" i="4" s="1"/>
  <c r="T83" i="4" a="1"/>
  <c r="T83" i="4" s="1"/>
  <c r="FF225" i="4" a="1"/>
  <c r="FF225" i="4" s="1"/>
  <c r="EJ83" i="4" a="1"/>
  <c r="EJ83" i="4"/>
  <c r="EL184" i="4" a="1"/>
  <c r="EL184" i="4" s="1"/>
  <c r="DW225" i="4" a="1"/>
  <c r="DW225" i="4" s="1"/>
  <c r="DV202" i="4" a="1"/>
  <c r="DV202" i="4" s="1"/>
  <c r="FL202" i="4"/>
  <c r="GW225" i="4" a="1"/>
  <c r="GW225" i="4" s="1"/>
  <c r="HE202" i="4" a="1"/>
  <c r="HE202" i="4" s="1"/>
  <c r="HE157" i="4" a="1"/>
  <c r="HE157" i="4" s="1"/>
  <c r="FY83" i="4" a="1"/>
  <c r="FY83" i="4" s="1"/>
  <c r="EW184" i="4" a="1"/>
  <c r="EW184" i="4" s="1"/>
  <c r="EI184" i="4" a="1"/>
  <c r="EI184" i="4" s="1"/>
  <c r="GX157" i="4" a="1"/>
  <c r="GX157" i="4"/>
  <c r="DV83" i="4" a="1"/>
  <c r="DV83" i="4" s="1"/>
  <c r="EH135" i="4" a="1"/>
  <c r="EH135" i="4" s="1"/>
  <c r="GR184" i="4" a="1"/>
  <c r="GR184" i="4" s="1"/>
  <c r="EP202" i="4" a="1"/>
  <c r="EP202" i="4" s="1"/>
  <c r="GX184" i="4" a="1"/>
  <c r="GX184" i="4" s="1"/>
  <c r="K225" i="4" a="1"/>
  <c r="K225" i="4" s="1"/>
  <c r="DU225" i="4" a="1"/>
  <c r="DU225" i="4" s="1"/>
  <c r="FW184" i="4" a="1"/>
  <c r="FW184" i="4" s="1"/>
  <c r="FM135" i="4"/>
  <c r="DS184" i="4" a="1"/>
  <c r="DS184" i="4" s="1"/>
  <c r="DR184" i="4" a="1"/>
  <c r="DR184" i="4" s="1"/>
  <c r="FY225" i="4" a="1"/>
  <c r="FY225" i="4" s="1"/>
  <c r="EL83" i="4" a="1"/>
  <c r="EL83" i="4" s="1"/>
  <c r="O135" i="4" a="1"/>
  <c r="O135" i="4" s="1"/>
  <c r="FW157" i="4" a="1"/>
  <c r="FW157" i="4" s="1"/>
  <c r="EB157" i="4" a="1"/>
  <c r="EB157" i="4" s="1"/>
  <c r="GU135" i="4" a="1"/>
  <c r="GU135" i="4" s="1"/>
  <c r="DW202" i="4" a="1"/>
  <c r="DW202" i="4" s="1"/>
  <c r="GM225" i="4" a="1"/>
  <c r="GM225" i="4" s="1"/>
  <c r="GQ83" i="4" a="1"/>
  <c r="GQ83" i="4" s="1"/>
  <c r="EH184" i="4" a="1"/>
  <c r="EH184" i="4" s="1"/>
  <c r="ET135" i="4" a="1"/>
  <c r="ET135" i="4" s="1"/>
  <c r="GX135" i="4" a="1"/>
  <c r="GX135" i="4" s="1"/>
  <c r="FV225" i="4" a="1"/>
  <c r="FV225" i="4" s="1"/>
  <c r="FI83" i="4" a="1"/>
  <c r="FI83" i="4" s="1"/>
  <c r="S225" i="4" a="1"/>
  <c r="S225" i="4" s="1"/>
  <c r="HA83" i="4" a="1"/>
  <c r="HA83" i="4" s="1"/>
  <c r="S184" i="4" a="1"/>
  <c r="S184" i="4" s="1"/>
  <c r="ET225" i="4" a="1"/>
  <c r="ET225" i="4" s="1"/>
  <c r="EP83" i="4" a="1"/>
  <c r="EP83" i="4" s="1"/>
  <c r="DL184" i="4" a="1"/>
  <c r="DL184" i="4" s="1"/>
  <c r="DS202" i="4" a="1"/>
  <c r="DS202" i="4" s="1"/>
  <c r="DR202" i="4" a="1"/>
  <c r="DR202" i="4" s="1"/>
  <c r="GZ225" i="4" a="1"/>
  <c r="GZ225" i="4" s="1"/>
  <c r="DW135" i="4" a="1"/>
  <c r="DW135" i="4" s="1"/>
  <c r="ES184" i="4" a="1"/>
  <c r="ES184" i="4" s="1"/>
  <c r="HF157" i="4" a="1"/>
  <c r="HF157" i="4" s="1"/>
  <c r="GY184" i="4" a="1"/>
  <c r="GY184" i="4" s="1"/>
  <c r="GV135" i="4" a="1"/>
  <c r="GV135" i="4" s="1"/>
  <c r="FC83" i="4" a="1"/>
  <c r="FC83" i="4" s="1"/>
  <c r="FI157" i="4" a="1"/>
  <c r="FI157" i="4" s="1"/>
  <c r="GM202" i="4" a="1"/>
  <c r="GM202" i="4" s="1"/>
  <c r="FB135" i="4" a="1"/>
  <c r="FB135" i="4" s="1"/>
  <c r="DO184" i="4" a="1"/>
  <c r="DO184" i="4"/>
  <c r="FL225" i="4"/>
  <c r="K157" i="4" a="1"/>
  <c r="K157" i="4" s="1"/>
  <c r="DU157" i="4" a="1"/>
  <c r="DU157" i="4" s="1"/>
  <c r="EQ184" i="4" a="1"/>
  <c r="EQ184" i="4" s="1"/>
  <c r="DQ135" i="4" a="1"/>
  <c r="DQ135" i="4" s="1"/>
  <c r="M157" i="4" a="1"/>
  <c r="M157" i="4" s="1"/>
  <c r="FT83" i="4" a="1"/>
  <c r="FT83" i="4" s="1"/>
  <c r="FG184" i="4" a="1"/>
  <c r="FG184" i="4" s="1"/>
  <c r="M184" i="4" a="1"/>
  <c r="M184" i="4" s="1"/>
  <c r="DQ83" i="4" a="1"/>
  <c r="DQ83" i="4" s="1"/>
  <c r="HH202" i="4" a="1"/>
  <c r="HH202" i="4" s="1"/>
  <c r="HH184" i="4" a="1"/>
  <c r="HH184" i="4" s="1"/>
  <c r="GX202" i="4" a="1"/>
  <c r="GX202" i="4" s="1"/>
  <c r="FB157" i="4" a="1"/>
  <c r="FB157" i="4" s="1"/>
  <c r="HH83" i="4" a="1"/>
  <c r="HH83" i="4" s="1"/>
  <c r="GU184" i="4" a="1"/>
  <c r="GU184" i="4" s="1"/>
  <c r="GU157" i="4" a="1"/>
  <c r="GU157" i="4" s="1"/>
  <c r="GY202" i="4" a="1"/>
  <c r="GY202" i="4" s="1"/>
  <c r="DY157" i="4" a="1"/>
  <c r="DY157" i="4" s="1"/>
  <c r="EC157" i="4" a="1"/>
  <c r="EC157" i="4" s="1"/>
  <c r="FT135" i="4" a="1"/>
  <c r="FT135" i="4" s="1"/>
  <c r="FG135" i="4" a="1"/>
  <c r="FG135" i="4" s="1"/>
  <c r="FE202" i="4" a="1"/>
  <c r="FE202" i="4" s="1"/>
  <c r="EM184" i="4" a="1"/>
  <c r="EM184" i="4" s="1"/>
  <c r="FV135" i="4" a="1"/>
  <c r="FV135" i="4" s="1"/>
  <c r="FP135" i="4" a="1"/>
  <c r="FP135" i="4" s="1"/>
  <c r="HH225" i="4" a="1"/>
  <c r="HH225" i="4" s="1"/>
  <c r="EP225" i="4" a="1"/>
  <c r="EP225" i="4" s="1"/>
  <c r="HE225" i="4" a="1"/>
  <c r="HE225" i="4" s="1"/>
  <c r="EW225" i="4" a="1"/>
  <c r="EW225" i="4" s="1"/>
  <c r="GN135" i="4" a="1"/>
  <c r="GN135" i="4" s="1"/>
  <c r="ES135" i="4" a="1"/>
  <c r="ES135" i="4" s="1"/>
  <c r="EN83" i="4" a="1"/>
  <c r="EN83" i="4" s="1"/>
  <c r="ER225" i="4" a="1"/>
  <c r="ER225" i="4" s="1"/>
  <c r="M202" i="4" a="1"/>
  <c r="M202" i="4" s="1"/>
  <c r="FP83" i="4" a="1"/>
  <c r="FP83" i="4" s="1"/>
  <c r="FC184" i="4" a="1"/>
  <c r="FC184" i="4" s="1"/>
  <c r="GP225" i="4" a="1"/>
  <c r="GP225" i="4" s="1"/>
  <c r="EM135" i="4" a="1"/>
  <c r="EM135" i="4" s="1"/>
  <c r="FJ135" i="4" a="1"/>
  <c r="FJ135" i="4" s="1"/>
  <c r="EQ202" i="4" a="1"/>
  <c r="EQ202" i="4" s="1"/>
  <c r="EZ135" i="4" a="1"/>
  <c r="EZ135" i="4" s="1"/>
  <c r="FM83" i="4"/>
  <c r="EL135" i="4" a="1"/>
  <c r="EL135" i="4" s="1"/>
  <c r="FP202" i="4" a="1"/>
  <c r="FP202" i="4" s="1"/>
  <c r="FV202" i="4" a="1"/>
  <c r="FV202" i="4" s="1"/>
  <c r="HC83" i="4" a="1"/>
  <c r="HC83" i="4" s="1"/>
  <c r="EM83" i="4" a="1"/>
  <c r="EM83" i="4" s="1"/>
  <c r="GZ202" i="4" a="1"/>
  <c r="GZ202" i="4" s="1"/>
  <c r="EH83" i="4" a="1"/>
  <c r="EH83" i="4" s="1"/>
  <c r="HK135" i="4" a="1"/>
  <c r="HK135" i="4" s="1"/>
  <c r="EJ157" i="4" a="1"/>
  <c r="EJ157" i="4" s="1"/>
  <c r="GQ135" i="4" a="1"/>
  <c r="GQ135" i="4" s="1"/>
  <c r="GW202" i="4" a="1"/>
  <c r="GW202" i="4" s="1"/>
  <c r="FT157" i="4" a="1"/>
  <c r="FT157" i="4" s="1"/>
  <c r="FF202" i="4" a="1"/>
  <c r="FF202" i="4" s="1"/>
  <c r="FT225" i="4" a="1"/>
  <c r="FT225" i="4" s="1"/>
  <c r="GQ157" i="4" a="1"/>
  <c r="GQ157" i="4" s="1"/>
  <c r="ES225" i="4" a="1"/>
  <c r="ES225" i="4" s="1"/>
  <c r="EV83" i="4" a="1"/>
  <c r="EV83" i="4" s="1"/>
  <c r="GS225" i="4" a="1"/>
  <c r="GS225" i="4" s="1"/>
  <c r="EL157" i="4" a="1"/>
  <c r="EL157" i="4" s="1"/>
  <c r="HF83" i="4" a="1"/>
  <c r="HF83" i="4" s="1"/>
  <c r="FT184" i="4" a="1"/>
  <c r="FT184" i="4" s="1"/>
  <c r="FA202" i="4" a="1"/>
  <c r="FA202" i="4" s="1"/>
  <c r="HE184" i="4" a="1"/>
  <c r="HE184" i="4" s="1"/>
  <c r="EZ83" i="4" a="1"/>
  <c r="EZ83" i="4" s="1"/>
  <c r="EZ225" i="4" a="1"/>
  <c r="EZ225" i="4" s="1"/>
  <c r="S157" i="4" a="1"/>
  <c r="S157" i="4" s="1"/>
  <c r="FA225" i="4" a="1"/>
  <c r="FA225" i="4" s="1"/>
  <c r="FW135" i="4" a="1"/>
  <c r="FW135" i="4" s="1"/>
  <c r="GQ184" i="4" a="1"/>
  <c r="GQ184" i="4" s="1"/>
  <c r="EV135" i="4" a="1"/>
  <c r="EV135" i="4" s="1"/>
  <c r="ES202" i="4" a="1"/>
  <c r="ES202" i="4" s="1"/>
  <c r="HF184" i="4" a="1"/>
  <c r="HF184" i="4" s="1"/>
  <c r="FJ157" i="4" a="1"/>
  <c r="FJ157" i="4" s="1"/>
  <c r="GP157" i="4" a="1"/>
  <c r="GP157" i="4" s="1"/>
  <c r="EV157" i="4" a="1"/>
  <c r="EV157" i="4" s="1"/>
  <c r="EQ83" i="4" a="1"/>
  <c r="EQ83" i="4" s="1"/>
  <c r="DL225" i="4" a="1"/>
  <c r="DL225" i="4" s="1"/>
  <c r="FY184" i="4" a="1"/>
  <c r="FY184" i="4" s="1"/>
  <c r="GO225" i="4" a="1"/>
  <c r="GO225" i="4" s="1"/>
  <c r="EZ157" i="4" a="1"/>
  <c r="EZ157" i="4" s="1"/>
  <c r="GO202" i="4" a="1"/>
  <c r="GO202" i="4" s="1"/>
  <c r="FP225" i="4" a="1"/>
  <c r="FP225" i="4" s="1"/>
  <c r="DY202" i="4" a="1"/>
  <c r="DY202" i="4" s="1"/>
  <c r="DY225" i="4" a="1"/>
  <c r="DY225" i="4" s="1"/>
  <c r="FL184" i="4"/>
  <c r="HK225" i="4" a="1"/>
  <c r="HK225" i="4" s="1"/>
  <c r="FG225" i="4" a="1"/>
  <c r="FG225" i="4" s="1"/>
  <c r="FC157" i="4" a="1"/>
  <c r="FC157" i="4" s="1"/>
  <c r="EC184" i="4" a="1"/>
  <c r="EC184" i="4" s="1"/>
  <c r="FV184" i="4" a="1"/>
  <c r="FV184" i="4" s="1"/>
  <c r="FY202" i="4" a="1"/>
  <c r="FY202" i="4" s="1"/>
  <c r="K135" i="4" a="1"/>
  <c r="K135" i="4" s="1"/>
  <c r="DU135" i="4" a="1"/>
  <c r="DU135" i="4" s="1"/>
  <c r="FG157" i="4" a="1"/>
  <c r="FG157" i="4" s="1"/>
  <c r="EB135" i="4" a="1"/>
  <c r="EB135" i="4" s="1"/>
  <c r="FE184" i="4" a="1"/>
  <c r="FE184" i="4" s="1"/>
  <c r="ES157" i="4" a="1"/>
  <c r="ES157" i="4" s="1"/>
  <c r="EN202" i="4" a="1"/>
  <c r="EN202" i="4" s="1"/>
  <c r="HA184" i="4" a="1"/>
  <c r="HA184" i="4" s="1"/>
  <c r="FL83" i="4"/>
  <c r="T202" i="4" a="1"/>
  <c r="T202" i="4" s="1"/>
  <c r="FI184" i="4" a="1"/>
  <c r="FI184" i="4" s="1"/>
  <c r="EI135" i="4" a="1"/>
  <c r="EI135" i="4" s="1"/>
  <c r="EX225" i="4" a="1"/>
  <c r="EX225" i="4"/>
  <c r="FJ184" i="4" a="1"/>
  <c r="FJ184" i="4" s="1"/>
  <c r="DY184" i="4" a="1"/>
  <c r="DY184" i="4" s="1"/>
  <c r="HA202" i="4" a="1"/>
  <c r="HA202" i="4" s="1"/>
  <c r="HD157" i="4" a="1"/>
  <c r="HD157" i="4" s="1"/>
  <c r="HK83" i="4" a="1"/>
  <c r="HK83" i="4" s="1"/>
  <c r="EB83" i="4" a="1"/>
  <c r="EB83" i="4" s="1"/>
  <c r="EW135" i="4" a="1"/>
  <c r="EW135" i="4" s="1"/>
  <c r="HC225" i="4" a="1"/>
  <c r="HC225" i="4" s="1"/>
  <c r="ER184" i="4" a="1"/>
  <c r="ER184" i="4" s="1"/>
  <c r="EZ202" i="4" a="1"/>
  <c r="EZ202" i="4" s="1"/>
  <c r="FE135" i="4" a="1"/>
  <c r="FE135" i="4" s="1"/>
  <c r="FN83" i="4"/>
  <c r="GR225" i="4" a="1"/>
  <c r="GR225" i="4" s="1"/>
  <c r="GM157" i="4" a="1"/>
  <c r="GM157" i="4" s="1"/>
  <c r="FJ225" i="4" a="1"/>
  <c r="FJ225" i="4" s="1"/>
  <c r="T157" i="4" a="1"/>
  <c r="T157" i="4" s="1"/>
  <c r="GR202" i="4" a="1"/>
  <c r="GR202" i="4" s="1"/>
  <c r="GP135" i="4" a="1"/>
  <c r="GP135" i="4" s="1"/>
  <c r="DO202" i="4" a="1"/>
  <c r="DO202" i="4" s="1"/>
  <c r="DV184" i="4" a="1"/>
  <c r="DV184" i="4" s="1"/>
  <c r="GV83" i="4" a="1"/>
  <c r="GV83" i="4" s="1"/>
  <c r="FE225" i="4" a="1"/>
  <c r="FE225" i="4" s="1"/>
  <c r="GY135" i="4" a="1"/>
  <c r="GY135" i="4" s="1"/>
  <c r="DY83" i="4" a="1"/>
  <c r="DY83" i="4" s="1"/>
  <c r="FY157" i="4" a="1"/>
  <c r="FY157" i="4" s="1"/>
  <c r="FC135" i="4" a="1"/>
  <c r="FC135" i="4" s="1"/>
  <c r="GX83" i="4" a="1"/>
  <c r="GX83" i="4" s="1"/>
  <c r="HE135" i="4" a="1"/>
  <c r="HE135" i="4" s="1"/>
  <c r="GN184" i="4" a="1"/>
  <c r="GN184" i="4" s="1"/>
  <c r="GO184" i="4" a="1"/>
  <c r="GO184" i="4" s="1"/>
  <c r="EI202" i="4" a="1"/>
  <c r="EI202" i="4" s="1"/>
  <c r="DS157" i="4" a="1"/>
  <c r="DS157" i="4" s="1"/>
  <c r="DR157" i="4" a="1"/>
  <c r="DR157" i="4" s="1"/>
  <c r="EE202" i="4" a="1"/>
  <c r="EE202" i="4" s="1"/>
  <c r="K83" i="4" a="1"/>
  <c r="K83" i="4" s="1"/>
  <c r="DU83" i="4" a="1"/>
  <c r="DU83" i="4" s="1"/>
  <c r="FB184" i="4" a="1"/>
  <c r="FB184" i="4" s="1"/>
  <c r="O157" i="4" a="1"/>
  <c r="O157" i="4" s="1"/>
  <c r="HC184" i="4" a="1"/>
  <c r="HC184" i="4" s="1"/>
  <c r="EC202" i="4" a="1"/>
  <c r="EC202" i="4" s="1"/>
  <c r="GS135" i="4" a="1"/>
  <c r="GS135" i="4" s="1"/>
  <c r="EN135" i="4" a="1"/>
  <c r="EN135" i="4" s="1"/>
  <c r="HH157" i="4" a="1"/>
  <c r="HH157" i="4" s="1"/>
  <c r="ER83" i="4" a="1"/>
  <c r="ER83" i="4" s="1"/>
  <c r="FA135" i="4" a="1"/>
  <c r="FA135" i="4" s="1"/>
  <c r="FA184" i="4" a="1"/>
  <c r="FA184" i="4" s="1"/>
  <c r="DO83" i="4" a="1"/>
  <c r="DO83" i="4"/>
  <c r="EE184" i="4" a="1"/>
  <c r="EE184" i="4" s="1"/>
  <c r="DO225" i="4" a="1"/>
  <c r="DO225" i="4" s="1"/>
  <c r="EL202" i="4" a="1"/>
  <c r="EL202" i="4" s="1"/>
  <c r="FS202" i="4" a="1"/>
  <c r="FS202" i="4" s="1"/>
  <c r="EP157" i="4" a="1"/>
  <c r="EP157" i="4" s="1"/>
  <c r="HD202" i="4" a="1"/>
  <c r="HD202" i="4" s="1"/>
  <c r="FP157" i="4" a="1"/>
  <c r="FP157" i="4" s="1"/>
  <c r="DQ184" i="4" a="1"/>
  <c r="DQ184" i="4" s="1"/>
  <c r="EQ135" i="4" a="1"/>
  <c r="EQ135" i="4" s="1"/>
  <c r="FN225" i="4"/>
  <c r="GV225" i="4" a="1"/>
  <c r="GV225" i="4" s="1"/>
  <c r="FS157" i="4" a="1"/>
  <c r="FS157" i="4" s="1"/>
  <c r="O202" i="4" a="1"/>
  <c r="O202" i="4" s="1"/>
  <c r="EQ225" i="4" a="1"/>
  <c r="EQ225" i="4" s="1"/>
  <c r="GS202" i="4" a="1"/>
  <c r="GS202" i="4" s="1"/>
  <c r="GN202" i="4" a="1"/>
  <c r="GN202" i="4" s="1"/>
  <c r="O83" i="4" a="1"/>
  <c r="O83" i="4" s="1"/>
  <c r="DQ157" i="4" a="1"/>
  <c r="DQ157" i="4" s="1"/>
  <c r="EX157" i="4" a="1"/>
  <c r="EX157" i="4" s="1"/>
  <c r="GW157" i="4" a="1"/>
  <c r="GW157" i="4" s="1"/>
  <c r="DM202" i="4" a="1"/>
  <c r="DM202" i="4" s="1"/>
  <c r="DS83" i="4" a="1"/>
  <c r="DS83" i="4" s="1"/>
  <c r="DR83" i="4" a="1"/>
  <c r="DR83" i="4" s="1"/>
  <c r="GZ135" i="4" a="1"/>
  <c r="GZ135" i="4" s="1"/>
  <c r="HC202" i="4" a="1"/>
  <c r="HC202" i="4" s="1"/>
  <c r="FN184" i="4"/>
  <c r="EL225" i="4" a="1"/>
  <c r="EL225" i="4" s="1"/>
  <c r="HD184" i="4" a="1"/>
  <c r="HD184" i="4" s="1"/>
  <c r="T135" i="4" a="1"/>
  <c r="T135" i="4" s="1"/>
  <c r="HA135" i="4" a="1"/>
  <c r="HA135" i="4" s="1"/>
  <c r="FX157" i="4" a="1"/>
  <c r="FX157" i="4" s="1"/>
  <c r="HH135" i="4" a="1"/>
  <c r="HH135" i="4" s="1"/>
  <c r="GX225" i="4" a="1"/>
  <c r="GX225" i="4" s="1"/>
  <c r="FB225" i="4" a="1"/>
  <c r="FB225" i="4" s="1"/>
  <c r="GP202" i="4" a="1"/>
  <c r="GP202" i="4" s="1"/>
  <c r="HD135" i="4" a="1"/>
  <c r="HD135" i="4" s="1"/>
  <c r="DQ202" i="4" a="1"/>
  <c r="DQ202" i="4" s="1"/>
  <c r="GO83" i="4" a="1"/>
  <c r="GO83" i="4" s="1"/>
  <c r="DZ157" i="4" a="1"/>
  <c r="DZ157" i="4" s="1"/>
  <c r="GN225" i="4" a="1"/>
  <c r="GN225" i="4" s="1"/>
  <c r="FL135" i="4"/>
  <c r="EV202" i="4" a="1"/>
  <c r="EV202" i="4" s="1"/>
  <c r="FC225" i="4" a="1"/>
  <c r="FC225" i="4" s="1"/>
  <c r="HA225" i="4" a="1"/>
  <c r="HA225" i="4" s="1"/>
  <c r="GR157" i="4" a="1"/>
  <c r="GR157" i="4" s="1"/>
  <c r="FV157" i="4" a="1"/>
  <c r="FV157" i="4" s="1"/>
  <c r="EV225" i="4" a="1"/>
  <c r="EV225" i="4" s="1"/>
  <c r="ED83" i="4" a="1"/>
  <c r="ED83" i="4" s="1"/>
  <c r="GZ83" i="4" a="1"/>
  <c r="GZ83" i="4" s="1"/>
  <c r="DM135" i="4" a="1"/>
  <c r="DM135" i="4" s="1"/>
  <c r="DW83" i="4" a="1"/>
  <c r="DW83" i="4" s="1"/>
  <c r="EW83" i="4" a="1"/>
  <c r="EW83" i="4" s="1"/>
  <c r="HE83" i="4" a="1"/>
  <c r="HE83" i="4" s="1"/>
  <c r="FN157" i="4"/>
  <c r="K184" i="4" a="1"/>
  <c r="K184" i="4" s="1"/>
  <c r="DU184" i="4" a="1"/>
  <c r="DU184" i="4" s="1"/>
  <c r="EW157" i="4" a="1"/>
  <c r="EW157" i="4" s="1"/>
  <c r="FL157" i="4"/>
  <c r="GV157" i="4" a="1"/>
  <c r="GV157" i="4" s="1"/>
  <c r="ED184" i="4" a="1"/>
  <c r="ED184" i="4" s="1"/>
  <c r="GZ184" i="4" a="1"/>
  <c r="GZ184" i="4" s="1"/>
  <c r="ET83" i="4" a="1"/>
  <c r="ET83" i="4" s="1"/>
  <c r="FF157" i="4" a="1"/>
  <c r="FF157" i="4"/>
  <c r="DZ135" i="4" a="1"/>
  <c r="DZ135" i="4" s="1"/>
  <c r="S202" i="4" a="1"/>
  <c r="S202" i="4" s="1"/>
  <c r="EH225" i="4" a="1"/>
  <c r="EH225" i="4" s="1"/>
  <c r="EX83" i="4" a="1"/>
  <c r="EX83" i="4" s="1"/>
  <c r="EH157" i="4" a="1"/>
  <c r="EH157" i="4" s="1"/>
  <c r="FW202" i="4" a="1"/>
  <c r="FW202" i="4" s="1"/>
  <c r="GM135" i="4" a="1"/>
  <c r="GM135" i="4" s="1"/>
  <c r="EM202" i="4" a="1"/>
  <c r="EM202" i="4" s="1"/>
  <c r="DZ202" i="4" a="1"/>
  <c r="DZ202" i="4" s="1"/>
  <c r="DV135" i="4" a="1"/>
  <c r="DV135" i="4" s="1"/>
  <c r="FT202" i="4" a="1"/>
  <c r="FT202" i="4" s="1"/>
  <c r="GW83" i="4" a="1"/>
  <c r="GW83" i="4" s="1"/>
  <c r="FA157" i="4" a="1"/>
  <c r="FA157" i="4"/>
  <c r="DW184" i="4" a="1"/>
  <c r="DW184" i="4" s="1"/>
  <c r="GR135" i="4" a="1"/>
  <c r="GR135" i="4" s="1"/>
  <c r="GU202" i="4" a="1"/>
  <c r="GU202" i="4" s="1"/>
  <c r="EN225" i="4" a="1"/>
  <c r="EN225" i="4" s="1"/>
  <c r="FI225" i="4" a="1"/>
  <c r="FI225" i="4" s="1"/>
  <c r="FG83" i="4" a="1"/>
  <c r="FG83" i="4" s="1"/>
  <c r="EB225" i="4" a="1"/>
  <c r="EB225" i="4" s="1"/>
  <c r="O184" i="4" a="1"/>
  <c r="O184" i="4" s="1"/>
  <c r="FY135" i="4" a="1"/>
  <c r="FY135" i="4" s="1"/>
  <c r="EX202" i="4" a="1"/>
  <c r="EX202" i="4" s="1"/>
  <c r="T184" i="4" a="1"/>
  <c r="T184" i="4" s="1"/>
  <c r="DV157" i="4" a="1"/>
  <c r="DV157" i="4" s="1"/>
  <c r="FM202" i="4"/>
  <c r="HD225" i="4" a="1"/>
  <c r="HD225" i="4" s="1"/>
  <c r="FM225" i="4"/>
  <c r="EH202" i="4" a="1"/>
  <c r="EH202" i="4" s="1"/>
  <c r="EI225" i="4" a="1"/>
  <c r="EI225" i="4" s="1"/>
  <c r="GV202" i="4" a="1"/>
  <c r="GV202" i="4" s="1"/>
  <c r="ED135" i="4" a="1"/>
  <c r="ED135" i="4" s="1"/>
  <c r="EZ184" i="4" a="1"/>
  <c r="EZ184" i="4" s="1"/>
  <c r="EQ157" i="4" a="1"/>
  <c r="EQ157" i="4" s="1"/>
  <c r="EM225" i="4" a="1"/>
  <c r="EM225" i="4" s="1"/>
  <c r="GU225" i="4" a="1"/>
  <c r="GU225" i="4" s="1"/>
  <c r="FX135" i="4" a="1"/>
  <c r="FX135" i="4" s="1"/>
  <c r="S83" i="4" a="1"/>
  <c r="S83" i="4" s="1"/>
  <c r="DZ83" i="4" a="1"/>
  <c r="DZ83" i="4" s="1"/>
  <c r="M135" i="4" a="1"/>
  <c r="M135" i="4" s="1"/>
  <c r="FS225" i="4" a="1"/>
  <c r="FS225" i="4" s="1"/>
  <c r="FA83" i="4" a="1"/>
  <c r="FA83" i="4" s="1"/>
  <c r="FC202" i="4" a="1"/>
  <c r="FC202" i="4" s="1"/>
  <c r="FI202" i="4" a="1"/>
  <c r="FI202" i="4" s="1"/>
  <c r="GY83" i="4" a="1"/>
  <c r="GY83" i="4" s="1"/>
  <c r="EB184" i="4" a="1"/>
  <c r="EB184" i="4" s="1"/>
  <c r="EP135" i="4" a="1"/>
  <c r="EP135" i="4" s="1"/>
  <c r="GN157" i="4" a="1"/>
  <c r="GN157" i="4"/>
  <c r="DW157" i="4" a="1"/>
  <c r="DW157" i="4" s="1"/>
  <c r="EE135" i="4" a="1"/>
  <c r="EE135" i="4" s="1"/>
  <c r="HK202" i="4" a="1"/>
  <c r="HK202" i="4" s="1"/>
  <c r="GQ202" i="4" a="1"/>
  <c r="GQ202" i="4" s="1"/>
  <c r="EP184" i="4" a="1"/>
  <c r="EP184" i="4" s="1"/>
  <c r="ES83" i="4" a="1"/>
  <c r="ES83" i="4" s="1"/>
  <c r="GY157" i="4" a="1"/>
  <c r="GY157" i="4" s="1"/>
  <c r="ED202" i="4" a="1"/>
  <c r="ED202" i="4" s="1"/>
  <c r="K202" i="4" a="1"/>
  <c r="K202" i="4" s="1"/>
  <c r="DU202" i="4" a="1"/>
  <c r="DU202" i="4" s="1"/>
  <c r="GY225" i="4" a="1"/>
  <c r="GY225" i="4" s="1"/>
  <c r="EN184" i="4" a="1"/>
  <c r="EN184" i="4" s="1"/>
  <c r="EE157" i="4" a="1"/>
  <c r="EE157" i="4" s="1"/>
  <c r="ED157" i="4" a="1"/>
  <c r="ED157" i="4" s="1"/>
  <c r="GS157" i="4" a="1"/>
  <c r="GS157" i="4" s="1"/>
  <c r="DZ225" i="4" a="1"/>
  <c r="DZ225" i="4" s="1"/>
  <c r="EC225" i="4" a="1"/>
  <c r="EC225" i="4" s="1"/>
  <c r="EM157" i="4" a="1"/>
  <c r="EM157" i="4" s="1"/>
  <c r="DQ225" i="4" a="1"/>
  <c r="DQ225" i="4" s="1"/>
  <c r="FB83" i="4" a="1"/>
  <c r="FB83" i="4" s="1"/>
  <c r="HA157" i="4" a="1"/>
  <c r="HA157" i="4" s="1"/>
  <c r="FW225" i="4" a="1"/>
  <c r="FW225" i="4" s="1"/>
  <c r="FX202" i="4" a="1"/>
  <c r="FX202" i="4" s="1"/>
  <c r="GM83" i="4" a="1"/>
  <c r="GM83" i="4" s="1"/>
  <c r="EW202" i="4" a="1"/>
  <c r="EW202" i="4" s="1"/>
  <c r="FF83" i="4" a="1"/>
  <c r="FF83" i="4" s="1"/>
  <c r="DS135" i="4" a="1"/>
  <c r="DS135" i="4" s="1"/>
  <c r="DR135" i="4" a="1"/>
  <c r="DR135" i="4"/>
  <c r="DM184" i="4" a="1"/>
  <c r="DM184" i="4" s="1"/>
  <c r="DL202" i="4" a="1"/>
  <c r="DL202" i="4" s="1"/>
  <c r="HK184" i="4" a="1"/>
  <c r="HK184" i="4" s="1"/>
  <c r="DL135" i="4" a="1"/>
  <c r="DL135" i="4" s="1"/>
  <c r="FV83" i="4" a="1"/>
  <c r="FV83" i="4" s="1"/>
  <c r="FB202" i="4" a="1"/>
  <c r="FB202" i="4" s="1"/>
  <c r="EE225" i="4" a="1"/>
  <c r="EE225" i="4" s="1"/>
  <c r="GP83" i="4" a="1"/>
  <c r="GP83" i="4"/>
  <c r="FS135" i="4" a="1"/>
  <c r="FS135" i="4" s="1"/>
  <c r="GW135" i="4" a="1"/>
  <c r="GW135" i="4"/>
  <c r="FM184" i="4"/>
  <c r="GO157" i="4" a="1"/>
  <c r="GO157" i="4" s="1"/>
  <c r="GZ157" i="4" a="1"/>
  <c r="GZ157" i="4" s="1"/>
  <c r="EI83" i="4" a="1"/>
  <c r="EI83" i="4" s="1"/>
  <c r="ER202" i="4" a="1"/>
  <c r="ER202" i="4" s="1"/>
  <c r="GO135" i="4" a="1"/>
  <c r="GO135" i="4" s="1"/>
  <c r="HF202" i="4" a="1"/>
  <c r="HF202" i="4" s="1"/>
  <c r="FS184" i="4" a="1"/>
  <c r="FS184" i="4" s="1"/>
  <c r="DS225" i="4" a="1"/>
  <c r="DS225" i="4" s="1"/>
  <c r="DR225" i="4" a="1"/>
  <c r="DR225" i="4"/>
  <c r="FN135" i="4"/>
  <c r="GS184" i="4" a="1"/>
  <c r="GS184" i="4"/>
  <c r="EX135" i="4" a="1"/>
  <c r="EX135" i="4" s="1"/>
  <c r="O225" i="4" a="1"/>
  <c r="O225" i="4" s="1"/>
  <c r="EE83" i="4" a="1"/>
  <c r="EE83" i="4" s="1"/>
  <c r="GQ225" i="4" a="1"/>
  <c r="GQ225" i="4" s="1"/>
  <c r="ET202" i="4" a="1"/>
  <c r="ET202" i="4" s="1"/>
  <c r="HF135" i="4" a="1"/>
  <c r="HF135" i="4" s="1"/>
  <c r="EI157" i="4" a="1"/>
  <c r="EI157" i="4" s="1"/>
  <c r="HD83" i="4" a="1"/>
  <c r="HD83" i="4"/>
  <c r="EJ184" i="4" a="1"/>
  <c r="EJ184" i="4"/>
  <c r="DM83" i="4" a="1"/>
  <c r="DM83" i="4" s="1"/>
  <c r="GU83" i="4" a="1"/>
  <c r="GU83" i="4" s="1"/>
  <c r="HF225" i="4" a="1"/>
  <c r="HF225" i="4" s="1"/>
  <c r="EJ202" i="4" a="1"/>
  <c r="EJ202" i="4" s="1"/>
  <c r="EJ225" i="4" a="1"/>
  <c r="EJ225" i="4" s="1"/>
  <c r="GD160" i="4"/>
  <c r="GD194" i="4"/>
  <c r="DI193" i="4"/>
  <c r="DI221" i="4"/>
  <c r="DI146" i="4"/>
  <c r="GD180" i="4"/>
  <c r="DI243" i="4"/>
  <c r="GD34" i="4"/>
  <c r="GD38" i="4"/>
  <c r="DI68" i="4"/>
  <c r="GD193" i="4"/>
  <c r="GD68" i="4"/>
  <c r="DI160" i="4"/>
  <c r="GD146" i="4"/>
  <c r="DI194" i="4"/>
  <c r="DI34" i="4"/>
  <c r="GD243" i="4"/>
  <c r="DI38" i="4"/>
  <c r="DI180" i="4"/>
  <c r="GD221" i="4"/>
  <c r="HE103" i="4" a="1"/>
  <c r="HE103" i="4" s="1"/>
  <c r="DV103" i="4" a="1"/>
  <c r="DV103" i="4" s="1"/>
  <c r="DL103" i="4" a="1"/>
  <c r="DL103" i="4" s="1"/>
  <c r="FF103" i="4" a="1"/>
  <c r="FF103" i="4" s="1"/>
  <c r="HC103" i="4" a="1"/>
  <c r="HC103" i="4"/>
  <c r="HK103" i="4" a="1"/>
  <c r="HK103" i="4" s="1"/>
  <c r="HD103" i="4" a="1"/>
  <c r="HD103" i="4" s="1"/>
  <c r="ET103" i="4" a="1"/>
  <c r="ET103" i="4" s="1"/>
  <c r="GY103" i="4" a="1"/>
  <c r="GY103" i="4" s="1"/>
  <c r="Q103" i="4" a="1"/>
  <c r="Q103" i="4" s="1"/>
  <c r="I103" i="4" a="1"/>
  <c r="I103" i="4" s="1"/>
  <c r="ER103" i="4" a="1"/>
  <c r="ER103" i="4" s="1"/>
  <c r="FY103" i="4" a="1"/>
  <c r="FY103" i="4" s="1"/>
  <c r="DZ103" i="4" a="1"/>
  <c r="DZ103" i="4" s="1"/>
  <c r="ES103" i="4" a="1"/>
  <c r="ES103" i="4" s="1"/>
  <c r="FW103" i="4" a="1"/>
  <c r="FW103" i="4" s="1"/>
  <c r="HA103" i="4" a="1"/>
  <c r="HA103" i="4" s="1"/>
  <c r="EZ103" i="4" a="1"/>
  <c r="EZ103" i="4" s="1"/>
  <c r="FT103" i="4" a="1"/>
  <c r="FT103" i="4" s="1"/>
  <c r="T103" i="4" a="1"/>
  <c r="T103" i="4"/>
  <c r="GV103" i="4" a="1"/>
  <c r="GV103" i="4" s="1"/>
  <c r="GN103" i="4" a="1"/>
  <c r="GN103" i="4" s="1"/>
  <c r="EJ103" i="4" a="1"/>
  <c r="EJ103" i="4" s="1"/>
  <c r="GP103" i="4" a="1"/>
  <c r="GP103" i="4" s="1"/>
  <c r="FB103" i="4" a="1"/>
  <c r="FB103" i="4"/>
  <c r="GZ103" i="4" a="1"/>
  <c r="GZ103" i="4" s="1"/>
  <c r="FL103" i="4"/>
  <c r="O103" i="4" a="1"/>
  <c r="O103" i="4" s="1"/>
  <c r="EX103" i="4" a="1"/>
  <c r="EX103" i="4" s="1"/>
  <c r="EI103" i="4" a="1"/>
  <c r="EI103" i="4" s="1"/>
  <c r="K103" i="4" a="1"/>
  <c r="K103" i="4" s="1"/>
  <c r="DU103" i="4" a="1"/>
  <c r="DU103" i="4" s="1"/>
  <c r="EH103" i="4" a="1"/>
  <c r="EH103" i="4" s="1"/>
  <c r="EE103" i="4" a="1"/>
  <c r="EE103" i="4" s="1"/>
  <c r="HF103" i="4" a="1"/>
  <c r="HF103" i="4" s="1"/>
  <c r="GU103" i="4" a="1"/>
  <c r="GU103" i="4" s="1"/>
  <c r="DY103" i="4" a="1"/>
  <c r="DY103" i="4" s="1"/>
  <c r="M103" i="4" a="1"/>
  <c r="M103" i="4"/>
  <c r="FA103" i="4" a="1"/>
  <c r="FA103" i="4" s="1"/>
  <c r="FN103" i="4"/>
  <c r="EQ103" i="4" a="1"/>
  <c r="EQ103" i="4" s="1"/>
  <c r="N103" i="4" a="1"/>
  <c r="N103" i="4" s="1"/>
  <c r="L103" i="4" a="1"/>
  <c r="L103" i="4" s="1"/>
  <c r="FI103" i="4" a="1"/>
  <c r="FI103" i="4" s="1"/>
  <c r="S103" i="4" a="1"/>
  <c r="S103" i="4" s="1"/>
  <c r="R103" i="4" a="1"/>
  <c r="R103" i="4" s="1"/>
  <c r="EN243" i="4" a="1"/>
  <c r="EN243" i="4" s="1"/>
  <c r="EI243" i="4" a="1"/>
  <c r="EI243" i="4" s="1"/>
  <c r="FM243" i="4"/>
  <c r="GN243" i="4" a="1"/>
  <c r="GN243" i="4" s="1"/>
  <c r="GR243" i="4" a="1"/>
  <c r="GR243" i="4" s="1"/>
  <c r="DO243" i="4" a="1"/>
  <c r="DO243" i="4" s="1"/>
  <c r="EE243" i="4" a="1"/>
  <c r="EE243" i="4" s="1"/>
  <c r="FY243" i="4" a="1"/>
  <c r="FY243" i="4" s="1"/>
  <c r="M243" i="4" a="1"/>
  <c r="M243" i="4" s="1"/>
  <c r="HE243" i="4" a="1"/>
  <c r="HE243" i="4" s="1"/>
  <c r="GZ243" i="4" a="1"/>
  <c r="GZ243" i="4" s="1"/>
  <c r="DM243" i="4" a="1"/>
  <c r="DM243" i="4" s="1"/>
  <c r="FE243" i="4" a="1"/>
  <c r="FE243" i="4" s="1"/>
  <c r="EX243" i="4" a="1"/>
  <c r="EX243" i="4" s="1"/>
  <c r="ES243" i="4" a="1"/>
  <c r="ES243" i="4" s="1"/>
  <c r="Q243" i="4" a="1"/>
  <c r="Q243" i="4" s="1"/>
  <c r="I243" i="4" a="1"/>
  <c r="I243" i="4" s="1"/>
  <c r="GW243" i="4" a="1"/>
  <c r="GW243" i="4" s="1"/>
  <c r="GV243" i="4" a="1"/>
  <c r="GV243" i="4" s="1"/>
  <c r="O243" i="4" a="1"/>
  <c r="O243" i="4" s="1"/>
  <c r="K243" i="4" a="1"/>
  <c r="K243" i="4" s="1"/>
  <c r="DU243" i="4" a="1"/>
  <c r="DU243" i="4" s="1"/>
  <c r="EP243" i="4" a="1"/>
  <c r="EP243" i="4" s="1"/>
  <c r="FW243" i="4" a="1"/>
  <c r="FW243" i="4" s="1"/>
  <c r="EZ243" i="4" a="1"/>
  <c r="EZ243" i="4" s="1"/>
  <c r="FC243" i="4" a="1"/>
  <c r="FC243" i="4" s="1"/>
  <c r="GX243" i="4" a="1"/>
  <c r="GX243" i="4" s="1"/>
  <c r="HK243" i="4" a="1"/>
  <c r="HK243" i="4" s="1"/>
  <c r="FN243" i="4"/>
  <c r="DQ243" i="4" a="1"/>
  <c r="DQ243" i="4" s="1"/>
  <c r="ED243" i="4" a="1"/>
  <c r="ED243" i="4" s="1"/>
  <c r="DZ243" i="4" a="1"/>
  <c r="DZ243" i="4" s="1"/>
  <c r="FB138" i="4" a="1"/>
  <c r="FB138" i="4" s="1"/>
  <c r="EQ138" i="4" a="1"/>
  <c r="EQ138" i="4" s="1"/>
  <c r="FI138" i="4" a="1"/>
  <c r="FI138" i="4" s="1"/>
  <c r="FS138" i="4" a="1"/>
  <c r="FS138" i="4" s="1"/>
  <c r="ET138" i="4" a="1"/>
  <c r="ET138" i="4" s="1"/>
  <c r="GP138" i="4" a="1"/>
  <c r="GP138" i="4" s="1"/>
  <c r="FN138" i="4"/>
  <c r="GO138" i="4" a="1"/>
  <c r="GO138" i="4" s="1"/>
  <c r="FF138" i="4" a="1"/>
  <c r="FF138" i="4" s="1"/>
  <c r="GX138" i="4" a="1"/>
  <c r="GX138" i="4" s="1"/>
  <c r="EW138" i="4" a="1"/>
  <c r="EW138" i="4" s="1"/>
  <c r="EI138" i="4" a="1"/>
  <c r="EI138" i="4" s="1"/>
  <c r="DS138" i="4" a="1"/>
  <c r="DS138" i="4" s="1"/>
  <c r="DR138" i="4" a="1"/>
  <c r="DR138" i="4" s="1"/>
  <c r="FX138" i="4" a="1"/>
  <c r="FX138" i="4"/>
  <c r="HH138" i="4" a="1"/>
  <c r="HH138" i="4" s="1"/>
  <c r="DY138" i="4" a="1"/>
  <c r="DY138" i="4" s="1"/>
  <c r="FM238" i="4"/>
  <c r="EI238" i="4" a="1"/>
  <c r="EI238" i="4" s="1"/>
  <c r="Q238" i="4" a="1"/>
  <c r="Q238" i="4" s="1"/>
  <c r="I238" i="4" a="1"/>
  <c r="I238" i="4"/>
  <c r="ER238" i="4" a="1"/>
  <c r="ER238" i="4" s="1"/>
  <c r="FI238" i="4" a="1"/>
  <c r="FI238" i="4" s="1"/>
  <c r="EJ238" i="4" a="1"/>
  <c r="EJ238" i="4" s="1"/>
  <c r="EP238" i="4" a="1"/>
  <c r="EP238" i="4" s="1"/>
  <c r="DO238" i="4" a="1"/>
  <c r="DO238" i="4" s="1"/>
  <c r="DZ238" i="4" a="1"/>
  <c r="DZ238" i="4" s="1"/>
  <c r="EX238" i="4" a="1"/>
  <c r="EX238" i="4" s="1"/>
  <c r="GS238" i="4" a="1"/>
  <c r="GS238" i="4" s="1"/>
  <c r="FS238" i="4" a="1"/>
  <c r="FS238" i="4" s="1"/>
  <c r="EH238" i="4" a="1"/>
  <c r="EH238" i="4" s="1"/>
  <c r="EV238" i="4" a="1"/>
  <c r="EV238" i="4" s="1"/>
  <c r="M238" i="4" a="1"/>
  <c r="M238" i="4" s="1"/>
  <c r="O238" i="4" a="1"/>
  <c r="O238" i="4" s="1"/>
  <c r="S238" i="4" a="1"/>
  <c r="S238" i="4" s="1"/>
  <c r="FC238" i="4" a="1"/>
  <c r="FC238" i="4"/>
  <c r="EC238" i="4" a="1"/>
  <c r="EC238" i="4" s="1"/>
  <c r="HA238" i="4" a="1"/>
  <c r="HA238" i="4" s="1"/>
  <c r="FG238" i="4" a="1"/>
  <c r="FG238" i="4" s="1"/>
  <c r="EB238" i="4" a="1"/>
  <c r="EB238" i="4" s="1"/>
  <c r="GN238" i="4" a="1"/>
  <c r="GN238" i="4" s="1"/>
  <c r="ED238" i="4" a="1"/>
  <c r="ED238" i="4" s="1"/>
  <c r="GX238" i="4" a="1"/>
  <c r="GX238" i="4" s="1"/>
  <c r="GR238" i="4" a="1"/>
  <c r="GR238" i="4" s="1"/>
  <c r="FB238" i="4" a="1"/>
  <c r="FB238" i="4" s="1"/>
  <c r="FW238" i="4" a="1"/>
  <c r="FW238" i="4" s="1"/>
  <c r="GV238" i="4" a="1"/>
  <c r="GV238" i="4" s="1"/>
  <c r="DY238" i="4" a="1"/>
  <c r="DY238" i="4" s="1"/>
  <c r="DQ238" i="4" a="1"/>
  <c r="DQ238" i="4"/>
  <c r="HK238" i="4" a="1"/>
  <c r="HK238" i="4" s="1"/>
  <c r="GU238" i="4" a="1"/>
  <c r="GU238" i="4" s="1"/>
  <c r="R238" i="4" a="1"/>
  <c r="R238" i="4" s="1"/>
  <c r="DW238" i="4" a="1"/>
  <c r="DW238" i="4" s="1"/>
  <c r="HF238" i="4" a="1"/>
  <c r="HF238" i="4" s="1"/>
  <c r="FA238" i="4" a="1"/>
  <c r="FA238" i="4" s="1"/>
  <c r="FY238" i="4" a="1"/>
  <c r="FY238" i="4" s="1"/>
  <c r="ET238" i="4" a="1"/>
  <c r="ET238" i="4" s="1"/>
  <c r="DV238" i="4" a="1"/>
  <c r="DV238" i="4" s="1"/>
  <c r="GO238" i="4" a="1"/>
  <c r="GO238" i="4" s="1"/>
  <c r="ES238" i="4" a="1"/>
  <c r="ES238" i="4" s="1"/>
  <c r="T238" i="4" a="1"/>
  <c r="T238" i="4" s="1"/>
  <c r="EQ238" i="4" a="1"/>
  <c r="EQ238" i="4"/>
  <c r="FF238" i="4" a="1"/>
  <c r="FF238" i="4" s="1"/>
  <c r="HD238" i="4" a="1"/>
  <c r="HD238" i="4" s="1"/>
  <c r="FX238" i="4" a="1"/>
  <c r="FX238" i="4" s="1"/>
  <c r="GZ238" i="4" a="1"/>
  <c r="GZ238" i="4" s="1"/>
  <c r="GM238" i="4" a="1"/>
  <c r="GM238" i="4" s="1"/>
  <c r="HH238" i="4" a="1"/>
  <c r="HH238" i="4" s="1"/>
  <c r="GY238" i="4" a="1"/>
  <c r="GY238" i="4" s="1"/>
  <c r="N238" i="4" a="1"/>
  <c r="N238" i="4" s="1"/>
  <c r="L238" i="4" a="1"/>
  <c r="L238" i="4" s="1"/>
  <c r="GW238" i="4" a="1"/>
  <c r="GW238" i="4" s="1"/>
  <c r="EW238" i="4" a="1"/>
  <c r="EW238" i="4" s="1"/>
  <c r="HC238" i="4" a="1"/>
  <c r="HC238" i="4" s="1"/>
  <c r="FN238" i="4"/>
  <c r="FV238" i="4" a="1"/>
  <c r="FV238" i="4" s="1"/>
  <c r="FJ238" i="4" a="1"/>
  <c r="FJ238" i="4" s="1"/>
  <c r="EE238" i="4" a="1"/>
  <c r="EE238" i="4" s="1"/>
  <c r="FT238" i="4" a="1"/>
  <c r="FT238" i="4" s="1"/>
  <c r="K238" i="4" a="1"/>
  <c r="K238" i="4" s="1"/>
  <c r="DU238" i="4" a="1"/>
  <c r="DU238" i="4" s="1"/>
  <c r="HE238" i="4" a="1"/>
  <c r="HE238" i="4" s="1"/>
  <c r="FE238" i="4" a="1"/>
  <c r="FE238" i="4" s="1"/>
  <c r="FP238" i="4" a="1"/>
  <c r="FP238" i="4" s="1"/>
  <c r="EH219" i="4" a="1"/>
  <c r="EH219" i="4" s="1"/>
  <c r="EC219" i="4" a="1"/>
  <c r="EC219" i="4" s="1"/>
  <c r="EX219" i="4" a="1"/>
  <c r="EX219" i="4" s="1"/>
  <c r="EL219" i="4" a="1"/>
  <c r="EL219" i="4" s="1"/>
  <c r="R219" i="4" a="1"/>
  <c r="R219" i="4" s="1"/>
  <c r="DQ219" i="4" a="1"/>
  <c r="DQ219" i="4" s="1"/>
  <c r="FA219" i="4" a="1"/>
  <c r="FA219" i="4" s="1"/>
  <c r="EV219" i="4" a="1"/>
  <c r="EV219" i="4" s="1"/>
  <c r="M219" i="4" a="1"/>
  <c r="M219" i="4" s="1"/>
  <c r="FX219" i="4" a="1"/>
  <c r="FX219" i="4" s="1"/>
  <c r="GO219" i="4" a="1"/>
  <c r="GO219" i="4" s="1"/>
  <c r="GN219" i="4" a="1"/>
  <c r="GN219" i="4" s="1"/>
  <c r="GZ219" i="4" a="1"/>
  <c r="GZ219" i="4" s="1"/>
  <c r="DS219" i="4" a="1"/>
  <c r="DS219" i="4" s="1"/>
  <c r="DR219" i="4" a="1"/>
  <c r="DR219" i="4" s="1"/>
  <c r="FP219" i="4" a="1"/>
  <c r="FP219" i="4" s="1"/>
  <c r="FS219" i="4" a="1"/>
  <c r="FS219" i="4" s="1"/>
  <c r="FG219" i="4" a="1"/>
  <c r="FG219" i="4" s="1"/>
  <c r="EE219" i="4" a="1"/>
  <c r="EE219" i="4" s="1"/>
  <c r="EB219" i="4" a="1"/>
  <c r="EB219" i="4"/>
  <c r="HC219" i="4" a="1"/>
  <c r="HC219" i="4" s="1"/>
  <c r="FN219" i="4"/>
  <c r="GM219" i="4" a="1"/>
  <c r="GM219" i="4" s="1"/>
  <c r="DV219" i="4" a="1"/>
  <c r="DV219" i="4" s="1"/>
  <c r="T219" i="4" a="1"/>
  <c r="T219" i="4" s="1"/>
  <c r="ED219" i="4" a="1"/>
  <c r="ED219" i="4" s="1"/>
  <c r="N219" i="4" a="1"/>
  <c r="N219" i="4" s="1"/>
  <c r="L219" i="4" a="1"/>
  <c r="L219" i="4" s="1"/>
  <c r="FV219" i="4" a="1"/>
  <c r="FV219" i="4" s="1"/>
  <c r="FC219" i="4" a="1"/>
  <c r="FC219" i="4"/>
  <c r="GU219" i="4" a="1"/>
  <c r="GU219" i="4" s="1"/>
  <c r="EZ219" i="4" a="1"/>
  <c r="EZ219" i="4" s="1"/>
  <c r="HH219" i="4" a="1"/>
  <c r="HH219" i="4" s="1"/>
  <c r="HE219" i="4" a="1"/>
  <c r="HE219" i="4" s="1"/>
  <c r="EI219" i="4" a="1"/>
  <c r="EI219" i="4" s="1"/>
  <c r="DZ219" i="4" a="1"/>
  <c r="DZ219" i="4" s="1"/>
  <c r="GY219" i="4" a="1"/>
  <c r="GY219" i="4" s="1"/>
  <c r="ER101" i="4" a="1"/>
  <c r="ER101" i="4" s="1"/>
  <c r="EW101" i="4" a="1"/>
  <c r="EW101" i="4" s="1"/>
  <c r="EH101" i="4" a="1"/>
  <c r="EH101" i="4" s="1"/>
  <c r="GM101" i="4" a="1"/>
  <c r="GM101" i="4" s="1"/>
  <c r="EJ101" i="4" a="1"/>
  <c r="EJ101" i="4" s="1"/>
  <c r="FM101" i="4"/>
  <c r="HD101" i="4" a="1"/>
  <c r="HD101" i="4" s="1"/>
  <c r="EL101" i="4" a="1"/>
  <c r="EL101" i="4" s="1"/>
  <c r="FL101" i="4"/>
  <c r="FJ101" i="4" a="1"/>
  <c r="FJ101" i="4" s="1"/>
  <c r="DQ101" i="4" a="1"/>
  <c r="DQ101" i="4" s="1"/>
  <c r="EE101" i="4" a="1"/>
  <c r="EE101" i="4" s="1"/>
  <c r="FW101" i="4" a="1"/>
  <c r="FW101" i="4" s="1"/>
  <c r="FC101" i="4" a="1"/>
  <c r="FC101" i="4" s="1"/>
  <c r="HH101" i="4" a="1"/>
  <c r="HH101" i="4" s="1"/>
  <c r="EB101" i="4" a="1"/>
  <c r="EB101" i="4" s="1"/>
  <c r="FE101" i="4" a="1"/>
  <c r="FE101" i="4" s="1"/>
  <c r="HC101" i="4" a="1"/>
  <c r="HC101" i="4" s="1"/>
  <c r="DL101" i="4" a="1"/>
  <c r="DL101" i="4" s="1"/>
  <c r="FF101" i="4" a="1"/>
  <c r="FF101" i="4" s="1"/>
  <c r="AO193" i="4"/>
  <c r="HC64" i="4" a="1"/>
  <c r="HC64" i="4" s="1"/>
  <c r="GP64" i="4" a="1"/>
  <c r="GP64" i="4" s="1"/>
  <c r="FL64" i="4"/>
  <c r="DW64" i="4" a="1"/>
  <c r="DW64" i="4" s="1"/>
  <c r="GY64" i="4" a="1"/>
  <c r="GY64" i="4" s="1"/>
  <c r="DZ64" i="4" a="1"/>
  <c r="DZ64" i="4" s="1"/>
  <c r="R64" i="4" a="1"/>
  <c r="R64" i="4" s="1"/>
  <c r="EX64" i="4" a="1"/>
  <c r="EX64" i="4" s="1"/>
  <c r="FE64" i="4" a="1"/>
  <c r="FE64" i="4" s="1"/>
  <c r="FA64" i="4" a="1"/>
  <c r="FA64" i="4" s="1"/>
  <c r="EB64" i="4" a="1"/>
  <c r="EB64" i="4" s="1"/>
  <c r="HE64" i="4" a="1"/>
  <c r="HE64" i="4" s="1"/>
  <c r="HF64" i="4" a="1"/>
  <c r="HF64" i="4" s="1"/>
  <c r="ED64" i="4" a="1"/>
  <c r="ED64" i="4" s="1"/>
  <c r="EE64" i="4" a="1"/>
  <c r="EE64" i="4" s="1"/>
  <c r="EW64" i="4" a="1"/>
  <c r="EW64" i="4" s="1"/>
  <c r="HD64" i="4" a="1"/>
  <c r="HD64" i="4" s="1"/>
  <c r="FX64" i="4" a="1"/>
  <c r="FX64" i="4" s="1"/>
  <c r="FB64" i="4" a="1"/>
  <c r="FB64" i="4" s="1"/>
  <c r="GU64" i="4" a="1"/>
  <c r="GU64" i="4" s="1"/>
  <c r="GS64" i="4" a="1"/>
  <c r="GS64" i="4" s="1"/>
  <c r="FP64" i="4" a="1"/>
  <c r="FP64" i="4"/>
  <c r="FV64" i="4" a="1"/>
  <c r="FV64" i="4" s="1"/>
  <c r="DV64" i="4" a="1"/>
  <c r="DV64" i="4" s="1"/>
  <c r="S64" i="4" a="1"/>
  <c r="S64" i="4" s="1"/>
  <c r="T64" i="4" a="1"/>
  <c r="T64" i="4" s="1"/>
  <c r="GM64" i="4" a="1"/>
  <c r="GM64" i="4" s="1"/>
  <c r="ET64" i="4" a="1"/>
  <c r="ET64" i="4" s="1"/>
  <c r="EV64" i="4" a="1"/>
  <c r="EV64" i="4" s="1"/>
  <c r="Q64" i="4" a="1"/>
  <c r="Q64" i="4"/>
  <c r="I64" i="4" a="1"/>
  <c r="I64" i="4" s="1"/>
  <c r="O64" i="4" a="1"/>
  <c r="O64" i="4" s="1"/>
  <c r="DQ64" i="4" a="1"/>
  <c r="DQ64" i="4" s="1"/>
  <c r="DO64" i="4" a="1"/>
  <c r="DO64" i="4" s="1"/>
  <c r="DS64" i="4" a="1"/>
  <c r="DS64" i="4" s="1"/>
  <c r="DR64" i="4" a="1"/>
  <c r="DR64" i="4" s="1"/>
  <c r="GZ64" i="4" a="1"/>
  <c r="GZ64" i="4" s="1"/>
  <c r="GX64" i="4" a="1"/>
  <c r="GX64" i="4" s="1"/>
  <c r="FI64" i="4" a="1"/>
  <c r="FI64" i="4" s="1"/>
  <c r="FN64" i="4"/>
  <c r="FS64" i="4" a="1"/>
  <c r="FS64" i="4" s="1"/>
  <c r="FJ64" i="4" a="1"/>
  <c r="FJ64" i="4" s="1"/>
  <c r="M64" i="4" a="1"/>
  <c r="M64" i="4" s="1"/>
  <c r="EC64" i="4" a="1"/>
  <c r="EC64" i="4" s="1"/>
  <c r="FG64" i="4" a="1"/>
  <c r="FG64" i="4" s="1"/>
  <c r="FW64" i="4" a="1"/>
  <c r="FW64" i="4" s="1"/>
  <c r="ER64" i="4" a="1"/>
  <c r="ER64" i="4" s="1"/>
  <c r="GR64" i="4" a="1"/>
  <c r="GR64" i="4" s="1"/>
  <c r="FM64" i="4"/>
  <c r="HK64" i="4" a="1"/>
  <c r="HK64" i="4" s="1"/>
  <c r="DY64" i="4" a="1"/>
  <c r="DY64" i="4" s="1"/>
  <c r="GW64" i="4" a="1"/>
  <c r="GW64" i="4"/>
  <c r="FC64" i="4" a="1"/>
  <c r="FC64" i="4" s="1"/>
  <c r="GO64" i="4" a="1"/>
  <c r="GO64" i="4" s="1"/>
  <c r="EQ64" i="4" a="1"/>
  <c r="EQ64" i="4" s="1"/>
  <c r="N64" i="4" a="1"/>
  <c r="N64" i="4" s="1"/>
  <c r="L64" i="4" a="1"/>
  <c r="L64" i="4" s="1"/>
  <c r="EI64" i="4" a="1"/>
  <c r="EI64" i="4" s="1"/>
  <c r="HH64" i="4" a="1"/>
  <c r="HH64" i="4" s="1"/>
  <c r="GV64" i="4" a="1"/>
  <c r="GV64" i="4" s="1"/>
  <c r="EZ64" i="4" a="1"/>
  <c r="EZ64" i="4" s="1"/>
  <c r="HA64" i="4" a="1"/>
  <c r="HA64" i="4" s="1"/>
  <c r="K64" i="4" a="1"/>
  <c r="K64" i="4" s="1"/>
  <c r="DU64" i="4" a="1"/>
  <c r="DU64" i="4" s="1"/>
  <c r="ES64" i="4" a="1"/>
  <c r="ES64" i="4" s="1"/>
  <c r="FF64" i="4" a="1"/>
  <c r="FF64" i="4" s="1"/>
  <c r="EP64" i="4" a="1"/>
  <c r="EP64" i="4" s="1"/>
  <c r="FT64" i="4" a="1"/>
  <c r="FT64" i="4" s="1"/>
  <c r="GN64" i="4" a="1"/>
  <c r="GN64" i="4" s="1"/>
  <c r="BU299" i="4"/>
  <c r="ED48" i="4" a="1"/>
  <c r="ED48" i="4" s="1"/>
  <c r="HF48" i="4" a="1"/>
  <c r="HF48" i="4" s="1"/>
  <c r="T48" i="4" a="1"/>
  <c r="T48" i="4" s="1"/>
  <c r="DL48" i="4" a="1"/>
  <c r="DL48" i="4" s="1"/>
  <c r="DY48" i="4" a="1"/>
  <c r="DY48" i="4" s="1"/>
  <c r="HC48" i="4" a="1"/>
  <c r="HC48" i="4" s="1"/>
  <c r="GU48" i="4" a="1"/>
  <c r="GU48" i="4" s="1"/>
  <c r="EW48" i="4" a="1"/>
  <c r="EW48" i="4"/>
  <c r="DZ48" i="4" a="1"/>
  <c r="DZ48" i="4" s="1"/>
  <c r="FV48" i="4" a="1"/>
  <c r="FV48" i="4" s="1"/>
  <c r="EZ48" i="4" a="1"/>
  <c r="EZ48" i="4" s="1"/>
  <c r="EE48" i="4" a="1"/>
  <c r="EE48" i="4"/>
  <c r="ER48" i="4" a="1"/>
  <c r="ER48" i="4" s="1"/>
  <c r="M48" i="4" a="1"/>
  <c r="M48" i="4" s="1"/>
  <c r="DO48" i="4" a="1"/>
  <c r="DO48" i="4" s="1"/>
  <c r="FE48" i="4" a="1"/>
  <c r="FE48" i="4" s="1"/>
  <c r="GO48" i="4" a="1"/>
  <c r="GO48" i="4" s="1"/>
  <c r="EN48" i="4" a="1"/>
  <c r="EN48" i="4" s="1"/>
  <c r="EQ48" i="4" a="1"/>
  <c r="EQ48" i="4" s="1"/>
  <c r="GR48" i="4" a="1"/>
  <c r="GR48" i="4" s="1"/>
  <c r="S48" i="4" a="1"/>
  <c r="S48" i="4" s="1"/>
  <c r="ES48" i="4" a="1"/>
  <c r="ES48" i="4" s="1"/>
  <c r="FT48" i="4" a="1"/>
  <c r="FT48" i="4" s="1"/>
  <c r="HD48" i="4" a="1"/>
  <c r="HD48" i="4" s="1"/>
  <c r="FF48" i="4" a="1"/>
  <c r="FF48" i="4" s="1"/>
  <c r="FN48" i="4"/>
  <c r="FY48" i="4" a="1"/>
  <c r="FY48" i="4" s="1"/>
  <c r="FM48" i="4"/>
  <c r="Q48" i="4" a="1"/>
  <c r="Q48" i="4" s="1"/>
  <c r="I48" i="4" a="1"/>
  <c r="I48" i="4" s="1"/>
  <c r="ET48" i="4" a="1"/>
  <c r="ET48" i="4" s="1"/>
  <c r="DS48" i="4" a="1"/>
  <c r="DS48" i="4" s="1"/>
  <c r="DR48" i="4" a="1"/>
  <c r="DR48" i="4" s="1"/>
  <c r="FI48" i="4" a="1"/>
  <c r="FI48" i="4" s="1"/>
  <c r="EL48" i="4" a="1"/>
  <c r="EL48" i="4" s="1"/>
  <c r="HA48" i="4" a="1"/>
  <c r="HA48" i="4" s="1"/>
  <c r="FJ48" i="4" a="1"/>
  <c r="FJ48" i="4" s="1"/>
  <c r="K48" i="4" a="1"/>
  <c r="K48" i="4" s="1"/>
  <c r="DU48" i="4" a="1"/>
  <c r="DU48" i="4" s="1"/>
  <c r="DM48" i="4" a="1"/>
  <c r="DM48" i="4" s="1"/>
  <c r="FC48" i="4" a="1"/>
  <c r="FC48" i="4" s="1"/>
  <c r="FB48" i="4" a="1"/>
  <c r="FB48" i="4" s="1"/>
  <c r="EX48" i="4" a="1"/>
  <c r="EX48" i="4" s="1"/>
  <c r="N48" i="4" a="1"/>
  <c r="N48" i="4" s="1"/>
  <c r="L48" i="4" a="1"/>
  <c r="L48" i="4" s="1"/>
  <c r="GS48" i="4" a="1"/>
  <c r="GS48" i="4" s="1"/>
  <c r="GV48" i="4" a="1"/>
  <c r="GV48" i="4" s="1"/>
  <c r="FL48" i="4"/>
  <c r="EC48" i="4" a="1"/>
  <c r="EC48" i="4" s="1"/>
  <c r="GW48" i="4" a="1"/>
  <c r="GW48" i="4" s="1"/>
  <c r="FX48" i="4" a="1"/>
  <c r="FX48" i="4" s="1"/>
  <c r="EV48" i="4" a="1"/>
  <c r="EV48" i="4" s="1"/>
  <c r="DW48" i="4" a="1"/>
  <c r="DW48" i="4" s="1"/>
  <c r="O48" i="4" a="1"/>
  <c r="O48" i="4" s="1"/>
  <c r="EP48" i="4" a="1"/>
  <c r="EP48" i="4" s="1"/>
  <c r="GN48" i="4" a="1"/>
  <c r="GN48" i="4" s="1"/>
  <c r="EJ48" i="4" a="1"/>
  <c r="EJ48" i="4" s="1"/>
  <c r="FW48" i="4" a="1"/>
  <c r="FW48" i="4" s="1"/>
  <c r="DV48" i="4" a="1"/>
  <c r="DV48" i="4" s="1"/>
  <c r="EI48" i="4" a="1"/>
  <c r="EI48" i="4" s="1"/>
  <c r="HE48" i="4" a="1"/>
  <c r="HE48" i="4"/>
  <c r="HH48" i="4" a="1"/>
  <c r="HH48" i="4" s="1"/>
  <c r="FP48" i="4" a="1"/>
  <c r="FP48" i="4" s="1"/>
  <c r="GX48" i="4" a="1"/>
  <c r="GX48" i="4" s="1"/>
  <c r="EB48" i="4" a="1"/>
  <c r="EB48" i="4" s="1"/>
  <c r="GY48" i="4" a="1"/>
  <c r="GY48" i="4" s="1"/>
  <c r="EH48" i="4" a="1"/>
  <c r="EH48" i="4" s="1"/>
  <c r="GQ48" i="4" a="1"/>
  <c r="GQ48" i="4" s="1"/>
  <c r="HK48" i="4" a="1"/>
  <c r="HK48" i="4" s="1"/>
  <c r="EM48" i="4" a="1"/>
  <c r="EM48" i="4" s="1"/>
  <c r="DQ48" i="4" a="1"/>
  <c r="DQ48" i="4" s="1"/>
  <c r="GP48" i="4" a="1"/>
  <c r="GP48" i="4" s="1"/>
  <c r="FG48" i="4" a="1"/>
  <c r="FG48" i="4" s="1"/>
  <c r="GM48" i="4" a="1"/>
  <c r="GM48" i="4" s="1"/>
  <c r="R48" i="4" a="1"/>
  <c r="R48" i="4" s="1"/>
  <c r="FS48" i="4" a="1"/>
  <c r="FS48" i="4" s="1"/>
  <c r="FE130" i="4" a="1"/>
  <c r="FE130" i="4" s="1"/>
  <c r="DL130" i="4" a="1"/>
  <c r="DL130" i="4" s="1"/>
  <c r="FV130" i="4" a="1"/>
  <c r="FV130" i="4" s="1"/>
  <c r="DQ130" i="4" a="1"/>
  <c r="DQ130" i="4" s="1"/>
  <c r="GN130" i="4" a="1"/>
  <c r="GN130" i="4" s="1"/>
  <c r="ES130" i="4" a="1"/>
  <c r="ES130" i="4" s="1"/>
  <c r="FL130" i="4"/>
  <c r="GU130" i="4" a="1"/>
  <c r="GU130" i="4" s="1"/>
  <c r="HA130" i="4" a="1"/>
  <c r="HA130" i="4" s="1"/>
  <c r="O130" i="4" a="1"/>
  <c r="O130" i="4" s="1"/>
  <c r="EM130" i="4" a="1"/>
  <c r="EM130" i="4" s="1"/>
  <c r="EX130" i="4" a="1"/>
  <c r="EX130" i="4"/>
  <c r="EB130" i="4" a="1"/>
  <c r="EB130" i="4" s="1"/>
  <c r="GX130" i="4" a="1"/>
  <c r="GX130" i="4"/>
  <c r="GO130" i="4" a="1"/>
  <c r="GO130" i="4" s="1"/>
  <c r="Q130" i="4" a="1"/>
  <c r="Q130" i="4" s="1"/>
  <c r="I130" i="4" a="1"/>
  <c r="I130" i="4" s="1"/>
  <c r="EL130" i="4" a="1"/>
  <c r="EL130" i="4" s="1"/>
  <c r="HH130" i="4" a="1"/>
  <c r="HH130" i="4" s="1"/>
  <c r="EH130" i="4" a="1"/>
  <c r="EH130" i="4" s="1"/>
  <c r="GS130" i="4" a="1"/>
  <c r="GS130" i="4" s="1"/>
  <c r="ER130" i="4" a="1"/>
  <c r="ER130" i="4" s="1"/>
  <c r="DY130" i="4" a="1"/>
  <c r="DY130" i="4" s="1"/>
  <c r="ET130" i="4" a="1"/>
  <c r="ET130" i="4" s="1"/>
  <c r="HD130" i="4" a="1"/>
  <c r="HD130" i="4" s="1"/>
  <c r="M130" i="4" a="1"/>
  <c r="M130" i="4" s="1"/>
  <c r="EV130" i="4" a="1"/>
  <c r="EV130" i="4" s="1"/>
  <c r="GQ130" i="4" a="1"/>
  <c r="GQ130" i="4" s="1"/>
  <c r="HF130" i="4" a="1"/>
  <c r="HF130" i="4" s="1"/>
  <c r="EZ130" i="4" a="1"/>
  <c r="EZ130" i="4" s="1"/>
  <c r="GR130" i="4" a="1"/>
  <c r="GR130" i="4" s="1"/>
  <c r="DS130" i="4" a="1"/>
  <c r="DS130" i="4" s="1"/>
  <c r="DR130" i="4" a="1"/>
  <c r="DR130" i="4" s="1"/>
  <c r="GV130" i="4" a="1"/>
  <c r="GV130" i="4" s="1"/>
  <c r="DW130" i="4" a="1"/>
  <c r="DW130" i="4" s="1"/>
  <c r="N130" i="4" a="1"/>
  <c r="N130" i="4" s="1"/>
  <c r="L130" i="4" a="1"/>
  <c r="L130" i="4" s="1"/>
  <c r="FT130" i="4" a="1"/>
  <c r="FT130" i="4"/>
  <c r="K130" i="4" a="1"/>
  <c r="K130" i="4" s="1"/>
  <c r="DU130" i="4" a="1"/>
  <c r="DU130" i="4" s="1"/>
  <c r="GW130" i="4" a="1"/>
  <c r="GW130" i="4" s="1"/>
  <c r="EE130" i="4" a="1"/>
  <c r="EE130" i="4" s="1"/>
  <c r="HC130" i="4" a="1"/>
  <c r="HC130" i="4" s="1"/>
  <c r="GM130" i="4" a="1"/>
  <c r="GM130" i="4" s="1"/>
  <c r="GY130" i="4" a="1"/>
  <c r="GY130" i="4" s="1"/>
  <c r="FB130" i="4" a="1"/>
  <c r="FB130" i="4" s="1"/>
  <c r="DV130" i="4" a="1"/>
  <c r="DV130" i="4" s="1"/>
  <c r="EW130" i="4" a="1"/>
  <c r="EW130" i="4" s="1"/>
  <c r="DZ130" i="4" a="1"/>
  <c r="DZ130" i="4" s="1"/>
  <c r="R130" i="4" a="1"/>
  <c r="R130" i="4" s="1"/>
  <c r="ED130" i="4" a="1"/>
  <c r="ED130" i="4" s="1"/>
  <c r="GZ130" i="4" a="1"/>
  <c r="GZ130" i="4" s="1"/>
  <c r="FX130" i="4" a="1"/>
  <c r="FX130" i="4" s="1"/>
  <c r="EQ130" i="4" a="1"/>
  <c r="EQ130" i="4" s="1"/>
  <c r="HE130" i="4" a="1"/>
  <c r="HE130" i="4" s="1"/>
  <c r="FA130" i="4" a="1"/>
  <c r="FA130" i="4" s="1"/>
  <c r="FF130" i="4" a="1"/>
  <c r="FF130" i="4" s="1"/>
  <c r="FP130" i="4" a="1"/>
  <c r="FP130" i="4" s="1"/>
  <c r="DO130" i="4" a="1"/>
  <c r="DO130" i="4"/>
  <c r="FM130" i="4"/>
  <c r="DM130" i="4" a="1"/>
  <c r="DM130" i="4" s="1"/>
  <c r="EJ130" i="4" a="1"/>
  <c r="EJ130" i="4" s="1"/>
  <c r="FW130" i="4" a="1"/>
  <c r="FW130" i="4" s="1"/>
  <c r="GP130" i="4" a="1"/>
  <c r="GP130" i="4" s="1"/>
  <c r="S130" i="4" a="1"/>
  <c r="S130" i="4" s="1"/>
  <c r="FC130" i="4" a="1"/>
  <c r="FC130" i="4" s="1"/>
  <c r="FN130" i="4"/>
  <c r="FS130" i="4" a="1"/>
  <c r="FS130" i="4" s="1"/>
  <c r="FY130" i="4" a="1"/>
  <c r="FY130" i="4" s="1"/>
  <c r="EN130" i="4" a="1"/>
  <c r="EN130" i="4" s="1"/>
  <c r="EC130" i="4" a="1"/>
  <c r="EC130" i="4" s="1"/>
  <c r="T130" i="4" a="1"/>
  <c r="T130" i="4" s="1"/>
  <c r="FI130" i="4" a="1"/>
  <c r="FI130" i="4" s="1"/>
  <c r="FJ130" i="4" a="1"/>
  <c r="FJ130" i="4" s="1"/>
  <c r="FG130" i="4" a="1"/>
  <c r="FG130" i="4" s="1"/>
  <c r="R214" i="4" a="1"/>
  <c r="R214" i="4" s="1"/>
  <c r="EC214" i="4" a="1"/>
  <c r="EC214" i="4" s="1"/>
  <c r="EJ214" i="4" a="1"/>
  <c r="EJ214" i="4" s="1"/>
  <c r="DW214" i="4" a="1"/>
  <c r="DW214" i="4" s="1"/>
  <c r="FA214" i="4" a="1"/>
  <c r="FA214" i="4" s="1"/>
  <c r="EM214" i="4" a="1"/>
  <c r="EM214" i="4" s="1"/>
  <c r="EX214" i="4" a="1"/>
  <c r="EX214" i="4" s="1"/>
  <c r="FF214" i="4" a="1"/>
  <c r="FF214" i="4" s="1"/>
  <c r="GO214" i="4" a="1"/>
  <c r="GO214" i="4" s="1"/>
  <c r="GM214" i="4" a="1"/>
  <c r="GM214" i="4" s="1"/>
  <c r="Q214" i="4" a="1"/>
  <c r="Q214" i="4" s="1"/>
  <c r="I214" i="4" a="1"/>
  <c r="I214" i="4"/>
  <c r="FL214" i="4"/>
  <c r="HH214" i="4" a="1"/>
  <c r="HH214" i="4" s="1"/>
  <c r="GZ214" i="4" a="1"/>
  <c r="GZ214" i="4" s="1"/>
  <c r="GY214" i="4" a="1"/>
  <c r="GY214" i="4" s="1"/>
  <c r="GS214" i="4" a="1"/>
  <c r="GS214" i="4" s="1"/>
  <c r="HC214" i="4" a="1"/>
  <c r="HC214" i="4" s="1"/>
  <c r="HF214" i="4" a="1"/>
  <c r="HF214" i="4" s="1"/>
  <c r="FG214" i="4" a="1"/>
  <c r="FG214" i="4" s="1"/>
  <c r="O214" i="4" a="1"/>
  <c r="O214" i="4" s="1"/>
  <c r="EB214" i="4" a="1"/>
  <c r="EB214" i="4" s="1"/>
  <c r="GQ214" i="4" a="1"/>
  <c r="GQ214" i="4" s="1"/>
  <c r="FX214" i="4" a="1"/>
  <c r="FX214" i="4" s="1"/>
  <c r="FC214" i="4" a="1"/>
  <c r="FC214" i="4"/>
  <c r="DO214" i="4" a="1"/>
  <c r="DO214" i="4" s="1"/>
  <c r="FY214" i="4" a="1"/>
  <c r="FY214" i="4" s="1"/>
  <c r="HE214" i="4" a="1"/>
  <c r="HE214" i="4" s="1"/>
  <c r="FV214" i="4" a="1"/>
  <c r="FV214" i="4"/>
  <c r="EZ214" i="4" a="1"/>
  <c r="EZ214" i="4" s="1"/>
  <c r="HA214" i="4" a="1"/>
  <c r="HA214" i="4"/>
  <c r="HD214" i="4" a="1"/>
  <c r="HD214" i="4" s="1"/>
  <c r="FE214" i="4" a="1"/>
  <c r="FE214" i="4" s="1"/>
  <c r="ET214" i="4" a="1"/>
  <c r="ET214" i="4" s="1"/>
  <c r="EW214" i="4" a="1"/>
  <c r="EW214" i="4" s="1"/>
  <c r="T214" i="4" a="1"/>
  <c r="T214" i="4" s="1"/>
  <c r="ES214" i="4" a="1"/>
  <c r="ES214" i="4" s="1"/>
  <c r="FS214" i="4" a="1"/>
  <c r="FS214" i="4" s="1"/>
  <c r="GX214" i="4" a="1"/>
  <c r="GX214" i="4"/>
  <c r="FJ214" i="4" a="1"/>
  <c r="FJ214" i="4" s="1"/>
  <c r="DM214" i="4" a="1"/>
  <c r="DM214" i="4" s="1"/>
  <c r="EE214" i="4" a="1"/>
  <c r="EE214" i="4" s="1"/>
  <c r="DV214" i="4" a="1"/>
  <c r="DV214" i="4" s="1"/>
  <c r="GW214" i="4" a="1"/>
  <c r="GW214" i="4" s="1"/>
  <c r="DS214" i="4" a="1"/>
  <c r="DS214" i="4" s="1"/>
  <c r="DR214" i="4" a="1"/>
  <c r="DR214" i="4" s="1"/>
  <c r="K214" i="4" a="1"/>
  <c r="K214" i="4" s="1"/>
  <c r="DU214" i="4" a="1"/>
  <c r="DU214" i="4" s="1"/>
  <c r="GR214" i="4" a="1"/>
  <c r="GR214" i="4" s="1"/>
  <c r="S214" i="4" a="1"/>
  <c r="S214" i="4" s="1"/>
  <c r="FW214" i="4" a="1"/>
  <c r="FW214" i="4" s="1"/>
  <c r="EV214" i="4" a="1"/>
  <c r="EV214" i="4" s="1"/>
  <c r="FT214" i="4" a="1"/>
  <c r="FT214" i="4" s="1"/>
  <c r="FP214" i="4" a="1"/>
  <c r="FP214" i="4" s="1"/>
  <c r="DY214" i="4" a="1"/>
  <c r="DY214" i="4" s="1"/>
  <c r="EP214" i="4" a="1"/>
  <c r="EP214" i="4" s="1"/>
  <c r="FM214" i="4"/>
  <c r="M214" i="4" a="1"/>
  <c r="M214" i="4" s="1"/>
  <c r="GV214" i="4" a="1"/>
  <c r="GV214" i="4" s="1"/>
  <c r="DZ214" i="4" a="1"/>
  <c r="DZ214" i="4" s="1"/>
  <c r="DQ214" i="4" a="1"/>
  <c r="DQ214" i="4" s="1"/>
  <c r="ED214" i="4" a="1"/>
  <c r="ED214" i="4" s="1"/>
  <c r="EI214" i="4" a="1"/>
  <c r="EI214" i="4" s="1"/>
  <c r="EH214" i="4" a="1"/>
  <c r="EH214" i="4" s="1"/>
  <c r="GP214" i="4" a="1"/>
  <c r="GP214" i="4" s="1"/>
  <c r="FN214" i="4"/>
  <c r="GN214" i="4" a="1"/>
  <c r="GN214" i="4" s="1"/>
  <c r="EL214" i="4" a="1"/>
  <c r="EL214" i="4" s="1"/>
  <c r="FB214" i="4" a="1"/>
  <c r="FB214" i="4" s="1"/>
  <c r="EN214" i="4" a="1"/>
  <c r="EN214" i="4" s="1"/>
  <c r="EQ214" i="4" a="1"/>
  <c r="EQ214" i="4" s="1"/>
  <c r="GU214" i="4" a="1"/>
  <c r="GU214" i="4" s="1"/>
  <c r="N214" i="4" a="1"/>
  <c r="N214" i="4"/>
  <c r="L214" i="4" a="1"/>
  <c r="L214" i="4" s="1"/>
  <c r="ER214" i="4" a="1"/>
  <c r="ER214" i="4" s="1"/>
  <c r="AD266" i="4"/>
  <c r="DW203" i="4" a="1"/>
  <c r="DW203" i="4" s="1"/>
  <c r="GM203" i="4" a="1"/>
  <c r="GM203" i="4"/>
  <c r="EZ203" i="4" a="1"/>
  <c r="EZ203" i="4" s="1"/>
  <c r="FX203" i="4" a="1"/>
  <c r="FX203" i="4" s="1"/>
  <c r="GQ203" i="4" a="1"/>
  <c r="GQ203" i="4" s="1"/>
  <c r="GV203" i="4" a="1"/>
  <c r="GV203" i="4" s="1"/>
  <c r="ET203" i="4" a="1"/>
  <c r="ET203" i="4" s="1"/>
  <c r="FF203" i="4" a="1"/>
  <c r="FF203" i="4" s="1"/>
  <c r="EH203" i="4" a="1"/>
  <c r="EH203" i="4"/>
  <c r="EJ203" i="4" a="1"/>
  <c r="EJ203" i="4" s="1"/>
  <c r="HC203" i="4" a="1"/>
  <c r="HC203" i="4" s="1"/>
  <c r="EB203" i="4" a="1"/>
  <c r="EB203" i="4" s="1"/>
  <c r="FC203" i="4" a="1"/>
  <c r="FC203" i="4" s="1"/>
  <c r="Q203" i="4" a="1"/>
  <c r="Q203" i="4" s="1"/>
  <c r="I203" i="4" a="1"/>
  <c r="I203" i="4" s="1"/>
  <c r="EC203" i="4" a="1"/>
  <c r="EC203" i="4"/>
  <c r="FA203" i="4" a="1"/>
  <c r="FA203" i="4" s="1"/>
  <c r="ED203" i="4" a="1"/>
  <c r="ED203" i="4" s="1"/>
  <c r="FM203" i="4"/>
  <c r="GU203" i="4" a="1"/>
  <c r="GU203" i="4" s="1"/>
  <c r="FS203" i="4" a="1"/>
  <c r="FS203" i="4" s="1"/>
  <c r="DL203" i="4" a="1"/>
  <c r="DL203" i="4" s="1"/>
  <c r="EI203" i="4" a="1"/>
  <c r="EI203" i="4" s="1"/>
  <c r="EL203" i="4" a="1"/>
  <c r="EL203" i="4" s="1"/>
  <c r="O203" i="4" a="1"/>
  <c r="O203" i="4" s="1"/>
  <c r="DV203" i="4" a="1"/>
  <c r="DV203" i="4" s="1"/>
  <c r="EW203" i="4" a="1"/>
  <c r="EW203" i="4" s="1"/>
  <c r="GN203" i="4" a="1"/>
  <c r="GN203" i="4" s="1"/>
  <c r="FN203" i="4"/>
  <c r="GW203" i="4" a="1"/>
  <c r="GW203" i="4" s="1"/>
  <c r="FJ203" i="4" a="1"/>
  <c r="FJ203" i="4" s="1"/>
  <c r="EQ203" i="4" a="1"/>
  <c r="EQ203" i="4" s="1"/>
  <c r="DQ203" i="4" a="1"/>
  <c r="DQ203" i="4" s="1"/>
  <c r="GO203" i="4" a="1"/>
  <c r="GO203" i="4" s="1"/>
  <c r="HK203" i="4" a="1"/>
  <c r="HK203" i="4" s="1"/>
  <c r="DM203" i="4" a="1"/>
  <c r="DM203" i="4" s="1"/>
  <c r="GS203" i="4" a="1"/>
  <c r="GS203" i="4" s="1"/>
  <c r="R203" i="4" a="1"/>
  <c r="R203" i="4" s="1"/>
  <c r="GY203" i="4" a="1"/>
  <c r="GY203" i="4" s="1"/>
  <c r="ER203" i="4" a="1"/>
  <c r="ER203" i="4" s="1"/>
  <c r="HA203" i="4" a="1"/>
  <c r="HA203" i="4" s="1"/>
  <c r="FV203" i="4" a="1"/>
  <c r="FV203" i="4" s="1"/>
  <c r="GR203" i="4" a="1"/>
  <c r="GR203" i="4" s="1"/>
  <c r="K203" i="4" a="1"/>
  <c r="K203" i="4" s="1"/>
  <c r="DU203" i="4" a="1"/>
  <c r="DU203" i="4" s="1"/>
  <c r="EV203" i="4" a="1"/>
  <c r="EV203" i="4" s="1"/>
  <c r="T203" i="4" a="1"/>
  <c r="T203" i="4" s="1"/>
  <c r="FG203" i="4" a="1"/>
  <c r="FG203" i="4" s="1"/>
  <c r="HH203" i="4" a="1"/>
  <c r="HH203" i="4" s="1"/>
  <c r="FY203" i="4" a="1"/>
  <c r="FY203" i="4" s="1"/>
  <c r="DZ203" i="4" a="1"/>
  <c r="DZ203" i="4" s="1"/>
  <c r="DS203" i="4" a="1"/>
  <c r="DS203" i="4" s="1"/>
  <c r="DR203" i="4" a="1"/>
  <c r="DR203" i="4" s="1"/>
  <c r="M203" i="4" a="1"/>
  <c r="M203" i="4" s="1"/>
  <c r="EX203" i="4" a="1"/>
  <c r="EX203" i="4" s="1"/>
  <c r="FW203" i="4" a="1"/>
  <c r="FW203" i="4"/>
  <c r="GP203" i="4" a="1"/>
  <c r="GP203" i="4" s="1"/>
  <c r="DY203" i="4" a="1"/>
  <c r="DY203" i="4"/>
  <c r="ES203" i="4" a="1"/>
  <c r="ES203" i="4" s="1"/>
  <c r="FI203" i="4" a="1"/>
  <c r="FI203" i="4" s="1"/>
  <c r="HD203" i="4" a="1"/>
  <c r="HD203" i="4" s="1"/>
  <c r="DO203" i="4" a="1"/>
  <c r="DO203" i="4" s="1"/>
  <c r="EN203" i="4" a="1"/>
  <c r="EN203" i="4" s="1"/>
  <c r="GZ203" i="4" a="1"/>
  <c r="GZ203" i="4" s="1"/>
  <c r="N203" i="4" a="1"/>
  <c r="N203" i="4" s="1"/>
  <c r="L203" i="4" a="1"/>
  <c r="L203" i="4" s="1"/>
  <c r="EE203" i="4" a="1"/>
  <c r="EE203" i="4" s="1"/>
  <c r="FT203" i="4" a="1"/>
  <c r="FT203" i="4" s="1"/>
  <c r="EP203" i="4" a="1"/>
  <c r="EP203" i="4" s="1"/>
  <c r="FP203" i="4" a="1"/>
  <c r="FP203" i="4" s="1"/>
  <c r="FL203" i="4"/>
  <c r="S203" i="4" a="1"/>
  <c r="S203" i="4" s="1"/>
  <c r="HF203" i="4" a="1"/>
  <c r="HF203" i="4" s="1"/>
  <c r="EM203" i="4" a="1"/>
  <c r="EM203" i="4" s="1"/>
  <c r="GX203" i="4" a="1"/>
  <c r="GX203" i="4" s="1"/>
  <c r="FE203" i="4" a="1"/>
  <c r="FE203" i="4" s="1"/>
  <c r="HC249" i="4" a="1"/>
  <c r="HC249" i="4" s="1"/>
  <c r="FT249" i="4" a="1"/>
  <c r="FT249" i="4" s="1"/>
  <c r="EZ249" i="4" a="1"/>
  <c r="EZ249" i="4" s="1"/>
  <c r="GM249" i="4" a="1"/>
  <c r="GM249" i="4" s="1"/>
  <c r="EJ249" i="4" a="1"/>
  <c r="EJ249" i="4" s="1"/>
  <c r="FA249" i="4" a="1"/>
  <c r="FA249" i="4" s="1"/>
  <c r="GW249" i="4" a="1"/>
  <c r="GW249" i="4" s="1"/>
  <c r="FV249" i="4" a="1"/>
  <c r="FV249" i="4" s="1"/>
  <c r="HD249" i="4" a="1"/>
  <c r="HD249" i="4" s="1"/>
  <c r="FW249" i="4" a="1"/>
  <c r="FW249" i="4" s="1"/>
  <c r="FI249" i="4" a="1"/>
  <c r="FI249" i="4" s="1"/>
  <c r="GU249" i="4" a="1"/>
  <c r="GU249" i="4" s="1"/>
  <c r="FF249" i="4" a="1"/>
  <c r="FF249" i="4" s="1"/>
  <c r="EM249" i="4" a="1"/>
  <c r="EM249" i="4" s="1"/>
  <c r="HH262" i="4" a="1"/>
  <c r="HH262" i="4" s="1"/>
  <c r="EQ262" i="4" a="1"/>
  <c r="EQ262" i="4" s="1"/>
  <c r="FL262" i="4"/>
  <c r="EH262" i="4" a="1"/>
  <c r="EH262" i="4"/>
  <c r="DL262" i="4" a="1"/>
  <c r="DL262" i="4" s="1"/>
  <c r="GV262" i="4" a="1"/>
  <c r="GV262" i="4" s="1"/>
  <c r="HA262" i="4" a="1"/>
  <c r="HA262" i="4" s="1"/>
  <c r="O262" i="4" a="1"/>
  <c r="O262" i="4" s="1"/>
  <c r="EC262" i="4" a="1"/>
  <c r="EC262" i="4" s="1"/>
  <c r="FM262" i="4"/>
  <c r="FV262" i="4" a="1"/>
  <c r="FV262" i="4" s="1"/>
  <c r="HD262" i="4" a="1"/>
  <c r="HD262" i="4" s="1"/>
  <c r="EV262" i="4" a="1"/>
  <c r="EV262" i="4" s="1"/>
  <c r="EE262" i="4" a="1"/>
  <c r="EE262" i="4" s="1"/>
  <c r="Q262" i="4" a="1"/>
  <c r="Q262" i="4" s="1"/>
  <c r="I262" i="4" a="1"/>
  <c r="I262" i="4" s="1"/>
  <c r="EZ262" i="4" a="1"/>
  <c r="EZ262" i="4" s="1"/>
  <c r="GX262" i="4" a="1"/>
  <c r="GX262" i="4" s="1"/>
  <c r="DW262" i="4" a="1"/>
  <c r="DW262" i="4" s="1"/>
  <c r="K262" i="4" a="1"/>
  <c r="K262" i="4" s="1"/>
  <c r="DU262" i="4" a="1"/>
  <c r="DU262" i="4" s="1"/>
  <c r="FJ262" i="4" a="1"/>
  <c r="FJ262" i="4" s="1"/>
  <c r="FP262" i="4" a="1"/>
  <c r="FP262" i="4" s="1"/>
  <c r="FX262" i="4" a="1"/>
  <c r="FX262" i="4"/>
  <c r="M262" i="4" a="1"/>
  <c r="M262" i="4" s="1"/>
  <c r="FA262" i="4" a="1"/>
  <c r="FA262" i="4" s="1"/>
  <c r="GW262" i="4" a="1"/>
  <c r="GW262" i="4" s="1"/>
  <c r="GQ262" i="4" a="1"/>
  <c r="GQ262" i="4" s="1"/>
  <c r="EI262" i="4" a="1"/>
  <c r="EI262" i="4" s="1"/>
  <c r="GO262" i="4" a="1"/>
  <c r="GO262" i="4" s="1"/>
  <c r="DQ262" i="4" a="1"/>
  <c r="DQ262" i="4" s="1"/>
  <c r="FY262" i="4" a="1"/>
  <c r="FY262" i="4" s="1"/>
  <c r="HF262" i="4" a="1"/>
  <c r="HF262" i="4" s="1"/>
  <c r="DS262" i="4" a="1"/>
  <c r="DS262" i="4" s="1"/>
  <c r="DR262" i="4" a="1"/>
  <c r="DR262" i="4" s="1"/>
  <c r="N262" i="4" a="1"/>
  <c r="N262" i="4"/>
  <c r="L262" i="4" a="1"/>
  <c r="L262" i="4" s="1"/>
  <c r="GM262" i="4" a="1"/>
  <c r="GM262" i="4" s="1"/>
  <c r="EB262" i="4" a="1"/>
  <c r="EB262" i="4" s="1"/>
  <c r="FE262" i="4" a="1"/>
  <c r="FE262" i="4" s="1"/>
  <c r="DZ262" i="4" a="1"/>
  <c r="DZ262" i="4" s="1"/>
  <c r="GS262" i="4" a="1"/>
  <c r="GS262" i="4" s="1"/>
  <c r="FS262" i="4" a="1"/>
  <c r="FS262" i="4" s="1"/>
  <c r="GY262" i="4" a="1"/>
  <c r="GY262" i="4" s="1"/>
  <c r="GU262" i="4" a="1"/>
  <c r="GU262" i="4" s="1"/>
  <c r="R262" i="4" a="1"/>
  <c r="R262" i="4" s="1"/>
  <c r="GN262" i="4" a="1"/>
  <c r="GN262" i="4" s="1"/>
  <c r="FF262" i="4" a="1"/>
  <c r="FF262" i="4" s="1"/>
  <c r="ES262" i="4" a="1"/>
  <c r="ES262" i="4"/>
  <c r="GR262" i="4" a="1"/>
  <c r="GR262" i="4" s="1"/>
  <c r="ER262" i="4" a="1"/>
  <c r="ER262" i="4" s="1"/>
  <c r="FW262" i="4" a="1"/>
  <c r="FW262" i="4" s="1"/>
  <c r="EX262" i="4" a="1"/>
  <c r="EX262" i="4" s="1"/>
  <c r="FT262" i="4" a="1"/>
  <c r="FT262" i="4" s="1"/>
  <c r="T262" i="4" a="1"/>
  <c r="T262" i="4" s="1"/>
  <c r="EN262" i="4" a="1"/>
  <c r="EN262" i="4" s="1"/>
  <c r="FI262" i="4" a="1"/>
  <c r="FI262" i="4" s="1"/>
  <c r="EM262" i="4" a="1"/>
  <c r="EM262" i="4"/>
  <c r="DY262" i="4" a="1"/>
  <c r="DY262" i="4" s="1"/>
  <c r="DO262" i="4" a="1"/>
  <c r="DO262" i="4" s="1"/>
  <c r="HC262" i="4" a="1"/>
  <c r="HC262" i="4" s="1"/>
  <c r="FG262" i="4" a="1"/>
  <c r="FG262" i="4" s="1"/>
  <c r="FC262" i="4" a="1"/>
  <c r="FC262" i="4" s="1"/>
  <c r="FB262" i="4" a="1"/>
  <c r="FB262" i="4" s="1"/>
  <c r="EJ262" i="4" a="1"/>
  <c r="EJ262" i="4"/>
  <c r="HE262" i="4" a="1"/>
  <c r="HE262" i="4" s="1"/>
  <c r="ED262" i="4" a="1"/>
  <c r="ED262" i="4" s="1"/>
  <c r="DV262" i="4" a="1"/>
  <c r="DV262" i="4" s="1"/>
  <c r="EW262" i="4" a="1"/>
  <c r="EW262" i="4" s="1"/>
  <c r="GP262" i="4" a="1"/>
  <c r="GP262" i="4"/>
  <c r="HK262" i="4" a="1"/>
  <c r="HK262" i="4" s="1"/>
  <c r="DM262" i="4" a="1"/>
  <c r="DM262" i="4" s="1"/>
  <c r="EP262" i="4" a="1"/>
  <c r="EP262" i="4" s="1"/>
  <c r="FC190" i="4" a="1"/>
  <c r="FC190" i="4" s="1"/>
  <c r="GO190" i="4" a="1"/>
  <c r="GO190" i="4" s="1"/>
  <c r="EC190" i="4" a="1"/>
  <c r="EC190" i="4" s="1"/>
  <c r="GQ190" i="4" a="1"/>
  <c r="GQ190" i="4"/>
  <c r="ED190" i="4" a="1"/>
  <c r="ED190" i="4" s="1"/>
  <c r="FS190" i="4" a="1"/>
  <c r="FS190" i="4" s="1"/>
  <c r="ES190" i="4" a="1"/>
  <c r="ES190" i="4" s="1"/>
  <c r="FV190" i="4" a="1"/>
  <c r="FV190" i="4" s="1"/>
  <c r="EN190" i="4" a="1"/>
  <c r="EN190" i="4" s="1"/>
  <c r="DW190" i="4" a="1"/>
  <c r="DW190" i="4" s="1"/>
  <c r="EL190" i="4" a="1"/>
  <c r="EL190" i="4" s="1"/>
  <c r="EQ190" i="4" a="1"/>
  <c r="EQ190" i="4" s="1"/>
  <c r="EV190" i="4" a="1"/>
  <c r="EV190" i="4" s="1"/>
  <c r="GM190" i="4" a="1"/>
  <c r="GM190" i="4" s="1"/>
  <c r="GU190" i="4" a="1"/>
  <c r="GU190" i="4" s="1"/>
  <c r="FM190" i="4"/>
  <c r="EB190" i="4" a="1"/>
  <c r="EB190" i="4" s="1"/>
  <c r="EX190" i="4" a="1"/>
  <c r="EX190" i="4" s="1"/>
  <c r="DO190" i="4" a="1"/>
  <c r="DO190" i="4" s="1"/>
  <c r="HF190" i="4" a="1"/>
  <c r="HF190" i="4" s="1"/>
  <c r="FJ190" i="4" a="1"/>
  <c r="FJ190" i="4" s="1"/>
  <c r="FE190" i="4" a="1"/>
  <c r="FE190" i="4" s="1"/>
  <c r="GN190" i="4" a="1"/>
  <c r="GN190" i="4" s="1"/>
  <c r="EH190" i="4" a="1"/>
  <c r="EH190" i="4" s="1"/>
  <c r="EI190" i="4" a="1"/>
  <c r="EI190" i="4" s="1"/>
  <c r="EM190" i="4" a="1"/>
  <c r="EM190" i="4" s="1"/>
  <c r="HD190" i="4" a="1"/>
  <c r="HD190" i="4" s="1"/>
  <c r="GZ190" i="4" a="1"/>
  <c r="GZ190" i="4" s="1"/>
  <c r="GV190" i="4" a="1"/>
  <c r="GV190" i="4" s="1"/>
  <c r="DV190" i="4" a="1"/>
  <c r="DV190" i="4" s="1"/>
  <c r="DM190" i="4" a="1"/>
  <c r="DM190" i="4"/>
  <c r="M190" i="4" a="1"/>
  <c r="M190" i="4" s="1"/>
  <c r="DY190" i="4" a="1"/>
  <c r="DY190" i="4" s="1"/>
  <c r="EZ190" i="4" a="1"/>
  <c r="EZ190" i="4" s="1"/>
  <c r="FW190" i="4" a="1"/>
  <c r="FW190" i="4" s="1"/>
  <c r="FF190" i="4" a="1"/>
  <c r="FF190" i="4" s="1"/>
  <c r="FI190" i="4" a="1"/>
  <c r="FI190" i="4" s="1"/>
  <c r="FT190" i="4" a="1"/>
  <c r="FT190" i="4" s="1"/>
  <c r="EP190" i="4" a="1"/>
  <c r="EP190" i="4" s="1"/>
  <c r="EW190" i="4" a="1"/>
  <c r="EW190" i="4" s="1"/>
  <c r="DS190" i="4" a="1"/>
  <c r="DS190" i="4" s="1"/>
  <c r="DR190" i="4" a="1"/>
  <c r="DR190" i="4" s="1"/>
  <c r="EJ190" i="4" a="1"/>
  <c r="EJ190" i="4" s="1"/>
  <c r="FY190" i="4" a="1"/>
  <c r="FY190" i="4"/>
  <c r="HE190" i="4" a="1"/>
  <c r="HE190" i="4" s="1"/>
  <c r="GP190" i="4" a="1"/>
  <c r="GP190" i="4" s="1"/>
  <c r="DQ190" i="4" a="1"/>
  <c r="DQ190" i="4" s="1"/>
  <c r="FB190" i="4" a="1"/>
  <c r="FB190" i="4" s="1"/>
  <c r="FN190" i="4"/>
  <c r="R190" i="4" a="1"/>
  <c r="R190" i="4" s="1"/>
  <c r="T190" i="4" a="1"/>
  <c r="T190" i="4" s="1"/>
  <c r="EE190" i="4" a="1"/>
  <c r="EE190" i="4" s="1"/>
  <c r="GW190" i="4" a="1"/>
  <c r="GW190" i="4" s="1"/>
  <c r="GR190" i="4" a="1"/>
  <c r="GR190" i="4" s="1"/>
  <c r="FL190" i="4"/>
  <c r="S190" i="4" a="1"/>
  <c r="S190" i="4" s="1"/>
  <c r="GS190" i="4" a="1"/>
  <c r="GS190" i="4" s="1"/>
  <c r="GX190" i="4" a="1"/>
  <c r="GX190" i="4" s="1"/>
  <c r="FG190" i="4" a="1"/>
  <c r="FG190" i="4" s="1"/>
  <c r="ET190" i="4" a="1"/>
  <c r="ET190" i="4" s="1"/>
  <c r="DZ190" i="4" a="1"/>
  <c r="DZ190" i="4" s="1"/>
  <c r="FP190" i="4" a="1"/>
  <c r="FP190" i="4" s="1"/>
  <c r="DL190" i="4" a="1"/>
  <c r="DL190" i="4" s="1"/>
  <c r="O190" i="4" a="1"/>
  <c r="O190" i="4" s="1"/>
  <c r="HA190" i="4" a="1"/>
  <c r="HA190" i="4"/>
  <c r="HH190" i="4" a="1"/>
  <c r="HH190" i="4" s="1"/>
  <c r="ER190" i="4" a="1"/>
  <c r="ER190" i="4" s="1"/>
  <c r="HC190" i="4" a="1"/>
  <c r="HC190" i="4" s="1"/>
  <c r="FA190" i="4" a="1"/>
  <c r="FA190" i="4" s="1"/>
  <c r="HK190" i="4" a="1"/>
  <c r="HK190" i="4" s="1"/>
  <c r="GY190" i="4" a="1"/>
  <c r="GY190" i="4" s="1"/>
  <c r="GO30" i="4" a="1"/>
  <c r="GO30" i="4" s="1"/>
  <c r="FV30" i="4" a="1"/>
  <c r="FV30" i="4"/>
  <c r="HH30" i="4" a="1"/>
  <c r="HH30" i="4" s="1"/>
  <c r="DM30" i="4" a="1"/>
  <c r="DM30" i="4" s="1"/>
  <c r="HE30" i="4" a="1"/>
  <c r="HE30" i="4" s="1"/>
  <c r="GQ30" i="4" a="1"/>
  <c r="GQ30" i="4" s="1"/>
  <c r="FS30" i="4" a="1"/>
  <c r="FS30" i="4" s="1"/>
  <c r="EW30" i="4" a="1"/>
  <c r="EW30" i="4" s="1"/>
  <c r="N30" i="4" a="1"/>
  <c r="N30" i="4" s="1"/>
  <c r="L30" i="4" a="1"/>
  <c r="L30" i="4" s="1"/>
  <c r="EC30" i="4" a="1"/>
  <c r="EC30" i="4" s="1"/>
  <c r="FW30" i="4" a="1"/>
  <c r="FW30" i="4" s="1"/>
  <c r="GU30" i="4" a="1"/>
  <c r="GU30" i="4" s="1"/>
  <c r="DW30" i="4" a="1"/>
  <c r="DW30" i="4" s="1"/>
  <c r="GP30" i="4" a="1"/>
  <c r="GP30" i="4" s="1"/>
  <c r="EH30" i="4" a="1"/>
  <c r="EH30" i="4" s="1"/>
  <c r="DS30" i="4" a="1"/>
  <c r="DS30" i="4" s="1"/>
  <c r="DR30" i="4" a="1"/>
  <c r="DR30" i="4" s="1"/>
  <c r="FP30" i="4" a="1"/>
  <c r="FP30" i="4" s="1"/>
  <c r="HF30" i="4" a="1"/>
  <c r="HF30" i="4" s="1"/>
  <c r="ED30" i="4" a="1"/>
  <c r="ED30" i="4" s="1"/>
  <c r="EJ30" i="4" a="1"/>
  <c r="EJ30" i="4"/>
  <c r="FY30" i="4" a="1"/>
  <c r="FY30" i="4"/>
  <c r="FG30" i="4" a="1"/>
  <c r="FG30" i="4" s="1"/>
  <c r="DZ30" i="4" a="1"/>
  <c r="DZ30" i="4" s="1"/>
  <c r="FI30" i="4" a="1"/>
  <c r="FI30" i="4" s="1"/>
  <c r="EZ30" i="4" a="1"/>
  <c r="EZ30" i="4" s="1"/>
  <c r="GY30" i="4" a="1"/>
  <c r="GY30" i="4" s="1"/>
  <c r="GV30" i="4" a="1"/>
  <c r="GV30" i="4" s="1"/>
  <c r="FF30" i="4" a="1"/>
  <c r="FF30" i="4"/>
  <c r="EN30" i="4" a="1"/>
  <c r="EN30" i="4" s="1"/>
  <c r="EI30" i="4" a="1"/>
  <c r="EI30" i="4" s="1"/>
  <c r="FX30" i="4" a="1"/>
  <c r="FX30" i="4" s="1"/>
  <c r="DV30" i="4" a="1"/>
  <c r="DV30" i="4" s="1"/>
  <c r="T30" i="4" a="1"/>
  <c r="T30" i="4" s="1"/>
  <c r="FE30" i="4" a="1"/>
  <c r="FE30" i="4" s="1"/>
  <c r="EX30" i="4" a="1"/>
  <c r="EX30" i="4"/>
  <c r="EE30" i="4" a="1"/>
  <c r="EE30" i="4" s="1"/>
  <c r="EQ30" i="4" a="1"/>
  <c r="EQ30" i="4" s="1"/>
  <c r="GR30" i="4" a="1"/>
  <c r="GR30" i="4" s="1"/>
  <c r="GX30" i="4" a="1"/>
  <c r="GX30" i="4" s="1"/>
  <c r="ER30" i="4" a="1"/>
  <c r="ER30" i="4" s="1"/>
  <c r="GN30" i="4" a="1"/>
  <c r="GN30" i="4" s="1"/>
  <c r="DO30" i="4" a="1"/>
  <c r="DO30" i="4" s="1"/>
  <c r="GW30" i="4" a="1"/>
  <c r="GW30" i="4" s="1"/>
  <c r="GS30" i="4" a="1"/>
  <c r="GS30" i="4" s="1"/>
  <c r="Q30" i="4" a="1"/>
  <c r="Q30" i="4" s="1"/>
  <c r="I30" i="4" a="1"/>
  <c r="I30" i="4" s="1"/>
  <c r="HK30" i="4" a="1"/>
  <c r="HK30" i="4" s="1"/>
  <c r="FM30" i="4"/>
  <c r="R30" i="4" a="1"/>
  <c r="R30" i="4" s="1"/>
  <c r="EB30" i="4" a="1"/>
  <c r="EB30" i="4" s="1"/>
  <c r="ES30" i="4" a="1"/>
  <c r="ES30" i="4" s="1"/>
  <c r="DY30" i="4" a="1"/>
  <c r="DY30" i="4" s="1"/>
  <c r="M30" i="4" a="1"/>
  <c r="M30" i="4" s="1"/>
  <c r="HA30" i="4" a="1"/>
  <c r="HA30" i="4" s="1"/>
  <c r="EM30" i="4" a="1"/>
  <c r="EM30" i="4" s="1"/>
  <c r="ET30" i="4" a="1"/>
  <c r="ET30" i="4" s="1"/>
  <c r="DL30" i="4" a="1"/>
  <c r="DL30" i="4" s="1"/>
  <c r="O30" i="4" a="1"/>
  <c r="O30" i="4" s="1"/>
  <c r="GZ30" i="4" a="1"/>
  <c r="GZ30" i="4" s="1"/>
  <c r="K30" i="4" a="1"/>
  <c r="K30" i="4" s="1"/>
  <c r="DU30" i="4" a="1"/>
  <c r="DU30" i="4" s="1"/>
  <c r="HD30" i="4" a="1"/>
  <c r="HD30" i="4"/>
  <c r="EP30" i="4" a="1"/>
  <c r="EP30" i="4" s="1"/>
  <c r="FJ30" i="4" a="1"/>
  <c r="FJ30" i="4" s="1"/>
  <c r="FA30" i="4" a="1"/>
  <c r="FA30" i="4" s="1"/>
  <c r="S30" i="4" a="1"/>
  <c r="S30" i="4" s="1"/>
  <c r="GM30" i="4" a="1"/>
  <c r="GM30" i="4" s="1"/>
  <c r="FB30" i="4" a="1"/>
  <c r="FB30" i="4" s="1"/>
  <c r="EV30" i="4" a="1"/>
  <c r="EV30" i="4" s="1"/>
  <c r="HC30" i="4" a="1"/>
  <c r="HC30" i="4" s="1"/>
  <c r="DQ30" i="4" a="1"/>
  <c r="DQ30" i="4" s="1"/>
  <c r="FT30" i="4" a="1"/>
  <c r="FT30" i="4" s="1"/>
  <c r="FN30" i="4"/>
  <c r="EW98" i="4" a="1"/>
  <c r="EW98" i="4" s="1"/>
  <c r="DL98" i="4" a="1"/>
  <c r="DL98" i="4" s="1"/>
  <c r="FC98" i="4" a="1"/>
  <c r="FC98" i="4" s="1"/>
  <c r="GV98" i="4" a="1"/>
  <c r="GV98" i="4" s="1"/>
  <c r="FJ98" i="4" a="1"/>
  <c r="FJ98" i="4" s="1"/>
  <c r="FN98" i="4"/>
  <c r="ES98" i="4" a="1"/>
  <c r="ES98" i="4" s="1"/>
  <c r="ET98" i="4" a="1"/>
  <c r="ET98" i="4" s="1"/>
  <c r="EX98" i="4" a="1"/>
  <c r="EX98" i="4" s="1"/>
  <c r="EB98" i="4" a="1"/>
  <c r="EB98" i="4" s="1"/>
  <c r="EP98" i="4" a="1"/>
  <c r="EP98" i="4" s="1"/>
  <c r="DY98" i="4" a="1"/>
  <c r="DY98" i="4" s="1"/>
  <c r="GQ98" i="4" a="1"/>
  <c r="GQ98" i="4" s="1"/>
  <c r="FP98" i="4" a="1"/>
  <c r="FP98" i="4" s="1"/>
  <c r="FF98" i="4" a="1"/>
  <c r="FF98" i="4" s="1"/>
  <c r="FB98" i="4" a="1"/>
  <c r="FB98" i="4" s="1"/>
  <c r="R98" i="4" a="1"/>
  <c r="R98" i="4" s="1"/>
  <c r="GO98" i="4" a="1"/>
  <c r="GO98" i="4" s="1"/>
  <c r="GN98" i="4" a="1"/>
  <c r="GN98" i="4" s="1"/>
  <c r="EN98" i="4" a="1"/>
  <c r="EN98" i="4" s="1"/>
  <c r="HC98" i="4" a="1"/>
  <c r="HC98" i="4" s="1"/>
  <c r="T207" i="4" a="1"/>
  <c r="T207" i="4" s="1"/>
  <c r="DM207" i="4" a="1"/>
  <c r="DM207" i="4" s="1"/>
  <c r="FV207" i="4" a="1"/>
  <c r="FV207" i="4" s="1"/>
  <c r="GU207" i="4" a="1"/>
  <c r="GU207" i="4" s="1"/>
  <c r="DQ207" i="4" a="1"/>
  <c r="DQ207" i="4" s="1"/>
  <c r="GV207" i="4" a="1"/>
  <c r="GV207" i="4" s="1"/>
  <c r="FB207" i="4" a="1"/>
  <c r="FB207" i="4" s="1"/>
  <c r="ES207" i="4" a="1"/>
  <c r="ES207" i="4" s="1"/>
  <c r="EV207" i="4" a="1"/>
  <c r="EV207" i="4" s="1"/>
  <c r="EM207" i="4" a="1"/>
  <c r="EM207" i="4" s="1"/>
  <c r="HH207" i="4" a="1"/>
  <c r="HH207" i="4" s="1"/>
  <c r="O207" i="4" a="1"/>
  <c r="O207" i="4" s="1"/>
  <c r="ER207" i="4" a="1"/>
  <c r="ER207" i="4" s="1"/>
  <c r="K207" i="4" a="1"/>
  <c r="K207" i="4" s="1"/>
  <c r="DU207" i="4" a="1"/>
  <c r="DU207" i="4" s="1"/>
  <c r="EC207" i="4" a="1"/>
  <c r="EC207" i="4" s="1"/>
  <c r="EZ207" i="4" a="1"/>
  <c r="EZ207" i="4" s="1"/>
  <c r="HE207" i="4" a="1"/>
  <c r="HE207" i="4" s="1"/>
  <c r="N207" i="4" a="1"/>
  <c r="N207" i="4" s="1"/>
  <c r="L207" i="4" a="1"/>
  <c r="L207" i="4" s="1"/>
  <c r="GW207" i="4" a="1"/>
  <c r="GW207" i="4" s="1"/>
  <c r="HC207" i="4" a="1"/>
  <c r="HC207" i="4" s="1"/>
  <c r="EW207" i="4" a="1"/>
  <c r="EW207" i="4" s="1"/>
  <c r="FI42" i="4" a="1"/>
  <c r="FI42" i="4" s="1"/>
  <c r="GX42" i="4" a="1"/>
  <c r="GX42" i="4" s="1"/>
  <c r="DW42" i="4" a="1"/>
  <c r="DW42" i="4" s="1"/>
  <c r="HC42" i="4" a="1"/>
  <c r="HC42" i="4" s="1"/>
  <c r="GM42" i="4" a="1"/>
  <c r="GM42" i="4" s="1"/>
  <c r="FC42" i="4" a="1"/>
  <c r="FC42" i="4" s="1"/>
  <c r="FE42" i="4" a="1"/>
  <c r="FE42" i="4" s="1"/>
  <c r="ET42" i="4" a="1"/>
  <c r="ET42" i="4"/>
  <c r="HA42" i="4" a="1"/>
  <c r="HA42" i="4" s="1"/>
  <c r="GQ42" i="4" a="1"/>
  <c r="GQ42" i="4" s="1"/>
  <c r="HH42" i="4" a="1"/>
  <c r="HH42" i="4" s="1"/>
  <c r="DS42" i="4" a="1"/>
  <c r="DS42" i="4" s="1"/>
  <c r="DR42" i="4" a="1"/>
  <c r="DR42" i="4" s="1"/>
  <c r="FW42" i="4" a="1"/>
  <c r="FW42" i="4" s="1"/>
  <c r="FA42" i="4" a="1"/>
  <c r="FA42" i="4"/>
  <c r="GZ42" i="4" a="1"/>
  <c r="GZ42" i="4" s="1"/>
  <c r="GM206" i="4" a="1"/>
  <c r="GM206" i="4" s="1"/>
  <c r="EC206" i="4" a="1"/>
  <c r="EC206" i="4" s="1"/>
  <c r="EQ206" i="4" a="1"/>
  <c r="EQ206" i="4" s="1"/>
  <c r="EH206" i="4" a="1"/>
  <c r="EH206" i="4" s="1"/>
  <c r="HH206" i="4" a="1"/>
  <c r="HH206" i="4" s="1"/>
  <c r="FT206" i="4" a="1"/>
  <c r="FT206" i="4" s="1"/>
  <c r="EP206" i="4" a="1"/>
  <c r="EP206" i="4" s="1"/>
  <c r="EE206" i="4" a="1"/>
  <c r="EE206" i="4" s="1"/>
  <c r="FN206" i="4"/>
  <c r="FW206" i="4" a="1"/>
  <c r="FW206" i="4" s="1"/>
  <c r="ES206" i="4" a="1"/>
  <c r="ES206" i="4" s="1"/>
  <c r="FJ206" i="4" a="1"/>
  <c r="FJ206" i="4" s="1"/>
  <c r="GN206" i="4" a="1"/>
  <c r="GN206" i="4" s="1"/>
  <c r="GW206" i="4" a="1"/>
  <c r="GW206" i="4" s="1"/>
  <c r="GU206" i="4" a="1"/>
  <c r="GU206" i="4" s="1"/>
  <c r="FB206" i="4" a="1"/>
  <c r="FB206" i="4" s="1"/>
  <c r="R206" i="4" a="1"/>
  <c r="R206" i="4" s="1"/>
  <c r="HF206" i="4" a="1"/>
  <c r="HF206" i="4" s="1"/>
  <c r="EX206" i="4" a="1"/>
  <c r="EX206" i="4" s="1"/>
  <c r="EE106" i="4" a="1"/>
  <c r="EE106" i="4" s="1"/>
  <c r="FT106" i="4" a="1"/>
  <c r="FT106" i="4" s="1"/>
  <c r="O106" i="4" a="1"/>
  <c r="O106" i="4" s="1"/>
  <c r="FJ106" i="4" a="1"/>
  <c r="FJ106" i="4" s="1"/>
  <c r="EN106" i="4" a="1"/>
  <c r="EN106" i="4"/>
  <c r="GZ106" i="4" a="1"/>
  <c r="GZ106" i="4" s="1"/>
  <c r="GQ106" i="4" a="1"/>
  <c r="GQ106" i="4" s="1"/>
  <c r="FN106" i="4"/>
  <c r="GN106" i="4" a="1"/>
  <c r="GN106" i="4"/>
  <c r="HH106" i="4" a="1"/>
  <c r="HH106" i="4" s="1"/>
  <c r="EJ106" i="4" a="1"/>
  <c r="EJ106" i="4" s="1"/>
  <c r="ER106" i="4" a="1"/>
  <c r="ER106" i="4" s="1"/>
  <c r="GX106" i="4" a="1"/>
  <c r="GX106" i="4" s="1"/>
  <c r="M106" i="4" a="1"/>
  <c r="M106" i="4" s="1"/>
  <c r="EW106" i="4" a="1"/>
  <c r="EW106" i="4" s="1"/>
  <c r="EV106" i="4" a="1"/>
  <c r="EV106" i="4" s="1"/>
  <c r="EZ106" i="4" a="1"/>
  <c r="EZ106" i="4" s="1"/>
  <c r="EE183" i="4" a="1"/>
  <c r="EE183" i="4" s="1"/>
  <c r="FX183" i="4" a="1"/>
  <c r="FX183" i="4" s="1"/>
  <c r="GU183" i="4" a="1"/>
  <c r="GU183" i="4" s="1"/>
  <c r="FG183" i="4" a="1"/>
  <c r="FG183" i="4" s="1"/>
  <c r="FV183" i="4" a="1"/>
  <c r="FV183" i="4" s="1"/>
  <c r="DL183" i="4" a="1"/>
  <c r="DL183" i="4" s="1"/>
  <c r="FT183" i="4" a="1"/>
  <c r="FT183" i="4" s="1"/>
  <c r="HD183" i="4" a="1"/>
  <c r="HD183" i="4" s="1"/>
  <c r="GQ183" i="4" a="1"/>
  <c r="GQ183" i="4" s="1"/>
  <c r="GN183" i="4" a="1"/>
  <c r="GN183" i="4" s="1"/>
  <c r="GW183" i="4" a="1"/>
  <c r="GW183" i="4" s="1"/>
  <c r="EQ183" i="4" a="1"/>
  <c r="EQ183" i="4" s="1"/>
  <c r="HK183" i="4" a="1"/>
  <c r="HK183" i="4" s="1"/>
  <c r="ES183" i="4" a="1"/>
  <c r="ES183" i="4" s="1"/>
  <c r="GP183" i="4" a="1"/>
  <c r="GP183" i="4" s="1"/>
  <c r="HH183" i="4" a="1"/>
  <c r="HH183" i="4" s="1"/>
  <c r="DS183" i="4" a="1"/>
  <c r="DS183" i="4" s="1"/>
  <c r="DR183" i="4" a="1"/>
  <c r="DR183" i="4" s="1"/>
  <c r="GX183" i="4" a="1"/>
  <c r="GX183" i="4" s="1"/>
  <c r="K183" i="4" a="1"/>
  <c r="K183" i="4" s="1"/>
  <c r="DU183" i="4" a="1"/>
  <c r="DU183" i="4" s="1"/>
  <c r="N183" i="4" a="1"/>
  <c r="N183" i="4" s="1"/>
  <c r="L183" i="4" a="1"/>
  <c r="L183" i="4" s="1"/>
  <c r="GR183" i="4" a="1"/>
  <c r="GR183" i="4" s="1"/>
  <c r="FB183" i="4" a="1"/>
  <c r="FB183" i="4" s="1"/>
  <c r="DM183" i="4" a="1"/>
  <c r="DM183" i="4" s="1"/>
  <c r="M183" i="4" a="1"/>
  <c r="M183" i="4" s="1"/>
  <c r="FY183" i="4" a="1"/>
  <c r="FY183" i="4" s="1"/>
  <c r="GY183" i="4" a="1"/>
  <c r="GY183" i="4" s="1"/>
  <c r="EC183" i="4" a="1"/>
  <c r="EC183" i="4" s="1"/>
  <c r="FP183" i="4" a="1"/>
  <c r="FP183" i="4" s="1"/>
  <c r="R183" i="4" a="1"/>
  <c r="R183" i="4" s="1"/>
  <c r="S183" i="4" a="1"/>
  <c r="S183" i="4" s="1"/>
  <c r="DW183" i="4" a="1"/>
  <c r="DW183" i="4" s="1"/>
  <c r="EX183" i="4" a="1"/>
  <c r="EX183" i="4" s="1"/>
  <c r="FW183" i="4" a="1"/>
  <c r="FW183" i="4" s="1"/>
  <c r="EW183" i="4" a="1"/>
  <c r="EW183" i="4" s="1"/>
  <c r="EH183" i="4" a="1"/>
  <c r="EH183" i="4" s="1"/>
  <c r="GO183" i="4" a="1"/>
  <c r="GO183" i="4" s="1"/>
  <c r="FA183" i="4" a="1"/>
  <c r="FA183" i="4" s="1"/>
  <c r="EM183" i="4" a="1"/>
  <c r="EM183" i="4" s="1"/>
  <c r="FJ183" i="4" a="1"/>
  <c r="FJ183" i="4" s="1"/>
  <c r="EN183" i="4" a="1"/>
  <c r="EN183" i="4" s="1"/>
  <c r="FE183" i="4" a="1"/>
  <c r="FE183" i="4" s="1"/>
  <c r="EJ183" i="4" a="1"/>
  <c r="EJ183" i="4" s="1"/>
  <c r="HA183" i="4" a="1"/>
  <c r="HA183" i="4" s="1"/>
  <c r="FM183" i="4"/>
  <c r="GV183" i="4" a="1"/>
  <c r="GV183" i="4" s="1"/>
  <c r="EV183" i="4" a="1"/>
  <c r="EV183" i="4" s="1"/>
  <c r="FS183" i="4" a="1"/>
  <c r="FS183" i="4" s="1"/>
  <c r="EI183" i="4" a="1"/>
  <c r="EI183" i="4" s="1"/>
  <c r="FC183" i="4" a="1"/>
  <c r="FC183" i="4" s="1"/>
  <c r="EP183" i="4" a="1"/>
  <c r="EP183" i="4" s="1"/>
  <c r="FI183" i="4" a="1"/>
  <c r="FI183" i="4" s="1"/>
  <c r="HF183" i="4" a="1"/>
  <c r="HF183" i="4" s="1"/>
  <c r="DO183" i="4" a="1"/>
  <c r="DO183" i="4" s="1"/>
  <c r="EL183" i="4" a="1"/>
  <c r="EL183" i="4" s="1"/>
  <c r="EZ183" i="4" a="1"/>
  <c r="EZ183" i="4"/>
  <c r="GZ183" i="4" a="1"/>
  <c r="GZ183" i="4"/>
  <c r="EB183" i="4" a="1"/>
  <c r="EB183" i="4" s="1"/>
  <c r="FL183" i="4"/>
  <c r="GS183" i="4" a="1"/>
  <c r="GS183" i="4" s="1"/>
  <c r="DV183" i="4" a="1"/>
  <c r="DV183" i="4" s="1"/>
  <c r="O183" i="4" a="1"/>
  <c r="O183" i="4" s="1"/>
  <c r="Q183" i="4" a="1"/>
  <c r="Q183" i="4" s="1"/>
  <c r="I183" i="4" a="1"/>
  <c r="I183" i="4" s="1"/>
  <c r="HC183" i="4" a="1"/>
  <c r="HC183" i="4" s="1"/>
  <c r="FN183" i="4"/>
  <c r="HE183" i="4" a="1"/>
  <c r="HE183" i="4" s="1"/>
  <c r="ER183" i="4" a="1"/>
  <c r="ER183" i="4" s="1"/>
  <c r="GM183" i="4" a="1"/>
  <c r="GM183" i="4" s="1"/>
  <c r="DQ183" i="4" a="1"/>
  <c r="DQ183" i="4"/>
  <c r="FF183" i="4" a="1"/>
  <c r="FF183" i="4" s="1"/>
  <c r="T183" i="4" a="1"/>
  <c r="T183" i="4" s="1"/>
  <c r="EJ40" i="4" a="1"/>
  <c r="EJ40" i="4" s="1"/>
  <c r="EX40" i="4" a="1"/>
  <c r="EX40" i="4" s="1"/>
  <c r="HC40" i="4" a="1"/>
  <c r="HC40" i="4" s="1"/>
  <c r="FW40" i="4" a="1"/>
  <c r="FW40" i="4" s="1"/>
  <c r="EV40" i="4" a="1"/>
  <c r="EV40" i="4" s="1"/>
  <c r="ED40" i="4" a="1"/>
  <c r="ED40" i="4" s="1"/>
  <c r="FS40" i="4" a="1"/>
  <c r="FS40" i="4" s="1"/>
  <c r="GU40" i="4" a="1"/>
  <c r="GU40" i="4" s="1"/>
  <c r="GY40" i="4" a="1"/>
  <c r="GY40" i="4" s="1"/>
  <c r="FV40" i="4" a="1"/>
  <c r="FV40" i="4" s="1"/>
  <c r="DY40" i="4" a="1"/>
  <c r="DY40" i="4" s="1"/>
  <c r="FI40" i="4" a="1"/>
  <c r="FI40" i="4" s="1"/>
  <c r="ET40" i="4" a="1"/>
  <c r="ET40" i="4" s="1"/>
  <c r="EI40" i="4" a="1"/>
  <c r="EI40" i="4" s="1"/>
  <c r="EP40" i="4" a="1"/>
  <c r="EP40" i="4" s="1"/>
  <c r="EW40" i="4" a="1"/>
  <c r="EW40" i="4" s="1"/>
  <c r="HF40" i="4" a="1"/>
  <c r="HF40" i="4" s="1"/>
  <c r="M40" i="4" a="1"/>
  <c r="M40" i="4" s="1"/>
  <c r="EH118" i="4" a="1"/>
  <c r="EH118" i="4" s="1"/>
  <c r="FC118" i="4" a="1"/>
  <c r="FC118" i="4" s="1"/>
  <c r="EV118" i="4" a="1"/>
  <c r="EV118" i="4" s="1"/>
  <c r="S118" i="4" a="1"/>
  <c r="S118" i="4"/>
  <c r="EM233" i="4" a="1"/>
  <c r="EM233" i="4" s="1"/>
  <c r="GN233" i="4" a="1"/>
  <c r="GN233" i="4" s="1"/>
  <c r="EN233" i="4" a="1"/>
  <c r="EN233" i="4" s="1"/>
  <c r="FP95" i="4" a="1"/>
  <c r="FP95" i="4" s="1"/>
  <c r="FV95" i="4" a="1"/>
  <c r="FV95" i="4" s="1"/>
  <c r="EN95" i="4" a="1"/>
  <c r="EN95" i="4" s="1"/>
  <c r="DO95" i="4" a="1"/>
  <c r="DO95" i="4" s="1"/>
  <c r="GU95" i="4" a="1"/>
  <c r="GU95" i="4" s="1"/>
  <c r="FB95" i="4" a="1"/>
  <c r="FB95" i="4" s="1"/>
  <c r="FM95" i="4"/>
  <c r="HK204" i="4" a="1"/>
  <c r="HK204" i="4" s="1"/>
  <c r="EV204" i="4" a="1"/>
  <c r="EV204" i="4" s="1"/>
  <c r="DY204" i="4" a="1"/>
  <c r="DY204" i="4" s="1"/>
  <c r="HC204" i="4" a="1"/>
  <c r="HC204" i="4" s="1"/>
  <c r="GU204" i="4" a="1"/>
  <c r="GU204" i="4" s="1"/>
  <c r="FG204" i="4" a="1"/>
  <c r="FG204" i="4" s="1"/>
  <c r="DL204" i="4" a="1"/>
  <c r="DL204" i="4"/>
  <c r="FA161" i="4" a="1"/>
  <c r="FA161" i="4" s="1"/>
  <c r="HE161" i="4" a="1"/>
  <c r="HE161" i="4" s="1"/>
  <c r="GV161" i="4" a="1"/>
  <c r="GV161" i="4" s="1"/>
  <c r="ER161" i="4" a="1"/>
  <c r="ER161" i="4"/>
  <c r="T161" i="4" a="1"/>
  <c r="T161" i="4" s="1"/>
  <c r="HD161" i="4" a="1"/>
  <c r="HD161" i="4" s="1"/>
  <c r="FG161" i="4" a="1"/>
  <c r="FG161" i="4" s="1"/>
  <c r="FB161" i="4" a="1"/>
  <c r="FB161" i="4" s="1"/>
  <c r="R66" i="4" a="1"/>
  <c r="R66" i="4" s="1"/>
  <c r="GW66" i="4" a="1"/>
  <c r="GW66" i="4" s="1"/>
  <c r="FT66" i="4" a="1"/>
  <c r="FT66" i="4" s="1"/>
  <c r="GP66" i="4" a="1"/>
  <c r="GP66" i="4" s="1"/>
  <c r="EQ66" i="4" a="1"/>
  <c r="EQ66" i="4" s="1"/>
  <c r="FS182" i="4" a="1"/>
  <c r="FS182" i="4"/>
  <c r="GX27" i="4" a="1"/>
  <c r="GX27" i="4" s="1"/>
  <c r="EW27" i="4" a="1"/>
  <c r="EW27" i="4" s="1"/>
  <c r="GO27" i="4" a="1"/>
  <c r="GO27" i="4" s="1"/>
  <c r="FN27" i="4"/>
  <c r="EV27" i="4" a="1"/>
  <c r="EV27" i="4" s="1"/>
  <c r="GP238" i="4" a="1"/>
  <c r="GP238" i="4" s="1"/>
  <c r="DS238" i="4" a="1"/>
  <c r="DS238" i="4"/>
  <c r="DR238" i="4" a="1"/>
  <c r="DR238" i="4" s="1"/>
  <c r="FL238" i="4"/>
  <c r="EZ238" i="4" a="1"/>
  <c r="EZ238" i="4" s="1"/>
  <c r="GQ238" i="4" a="1"/>
  <c r="GQ238" i="4" s="1"/>
  <c r="GP146" i="4" a="1"/>
  <c r="GP146" i="4" s="1"/>
  <c r="FN146" i="4"/>
  <c r="EM146" i="4" a="1"/>
  <c r="EM146" i="4" s="1"/>
  <c r="DZ146" i="4" a="1"/>
  <c r="DZ146" i="4"/>
  <c r="FW146" i="4" a="1"/>
  <c r="FW146" i="4" s="1"/>
  <c r="DL146" i="4" a="1"/>
  <c r="DL146" i="4" s="1"/>
  <c r="HK130" i="4" a="1"/>
  <c r="HK130" i="4" s="1"/>
  <c r="EP130" i="4" a="1"/>
  <c r="EP130" i="4" s="1"/>
  <c r="EI130" i="4" a="1"/>
  <c r="EI130" i="4" s="1"/>
  <c r="S262" i="4" a="1"/>
  <c r="S262" i="4" s="1"/>
  <c r="ET262" i="4" a="1"/>
  <c r="ET262" i="4" s="1"/>
  <c r="EL262" i="4" a="1"/>
  <c r="EL262" i="4" s="1"/>
  <c r="FN262" i="4"/>
  <c r="GZ262" i="4" a="1"/>
  <c r="GZ262" i="4" s="1"/>
  <c r="GD150" i="4"/>
  <c r="GD202" i="4"/>
  <c r="GD197" i="4"/>
  <c r="GD24" i="4"/>
  <c r="GQ64" i="4" a="1"/>
  <c r="GQ64" i="4" s="1"/>
  <c r="FY64" i="4" a="1"/>
  <c r="FY64" i="4" s="1"/>
  <c r="R243" i="4" a="1"/>
  <c r="R243" i="4"/>
  <c r="EH243" i="4" a="1"/>
  <c r="EH243" i="4" s="1"/>
  <c r="ET243" i="4" a="1"/>
  <c r="ET243" i="4" s="1"/>
  <c r="GY243" i="4" a="1"/>
  <c r="GY243" i="4" s="1"/>
  <c r="HC243" i="4" a="1"/>
  <c r="HC243" i="4"/>
  <c r="HH243" i="4" a="1"/>
  <c r="HH243" i="4" s="1"/>
  <c r="FF243" i="4" a="1"/>
  <c r="FF243" i="4"/>
  <c r="EM243" i="4" a="1"/>
  <c r="EM243" i="4" s="1"/>
  <c r="FV243" i="4" a="1"/>
  <c r="FV243" i="4" s="1"/>
  <c r="GQ243" i="4" a="1"/>
  <c r="GQ243" i="4" s="1"/>
  <c r="T243" i="4" a="1"/>
  <c r="T243" i="4" s="1"/>
  <c r="DS243" i="4" a="1"/>
  <c r="DS243" i="4" s="1"/>
  <c r="DR243" i="4" a="1"/>
  <c r="DR243" i="4" s="1"/>
  <c r="HA243" i="4" a="1"/>
  <c r="HA243" i="4" s="1"/>
  <c r="GU243" i="4" a="1"/>
  <c r="GU243" i="4" s="1"/>
  <c r="DW243" i="4" a="1"/>
  <c r="DW243" i="4" s="1"/>
  <c r="FB243" i="4" a="1"/>
  <c r="FB243" i="4" s="1"/>
  <c r="FL243" i="4"/>
  <c r="FJ243" i="4" a="1"/>
  <c r="FJ243" i="4" s="1"/>
  <c r="EL243" i="4" a="1"/>
  <c r="EL243" i="4" s="1"/>
  <c r="FP243" i="4" a="1"/>
  <c r="FP243" i="4" s="1"/>
  <c r="EC243" i="4" a="1"/>
  <c r="EC243" i="4"/>
  <c r="GO243" i="4" a="1"/>
  <c r="GO243" i="4" s="1"/>
  <c r="FT243" i="4" a="1"/>
  <c r="FT243" i="4" s="1"/>
  <c r="EB243" i="4" a="1"/>
  <c r="EB243" i="4" s="1"/>
  <c r="N243" i="4" a="1"/>
  <c r="N243" i="4" s="1"/>
  <c r="L243" i="4" a="1"/>
  <c r="L243" i="4" s="1"/>
  <c r="FG243" i="4" a="1"/>
  <c r="FG243" i="4" s="1"/>
  <c r="S243" i="4" a="1"/>
  <c r="S243" i="4" s="1"/>
  <c r="FS243" i="4" a="1"/>
  <c r="FS243" i="4" s="1"/>
  <c r="GS243" i="4" a="1"/>
  <c r="GS243" i="4" s="1"/>
  <c r="EQ243" i="4" a="1"/>
  <c r="EQ243" i="4" s="1"/>
  <c r="EJ243" i="4" a="1"/>
  <c r="EJ243" i="4" s="1"/>
  <c r="FA243" i="4" a="1"/>
  <c r="FA243" i="4" s="1"/>
  <c r="HD243" i="4" a="1"/>
  <c r="HD243" i="4" s="1"/>
  <c r="EW243" i="4" a="1"/>
  <c r="EW243" i="4" s="1"/>
  <c r="ER243" i="4" a="1"/>
  <c r="ER243" i="4" s="1"/>
  <c r="FI243" i="4" a="1"/>
  <c r="FI243" i="4" s="1"/>
  <c r="GP243" i="4" a="1"/>
  <c r="GP243" i="4" s="1"/>
  <c r="DY243" i="4" a="1"/>
  <c r="DY243" i="4" s="1"/>
  <c r="DV243" i="4" a="1"/>
  <c r="DV243" i="4" s="1"/>
  <c r="GM243" i="4" a="1"/>
  <c r="GM243" i="4"/>
  <c r="FX243" i="4" a="1"/>
  <c r="FX243" i="4" s="1"/>
  <c r="HF243" i="4" a="1"/>
  <c r="HF243" i="4" s="1"/>
  <c r="DL243" i="4" a="1"/>
  <c r="DL243" i="4" s="1"/>
  <c r="EV243" i="4" a="1"/>
  <c r="EV243" i="4" s="1"/>
  <c r="GX103" i="4" a="1"/>
  <c r="GX103" i="4" s="1"/>
  <c r="GO103" i="4" a="1"/>
  <c r="GO103" i="4" s="1"/>
  <c r="ED103" i="4" a="1"/>
  <c r="ED103" i="4" s="1"/>
  <c r="FP103" i="4" a="1"/>
  <c r="FP103" i="4" s="1"/>
  <c r="FS103" i="4" a="1"/>
  <c r="FS103" i="4" s="1"/>
  <c r="GR103" i="4" a="1"/>
  <c r="GR103" i="4" s="1"/>
  <c r="GW103" i="4" a="1"/>
  <c r="GW103" i="4" s="1"/>
  <c r="FX103" i="4" a="1"/>
  <c r="FX103" i="4" s="1"/>
  <c r="FE103" i="4" a="1"/>
  <c r="FE103" i="4" s="1"/>
  <c r="EP103" i="4" a="1"/>
  <c r="EP103" i="4" s="1"/>
  <c r="DS103" i="4" a="1"/>
  <c r="DS103" i="4" s="1"/>
  <c r="DR103" i="4" a="1"/>
  <c r="DR103" i="4" s="1"/>
  <c r="DW103" i="4" a="1"/>
  <c r="DW103" i="4" s="1"/>
  <c r="GM103" i="4" a="1"/>
  <c r="GM103" i="4" s="1"/>
  <c r="GQ103" i="4" a="1"/>
  <c r="GQ103" i="4" s="1"/>
  <c r="FJ103" i="4" a="1"/>
  <c r="FJ103" i="4" s="1"/>
  <c r="FG103" i="4" a="1"/>
  <c r="FG103" i="4" s="1"/>
  <c r="DQ103" i="4" a="1"/>
  <c r="DQ103" i="4" s="1"/>
  <c r="DO103" i="4" a="1"/>
  <c r="DO103" i="4" s="1"/>
  <c r="EL103" i="4" a="1"/>
  <c r="EL103" i="4" s="1"/>
  <c r="FM103" i="4"/>
  <c r="EN103" i="4" a="1"/>
  <c r="EN103" i="4" s="1"/>
  <c r="FC103" i="4" a="1"/>
  <c r="FC103" i="4"/>
  <c r="EW103" i="4" a="1"/>
  <c r="EW103" i="4"/>
  <c r="GS103" i="4" a="1"/>
  <c r="GS103" i="4" s="1"/>
  <c r="DM103" i="4" a="1"/>
  <c r="DM103" i="4" s="1"/>
  <c r="HH103" i="4" a="1"/>
  <c r="HH103" i="4" s="1"/>
  <c r="EC103" i="4" a="1"/>
  <c r="EC103" i="4" s="1"/>
  <c r="EM103" i="4" a="1"/>
  <c r="EM103" i="4" s="1"/>
  <c r="FV103" i="4" a="1"/>
  <c r="FV103" i="4" s="1"/>
  <c r="EB103" i="4" a="1"/>
  <c r="EB103" i="4"/>
  <c r="EV103" i="4" a="1"/>
  <c r="EV103" i="4" s="1"/>
  <c r="FC30" i="4" a="1"/>
  <c r="FC30" i="4" s="1"/>
  <c r="EL30" i="4" a="1"/>
  <c r="EL30" i="4" s="1"/>
  <c r="FL30" i="4"/>
  <c r="HE203" i="4" a="1"/>
  <c r="HE203" i="4" s="1"/>
  <c r="FB203" i="4" a="1"/>
  <c r="FB203" i="4" s="1"/>
  <c r="FI214" i="4" a="1"/>
  <c r="FI214" i="4" s="1"/>
  <c r="DL214" i="4" a="1"/>
  <c r="DL214" i="4" s="1"/>
  <c r="HK214" i="4" a="1"/>
  <c r="HK214" i="4" s="1"/>
  <c r="GP219" i="4" a="1"/>
  <c r="GP219" i="4" s="1"/>
  <c r="FY219" i="4" a="1"/>
  <c r="FY219" i="4" s="1"/>
  <c r="HF219" i="4" a="1"/>
  <c r="HF219" i="4" s="1"/>
  <c r="DO219" i="4" a="1"/>
  <c r="DO219" i="4" s="1"/>
  <c r="FW219" i="4" a="1"/>
  <c r="FW219" i="4" s="1"/>
  <c r="FE219" i="4" a="1"/>
  <c r="FE219" i="4" s="1"/>
  <c r="GV219" i="4" a="1"/>
  <c r="GV219" i="4" s="1"/>
  <c r="FB219" i="4" a="1"/>
  <c r="FB219" i="4" s="1"/>
  <c r="DM219" i="4" a="1"/>
  <c r="DM219" i="4" s="1"/>
  <c r="GS219" i="4" a="1"/>
  <c r="GS219" i="4" s="1"/>
  <c r="FL219" i="4"/>
  <c r="Q219" i="4" a="1"/>
  <c r="Q219" i="4" s="1"/>
  <c r="I219" i="4" a="1"/>
  <c r="I219" i="4" s="1"/>
  <c r="FT219" i="4" a="1"/>
  <c r="FT219" i="4" s="1"/>
  <c r="HD219" i="4" a="1"/>
  <c r="HD219" i="4" s="1"/>
  <c r="ER219" i="4" a="1"/>
  <c r="ER219" i="4" s="1"/>
  <c r="FI219" i="4" a="1"/>
  <c r="FI219" i="4" s="1"/>
  <c r="FJ219" i="4" a="1"/>
  <c r="FJ219" i="4" s="1"/>
  <c r="K219" i="4" a="1"/>
  <c r="K219" i="4"/>
  <c r="DU219" i="4" a="1"/>
  <c r="DU219" i="4"/>
  <c r="S219" i="4" a="1"/>
  <c r="S219" i="4" s="1"/>
  <c r="FF219" i="4" a="1"/>
  <c r="FF219" i="4" s="1"/>
  <c r="EJ219" i="4" a="1"/>
  <c r="EJ219" i="4" s="1"/>
  <c r="HA219" i="4" a="1"/>
  <c r="HA219" i="4" s="1"/>
  <c r="EN219" i="4" a="1"/>
  <c r="EN219" i="4" s="1"/>
  <c r="DL219" i="4" a="1"/>
  <c r="DL219" i="4" s="1"/>
  <c r="GQ219" i="4" a="1"/>
  <c r="GQ219" i="4" s="1"/>
  <c r="GR219" i="4" a="1"/>
  <c r="GR219" i="4" s="1"/>
  <c r="HK219" i="4" a="1"/>
  <c r="HK219" i="4"/>
  <c r="GW219" i="4" a="1"/>
  <c r="GW219" i="4" s="1"/>
  <c r="EQ219" i="4" a="1"/>
  <c r="EQ219" i="4" s="1"/>
  <c r="DW219" i="4" a="1"/>
  <c r="DW219" i="4" s="1"/>
  <c r="EM219" i="4" a="1"/>
  <c r="EM219" i="4" s="1"/>
  <c r="EP219" i="4" a="1"/>
  <c r="EP219" i="4" s="1"/>
  <c r="DY219" i="4" a="1"/>
  <c r="DY219" i="4" s="1"/>
  <c r="GX219" i="4" a="1"/>
  <c r="GX219" i="4" s="1"/>
  <c r="EW219" i="4" a="1"/>
  <c r="EW219" i="4" s="1"/>
  <c r="FM219" i="4"/>
  <c r="ET219" i="4" a="1"/>
  <c r="ET219" i="4" s="1"/>
  <c r="ES219" i="4" a="1"/>
  <c r="ES219" i="4" s="1"/>
  <c r="O219" i="4" a="1"/>
  <c r="O219" i="4" s="1"/>
  <c r="FX190" i="4" a="1"/>
  <c r="FX190" i="4" s="1"/>
  <c r="K190" i="4" a="1"/>
  <c r="K190" i="4" s="1"/>
  <c r="DU190" i="4" a="1"/>
  <c r="DU190" i="4" s="1"/>
  <c r="Q190" i="4" a="1"/>
  <c r="Q190" i="4" s="1"/>
  <c r="I190" i="4" a="1"/>
  <c r="I190" i="4" s="1"/>
  <c r="N190" i="4" a="1"/>
  <c r="N190" i="4" s="1"/>
  <c r="L190" i="4" a="1"/>
  <c r="L190" i="4" s="1"/>
  <c r="GZ48" i="4" a="1"/>
  <c r="GZ48" i="4" s="1"/>
  <c r="FA48" i="4" a="1"/>
  <c r="FA48" i="4" s="1"/>
  <c r="DZ183" i="4" a="1"/>
  <c r="DZ183" i="4" s="1"/>
  <c r="ET183" i="4" a="1"/>
  <c r="ET183" i="4" s="1"/>
  <c r="ED183" i="4" a="1"/>
  <c r="ED183" i="4" s="1"/>
  <c r="DY183" i="4" a="1"/>
  <c r="DY183" i="4" s="1"/>
  <c r="FW68" i="4" a="1"/>
  <c r="FW68" i="4" s="1"/>
  <c r="EV177" i="4" a="1"/>
  <c r="EV177" i="4" s="1"/>
  <c r="FX68" i="4" a="1"/>
  <c r="FX68" i="4" s="1"/>
  <c r="FX177" i="4" a="1"/>
  <c r="FX177" i="4" s="1"/>
  <c r="EC124" i="4" a="1"/>
  <c r="EC124" i="4" s="1"/>
  <c r="FC124" i="4" a="1"/>
  <c r="FC124" i="4" s="1"/>
  <c r="DL68" i="4" a="1"/>
  <c r="DL68" i="4" s="1"/>
  <c r="FJ68" i="4" a="1"/>
  <c r="FJ68" i="4" s="1"/>
  <c r="FP68" i="4" a="1"/>
  <c r="FP68" i="4" s="1"/>
  <c r="HF177" i="4" a="1"/>
  <c r="HF177" i="4" s="1"/>
  <c r="EH124" i="4" a="1"/>
  <c r="EH124" i="4"/>
  <c r="EE124" i="4" a="1"/>
  <c r="EE124" i="4" s="1"/>
  <c r="DQ124" i="4" a="1"/>
  <c r="DQ124" i="4" s="1"/>
  <c r="GP124" i="4" a="1"/>
  <c r="GP124" i="4" s="1"/>
  <c r="DL177" i="4" a="1"/>
  <c r="DL177" i="4" s="1"/>
  <c r="S68" i="4" a="1"/>
  <c r="S68" i="4" s="1"/>
  <c r="GZ124" i="4" a="1"/>
  <c r="GZ124" i="4" s="1"/>
  <c r="DZ68" i="4" a="1"/>
  <c r="DZ68" i="4" s="1"/>
  <c r="FY68" i="4" a="1"/>
  <c r="FY68" i="4"/>
  <c r="K68" i="4" a="1"/>
  <c r="K68" i="4" s="1"/>
  <c r="DU68" i="4" a="1"/>
  <c r="DU68" i="4" s="1"/>
  <c r="K124" i="4" a="1"/>
  <c r="K124" i="4" s="1"/>
  <c r="DU124" i="4" a="1"/>
  <c r="DU124" i="4" s="1"/>
  <c r="GW124" i="4" a="1"/>
  <c r="GW124" i="4" s="1"/>
  <c r="EX68" i="4" a="1"/>
  <c r="EX68" i="4" s="1"/>
  <c r="HD177" i="4" a="1"/>
  <c r="HD177" i="4" s="1"/>
  <c r="GS68" i="4" a="1"/>
  <c r="GS68" i="4" s="1"/>
  <c r="DY68" i="4" a="1"/>
  <c r="DY68" i="4" s="1"/>
  <c r="GU177" i="4" a="1"/>
  <c r="GU177" i="4" s="1"/>
  <c r="DQ68" i="4" a="1"/>
  <c r="DQ68" i="4" s="1"/>
  <c r="O68" i="4" a="1"/>
  <c r="O68" i="4" s="1"/>
  <c r="GV68" i="4" a="1"/>
  <c r="GV68" i="4" s="1"/>
  <c r="EW124" i="4" a="1"/>
  <c r="EW124" i="4"/>
  <c r="T177" i="4" a="1"/>
  <c r="T177" i="4" s="1"/>
  <c r="EE177" i="4" a="1"/>
  <c r="EE177" i="4" s="1"/>
  <c r="FW177" i="4" a="1"/>
  <c r="FW177" i="4" s="1"/>
  <c r="EZ177" i="4" a="1"/>
  <c r="EZ177" i="4" s="1"/>
  <c r="FI124" i="4" a="1"/>
  <c r="FI124" i="4" s="1"/>
  <c r="EQ177" i="4" a="1"/>
  <c r="EQ177" i="4"/>
  <c r="M124" i="4" a="1"/>
  <c r="M124" i="4" s="1"/>
  <c r="ED68" i="4" a="1"/>
  <c r="ED68" i="4" s="1"/>
  <c r="GR68" i="4" a="1"/>
  <c r="GR68" i="4" s="1"/>
  <c r="FS68" i="4" a="1"/>
  <c r="FS68" i="4" s="1"/>
  <c r="FG124" i="4" a="1"/>
  <c r="FG124" i="4" s="1"/>
  <c r="FS177" i="4" a="1"/>
  <c r="FS177" i="4" s="1"/>
  <c r="EN177" i="4" a="1"/>
  <c r="EN177" i="4" s="1"/>
  <c r="FE124" i="4" a="1"/>
  <c r="FE124" i="4" s="1"/>
  <c r="FN177" i="4"/>
  <c r="EZ68" i="4" a="1"/>
  <c r="EZ68" i="4"/>
  <c r="HK124" i="4" a="1"/>
  <c r="HK124" i="4" s="1"/>
  <c r="FF124" i="4" a="1"/>
  <c r="FF124" i="4" s="1"/>
  <c r="FM177" i="4"/>
  <c r="EP68" i="4" a="1"/>
  <c r="EP68" i="4" s="1"/>
  <c r="EM177" i="4" a="1"/>
  <c r="EM177" i="4" s="1"/>
  <c r="ER177" i="4" a="1"/>
  <c r="ER177" i="4" s="1"/>
  <c r="GM124" i="4" a="1"/>
  <c r="GM124" i="4" s="1"/>
  <c r="EE68" i="4" a="1"/>
  <c r="EE68" i="4" s="1"/>
  <c r="ED124" i="4" a="1"/>
  <c r="ED124" i="4" s="1"/>
  <c r="S177" i="4" a="1"/>
  <c r="S177" i="4" s="1"/>
  <c r="FM68" i="4"/>
  <c r="GN68" i="4" a="1"/>
  <c r="GN68" i="4" s="1"/>
  <c r="FF68" i="4" a="1"/>
  <c r="FF68" i="4" s="1"/>
  <c r="GR177" i="4" a="1"/>
  <c r="GR177" i="4" s="1"/>
  <c r="GX68" i="4" a="1"/>
  <c r="GX68" i="4" s="1"/>
  <c r="EJ177" i="4" a="1"/>
  <c r="EJ177" i="4" s="1"/>
  <c r="HF68" i="4" a="1"/>
  <c r="HF68" i="4" s="1"/>
  <c r="EV124" i="4" a="1"/>
  <c r="EV124" i="4" s="1"/>
  <c r="DS68" i="4" a="1"/>
  <c r="DS68" i="4" s="1"/>
  <c r="DR68" i="4" a="1"/>
  <c r="DR68" i="4" s="1"/>
  <c r="HE177" i="4" a="1"/>
  <c r="HE177" i="4" s="1"/>
  <c r="ED177" i="4" a="1"/>
  <c r="ED177" i="4" s="1"/>
  <c r="DV177" i="4" a="1"/>
  <c r="DV177" i="4" s="1"/>
  <c r="N124" i="4" a="1"/>
  <c r="N124" i="4" s="1"/>
  <c r="L124" i="4" a="1"/>
  <c r="L124" i="4" s="1"/>
  <c r="DM124" i="4" a="1"/>
  <c r="DM124" i="4" s="1"/>
  <c r="DO124" i="4" a="1"/>
  <c r="DO124" i="4" s="1"/>
  <c r="FN124" i="4"/>
  <c r="HC68" i="4" a="1"/>
  <c r="HC68" i="4" s="1"/>
  <c r="GR124" i="4" a="1"/>
  <c r="GR124" i="4" s="1"/>
  <c r="HD124" i="4" a="1"/>
  <c r="HD124" i="4" s="1"/>
  <c r="HH68" i="4" a="1"/>
  <c r="HH68" i="4" s="1"/>
  <c r="EH177" i="4" a="1"/>
  <c r="EH177" i="4"/>
  <c r="FV124" i="4" a="1"/>
  <c r="FV124" i="4" s="1"/>
  <c r="S124" i="4" a="1"/>
  <c r="S124" i="4" s="1"/>
  <c r="DS124" i="4" a="1"/>
  <c r="DS124" i="4" s="1"/>
  <c r="DR124" i="4" a="1"/>
  <c r="DR124" i="4" s="1"/>
  <c r="DO68" i="4" a="1"/>
  <c r="DO68" i="4" s="1"/>
  <c r="EC68" i="4" a="1"/>
  <c r="EC68" i="4" s="1"/>
  <c r="HA68" i="4" a="1"/>
  <c r="HA68" i="4" s="1"/>
  <c r="EN124" i="4" a="1"/>
  <c r="EN124" i="4" s="1"/>
  <c r="EV68" i="4" a="1"/>
  <c r="EV68" i="4" s="1"/>
  <c r="ET124" i="4" a="1"/>
  <c r="ET124" i="4" s="1"/>
  <c r="FJ124" i="4" a="1"/>
  <c r="FJ124" i="4" s="1"/>
  <c r="FG68" i="4" a="1"/>
  <c r="FG68" i="4" s="1"/>
  <c r="HE68" i="4" a="1"/>
  <c r="HE68" i="4" s="1"/>
  <c r="FN68" i="4"/>
  <c r="ES177" i="4" a="1"/>
  <c r="ES177" i="4" s="1"/>
  <c r="EM68" i="4" a="1"/>
  <c r="EM68" i="4" s="1"/>
  <c r="EZ124" i="4" a="1"/>
  <c r="EZ124" i="4" s="1"/>
  <c r="DV124" i="4" a="1"/>
  <c r="DV124" i="4"/>
  <c r="HF124" i="4" a="1"/>
  <c r="HF124" i="4" s="1"/>
  <c r="EM124" i="4" a="1"/>
  <c r="EM124" i="4" s="1"/>
  <c r="HE124" i="4" a="1"/>
  <c r="HE124" i="4" s="1"/>
  <c r="GX177" i="4" a="1"/>
  <c r="GX177" i="4" s="1"/>
  <c r="GV177" i="4" a="1"/>
  <c r="GV177" i="4" s="1"/>
  <c r="DM68" i="4" a="1"/>
  <c r="DM68" i="4" s="1"/>
  <c r="FB177" i="4" a="1"/>
  <c r="FB177" i="4"/>
  <c r="GS177" i="4" a="1"/>
  <c r="GS177" i="4" s="1"/>
  <c r="GP177" i="4" a="1"/>
  <c r="GP177" i="4" s="1"/>
  <c r="EP177" i="4" a="1"/>
  <c r="EP177" i="4" s="1"/>
  <c r="FX124" i="4" a="1"/>
  <c r="FX124" i="4" s="1"/>
  <c r="FB68" i="4" a="1"/>
  <c r="FB68" i="4" s="1"/>
  <c r="FE68" i="4" a="1"/>
  <c r="FE68" i="4" s="1"/>
  <c r="DM177" i="4" a="1"/>
  <c r="DM177" i="4" s="1"/>
  <c r="EX124" i="4" a="1"/>
  <c r="EX124" i="4" s="1"/>
  <c r="EB177" i="4" a="1"/>
  <c r="EB177" i="4" s="1"/>
  <c r="ES68" i="4" a="1"/>
  <c r="ES68" i="4" s="1"/>
  <c r="DW177" i="4" a="1"/>
  <c r="DW177" i="4" s="1"/>
  <c r="ER124" i="4" a="1"/>
  <c r="ER124" i="4" s="1"/>
  <c r="T68" i="4" a="1"/>
  <c r="T68" i="4" s="1"/>
  <c r="DS177" i="4" a="1"/>
  <c r="DS177" i="4"/>
  <c r="DR177" i="4" a="1"/>
  <c r="DR177" i="4" s="1"/>
  <c r="EN68" i="4" a="1"/>
  <c r="EN68" i="4" s="1"/>
  <c r="EI177" i="4" a="1"/>
  <c r="EI177" i="4" s="1"/>
  <c r="FV177" i="4" a="1"/>
  <c r="FV177" i="4" s="1"/>
  <c r="EX177" i="4" a="1"/>
  <c r="EX177" i="4" s="1"/>
  <c r="HC177" i="4" a="1"/>
  <c r="HC177" i="4" s="1"/>
  <c r="K177" i="4" a="1"/>
  <c r="K177" i="4" s="1"/>
  <c r="DU177" i="4" a="1"/>
  <c r="DU177" i="4" s="1"/>
  <c r="GY68" i="4" a="1"/>
  <c r="GY68" i="4" s="1"/>
  <c r="FS124" i="4" a="1"/>
  <c r="FS124" i="4" s="1"/>
  <c r="GO68" i="4" a="1"/>
  <c r="GO68" i="4" s="1"/>
  <c r="DY124" i="4" a="1"/>
  <c r="DY124" i="4" s="1"/>
  <c r="EJ124" i="4" a="1"/>
  <c r="EJ124" i="4" s="1"/>
  <c r="GN177" i="4" a="1"/>
  <c r="GN177" i="4" s="1"/>
  <c r="HD68" i="4" a="1"/>
  <c r="HD68" i="4" s="1"/>
  <c r="EQ68" i="4" a="1"/>
  <c r="EQ68" i="4" s="1"/>
  <c r="FE177" i="4" a="1"/>
  <c r="FE177" i="4"/>
  <c r="FP124" i="4" a="1"/>
  <c r="FP124" i="4" s="1"/>
  <c r="FF177" i="4" a="1"/>
  <c r="FF177" i="4" s="1"/>
  <c r="EQ124" i="4" a="1"/>
  <c r="EQ124" i="4" s="1"/>
  <c r="EB124" i="4" a="1"/>
  <c r="EB124" i="4" s="1"/>
  <c r="DZ124" i="4" a="1"/>
  <c r="DZ124" i="4" s="1"/>
  <c r="GW68" i="4" a="1"/>
  <c r="GW68" i="4" s="1"/>
  <c r="DW68" i="4" a="1"/>
  <c r="DW68" i="4" s="1"/>
  <c r="DQ177" i="4" a="1"/>
  <c r="DQ177" i="4" s="1"/>
  <c r="O124" i="4" a="1"/>
  <c r="O124" i="4" s="1"/>
  <c r="HC124" i="4" a="1"/>
  <c r="HC124" i="4" s="1"/>
  <c r="FM124" i="4"/>
  <c r="EC177" i="4" a="1"/>
  <c r="EC177" i="4" s="1"/>
  <c r="GW177" i="4" a="1"/>
  <c r="GW177" i="4" s="1"/>
  <c r="GM68" i="4" a="1"/>
  <c r="GM68" i="4" s="1"/>
  <c r="FV68" i="4" a="1"/>
  <c r="FV68" i="4" s="1"/>
  <c r="FL177" i="4"/>
  <c r="FA68" i="4" a="1"/>
  <c r="FA68" i="4" s="1"/>
  <c r="EB68" i="4" a="1"/>
  <c r="EB68" i="4" s="1"/>
  <c r="ET177" i="4" a="1"/>
  <c r="ET177" i="4" s="1"/>
  <c r="ES124" i="4" a="1"/>
  <c r="ES124" i="4" s="1"/>
  <c r="FP177" i="4" a="1"/>
  <c r="FP177" i="4" s="1"/>
  <c r="FL124" i="4"/>
  <c r="EL68" i="4" a="1"/>
  <c r="EL68" i="4" s="1"/>
  <c r="EW68" i="4" a="1"/>
  <c r="EW68" i="4" s="1"/>
  <c r="HA177" i="4" a="1"/>
  <c r="HA177" i="4" s="1"/>
  <c r="FB124" i="4" a="1"/>
  <c r="FB124" i="4" s="1"/>
  <c r="FJ177" i="4" a="1"/>
  <c r="FJ177" i="4" s="1"/>
  <c r="GZ177" i="4" a="1"/>
  <c r="GZ177" i="4" s="1"/>
  <c r="FL68" i="4"/>
  <c r="M177" i="4" a="1"/>
  <c r="M177" i="4" s="1"/>
  <c r="FY124" i="4" a="1"/>
  <c r="FY124" i="4" s="1"/>
  <c r="DO177" i="4" a="1"/>
  <c r="DO177" i="4" s="1"/>
  <c r="DL124" i="4" a="1"/>
  <c r="DL124" i="4" s="1"/>
  <c r="FT124" i="4" a="1"/>
  <c r="FT124" i="4" s="1"/>
  <c r="FC68" i="4" a="1"/>
  <c r="FC68" i="4" s="1"/>
  <c r="N68" i="4" a="1"/>
  <c r="N68" i="4" s="1"/>
  <c r="L68" i="4" a="1"/>
  <c r="L68" i="4" s="1"/>
  <c r="FY177" i="4" a="1"/>
  <c r="FY177" i="4" s="1"/>
  <c r="GS124" i="4" a="1"/>
  <c r="GS124" i="4" s="1"/>
  <c r="FC177" i="4" a="1"/>
  <c r="FC177" i="4" s="1"/>
  <c r="GM177" i="4" a="1"/>
  <c r="GM177" i="4" s="1"/>
  <c r="GQ177" i="4" a="1"/>
  <c r="GQ177" i="4" s="1"/>
  <c r="EL177" i="4" a="1"/>
  <c r="EL177" i="4" s="1"/>
  <c r="DZ177" i="4" a="1"/>
  <c r="DZ177" i="4" s="1"/>
  <c r="FG177" i="4" a="1"/>
  <c r="FG177" i="4" s="1"/>
  <c r="ER68" i="4" a="1"/>
  <c r="ER68" i="4" s="1"/>
  <c r="HH177" i="4" a="1"/>
  <c r="HH177" i="4" s="1"/>
  <c r="GN124" i="4" a="1"/>
  <c r="GN124" i="4" s="1"/>
  <c r="HK177" i="4" a="1"/>
  <c r="HK177" i="4" s="1"/>
  <c r="GZ68" i="4" a="1"/>
  <c r="GZ68" i="4" s="1"/>
  <c r="GO177" i="4" a="1"/>
  <c r="GO177" i="4" s="1"/>
  <c r="FI68" i="4" a="1"/>
  <c r="FI68" i="4" s="1"/>
  <c r="FA124" i="4" a="1"/>
  <c r="FA124" i="4" s="1"/>
  <c r="T124" i="4" a="1"/>
  <c r="T124" i="4" s="1"/>
  <c r="FW124" i="4" a="1"/>
  <c r="FW124" i="4" s="1"/>
  <c r="N177" i="4" a="1"/>
  <c r="N177" i="4" s="1"/>
  <c r="L177" i="4" a="1"/>
  <c r="L177" i="4" s="1"/>
  <c r="HK68" i="4" a="1"/>
  <c r="HK68" i="4" s="1"/>
  <c r="GP68" i="4" a="1"/>
  <c r="GP68" i="4" s="1"/>
  <c r="DV68" i="4" a="1"/>
  <c r="DV68" i="4" s="1"/>
  <c r="DY177" i="4" a="1"/>
  <c r="DY177" i="4" s="1"/>
  <c r="EJ68" i="4" a="1"/>
  <c r="EJ68" i="4" s="1"/>
  <c r="EI124" i="4" a="1"/>
  <c r="EI124" i="4" s="1"/>
  <c r="HA124" i="4" a="1"/>
  <c r="HA124" i="4"/>
  <c r="GX124" i="4" a="1"/>
  <c r="GX124" i="4" s="1"/>
  <c r="GY124" i="4" a="1"/>
  <c r="GY124" i="4" s="1"/>
  <c r="M68" i="4" a="1"/>
  <c r="M68" i="4" s="1"/>
  <c r="GO124" i="4" a="1"/>
  <c r="GO124" i="4" s="1"/>
  <c r="FT68" i="4" a="1"/>
  <c r="FT68" i="4" s="1"/>
  <c r="GU68" i="4" a="1"/>
  <c r="GU68" i="4" s="1"/>
  <c r="GU124" i="4" a="1"/>
  <c r="GU124" i="4"/>
  <c r="GQ124" i="4" a="1"/>
  <c r="GQ124" i="4" s="1"/>
  <c r="EP124" i="4" a="1"/>
  <c r="EP124" i="4" s="1"/>
  <c r="FT177" i="4" a="1"/>
  <c r="FT177" i="4" s="1"/>
  <c r="FA177" i="4" a="1"/>
  <c r="FA177" i="4" s="1"/>
  <c r="DW124" i="4" a="1"/>
  <c r="DW124" i="4" s="1"/>
  <c r="GY177" i="4" a="1"/>
  <c r="GY177" i="4" s="1"/>
  <c r="ET68" i="4" a="1"/>
  <c r="ET68" i="4" s="1"/>
  <c r="FI177" i="4" a="1"/>
  <c r="FI177" i="4" s="1"/>
  <c r="EL124" i="4" a="1"/>
  <c r="EL124" i="4" s="1"/>
  <c r="GQ68" i="4" a="1"/>
  <c r="GQ68" i="4" s="1"/>
  <c r="GV124" i="4" a="1"/>
  <c r="GV124" i="4" s="1"/>
  <c r="EH68" i="4" a="1"/>
  <c r="EH68" i="4"/>
  <c r="O177" i="4" a="1"/>
  <c r="O177" i="4" s="1"/>
  <c r="HH124" i="4" a="1"/>
  <c r="HH124" i="4" s="1"/>
  <c r="EW177" i="4" a="1"/>
  <c r="EW177" i="4" s="1"/>
  <c r="EI68" i="4" a="1"/>
  <c r="EI68" i="4" s="1"/>
  <c r="EL136" i="4" a="1"/>
  <c r="EL136" i="4" s="1"/>
  <c r="FS136" i="4" a="1"/>
  <c r="FS136" i="4" s="1"/>
  <c r="EI136" i="4" a="1"/>
  <c r="EI136" i="4"/>
  <c r="K136" i="4" a="1"/>
  <c r="K136" i="4" s="1"/>
  <c r="DU136" i="4" a="1"/>
  <c r="DU136" i="4" s="1"/>
  <c r="GM136" i="4" a="1"/>
  <c r="GM136" i="4" s="1"/>
  <c r="ER136" i="4" a="1"/>
  <c r="ER136" i="4"/>
  <c r="M136" i="4" a="1"/>
  <c r="M136" i="4" s="1"/>
  <c r="DS136" i="4" a="1"/>
  <c r="DS136" i="4" s="1"/>
  <c r="DR136" i="4" a="1"/>
  <c r="DR136" i="4" s="1"/>
  <c r="DW136" i="4" a="1"/>
  <c r="DW136" i="4"/>
  <c r="GU136" i="4" a="1"/>
  <c r="GU136" i="4" s="1"/>
  <c r="HD136" i="4" a="1"/>
  <c r="HD136" i="4" s="1"/>
  <c r="EZ136" i="4" a="1"/>
  <c r="EZ136" i="4" s="1"/>
  <c r="FM136" i="4"/>
  <c r="GW136" i="4" a="1"/>
  <c r="GW136" i="4" s="1"/>
  <c r="EQ136" i="4" a="1"/>
  <c r="EQ136" i="4" s="1"/>
  <c r="R136" i="4" a="1"/>
  <c r="R136" i="4" s="1"/>
  <c r="EW136" i="4" a="1"/>
  <c r="EW136" i="4" s="1"/>
  <c r="DY136" i="4" a="1"/>
  <c r="DY136" i="4" s="1"/>
  <c r="GP136" i="4" a="1"/>
  <c r="GP136" i="4" s="1"/>
  <c r="O136" i="4" a="1"/>
  <c r="O136" i="4" s="1"/>
  <c r="GY136" i="4" a="1"/>
  <c r="GY136" i="4"/>
  <c r="EX136" i="4" a="1"/>
  <c r="EX136" i="4" s="1"/>
  <c r="FB136" i="4" a="1"/>
  <c r="FB136" i="4" s="1"/>
  <c r="FY136" i="4" a="1"/>
  <c r="FY136" i="4" s="1"/>
  <c r="EV136" i="4" a="1"/>
  <c r="EV136" i="4" s="1"/>
  <c r="FN136" i="4"/>
  <c r="EP136" i="4" a="1"/>
  <c r="EP136" i="4" s="1"/>
  <c r="ES136" i="4" a="1"/>
  <c r="ES136" i="4" s="1"/>
  <c r="DV136" i="4" a="1"/>
  <c r="DV136" i="4" s="1"/>
  <c r="FW136" i="4" a="1"/>
  <c r="FW136" i="4" s="1"/>
  <c r="FJ136" i="4" a="1"/>
  <c r="FJ136" i="4" s="1"/>
  <c r="GZ136" i="4" a="1"/>
  <c r="GZ136" i="4" s="1"/>
  <c r="GO136" i="4" a="1"/>
  <c r="GO136" i="4" s="1"/>
  <c r="HK136" i="4" a="1"/>
  <c r="HK136" i="4" s="1"/>
  <c r="HH136" i="4" a="1"/>
  <c r="HH136" i="4" s="1"/>
  <c r="FG136" i="4" a="1"/>
  <c r="FG136" i="4" s="1"/>
  <c r="Q136" i="4" a="1"/>
  <c r="Q136" i="4" s="1"/>
  <c r="I136" i="4" a="1"/>
  <c r="I136" i="4" s="1"/>
  <c r="FA136" i="4" a="1"/>
  <c r="FA136" i="4"/>
  <c r="N136" i="4" a="1"/>
  <c r="N136" i="4" s="1"/>
  <c r="L136" i="4" a="1"/>
  <c r="L136" i="4" s="1"/>
  <c r="FS207" i="4" a="1"/>
  <c r="FS207" i="4" s="1"/>
  <c r="DZ207" i="4" a="1"/>
  <c r="DZ207" i="4" s="1"/>
  <c r="GM207" i="4" a="1"/>
  <c r="GM207" i="4"/>
  <c r="DV207" i="4" a="1"/>
  <c r="DV207" i="4" s="1"/>
  <c r="ED207" i="4" a="1"/>
  <c r="ED207" i="4" s="1"/>
  <c r="FF207" i="4" a="1"/>
  <c r="FF207" i="4" s="1"/>
  <c r="DO207" i="4" a="1"/>
  <c r="DO207" i="4" s="1"/>
  <c r="HA207" i="4" a="1"/>
  <c r="HA207" i="4" s="1"/>
  <c r="FG207" i="4" a="1"/>
  <c r="FG207" i="4" s="1"/>
  <c r="EH207" i="4" a="1"/>
  <c r="EH207" i="4" s="1"/>
  <c r="GY207" i="4" a="1"/>
  <c r="GY207" i="4"/>
  <c r="GN207" i="4" a="1"/>
  <c r="GN207" i="4" s="1"/>
  <c r="FI207" i="4" a="1"/>
  <c r="FI207" i="4" s="1"/>
  <c r="S207" i="4" a="1"/>
  <c r="S207" i="4" s="1"/>
  <c r="EL207" i="4" a="1"/>
  <c r="EL207" i="4" s="1"/>
  <c r="FM207" i="4"/>
  <c r="DW207" i="4" a="1"/>
  <c r="DW207" i="4"/>
  <c r="EP207" i="4" a="1"/>
  <c r="EP207" i="4" s="1"/>
  <c r="GR207" i="4" a="1"/>
  <c r="GR207" i="4" s="1"/>
  <c r="EQ207" i="4" a="1"/>
  <c r="EQ207" i="4" s="1"/>
  <c r="FN207" i="4"/>
  <c r="ET207" i="4" a="1"/>
  <c r="ET207" i="4" s="1"/>
  <c r="EJ207" i="4" a="1"/>
  <c r="EJ207" i="4" s="1"/>
  <c r="DY207" i="4" a="1"/>
  <c r="DY207" i="4" s="1"/>
  <c r="DL207" i="4" a="1"/>
  <c r="DL207" i="4" s="1"/>
  <c r="EI207" i="4" a="1"/>
  <c r="EI207" i="4" s="1"/>
  <c r="HK207" i="4" a="1"/>
  <c r="HK207" i="4" s="1"/>
  <c r="DS207" i="4" a="1"/>
  <c r="DS207" i="4" s="1"/>
  <c r="DR207" i="4" a="1"/>
  <c r="DR207" i="4" s="1"/>
  <c r="FX207" i="4" a="1"/>
  <c r="FX207" i="4" s="1"/>
  <c r="GO207" i="4" a="1"/>
  <c r="GO207" i="4" s="1"/>
  <c r="GX207" i="4" a="1"/>
  <c r="GX207" i="4" s="1"/>
  <c r="M207" i="4" a="1"/>
  <c r="M207" i="4" s="1"/>
  <c r="EE207" i="4" a="1"/>
  <c r="EE207" i="4"/>
  <c r="FY207" i="4" a="1"/>
  <c r="FY207" i="4" s="1"/>
  <c r="FT207" i="4" a="1"/>
  <c r="FT207" i="4" s="1"/>
  <c r="HD207" i="4" a="1"/>
  <c r="HD207" i="4" s="1"/>
  <c r="GZ207" i="4" a="1"/>
  <c r="GZ207" i="4" s="1"/>
  <c r="EX207" i="4" a="1"/>
  <c r="EX207" i="4" s="1"/>
  <c r="GS207" i="4" a="1"/>
  <c r="GS207" i="4" s="1"/>
  <c r="EN207" i="4" a="1"/>
  <c r="EN207" i="4" s="1"/>
  <c r="GP207" i="4" a="1"/>
  <c r="GP207" i="4" s="1"/>
  <c r="FJ207" i="4" a="1"/>
  <c r="FJ207" i="4" s="1"/>
  <c r="FP207" i="4" a="1"/>
  <c r="FP207" i="4" s="1"/>
  <c r="FA207" i="4" a="1"/>
  <c r="FA207" i="4" s="1"/>
  <c r="FL207" i="4"/>
  <c r="HF207" i="4" a="1"/>
  <c r="HF207" i="4" s="1"/>
  <c r="EB207" i="4" a="1"/>
  <c r="EB207" i="4" s="1"/>
  <c r="R207" i="4" a="1"/>
  <c r="R207" i="4" s="1"/>
  <c r="Q207" i="4" a="1"/>
  <c r="Q207" i="4" s="1"/>
  <c r="I207" i="4" a="1"/>
  <c r="I207" i="4" s="1"/>
  <c r="GQ207" i="4" a="1"/>
  <c r="GQ207" i="4" s="1"/>
  <c r="FC207" i="4" a="1"/>
  <c r="FC207" i="4" s="1"/>
  <c r="FW207" i="4" a="1"/>
  <c r="FW207" i="4" s="1"/>
  <c r="FE207" i="4" a="1"/>
  <c r="FE207" i="4" s="1"/>
  <c r="S247" i="4" a="1"/>
  <c r="S247" i="4" s="1"/>
  <c r="FP247" i="4" a="1"/>
  <c r="FP247" i="4" s="1"/>
  <c r="FG247" i="4" a="1"/>
  <c r="FG247" i="4" s="1"/>
  <c r="EV247" i="4" a="1"/>
  <c r="EV247" i="4" s="1"/>
  <c r="EZ247" i="4" a="1"/>
  <c r="EZ247" i="4"/>
  <c r="EE247" i="4" a="1"/>
  <c r="EE247" i="4" s="1"/>
  <c r="Q247" i="4" a="1"/>
  <c r="Q247" i="4" s="1"/>
  <c r="I247" i="4" a="1"/>
  <c r="I247" i="4" s="1"/>
  <c r="FX247" i="4" a="1"/>
  <c r="FX247" i="4" s="1"/>
  <c r="DS247" i="4" a="1"/>
  <c r="DS247" i="4" s="1"/>
  <c r="DR247" i="4" a="1"/>
  <c r="DR247" i="4" s="1"/>
  <c r="GO247" i="4" a="1"/>
  <c r="GO247" i="4" s="1"/>
  <c r="HH247" i="4" a="1"/>
  <c r="HH247" i="4" s="1"/>
  <c r="HC247" i="4" a="1"/>
  <c r="HC247" i="4" s="1"/>
  <c r="DZ247" i="4" a="1"/>
  <c r="DZ247" i="4" s="1"/>
  <c r="EP247" i="4" a="1"/>
  <c r="EP247" i="4" s="1"/>
  <c r="DO247" i="4" a="1"/>
  <c r="DO247" i="4" s="1"/>
  <c r="GN247" i="4" a="1"/>
  <c r="GN247" i="4" s="1"/>
  <c r="EW247" i="4" a="1"/>
  <c r="EW247" i="4" s="1"/>
  <c r="R247" i="4" a="1"/>
  <c r="R247" i="4" s="1"/>
  <c r="FC247" i="4" a="1"/>
  <c r="FC247" i="4" s="1"/>
  <c r="GV247" i="4" a="1"/>
  <c r="GV247" i="4" s="1"/>
  <c r="K247" i="4" a="1"/>
  <c r="K247" i="4" s="1"/>
  <c r="DU247" i="4" a="1"/>
  <c r="DU247" i="4" s="1"/>
  <c r="FJ247" i="4" a="1"/>
  <c r="FJ247" i="4" s="1"/>
  <c r="GX247" i="4" a="1"/>
  <c r="GX247" i="4" s="1"/>
  <c r="GP247" i="4" a="1"/>
  <c r="GP247" i="4" s="1"/>
  <c r="HF247" i="4" a="1"/>
  <c r="HF247" i="4" s="1"/>
  <c r="ES247" i="4" a="1"/>
  <c r="ES247" i="4" s="1"/>
  <c r="HA247" i="4" a="1"/>
  <c r="HA247" i="4" s="1"/>
  <c r="EI247" i="4" a="1"/>
  <c r="EI247" i="4" s="1"/>
  <c r="EH249" i="4" a="1"/>
  <c r="EH249" i="4"/>
  <c r="K249" i="4" a="1"/>
  <c r="K249" i="4" s="1"/>
  <c r="DU249" i="4" a="1"/>
  <c r="DU249" i="4" s="1"/>
  <c r="FB249" i="4" a="1"/>
  <c r="FB249" i="4" s="1"/>
  <c r="HH249" i="4" a="1"/>
  <c r="HH249" i="4" s="1"/>
  <c r="HE249" i="4" a="1"/>
  <c r="HE249" i="4" s="1"/>
  <c r="GN249" i="4" a="1"/>
  <c r="GN249" i="4" s="1"/>
  <c r="ES249" i="4" a="1"/>
  <c r="ES249" i="4" s="1"/>
  <c r="O249" i="4" a="1"/>
  <c r="O249" i="4" s="1"/>
  <c r="ED249" i="4" a="1"/>
  <c r="ED249" i="4" s="1"/>
  <c r="EW249" i="4" a="1"/>
  <c r="EW249" i="4" s="1"/>
  <c r="GR249" i="4" a="1"/>
  <c r="GR249" i="4" s="1"/>
  <c r="EV249" i="4" a="1"/>
  <c r="EV249" i="4" s="1"/>
  <c r="DY249" i="4" a="1"/>
  <c r="DY249" i="4" s="1"/>
  <c r="FJ249" i="4" a="1"/>
  <c r="FJ249" i="4" s="1"/>
  <c r="EL249" i="4" a="1"/>
  <c r="EL249" i="4" s="1"/>
  <c r="EP249" i="4" a="1"/>
  <c r="EP249" i="4" s="1"/>
  <c r="R249" i="4" a="1"/>
  <c r="R249" i="4" s="1"/>
  <c r="T249" i="4" a="1"/>
  <c r="T249" i="4" s="1"/>
  <c r="ET249" i="4" a="1"/>
  <c r="ET249" i="4" s="1"/>
  <c r="GX249" i="4" a="1"/>
  <c r="GX249" i="4" s="1"/>
  <c r="FM249" i="4"/>
  <c r="GZ249" i="4" a="1"/>
  <c r="GZ249" i="4" s="1"/>
  <c r="EN249" i="4" a="1"/>
  <c r="EN249" i="4" s="1"/>
  <c r="HF249" i="4" a="1"/>
  <c r="HF249" i="4" s="1"/>
  <c r="DW249" i="4" a="1"/>
  <c r="DW249" i="4" s="1"/>
  <c r="N249" i="4" a="1"/>
  <c r="N249" i="4" s="1"/>
  <c r="L249" i="4" a="1"/>
  <c r="L249" i="4" s="1"/>
  <c r="GS249" i="4" a="1"/>
  <c r="GS249" i="4" s="1"/>
  <c r="HA249" i="4" a="1"/>
  <c r="HA249" i="4" s="1"/>
  <c r="FY249" i="4" a="1"/>
  <c r="FY249" i="4"/>
  <c r="Q249" i="4" a="1"/>
  <c r="Q249" i="4" s="1"/>
  <c r="I249" i="4" a="1"/>
  <c r="I249" i="4"/>
  <c r="EB249" i="4" a="1"/>
  <c r="EB249" i="4" s="1"/>
  <c r="DZ249" i="4" a="1"/>
  <c r="DZ249" i="4" s="1"/>
  <c r="ER249" i="4" a="1"/>
  <c r="ER249" i="4" s="1"/>
  <c r="M249" i="4" a="1"/>
  <c r="M249" i="4" s="1"/>
  <c r="EQ249" i="4" a="1"/>
  <c r="EQ249" i="4"/>
  <c r="FX249" i="4" a="1"/>
  <c r="FX249" i="4" s="1"/>
  <c r="DV249" i="4" a="1"/>
  <c r="DV249" i="4"/>
  <c r="FN249" i="4"/>
  <c r="FG249" i="4" a="1"/>
  <c r="FG249" i="4" s="1"/>
  <c r="GY249" i="4" a="1"/>
  <c r="GY249" i="4" s="1"/>
  <c r="DQ249" i="4" a="1"/>
  <c r="DQ249" i="4" s="1"/>
  <c r="EC249" i="4" a="1"/>
  <c r="EC249" i="4" s="1"/>
  <c r="DM249" i="4" a="1"/>
  <c r="DM249" i="4" s="1"/>
  <c r="FP249" i="4" a="1"/>
  <c r="FP249" i="4" s="1"/>
  <c r="FL249" i="4"/>
  <c r="DL249" i="4" a="1"/>
  <c r="DL249" i="4" s="1"/>
  <c r="GQ249" i="4" a="1"/>
  <c r="GQ249" i="4" s="1"/>
  <c r="FC249" i="4" a="1"/>
  <c r="FC249" i="4" s="1"/>
  <c r="EE249" i="4" a="1"/>
  <c r="EE249" i="4" s="1"/>
  <c r="HK249" i="4" a="1"/>
  <c r="HK249" i="4" s="1"/>
  <c r="DO249" i="4" a="1"/>
  <c r="DO249" i="4" s="1"/>
  <c r="GV249" i="4" a="1"/>
  <c r="GV249" i="4" s="1"/>
  <c r="FS249" i="4" a="1"/>
  <c r="FS249" i="4" s="1"/>
  <c r="GO249" i="4" a="1"/>
  <c r="GO249" i="4" s="1"/>
  <c r="DS249" i="4" a="1"/>
  <c r="DS249" i="4" s="1"/>
  <c r="DR249" i="4" a="1"/>
  <c r="DR249" i="4" s="1"/>
  <c r="S249" i="4" a="1"/>
  <c r="S249" i="4" s="1"/>
  <c r="GP249" i="4" a="1"/>
  <c r="GP249" i="4" s="1"/>
  <c r="EI249" i="4" a="1"/>
  <c r="EI249" i="4" s="1"/>
  <c r="EX249" i="4" a="1"/>
  <c r="EX249" i="4" s="1"/>
  <c r="FE249" i="4" a="1"/>
  <c r="FE249" i="4" s="1"/>
  <c r="DS253" i="4" a="1"/>
  <c r="DS253" i="4" s="1"/>
  <c r="DR253" i="4" a="1"/>
  <c r="DR253" i="4" s="1"/>
  <c r="N253" i="4" a="1"/>
  <c r="N253" i="4" s="1"/>
  <c r="L253" i="4" a="1"/>
  <c r="L253" i="4" s="1"/>
  <c r="FX253" i="4" a="1"/>
  <c r="FX253" i="4"/>
  <c r="EW253" i="4" a="1"/>
  <c r="EW253" i="4" s="1"/>
  <c r="FV253" i="4" a="1"/>
  <c r="FV253" i="4" s="1"/>
  <c r="FJ253" i="4" a="1"/>
  <c r="FJ253" i="4" s="1"/>
  <c r="HE253" i="4" a="1"/>
  <c r="HE253" i="4" s="1"/>
  <c r="GS253" i="4" a="1"/>
  <c r="GS253" i="4" s="1"/>
  <c r="EZ253" i="4" a="1"/>
  <c r="EZ253" i="4" s="1"/>
  <c r="GX253" i="4" a="1"/>
  <c r="GX253" i="4"/>
  <c r="FL253" i="4"/>
  <c r="HC253" i="4" a="1"/>
  <c r="HC253" i="4"/>
  <c r="R253" i="4" a="1"/>
  <c r="R253" i="4" s="1"/>
  <c r="HK253" i="4" a="1"/>
  <c r="HK253" i="4" s="1"/>
  <c r="EX253" i="4" a="1"/>
  <c r="EX253" i="4" s="1"/>
  <c r="EE253" i="4" a="1"/>
  <c r="EE253" i="4" s="1"/>
  <c r="FT253" i="4" a="1"/>
  <c r="FT253" i="4" s="1"/>
  <c r="GW253" i="4" a="1"/>
  <c r="GW253" i="4" s="1"/>
  <c r="GV253" i="4" a="1"/>
  <c r="GV253" i="4" s="1"/>
  <c r="FF253" i="4" a="1"/>
  <c r="FF253" i="4" s="1"/>
  <c r="HA253" i="4" a="1"/>
  <c r="HA253" i="4" s="1"/>
  <c r="ES253" i="4" a="1"/>
  <c r="ES253" i="4" s="1"/>
  <c r="ET253" i="4" a="1"/>
  <c r="ET253" i="4" s="1"/>
  <c r="GR253" i="4" a="1"/>
  <c r="GR253" i="4" s="1"/>
  <c r="S253" i="4" a="1"/>
  <c r="S253" i="4" s="1"/>
  <c r="GY253" i="4" a="1"/>
  <c r="GY253" i="4" s="1"/>
  <c r="FS253" i="4" a="1"/>
  <c r="FS253" i="4" s="1"/>
  <c r="EI253" i="4" a="1"/>
  <c r="EI253" i="4"/>
  <c r="GM253" i="4" a="1"/>
  <c r="GM253" i="4" s="1"/>
  <c r="HD253" i="4" a="1"/>
  <c r="HD253" i="4" s="1"/>
  <c r="FE253" i="4" a="1"/>
  <c r="FE253" i="4" s="1"/>
  <c r="O253" i="4" a="1"/>
  <c r="O253" i="4" s="1"/>
  <c r="ED253" i="4" a="1"/>
  <c r="ED253" i="4" s="1"/>
  <c r="FS196" i="4" a="1"/>
  <c r="FS196" i="4" s="1"/>
  <c r="DQ196" i="4" a="1"/>
  <c r="DQ196" i="4"/>
  <c r="EH196" i="4" a="1"/>
  <c r="EH196" i="4" s="1"/>
  <c r="GQ196" i="4" a="1"/>
  <c r="GQ196" i="4" s="1"/>
  <c r="EN196" i="4" a="1"/>
  <c r="EN196" i="4" s="1"/>
  <c r="FC196" i="4" a="1"/>
  <c r="FC196" i="4" s="1"/>
  <c r="FT196" i="4" a="1"/>
  <c r="FT196" i="4" s="1"/>
  <c r="GX196" i="4" a="1"/>
  <c r="GX196" i="4" s="1"/>
  <c r="FF196" i="4" a="1"/>
  <c r="FF196" i="4" s="1"/>
  <c r="FE196" i="4" a="1"/>
  <c r="FE196" i="4" s="1"/>
  <c r="EL196" i="4" a="1"/>
  <c r="EL196" i="4" s="1"/>
  <c r="FW196" i="4" a="1"/>
  <c r="FW196" i="4" s="1"/>
  <c r="GN196" i="4" a="1"/>
  <c r="GN196" i="4" s="1"/>
  <c r="EE196" i="4" a="1"/>
  <c r="EE196" i="4"/>
  <c r="EV196" i="4" a="1"/>
  <c r="EV196" i="4" s="1"/>
  <c r="EQ196" i="4" a="1"/>
  <c r="EQ196" i="4" s="1"/>
  <c r="GZ196" i="4" a="1"/>
  <c r="GZ196" i="4" s="1"/>
  <c r="HA196" i="4" a="1"/>
  <c r="HA196" i="4" s="1"/>
  <c r="HH196" i="4" a="1"/>
  <c r="HH196" i="4" s="1"/>
  <c r="EB196" i="4" a="1"/>
  <c r="EB196" i="4" s="1"/>
  <c r="GP196" i="4" a="1"/>
  <c r="GP196" i="4" s="1"/>
  <c r="FA196" i="4" a="1"/>
  <c r="FA196" i="4" s="1"/>
  <c r="DZ196" i="4" a="1"/>
  <c r="DZ196" i="4" s="1"/>
  <c r="HF196" i="4" a="1"/>
  <c r="HF196" i="4" s="1"/>
  <c r="N196" i="4" a="1"/>
  <c r="N196" i="4" s="1"/>
  <c r="L196" i="4" a="1"/>
  <c r="L196" i="4" s="1"/>
  <c r="FJ196" i="4" a="1"/>
  <c r="FJ196" i="4" s="1"/>
  <c r="FL196" i="4"/>
  <c r="DY196" i="4" a="1"/>
  <c r="DY196" i="4" s="1"/>
  <c r="FB196" i="4" a="1"/>
  <c r="FB196" i="4" s="1"/>
  <c r="DV196" i="4" a="1"/>
  <c r="DV196" i="4" s="1"/>
  <c r="GM196" i="4" a="1"/>
  <c r="GM196" i="4" s="1"/>
  <c r="FM42" i="4"/>
  <c r="EZ42" i="4" a="1"/>
  <c r="EZ42" i="4" s="1"/>
  <c r="O42" i="4" a="1"/>
  <c r="O42" i="4" s="1"/>
  <c r="GN42" i="4" a="1"/>
  <c r="GN42" i="4" s="1"/>
  <c r="FN42" i="4"/>
  <c r="EJ42" i="4" a="1"/>
  <c r="EJ42" i="4" s="1"/>
  <c r="N42" i="4" a="1"/>
  <c r="N42" i="4" s="1"/>
  <c r="L42" i="4" a="1"/>
  <c r="L42" i="4"/>
  <c r="ES42" i="4" a="1"/>
  <c r="ES42" i="4" s="1"/>
  <c r="GU42" i="4" a="1"/>
  <c r="GU42" i="4" s="1"/>
  <c r="EX42" i="4" a="1"/>
  <c r="EX42" i="4" s="1"/>
  <c r="EH42" i="4" a="1"/>
  <c r="EH42" i="4"/>
  <c r="GO42" i="4" a="1"/>
  <c r="GO42" i="4" s="1"/>
  <c r="FP42" i="4" a="1"/>
  <c r="FP42" i="4" s="1"/>
  <c r="GW42" i="4" a="1"/>
  <c r="GW42" i="4" s="1"/>
  <c r="HF42" i="4" a="1"/>
  <c r="HF42" i="4" s="1"/>
  <c r="DV42" i="4" a="1"/>
  <c r="DV42" i="4" s="1"/>
  <c r="FL42" i="4"/>
  <c r="EM42" i="4" a="1"/>
  <c r="EM42" i="4"/>
  <c r="EC42" i="4" a="1"/>
  <c r="EC42" i="4" s="1"/>
  <c r="DL42" i="4" a="1"/>
  <c r="DL42" i="4" s="1"/>
  <c r="FS42" i="4" a="1"/>
  <c r="FS42" i="4" s="1"/>
  <c r="HE42" i="4" a="1"/>
  <c r="HE42" i="4" s="1"/>
  <c r="EL42" i="4" a="1"/>
  <c r="EL42" i="4" s="1"/>
  <c r="ER42" i="4" a="1"/>
  <c r="ER42" i="4" s="1"/>
  <c r="Q42" i="4" a="1"/>
  <c r="Q42" i="4" s="1"/>
  <c r="I42" i="4" a="1"/>
  <c r="I42" i="4" s="1"/>
  <c r="HK42" i="4" a="1"/>
  <c r="HK42" i="4" s="1"/>
  <c r="GR42" i="4" a="1"/>
  <c r="GR42" i="4" s="1"/>
  <c r="EB42" i="4" a="1"/>
  <c r="EB42" i="4" s="1"/>
  <c r="DY42" i="4" a="1"/>
  <c r="DY42" i="4" s="1"/>
  <c r="EQ42" i="4" a="1"/>
  <c r="EQ42" i="4" s="1"/>
  <c r="GY42" i="4" a="1"/>
  <c r="GY42" i="4" s="1"/>
  <c r="FV42" i="4" a="1"/>
  <c r="FV42" i="4" s="1"/>
  <c r="FT42" i="4" a="1"/>
  <c r="FT42" i="4" s="1"/>
  <c r="DQ42" i="4" a="1"/>
  <c r="DQ42" i="4" s="1"/>
  <c r="DZ42" i="4" a="1"/>
  <c r="DZ42" i="4" s="1"/>
  <c r="FB42" i="4" a="1"/>
  <c r="FB42" i="4" s="1"/>
  <c r="FG42" i="4" a="1"/>
  <c r="FG42" i="4" s="1"/>
  <c r="EW42" i="4" a="1"/>
  <c r="EW42" i="4"/>
  <c r="S42" i="4" a="1"/>
  <c r="S42" i="4" s="1"/>
  <c r="FF42" i="4" a="1"/>
  <c r="FF42" i="4" s="1"/>
  <c r="DM42" i="4" a="1"/>
  <c r="DM42" i="4" s="1"/>
  <c r="GV42" i="4" a="1"/>
  <c r="GV42" i="4" s="1"/>
  <c r="EV42" i="4" a="1"/>
  <c r="EV42" i="4" s="1"/>
  <c r="FX42" i="4" a="1"/>
  <c r="FX42" i="4" s="1"/>
  <c r="ED42" i="4" a="1"/>
  <c r="ED42" i="4" s="1"/>
  <c r="GP42" i="4" a="1"/>
  <c r="GP42" i="4" s="1"/>
  <c r="R42" i="4" a="1"/>
  <c r="R42" i="4" s="1"/>
  <c r="GS42" i="4" a="1"/>
  <c r="GS42" i="4"/>
  <c r="M42" i="4" a="1"/>
  <c r="M42" i="4" s="1"/>
  <c r="EN42" i="4" a="1"/>
  <c r="EN42" i="4" s="1"/>
  <c r="EI42" i="4" a="1"/>
  <c r="EI42" i="4" s="1"/>
  <c r="HD42" i="4" a="1"/>
  <c r="HD42" i="4" s="1"/>
  <c r="DO42" i="4" a="1"/>
  <c r="DO42" i="4" s="1"/>
  <c r="FJ42" i="4" a="1"/>
  <c r="FJ42" i="4" s="1"/>
  <c r="T42" i="4" a="1"/>
  <c r="T42" i="4" s="1"/>
  <c r="EP42" i="4" a="1"/>
  <c r="EP42" i="4" s="1"/>
  <c r="EE42" i="4" a="1"/>
  <c r="EE42" i="4" s="1"/>
  <c r="FY42" i="4" a="1"/>
  <c r="FY42" i="4" s="1"/>
  <c r="K42" i="4" a="1"/>
  <c r="K42" i="4" s="1"/>
  <c r="DU42" i="4" a="1"/>
  <c r="DU42" i="4" s="1"/>
  <c r="O146" i="4" a="1"/>
  <c r="O146" i="4" s="1"/>
  <c r="R146" i="4" a="1"/>
  <c r="R146" i="4" s="1"/>
  <c r="FI146" i="4" a="1"/>
  <c r="FI146" i="4" s="1"/>
  <c r="T146" i="4" a="1"/>
  <c r="T146" i="4" s="1"/>
  <c r="EP146" i="4" a="1"/>
  <c r="EP146" i="4" s="1"/>
  <c r="FA146" i="4" a="1"/>
  <c r="FA146" i="4" s="1"/>
  <c r="EW146" i="4" a="1"/>
  <c r="EW146" i="4" s="1"/>
  <c r="FJ146" i="4" a="1"/>
  <c r="FJ146" i="4" s="1"/>
  <c r="GQ146" i="4" a="1"/>
  <c r="GQ146" i="4" s="1"/>
  <c r="GW146" i="4" a="1"/>
  <c r="GW146" i="4" s="1"/>
  <c r="GM146" i="4" a="1"/>
  <c r="GM146" i="4" s="1"/>
  <c r="EQ146" i="4" a="1"/>
  <c r="EQ146" i="4" s="1"/>
  <c r="ED146" i="4" a="1"/>
  <c r="ED146" i="4"/>
  <c r="FB146" i="4" a="1"/>
  <c r="FB146" i="4" s="1"/>
  <c r="GS146" i="4" a="1"/>
  <c r="GS146" i="4" s="1"/>
  <c r="EH146" i="4" a="1"/>
  <c r="EH146" i="4" s="1"/>
  <c r="GO146" i="4" a="1"/>
  <c r="GO146" i="4" s="1"/>
  <c r="HH146" i="4" a="1"/>
  <c r="HH146" i="4" s="1"/>
  <c r="HF146" i="4" a="1"/>
  <c r="HF146" i="4" s="1"/>
  <c r="EL146" i="4" a="1"/>
  <c r="EL146" i="4" s="1"/>
  <c r="M146" i="4" a="1"/>
  <c r="M146" i="4" s="1"/>
  <c r="GZ146" i="4" a="1"/>
  <c r="GZ146" i="4" s="1"/>
  <c r="EX146" i="4" a="1"/>
  <c r="EX146" i="4"/>
  <c r="EZ146" i="4" a="1"/>
  <c r="EZ146" i="4" s="1"/>
  <c r="EC146" i="4" a="1"/>
  <c r="EC146" i="4" s="1"/>
  <c r="DO146" i="4" a="1"/>
  <c r="DO146" i="4" s="1"/>
  <c r="HA146" i="4" a="1"/>
  <c r="HA146" i="4" s="1"/>
  <c r="EI146" i="4" a="1"/>
  <c r="EI146" i="4"/>
  <c r="GX146" i="4" a="1"/>
  <c r="GX146" i="4" s="1"/>
  <c r="DV146" i="4" a="1"/>
  <c r="DV146" i="4" s="1"/>
  <c r="GY146" i="4" a="1"/>
  <c r="GY146" i="4" s="1"/>
  <c r="FV146" i="4" a="1"/>
  <c r="FV146" i="4" s="1"/>
  <c r="FF146" i="4" a="1"/>
  <c r="FF146" i="4" s="1"/>
  <c r="FT146" i="4" a="1"/>
  <c r="FT146" i="4" s="1"/>
  <c r="GN146" i="4" a="1"/>
  <c r="GN146" i="4"/>
  <c r="HD146" i="4" a="1"/>
  <c r="HD146" i="4" s="1"/>
  <c r="FE146" i="4" a="1"/>
  <c r="FE146" i="4" s="1"/>
  <c r="GU146" i="4" a="1"/>
  <c r="GU146" i="4" s="1"/>
  <c r="FP146" i="4" a="1"/>
  <c r="FP146" i="4" s="1"/>
  <c r="ES146" i="4" a="1"/>
  <c r="ES146" i="4" s="1"/>
  <c r="FC146" i="4" a="1"/>
  <c r="FC146" i="4" s="1"/>
  <c r="N146" i="4" a="1"/>
  <c r="N146" i="4" s="1"/>
  <c r="L146" i="4" a="1"/>
  <c r="L146" i="4"/>
  <c r="FS146" i="4" a="1"/>
  <c r="FS146" i="4" s="1"/>
  <c r="EV146" i="4" a="1"/>
  <c r="EV146" i="4" s="1"/>
  <c r="HE146" i="4" a="1"/>
  <c r="HE146" i="4" s="1"/>
  <c r="EJ146" i="4" a="1"/>
  <c r="EJ146" i="4" s="1"/>
  <c r="DW146" i="4" a="1"/>
  <c r="DW146" i="4" s="1"/>
  <c r="Q146" i="4" a="1"/>
  <c r="Q146" i="4" s="1"/>
  <c r="I146" i="4" a="1"/>
  <c r="I146" i="4" s="1"/>
  <c r="FG146" i="4" a="1"/>
  <c r="FG146" i="4" s="1"/>
  <c r="DY146" i="4" a="1"/>
  <c r="DY146" i="4" s="1"/>
  <c r="S146" i="4" a="1"/>
  <c r="S146" i="4" s="1"/>
  <c r="FL146" i="4"/>
  <c r="GR146" i="4" a="1"/>
  <c r="GR146" i="4" s="1"/>
  <c r="EN146" i="4" a="1"/>
  <c r="EN146" i="4" s="1"/>
  <c r="HC146" i="4" a="1"/>
  <c r="HC146" i="4" s="1"/>
  <c r="DQ146" i="4" a="1"/>
  <c r="DQ146" i="4" s="1"/>
  <c r="EB146" i="4" a="1"/>
  <c r="EB146" i="4" s="1"/>
  <c r="FX146" i="4" a="1"/>
  <c r="FX146" i="4" s="1"/>
  <c r="FM146" i="4"/>
  <c r="DS146" i="4" a="1"/>
  <c r="DS146" i="4" s="1"/>
  <c r="DR146" i="4" a="1"/>
  <c r="DR146" i="4" s="1"/>
  <c r="ET146" i="4" a="1"/>
  <c r="ET146" i="4" s="1"/>
  <c r="EE146" i="4" a="1"/>
  <c r="EE146" i="4" s="1"/>
  <c r="FY146" i="4" a="1"/>
  <c r="FY146" i="4" s="1"/>
  <c r="HK146" i="4" a="1"/>
  <c r="HK146" i="4" s="1"/>
  <c r="K146" i="4" a="1"/>
  <c r="K146" i="4" s="1"/>
  <c r="DU146" i="4" a="1"/>
  <c r="DU146" i="4" s="1"/>
  <c r="ER146" i="4" a="1"/>
  <c r="ER146" i="4" s="1"/>
  <c r="DM146" i="4" a="1"/>
  <c r="DM146" i="4" s="1"/>
  <c r="GV146" i="4" a="1"/>
  <c r="GV146" i="4" s="1"/>
  <c r="HA67" i="4" a="1"/>
  <c r="HA67" i="4" s="1"/>
  <c r="HD67" i="4" a="1"/>
  <c r="HD67" i="4" s="1"/>
  <c r="GZ67" i="4" a="1"/>
  <c r="GZ67" i="4" s="1"/>
  <c r="GQ67" i="4" a="1"/>
  <c r="GQ67" i="4" s="1"/>
  <c r="HK67" i="4" a="1"/>
  <c r="HK67" i="4" s="1"/>
  <c r="DQ67" i="4" a="1"/>
  <c r="DQ67" i="4" s="1"/>
  <c r="FT67" i="4" a="1"/>
  <c r="FT67" i="4" s="1"/>
  <c r="DZ67" i="4" a="1"/>
  <c r="DZ67" i="4" s="1"/>
  <c r="HF67" i="4" a="1"/>
  <c r="HF67" i="4" s="1"/>
  <c r="DS67" i="4" a="1"/>
  <c r="DS67" i="4" s="1"/>
  <c r="DR67" i="4" a="1"/>
  <c r="DR67" i="4" s="1"/>
  <c r="FA67" i="4" a="1"/>
  <c r="FA67" i="4" s="1"/>
  <c r="FW67" i="4" a="1"/>
  <c r="FW67" i="4" s="1"/>
  <c r="EJ67" i="4" a="1"/>
  <c r="EJ67" i="4" s="1"/>
  <c r="FF67" i="4" a="1"/>
  <c r="FF67" i="4" s="1"/>
  <c r="EX67" i="4" a="1"/>
  <c r="EX67" i="4" s="1"/>
  <c r="EP67" i="4" a="1"/>
  <c r="EP67" i="4" s="1"/>
  <c r="EM67" i="4" a="1"/>
  <c r="EM67" i="4" s="1"/>
  <c r="S67" i="4" a="1"/>
  <c r="S67" i="4" s="1"/>
  <c r="GY67" i="4" a="1"/>
  <c r="GY67" i="4" s="1"/>
  <c r="O67" i="4" a="1"/>
  <c r="O67" i="4" s="1"/>
  <c r="GX67" i="4" a="1"/>
  <c r="GX67" i="4"/>
  <c r="DY67" i="4" a="1"/>
  <c r="DY67" i="4" s="1"/>
  <c r="FE67" i="4" a="1"/>
  <c r="FE67" i="4" s="1"/>
  <c r="DL67" i="4" a="1"/>
  <c r="DL67" i="4" s="1"/>
  <c r="HE67" i="4" a="1"/>
  <c r="HE67" i="4" s="1"/>
  <c r="GO67" i="4" a="1"/>
  <c r="GO67" i="4" s="1"/>
  <c r="EI67" i="4" a="1"/>
  <c r="EI67" i="4" s="1"/>
  <c r="N67" i="4" a="1"/>
  <c r="N67" i="4"/>
  <c r="L67" i="4" a="1"/>
  <c r="L67" i="4" s="1"/>
  <c r="GM67" i="4" a="1"/>
  <c r="GM67" i="4" s="1"/>
  <c r="GS67" i="4" a="1"/>
  <c r="GS67" i="4" s="1"/>
  <c r="FJ67" i="4" a="1"/>
  <c r="FJ67" i="4" s="1"/>
  <c r="HC67" i="4" a="1"/>
  <c r="HC67" i="4"/>
  <c r="HH67" i="4" a="1"/>
  <c r="HH67" i="4" s="1"/>
  <c r="R67" i="4" a="1"/>
  <c r="R67" i="4" s="1"/>
  <c r="FY67" i="4" a="1"/>
  <c r="FY67" i="4" s="1"/>
  <c r="T67" i="4" a="1"/>
  <c r="T67" i="4" s="1"/>
  <c r="T143" i="4" a="1"/>
  <c r="T143" i="4" s="1"/>
  <c r="ES143" i="4" a="1"/>
  <c r="ES143" i="4" s="1"/>
  <c r="EE143" i="4" a="1"/>
  <c r="EE143" i="4" s="1"/>
  <c r="FT143" i="4" a="1"/>
  <c r="FT143" i="4" s="1"/>
  <c r="ER143" i="4" a="1"/>
  <c r="ER143" i="4"/>
  <c r="GP143" i="4" a="1"/>
  <c r="GP143" i="4" s="1"/>
  <c r="Q143" i="4" a="1"/>
  <c r="Q143" i="4" s="1"/>
  <c r="I143" i="4" a="1"/>
  <c r="I143" i="4" s="1"/>
  <c r="FN143" i="4"/>
  <c r="HK143" i="4" a="1"/>
  <c r="HK143" i="4" s="1"/>
  <c r="EH143" i="4" a="1"/>
  <c r="EH143" i="4" s="1"/>
  <c r="GU143" i="4" a="1"/>
  <c r="GU143" i="4" s="1"/>
  <c r="DL143" i="4" a="1"/>
  <c r="DL143" i="4" s="1"/>
  <c r="FM143" i="4"/>
  <c r="FX143" i="4" a="1"/>
  <c r="FX143" i="4" s="1"/>
  <c r="GM143" i="4" a="1"/>
  <c r="GM143" i="4" s="1"/>
  <c r="FP143" i="4" a="1"/>
  <c r="FP143" i="4" s="1"/>
  <c r="FW143" i="4" a="1"/>
  <c r="FW143" i="4" s="1"/>
  <c r="EQ143" i="4" a="1"/>
  <c r="EQ143" i="4" s="1"/>
  <c r="GV143" i="4" a="1"/>
  <c r="GV143" i="4" s="1"/>
  <c r="EV143" i="4" a="1"/>
  <c r="EV143" i="4" s="1"/>
  <c r="FB143" i="4" a="1"/>
  <c r="FB143" i="4" s="1"/>
  <c r="DO143" i="4" a="1"/>
  <c r="DO143" i="4" s="1"/>
  <c r="FC143" i="4" a="1"/>
  <c r="FC143" i="4" s="1"/>
  <c r="EJ143" i="4" a="1"/>
  <c r="EJ143" i="4" s="1"/>
  <c r="FS143" i="4" a="1"/>
  <c r="FS143" i="4" s="1"/>
  <c r="FI143" i="4" a="1"/>
  <c r="FI143" i="4"/>
  <c r="GO143" i="4" a="1"/>
  <c r="GO143" i="4" s="1"/>
  <c r="FJ143" i="4" a="1"/>
  <c r="FJ143" i="4" s="1"/>
  <c r="R143" i="4" a="1"/>
  <c r="R143" i="4" s="1"/>
  <c r="GW143" i="4" a="1"/>
  <c r="GW143" i="4" s="1"/>
  <c r="EZ143" i="4" a="1"/>
  <c r="EZ143" i="4" s="1"/>
  <c r="DZ143" i="4" a="1"/>
  <c r="DZ143" i="4" s="1"/>
  <c r="GR143" i="4" a="1"/>
  <c r="GR143" i="4" s="1"/>
  <c r="FE143" i="4" a="1"/>
  <c r="FE143" i="4" s="1"/>
  <c r="EN143" i="4" a="1"/>
  <c r="EN143" i="4" s="1"/>
  <c r="EX143" i="4" a="1"/>
  <c r="EX143" i="4" s="1"/>
  <c r="GY143" i="4" a="1"/>
  <c r="GY143" i="4" s="1"/>
  <c r="EB143" i="4" a="1"/>
  <c r="EB143" i="4" s="1"/>
  <c r="FG143" i="4" a="1"/>
  <c r="FG143" i="4" s="1"/>
  <c r="HA143" i="4" a="1"/>
  <c r="HA143" i="4" s="1"/>
  <c r="GS143" i="4" a="1"/>
  <c r="GS143" i="4" s="1"/>
  <c r="EC143" i="4" a="1"/>
  <c r="EC143" i="4" s="1"/>
  <c r="FA143" i="4" a="1"/>
  <c r="FA143" i="4" s="1"/>
  <c r="S143" i="4" a="1"/>
  <c r="S143" i="4" s="1"/>
  <c r="GQ143" i="4" a="1"/>
  <c r="GQ143" i="4" s="1"/>
  <c r="HH143" i="4" a="1"/>
  <c r="HH143" i="4" s="1"/>
  <c r="FV143" i="4" a="1"/>
  <c r="FV143" i="4"/>
  <c r="O143" i="4" a="1"/>
  <c r="O143" i="4" s="1"/>
  <c r="HF143" i="4" a="1"/>
  <c r="HF143" i="4" s="1"/>
  <c r="EP143" i="4" a="1"/>
  <c r="EP143" i="4" s="1"/>
  <c r="DS143" i="4" a="1"/>
  <c r="DS143" i="4" s="1"/>
  <c r="DR143" i="4" a="1"/>
  <c r="DR143" i="4"/>
  <c r="FY143" i="4" a="1"/>
  <c r="FY143" i="4" s="1"/>
  <c r="FL143" i="4"/>
  <c r="K143" i="4" a="1"/>
  <c r="K143" i="4" s="1"/>
  <c r="DU143" i="4" a="1"/>
  <c r="DU143" i="4" s="1"/>
  <c r="HD143" i="4" a="1"/>
  <c r="HD143" i="4" s="1"/>
  <c r="ET143" i="4" a="1"/>
  <c r="ET143" i="4"/>
  <c r="HE143" i="4" a="1"/>
  <c r="HE143" i="4" s="1"/>
  <c r="GX143" i="4" a="1"/>
  <c r="GX143" i="4" s="1"/>
  <c r="EW143" i="4" a="1"/>
  <c r="EW143" i="4" s="1"/>
  <c r="DV143" i="4" a="1"/>
  <c r="DV143" i="4" s="1"/>
  <c r="GS87" i="4" a="1"/>
  <c r="GS87" i="4"/>
  <c r="EM87" i="4" a="1"/>
  <c r="EM87" i="4" s="1"/>
  <c r="EW87" i="4" a="1"/>
  <c r="EW87" i="4"/>
  <c r="EN87" i="4" a="1"/>
  <c r="EN87" i="4" s="1"/>
  <c r="HK87" i="4" a="1"/>
  <c r="HK87" i="4" s="1"/>
  <c r="HC87" i="4" a="1"/>
  <c r="HC87" i="4" s="1"/>
  <c r="FP87" i="4" a="1"/>
  <c r="FP87" i="4" s="1"/>
  <c r="DW87" i="4" a="1"/>
  <c r="DW87" i="4" s="1"/>
  <c r="DL87" i="4" a="1"/>
  <c r="DL87" i="4" s="1"/>
  <c r="EJ87" i="4" a="1"/>
  <c r="EJ87" i="4" s="1"/>
  <c r="N87" i="4" a="1"/>
  <c r="N87" i="4" s="1"/>
  <c r="L87" i="4" a="1"/>
  <c r="L87" i="4" s="1"/>
  <c r="GR87" i="4" a="1"/>
  <c r="GR87" i="4" s="1"/>
  <c r="FJ87" i="4" a="1"/>
  <c r="FJ87" i="4" s="1"/>
  <c r="DZ87" i="4" a="1"/>
  <c r="DZ87" i="4" s="1"/>
  <c r="GU87" i="4" a="1"/>
  <c r="GU87" i="4" s="1"/>
  <c r="S87" i="4" a="1"/>
  <c r="S87" i="4" s="1"/>
  <c r="EH87" i="4" a="1"/>
  <c r="EH87" i="4" s="1"/>
  <c r="DY87" i="4" a="1"/>
  <c r="DY87" i="4" s="1"/>
  <c r="DS87" i="4" a="1"/>
  <c r="DS87" i="4" s="1"/>
  <c r="DR87" i="4" a="1"/>
  <c r="DR87" i="4" s="1"/>
  <c r="FE87" i="4" a="1"/>
  <c r="FE87" i="4" s="1"/>
  <c r="K87" i="4" a="1"/>
  <c r="K87" i="4" s="1"/>
  <c r="DU87" i="4" a="1"/>
  <c r="DU87" i="4" s="1"/>
  <c r="DV87" i="4" a="1"/>
  <c r="DV87" i="4"/>
  <c r="EE87" i="4" a="1"/>
  <c r="EE87" i="4" s="1"/>
  <c r="FM87" i="4"/>
  <c r="FA87" i="4" a="1"/>
  <c r="FA87" i="4"/>
  <c r="GN87" i="4" a="1"/>
  <c r="GN87" i="4" s="1"/>
  <c r="HE138" i="4" a="1"/>
  <c r="HE138" i="4" s="1"/>
  <c r="EX138" i="4" a="1"/>
  <c r="EX138" i="4" s="1"/>
  <c r="FW138" i="4" a="1"/>
  <c r="FW138" i="4" s="1"/>
  <c r="EE138" i="4" a="1"/>
  <c r="EE138" i="4" s="1"/>
  <c r="HD138" i="4" a="1"/>
  <c r="HD138" i="4" s="1"/>
  <c r="FP138" i="4" a="1"/>
  <c r="FP138" i="4" s="1"/>
  <c r="GY138" i="4" a="1"/>
  <c r="GY138" i="4" s="1"/>
  <c r="DW138" i="4" a="1"/>
  <c r="DW138" i="4" s="1"/>
  <c r="M138" i="4" a="1"/>
  <c r="M138" i="4" s="1"/>
  <c r="EV138" i="4" a="1"/>
  <c r="EV138" i="4" s="1"/>
  <c r="FG138" i="4" a="1"/>
  <c r="FG138" i="4" s="1"/>
  <c r="GZ138" i="4" a="1"/>
  <c r="GZ138" i="4" s="1"/>
  <c r="DO138" i="4" a="1"/>
  <c r="DO138" i="4" s="1"/>
  <c r="K138" i="4" a="1"/>
  <c r="K138" i="4" s="1"/>
  <c r="DU138" i="4" a="1"/>
  <c r="DU138" i="4" s="1"/>
  <c r="EB138" i="4" a="1"/>
  <c r="EB138" i="4" s="1"/>
  <c r="ES138" i="4" a="1"/>
  <c r="ES138" i="4" s="1"/>
  <c r="FT138" i="4" a="1"/>
  <c r="FT138" i="4" s="1"/>
  <c r="FC138" i="4" a="1"/>
  <c r="FC138" i="4" s="1"/>
  <c r="FE138" i="4" a="1"/>
  <c r="FE138" i="4" s="1"/>
  <c r="N138" i="4" a="1"/>
  <c r="N138" i="4" s="1"/>
  <c r="L138" i="4" a="1"/>
  <c r="L138" i="4" s="1"/>
  <c r="HK138" i="4" a="1"/>
  <c r="HK138" i="4" s="1"/>
  <c r="ED138" i="4" a="1"/>
  <c r="ED138" i="4" s="1"/>
  <c r="EC138" i="4" a="1"/>
  <c r="EC138" i="4" s="1"/>
  <c r="GU138" i="4" a="1"/>
  <c r="GU138" i="4" s="1"/>
  <c r="GW138" i="4" a="1"/>
  <c r="GW138" i="4" s="1"/>
  <c r="EZ138" i="4" a="1"/>
  <c r="EZ138" i="4" s="1"/>
  <c r="S138" i="4" a="1"/>
  <c r="S138" i="4" s="1"/>
  <c r="T138" i="4" a="1"/>
  <c r="T138" i="4" s="1"/>
  <c r="FY138" i="4" a="1"/>
  <c r="FY138" i="4" s="1"/>
  <c r="DQ138" i="4" a="1"/>
  <c r="DQ138" i="4" s="1"/>
  <c r="GQ138" i="4" a="1"/>
  <c r="GQ138" i="4"/>
  <c r="FL138" i="4"/>
  <c r="HA138" i="4" a="1"/>
  <c r="HA138" i="4" s="1"/>
  <c r="DV138" i="4" a="1"/>
  <c r="DV138" i="4" s="1"/>
  <c r="GV138" i="4" a="1"/>
  <c r="GV138" i="4" s="1"/>
  <c r="GS138" i="4" a="1"/>
  <c r="GS138" i="4" s="1"/>
  <c r="GM138" i="4" a="1"/>
  <c r="GM138" i="4" s="1"/>
  <c r="DZ138" i="4" a="1"/>
  <c r="DZ138" i="4" s="1"/>
  <c r="FM138" i="4"/>
  <c r="R138" i="4" a="1"/>
  <c r="R138" i="4" s="1"/>
  <c r="EP138" i="4" a="1"/>
  <c r="EP138" i="4" s="1"/>
  <c r="FA138" i="4" a="1"/>
  <c r="FA138" i="4" s="1"/>
  <c r="Q138" i="4" a="1"/>
  <c r="Q138" i="4" s="1"/>
  <c r="I138" i="4" a="1"/>
  <c r="I138" i="4" s="1"/>
  <c r="HF138" i="4" a="1"/>
  <c r="HF138" i="4" s="1"/>
  <c r="O138" i="4" a="1"/>
  <c r="O138" i="4" s="1"/>
  <c r="HC138" i="4" a="1"/>
  <c r="HC138" i="4" s="1"/>
  <c r="FV138" i="4" a="1"/>
  <c r="FV138" i="4" s="1"/>
  <c r="GR138" i="4" a="1"/>
  <c r="GR138" i="4" s="1"/>
  <c r="GN138" i="4" a="1"/>
  <c r="GN138" i="4" s="1"/>
  <c r="ER138" i="4" a="1"/>
  <c r="ER138" i="4" s="1"/>
  <c r="FJ138" i="4" a="1"/>
  <c r="FJ138" i="4" s="1"/>
  <c r="FY107" i="4" a="1"/>
  <c r="FY107" i="4"/>
  <c r="GP107" i="4" a="1"/>
  <c r="GP107" i="4" s="1"/>
  <c r="FJ107" i="4" a="1"/>
  <c r="FJ107" i="4" s="1"/>
  <c r="FS107" i="4" a="1"/>
  <c r="FS107" i="4" s="1"/>
  <c r="FT107" i="4" a="1"/>
  <c r="FT107" i="4" s="1"/>
  <c r="GR107" i="4" a="1"/>
  <c r="GR107" i="4" s="1"/>
  <c r="DV107" i="4" a="1"/>
  <c r="DV107" i="4" s="1"/>
  <c r="HA107" i="4" a="1"/>
  <c r="HA107" i="4"/>
  <c r="M107" i="4" a="1"/>
  <c r="M107" i="4" s="1"/>
  <c r="FC107" i="4" a="1"/>
  <c r="FC107" i="4" s="1"/>
  <c r="FB107" i="4" a="1"/>
  <c r="FB107" i="4" s="1"/>
  <c r="EB107" i="4" a="1"/>
  <c r="EB107" i="4" s="1"/>
  <c r="HD107" i="4" a="1"/>
  <c r="HD107" i="4" s="1"/>
  <c r="EZ107" i="4" a="1"/>
  <c r="EZ107" i="4" s="1"/>
  <c r="FM107" i="4"/>
  <c r="ES107" i="4" a="1"/>
  <c r="ES107" i="4" s="1"/>
  <c r="EE107" i="4" a="1"/>
  <c r="EE107" i="4" s="1"/>
  <c r="FW107" i="4" a="1"/>
  <c r="FW107" i="4" s="1"/>
  <c r="DL107" i="4" a="1"/>
  <c r="DL107" i="4" s="1"/>
  <c r="EJ107" i="4" a="1"/>
  <c r="EJ107" i="4" s="1"/>
  <c r="ED107" i="4" a="1"/>
  <c r="ED107" i="4" s="1"/>
  <c r="GQ107" i="4" a="1"/>
  <c r="GQ107" i="4" s="1"/>
  <c r="FX107" i="4" a="1"/>
  <c r="FX107" i="4" s="1"/>
  <c r="FF107" i="4" a="1"/>
  <c r="FF107" i="4" s="1"/>
  <c r="EQ107" i="4" a="1"/>
  <c r="EQ107" i="4" s="1"/>
  <c r="GX107" i="4" a="1"/>
  <c r="GX107" i="4" s="1"/>
  <c r="GS107" i="4" a="1"/>
  <c r="GS107" i="4" s="1"/>
  <c r="FE107" i="4" a="1"/>
  <c r="FE107" i="4" s="1"/>
  <c r="GQ206" i="4" a="1"/>
  <c r="GQ206" i="4" s="1"/>
  <c r="GS206" i="4" a="1"/>
  <c r="GS206" i="4" s="1"/>
  <c r="FM206" i="4"/>
  <c r="K206" i="4" a="1"/>
  <c r="K206" i="4" s="1"/>
  <c r="DU206" i="4" a="1"/>
  <c r="DU206" i="4" s="1"/>
  <c r="GO206" i="4" a="1"/>
  <c r="GO206" i="4" s="1"/>
  <c r="EL206" i="4" a="1"/>
  <c r="EL206" i="4" s="1"/>
  <c r="T206" i="4" a="1"/>
  <c r="T206" i="4" s="1"/>
  <c r="DS206" i="4" a="1"/>
  <c r="DS206" i="4"/>
  <c r="DR206" i="4" a="1"/>
  <c r="DR206" i="4" s="1"/>
  <c r="EV206" i="4" a="1"/>
  <c r="EV206" i="4" s="1"/>
  <c r="ED206" i="4" a="1"/>
  <c r="ED206" i="4" s="1"/>
  <c r="FG206" i="4" a="1"/>
  <c r="FG206" i="4" s="1"/>
  <c r="GX206" i="4" a="1"/>
  <c r="GX206" i="4" s="1"/>
  <c r="HD206" i="4" a="1"/>
  <c r="HD206" i="4" s="1"/>
  <c r="FX206" i="4" a="1"/>
  <c r="FX206" i="4" s="1"/>
  <c r="FV206" i="4" a="1"/>
  <c r="FV206" i="4" s="1"/>
  <c r="DO206" i="4" a="1"/>
  <c r="DO206" i="4" s="1"/>
  <c r="N206" i="4" a="1"/>
  <c r="N206" i="4" s="1"/>
  <c r="L206" i="4" a="1"/>
  <c r="L206" i="4" s="1"/>
  <c r="GP206" i="4" a="1"/>
  <c r="GP206" i="4" s="1"/>
  <c r="EM206" i="4" a="1"/>
  <c r="EM206" i="4" s="1"/>
  <c r="FS206" i="4" a="1"/>
  <c r="FS206" i="4" s="1"/>
  <c r="EW206" i="4" a="1"/>
  <c r="EW206" i="4" s="1"/>
  <c r="DV206" i="4" a="1"/>
  <c r="DV206" i="4" s="1"/>
  <c r="DZ206" i="4" a="1"/>
  <c r="DZ206" i="4" s="1"/>
  <c r="FY206" i="4" a="1"/>
  <c r="FY206" i="4" s="1"/>
  <c r="FC206" i="4" a="1"/>
  <c r="FC206" i="4" s="1"/>
  <c r="HE206" i="4" a="1"/>
  <c r="HE206" i="4" s="1"/>
  <c r="O206" i="4" a="1"/>
  <c r="O206" i="4" s="1"/>
  <c r="FE206" i="4" a="1"/>
  <c r="FE206" i="4" s="1"/>
  <c r="GR206" i="4" a="1"/>
  <c r="GR206" i="4" s="1"/>
  <c r="DW206" i="4" a="1"/>
  <c r="DW206" i="4" s="1"/>
  <c r="FI206" i="4" a="1"/>
  <c r="FI206" i="4" s="1"/>
  <c r="GY206" i="4" a="1"/>
  <c r="GY206" i="4" s="1"/>
  <c r="Q206" i="4" a="1"/>
  <c r="Q206" i="4" s="1"/>
  <c r="I206" i="4" a="1"/>
  <c r="I206" i="4" s="1"/>
  <c r="HC206" i="4" a="1"/>
  <c r="HC206" i="4" s="1"/>
  <c r="DY206" i="4" a="1"/>
  <c r="DY206" i="4" s="1"/>
  <c r="M206" i="4" a="1"/>
  <c r="M206" i="4" s="1"/>
  <c r="EZ206" i="4" a="1"/>
  <c r="EZ206" i="4" s="1"/>
  <c r="EB206" i="4" a="1"/>
  <c r="EB206" i="4" s="1"/>
  <c r="FL206" i="4"/>
  <c r="DM206" i="4" a="1"/>
  <c r="DM206" i="4" s="1"/>
  <c r="S206" i="4" a="1"/>
  <c r="S206" i="4" s="1"/>
  <c r="HK206" i="4" a="1"/>
  <c r="HK206" i="4" s="1"/>
  <c r="DL206" i="4" a="1"/>
  <c r="DL206" i="4" s="1"/>
  <c r="GZ206" i="4" a="1"/>
  <c r="GZ206" i="4" s="1"/>
  <c r="FA206" i="4" a="1"/>
  <c r="FA206" i="4" s="1"/>
  <c r="HA206" i="4" a="1"/>
  <c r="HA206" i="4" s="1"/>
  <c r="EN206" i="4" a="1"/>
  <c r="EN206" i="4" s="1"/>
  <c r="ER206" i="4" a="1"/>
  <c r="ER206" i="4" s="1"/>
  <c r="FP206" i="4" a="1"/>
  <c r="FP206" i="4" s="1"/>
  <c r="EJ206" i="4" a="1"/>
  <c r="EJ206" i="4" s="1"/>
  <c r="ET206" i="4" a="1"/>
  <c r="ET206" i="4" s="1"/>
  <c r="DQ206" i="4" a="1"/>
  <c r="DQ206" i="4" s="1"/>
  <c r="FF206" i="4" a="1"/>
  <c r="FF206" i="4" s="1"/>
  <c r="EI206" i="4" a="1"/>
  <c r="EI206" i="4" s="1"/>
  <c r="GV206" i="4" a="1"/>
  <c r="GV206" i="4" s="1"/>
  <c r="N98" i="4" a="1"/>
  <c r="N98" i="4" s="1"/>
  <c r="L98" i="4" a="1"/>
  <c r="L98" i="4" s="1"/>
  <c r="HF98" i="4" a="1"/>
  <c r="HF98" i="4" s="1"/>
  <c r="HD98" i="4" a="1"/>
  <c r="HD98" i="4" s="1"/>
  <c r="FI98" i="4" a="1"/>
  <c r="FI98" i="4" s="1"/>
  <c r="GX98" i="4" a="1"/>
  <c r="GX98" i="4" s="1"/>
  <c r="HK98" i="4" a="1"/>
  <c r="HK98" i="4" s="1"/>
  <c r="DW98" i="4" a="1"/>
  <c r="DW98" i="4" s="1"/>
  <c r="FA98" i="4" a="1"/>
  <c r="FA98" i="4"/>
  <c r="EQ98" i="4" a="1"/>
  <c r="EQ98" i="4" s="1"/>
  <c r="FL98" i="4"/>
  <c r="GM98" i="4" a="1"/>
  <c r="GM98" i="4" s="1"/>
  <c r="M98" i="4" a="1"/>
  <c r="M98" i="4" s="1"/>
  <c r="HA98" i="4" a="1"/>
  <c r="HA98" i="4" s="1"/>
  <c r="DQ98" i="4" a="1"/>
  <c r="DQ98" i="4" s="1"/>
  <c r="FM98" i="4"/>
  <c r="EV98" i="4" a="1"/>
  <c r="EV98" i="4" s="1"/>
  <c r="DO98" i="4" a="1"/>
  <c r="DO98" i="4" s="1"/>
  <c r="FG98" i="4" a="1"/>
  <c r="FG98" i="4" s="1"/>
  <c r="DS98" i="4" a="1"/>
  <c r="DS98" i="4" s="1"/>
  <c r="DR98" i="4" a="1"/>
  <c r="DR98" i="4" s="1"/>
  <c r="S98" i="4" a="1"/>
  <c r="S98" i="4" s="1"/>
  <c r="GP98" i="4" a="1"/>
  <c r="GP98" i="4"/>
  <c r="EH98" i="4" a="1"/>
  <c r="EH98" i="4" s="1"/>
  <c r="T98" i="4" a="1"/>
  <c r="T98" i="4" s="1"/>
  <c r="EJ98" i="4" a="1"/>
  <c r="EJ98" i="4" s="1"/>
  <c r="EM98" i="4" a="1"/>
  <c r="EM98" i="4" s="1"/>
  <c r="GY98" i="4" a="1"/>
  <c r="GY98" i="4" s="1"/>
  <c r="EE98" i="4" a="1"/>
  <c r="EE98" i="4" s="1"/>
  <c r="GR98" i="4" a="1"/>
  <c r="GR98" i="4" s="1"/>
  <c r="ED98" i="4" a="1"/>
  <c r="ED98" i="4" s="1"/>
  <c r="O98" i="4" a="1"/>
  <c r="O98" i="4" s="1"/>
  <c r="HE98" i="4" a="1"/>
  <c r="HE98" i="4" s="1"/>
  <c r="DV98" i="4" a="1"/>
  <c r="DV98" i="4" s="1"/>
  <c r="Q98" i="4" a="1"/>
  <c r="Q98" i="4" s="1"/>
  <c r="I98" i="4" a="1"/>
  <c r="I98" i="4" s="1"/>
  <c r="FE98" i="4" a="1"/>
  <c r="FE98" i="4" s="1"/>
  <c r="FX98" i="4" a="1"/>
  <c r="FX98" i="4" s="1"/>
  <c r="DZ98" i="4" a="1"/>
  <c r="DZ98" i="4" s="1"/>
  <c r="FY98" i="4" a="1"/>
  <c r="FY98" i="4" s="1"/>
  <c r="FV98" i="4" a="1"/>
  <c r="FV98" i="4" s="1"/>
  <c r="K98" i="4" a="1"/>
  <c r="K98" i="4" s="1"/>
  <c r="DU98" i="4" a="1"/>
  <c r="DU98" i="4" s="1"/>
  <c r="EI98" i="4" a="1"/>
  <c r="EI98" i="4"/>
  <c r="GW98" i="4" a="1"/>
  <c r="GW98" i="4" s="1"/>
  <c r="GU98" i="4" a="1"/>
  <c r="GU98" i="4" s="1"/>
  <c r="EL98" i="4" a="1"/>
  <c r="EL98" i="4" s="1"/>
  <c r="FT98" i="4" a="1"/>
  <c r="FT98" i="4" s="1"/>
  <c r="EZ98" i="4" a="1"/>
  <c r="EZ98" i="4" s="1"/>
  <c r="GZ98" i="4" a="1"/>
  <c r="GZ98" i="4" s="1"/>
  <c r="GS98" i="4" a="1"/>
  <c r="GS98" i="4" s="1"/>
  <c r="EC98" i="4" a="1"/>
  <c r="EC98" i="4" s="1"/>
  <c r="FS98" i="4" a="1"/>
  <c r="FS98" i="4" s="1"/>
  <c r="DM98" i="4" a="1"/>
  <c r="DM98" i="4" s="1"/>
  <c r="FW98" i="4" a="1"/>
  <c r="FW98" i="4"/>
  <c r="HH98" i="4" a="1"/>
  <c r="HH98" i="4" s="1"/>
  <c r="ER98" i="4" a="1"/>
  <c r="ER98" i="4" s="1"/>
  <c r="DO40" i="4" a="1"/>
  <c r="DO40" i="4" s="1"/>
  <c r="FE40" i="4" a="1"/>
  <c r="FE40" i="4" s="1"/>
  <c r="Q40" i="4" a="1"/>
  <c r="Q40" i="4"/>
  <c r="I40" i="4" a="1"/>
  <c r="I40" i="4" s="1"/>
  <c r="EC40" i="4" a="1"/>
  <c r="EC40" i="4" s="1"/>
  <c r="FB40" i="4" a="1"/>
  <c r="FB40" i="4" s="1"/>
  <c r="EE40" i="4" a="1"/>
  <c r="EE40" i="4" s="1"/>
  <c r="EH40" i="4" a="1"/>
  <c r="EH40" i="4" s="1"/>
  <c r="GS40" i="4" a="1"/>
  <c r="GS40" i="4" s="1"/>
  <c r="GR40" i="4" a="1"/>
  <c r="GR40" i="4" s="1"/>
  <c r="GX40" i="4" a="1"/>
  <c r="GX40" i="4" s="1"/>
  <c r="GW40" i="4" a="1"/>
  <c r="GW40" i="4" s="1"/>
  <c r="FM40" i="4"/>
  <c r="GO40" i="4" a="1"/>
  <c r="GO40" i="4" s="1"/>
  <c r="FP40" i="4" a="1"/>
  <c r="FP40" i="4" s="1"/>
  <c r="FF40" i="4" a="1"/>
  <c r="FF40" i="4" s="1"/>
  <c r="FL40" i="4"/>
  <c r="HH40" i="4" a="1"/>
  <c r="HH40" i="4"/>
  <c r="ER40" i="4" a="1"/>
  <c r="ER40" i="4" s="1"/>
  <c r="FJ40" i="4" a="1"/>
  <c r="FJ40" i="4" s="1"/>
  <c r="GN40" i="4" a="1"/>
  <c r="GN40" i="4" s="1"/>
  <c r="EZ40" i="4" a="1"/>
  <c r="EZ40" i="4" s="1"/>
  <c r="GV40" i="4" a="1"/>
  <c r="GV40" i="4" s="1"/>
  <c r="DS40" i="4" a="1"/>
  <c r="DS40" i="4" s="1"/>
  <c r="DR40" i="4" a="1"/>
  <c r="DR40" i="4" s="1"/>
  <c r="EM40" i="4" a="1"/>
  <c r="EM40" i="4" s="1"/>
  <c r="T40" i="4" a="1"/>
  <c r="T40" i="4" s="1"/>
  <c r="DW40" i="4" a="1"/>
  <c r="DW40" i="4" s="1"/>
  <c r="HK40" i="4" a="1"/>
  <c r="HK40" i="4" s="1"/>
  <c r="FN40" i="4"/>
  <c r="GZ40" i="4" a="1"/>
  <c r="GZ40" i="4" s="1"/>
  <c r="O40" i="4" a="1"/>
  <c r="O40" i="4" s="1"/>
  <c r="FA40" i="4" a="1"/>
  <c r="FA40" i="4" s="1"/>
  <c r="DV40" i="4" a="1"/>
  <c r="DV40" i="4" s="1"/>
  <c r="FX40" i="4" a="1"/>
  <c r="FX40" i="4" s="1"/>
  <c r="FT40" i="4" a="1"/>
  <c r="FT40" i="4" s="1"/>
  <c r="S40" i="4" a="1"/>
  <c r="S40" i="4" s="1"/>
  <c r="HA40" i="4" a="1"/>
  <c r="HA40" i="4" s="1"/>
  <c r="FY40" i="4" a="1"/>
  <c r="FY40" i="4" s="1"/>
  <c r="K40" i="4" a="1"/>
  <c r="K40" i="4" s="1"/>
  <c r="DU40" i="4" a="1"/>
  <c r="DU40" i="4" s="1"/>
  <c r="EN40" i="4" a="1"/>
  <c r="EN40" i="4" s="1"/>
  <c r="DQ40" i="4" a="1"/>
  <c r="DQ40" i="4" s="1"/>
  <c r="N40" i="4" a="1"/>
  <c r="N40" i="4" s="1"/>
  <c r="L40" i="4" a="1"/>
  <c r="L40" i="4" s="1"/>
  <c r="DL40" i="4" a="1"/>
  <c r="DL40" i="4" s="1"/>
  <c r="DM40" i="4" a="1"/>
  <c r="DM40" i="4" s="1"/>
  <c r="HD40" i="4" a="1"/>
  <c r="HD40" i="4" s="1"/>
  <c r="ES40" i="4" a="1"/>
  <c r="ES40" i="4" s="1"/>
  <c r="FC40" i="4" a="1"/>
  <c r="FC40" i="4" s="1"/>
  <c r="HE40" i="4" a="1"/>
  <c r="HE40" i="4"/>
  <c r="FG40" i="4" a="1"/>
  <c r="FG40" i="4" s="1"/>
  <c r="GM40" i="4" a="1"/>
  <c r="GM40" i="4" s="1"/>
  <c r="EB40" i="4" a="1"/>
  <c r="EB40" i="4" s="1"/>
  <c r="DZ40" i="4" a="1"/>
  <c r="DZ40" i="4" s="1"/>
  <c r="GQ40" i="4" a="1"/>
  <c r="GQ40" i="4" s="1"/>
  <c r="GP40" i="4" a="1"/>
  <c r="GP40" i="4" s="1"/>
  <c r="EL40" i="4" a="1"/>
  <c r="EL40" i="4" s="1"/>
  <c r="R40" i="4" a="1"/>
  <c r="R40" i="4" s="1"/>
  <c r="EQ40" i="4" a="1"/>
  <c r="EQ40" i="4" s="1"/>
  <c r="EI106" i="4" a="1"/>
  <c r="EI106" i="4" s="1"/>
  <c r="ET106" i="4" a="1"/>
  <c r="ET106" i="4" s="1"/>
  <c r="GS106" i="4" a="1"/>
  <c r="GS106" i="4" s="1"/>
  <c r="FF106" i="4" a="1"/>
  <c r="FF106" i="4" s="1"/>
  <c r="DV106" i="4" a="1"/>
  <c r="DV106" i="4" s="1"/>
  <c r="FL106" i="4"/>
  <c r="HA106" i="4" a="1"/>
  <c r="HA106" i="4" s="1"/>
  <c r="GU106" i="4" a="1"/>
  <c r="GU106" i="4" s="1"/>
  <c r="DL106" i="4" a="1"/>
  <c r="DL106" i="4" s="1"/>
  <c r="EC106" i="4" a="1"/>
  <c r="EC106" i="4" s="1"/>
  <c r="FX106" i="4" a="1"/>
  <c r="FX106" i="4" s="1"/>
  <c r="Q106" i="4" a="1"/>
  <c r="Q106" i="4" s="1"/>
  <c r="I106" i="4" a="1"/>
  <c r="I106" i="4" s="1"/>
  <c r="GP106" i="4" a="1"/>
  <c r="GP106" i="4" s="1"/>
  <c r="HK106" i="4" a="1"/>
  <c r="HK106" i="4" s="1"/>
  <c r="EQ106" i="4" a="1"/>
  <c r="EQ106" i="4" s="1"/>
  <c r="FG106" i="4" a="1"/>
  <c r="FG106" i="4"/>
  <c r="FB106" i="4" a="1"/>
  <c r="FB106" i="4" s="1"/>
  <c r="HE106" i="4" a="1"/>
  <c r="HE106" i="4" s="1"/>
  <c r="FM106" i="4"/>
  <c r="DS106" i="4" a="1"/>
  <c r="DS106" i="4" s="1"/>
  <c r="DR106" i="4" a="1"/>
  <c r="DR106" i="4" s="1"/>
  <c r="ED106" i="4" a="1"/>
  <c r="ED106" i="4" s="1"/>
  <c r="FW106" i="4" a="1"/>
  <c r="FW106" i="4" s="1"/>
  <c r="DO106" i="4" a="1"/>
  <c r="DO106" i="4" s="1"/>
  <c r="GV106" i="4" a="1"/>
  <c r="GV106" i="4" s="1"/>
  <c r="N106" i="4" a="1"/>
  <c r="N106" i="4" s="1"/>
  <c r="L106" i="4" a="1"/>
  <c r="L106" i="4" s="1"/>
  <c r="FS106" i="4" a="1"/>
  <c r="FS106" i="4" s="1"/>
  <c r="GW106" i="4" a="1"/>
  <c r="GW106" i="4" s="1"/>
  <c r="HD106" i="4" a="1"/>
  <c r="HD106" i="4" s="1"/>
  <c r="EB106" i="4" a="1"/>
  <c r="EB106" i="4" s="1"/>
  <c r="GR106" i="4" a="1"/>
  <c r="GR106" i="4" s="1"/>
  <c r="GM106" i="4" a="1"/>
  <c r="GM106" i="4" s="1"/>
  <c r="FP106" i="4" a="1"/>
  <c r="FP106" i="4" s="1"/>
  <c r="S106" i="4" a="1"/>
  <c r="S106" i="4" s="1"/>
  <c r="FA106" i="4" a="1"/>
  <c r="FA106" i="4" s="1"/>
  <c r="FC106" i="4" a="1"/>
  <c r="FC106" i="4" s="1"/>
  <c r="EP106" i="4" a="1"/>
  <c r="EP106" i="4" s="1"/>
  <c r="EX106" i="4" a="1"/>
  <c r="EX106" i="4"/>
  <c r="GO106" i="4" a="1"/>
  <c r="GO106" i="4"/>
  <c r="FI106" i="4" a="1"/>
  <c r="FI106" i="4" s="1"/>
  <c r="GY106" i="4" a="1"/>
  <c r="GY106" i="4" s="1"/>
  <c r="FV106" i="4" a="1"/>
  <c r="FV106" i="4" s="1"/>
  <c r="FY106" i="4" a="1"/>
  <c r="FY106" i="4" s="1"/>
  <c r="FE106" i="4" a="1"/>
  <c r="FE106" i="4" s="1"/>
  <c r="DM106" i="4" a="1"/>
  <c r="DM106" i="4"/>
  <c r="K106" i="4" a="1"/>
  <c r="K106" i="4"/>
  <c r="DU106" i="4" a="1"/>
  <c r="DU106" i="4" s="1"/>
  <c r="EM106" i="4" a="1"/>
  <c r="EM106" i="4" s="1"/>
  <c r="HF106" i="4" a="1"/>
  <c r="HF106" i="4" s="1"/>
  <c r="EL106" i="4" a="1"/>
  <c r="EL106" i="4" s="1"/>
  <c r="DY106" i="4" a="1"/>
  <c r="DY106" i="4" s="1"/>
  <c r="DZ106" i="4" a="1"/>
  <c r="DZ106" i="4" s="1"/>
  <c r="DQ106" i="4" a="1"/>
  <c r="DQ106" i="4" s="1"/>
  <c r="T106" i="4" a="1"/>
  <c r="T106" i="4" s="1"/>
  <c r="DW106" i="4" a="1"/>
  <c r="DW106" i="4" s="1"/>
  <c r="HC106" i="4" a="1"/>
  <c r="HC106" i="4" s="1"/>
  <c r="ES106" i="4" a="1"/>
  <c r="ES106" i="4" s="1"/>
  <c r="R106" i="4" a="1"/>
  <c r="R106" i="4" s="1"/>
  <c r="EH106" i="4" a="1"/>
  <c r="EH106" i="4"/>
  <c r="EH233" i="4" a="1"/>
  <c r="EH233" i="4" s="1"/>
  <c r="EB233" i="4" a="1"/>
  <c r="EB233" i="4" s="1"/>
  <c r="GS233" i="4" a="1"/>
  <c r="GS233" i="4" s="1"/>
  <c r="T233" i="4" a="1"/>
  <c r="T233" i="4" s="1"/>
  <c r="GR233" i="4" a="1"/>
  <c r="GR233" i="4" s="1"/>
  <c r="EZ233" i="4" a="1"/>
  <c r="EZ233" i="4" s="1"/>
  <c r="K233" i="4" a="1"/>
  <c r="K233" i="4" s="1"/>
  <c r="DU233" i="4" a="1"/>
  <c r="DU233" i="4" s="1"/>
  <c r="EI233" i="4" a="1"/>
  <c r="EI233" i="4" s="1"/>
  <c r="HD233" i="4" a="1"/>
  <c r="HD233" i="4" s="1"/>
  <c r="EW233" i="4" a="1"/>
  <c r="EW233" i="4" s="1"/>
  <c r="DL233" i="4" a="1"/>
  <c r="DL233" i="4" s="1"/>
  <c r="FN233" i="4"/>
  <c r="EV233" i="4" a="1"/>
  <c r="EV233" i="4" s="1"/>
  <c r="DW233" i="4" a="1"/>
  <c r="DW233" i="4" s="1"/>
  <c r="DY233" i="4" a="1"/>
  <c r="DY233" i="4" s="1"/>
  <c r="GO233" i="4" a="1"/>
  <c r="GO233" i="4" s="1"/>
  <c r="FV233" i="4" a="1"/>
  <c r="FV233" i="4" s="1"/>
  <c r="EL233" i="4" a="1"/>
  <c r="EL233" i="4" s="1"/>
  <c r="Q233" i="4" a="1"/>
  <c r="Q233" i="4" s="1"/>
  <c r="I233" i="4" a="1"/>
  <c r="I233" i="4" s="1"/>
  <c r="GU233" i="4" a="1"/>
  <c r="GU233" i="4" s="1"/>
  <c r="EE233" i="4" a="1"/>
  <c r="EE233" i="4" s="1"/>
  <c r="EQ233" i="4" a="1"/>
  <c r="EQ233" i="4" s="1"/>
  <c r="GW233" i="4" a="1"/>
  <c r="GW233" i="4" s="1"/>
  <c r="GP233" i="4" a="1"/>
  <c r="GP233" i="4" s="1"/>
  <c r="HK233" i="4" a="1"/>
  <c r="HK233" i="4" s="1"/>
  <c r="GM233" i="4" a="1"/>
  <c r="GM233" i="4" s="1"/>
  <c r="EC233" i="4" a="1"/>
  <c r="EC233" i="4" s="1"/>
  <c r="GY233" i="4" a="1"/>
  <c r="GY233" i="4" s="1"/>
  <c r="FF233" i="4" a="1"/>
  <c r="FF233" i="4" s="1"/>
  <c r="GX233" i="4" a="1"/>
  <c r="GX233" i="4" s="1"/>
  <c r="DM233" i="4" a="1"/>
  <c r="DM233" i="4" s="1"/>
  <c r="HH233" i="4" a="1"/>
  <c r="HH233" i="4"/>
  <c r="FB233" i="4" a="1"/>
  <c r="FB233" i="4" s="1"/>
  <c r="FI233" i="4" a="1"/>
  <c r="FI233" i="4" s="1"/>
  <c r="N233" i="4" a="1"/>
  <c r="N233" i="4" s="1"/>
  <c r="L233" i="4" a="1"/>
  <c r="L233" i="4" s="1"/>
  <c r="GZ233" i="4" a="1"/>
  <c r="GZ233" i="4" s="1"/>
  <c r="HA233" i="4" a="1"/>
  <c r="HA233" i="4" s="1"/>
  <c r="O233" i="4" a="1"/>
  <c r="O233" i="4" s="1"/>
  <c r="DQ233" i="4" a="1"/>
  <c r="DQ233" i="4"/>
  <c r="HF233" i="4" a="1"/>
  <c r="HF233" i="4" s="1"/>
  <c r="FP233" i="4" a="1"/>
  <c r="FP233" i="4" s="1"/>
  <c r="ES233" i="4" a="1"/>
  <c r="ES233" i="4" s="1"/>
  <c r="FE233" i="4" a="1"/>
  <c r="FE233" i="4" s="1"/>
  <c r="FX233" i="4" a="1"/>
  <c r="FX233" i="4" s="1"/>
  <c r="FA233" i="4" a="1"/>
  <c r="FA233" i="4" s="1"/>
  <c r="EP233" i="4" a="1"/>
  <c r="EP233" i="4" s="1"/>
  <c r="FM233" i="4"/>
  <c r="M233" i="4" a="1"/>
  <c r="M233" i="4" s="1"/>
  <c r="DO233" i="4" a="1"/>
  <c r="DO233" i="4" s="1"/>
  <c r="HE233" i="4" a="1"/>
  <c r="HE233" i="4" s="1"/>
  <c r="EX233" i="4" a="1"/>
  <c r="EX233" i="4" s="1"/>
  <c r="FS233" i="4" a="1"/>
  <c r="FS233" i="4" s="1"/>
  <c r="ER233" i="4" a="1"/>
  <c r="ER233" i="4" s="1"/>
  <c r="FC233" i="4" a="1"/>
  <c r="FC233" i="4" s="1"/>
  <c r="ED233" i="4" a="1"/>
  <c r="ED233" i="4" s="1"/>
  <c r="FJ233" i="4" a="1"/>
  <c r="FJ233" i="4" s="1"/>
  <c r="GV233" i="4" a="1"/>
  <c r="GV233" i="4"/>
  <c r="FT233" i="4" a="1"/>
  <c r="FT233" i="4" s="1"/>
  <c r="EJ233" i="4" a="1"/>
  <c r="EJ233" i="4" s="1"/>
  <c r="GQ233" i="4" a="1"/>
  <c r="GQ233" i="4" s="1"/>
  <c r="HC233" i="4" a="1"/>
  <c r="HC233" i="4" s="1"/>
  <c r="FL233" i="4"/>
  <c r="DZ233" i="4" a="1"/>
  <c r="DZ233" i="4"/>
  <c r="FW233" i="4" a="1"/>
  <c r="FW233" i="4" s="1"/>
  <c r="S233" i="4" a="1"/>
  <c r="S233" i="4" s="1"/>
  <c r="ET233" i="4" a="1"/>
  <c r="ET233" i="4" s="1"/>
  <c r="DV233" i="4" a="1"/>
  <c r="DV233" i="4" s="1"/>
  <c r="DS233" i="4" a="1"/>
  <c r="DS233" i="4" s="1"/>
  <c r="DR233" i="4" a="1"/>
  <c r="DR233" i="4" s="1"/>
  <c r="FG233" i="4" a="1"/>
  <c r="FG233" i="4" s="1"/>
  <c r="FY233" i="4" a="1"/>
  <c r="FY233" i="4" s="1"/>
  <c r="R233" i="4" a="1"/>
  <c r="R233" i="4" s="1"/>
  <c r="ED66" i="4" a="1"/>
  <c r="ED66" i="4" s="1"/>
  <c r="GY66" i="4" a="1"/>
  <c r="GY66" i="4" s="1"/>
  <c r="HC66" i="4" a="1"/>
  <c r="HC66" i="4" s="1"/>
  <c r="DW66" i="4" a="1"/>
  <c r="DW66" i="4" s="1"/>
  <c r="M66" i="4" a="1"/>
  <c r="M66" i="4"/>
  <c r="FY66" i="4" a="1"/>
  <c r="FY66" i="4" s="1"/>
  <c r="DY66" i="4" a="1"/>
  <c r="DY66" i="4" s="1"/>
  <c r="FG66" i="4" a="1"/>
  <c r="FG66" i="4" s="1"/>
  <c r="FJ66" i="4" a="1"/>
  <c r="FJ66" i="4" s="1"/>
  <c r="HK66" i="4" a="1"/>
  <c r="HK66" i="4" s="1"/>
  <c r="HA66" i="4" a="1"/>
  <c r="HA66" i="4" s="1"/>
  <c r="T66" i="4" a="1"/>
  <c r="T66" i="4" s="1"/>
  <c r="N66" i="4" a="1"/>
  <c r="N66" i="4" s="1"/>
  <c r="L66" i="4" a="1"/>
  <c r="L66" i="4" s="1"/>
  <c r="K66" i="4" a="1"/>
  <c r="K66" i="4" s="1"/>
  <c r="DU66" i="4" a="1"/>
  <c r="DU66" i="4" s="1"/>
  <c r="ET66" i="4" a="1"/>
  <c r="ET66" i="4" s="1"/>
  <c r="GX66" i="4" a="1"/>
  <c r="GX66" i="4" s="1"/>
  <c r="EX66" i="4" a="1"/>
  <c r="EX66" i="4" s="1"/>
  <c r="GQ66" i="4" a="1"/>
  <c r="GQ66" i="4" s="1"/>
  <c r="GR66" i="4" a="1"/>
  <c r="GR66" i="4" s="1"/>
  <c r="ER66" i="4" a="1"/>
  <c r="ER66" i="4" s="1"/>
  <c r="HD66" i="4" a="1"/>
  <c r="HD66" i="4" s="1"/>
  <c r="FM66" i="4"/>
  <c r="EB66" i="4" a="1"/>
  <c r="EB66" i="4" s="1"/>
  <c r="DS66" i="4" a="1"/>
  <c r="DS66" i="4" s="1"/>
  <c r="DR66" i="4" a="1"/>
  <c r="DR66" i="4" s="1"/>
  <c r="HF66" i="4" a="1"/>
  <c r="HF66" i="4"/>
  <c r="HE66" i="4" a="1"/>
  <c r="HE66" i="4" s="1"/>
  <c r="EW66" i="4" a="1"/>
  <c r="EW66" i="4" s="1"/>
  <c r="FL66" i="4"/>
  <c r="FW66" i="4" a="1"/>
  <c r="FW66" i="4" s="1"/>
  <c r="FI66" i="4" a="1"/>
  <c r="FI66" i="4" s="1"/>
  <c r="S66" i="4" a="1"/>
  <c r="S66" i="4" s="1"/>
  <c r="GS66" i="4" a="1"/>
  <c r="GS66" i="4"/>
  <c r="Q66" i="4" a="1"/>
  <c r="Q66" i="4" s="1"/>
  <c r="I66" i="4" a="1"/>
  <c r="I66" i="4" s="1"/>
  <c r="GZ66" i="4" a="1"/>
  <c r="GZ66" i="4" s="1"/>
  <c r="FF66" i="4" a="1"/>
  <c r="FF66" i="4" s="1"/>
  <c r="EZ66" i="4" a="1"/>
  <c r="EZ66" i="4" s="1"/>
  <c r="O66" i="4" a="1"/>
  <c r="O66" i="4" s="1"/>
  <c r="EC66" i="4" a="1"/>
  <c r="EC66" i="4" s="1"/>
  <c r="HH66" i="4" a="1"/>
  <c r="HH66" i="4" s="1"/>
  <c r="FV66" i="4" a="1"/>
  <c r="FV66" i="4" s="1"/>
  <c r="FP66" i="4" a="1"/>
  <c r="FP66" i="4" s="1"/>
  <c r="DZ66" i="4" a="1"/>
  <c r="DZ66" i="4"/>
  <c r="GM66" i="4" a="1"/>
  <c r="GM66" i="4" s="1"/>
  <c r="FB66" i="4" a="1"/>
  <c r="FB66" i="4" s="1"/>
  <c r="FE66" i="4" a="1"/>
  <c r="FE66" i="4" s="1"/>
  <c r="GO66" i="4" a="1"/>
  <c r="GO66" i="4" s="1"/>
  <c r="FS66" i="4" a="1"/>
  <c r="FS66" i="4" s="1"/>
  <c r="FA66" i="4" a="1"/>
  <c r="FA66" i="4" s="1"/>
  <c r="EE66" i="4" a="1"/>
  <c r="EE66" i="4" s="1"/>
  <c r="DQ66" i="4" a="1"/>
  <c r="DQ66" i="4" s="1"/>
  <c r="EP66" i="4" a="1"/>
  <c r="EP66" i="4" s="1"/>
  <c r="FX66" i="4" a="1"/>
  <c r="FX66" i="4" s="1"/>
  <c r="GU66" i="4" a="1"/>
  <c r="GU66" i="4"/>
  <c r="EI66" i="4" a="1"/>
  <c r="EI66" i="4" s="1"/>
  <c r="ES66" i="4" a="1"/>
  <c r="ES66" i="4"/>
  <c r="DO66" i="4" a="1"/>
  <c r="DO66" i="4" s="1"/>
  <c r="GN66" i="4" a="1"/>
  <c r="GN66" i="4" s="1"/>
  <c r="FC66" i="4" a="1"/>
  <c r="FC66" i="4" s="1"/>
  <c r="DV66" i="4" a="1"/>
  <c r="DV66" i="4" s="1"/>
  <c r="FN66" i="4"/>
  <c r="EV66" i="4" a="1"/>
  <c r="EV66" i="4" s="1"/>
  <c r="GV66" i="4" a="1"/>
  <c r="GV66" i="4" s="1"/>
  <c r="EV161" i="4" a="1"/>
  <c r="EV161" i="4" s="1"/>
  <c r="EM161" i="4" a="1"/>
  <c r="EM161" i="4" s="1"/>
  <c r="EH161" i="4" a="1"/>
  <c r="EH161" i="4" s="1"/>
  <c r="FX161" i="4" a="1"/>
  <c r="FX161" i="4" s="1"/>
  <c r="GR161" i="4" a="1"/>
  <c r="GR161" i="4"/>
  <c r="ED161" i="4" a="1"/>
  <c r="ED161" i="4" s="1"/>
  <c r="EE161" i="4" a="1"/>
  <c r="EE161" i="4" s="1"/>
  <c r="EZ161" i="4" a="1"/>
  <c r="EZ161" i="4" s="1"/>
  <c r="EW161" i="4" a="1"/>
  <c r="EW161" i="4" s="1"/>
  <c r="ES161" i="4" a="1"/>
  <c r="ES161" i="4" s="1"/>
  <c r="S161" i="4" a="1"/>
  <c r="S161" i="4" s="1"/>
  <c r="HA161" i="4" a="1"/>
  <c r="HA161" i="4" s="1"/>
  <c r="EB161" i="4" a="1"/>
  <c r="EB161" i="4" s="1"/>
  <c r="GU161" i="4" a="1"/>
  <c r="GU161" i="4" s="1"/>
  <c r="EX161" i="4" a="1"/>
  <c r="EX161" i="4"/>
  <c r="EI161" i="4" a="1"/>
  <c r="EI161" i="4" s="1"/>
  <c r="GP161" i="4" a="1"/>
  <c r="GP161" i="4" s="1"/>
  <c r="GW161" i="4" a="1"/>
  <c r="GW161" i="4" s="1"/>
  <c r="HC161" i="4" a="1"/>
  <c r="HC161" i="4" s="1"/>
  <c r="DV161" i="4" a="1"/>
  <c r="DV161" i="4" s="1"/>
  <c r="K161" i="4" a="1"/>
  <c r="K161" i="4" s="1"/>
  <c r="DU161" i="4" a="1"/>
  <c r="DU161" i="4" s="1"/>
  <c r="GN161" i="4" a="1"/>
  <c r="GN161" i="4" s="1"/>
  <c r="ET161" i="4" a="1"/>
  <c r="ET161" i="4" s="1"/>
  <c r="FM161" i="4"/>
  <c r="GX161" i="4" a="1"/>
  <c r="GX161" i="4"/>
  <c r="FI161" i="4" a="1"/>
  <c r="FI161" i="4" s="1"/>
  <c r="M161" i="4" a="1"/>
  <c r="M161" i="4" s="1"/>
  <c r="FS161" i="4" a="1"/>
  <c r="FS161" i="4" s="1"/>
  <c r="FT161" i="4" a="1"/>
  <c r="FT161" i="4"/>
  <c r="EQ161" i="4" a="1"/>
  <c r="EQ161" i="4" s="1"/>
  <c r="FV161" i="4" a="1"/>
  <c r="FV161" i="4" s="1"/>
  <c r="GZ161" i="4" a="1"/>
  <c r="GZ161" i="4" s="1"/>
  <c r="FF161" i="4" a="1"/>
  <c r="FF161" i="4" s="1"/>
  <c r="DY161" i="4" a="1"/>
  <c r="DY161" i="4" s="1"/>
  <c r="FY161" i="4" a="1"/>
  <c r="FY161" i="4"/>
  <c r="DL161" i="4" a="1"/>
  <c r="DL161" i="4" s="1"/>
  <c r="FN161" i="4"/>
  <c r="EC161" i="4" a="1"/>
  <c r="EC161" i="4"/>
  <c r="DQ161" i="4" a="1"/>
  <c r="DQ161" i="4" s="1"/>
  <c r="DW161" i="4" a="1"/>
  <c r="DW161" i="4" s="1"/>
  <c r="GY161" i="4" a="1"/>
  <c r="GY161" i="4" s="1"/>
  <c r="FW161" i="4" a="1"/>
  <c r="FW161" i="4" s="1"/>
  <c r="DS161" i="4" a="1"/>
  <c r="DS161" i="4" s="1"/>
  <c r="DR161" i="4" a="1"/>
  <c r="DR161" i="4" s="1"/>
  <c r="HK161" i="4" a="1"/>
  <c r="HK161" i="4" s="1"/>
  <c r="FJ161" i="4" a="1"/>
  <c r="FJ161" i="4" s="1"/>
  <c r="EP161" i="4" a="1"/>
  <c r="EP161" i="4" s="1"/>
  <c r="GO161" i="4" a="1"/>
  <c r="GO161" i="4" s="1"/>
  <c r="EN161" i="4" a="1"/>
  <c r="EN161" i="4"/>
  <c r="DO161" i="4" a="1"/>
  <c r="DO161" i="4" s="1"/>
  <c r="EL161" i="4" a="1"/>
  <c r="EL161" i="4" s="1"/>
  <c r="O161" i="4" a="1"/>
  <c r="O161" i="4" s="1"/>
  <c r="GQ161" i="4" a="1"/>
  <c r="GQ161" i="4" s="1"/>
  <c r="Q161" i="4" a="1"/>
  <c r="Q161" i="4" s="1"/>
  <c r="I161" i="4" a="1"/>
  <c r="I161" i="4" s="1"/>
  <c r="FL161" i="4"/>
  <c r="DZ161" i="4" a="1"/>
  <c r="DZ161" i="4" s="1"/>
  <c r="GM161" i="4" a="1"/>
  <c r="GM161" i="4"/>
  <c r="FP161" i="4" a="1"/>
  <c r="FP161" i="4" s="1"/>
  <c r="GS161" i="4" a="1"/>
  <c r="GS161" i="4" s="1"/>
  <c r="EJ161" i="4" a="1"/>
  <c r="EJ161" i="4" s="1"/>
  <c r="FE161" i="4" a="1"/>
  <c r="FE161" i="4" s="1"/>
  <c r="HF161" i="4" a="1"/>
  <c r="HF161" i="4" s="1"/>
  <c r="N161" i="4" a="1"/>
  <c r="N161" i="4" s="1"/>
  <c r="L161" i="4" a="1"/>
  <c r="L161" i="4" s="1"/>
  <c r="R161" i="4" a="1"/>
  <c r="R161" i="4" s="1"/>
  <c r="HH161" i="4" a="1"/>
  <c r="HH161" i="4" s="1"/>
  <c r="FC161" i="4" a="1"/>
  <c r="FC161" i="4" s="1"/>
  <c r="DM161" i="4" a="1"/>
  <c r="DM161" i="4" s="1"/>
  <c r="DQ182" i="4" a="1"/>
  <c r="DQ182" i="4" s="1"/>
  <c r="FW182" i="4" a="1"/>
  <c r="FW182" i="4" s="1"/>
  <c r="FA182" i="4" a="1"/>
  <c r="FA182" i="4" s="1"/>
  <c r="GZ182" i="4" a="1"/>
  <c r="GZ182" i="4" s="1"/>
  <c r="O182" i="4" a="1"/>
  <c r="O182" i="4" s="1"/>
  <c r="HD182" i="4" a="1"/>
  <c r="HD182" i="4" s="1"/>
  <c r="GR182" i="4" a="1"/>
  <c r="GR182" i="4" s="1"/>
  <c r="EC182" i="4" a="1"/>
  <c r="EC182" i="4" s="1"/>
  <c r="Q182" i="4" a="1"/>
  <c r="Q182" i="4" s="1"/>
  <c r="I182" i="4" a="1"/>
  <c r="I182" i="4" s="1"/>
  <c r="FT182" i="4" a="1"/>
  <c r="FT182" i="4" s="1"/>
  <c r="HK182" i="4" a="1"/>
  <c r="HK182" i="4" s="1"/>
  <c r="DV182" i="4" a="1"/>
  <c r="DV182" i="4"/>
  <c r="GQ182" i="4" a="1"/>
  <c r="GQ182" i="4" s="1"/>
  <c r="ER182" i="4" a="1"/>
  <c r="ER182" i="4" s="1"/>
  <c r="DO182" i="4" a="1"/>
  <c r="DO182" i="4" s="1"/>
  <c r="GP182" i="4" a="1"/>
  <c r="GP182" i="4" s="1"/>
  <c r="HE182" i="4" a="1"/>
  <c r="HE182" i="4" s="1"/>
  <c r="FL182" i="4"/>
  <c r="DZ182" i="4" a="1"/>
  <c r="DZ182" i="4" s="1"/>
  <c r="EI182" i="4" a="1"/>
  <c r="EI182" i="4" s="1"/>
  <c r="EL182" i="4" a="1"/>
  <c r="EL182" i="4" s="1"/>
  <c r="EN182" i="4" a="1"/>
  <c r="EN182" i="4" s="1"/>
  <c r="EQ182" i="4" a="1"/>
  <c r="EQ182" i="4" s="1"/>
  <c r="HF182" i="4" a="1"/>
  <c r="HF182" i="4" s="1"/>
  <c r="S182" i="4" a="1"/>
  <c r="S182" i="4" s="1"/>
  <c r="FV182" i="4" a="1"/>
  <c r="FV182" i="4" s="1"/>
  <c r="EZ182" i="4" a="1"/>
  <c r="EZ182" i="4" s="1"/>
  <c r="EX182" i="4" a="1"/>
  <c r="EX182" i="4" s="1"/>
  <c r="EH182" i="4" a="1"/>
  <c r="EH182" i="4" s="1"/>
  <c r="GV182" i="4" a="1"/>
  <c r="GV182" i="4" s="1"/>
  <c r="FE182" i="4" a="1"/>
  <c r="FE182" i="4" s="1"/>
  <c r="T182" i="4" a="1"/>
  <c r="T182" i="4" s="1"/>
  <c r="EP182" i="4" a="1"/>
  <c r="EP182" i="4" s="1"/>
  <c r="FY182" i="4" a="1"/>
  <c r="FY182" i="4" s="1"/>
  <c r="FJ182" i="4" a="1"/>
  <c r="FJ182" i="4" s="1"/>
  <c r="GM182" i="4" a="1"/>
  <c r="GM182" i="4"/>
  <c r="FM182" i="4"/>
  <c r="FI182" i="4" a="1"/>
  <c r="FI182" i="4" s="1"/>
  <c r="GX182" i="4" a="1"/>
  <c r="GX182" i="4" s="1"/>
  <c r="DW182" i="4" a="1"/>
  <c r="DW182" i="4" s="1"/>
  <c r="EM182" i="4" a="1"/>
  <c r="EM182" i="4" s="1"/>
  <c r="EB182" i="4" a="1"/>
  <c r="EB182" i="4" s="1"/>
  <c r="N182" i="4" a="1"/>
  <c r="N182" i="4" s="1"/>
  <c r="L182" i="4" a="1"/>
  <c r="L182" i="4" s="1"/>
  <c r="FB182" i="4" a="1"/>
  <c r="FB182" i="4" s="1"/>
  <c r="EV182" i="4" a="1"/>
  <c r="EV182" i="4" s="1"/>
  <c r="ET182" i="4" a="1"/>
  <c r="ET182" i="4" s="1"/>
  <c r="K182" i="4" a="1"/>
  <c r="K182" i="4" s="1"/>
  <c r="DU182" i="4" a="1"/>
  <c r="DU182" i="4" s="1"/>
  <c r="FX182" i="4" a="1"/>
  <c r="FX182" i="4" s="1"/>
  <c r="GO182" i="4" a="1"/>
  <c r="GO182" i="4" s="1"/>
  <c r="M182" i="4" a="1"/>
  <c r="M182" i="4" s="1"/>
  <c r="ES182" i="4" a="1"/>
  <c r="ES182" i="4" s="1"/>
  <c r="EJ182" i="4" a="1"/>
  <c r="EJ182" i="4" s="1"/>
  <c r="DS182" i="4" a="1"/>
  <c r="DS182" i="4"/>
  <c r="DR182" i="4" a="1"/>
  <c r="DR182" i="4" s="1"/>
  <c r="R182" i="4" a="1"/>
  <c r="R182" i="4" s="1"/>
  <c r="GN182" i="4" a="1"/>
  <c r="GN182" i="4"/>
  <c r="FN182" i="4"/>
  <c r="GS182" i="4" a="1"/>
  <c r="GS182" i="4" s="1"/>
  <c r="EE182" i="4" a="1"/>
  <c r="EE182" i="4" s="1"/>
  <c r="DY182" i="4" a="1"/>
  <c r="DY182" i="4" s="1"/>
  <c r="FP182" i="4" a="1"/>
  <c r="FP182" i="4" s="1"/>
  <c r="FG182" i="4" a="1"/>
  <c r="FG182" i="4" s="1"/>
  <c r="DL182" i="4" a="1"/>
  <c r="DL182" i="4" s="1"/>
  <c r="GW182" i="4" a="1"/>
  <c r="GW182" i="4" s="1"/>
  <c r="FF182" i="4" a="1"/>
  <c r="FF182" i="4"/>
  <c r="ED182" i="4" a="1"/>
  <c r="ED182" i="4" s="1"/>
  <c r="DM182" i="4" a="1"/>
  <c r="DM182" i="4" s="1"/>
  <c r="GY182" i="4" a="1"/>
  <c r="GY182" i="4" s="1"/>
  <c r="EW182" i="4" a="1"/>
  <c r="EW182" i="4" s="1"/>
  <c r="FC182" i="4" a="1"/>
  <c r="FC182" i="4" s="1"/>
  <c r="HC182" i="4" a="1"/>
  <c r="HC182" i="4" s="1"/>
  <c r="HH182" i="4" a="1"/>
  <c r="HH182" i="4" s="1"/>
  <c r="GU182" i="4" a="1"/>
  <c r="GU182" i="4" s="1"/>
  <c r="HA182" i="4" a="1"/>
  <c r="HA182" i="4" s="1"/>
  <c r="T163" i="4" a="1"/>
  <c r="T163" i="4" s="1"/>
  <c r="GO163" i="4" a="1"/>
  <c r="GO163" i="4" s="1"/>
  <c r="GW163" i="4" a="1"/>
  <c r="GW163" i="4" s="1"/>
  <c r="Q163" i="4" a="1"/>
  <c r="Q163" i="4" s="1"/>
  <c r="I163" i="4" a="1"/>
  <c r="I163" i="4" s="1"/>
  <c r="HK163" i="4" a="1"/>
  <c r="HK163" i="4"/>
  <c r="EM163" i="4" a="1"/>
  <c r="EM163" i="4" s="1"/>
  <c r="EQ163" i="4" a="1"/>
  <c r="EQ163" i="4" s="1"/>
  <c r="GS163" i="4" a="1"/>
  <c r="GS163" i="4" s="1"/>
  <c r="FM163" i="4"/>
  <c r="EW163" i="4" a="1"/>
  <c r="EW163" i="4" s="1"/>
  <c r="N163" i="4" a="1"/>
  <c r="N163" i="4" s="1"/>
  <c r="L163" i="4" a="1"/>
  <c r="L163" i="4" s="1"/>
  <c r="EE163" i="4" a="1"/>
  <c r="EE163" i="4" s="1"/>
  <c r="EP163" i="4" a="1"/>
  <c r="EP163" i="4" s="1"/>
  <c r="EC163" i="4" a="1"/>
  <c r="EC163" i="4" s="1"/>
  <c r="GV163" i="4" a="1"/>
  <c r="GV163" i="4"/>
  <c r="HE163" i="4" a="1"/>
  <c r="HE163" i="4" s="1"/>
  <c r="DS163" i="4" a="1"/>
  <c r="DS163" i="4" s="1"/>
  <c r="DR163" i="4" a="1"/>
  <c r="DR163" i="4" s="1"/>
  <c r="K163" i="4" a="1"/>
  <c r="K163" i="4" s="1"/>
  <c r="DU163" i="4" a="1"/>
  <c r="DU163" i="4" s="1"/>
  <c r="FP163" i="4" a="1"/>
  <c r="FP163" i="4" s="1"/>
  <c r="GR163" i="4" a="1"/>
  <c r="GR163" i="4" s="1"/>
  <c r="HH163" i="4" a="1"/>
  <c r="HH163" i="4" s="1"/>
  <c r="R163" i="4" a="1"/>
  <c r="R163" i="4" s="1"/>
  <c r="FJ163" i="4" a="1"/>
  <c r="FJ163" i="4" s="1"/>
  <c r="GZ163" i="4" a="1"/>
  <c r="GZ163" i="4" s="1"/>
  <c r="EI163" i="4" a="1"/>
  <c r="EI163" i="4" s="1"/>
  <c r="FC163" i="4" a="1"/>
  <c r="FC163" i="4"/>
  <c r="DV163" i="4" a="1"/>
  <c r="DV163" i="4"/>
  <c r="FG163" i="4" a="1"/>
  <c r="FG163" i="4" s="1"/>
  <c r="DM163" i="4" a="1"/>
  <c r="DM163" i="4" s="1"/>
  <c r="EJ163" i="4" a="1"/>
  <c r="EJ163" i="4" s="1"/>
  <c r="EX163" i="4" a="1"/>
  <c r="EX163" i="4" s="1"/>
  <c r="FE163" i="4" a="1"/>
  <c r="FE163" i="4" s="1"/>
  <c r="EV163" i="4" a="1"/>
  <c r="EV163" i="4" s="1"/>
  <c r="GU163" i="4" a="1"/>
  <c r="GU163" i="4" s="1"/>
  <c r="EN163" i="4" a="1"/>
  <c r="EN163" i="4" s="1"/>
  <c r="FL163" i="4"/>
  <c r="GP163" i="4" a="1"/>
  <c r="GP163" i="4"/>
  <c r="GY163" i="4" a="1"/>
  <c r="GY163" i="4" s="1"/>
  <c r="O163" i="4" a="1"/>
  <c r="O163" i="4" s="1"/>
  <c r="DZ163" i="4" a="1"/>
  <c r="DZ163" i="4" s="1"/>
  <c r="HA163" i="4" a="1"/>
  <c r="HA163" i="4" s="1"/>
  <c r="FV163" i="4" a="1"/>
  <c r="FV163" i="4" s="1"/>
  <c r="HC163" i="4" a="1"/>
  <c r="HC163" i="4" s="1"/>
  <c r="FY163" i="4" a="1"/>
  <c r="FY163" i="4" s="1"/>
  <c r="GQ163" i="4" a="1"/>
  <c r="GQ163" i="4" s="1"/>
  <c r="DO163" i="4" a="1"/>
  <c r="DO163" i="4" s="1"/>
  <c r="FT163" i="4" a="1"/>
  <c r="FT163" i="4" s="1"/>
  <c r="FN163" i="4"/>
  <c r="S163" i="4" a="1"/>
  <c r="S163" i="4" s="1"/>
  <c r="ES163" i="4" a="1"/>
  <c r="ES163" i="4" s="1"/>
  <c r="FI163" i="4" a="1"/>
  <c r="FI163" i="4" s="1"/>
  <c r="GM163" i="4" a="1"/>
  <c r="GM163" i="4" s="1"/>
  <c r="ET163" i="4" a="1"/>
  <c r="ET163" i="4" s="1"/>
  <c r="HD163" i="4" a="1"/>
  <c r="HD163" i="4" s="1"/>
  <c r="FW163" i="4" a="1"/>
  <c r="FW163" i="4" s="1"/>
  <c r="EZ163" i="4" a="1"/>
  <c r="EZ163" i="4" s="1"/>
  <c r="FS163" i="4" a="1"/>
  <c r="FS163" i="4" s="1"/>
  <c r="HF163" i="4" a="1"/>
  <c r="HF163" i="4" s="1"/>
  <c r="ED163" i="4" a="1"/>
  <c r="ED163" i="4" s="1"/>
  <c r="ER163" i="4" a="1"/>
  <c r="ER163" i="4"/>
  <c r="DQ163" i="4" a="1"/>
  <c r="DQ163" i="4" s="1"/>
  <c r="DW163" i="4" a="1"/>
  <c r="DW163" i="4" s="1"/>
  <c r="EB163" i="4" a="1"/>
  <c r="EB163" i="4" s="1"/>
  <c r="FB163" i="4" a="1"/>
  <c r="FB163" i="4" s="1"/>
  <c r="FX163" i="4" a="1"/>
  <c r="FX163" i="4" s="1"/>
  <c r="DY163" i="4" a="1"/>
  <c r="DY163" i="4" s="1"/>
  <c r="EL163" i="4" a="1"/>
  <c r="EL163" i="4" s="1"/>
  <c r="EN101" i="4" a="1"/>
  <c r="EN101" i="4" s="1"/>
  <c r="GN101" i="4" a="1"/>
  <c r="GN101" i="4" s="1"/>
  <c r="T101" i="4" a="1"/>
  <c r="T101" i="4" s="1"/>
  <c r="FT101" i="4" a="1"/>
  <c r="FT101" i="4"/>
  <c r="GO101" i="4" a="1"/>
  <c r="GO101" i="4" s="1"/>
  <c r="HF101" i="4" a="1"/>
  <c r="HF101" i="4" s="1"/>
  <c r="FI101" i="4" a="1"/>
  <c r="FI101" i="4" s="1"/>
  <c r="FG101" i="4" a="1"/>
  <c r="FG101" i="4" s="1"/>
  <c r="K101" i="4" a="1"/>
  <c r="K101" i="4"/>
  <c r="DU101" i="4" a="1"/>
  <c r="DU101" i="4" s="1"/>
  <c r="GU101" i="4" a="1"/>
  <c r="GU101" i="4" s="1"/>
  <c r="EC101" i="4" a="1"/>
  <c r="EC101" i="4"/>
  <c r="R101" i="4" a="1"/>
  <c r="R101" i="4" s="1"/>
  <c r="ED101" i="4" a="1"/>
  <c r="ED101" i="4" s="1"/>
  <c r="EQ101" i="4" a="1"/>
  <c r="EQ101" i="4" s="1"/>
  <c r="Q101" i="4" a="1"/>
  <c r="Q101" i="4" s="1"/>
  <c r="I101" i="4" a="1"/>
  <c r="I101" i="4"/>
  <c r="ES101" i="4" a="1"/>
  <c r="ES101" i="4" s="1"/>
  <c r="DY101" i="4" a="1"/>
  <c r="DY101" i="4" s="1"/>
  <c r="HE101" i="4" a="1"/>
  <c r="HE101" i="4" s="1"/>
  <c r="EP101" i="4" a="1"/>
  <c r="EP101" i="4" s="1"/>
  <c r="EV101" i="4" a="1"/>
  <c r="EV101" i="4" s="1"/>
  <c r="DO101" i="4" a="1"/>
  <c r="DO101" i="4" s="1"/>
  <c r="GV101" i="4" a="1"/>
  <c r="GV101" i="4" s="1"/>
  <c r="FV101" i="4" a="1"/>
  <c r="FV101" i="4" s="1"/>
  <c r="FP101" i="4" a="1"/>
  <c r="FP101" i="4" s="1"/>
  <c r="O101" i="4" a="1"/>
  <c r="O101" i="4" s="1"/>
  <c r="HK101" i="4" a="1"/>
  <c r="HK101" i="4" s="1"/>
  <c r="GW101" i="4" a="1"/>
  <c r="GW101" i="4" s="1"/>
  <c r="FN101" i="4"/>
  <c r="ET101" i="4" a="1"/>
  <c r="ET101" i="4" s="1"/>
  <c r="EZ101" i="4" a="1"/>
  <c r="EZ101" i="4" s="1"/>
  <c r="M101" i="4" a="1"/>
  <c r="M101" i="4"/>
  <c r="FB101" i="4" a="1"/>
  <c r="FB101" i="4" s="1"/>
  <c r="DZ101" i="4" a="1"/>
  <c r="DZ101" i="4" s="1"/>
  <c r="DM101" i="4" a="1"/>
  <c r="DM101" i="4" s="1"/>
  <c r="GS101" i="4" a="1"/>
  <c r="GS101" i="4"/>
  <c r="EI101" i="4" a="1"/>
  <c r="EI101" i="4" s="1"/>
  <c r="N101" i="4" a="1"/>
  <c r="N101" i="4" s="1"/>
  <c r="L101" i="4" a="1"/>
  <c r="L101" i="4" s="1"/>
  <c r="GZ101" i="4" a="1"/>
  <c r="GZ101" i="4" s="1"/>
  <c r="DS101" i="4" a="1"/>
  <c r="DS101" i="4" s="1"/>
  <c r="DR101" i="4" a="1"/>
  <c r="DR101" i="4" s="1"/>
  <c r="FX101" i="4" a="1"/>
  <c r="FX101" i="4" s="1"/>
  <c r="FS101" i="4" a="1"/>
  <c r="FS101" i="4" s="1"/>
  <c r="GX101" i="4" a="1"/>
  <c r="GX101" i="4" s="1"/>
  <c r="EM101" i="4" a="1"/>
  <c r="EM101" i="4" s="1"/>
  <c r="FY101" i="4" a="1"/>
  <c r="FY101" i="4" s="1"/>
  <c r="GQ101" i="4" a="1"/>
  <c r="GQ101" i="4" s="1"/>
  <c r="S101" i="4" a="1"/>
  <c r="S101" i="4" s="1"/>
  <c r="DW101" i="4" a="1"/>
  <c r="DW101" i="4"/>
  <c r="HA101" i="4" a="1"/>
  <c r="HA101" i="4" s="1"/>
  <c r="GR101" i="4" a="1"/>
  <c r="GR101" i="4" s="1"/>
  <c r="GP101" i="4" a="1"/>
  <c r="GP101" i="4" s="1"/>
  <c r="GY101" i="4" a="1"/>
  <c r="GY101" i="4" s="1"/>
  <c r="FA101" i="4" a="1"/>
  <c r="FA101" i="4" s="1"/>
  <c r="EX101" i="4" a="1"/>
  <c r="EX101" i="4" s="1"/>
  <c r="DV101" i="4" a="1"/>
  <c r="DV101" i="4" s="1"/>
  <c r="ED51" i="4" a="1"/>
  <c r="ED51" i="4" s="1"/>
  <c r="R51" i="4" a="1"/>
  <c r="R51" i="4" s="1"/>
  <c r="ER51" i="4" a="1"/>
  <c r="ER51" i="4" s="1"/>
  <c r="HA51" i="4" a="1"/>
  <c r="HA51" i="4" s="1"/>
  <c r="EE51" i="4" a="1"/>
  <c r="EE51" i="4" s="1"/>
  <c r="HK51" i="4" a="1"/>
  <c r="HK51" i="4" s="1"/>
  <c r="FA51" i="4" a="1"/>
  <c r="FA51" i="4" s="1"/>
  <c r="HE51" i="4" a="1"/>
  <c r="HE51" i="4" s="1"/>
  <c r="FJ51" i="4" a="1"/>
  <c r="FJ51" i="4"/>
  <c r="M51" i="4" a="1"/>
  <c r="M51" i="4" s="1"/>
  <c r="EC51" i="4" a="1"/>
  <c r="EC51" i="4" s="1"/>
  <c r="GO51" i="4" a="1"/>
  <c r="GO51" i="4" s="1"/>
  <c r="FY51" i="4" a="1"/>
  <c r="FY51" i="4" s="1"/>
  <c r="C2" i="4" a="1"/>
  <c r="C2" i="4" s="1"/>
  <c r="FV51" i="4" a="1"/>
  <c r="FV51" i="4" s="1"/>
  <c r="GX51" i="4" a="1"/>
  <c r="GX51" i="4" s="1"/>
  <c r="DV51" i="4" a="1"/>
  <c r="DV51" i="4" s="1"/>
  <c r="DY51" i="4" a="1"/>
  <c r="DY51" i="4" s="1"/>
  <c r="FW51" i="4" a="1"/>
  <c r="FW51" i="4" s="1"/>
  <c r="N51" i="4" a="1"/>
  <c r="N51" i="4" s="1"/>
  <c r="L51" i="4" a="1"/>
  <c r="L51" i="4" s="1"/>
  <c r="GN51" i="4" a="1"/>
  <c r="GN51" i="4" s="1"/>
  <c r="FT51" i="4" a="1"/>
  <c r="FT51" i="4"/>
  <c r="FN51" i="4"/>
  <c r="GW51" i="4" a="1"/>
  <c r="GW51" i="4" s="1"/>
  <c r="GP51" i="4" a="1"/>
  <c r="GP51" i="4" s="1"/>
  <c r="DS51" i="4" a="1"/>
  <c r="DS51" i="4"/>
  <c r="DR51" i="4" a="1"/>
  <c r="DR51" i="4" s="1"/>
  <c r="FI51" i="4" a="1"/>
  <c r="FI51" i="4" s="1"/>
  <c r="EV51" i="4" a="1"/>
  <c r="EV51" i="4" s="1"/>
  <c r="GQ51" i="4" a="1"/>
  <c r="GQ51" i="4" s="1"/>
  <c r="EP51" i="4" a="1"/>
  <c r="EP51" i="4"/>
  <c r="FC51" i="4" a="1"/>
  <c r="FC51" i="4" s="1"/>
  <c r="HD51" i="4" a="1"/>
  <c r="HD51" i="4" s="1"/>
  <c r="EB51" i="4" a="1"/>
  <c r="EB51" i="4" s="1"/>
  <c r="S51" i="4" a="1"/>
  <c r="S51" i="4" s="1"/>
  <c r="HH51" i="4" a="1"/>
  <c r="HH51" i="4" s="1"/>
  <c r="EZ51" i="4" a="1"/>
  <c r="EZ51" i="4" s="1"/>
  <c r="EW51" i="4" a="1"/>
  <c r="EW51" i="4" s="1"/>
  <c r="HC51" i="4" a="1"/>
  <c r="HC51" i="4" s="1"/>
  <c r="GR51" i="4" a="1"/>
  <c r="GR51" i="4" s="1"/>
  <c r="GM51" i="4" a="1"/>
  <c r="GM51" i="4" s="1"/>
  <c r="DW51" i="4" a="1"/>
  <c r="DW51" i="4" s="1"/>
  <c r="DO51" i="4" a="1"/>
  <c r="DO51" i="4" s="1"/>
  <c r="ES51" i="4" a="1"/>
  <c r="ES51" i="4"/>
  <c r="O51" i="4" a="1"/>
  <c r="O51" i="4"/>
  <c r="GU51" i="4" a="1"/>
  <c r="GU51" i="4" s="1"/>
  <c r="FX51" i="4" a="1"/>
  <c r="FX51" i="4" s="1"/>
  <c r="FF51" i="4" a="1"/>
  <c r="FF51" i="4" s="1"/>
  <c r="DZ51" i="4" a="1"/>
  <c r="DZ51" i="4" s="1"/>
  <c r="FG51" i="4" a="1"/>
  <c r="FG51" i="4" s="1"/>
  <c r="ET51" i="4" a="1"/>
  <c r="ET51" i="4" s="1"/>
  <c r="GS51" i="4" a="1"/>
  <c r="GS51" i="4" s="1"/>
  <c r="GY51" i="4" a="1"/>
  <c r="GY51" i="4" s="1"/>
  <c r="GV51" i="4" a="1"/>
  <c r="GV51" i="4" s="1"/>
  <c r="EX51" i="4" a="1"/>
  <c r="EX51" i="4" s="1"/>
  <c r="Q51" i="4" a="1"/>
  <c r="Q51" i="4" s="1"/>
  <c r="I51" i="4" a="1"/>
  <c r="I51" i="4" s="1"/>
  <c r="FB51" i="4" a="1"/>
  <c r="FB51" i="4" s="1"/>
  <c r="EI51" i="4" a="1"/>
  <c r="EI51" i="4" s="1"/>
  <c r="FE51" i="4" a="1"/>
  <c r="FE51" i="4" s="1"/>
  <c r="GZ51" i="4" a="1"/>
  <c r="GZ51" i="4"/>
  <c r="FM51" i="4"/>
  <c r="FS51" i="4" a="1"/>
  <c r="FS51" i="4" s="1"/>
  <c r="FL51" i="4"/>
  <c r="DQ51" i="4" a="1"/>
  <c r="DQ51" i="4" s="1"/>
  <c r="K51" i="4" a="1"/>
  <c r="K51" i="4" s="1"/>
  <c r="DU51" i="4" a="1"/>
  <c r="DU51" i="4" s="1"/>
  <c r="FP51" i="4" a="1"/>
  <c r="FP51" i="4" s="1"/>
  <c r="HF51" i="4" a="1"/>
  <c r="HF51" i="4" s="1"/>
  <c r="T51" i="4" a="1"/>
  <c r="T51" i="4" s="1"/>
  <c r="EQ51" i="4" a="1"/>
  <c r="EQ51" i="4" s="1"/>
  <c r="HK27" i="4" a="1"/>
  <c r="HK27" i="4" s="1"/>
  <c r="EB27" i="4" a="1"/>
  <c r="EB27" i="4" s="1"/>
  <c r="N27" i="4" a="1"/>
  <c r="N27" i="4"/>
  <c r="L27" i="4" a="1"/>
  <c r="L27" i="4" s="1"/>
  <c r="EI27" i="4" a="1"/>
  <c r="EI27" i="4" s="1"/>
  <c r="GM27" i="4" a="1"/>
  <c r="GM27" i="4" s="1"/>
  <c r="DY27" i="4" a="1"/>
  <c r="DY27" i="4" s="1"/>
  <c r="FA27" i="4" a="1"/>
  <c r="FA27" i="4" s="1"/>
  <c r="DS27" i="4" a="1"/>
  <c r="DS27" i="4" s="1"/>
  <c r="DR27" i="4" a="1"/>
  <c r="DR27" i="4"/>
  <c r="FV27" i="4" a="1"/>
  <c r="FV27" i="4" s="1"/>
  <c r="FY27" i="4" a="1"/>
  <c r="FY27" i="4" s="1"/>
  <c r="FP27" i="4" a="1"/>
  <c r="FP27" i="4" s="1"/>
  <c r="ED27" i="4" a="1"/>
  <c r="ED27" i="4" s="1"/>
  <c r="T27" i="4" a="1"/>
  <c r="T27" i="4" s="1"/>
  <c r="EP27" i="4" a="1"/>
  <c r="EP27" i="4" s="1"/>
  <c r="EC27" i="4" a="1"/>
  <c r="EC27" i="4" s="1"/>
  <c r="DM27" i="4" a="1"/>
  <c r="DM27" i="4" s="1"/>
  <c r="FE27" i="4" a="1"/>
  <c r="FE27" i="4" s="1"/>
  <c r="M27" i="4" a="1"/>
  <c r="M27" i="4" s="1"/>
  <c r="R27" i="4" a="1"/>
  <c r="R27" i="4" s="1"/>
  <c r="HH27" i="4" a="1"/>
  <c r="HH27" i="4" s="1"/>
  <c r="GZ27" i="4" a="1"/>
  <c r="GZ27" i="4" s="1"/>
  <c r="GQ27" i="4" a="1"/>
  <c r="GQ27" i="4" s="1"/>
  <c r="FC27" i="4" a="1"/>
  <c r="FC27" i="4" s="1"/>
  <c r="HA27" i="4" a="1"/>
  <c r="HA27" i="4" s="1"/>
  <c r="EQ27" i="4" a="1"/>
  <c r="EQ27" i="4" s="1"/>
  <c r="Q27" i="4" a="1"/>
  <c r="Q27" i="4" s="1"/>
  <c r="I27" i="4" a="1"/>
  <c r="I27" i="4" s="1"/>
  <c r="GN27" i="4" a="1"/>
  <c r="GN27" i="4" s="1"/>
  <c r="FG27" i="4" a="1"/>
  <c r="FG27" i="4" s="1"/>
  <c r="ET27" i="4" a="1"/>
  <c r="ET27" i="4" s="1"/>
  <c r="HE27" i="4" a="1"/>
  <c r="HE27" i="4" s="1"/>
  <c r="FB27" i="4" a="1"/>
  <c r="FB27" i="4"/>
  <c r="GW27" i="4" a="1"/>
  <c r="GW27" i="4" s="1"/>
  <c r="EZ27" i="4" a="1"/>
  <c r="EZ27" i="4" s="1"/>
  <c r="HC27" i="4" a="1"/>
  <c r="HC27" i="4" s="1"/>
  <c r="FJ27" i="4" a="1"/>
  <c r="FJ27" i="4" s="1"/>
  <c r="FX27" i="4" a="1"/>
  <c r="FX27" i="4" s="1"/>
  <c r="FM27" i="4"/>
  <c r="GV27" i="4" a="1"/>
  <c r="GV27" i="4" s="1"/>
  <c r="DZ27" i="4" a="1"/>
  <c r="DZ27" i="4" s="1"/>
  <c r="K27" i="4" a="1"/>
  <c r="K27" i="4" s="1"/>
  <c r="DU27" i="4" a="1"/>
  <c r="DU27" i="4"/>
  <c r="FS27" i="4" a="1"/>
  <c r="FS27" i="4" s="1"/>
  <c r="EM27" i="4" a="1"/>
  <c r="EM27" i="4"/>
  <c r="DQ27" i="4" a="1"/>
  <c r="DQ27" i="4" s="1"/>
  <c r="EL27" i="4" a="1"/>
  <c r="EL27" i="4" s="1"/>
  <c r="FL27" i="4"/>
  <c r="DW27" i="4" a="1"/>
  <c r="DW27" i="4" s="1"/>
  <c r="FF27" i="4" a="1"/>
  <c r="FF27" i="4" s="1"/>
  <c r="GP27" i="4" a="1"/>
  <c r="GP27" i="4" s="1"/>
  <c r="EJ27" i="4" a="1"/>
  <c r="EJ27" i="4" s="1"/>
  <c r="DV27" i="4" a="1"/>
  <c r="DV27" i="4" s="1"/>
  <c r="FW27" i="4" a="1"/>
  <c r="FW27" i="4" s="1"/>
  <c r="HD27" i="4" a="1"/>
  <c r="HD27" i="4" s="1"/>
  <c r="HF27" i="4" a="1"/>
  <c r="HF27" i="4" s="1"/>
  <c r="GU27" i="4" a="1"/>
  <c r="GU27" i="4" s="1"/>
  <c r="EE27" i="4" a="1"/>
  <c r="EE27" i="4" s="1"/>
  <c r="S27" i="4" a="1"/>
  <c r="S27" i="4" s="1"/>
  <c r="ER27" i="4" a="1"/>
  <c r="ER27" i="4" s="1"/>
  <c r="O27" i="4" a="1"/>
  <c r="O27" i="4" s="1"/>
  <c r="EH27" i="4" a="1"/>
  <c r="EH27" i="4" s="1"/>
  <c r="GR27" i="4" a="1"/>
  <c r="GR27" i="4" s="1"/>
  <c r="GS27" i="4" a="1"/>
  <c r="GS27" i="4" s="1"/>
  <c r="FT27" i="4" a="1"/>
  <c r="FT27" i="4" s="1"/>
  <c r="EN27" i="4" a="1"/>
  <c r="EN27" i="4" s="1"/>
  <c r="DL27" i="4" a="1"/>
  <c r="DL27" i="4" s="1"/>
  <c r="FI27" i="4" a="1"/>
  <c r="FI27" i="4" s="1"/>
  <c r="DO27" i="4" a="1"/>
  <c r="DO27" i="4" s="1"/>
  <c r="ES27" i="4" a="1"/>
  <c r="ES27" i="4" s="1"/>
  <c r="GY27" i="4" a="1"/>
  <c r="GY27" i="4" s="1"/>
  <c r="EX27" i="4" a="1"/>
  <c r="EX27" i="4" s="1"/>
  <c r="HF118" i="4" a="1"/>
  <c r="HF118" i="4" s="1"/>
  <c r="DL118" i="4" a="1"/>
  <c r="DL118" i="4" s="1"/>
  <c r="GM118" i="4" a="1"/>
  <c r="GM118" i="4" s="1"/>
  <c r="HK118" i="4" a="1"/>
  <c r="HK118" i="4" s="1"/>
  <c r="HH118" i="4" a="1"/>
  <c r="HH118" i="4" s="1"/>
  <c r="FA118" i="4" a="1"/>
  <c r="FA118" i="4" s="1"/>
  <c r="DY118" i="4" a="1"/>
  <c r="DY118" i="4"/>
  <c r="FI118" i="4" a="1"/>
  <c r="FI118" i="4" s="1"/>
  <c r="R118" i="4" a="1"/>
  <c r="R118" i="4" s="1"/>
  <c r="ES118" i="4" a="1"/>
  <c r="ES118" i="4" s="1"/>
  <c r="FM118" i="4"/>
  <c r="GN118" i="4" a="1"/>
  <c r="GN118" i="4" s="1"/>
  <c r="EB118" i="4" a="1"/>
  <c r="EB118" i="4" s="1"/>
  <c r="M118" i="4" a="1"/>
  <c r="M118" i="4" s="1"/>
  <c r="O118" i="4" a="1"/>
  <c r="O118" i="4" s="1"/>
  <c r="DO118" i="4" a="1"/>
  <c r="DO118" i="4" s="1"/>
  <c r="ED118" i="4" a="1"/>
  <c r="ED118" i="4" s="1"/>
  <c r="FL118" i="4"/>
  <c r="ET118" i="4" a="1"/>
  <c r="ET118" i="4" s="1"/>
  <c r="GP118" i="4" a="1"/>
  <c r="GP118" i="4" s="1"/>
  <c r="N118" i="4" a="1"/>
  <c r="N118" i="4" s="1"/>
  <c r="L118" i="4" a="1"/>
  <c r="L118" i="4" s="1"/>
  <c r="FV118" i="4" a="1"/>
  <c r="FV118" i="4"/>
  <c r="FJ118" i="4" a="1"/>
  <c r="FJ118" i="4" s="1"/>
  <c r="GQ118" i="4" a="1"/>
  <c r="GQ118" i="4" s="1"/>
  <c r="FG118" i="4" a="1"/>
  <c r="FG118" i="4" s="1"/>
  <c r="EW118" i="4" a="1"/>
  <c r="EW118" i="4" s="1"/>
  <c r="EI118" i="4" a="1"/>
  <c r="EI118" i="4" s="1"/>
  <c r="DM118" i="4" a="1"/>
  <c r="DM118" i="4" s="1"/>
  <c r="GX118" i="4" a="1"/>
  <c r="GX118" i="4"/>
  <c r="DW118" i="4" a="1"/>
  <c r="DW118" i="4" s="1"/>
  <c r="T118" i="4" a="1"/>
  <c r="T118" i="4" s="1"/>
  <c r="DV118" i="4" a="1"/>
  <c r="DV118" i="4" s="1"/>
  <c r="GO118" i="4" a="1"/>
  <c r="GO118" i="4" s="1"/>
  <c r="HE118" i="4" a="1"/>
  <c r="HE118" i="4" s="1"/>
  <c r="FN118" i="4"/>
  <c r="GZ118" i="4" a="1"/>
  <c r="GZ118" i="4" s="1"/>
  <c r="EJ118" i="4" a="1"/>
  <c r="EJ118" i="4" s="1"/>
  <c r="EL118" i="4" a="1"/>
  <c r="EL118" i="4" s="1"/>
  <c r="GS118" i="4" a="1"/>
  <c r="GS118" i="4" s="1"/>
  <c r="EC118" i="4" a="1"/>
  <c r="EC118" i="4" s="1"/>
  <c r="GW118" i="4" a="1"/>
  <c r="GW118" i="4" s="1"/>
  <c r="EP118" i="4" a="1"/>
  <c r="EP118" i="4" s="1"/>
  <c r="GY118" i="4" a="1"/>
  <c r="GY118" i="4" s="1"/>
  <c r="DS118" i="4" a="1"/>
  <c r="DS118" i="4" s="1"/>
  <c r="DR118" i="4" a="1"/>
  <c r="DR118" i="4" s="1"/>
  <c r="HA118" i="4" a="1"/>
  <c r="HA118" i="4" s="1"/>
  <c r="FF118" i="4" a="1"/>
  <c r="FF118" i="4" s="1"/>
  <c r="FB118" i="4" a="1"/>
  <c r="FB118" i="4" s="1"/>
  <c r="HD118" i="4" a="1"/>
  <c r="HD118" i="4" s="1"/>
  <c r="GU118" i="4" a="1"/>
  <c r="GU118" i="4" s="1"/>
  <c r="FS118" i="4" a="1"/>
  <c r="FS118" i="4" s="1"/>
  <c r="ER118" i="4" a="1"/>
  <c r="ER118" i="4" s="1"/>
  <c r="EM118" i="4" a="1"/>
  <c r="EM118" i="4" s="1"/>
  <c r="FX118" i="4" a="1"/>
  <c r="FX118" i="4" s="1"/>
  <c r="FP118" i="4" a="1"/>
  <c r="FP118" i="4" s="1"/>
  <c r="HC118" i="4" a="1"/>
  <c r="HC118" i="4" s="1"/>
  <c r="EN118" i="4" a="1"/>
  <c r="EN118" i="4" s="1"/>
  <c r="K118" i="4" a="1"/>
  <c r="K118" i="4" s="1"/>
  <c r="DU118" i="4" a="1"/>
  <c r="DU118" i="4" s="1"/>
  <c r="EQ118" i="4" a="1"/>
  <c r="EQ118" i="4" s="1"/>
  <c r="FY118" i="4" a="1"/>
  <c r="FY118" i="4"/>
  <c r="EE118" i="4" a="1"/>
  <c r="EE118" i="4" s="1"/>
  <c r="Q118" i="4" a="1"/>
  <c r="Q118" i="4" s="1"/>
  <c r="I118" i="4" a="1"/>
  <c r="I118" i="4" s="1"/>
  <c r="GV118" i="4" a="1"/>
  <c r="GV118" i="4" s="1"/>
  <c r="GR118" i="4" a="1"/>
  <c r="GR118" i="4"/>
  <c r="DZ118" i="4" a="1"/>
  <c r="DZ118" i="4" s="1"/>
  <c r="EZ118" i="4" a="1"/>
  <c r="EZ118" i="4"/>
  <c r="EX118" i="4" a="1"/>
  <c r="EX118" i="4" s="1"/>
  <c r="FE118" i="4" a="1"/>
  <c r="FE118" i="4" s="1"/>
  <c r="DQ118" i="4" a="1"/>
  <c r="DQ118" i="4" s="1"/>
  <c r="FT118" i="4" a="1"/>
  <c r="FT118" i="4" s="1"/>
  <c r="FW118" i="4" a="1"/>
  <c r="FW118" i="4" s="1"/>
  <c r="DQ95" i="4" a="1"/>
  <c r="DQ95" i="4" s="1"/>
  <c r="GZ95" i="4" a="1"/>
  <c r="GZ95" i="4" s="1"/>
  <c r="GX95" i="4" a="1"/>
  <c r="GX95" i="4" s="1"/>
  <c r="DM95" i="4" a="1"/>
  <c r="DM95" i="4" s="1"/>
  <c r="HH95" i="4" a="1"/>
  <c r="HH95" i="4" s="1"/>
  <c r="FY95" i="4" a="1"/>
  <c r="FY95" i="4" s="1"/>
  <c r="T95" i="4" a="1"/>
  <c r="T95" i="4" s="1"/>
  <c r="FN95" i="4"/>
  <c r="EE95" i="4" a="1"/>
  <c r="EE95" i="4" s="1"/>
  <c r="DY95" i="4" a="1"/>
  <c r="DY95" i="4" s="1"/>
  <c r="Q95" i="4" a="1"/>
  <c r="Q95" i="4" s="1"/>
  <c r="I95" i="4" a="1"/>
  <c r="I95" i="4" s="1"/>
  <c r="EX95" i="4" a="1"/>
  <c r="EX95" i="4" s="1"/>
  <c r="FL95" i="4"/>
  <c r="FF95" i="4" a="1"/>
  <c r="FF95" i="4"/>
  <c r="GM95" i="4" a="1"/>
  <c r="GM95" i="4" s="1"/>
  <c r="ES95" i="4" a="1"/>
  <c r="ES95" i="4" s="1"/>
  <c r="FW95" i="4" a="1"/>
  <c r="FW95" i="4" s="1"/>
  <c r="GV95" i="4" a="1"/>
  <c r="GV95" i="4" s="1"/>
  <c r="EW95" i="4" a="1"/>
  <c r="EW95" i="4" s="1"/>
  <c r="O95" i="4" a="1"/>
  <c r="O95" i="4" s="1"/>
  <c r="GN95" i="4" a="1"/>
  <c r="GN95" i="4"/>
  <c r="EC95" i="4" a="1"/>
  <c r="EC95" i="4" s="1"/>
  <c r="FG95" i="4" a="1"/>
  <c r="FG95" i="4" s="1"/>
  <c r="FC95" i="4" a="1"/>
  <c r="FC95" i="4" s="1"/>
  <c r="DS95" i="4" a="1"/>
  <c r="DS95" i="4"/>
  <c r="DR95" i="4" a="1"/>
  <c r="DR95" i="4" s="1"/>
  <c r="ED95" i="4" a="1"/>
  <c r="ED95" i="4" s="1"/>
  <c r="HE95" i="4" a="1"/>
  <c r="HE95" i="4" s="1"/>
  <c r="HC95" i="4" a="1"/>
  <c r="HC95" i="4" s="1"/>
  <c r="HD95" i="4" a="1"/>
  <c r="HD95" i="4" s="1"/>
  <c r="EL95" i="4" a="1"/>
  <c r="EL95" i="4" s="1"/>
  <c r="GO95" i="4" a="1"/>
  <c r="GO95" i="4" s="1"/>
  <c r="HF95" i="4" a="1"/>
  <c r="HF95" i="4" s="1"/>
  <c r="GS95" i="4" a="1"/>
  <c r="GS95" i="4" s="1"/>
  <c r="EJ95" i="4" a="1"/>
  <c r="EJ95" i="4" s="1"/>
  <c r="EI95" i="4" a="1"/>
  <c r="EI95" i="4" s="1"/>
  <c r="FS95" i="4" a="1"/>
  <c r="FS95" i="4" s="1"/>
  <c r="GY95" i="4" a="1"/>
  <c r="GY95" i="4" s="1"/>
  <c r="GQ95" i="4" a="1"/>
  <c r="GQ95" i="4" s="1"/>
  <c r="GP95" i="4" a="1"/>
  <c r="GP95" i="4" s="1"/>
  <c r="EM95" i="4" a="1"/>
  <c r="EM95" i="4" s="1"/>
  <c r="EV95" i="4" a="1"/>
  <c r="EV95" i="4" s="1"/>
  <c r="ER95" i="4" a="1"/>
  <c r="ER95" i="4" s="1"/>
  <c r="ET95" i="4" a="1"/>
  <c r="ET95" i="4" s="1"/>
  <c r="HK95" i="4" a="1"/>
  <c r="HK95" i="4" s="1"/>
  <c r="R95" i="4" a="1"/>
  <c r="R95" i="4" s="1"/>
  <c r="FA95" i="4" a="1"/>
  <c r="FA95" i="4"/>
  <c r="GR95" i="4" a="1"/>
  <c r="GR95" i="4" s="1"/>
  <c r="M95" i="4" a="1"/>
  <c r="M95" i="4"/>
  <c r="FX95" i="4" a="1"/>
  <c r="FX95" i="4" s="1"/>
  <c r="DW95" i="4" a="1"/>
  <c r="DW95" i="4" s="1"/>
  <c r="FT95" i="4" a="1"/>
  <c r="FT95" i="4" s="1"/>
  <c r="EB95" i="4" a="1"/>
  <c r="EB95" i="4" s="1"/>
  <c r="N95" i="4" a="1"/>
  <c r="N95" i="4" s="1"/>
  <c r="L95" i="4" a="1"/>
  <c r="L95" i="4" s="1"/>
  <c r="FI95" i="4" a="1"/>
  <c r="FI95" i="4" s="1"/>
  <c r="DL95" i="4" a="1"/>
  <c r="DL95" i="4" s="1"/>
  <c r="EQ95" i="4" a="1"/>
  <c r="EQ95" i="4" s="1"/>
  <c r="FE95" i="4" a="1"/>
  <c r="FE95" i="4" s="1"/>
  <c r="DZ95" i="4" a="1"/>
  <c r="DZ95" i="4" s="1"/>
  <c r="EH95" i="4" a="1"/>
  <c r="EH95" i="4" s="1"/>
  <c r="EZ95" i="4" a="1"/>
  <c r="EZ95" i="4"/>
  <c r="S95" i="4" a="1"/>
  <c r="S95" i="4" s="1"/>
  <c r="DV95" i="4" a="1"/>
  <c r="DV95" i="4" s="1"/>
  <c r="FJ95" i="4" a="1"/>
  <c r="FJ95" i="4" s="1"/>
  <c r="GW95" i="4" a="1"/>
  <c r="GW95" i="4" s="1"/>
  <c r="EP95" i="4" a="1"/>
  <c r="EP95" i="4" s="1"/>
  <c r="K95" i="4" a="1"/>
  <c r="K95" i="4" s="1"/>
  <c r="DU95" i="4" a="1"/>
  <c r="DU95" i="4" s="1"/>
  <c r="HA95" i="4" a="1"/>
  <c r="HA95" i="4" s="1"/>
  <c r="GR166" i="4" a="1"/>
  <c r="GR166" i="4" s="1"/>
  <c r="GZ166" i="4" a="1"/>
  <c r="GZ166" i="4" s="1"/>
  <c r="FI166" i="4" a="1"/>
  <c r="FI166" i="4" s="1"/>
  <c r="FP166" i="4" a="1"/>
  <c r="FP166" i="4" s="1"/>
  <c r="DZ166" i="4" a="1"/>
  <c r="DZ166" i="4" s="1"/>
  <c r="GV166" i="4" a="1"/>
  <c r="GV166" i="4" s="1"/>
  <c r="FM166" i="4"/>
  <c r="FL166" i="4"/>
  <c r="HA166" i="4" a="1"/>
  <c r="HA166" i="4" s="1"/>
  <c r="GP166" i="4" a="1"/>
  <c r="GP166" i="4"/>
  <c r="ES166" i="4" a="1"/>
  <c r="ES166" i="4" s="1"/>
  <c r="GS166" i="4" a="1"/>
  <c r="GS166" i="4" s="1"/>
  <c r="GO166" i="4" a="1"/>
  <c r="GO166" i="4" s="1"/>
  <c r="GU166" i="4" a="1"/>
  <c r="GU166" i="4" s="1"/>
  <c r="DO166" i="4" a="1"/>
  <c r="DO166" i="4" s="1"/>
  <c r="FC166" i="4" a="1"/>
  <c r="FC166" i="4" s="1"/>
  <c r="GW166" i="4" a="1"/>
  <c r="GW166" i="4" s="1"/>
  <c r="DQ166" i="4" a="1"/>
  <c r="DQ166" i="4" s="1"/>
  <c r="ED166" i="4" a="1"/>
  <c r="ED166" i="4" s="1"/>
  <c r="T166" i="4" a="1"/>
  <c r="T166" i="4"/>
  <c r="EB166" i="4" a="1"/>
  <c r="EB166" i="4"/>
  <c r="FT166" i="4" a="1"/>
  <c r="FT166" i="4" s="1"/>
  <c r="DY166" i="4" a="1"/>
  <c r="DY166" i="4" s="1"/>
  <c r="HC166" i="4" a="1"/>
  <c r="HC166" i="4" s="1"/>
  <c r="FX166" i="4" a="1"/>
  <c r="FX166" i="4" s="1"/>
  <c r="S166" i="4" a="1"/>
  <c r="S166" i="4" s="1"/>
  <c r="FF166" i="4" a="1"/>
  <c r="FF166" i="4"/>
  <c r="EV166" i="4" a="1"/>
  <c r="EV166" i="4" s="1"/>
  <c r="O166" i="4" a="1"/>
  <c r="O166" i="4" s="1"/>
  <c r="HD166" i="4" a="1"/>
  <c r="HD166" i="4" s="1"/>
  <c r="GX166" i="4" a="1"/>
  <c r="GX166" i="4" s="1"/>
  <c r="FV166" i="4" a="1"/>
  <c r="FV166" i="4" s="1"/>
  <c r="HH166" i="4" a="1"/>
  <c r="HH166" i="4" s="1"/>
  <c r="FY166" i="4" a="1"/>
  <c r="FY166" i="4" s="1"/>
  <c r="EP166" i="4" a="1"/>
  <c r="EP166" i="4" s="1"/>
  <c r="EI166" i="4" a="1"/>
  <c r="EI166" i="4" s="1"/>
  <c r="ET166" i="4" a="1"/>
  <c r="ET166" i="4" s="1"/>
  <c r="ER166" i="4" a="1"/>
  <c r="ER166" i="4" s="1"/>
  <c r="FN166" i="4"/>
  <c r="FA166" i="4" a="1"/>
  <c r="FA166" i="4" s="1"/>
  <c r="GY166" i="4" a="1"/>
  <c r="GY166" i="4" s="1"/>
  <c r="GM166" i="4" a="1"/>
  <c r="GM166" i="4" s="1"/>
  <c r="Q166" i="4" a="1"/>
  <c r="Q166" i="4" s="1"/>
  <c r="I166" i="4" a="1"/>
  <c r="I166" i="4" s="1"/>
  <c r="HE166" i="4" a="1"/>
  <c r="HE166" i="4" s="1"/>
  <c r="HK166" i="4" a="1"/>
  <c r="HK166" i="4" s="1"/>
  <c r="EQ166" i="4" a="1"/>
  <c r="EQ166" i="4" s="1"/>
  <c r="DW166" i="4" a="1"/>
  <c r="DW166" i="4" s="1"/>
  <c r="DS166" i="4" a="1"/>
  <c r="DS166" i="4" s="1"/>
  <c r="DR166" i="4" a="1"/>
  <c r="DR166" i="4" s="1"/>
  <c r="EE166" i="4" a="1"/>
  <c r="EE166" i="4" s="1"/>
  <c r="M166" i="4" a="1"/>
  <c r="M166" i="4" s="1"/>
  <c r="FE166" i="4" a="1"/>
  <c r="FE166" i="4" s="1"/>
  <c r="HF166" i="4" a="1"/>
  <c r="HF166" i="4" s="1"/>
  <c r="EC166" i="4" a="1"/>
  <c r="EC166" i="4" s="1"/>
  <c r="R166" i="4" a="1"/>
  <c r="R166" i="4" s="1"/>
  <c r="K166" i="4" a="1"/>
  <c r="K166" i="4" s="1"/>
  <c r="DU166" i="4" a="1"/>
  <c r="DU166" i="4" s="1"/>
  <c r="DV166" i="4" a="1"/>
  <c r="DV166" i="4" s="1"/>
  <c r="N166" i="4" a="1"/>
  <c r="N166" i="4" s="1"/>
  <c r="L166" i="4" a="1"/>
  <c r="L166" i="4" s="1"/>
  <c r="FS166" i="4" a="1"/>
  <c r="FS166" i="4" s="1"/>
  <c r="EX166" i="4" a="1"/>
  <c r="EX166" i="4" s="1"/>
  <c r="FJ166" i="4" a="1"/>
  <c r="FJ166" i="4" s="1"/>
  <c r="FW166" i="4" a="1"/>
  <c r="FW166" i="4" s="1"/>
  <c r="GN166" i="4" a="1"/>
  <c r="GN166" i="4" s="1"/>
  <c r="FG166" i="4" a="1"/>
  <c r="FG166" i="4" s="1"/>
  <c r="EI43" i="4" a="1"/>
  <c r="EI43" i="4" s="1"/>
  <c r="GZ43" i="4" a="1"/>
  <c r="GZ43" i="4" s="1"/>
  <c r="Q43" i="4" a="1"/>
  <c r="Q43" i="4" s="1"/>
  <c r="I43" i="4" a="1"/>
  <c r="I43" i="4" s="1"/>
  <c r="FW43" i="4" a="1"/>
  <c r="FW43" i="4" s="1"/>
  <c r="FT43" i="4" a="1"/>
  <c r="FT43" i="4" s="1"/>
  <c r="EH43" i="4" a="1"/>
  <c r="EH43" i="4" s="1"/>
  <c r="M43" i="4" a="1"/>
  <c r="M43" i="4" s="1"/>
  <c r="DQ43" i="4" a="1"/>
  <c r="DQ43" i="4"/>
  <c r="GW43" i="4" a="1"/>
  <c r="GW43" i="4" s="1"/>
  <c r="HC43" i="4" a="1"/>
  <c r="HC43" i="4" s="1"/>
  <c r="GO43" i="4" a="1"/>
  <c r="GO43" i="4" s="1"/>
  <c r="GR43" i="4" a="1"/>
  <c r="GR43" i="4" s="1"/>
  <c r="EB43" i="4" a="1"/>
  <c r="EB43" i="4" s="1"/>
  <c r="GM43" i="4" a="1"/>
  <c r="GM43" i="4" s="1"/>
  <c r="EX43" i="4" a="1"/>
  <c r="EX43" i="4" s="1"/>
  <c r="EZ43" i="4" a="1"/>
  <c r="EZ43" i="4" s="1"/>
  <c r="FI43" i="4" a="1"/>
  <c r="FI43" i="4" s="1"/>
  <c r="EV43" i="4" a="1"/>
  <c r="EV43" i="4" s="1"/>
  <c r="FP43" i="4" a="1"/>
  <c r="FP43" i="4" s="1"/>
  <c r="HF43" i="4" a="1"/>
  <c r="HF43" i="4" s="1"/>
  <c r="DW43" i="4" a="1"/>
  <c r="DW43" i="4" s="1"/>
  <c r="GN43" i="4" a="1"/>
  <c r="GN43" i="4" s="1"/>
  <c r="FV43" i="4" a="1"/>
  <c r="FV43" i="4" s="1"/>
  <c r="ET43" i="4" a="1"/>
  <c r="ET43" i="4" s="1"/>
  <c r="EC43" i="4" a="1"/>
  <c r="EC43" i="4" s="1"/>
  <c r="DL43" i="4" a="1"/>
  <c r="DL43" i="4" s="1"/>
  <c r="O43" i="4" a="1"/>
  <c r="O43" i="4" s="1"/>
  <c r="HH43" i="4" a="1"/>
  <c r="HH43" i="4" s="1"/>
  <c r="GU43" i="4" a="1"/>
  <c r="GU43" i="4" s="1"/>
  <c r="FC43" i="4" a="1"/>
  <c r="FC43" i="4" s="1"/>
  <c r="ES43" i="4" a="1"/>
  <c r="ES43" i="4" s="1"/>
  <c r="DY43" i="4" a="1"/>
  <c r="DY43" i="4" s="1"/>
  <c r="FL43" i="4"/>
  <c r="DS43" i="4" a="1"/>
  <c r="DS43" i="4"/>
  <c r="DR43" i="4" a="1"/>
  <c r="DR43" i="4" s="1"/>
  <c r="FN43" i="4"/>
  <c r="S43" i="4" a="1"/>
  <c r="S43" i="4" s="1"/>
  <c r="GQ43" i="4" a="1"/>
  <c r="GQ43" i="4" s="1"/>
  <c r="HA43" i="4" a="1"/>
  <c r="HA43" i="4" s="1"/>
  <c r="FM43" i="4"/>
  <c r="FG43" i="4" a="1"/>
  <c r="FG43" i="4" s="1"/>
  <c r="ER43" i="4" a="1"/>
  <c r="ER43" i="4" s="1"/>
  <c r="EQ43" i="4" a="1"/>
  <c r="EQ43" i="4" s="1"/>
  <c r="ED43" i="4" a="1"/>
  <c r="ED43" i="4" s="1"/>
  <c r="FB43" i="4" a="1"/>
  <c r="FB43" i="4" s="1"/>
  <c r="FA43" i="4" a="1"/>
  <c r="FA43" i="4" s="1"/>
  <c r="GS43" i="4" a="1"/>
  <c r="GS43" i="4" s="1"/>
  <c r="EL43" i="4" a="1"/>
  <c r="EL43" i="4" s="1"/>
  <c r="HD43" i="4" a="1"/>
  <c r="HD43" i="4" s="1"/>
  <c r="FF43" i="4" a="1"/>
  <c r="FF43" i="4" s="1"/>
  <c r="R43" i="4" a="1"/>
  <c r="R43" i="4" s="1"/>
  <c r="GP43" i="4" a="1"/>
  <c r="GP43" i="4" s="1"/>
  <c r="FY43" i="4" a="1"/>
  <c r="FY43" i="4" s="1"/>
  <c r="N43" i="4" a="1"/>
  <c r="N43" i="4"/>
  <c r="L43" i="4" a="1"/>
  <c r="L43" i="4" s="1"/>
  <c r="FX43" i="4" a="1"/>
  <c r="FX43" i="4" s="1"/>
  <c r="DO43" i="4" a="1"/>
  <c r="DO43" i="4" s="1"/>
  <c r="EW43" i="4" a="1"/>
  <c r="EW43" i="4" s="1"/>
  <c r="EM43" i="4" a="1"/>
  <c r="EM43" i="4" s="1"/>
  <c r="GY43" i="4" a="1"/>
  <c r="GY43" i="4" s="1"/>
  <c r="DM43" i="4" a="1"/>
  <c r="DM43" i="4"/>
  <c r="DV43" i="4" a="1"/>
  <c r="DV43" i="4" s="1"/>
  <c r="K43" i="4" a="1"/>
  <c r="K43" i="4"/>
  <c r="DU43" i="4" a="1"/>
  <c r="DU43" i="4" s="1"/>
  <c r="DZ43" i="4" a="1"/>
  <c r="DZ43" i="4" s="1"/>
  <c r="FJ43" i="4" a="1"/>
  <c r="FJ43" i="4" s="1"/>
  <c r="GX43" i="4" a="1"/>
  <c r="GX43" i="4" s="1"/>
  <c r="HE43" i="4" a="1"/>
  <c r="HE43" i="4" s="1"/>
  <c r="FS43" i="4" a="1"/>
  <c r="FS43" i="4" s="1"/>
  <c r="HK43" i="4" a="1"/>
  <c r="HK43" i="4" s="1"/>
  <c r="FE43" i="4" a="1"/>
  <c r="FE43" i="4" s="1"/>
  <c r="EJ43" i="4" a="1"/>
  <c r="EJ43" i="4" s="1"/>
  <c r="EP43" i="4" a="1"/>
  <c r="EP43" i="4" s="1"/>
  <c r="EN43" i="4" a="1"/>
  <c r="EN43" i="4" s="1"/>
  <c r="GV43" i="4" a="1"/>
  <c r="GV43" i="4" s="1"/>
  <c r="EE43" i="4" a="1"/>
  <c r="EE43" i="4" s="1"/>
  <c r="FM173" i="4"/>
  <c r="HC173" i="4" a="1"/>
  <c r="HC173" i="4" s="1"/>
  <c r="EI173" i="4" a="1"/>
  <c r="EI173" i="4"/>
  <c r="FP173" i="4" a="1"/>
  <c r="FP173" i="4" s="1"/>
  <c r="ER173" i="4" a="1"/>
  <c r="ER173" i="4" s="1"/>
  <c r="GV173" i="4" a="1"/>
  <c r="GV173" i="4" s="1"/>
  <c r="FW173" i="4" a="1"/>
  <c r="FW173" i="4" s="1"/>
  <c r="EZ173" i="4" a="1"/>
  <c r="EZ173" i="4" s="1"/>
  <c r="M173" i="4" a="1"/>
  <c r="M173" i="4" s="1"/>
  <c r="EP173" i="4" a="1"/>
  <c r="EP173" i="4" s="1"/>
  <c r="GP173" i="4" a="1"/>
  <c r="GP173" i="4" s="1"/>
  <c r="EM173" i="4" a="1"/>
  <c r="EM173" i="4" s="1"/>
  <c r="EX173" i="4" a="1"/>
  <c r="EX173" i="4" s="1"/>
  <c r="DY173" i="4" a="1"/>
  <c r="DY173" i="4" s="1"/>
  <c r="ET173" i="4" a="1"/>
  <c r="ET173" i="4"/>
  <c r="FB173" i="4" a="1"/>
  <c r="FB173" i="4" s="1"/>
  <c r="FN173" i="4"/>
  <c r="EH173" i="4" a="1"/>
  <c r="EH173" i="4" s="1"/>
  <c r="FJ173" i="4" a="1"/>
  <c r="FJ173" i="4" s="1"/>
  <c r="GS173" i="4" a="1"/>
  <c r="GS173" i="4" s="1"/>
  <c r="EQ173" i="4" a="1"/>
  <c r="EQ173" i="4" s="1"/>
  <c r="FI173" i="4" a="1"/>
  <c r="FI173" i="4" s="1"/>
  <c r="GO173" i="4" a="1"/>
  <c r="GO173" i="4" s="1"/>
  <c r="DS173" i="4" a="1"/>
  <c r="DS173" i="4" s="1"/>
  <c r="DR173" i="4" a="1"/>
  <c r="DR173" i="4" s="1"/>
  <c r="FC173" i="4" a="1"/>
  <c r="FC173" i="4" s="1"/>
  <c r="FF173" i="4" a="1"/>
  <c r="FF173" i="4" s="1"/>
  <c r="GM173" i="4" a="1"/>
  <c r="GM173" i="4" s="1"/>
  <c r="EW173" i="4" a="1"/>
  <c r="EW173" i="4" s="1"/>
  <c r="FS173" i="4" a="1"/>
  <c r="FS173" i="4"/>
  <c r="DV173" i="4" a="1"/>
  <c r="DV173" i="4" s="1"/>
  <c r="DQ173" i="4" a="1"/>
  <c r="DQ173" i="4" s="1"/>
  <c r="HD173" i="4" a="1"/>
  <c r="HD173" i="4" s="1"/>
  <c r="FT173" i="4" a="1"/>
  <c r="FT173" i="4" s="1"/>
  <c r="GR173" i="4" a="1"/>
  <c r="GR173" i="4" s="1"/>
  <c r="Q173" i="4" a="1"/>
  <c r="Q173" i="4" s="1"/>
  <c r="I173" i="4" a="1"/>
  <c r="I173" i="4" s="1"/>
  <c r="HK173" i="4" a="1"/>
  <c r="HK173" i="4" s="1"/>
  <c r="GN173" i="4" a="1"/>
  <c r="GN173" i="4" s="1"/>
  <c r="DZ173" i="4" a="1"/>
  <c r="DZ173" i="4" s="1"/>
  <c r="EN173" i="4" a="1"/>
  <c r="EN173" i="4" s="1"/>
  <c r="FA173" i="4" a="1"/>
  <c r="FA173" i="4" s="1"/>
  <c r="EE173" i="4" a="1"/>
  <c r="EE173" i="4" s="1"/>
  <c r="N173" i="4" a="1"/>
  <c r="N173" i="4" s="1"/>
  <c r="L173" i="4" a="1"/>
  <c r="L173" i="4" s="1"/>
  <c r="K173" i="4" a="1"/>
  <c r="K173" i="4" s="1"/>
  <c r="DU173" i="4" a="1"/>
  <c r="DU173" i="4" s="1"/>
  <c r="GX173" i="4" a="1"/>
  <c r="GX173" i="4"/>
  <c r="HF173" i="4" a="1"/>
  <c r="HF173" i="4" s="1"/>
  <c r="EL173" i="4" a="1"/>
  <c r="EL173" i="4"/>
  <c r="EV173" i="4" a="1"/>
  <c r="EV173" i="4" s="1"/>
  <c r="GQ173" i="4" a="1"/>
  <c r="GQ173" i="4" s="1"/>
  <c r="HE173" i="4" a="1"/>
  <c r="HE173" i="4" s="1"/>
  <c r="EC173" i="4" a="1"/>
  <c r="EC173" i="4" s="1"/>
  <c r="FV173" i="4" a="1"/>
  <c r="FV173" i="4" s="1"/>
  <c r="S173" i="4" a="1"/>
  <c r="S173" i="4" s="1"/>
  <c r="FG173" i="4" a="1"/>
  <c r="FG173" i="4" s="1"/>
  <c r="FY173" i="4" a="1"/>
  <c r="FY173" i="4" s="1"/>
  <c r="GZ173" i="4" a="1"/>
  <c r="GZ173" i="4" s="1"/>
  <c r="ES173" i="4" a="1"/>
  <c r="ES173" i="4" s="1"/>
  <c r="HH173" i="4" a="1"/>
  <c r="HH173" i="4" s="1"/>
  <c r="FL173" i="4"/>
  <c r="GW173" i="4" a="1"/>
  <c r="GW173" i="4" s="1"/>
  <c r="DL173" i="4" a="1"/>
  <c r="DL173" i="4" s="1"/>
  <c r="T173" i="4" a="1"/>
  <c r="T173" i="4" s="1"/>
  <c r="HA173" i="4" a="1"/>
  <c r="HA173" i="4" s="1"/>
  <c r="ED173" i="4" a="1"/>
  <c r="ED173" i="4" s="1"/>
  <c r="GY173" i="4" a="1"/>
  <c r="GY173" i="4" s="1"/>
  <c r="EB173" i="4" a="1"/>
  <c r="EB173" i="4" s="1"/>
  <c r="R173" i="4" a="1"/>
  <c r="R173" i="4" s="1"/>
  <c r="DW173" i="4" a="1"/>
  <c r="DW173" i="4"/>
  <c r="FE173" i="4" a="1"/>
  <c r="FE173" i="4" s="1"/>
  <c r="GU173" i="4" a="1"/>
  <c r="GU173" i="4" s="1"/>
  <c r="DM173" i="4" a="1"/>
  <c r="DM173" i="4" s="1"/>
  <c r="FX173" i="4" a="1"/>
  <c r="FX173" i="4" s="1"/>
  <c r="DO173" i="4" a="1"/>
  <c r="DO173" i="4" s="1"/>
  <c r="O173" i="4" a="1"/>
  <c r="O173" i="4" s="1"/>
  <c r="ED33" i="4" a="1"/>
  <c r="ED33" i="4" s="1"/>
  <c r="S33" i="4" a="1"/>
  <c r="S33" i="4" s="1"/>
  <c r="EB33" i="4" a="1"/>
  <c r="EB33" i="4" s="1"/>
  <c r="FV33" i="4" a="1"/>
  <c r="FV33" i="4" s="1"/>
  <c r="DW33" i="4" a="1"/>
  <c r="DW33" i="4" s="1"/>
  <c r="EE33" i="4" a="1"/>
  <c r="EE33" i="4" s="1"/>
  <c r="N33" i="4" a="1"/>
  <c r="N33" i="4" s="1"/>
  <c r="L33" i="4" a="1"/>
  <c r="L33" i="4" s="1"/>
  <c r="FI33" i="4" a="1"/>
  <c r="FI33" i="4" s="1"/>
  <c r="HC33" i="4" a="1"/>
  <c r="HC33" i="4" s="1"/>
  <c r="GQ33" i="4" a="1"/>
  <c r="GQ33" i="4" s="1"/>
  <c r="DY33" i="4" a="1"/>
  <c r="DY33" i="4" s="1"/>
  <c r="FB33" i="4" a="1"/>
  <c r="FB33" i="4" s="1"/>
  <c r="HA33" i="4" a="1"/>
  <c r="HA33" i="4" s="1"/>
  <c r="EI33" i="4" a="1"/>
  <c r="EI33" i="4" s="1"/>
  <c r="HE33" i="4" a="1"/>
  <c r="HE33" i="4" s="1"/>
  <c r="ER33" i="4" a="1"/>
  <c r="ER33" i="4" s="1"/>
  <c r="HD33" i="4" a="1"/>
  <c r="HD33" i="4" s="1"/>
  <c r="GM33" i="4" a="1"/>
  <c r="GM33" i="4" s="1"/>
  <c r="FW33" i="4" a="1"/>
  <c r="FW33" i="4" s="1"/>
  <c r="FJ33" i="4" a="1"/>
  <c r="FJ33" i="4" s="1"/>
  <c r="DL33" i="4" a="1"/>
  <c r="DL33" i="4" s="1"/>
  <c r="GS33" i="4" a="1"/>
  <c r="GS33" i="4" s="1"/>
  <c r="GO33" i="4" a="1"/>
  <c r="GO33" i="4" s="1"/>
  <c r="EZ33" i="4" a="1"/>
  <c r="EZ33" i="4" s="1"/>
  <c r="FN33" i="4"/>
  <c r="EN33" i="4" a="1"/>
  <c r="EN33" i="4" s="1"/>
  <c r="GP33" i="4" a="1"/>
  <c r="GP33" i="4" s="1"/>
  <c r="FF33" i="4" a="1"/>
  <c r="FF33" i="4" s="1"/>
  <c r="FC33" i="4" a="1"/>
  <c r="FC33" i="4" s="1"/>
  <c r="M33" i="4" a="1"/>
  <c r="M33" i="4" s="1"/>
  <c r="DV33" i="4" a="1"/>
  <c r="DV33" i="4" s="1"/>
  <c r="EP33" i="4" a="1"/>
  <c r="EP33" i="4" s="1"/>
  <c r="DQ33" i="4" a="1"/>
  <c r="DQ33" i="4" s="1"/>
  <c r="EW33" i="4" a="1"/>
  <c r="EW33" i="4" s="1"/>
  <c r="DZ33" i="4" a="1"/>
  <c r="DZ33" i="4" s="1"/>
  <c r="FM33" i="4"/>
  <c r="EX33" i="4" a="1"/>
  <c r="EX33" i="4" s="1"/>
  <c r="DO33" i="4" a="1"/>
  <c r="DO33" i="4"/>
  <c r="GY33" i="4" a="1"/>
  <c r="GY33" i="4" s="1"/>
  <c r="GN33" i="4" a="1"/>
  <c r="GN33" i="4" s="1"/>
  <c r="GW33" i="4" a="1"/>
  <c r="GW33" i="4" s="1"/>
  <c r="HH33" i="4" a="1"/>
  <c r="HH33" i="4" s="1"/>
  <c r="FP33" i="4" a="1"/>
  <c r="FP33" i="4"/>
  <c r="EC33" i="4" a="1"/>
  <c r="EC33" i="4" s="1"/>
  <c r="K33" i="4" a="1"/>
  <c r="K33" i="4"/>
  <c r="DU33" i="4" a="1"/>
  <c r="DU33" i="4" s="1"/>
  <c r="EQ33" i="4" a="1"/>
  <c r="EQ33" i="4" s="1"/>
  <c r="FX33" i="4" a="1"/>
  <c r="FX33" i="4" s="1"/>
  <c r="DM33" i="4" a="1"/>
  <c r="DM33" i="4" s="1"/>
  <c r="FT33" i="4" a="1"/>
  <c r="FT33" i="4" s="1"/>
  <c r="HK33" i="4" a="1"/>
  <c r="HK33" i="4" s="1"/>
  <c r="GU33" i="4" a="1"/>
  <c r="GU33" i="4" s="1"/>
  <c r="GZ33" i="4" a="1"/>
  <c r="GZ33" i="4" s="1"/>
  <c r="ES33" i="4" a="1"/>
  <c r="ES33" i="4" s="1"/>
  <c r="FA33" i="4" a="1"/>
  <c r="FA33" i="4" s="1"/>
  <c r="HF33" i="4" a="1"/>
  <c r="HF33" i="4" s="1"/>
  <c r="DS33" i="4" a="1"/>
  <c r="DS33" i="4" s="1"/>
  <c r="DR33" i="4" a="1"/>
  <c r="DR33" i="4" s="1"/>
  <c r="FG33" i="4" a="1"/>
  <c r="FG33" i="4" s="1"/>
  <c r="R33" i="4" a="1"/>
  <c r="R33" i="4"/>
  <c r="FL33" i="4"/>
  <c r="EJ33" i="4" a="1"/>
  <c r="EJ33" i="4" s="1"/>
  <c r="Q33" i="4" a="1"/>
  <c r="Q33" i="4" s="1"/>
  <c r="I33" i="4" a="1"/>
  <c r="I33" i="4" s="1"/>
  <c r="EV33" i="4" a="1"/>
  <c r="EV33" i="4" s="1"/>
  <c r="EM33" i="4" a="1"/>
  <c r="EM33" i="4" s="1"/>
  <c r="EL33" i="4" a="1"/>
  <c r="EL33" i="4" s="1"/>
  <c r="GX33" i="4" a="1"/>
  <c r="GX33" i="4" s="1"/>
  <c r="GV33" i="4" a="1"/>
  <c r="GV33" i="4" s="1"/>
  <c r="ET33" i="4" a="1"/>
  <c r="ET33" i="4" s="1"/>
  <c r="EH33" i="4" a="1"/>
  <c r="EH33" i="4" s="1"/>
  <c r="FS33" i="4" a="1"/>
  <c r="FS33" i="4" s="1"/>
  <c r="FY33" i="4" a="1"/>
  <c r="FY33" i="4" s="1"/>
  <c r="T33" i="4" a="1"/>
  <c r="T33" i="4" s="1"/>
  <c r="FE33" i="4" a="1"/>
  <c r="FE33" i="4" s="1"/>
  <c r="GR33" i="4" a="1"/>
  <c r="GR33" i="4" s="1"/>
  <c r="GS204" i="4" a="1"/>
  <c r="GS204" i="4" s="1"/>
  <c r="FC204" i="4" a="1"/>
  <c r="FC204" i="4" s="1"/>
  <c r="HA204" i="4" a="1"/>
  <c r="HA204" i="4" s="1"/>
  <c r="T204" i="4" a="1"/>
  <c r="T204" i="4"/>
  <c r="HD204" i="4" a="1"/>
  <c r="HD204" i="4" s="1"/>
  <c r="EX204" i="4" a="1"/>
  <c r="EX204" i="4" s="1"/>
  <c r="EC204" i="4" a="1"/>
  <c r="EC204" i="4" s="1"/>
  <c r="EP204" i="4" a="1"/>
  <c r="EP204" i="4" s="1"/>
  <c r="S204" i="4" a="1"/>
  <c r="S204" i="4" s="1"/>
  <c r="FB204" i="4" a="1"/>
  <c r="FB204" i="4" s="1"/>
  <c r="FT204" i="4" a="1"/>
  <c r="FT204" i="4" s="1"/>
  <c r="N204" i="4" a="1"/>
  <c r="N204" i="4" s="1"/>
  <c r="L204" i="4" a="1"/>
  <c r="L204" i="4" s="1"/>
  <c r="DS204" i="4" a="1"/>
  <c r="DS204" i="4" s="1"/>
  <c r="DR204" i="4" a="1"/>
  <c r="DR204" i="4" s="1"/>
  <c r="EW204" i="4" a="1"/>
  <c r="EW204" i="4" s="1"/>
  <c r="ED204" i="4" a="1"/>
  <c r="ED204" i="4" s="1"/>
  <c r="O204" i="4" a="1"/>
  <c r="O204" i="4" s="1"/>
  <c r="GX204" i="4" a="1"/>
  <c r="GX204" i="4" s="1"/>
  <c r="M204" i="4" a="1"/>
  <c r="M204" i="4" s="1"/>
  <c r="HF204" i="4" a="1"/>
  <c r="HF204" i="4" s="1"/>
  <c r="K204" i="4" a="1"/>
  <c r="K204" i="4"/>
  <c r="DU204" i="4" a="1"/>
  <c r="DU204" i="4" s="1"/>
  <c r="FL204" i="4"/>
  <c r="HE204" i="4" a="1"/>
  <c r="HE204" i="4" s="1"/>
  <c r="FA204" i="4" a="1"/>
  <c r="FA204" i="4" s="1"/>
  <c r="GV204" i="4" a="1"/>
  <c r="GV204" i="4" s="1"/>
  <c r="EB204" i="4" a="1"/>
  <c r="EB204" i="4" s="1"/>
  <c r="FI204" i="4" a="1"/>
  <c r="FI204" i="4" s="1"/>
  <c r="DO204" i="4" a="1"/>
  <c r="DO204" i="4" s="1"/>
  <c r="EJ204" i="4" a="1"/>
  <c r="EJ204" i="4" s="1"/>
  <c r="FJ204" i="4" a="1"/>
  <c r="FJ204" i="4" s="1"/>
  <c r="FE204" i="4" a="1"/>
  <c r="FE204" i="4" s="1"/>
  <c r="DZ204" i="4" a="1"/>
  <c r="DZ204" i="4"/>
  <c r="FY204" i="4" a="1"/>
  <c r="FY204" i="4" s="1"/>
  <c r="FF204" i="4" a="1"/>
  <c r="FF204" i="4" s="1"/>
  <c r="FN204" i="4"/>
  <c r="EQ204" i="4" a="1"/>
  <c r="EQ204" i="4" s="1"/>
  <c r="GP204" i="4" a="1"/>
  <c r="GP204" i="4" s="1"/>
  <c r="ER204" i="4" a="1"/>
  <c r="ER204" i="4" s="1"/>
  <c r="EE204" i="4" a="1"/>
  <c r="EE204" i="4"/>
  <c r="EI204" i="4" a="1"/>
  <c r="EI204" i="4" s="1"/>
  <c r="DQ204" i="4" a="1"/>
  <c r="DQ204" i="4" s="1"/>
  <c r="FX204" i="4" a="1"/>
  <c r="FX204" i="4" s="1"/>
  <c r="GN204" i="4" a="1"/>
  <c r="GN204" i="4" s="1"/>
  <c r="EM204" i="4" a="1"/>
  <c r="EM204" i="4" s="1"/>
  <c r="Q204" i="4" a="1"/>
  <c r="Q204" i="4" s="1"/>
  <c r="I204" i="4" a="1"/>
  <c r="I204" i="4" s="1"/>
  <c r="EH204" i="4" a="1"/>
  <c r="EH204" i="4" s="1"/>
  <c r="ET204" i="4" a="1"/>
  <c r="ET204" i="4" s="1"/>
  <c r="GR204" i="4" a="1"/>
  <c r="GR204" i="4" s="1"/>
  <c r="DV204" i="4" a="1"/>
  <c r="DV204" i="4" s="1"/>
  <c r="GY204" i="4" a="1"/>
  <c r="GY204" i="4" s="1"/>
  <c r="DW204" i="4" a="1"/>
  <c r="DW204" i="4" s="1"/>
  <c r="DM204" i="4" a="1"/>
  <c r="DM204" i="4" s="1"/>
  <c r="EL204" i="4" a="1"/>
  <c r="EL204" i="4" s="1"/>
  <c r="GM204" i="4" a="1"/>
  <c r="GM204" i="4"/>
  <c r="GO204" i="4" a="1"/>
  <c r="GO204" i="4" s="1"/>
  <c r="FS204" i="4" a="1"/>
  <c r="FS204" i="4" s="1"/>
  <c r="FP204" i="4" a="1"/>
  <c r="FP204" i="4" s="1"/>
  <c r="GW204" i="4" a="1"/>
  <c r="GW204" i="4" s="1"/>
  <c r="EN204" i="4" a="1"/>
  <c r="EN204" i="4" s="1"/>
  <c r="HH204" i="4" a="1"/>
  <c r="HH204" i="4"/>
  <c r="FM204" i="4"/>
  <c r="GZ204" i="4" a="1"/>
  <c r="GZ204" i="4" s="1"/>
  <c r="FW204" i="4" a="1"/>
  <c r="FW204" i="4" s="1"/>
  <c r="EZ204" i="4" a="1"/>
  <c r="EZ204" i="4" s="1"/>
  <c r="FV204" i="4" a="1"/>
  <c r="FV204" i="4" s="1"/>
  <c r="R204" i="4" a="1"/>
  <c r="R204" i="4" s="1"/>
  <c r="ES204" i="4" a="1"/>
  <c r="ES204" i="4" s="1"/>
  <c r="GQ204" i="4" a="1"/>
  <c r="GQ204" i="4" s="1"/>
  <c r="EE181" i="4" a="1"/>
  <c r="EE181" i="4" s="1"/>
  <c r="GQ181" i="4" a="1"/>
  <c r="GQ181" i="4" s="1"/>
  <c r="DO181" i="4" a="1"/>
  <c r="DO181" i="4" s="1"/>
  <c r="HK181" i="4" a="1"/>
  <c r="HK181" i="4" s="1"/>
  <c r="EZ181" i="4" a="1"/>
  <c r="EZ181" i="4" s="1"/>
  <c r="Q181" i="4" a="1"/>
  <c r="Q181" i="4" s="1"/>
  <c r="I181" i="4" a="1"/>
  <c r="I181" i="4" s="1"/>
  <c r="GN181" i="4" a="1"/>
  <c r="GN181" i="4" s="1"/>
  <c r="ES181" i="4" a="1"/>
  <c r="ES181" i="4" s="1"/>
  <c r="FG181" i="4" a="1"/>
  <c r="FG181" i="4" s="1"/>
  <c r="DV181" i="4" a="1"/>
  <c r="DV181" i="4" s="1"/>
  <c r="GM181" i="4" a="1"/>
  <c r="GM181" i="4" s="1"/>
  <c r="FC181" i="4" a="1"/>
  <c r="FC181" i="4" s="1"/>
  <c r="HE181" i="4" a="1"/>
  <c r="HE181" i="4" s="1"/>
  <c r="ET181" i="4" a="1"/>
  <c r="ET181" i="4" s="1"/>
  <c r="FT181" i="4" a="1"/>
  <c r="FT181" i="4" s="1"/>
  <c r="T181" i="4" a="1"/>
  <c r="T181" i="4" s="1"/>
  <c r="EV181" i="4" a="1"/>
  <c r="EV181" i="4" s="1"/>
  <c r="GU181" i="4" a="1"/>
  <c r="GU181" i="4" s="1"/>
  <c r="EX181" i="4" a="1"/>
  <c r="EX181" i="4"/>
  <c r="S181" i="4" a="1"/>
  <c r="S181" i="4" s="1"/>
  <c r="FN181" i="4"/>
  <c r="R181" i="4" a="1"/>
  <c r="R181" i="4" s="1"/>
  <c r="FA181" i="4" a="1"/>
  <c r="FA181" i="4" s="1"/>
  <c r="FS181" i="4" a="1"/>
  <c r="FS181" i="4" s="1"/>
  <c r="HH181" i="4" a="1"/>
  <c r="HH181" i="4"/>
  <c r="N181" i="4" a="1"/>
  <c r="N181" i="4"/>
  <c r="L181" i="4" a="1"/>
  <c r="L181" i="4" s="1"/>
  <c r="GZ181" i="4" a="1"/>
  <c r="GZ181" i="4" s="1"/>
  <c r="M181" i="4" a="1"/>
  <c r="M181" i="4" s="1"/>
  <c r="K181" i="4" a="1"/>
  <c r="K181" i="4" s="1"/>
  <c r="DU181" i="4" a="1"/>
  <c r="DU181" i="4" s="1"/>
  <c r="EN181" i="4" a="1"/>
  <c r="EN181" i="4" s="1"/>
  <c r="ED181" i="4" a="1"/>
  <c r="ED181" i="4" s="1"/>
  <c r="GY181" i="4" a="1"/>
  <c r="GY181" i="4" s="1"/>
  <c r="HC181" i="4" a="1"/>
  <c r="HC181" i="4" s="1"/>
  <c r="GP181" i="4" a="1"/>
  <c r="GP181" i="4" s="1"/>
  <c r="DY181" i="4" a="1"/>
  <c r="DY181" i="4" s="1"/>
  <c r="EI181" i="4" a="1"/>
  <c r="EI181" i="4" s="1"/>
  <c r="EP181" i="4" a="1"/>
  <c r="EP181" i="4" s="1"/>
  <c r="HD181" i="4" a="1"/>
  <c r="HD181" i="4"/>
  <c r="EM181" i="4" a="1"/>
  <c r="EM181" i="4"/>
  <c r="EH181" i="4" a="1"/>
  <c r="EH181" i="4" s="1"/>
  <c r="FX181" i="4" a="1"/>
  <c r="FX181" i="4" s="1"/>
  <c r="FP181" i="4" a="1"/>
  <c r="FP181" i="4" s="1"/>
  <c r="DW181" i="4" a="1"/>
  <c r="DW181" i="4" s="1"/>
  <c r="FL181" i="4"/>
  <c r="GW181" i="4" a="1"/>
  <c r="GW181" i="4" s="1"/>
  <c r="FF181" i="4" a="1"/>
  <c r="FF181" i="4" s="1"/>
  <c r="FI181" i="4" a="1"/>
  <c r="FI181" i="4" s="1"/>
  <c r="FB181" i="4" a="1"/>
  <c r="FB181" i="4" s="1"/>
  <c r="HA181" i="4" a="1"/>
  <c r="HA181" i="4" s="1"/>
  <c r="FW181" i="4" a="1"/>
  <c r="FW181" i="4" s="1"/>
  <c r="EQ181" i="4" a="1"/>
  <c r="EQ181" i="4" s="1"/>
  <c r="DZ181" i="4" a="1"/>
  <c r="DZ181" i="4" s="1"/>
  <c r="GV181" i="4" a="1"/>
  <c r="GV181" i="4" s="1"/>
  <c r="GX181" i="4" a="1"/>
  <c r="GX181" i="4" s="1"/>
  <c r="DQ181" i="4" a="1"/>
  <c r="DQ181" i="4" s="1"/>
  <c r="EB181" i="4" a="1"/>
  <c r="EB181" i="4" s="1"/>
  <c r="EL181" i="4" a="1"/>
  <c r="EL181" i="4" s="1"/>
  <c r="EJ181" i="4" a="1"/>
  <c r="EJ181" i="4" s="1"/>
  <c r="FV181" i="4" a="1"/>
  <c r="FV181" i="4" s="1"/>
  <c r="FE181" i="4" a="1"/>
  <c r="FE181" i="4" s="1"/>
  <c r="O181" i="4" a="1"/>
  <c r="O181" i="4" s="1"/>
  <c r="EW181" i="4" a="1"/>
  <c r="EW181" i="4" s="1"/>
  <c r="FJ181" i="4" a="1"/>
  <c r="FJ181" i="4" s="1"/>
  <c r="GS181" i="4" a="1"/>
  <c r="GS181" i="4" s="1"/>
  <c r="HF181" i="4" a="1"/>
  <c r="HF181" i="4" s="1"/>
  <c r="FY181" i="4" a="1"/>
  <c r="FY181" i="4" s="1"/>
  <c r="DM181" i="4" a="1"/>
  <c r="DM181" i="4" s="1"/>
  <c r="FM181" i="4"/>
  <c r="EC181" i="4" a="1"/>
  <c r="EC181" i="4" s="1"/>
  <c r="GO181" i="4" a="1"/>
  <c r="GO181" i="4" s="1"/>
  <c r="DL181" i="4" a="1"/>
  <c r="DL181" i="4" s="1"/>
  <c r="GR181" i="4" a="1"/>
  <c r="GR181" i="4" s="1"/>
  <c r="DS181" i="4" a="1"/>
  <c r="DS181" i="4" s="1"/>
  <c r="DR181" i="4" a="1"/>
  <c r="DR181" i="4" s="1"/>
  <c r="GQ47" i="4" a="1"/>
  <c r="GQ47" i="4" s="1"/>
  <c r="EX47" i="4" a="1"/>
  <c r="EX47" i="4" s="1"/>
  <c r="GO47" i="4" a="1"/>
  <c r="GO47" i="4" s="1"/>
  <c r="FG47" i="4" a="1"/>
  <c r="FG47" i="4" s="1"/>
  <c r="EI47" i="4" a="1"/>
  <c r="EI47" i="4" s="1"/>
  <c r="FE47" i="4" a="1"/>
  <c r="FE47" i="4" s="1"/>
  <c r="DM47" i="4" a="1"/>
  <c r="DM47" i="4" s="1"/>
  <c r="EE47" i="4" a="1"/>
  <c r="EE47" i="4" s="1"/>
  <c r="R47" i="4" a="1"/>
  <c r="R47" i="4"/>
  <c r="FP47" i="4" a="1"/>
  <c r="FP47" i="4" s="1"/>
  <c r="S47" i="4" a="1"/>
  <c r="S47" i="4" s="1"/>
  <c r="N47" i="4" a="1"/>
  <c r="N47" i="4"/>
  <c r="L47" i="4" a="1"/>
  <c r="L47" i="4" s="1"/>
  <c r="GV47" i="4" a="1"/>
  <c r="GV47" i="4" s="1"/>
  <c r="EN47" i="4" a="1"/>
  <c r="EN47" i="4" s="1"/>
  <c r="GU47" i="4" a="1"/>
  <c r="GU47" i="4" s="1"/>
  <c r="EW47" i="4" a="1"/>
  <c r="EW47" i="4" s="1"/>
  <c r="EH47" i="4" a="1"/>
  <c r="EH47" i="4" s="1"/>
  <c r="HD47" i="4" a="1"/>
  <c r="HD47" i="4" s="1"/>
  <c r="FC47" i="4" a="1"/>
  <c r="FC47" i="4" s="1"/>
  <c r="EB47" i="4" a="1"/>
  <c r="EB47" i="4" s="1"/>
  <c r="FT47" i="4" a="1"/>
  <c r="FT47" i="4" s="1"/>
  <c r="DV47" i="4" a="1"/>
  <c r="DV47" i="4" s="1"/>
  <c r="EQ47" i="4" a="1"/>
  <c r="EQ47" i="4" s="1"/>
  <c r="FL47" i="4"/>
  <c r="DO47" i="4" a="1"/>
  <c r="DO47" i="4" s="1"/>
  <c r="FJ47" i="4" a="1"/>
  <c r="FJ47" i="4" s="1"/>
  <c r="EZ47" i="4" a="1"/>
  <c r="EZ47" i="4" s="1"/>
  <c r="M47" i="4" a="1"/>
  <c r="M47" i="4" s="1"/>
  <c r="EC47" i="4" a="1"/>
  <c r="EC47" i="4" s="1"/>
  <c r="FY47" i="4" a="1"/>
  <c r="FY47" i="4"/>
  <c r="EM47" i="4" a="1"/>
  <c r="EM47" i="4" s="1"/>
  <c r="FV47" i="4" a="1"/>
  <c r="FV47" i="4" s="1"/>
  <c r="DQ47" i="4" a="1"/>
  <c r="DQ47" i="4" s="1"/>
  <c r="T47" i="4" a="1"/>
  <c r="T47" i="4" s="1"/>
  <c r="FA47" i="4" a="1"/>
  <c r="FA47" i="4"/>
  <c r="ET47" i="4" a="1"/>
  <c r="ET47" i="4" s="1"/>
  <c r="FF47" i="4" a="1"/>
  <c r="FF47" i="4" s="1"/>
  <c r="GS47" i="4" a="1"/>
  <c r="GS47" i="4" s="1"/>
  <c r="GX47" i="4" a="1"/>
  <c r="GX47" i="4" s="1"/>
  <c r="HH47" i="4" a="1"/>
  <c r="HH47" i="4" s="1"/>
  <c r="DZ47" i="4" a="1"/>
  <c r="DZ47" i="4" s="1"/>
  <c r="HE47" i="4" a="1"/>
  <c r="HE47" i="4" s="1"/>
  <c r="DL47" i="4" a="1"/>
  <c r="DL47" i="4" s="1"/>
  <c r="FS47" i="4" a="1"/>
  <c r="FS47" i="4" s="1"/>
  <c r="ES47" i="4" a="1"/>
  <c r="ES47" i="4" s="1"/>
  <c r="FM47" i="4"/>
  <c r="FX47" i="4" a="1"/>
  <c r="FX47" i="4" s="1"/>
  <c r="EL47" i="4" a="1"/>
  <c r="EL47" i="4" s="1"/>
  <c r="HC47" i="4" a="1"/>
  <c r="HC47" i="4" s="1"/>
  <c r="GM47" i="4" a="1"/>
  <c r="GM47" i="4" s="1"/>
  <c r="K47" i="4" a="1"/>
  <c r="K47" i="4" s="1"/>
  <c r="DU47" i="4" a="1"/>
  <c r="DU47" i="4" s="1"/>
  <c r="FN47" i="4"/>
  <c r="DW47" i="4" a="1"/>
  <c r="DW47" i="4" s="1"/>
  <c r="DS47" i="4" a="1"/>
  <c r="DS47" i="4" s="1"/>
  <c r="DR47" i="4" a="1"/>
  <c r="DR47" i="4" s="1"/>
  <c r="HF47" i="4" a="1"/>
  <c r="HF47" i="4" s="1"/>
  <c r="HA47" i="4" a="1"/>
  <c r="HA47" i="4" s="1"/>
  <c r="ER47" i="4" a="1"/>
  <c r="ER47" i="4" s="1"/>
  <c r="DY47" i="4" a="1"/>
  <c r="DY47" i="4" s="1"/>
  <c r="FI47" i="4" a="1"/>
  <c r="FI47" i="4" s="1"/>
  <c r="GR47" i="4" a="1"/>
  <c r="GR47" i="4" s="1"/>
  <c r="GN47" i="4" a="1"/>
  <c r="GN47" i="4" s="1"/>
  <c r="EP47" i="4" a="1"/>
  <c r="EP47" i="4" s="1"/>
  <c r="Q47" i="4" a="1"/>
  <c r="Q47" i="4" s="1"/>
  <c r="I47" i="4" a="1"/>
  <c r="I47" i="4" s="1"/>
  <c r="O47" i="4" a="1"/>
  <c r="O47" i="4" s="1"/>
  <c r="GW47" i="4" a="1"/>
  <c r="GW47" i="4"/>
  <c r="FB47" i="4" a="1"/>
  <c r="FB47" i="4" s="1"/>
  <c r="FW47" i="4" a="1"/>
  <c r="FW47" i="4" s="1"/>
  <c r="EV47" i="4" a="1"/>
  <c r="EV47" i="4" s="1"/>
  <c r="ED47" i="4" a="1"/>
  <c r="ED47" i="4" s="1"/>
  <c r="GY47" i="4" a="1"/>
  <c r="GY47" i="4"/>
  <c r="EJ47" i="4" a="1"/>
  <c r="EJ47" i="4" s="1"/>
  <c r="EH120" i="4" a="1"/>
  <c r="EH120" i="4" s="1"/>
  <c r="GN120" i="4" a="1"/>
  <c r="GN120" i="4" s="1"/>
  <c r="ES120" i="4" a="1"/>
  <c r="ES120" i="4" s="1"/>
  <c r="GM120" i="4" a="1"/>
  <c r="GM120" i="4"/>
  <c r="HH120" i="4" a="1"/>
  <c r="HH120" i="4" s="1"/>
  <c r="DQ120" i="4" a="1"/>
  <c r="DQ120" i="4" s="1"/>
  <c r="HK120" i="4" a="1"/>
  <c r="HK120" i="4" s="1"/>
  <c r="FP120" i="4" a="1"/>
  <c r="FP120" i="4" s="1"/>
  <c r="GR120" i="4" a="1"/>
  <c r="GR120" i="4" s="1"/>
  <c r="EL120" i="4" a="1"/>
  <c r="EL120" i="4" s="1"/>
  <c r="DV120" i="4" a="1"/>
  <c r="DV120" i="4" s="1"/>
  <c r="ET120" i="4" a="1"/>
  <c r="ET120" i="4" s="1"/>
  <c r="T120" i="4" a="1"/>
  <c r="T120" i="4" s="1"/>
  <c r="EE120" i="4" a="1"/>
  <c r="EE120" i="4" s="1"/>
  <c r="DL120" i="4" a="1"/>
  <c r="DL120" i="4" s="1"/>
  <c r="FS120" i="4" a="1"/>
  <c r="FS120" i="4" s="1"/>
  <c r="FM120" i="4"/>
  <c r="ER120" i="4" a="1"/>
  <c r="ER120" i="4"/>
  <c r="EQ120" i="4" a="1"/>
  <c r="EQ120" i="4" s="1"/>
  <c r="FX120" i="4" a="1"/>
  <c r="FX120" i="4" s="1"/>
  <c r="FY120" i="4" a="1"/>
  <c r="FY120" i="4" s="1"/>
  <c r="HC120" i="4" a="1"/>
  <c r="HC120" i="4" s="1"/>
  <c r="DZ120" i="4" a="1"/>
  <c r="DZ120" i="4" s="1"/>
  <c r="GV120" i="4" a="1"/>
  <c r="GV120" i="4" s="1"/>
  <c r="M120" i="4" a="1"/>
  <c r="M120" i="4" s="1"/>
  <c r="GZ120" i="4" a="1"/>
  <c r="GZ120" i="4"/>
  <c r="EI120" i="4" a="1"/>
  <c r="EI120" i="4"/>
  <c r="HA120" i="4" a="1"/>
  <c r="HA120" i="4" s="1"/>
  <c r="EM120" i="4" a="1"/>
  <c r="EM120" i="4" s="1"/>
  <c r="DM120" i="4" a="1"/>
  <c r="DM120" i="4" s="1"/>
  <c r="FL120" i="4"/>
  <c r="FA120" i="4" a="1"/>
  <c r="FA120" i="4" s="1"/>
  <c r="FE120" i="4" a="1"/>
  <c r="FE120" i="4" s="1"/>
  <c r="O120" i="4" a="1"/>
  <c r="O120" i="4" s="1"/>
  <c r="EZ120" i="4" a="1"/>
  <c r="EZ120" i="4" s="1"/>
  <c r="GY120" i="4" a="1"/>
  <c r="GY120" i="4" s="1"/>
  <c r="GS120" i="4" a="1"/>
  <c r="GS120" i="4" s="1"/>
  <c r="FF120" i="4" a="1"/>
  <c r="FF120" i="4" s="1"/>
  <c r="EN120" i="4" a="1"/>
  <c r="EN120" i="4" s="1"/>
  <c r="EV120" i="4" a="1"/>
  <c r="EV120" i="4" s="1"/>
  <c r="FT120" i="4" a="1"/>
  <c r="FT120" i="4" s="1"/>
  <c r="FV120" i="4" a="1"/>
  <c r="FV120" i="4" s="1"/>
  <c r="GU120" i="4" a="1"/>
  <c r="GU120" i="4" s="1"/>
  <c r="GQ120" i="4" a="1"/>
  <c r="GQ120" i="4" s="1"/>
  <c r="FW120" i="4" a="1"/>
  <c r="FW120" i="4" s="1"/>
  <c r="FG120" i="4" a="1"/>
  <c r="FG120" i="4" s="1"/>
  <c r="DY120" i="4" a="1"/>
  <c r="DY120" i="4" s="1"/>
  <c r="EJ120" i="4" a="1"/>
  <c r="EJ120" i="4" s="1"/>
  <c r="HE120" i="4" a="1"/>
  <c r="HE120" i="4" s="1"/>
  <c r="FN120" i="4"/>
  <c r="EP120" i="4" a="1"/>
  <c r="EP120" i="4" s="1"/>
  <c r="DS120" i="4" a="1"/>
  <c r="DS120" i="4" s="1"/>
  <c r="DR120" i="4" a="1"/>
  <c r="DR120" i="4" s="1"/>
  <c r="HD120" i="4" a="1"/>
  <c r="HD120" i="4" s="1"/>
  <c r="DO120" i="4" a="1"/>
  <c r="DO120" i="4" s="1"/>
  <c r="FC120" i="4" a="1"/>
  <c r="FC120" i="4"/>
  <c r="FB120" i="4" a="1"/>
  <c r="FB120" i="4" s="1"/>
  <c r="EX120" i="4" a="1"/>
  <c r="EX120" i="4" s="1"/>
  <c r="FJ120" i="4" a="1"/>
  <c r="FJ120" i="4" s="1"/>
  <c r="GP120" i="4" a="1"/>
  <c r="GP120" i="4" s="1"/>
  <c r="EC120" i="4" a="1"/>
  <c r="EC120" i="4" s="1"/>
  <c r="GX120" i="4" a="1"/>
  <c r="GX120" i="4" s="1"/>
  <c r="HF120" i="4" a="1"/>
  <c r="HF120" i="4"/>
  <c r="K120" i="4" a="1"/>
  <c r="K120" i="4" s="1"/>
  <c r="DU120" i="4" a="1"/>
  <c r="DU120" i="4" s="1"/>
  <c r="GW120" i="4" a="1"/>
  <c r="GW120" i="4" s="1"/>
  <c r="GO120" i="4" a="1"/>
  <c r="GO120" i="4" s="1"/>
  <c r="DW120" i="4" a="1"/>
  <c r="DW120" i="4" s="1"/>
  <c r="EW120" i="4" a="1"/>
  <c r="EW120" i="4" s="1"/>
  <c r="EB120" i="4" a="1"/>
  <c r="EB120" i="4" s="1"/>
  <c r="FI120" i="4" a="1"/>
  <c r="FI120" i="4"/>
  <c r="ED120" i="4" a="1"/>
  <c r="ED120" i="4" s="1"/>
  <c r="S120" i="4" a="1"/>
  <c r="S120" i="4" s="1"/>
  <c r="FM242" i="4"/>
  <c r="HA242" i="4" a="1"/>
  <c r="HA242" i="4" s="1"/>
  <c r="DS242" i="4" a="1"/>
  <c r="DS242" i="4" s="1"/>
  <c r="DR242" i="4" a="1"/>
  <c r="DR242" i="4" s="1"/>
  <c r="FV242" i="4" a="1"/>
  <c r="FV242" i="4" s="1"/>
  <c r="FC242" i="4" a="1"/>
  <c r="FC242" i="4" s="1"/>
  <c r="GM242" i="4" a="1"/>
  <c r="GM242" i="4"/>
  <c r="S242" i="4" a="1"/>
  <c r="S242" i="4" s="1"/>
  <c r="EC242" i="4" a="1"/>
  <c r="EC242" i="4" s="1"/>
  <c r="FP242" i="4" a="1"/>
  <c r="FP242" i="4" s="1"/>
  <c r="EE242" i="4" a="1"/>
  <c r="EE242" i="4" s="1"/>
  <c r="FA242" i="4" a="1"/>
  <c r="FA242" i="4" s="1"/>
  <c r="EZ242" i="4" a="1"/>
  <c r="EZ242" i="4" s="1"/>
  <c r="ER242" i="4" a="1"/>
  <c r="ER242" i="4"/>
  <c r="GX242" i="4" a="1"/>
  <c r="GX242" i="4" s="1"/>
  <c r="GR242" i="4" a="1"/>
  <c r="GR242" i="4" s="1"/>
  <c r="K242" i="4" a="1"/>
  <c r="K242" i="4" s="1"/>
  <c r="DU242" i="4" a="1"/>
  <c r="DU242" i="4" s="1"/>
  <c r="DQ242" i="4" a="1"/>
  <c r="DQ242" i="4" s="1"/>
  <c r="EB242" i="4" a="1"/>
  <c r="EB242" i="4" s="1"/>
  <c r="EQ242" i="4" a="1"/>
  <c r="EQ242" i="4" s="1"/>
  <c r="EX242" i="4" a="1"/>
  <c r="EX242" i="4" s="1"/>
  <c r="FN242" i="4"/>
  <c r="EI242" i="4" a="1"/>
  <c r="EI242" i="4" s="1"/>
  <c r="O242" i="4" a="1"/>
  <c r="O242" i="4" s="1"/>
  <c r="FY242" i="4" a="1"/>
  <c r="FY242" i="4" s="1"/>
  <c r="GW242" i="4" a="1"/>
  <c r="GW242" i="4"/>
  <c r="GP242" i="4" a="1"/>
  <c r="GP242" i="4" s="1"/>
  <c r="GQ242" i="4" a="1"/>
  <c r="GQ242" i="4" s="1"/>
  <c r="HE242" i="4" a="1"/>
  <c r="HE242" i="4" s="1"/>
  <c r="ET242" i="4" a="1"/>
  <c r="ET242" i="4"/>
  <c r="FF242" i="4" a="1"/>
  <c r="FF242" i="4" s="1"/>
  <c r="FW242" i="4" a="1"/>
  <c r="FW242" i="4" s="1"/>
  <c r="FG242" i="4" a="1"/>
  <c r="FG242" i="4" s="1"/>
  <c r="EV242" i="4" a="1"/>
  <c r="EV242" i="4" s="1"/>
  <c r="DV242" i="4" a="1"/>
  <c r="DV242" i="4"/>
  <c r="M242" i="4" a="1"/>
  <c r="M242" i="4" s="1"/>
  <c r="GS242" i="4" a="1"/>
  <c r="GS242" i="4" s="1"/>
  <c r="DL242" i="4" a="1"/>
  <c r="DL242" i="4" s="1"/>
  <c r="DW242" i="4" a="1"/>
  <c r="DW242" i="4" s="1"/>
  <c r="DY242" i="4" a="1"/>
  <c r="DY242" i="4" s="1"/>
  <c r="ES242" i="4" a="1"/>
  <c r="ES242" i="4" s="1"/>
  <c r="GO242" i="4" a="1"/>
  <c r="GO242" i="4"/>
  <c r="HC242" i="4" a="1"/>
  <c r="HC242" i="4" s="1"/>
  <c r="FB242" i="4" a="1"/>
  <c r="FB242" i="4" s="1"/>
  <c r="FT242" i="4" a="1"/>
  <c r="FT242" i="4" s="1"/>
  <c r="EP242" i="4" a="1"/>
  <c r="EP242" i="4"/>
  <c r="HH242" i="4" a="1"/>
  <c r="HH242" i="4" s="1"/>
  <c r="FL242" i="4"/>
  <c r="GY242" i="4" a="1"/>
  <c r="GY242" i="4" s="1"/>
  <c r="GU242" i="4" a="1"/>
  <c r="GU242" i="4" s="1"/>
  <c r="DZ242" i="4" a="1"/>
  <c r="DZ242" i="4" s="1"/>
  <c r="ED242" i="4" a="1"/>
  <c r="ED242" i="4" s="1"/>
  <c r="FE242" i="4" a="1"/>
  <c r="FE242" i="4" s="1"/>
  <c r="HD242" i="4" a="1"/>
  <c r="HD242" i="4" s="1"/>
  <c r="FI242" i="4" a="1"/>
  <c r="FI242" i="4" s="1"/>
  <c r="FJ242" i="4" a="1"/>
  <c r="FJ242" i="4" s="1"/>
  <c r="HK242" i="4" a="1"/>
  <c r="HK242" i="4" s="1"/>
  <c r="T242" i="4" a="1"/>
  <c r="T242" i="4" s="1"/>
  <c r="DO242" i="4" a="1"/>
  <c r="DO242" i="4" s="1"/>
  <c r="GV242" i="4" a="1"/>
  <c r="GV242" i="4" s="1"/>
  <c r="EW242" i="4" a="1"/>
  <c r="EW242" i="4" s="1"/>
  <c r="FS242" i="4" a="1"/>
  <c r="FS242" i="4" s="1"/>
  <c r="GZ242" i="4" a="1"/>
  <c r="GZ242" i="4" s="1"/>
  <c r="FX242" i="4" a="1"/>
  <c r="FX242" i="4" s="1"/>
  <c r="GN242" i="4" a="1"/>
  <c r="GN242" i="4" s="1"/>
  <c r="HF242" i="4" a="1"/>
  <c r="HF242" i="4" s="1"/>
  <c r="DI78" i="4"/>
  <c r="DI61" i="4"/>
  <c r="DI62" i="4"/>
  <c r="DI128" i="4"/>
  <c r="DI64" i="4"/>
  <c r="DI253" i="4"/>
  <c r="DI167" i="4"/>
  <c r="DI139" i="4"/>
  <c r="DI32" i="4"/>
  <c r="DI226" i="4"/>
  <c r="DI102" i="4"/>
  <c r="DI148" i="4"/>
  <c r="DI59" i="4"/>
  <c r="DI192" i="4"/>
  <c r="DI166" i="4"/>
  <c r="DI94" i="4"/>
  <c r="DI44" i="4"/>
  <c r="DI263" i="4"/>
  <c r="DI126" i="4"/>
  <c r="DI217" i="4"/>
  <c r="GW267" i="4" a="1"/>
  <c r="GW267" i="4"/>
  <c r="FX267" i="4" a="1"/>
  <c r="FX267" i="4" s="1"/>
  <c r="EW267" i="4" a="1"/>
  <c r="EW267" i="4" s="1"/>
  <c r="FY267" i="4" a="1"/>
  <c r="FY267" i="4" s="1"/>
  <c r="S267" i="4" a="1"/>
  <c r="S267" i="4" s="1"/>
  <c r="EE267" i="4" a="1"/>
  <c r="EE267" i="4" s="1"/>
  <c r="M267" i="4" a="1"/>
  <c r="M267" i="4" s="1"/>
  <c r="EM267" i="4" a="1"/>
  <c r="EM267" i="4" s="1"/>
  <c r="HF267" i="4" a="1"/>
  <c r="HF267" i="4" s="1"/>
  <c r="EN267" i="4" a="1"/>
  <c r="EN267" i="4" s="1"/>
  <c r="HA267" i="4" a="1"/>
  <c r="HA267" i="4" s="1"/>
  <c r="EB267" i="4" a="1"/>
  <c r="EB267" i="4" s="1"/>
  <c r="GR267" i="4" a="1"/>
  <c r="GR267" i="4" s="1"/>
  <c r="FP267" i="4" a="1"/>
  <c r="FP267" i="4" s="1"/>
  <c r="FW267" i="4" a="1"/>
  <c r="FW267" i="4" s="1"/>
  <c r="FI267" i="4" a="1"/>
  <c r="FI267" i="4" s="1"/>
  <c r="EL267" i="4" a="1"/>
  <c r="EL267" i="4" s="1"/>
  <c r="HD267" i="4" a="1"/>
  <c r="HD267" i="4" s="1"/>
  <c r="EC267" i="4" a="1"/>
  <c r="EC267" i="4" s="1"/>
  <c r="DL267" i="4" a="1"/>
  <c r="DL267" i="4" s="1"/>
  <c r="FF267" i="4" a="1"/>
  <c r="FF267" i="4" s="1"/>
  <c r="HE267" i="4" a="1"/>
  <c r="HE267" i="4" s="1"/>
  <c r="GV267" i="4" a="1"/>
  <c r="GV267" i="4" s="1"/>
  <c r="ED267" i="4" a="1"/>
  <c r="ED267" i="4" s="1"/>
  <c r="HH267" i="4" a="1"/>
  <c r="HH267" i="4" s="1"/>
  <c r="K267" i="4" a="1"/>
  <c r="K267" i="4" s="1"/>
  <c r="DU267" i="4" a="1"/>
  <c r="DU267" i="4" s="1"/>
  <c r="GU267" i="4" a="1"/>
  <c r="GU267" i="4" s="1"/>
  <c r="GZ267" i="4" a="1"/>
  <c r="GZ267" i="4" s="1"/>
  <c r="EX267" i="4" a="1"/>
  <c r="EX267" i="4" s="1"/>
  <c r="FG267" i="4" a="1"/>
  <c r="FG267" i="4" s="1"/>
  <c r="FV267" i="4" a="1"/>
  <c r="FV267" i="4" s="1"/>
  <c r="EH267" i="4" a="1"/>
  <c r="EH267" i="4" s="1"/>
  <c r="FA267" i="4" a="1"/>
  <c r="FA267" i="4" s="1"/>
  <c r="FN267" i="4" a="1"/>
  <c r="FN267" i="4" s="1"/>
  <c r="DS267" i="4" a="1"/>
  <c r="DS267" i="4" s="1"/>
  <c r="DR267" i="4" a="1"/>
  <c r="DR267" i="4" s="1"/>
  <c r="ET267" i="4" a="1"/>
  <c r="ET267" i="4" s="1"/>
  <c r="DQ267" i="4" a="1"/>
  <c r="DQ267" i="4" s="1"/>
  <c r="FJ267" i="4" a="1"/>
  <c r="FJ267" i="4" s="1"/>
  <c r="GN267" i="4" a="1"/>
  <c r="GN267" i="4" s="1"/>
  <c r="FB267" i="4" a="1"/>
  <c r="FB267" i="4" s="1"/>
  <c r="EZ267" i="4" a="1"/>
  <c r="EZ267" i="4" s="1"/>
  <c r="GP267" i="4" a="1"/>
  <c r="GP267" i="4" s="1"/>
  <c r="HK267" i="4" a="1"/>
  <c r="HK267" i="4" s="1"/>
  <c r="DZ267" i="4" a="1"/>
  <c r="DZ267" i="4" s="1"/>
  <c r="DW267" i="4" a="1"/>
  <c r="DW267" i="4" s="1"/>
  <c r="DM267" i="4" a="1"/>
  <c r="DM267" i="4" s="1"/>
  <c r="FE267" i="4" a="1"/>
  <c r="FE267" i="4" s="1"/>
  <c r="DN267" i="4" a="1"/>
  <c r="DN267" i="4"/>
  <c r="DY267" i="4" a="1"/>
  <c r="DY267" i="4" s="1"/>
  <c r="O267" i="4" a="1"/>
  <c r="O267" i="4" s="1"/>
  <c r="GS267" i="4" a="1"/>
  <c r="GS267" i="4"/>
  <c r="GO267" i="4" a="1"/>
  <c r="GO267" i="4" s="1"/>
  <c r="FC267" i="4" a="1"/>
  <c r="FC267" i="4" s="1"/>
  <c r="EV267" i="4" a="1"/>
  <c r="EV267" i="4" s="1"/>
  <c r="ES267" i="4" a="1"/>
  <c r="ES267" i="4" s="1"/>
  <c r="FS267" i="4" a="1"/>
  <c r="FS267" i="4" s="1"/>
  <c r="GY267" i="4" a="1"/>
  <c r="GY267" i="4" s="1"/>
  <c r="T267" i="4" a="1"/>
  <c r="T267" i="4" s="1"/>
  <c r="HC267" i="4" a="1"/>
  <c r="HC267" i="4" s="1"/>
  <c r="EJ267" i="4" a="1"/>
  <c r="EJ267" i="4" s="1"/>
  <c r="EP267" i="4" a="1"/>
  <c r="EP267" i="4" s="1"/>
  <c r="EQ267" i="4" a="1"/>
  <c r="EQ267" i="4" s="1"/>
  <c r="GX267" i="4" a="1"/>
  <c r="GX267" i="4" s="1"/>
  <c r="ER267" i="4" a="1"/>
  <c r="ER267" i="4" s="1"/>
  <c r="FT267" i="4" a="1"/>
  <c r="FT267" i="4" s="1"/>
  <c r="DO267" i="4" a="1"/>
  <c r="DO267" i="4" s="1"/>
  <c r="GQ267" i="4" a="1"/>
  <c r="GQ267" i="4" s="1"/>
  <c r="GM267" i="4" a="1"/>
  <c r="GM267" i="4" s="1"/>
  <c r="FM267" i="4" a="1"/>
  <c r="FM267" i="4" s="1"/>
  <c r="EI267" i="4" a="1"/>
  <c r="EI267" i="4" s="1"/>
  <c r="FL267" i="4" a="1"/>
  <c r="FL267" i="4" s="1"/>
  <c r="DV267" i="4" a="1"/>
  <c r="DV267" i="4" s="1"/>
  <c r="EW241" i="4" a="1"/>
  <c r="EW241" i="4" s="1"/>
  <c r="FB241" i="4" a="1"/>
  <c r="FB241" i="4" s="1"/>
  <c r="FG241" i="4" a="1"/>
  <c r="FG241" i="4" s="1"/>
  <c r="GO241" i="4" a="1"/>
  <c r="GO241" i="4" s="1"/>
  <c r="EQ241" i="4" a="1"/>
  <c r="EQ241" i="4" s="1"/>
  <c r="EJ241" i="4" a="1"/>
  <c r="EJ241" i="4" s="1"/>
  <c r="GU241" i="4" a="1"/>
  <c r="GU241" i="4"/>
  <c r="FM241" i="4"/>
  <c r="DO241" i="4" a="1"/>
  <c r="DO241" i="4" s="1"/>
  <c r="DS241" i="4" a="1"/>
  <c r="DS241" i="4" s="1"/>
  <c r="DR241" i="4" a="1"/>
  <c r="DR241" i="4" s="1"/>
  <c r="S241" i="4" a="1"/>
  <c r="S241" i="4"/>
  <c r="FA241" i="4" a="1"/>
  <c r="FA241" i="4"/>
  <c r="GX241" i="4" a="1"/>
  <c r="GX241" i="4" s="1"/>
  <c r="GS241" i="4" a="1"/>
  <c r="GS241" i="4" s="1"/>
  <c r="EV241" i="4" a="1"/>
  <c r="EV241" i="4" s="1"/>
  <c r="EX241" i="4" a="1"/>
  <c r="EX241" i="4" s="1"/>
  <c r="DZ241" i="4" a="1"/>
  <c r="DZ241" i="4" s="1"/>
  <c r="EE241" i="4" a="1"/>
  <c r="EE241" i="4" s="1"/>
  <c r="GQ241" i="4" a="1"/>
  <c r="GQ241" i="4"/>
  <c r="EN241" i="4" a="1"/>
  <c r="EN241" i="4" s="1"/>
  <c r="EP241" i="4" a="1"/>
  <c r="EP241" i="4"/>
  <c r="EH241" i="4" a="1"/>
  <c r="EH241" i="4" s="1"/>
  <c r="HF241" i="4" a="1"/>
  <c r="HF241" i="4" s="1"/>
  <c r="M241" i="4" a="1"/>
  <c r="M241" i="4" s="1"/>
  <c r="GR241" i="4" a="1"/>
  <c r="GR241" i="4"/>
  <c r="FC241" i="4" a="1"/>
  <c r="FC241" i="4" s="1"/>
  <c r="DY241" i="4" a="1"/>
  <c r="DY241" i="4" s="1"/>
  <c r="EB241" i="4" a="1"/>
  <c r="EB241" i="4" s="1"/>
  <c r="GW241" i="4" a="1"/>
  <c r="GW241" i="4" s="1"/>
  <c r="ES241" i="4" a="1"/>
  <c r="ES241" i="4"/>
  <c r="FV241" i="4" a="1"/>
  <c r="FV241" i="4" s="1"/>
  <c r="GV241" i="4" a="1"/>
  <c r="GV241" i="4" s="1"/>
  <c r="HD241" i="4" a="1"/>
  <c r="HD241" i="4" s="1"/>
  <c r="DW241" i="4" a="1"/>
  <c r="DW241" i="4" s="1"/>
  <c r="HA241" i="4" a="1"/>
  <c r="HA241" i="4" s="1"/>
  <c r="FJ241" i="4" a="1"/>
  <c r="FJ241" i="4" s="1"/>
  <c r="FP241" i="4" a="1"/>
  <c r="FP241" i="4" s="1"/>
  <c r="FW241" i="4" a="1"/>
  <c r="FW241" i="4" s="1"/>
  <c r="FL241" i="4"/>
  <c r="O241" i="4" a="1"/>
  <c r="O241" i="4" s="1"/>
  <c r="EL241" i="4" a="1"/>
  <c r="EL241" i="4" s="1"/>
  <c r="DV241" i="4" a="1"/>
  <c r="DV241" i="4"/>
  <c r="GP241" i="4" a="1"/>
  <c r="GP241" i="4" s="1"/>
  <c r="GY241" i="4" a="1"/>
  <c r="GY241" i="4" s="1"/>
  <c r="FI241" i="4" a="1"/>
  <c r="FI241" i="4" s="1"/>
  <c r="EI241" i="4" a="1"/>
  <c r="EI241" i="4" s="1"/>
  <c r="GN241" i="4" a="1"/>
  <c r="GN241" i="4" s="1"/>
  <c r="HC241" i="4" a="1"/>
  <c r="HC241" i="4" s="1"/>
  <c r="DQ241" i="4" a="1"/>
  <c r="DQ241" i="4" s="1"/>
  <c r="EC241" i="4" a="1"/>
  <c r="EC241" i="4" s="1"/>
  <c r="FE241" i="4" a="1"/>
  <c r="FE241" i="4" s="1"/>
  <c r="HE241" i="4" a="1"/>
  <c r="HE241" i="4" s="1"/>
  <c r="HH241" i="4" a="1"/>
  <c r="HH241" i="4" s="1"/>
  <c r="FN241" i="4"/>
  <c r="EZ241" i="4" a="1"/>
  <c r="EZ241" i="4" s="1"/>
  <c r="GZ241" i="4" a="1"/>
  <c r="GZ241" i="4" s="1"/>
  <c r="EM241" i="4" a="1"/>
  <c r="EM241" i="4" s="1"/>
  <c r="HK241" i="4" a="1"/>
  <c r="HK241" i="4" s="1"/>
  <c r="ER241" i="4" a="1"/>
  <c r="ER241" i="4" s="1"/>
  <c r="FF241" i="4" a="1"/>
  <c r="FF241" i="4" s="1"/>
  <c r="T241" i="4" a="1"/>
  <c r="T241" i="4"/>
  <c r="ED241" i="4" a="1"/>
  <c r="ED241" i="4"/>
  <c r="ET241" i="4" a="1"/>
  <c r="ET241" i="4" s="1"/>
  <c r="FL195" i="4"/>
  <c r="DW195" i="4" a="1"/>
  <c r="DW195" i="4" s="1"/>
  <c r="GP195" i="4" a="1"/>
  <c r="GP195" i="4" s="1"/>
  <c r="ED195" i="4" a="1"/>
  <c r="ED195" i="4" s="1"/>
  <c r="FI195" i="4" a="1"/>
  <c r="FI195" i="4" s="1"/>
  <c r="EZ195" i="4" a="1"/>
  <c r="EZ195" i="4" s="1"/>
  <c r="HH195" i="4" a="1"/>
  <c r="HH195" i="4" s="1"/>
  <c r="EE195" i="4" a="1"/>
  <c r="EE195" i="4" s="1"/>
  <c r="GX195" i="4" a="1"/>
  <c r="GX195" i="4" s="1"/>
  <c r="ET195" i="4" a="1"/>
  <c r="ET195" i="4" s="1"/>
  <c r="GQ195" i="4" a="1"/>
  <c r="GQ195" i="4" s="1"/>
  <c r="HF195" i="4" a="1"/>
  <c r="HF195" i="4" s="1"/>
  <c r="GS195" i="4" a="1"/>
  <c r="GS195" i="4" s="1"/>
  <c r="HC195" i="4" a="1"/>
  <c r="HC195" i="4" s="1"/>
  <c r="EN195" i="4" a="1"/>
  <c r="EN195" i="4"/>
  <c r="EM195" i="4" a="1"/>
  <c r="EM195" i="4" s="1"/>
  <c r="EC195" i="4" a="1"/>
  <c r="EC195" i="4" s="1"/>
  <c r="FF195" i="4" a="1"/>
  <c r="FF195" i="4" s="1"/>
  <c r="DZ195" i="4" a="1"/>
  <c r="DZ195" i="4" s="1"/>
  <c r="HD195" i="4" a="1"/>
  <c r="HD195" i="4" s="1"/>
  <c r="GV195" i="4" a="1"/>
  <c r="GV195" i="4" s="1"/>
  <c r="O195" i="4" a="1"/>
  <c r="O195" i="4" s="1"/>
  <c r="DS195" i="4" a="1"/>
  <c r="DS195" i="4" s="1"/>
  <c r="DR195" i="4" a="1"/>
  <c r="DR195" i="4" s="1"/>
  <c r="FS195" i="4" a="1"/>
  <c r="FS195" i="4" s="1"/>
  <c r="FC195" i="4" a="1"/>
  <c r="FC195" i="4" s="1"/>
  <c r="K195" i="4" a="1"/>
  <c r="K195" i="4" s="1"/>
  <c r="DU195" i="4" a="1"/>
  <c r="DU195" i="4" s="1"/>
  <c r="FW195" i="4" a="1"/>
  <c r="FW195" i="4"/>
  <c r="EQ195" i="4" a="1"/>
  <c r="EQ195" i="4" s="1"/>
  <c r="FP195" i="4" a="1"/>
  <c r="FP195" i="4" s="1"/>
  <c r="GW195" i="4" a="1"/>
  <c r="GW195" i="4" s="1"/>
  <c r="EX195" i="4" a="1"/>
  <c r="EX195" i="4" s="1"/>
  <c r="FJ195" i="4" a="1"/>
  <c r="FJ195" i="4" s="1"/>
  <c r="FM195" i="4"/>
  <c r="DM195" i="4" a="1"/>
  <c r="DM195" i="4" s="1"/>
  <c r="EW195" i="4" a="1"/>
  <c r="EW195" i="4" s="1"/>
  <c r="GY195" i="4" a="1"/>
  <c r="GY195" i="4" s="1"/>
  <c r="EI195" i="4" a="1"/>
  <c r="EI195" i="4" s="1"/>
  <c r="HA195" i="4" a="1"/>
  <c r="HA195" i="4" s="1"/>
  <c r="GZ195" i="4" a="1"/>
  <c r="GZ195" i="4" s="1"/>
  <c r="DV195" i="4" a="1"/>
  <c r="DV195" i="4" s="1"/>
  <c r="HE195" i="4" a="1"/>
  <c r="HE195" i="4" s="1"/>
  <c r="FV195" i="4" a="1"/>
  <c r="FV195" i="4" s="1"/>
  <c r="EV195" i="4" a="1"/>
  <c r="EV195" i="4" s="1"/>
  <c r="EJ195" i="4" a="1"/>
  <c r="EJ195" i="4" s="1"/>
  <c r="DQ195" i="4" a="1"/>
  <c r="DQ195" i="4" s="1"/>
  <c r="FA195" i="4" a="1"/>
  <c r="FA195" i="4" s="1"/>
  <c r="GR195" i="4" a="1"/>
  <c r="GR195" i="4"/>
  <c r="EB195" i="4" a="1"/>
  <c r="EB195" i="4" s="1"/>
  <c r="FT195" i="4" a="1"/>
  <c r="FT195" i="4" s="1"/>
  <c r="DY195" i="4" a="1"/>
  <c r="DY195" i="4" s="1"/>
  <c r="GN195" i="4" a="1"/>
  <c r="GN195" i="4"/>
  <c r="T195" i="4" a="1"/>
  <c r="T195" i="4"/>
  <c r="FX195" i="4" a="1"/>
  <c r="FX195" i="4" s="1"/>
  <c r="FG195" i="4" a="1"/>
  <c r="FG195" i="4" s="1"/>
  <c r="DL195" i="4" a="1"/>
  <c r="DL195" i="4" s="1"/>
  <c r="S195" i="4" a="1"/>
  <c r="S195" i="4" s="1"/>
  <c r="N195" i="4" a="1"/>
  <c r="N195" i="4" s="1"/>
  <c r="L195" i="4" a="1"/>
  <c r="L195" i="4" s="1"/>
  <c r="ES195" i="4" a="1"/>
  <c r="ES195" i="4" s="1"/>
  <c r="GU195" i="4" a="1"/>
  <c r="GU195" i="4" s="1"/>
  <c r="EH195" i="4" a="1"/>
  <c r="EH195" i="4"/>
  <c r="FY195" i="4" a="1"/>
  <c r="FY195" i="4" s="1"/>
  <c r="HK195" i="4" a="1"/>
  <c r="HK195" i="4" s="1"/>
  <c r="M195" i="4" a="1"/>
  <c r="M195" i="4" s="1"/>
  <c r="GO195" i="4" a="1"/>
  <c r="GO195" i="4" s="1"/>
  <c r="EL195" i="4" a="1"/>
  <c r="EL195" i="4" s="1"/>
  <c r="ER195" i="4" a="1"/>
  <c r="ER195" i="4" s="1"/>
  <c r="DO195" i="4" a="1"/>
  <c r="DO195" i="4" s="1"/>
  <c r="EP195" i="4" a="1"/>
  <c r="EP195" i="4" s="1"/>
  <c r="FB195" i="4" a="1"/>
  <c r="FB195" i="4" s="1"/>
  <c r="FN195" i="4"/>
  <c r="FE195" i="4" a="1"/>
  <c r="FE195" i="4" s="1"/>
  <c r="GM195" i="4" a="1"/>
  <c r="GM195" i="4" s="1"/>
  <c r="DI224" i="4"/>
  <c r="DI99" i="4"/>
  <c r="DI256" i="4"/>
  <c r="GD25" i="4"/>
  <c r="GD118" i="4"/>
  <c r="DI206" i="4"/>
  <c r="DI112" i="4"/>
  <c r="GD204" i="4"/>
  <c r="GD206" i="4"/>
  <c r="GD112" i="4"/>
  <c r="DI118" i="4"/>
  <c r="DI25" i="4"/>
  <c r="DI95" i="4"/>
  <c r="GD224" i="4"/>
  <c r="GD95" i="4"/>
  <c r="DI204" i="4"/>
  <c r="DI88" i="4"/>
  <c r="GD99" i="4"/>
  <c r="GD88" i="4"/>
  <c r="GD256" i="4"/>
  <c r="S20" i="4" a="1"/>
  <c r="S20" i="4" s="1"/>
  <c r="DW20" i="4" a="1"/>
  <c r="DW20" i="4" s="1"/>
  <c r="HF20" i="4" a="1"/>
  <c r="HF20" i="4" s="1"/>
  <c r="FS20" i="4" a="1"/>
  <c r="FS20" i="4" s="1"/>
  <c r="GR20" i="4" a="1"/>
  <c r="GR20" i="4" s="1"/>
  <c r="EW20" i="4" a="1"/>
  <c r="EW20" i="4" s="1"/>
  <c r="EH20" i="4" a="1"/>
  <c r="EH20" i="4" s="1"/>
  <c r="GP20" i="4" a="1"/>
  <c r="GP20" i="4"/>
  <c r="EC20" i="4" a="1"/>
  <c r="EC20" i="4" s="1"/>
  <c r="EE20" i="4" a="1"/>
  <c r="EE20" i="4" s="1"/>
  <c r="GX20" i="4" a="1"/>
  <c r="GX20" i="4" s="1"/>
  <c r="DI13" i="4" a="1"/>
  <c r="DI13" i="4" s="1"/>
  <c r="ET20" i="4" a="1"/>
  <c r="ET20" i="4" s="1"/>
  <c r="FT20" i="4" a="1"/>
  <c r="FT20" i="4" s="1"/>
  <c r="FI20" i="4" a="1"/>
  <c r="FI20" i="4" s="1"/>
  <c r="GO20" i="4" a="1"/>
  <c r="GO20" i="4" s="1"/>
  <c r="HC20" i="4" a="1"/>
  <c r="HC20" i="4" s="1"/>
  <c r="GU20" i="4" a="1"/>
  <c r="GU20" i="4" s="1"/>
  <c r="FX20" i="4" a="1"/>
  <c r="FX20" i="4"/>
  <c r="GM20" i="4" a="1"/>
  <c r="GM20" i="4" s="1"/>
  <c r="O20" i="4" a="1"/>
  <c r="O20" i="4" s="1"/>
  <c r="DZ20" i="4" a="1"/>
  <c r="DZ20" i="4"/>
  <c r="FC20" i="4" a="1"/>
  <c r="FC20" i="4" s="1"/>
  <c r="CX16" i="4" a="1"/>
  <c r="CX16" i="4" s="1"/>
  <c r="FF20" i="4" a="1"/>
  <c r="FF20" i="4" s="1"/>
  <c r="EI20" i="4" a="1"/>
  <c r="EI20" i="4" s="1"/>
  <c r="HD20" i="4" a="1"/>
  <c r="HD20" i="4" s="1"/>
  <c r="FM20" i="4"/>
  <c r="GY20" i="4" a="1"/>
  <c r="GY20" i="4" s="1"/>
  <c r="EJ20" i="4" a="1"/>
  <c r="EJ20" i="4" s="1"/>
  <c r="GW20" i="4" a="1"/>
  <c r="GW20" i="4" s="1"/>
  <c r="FE20" i="4" a="1"/>
  <c r="FE20" i="4" s="1"/>
  <c r="EQ20" i="4" a="1"/>
  <c r="EQ20" i="4" s="1"/>
  <c r="K20" i="4" a="1"/>
  <c r="K20" i="4" s="1"/>
  <c r="DU20" i="4" a="1"/>
  <c r="DU20" i="4" s="1"/>
  <c r="DV20" i="4" a="1"/>
  <c r="DV20" i="4" s="1"/>
  <c r="R20" i="4" a="1"/>
  <c r="R20" i="4" s="1"/>
  <c r="FJ20" i="4" a="1"/>
  <c r="FJ20" i="4"/>
  <c r="FN20" i="4"/>
  <c r="N20" i="4" a="1"/>
  <c r="N20" i="4" s="1"/>
  <c r="L20" i="4" a="1"/>
  <c r="L20" i="4" s="1"/>
  <c r="T20" i="4" a="1"/>
  <c r="T20" i="4" s="1"/>
  <c r="FP20" i="4" a="1"/>
  <c r="FP20" i="4" s="1"/>
  <c r="EN20" i="4" a="1"/>
  <c r="EN20" i="4" s="1"/>
  <c r="DL20" i="4" a="1"/>
  <c r="DL20" i="4" s="1"/>
  <c r="FW20" i="4" a="1"/>
  <c r="FW20" i="4" s="1"/>
  <c r="GN20" i="4" a="1"/>
  <c r="GN20" i="4" s="1"/>
  <c r="ES20" i="4" a="1"/>
  <c r="ES20" i="4" s="1"/>
  <c r="DS20" i="4" a="1"/>
  <c r="DS20" i="4" s="1"/>
  <c r="DR20" i="4" a="1"/>
  <c r="DR20" i="4" s="1"/>
  <c r="HA20" i="4" a="1"/>
  <c r="HA20" i="4"/>
  <c r="EP20" i="4" a="1"/>
  <c r="EP20" i="4" s="1"/>
  <c r="DQ20" i="4" a="1"/>
  <c r="DQ20" i="4" s="1"/>
  <c r="HH20" i="4" a="1"/>
  <c r="HH20" i="4" s="1"/>
  <c r="GS20" i="4" a="1"/>
  <c r="GS20" i="4" s="1"/>
  <c r="EZ20" i="4" a="1"/>
  <c r="EZ20" i="4" s="1"/>
  <c r="HK20" i="4" a="1"/>
  <c r="HK20" i="4" s="1"/>
  <c r="EM20" i="4" a="1"/>
  <c r="EM20" i="4" s="1"/>
  <c r="FB20" i="4" a="1"/>
  <c r="FB20" i="4" s="1"/>
  <c r="DM20" i="4" a="1"/>
  <c r="DM20" i="4" s="1"/>
  <c r="ED20" i="4" a="1"/>
  <c r="ED20" i="4" s="1"/>
  <c r="Q20" i="4" a="1"/>
  <c r="Q20" i="4"/>
  <c r="I20" i="4" a="1"/>
  <c r="I20" i="4" s="1"/>
  <c r="FA20" i="4" a="1"/>
  <c r="FA20" i="4" s="1"/>
  <c r="GV20" i="4" a="1"/>
  <c r="GV20" i="4" s="1"/>
  <c r="FL20" i="4"/>
  <c r="FG20" i="4" a="1"/>
  <c r="FG20" i="4" s="1"/>
  <c r="HE20" i="4" a="1"/>
  <c r="HE20" i="4"/>
  <c r="EB20" i="4" a="1"/>
  <c r="EB20" i="4" s="1"/>
  <c r="DY20" i="4" a="1"/>
  <c r="DY20" i="4" s="1"/>
  <c r="DO20" i="4" a="1"/>
  <c r="DO20" i="4" s="1"/>
  <c r="EL20" i="4" a="1"/>
  <c r="EL20" i="4" s="1"/>
  <c r="GZ20" i="4" a="1"/>
  <c r="GZ20" i="4" s="1"/>
  <c r="GQ20" i="4" a="1"/>
  <c r="GQ20" i="4" s="1"/>
  <c r="FV20" i="4" a="1"/>
  <c r="FV20" i="4" s="1"/>
  <c r="EV20" i="4" a="1"/>
  <c r="EV20" i="4" s="1"/>
  <c r="EX20" i="4" a="1"/>
  <c r="EX20" i="4" s="1"/>
  <c r="M20" i="4" a="1"/>
  <c r="M20" i="4" s="1"/>
  <c r="ER20" i="4" a="1"/>
  <c r="ER20" i="4" s="1"/>
  <c r="FY20" i="4" a="1"/>
  <c r="FY20" i="4" s="1"/>
  <c r="EB244" i="4" a="1"/>
  <c r="EB244" i="4" s="1"/>
  <c r="FV244" i="4" a="1"/>
  <c r="FV244" i="4" s="1"/>
  <c r="FE244" i="4" a="1"/>
  <c r="FE244" i="4"/>
  <c r="FL244" i="4"/>
  <c r="EQ244" i="4" a="1"/>
  <c r="EQ244" i="4" s="1"/>
  <c r="DM244" i="4" a="1"/>
  <c r="DM244" i="4" s="1"/>
  <c r="EP244" i="4" a="1"/>
  <c r="EP244" i="4" s="1"/>
  <c r="DY244" i="4" a="1"/>
  <c r="DY244" i="4" s="1"/>
  <c r="HH244" i="4" a="1"/>
  <c r="HH244" i="4" s="1"/>
  <c r="HF244" i="4" a="1"/>
  <c r="HF244" i="4" s="1"/>
  <c r="EJ244" i="4" a="1"/>
  <c r="EJ244" i="4"/>
  <c r="GS244" i="4" a="1"/>
  <c r="GS244" i="4" s="1"/>
  <c r="FB244" i="4" a="1"/>
  <c r="FB244" i="4" s="1"/>
  <c r="T244" i="4" a="1"/>
  <c r="T244" i="4" s="1"/>
  <c r="EH244" i="4" a="1"/>
  <c r="EH244" i="4" s="1"/>
  <c r="HK244" i="4" a="1"/>
  <c r="HK244" i="4" s="1"/>
  <c r="GR244" i="4" a="1"/>
  <c r="GR244" i="4" s="1"/>
  <c r="FT244" i="4" a="1"/>
  <c r="FT244" i="4" s="1"/>
  <c r="DV244" i="4" a="1"/>
  <c r="DV244" i="4" s="1"/>
  <c r="HC244" i="4" a="1"/>
  <c r="HC244" i="4" s="1"/>
  <c r="GM244" i="4" a="1"/>
  <c r="GM244" i="4" s="1"/>
  <c r="FI244" i="4" a="1"/>
  <c r="FI244" i="4" s="1"/>
  <c r="EZ244" i="4" a="1"/>
  <c r="EZ244" i="4" s="1"/>
  <c r="FW244" i="4" a="1"/>
  <c r="FW244" i="4" s="1"/>
  <c r="FX244" i="4" a="1"/>
  <c r="FX244" i="4"/>
  <c r="GX244" i="4" a="1"/>
  <c r="GX244" i="4" s="1"/>
  <c r="FJ244" i="4" a="1"/>
  <c r="FJ244" i="4" s="1"/>
  <c r="ES244" i="4" a="1"/>
  <c r="ES244" i="4" s="1"/>
  <c r="FG244" i="4" a="1"/>
  <c r="FG244" i="4" s="1"/>
  <c r="EW244" i="4" a="1"/>
  <c r="EW244" i="4" s="1"/>
  <c r="DW244" i="4" a="1"/>
  <c r="DW244" i="4" s="1"/>
  <c r="GZ244" i="4" a="1"/>
  <c r="GZ244" i="4" s="1"/>
  <c r="FC244" i="4" a="1"/>
  <c r="FC244" i="4" s="1"/>
  <c r="ER244" i="4" a="1"/>
  <c r="ER244" i="4" s="1"/>
  <c r="EE244" i="4" a="1"/>
  <c r="EE244" i="4" s="1"/>
  <c r="GP244" i="4" a="1"/>
  <c r="GP244" i="4" s="1"/>
  <c r="K244" i="4" a="1"/>
  <c r="K244" i="4" s="1"/>
  <c r="DU244" i="4" a="1"/>
  <c r="DU244" i="4" s="1"/>
  <c r="GN244" i="4" a="1"/>
  <c r="GN244" i="4" s="1"/>
  <c r="FM244" i="4"/>
  <c r="S244" i="4" a="1"/>
  <c r="S244" i="4" s="1"/>
  <c r="GV244" i="4" a="1"/>
  <c r="GV244" i="4" s="1"/>
  <c r="FF244" i="4" a="1"/>
  <c r="FF244" i="4" s="1"/>
  <c r="GO244" i="4" a="1"/>
  <c r="GO244" i="4" s="1"/>
  <c r="DS244" i="4" a="1"/>
  <c r="DS244" i="4" s="1"/>
  <c r="DR244" i="4" a="1"/>
  <c r="DR244" i="4" s="1"/>
  <c r="O244" i="4" a="1"/>
  <c r="O244" i="4"/>
  <c r="EN244" i="4" a="1"/>
  <c r="EN244" i="4" s="1"/>
  <c r="DL244" i="4" a="1"/>
  <c r="DL244" i="4"/>
  <c r="EV244" i="4" a="1"/>
  <c r="EV244" i="4" s="1"/>
  <c r="EC244" i="4" a="1"/>
  <c r="EC244" i="4" s="1"/>
  <c r="EX244" i="4" a="1"/>
  <c r="EX244" i="4" s="1"/>
  <c r="EL244" i="4" a="1"/>
  <c r="EL244" i="4" s="1"/>
  <c r="FA244" i="4" a="1"/>
  <c r="FA244" i="4" s="1"/>
  <c r="FP244" i="4" a="1"/>
  <c r="FP244" i="4" s="1"/>
  <c r="HA244" i="4" a="1"/>
  <c r="HA244" i="4" s="1"/>
  <c r="FN244" i="4"/>
  <c r="GU244" i="4" a="1"/>
  <c r="GU244" i="4" s="1"/>
  <c r="DO244" i="4" a="1"/>
  <c r="DO244" i="4" s="1"/>
  <c r="ET244" i="4" a="1"/>
  <c r="ET244" i="4" s="1"/>
  <c r="EM244" i="4" a="1"/>
  <c r="EM244" i="4" s="1"/>
  <c r="GQ244" i="4" a="1"/>
  <c r="GQ244" i="4" s="1"/>
  <c r="M244" i="4" a="1"/>
  <c r="M244" i="4" s="1"/>
  <c r="ED244" i="4" a="1"/>
  <c r="ED244" i="4" s="1"/>
  <c r="DZ244" i="4" a="1"/>
  <c r="DZ244" i="4" s="1"/>
  <c r="HE244" i="4" a="1"/>
  <c r="HE244" i="4" s="1"/>
  <c r="EI244" i="4" a="1"/>
  <c r="EI244" i="4" s="1"/>
  <c r="DQ244" i="4" a="1"/>
  <c r="DQ244" i="4" s="1"/>
  <c r="HD244" i="4" a="1"/>
  <c r="HD244" i="4" s="1"/>
  <c r="GW244" i="4" a="1"/>
  <c r="GW244" i="4" s="1"/>
  <c r="FY244" i="4" a="1"/>
  <c r="FY244" i="4" s="1"/>
  <c r="GY244" i="4" a="1"/>
  <c r="GY244" i="4" s="1"/>
  <c r="FS244" i="4" a="1"/>
  <c r="FS244" i="4" s="1"/>
  <c r="DI87" i="4"/>
  <c r="DI182" i="4"/>
  <c r="GD181" i="4"/>
  <c r="DI234" i="4"/>
  <c r="GD191" i="4"/>
  <c r="DI81" i="4"/>
  <c r="DI41" i="4"/>
  <c r="GD214" i="4"/>
  <c r="DI191" i="4"/>
  <c r="DI84" i="4"/>
  <c r="GD41" i="4"/>
  <c r="GD234" i="4"/>
  <c r="GD182" i="4"/>
  <c r="GD81" i="4"/>
  <c r="GD84" i="4"/>
  <c r="DI207" i="4"/>
  <c r="GD207" i="4"/>
  <c r="DI181" i="4"/>
  <c r="GD87" i="4"/>
  <c r="DI214" i="4"/>
  <c r="DI145" i="4"/>
  <c r="DI232" i="4"/>
  <c r="GD145" i="4"/>
  <c r="GD232" i="4"/>
  <c r="GD92" i="4"/>
  <c r="DI92" i="4"/>
  <c r="DI235" i="4"/>
  <c r="GD48" i="4"/>
  <c r="GD75" i="4"/>
  <c r="DI199" i="4"/>
  <c r="GD53" i="4"/>
  <c r="GD215" i="4"/>
  <c r="DI215" i="4"/>
  <c r="GD127" i="4"/>
  <c r="DI48" i="4"/>
  <c r="GD165" i="4"/>
  <c r="DI127" i="4"/>
  <c r="DI53" i="4"/>
  <c r="GD136" i="4"/>
  <c r="GD235" i="4"/>
  <c r="DI136" i="4"/>
  <c r="GD199" i="4"/>
  <c r="DI75" i="4"/>
  <c r="DI165" i="4"/>
  <c r="DI155" i="4"/>
  <c r="GD155" i="4"/>
  <c r="GD152" i="4"/>
  <c r="GD157" i="4"/>
  <c r="DI47" i="4"/>
  <c r="GD40" i="4"/>
  <c r="GD264" i="4"/>
  <c r="DI258" i="4"/>
  <c r="DI103" i="4"/>
  <c r="GD125" i="4"/>
  <c r="DI164" i="4"/>
  <c r="DI201" i="4"/>
  <c r="DI264" i="4"/>
  <c r="DI152" i="4"/>
  <c r="GD258" i="4"/>
  <c r="GD201" i="4"/>
  <c r="DI157" i="4"/>
  <c r="DI40" i="4"/>
  <c r="GD47" i="4"/>
  <c r="GD103" i="4"/>
  <c r="DI125" i="4"/>
  <c r="GD164" i="4"/>
  <c r="GD36" i="4"/>
  <c r="DI228" i="4"/>
  <c r="DI134" i="4"/>
  <c r="DI189" i="4"/>
  <c r="GD86" i="4"/>
  <c r="DI179" i="4"/>
  <c r="DI187" i="4"/>
  <c r="DI244" i="4"/>
  <c r="GD121" i="4"/>
  <c r="GD187" i="4"/>
  <c r="DI82" i="4"/>
  <c r="GD179" i="4"/>
  <c r="GD228" i="4"/>
  <c r="GD189" i="4"/>
  <c r="DI86" i="4"/>
  <c r="GD82" i="4"/>
  <c r="GD244" i="4"/>
  <c r="DI36" i="4"/>
  <c r="DI121" i="4"/>
  <c r="GD134" i="4"/>
  <c r="GD69" i="4"/>
  <c r="GD147" i="4"/>
  <c r="GD173" i="4"/>
  <c r="GD46" i="4"/>
  <c r="DI29" i="4"/>
  <c r="GD218" i="4"/>
  <c r="DI176" i="4"/>
  <c r="GD43" i="4"/>
  <c r="DI173" i="4"/>
  <c r="GD29" i="4"/>
  <c r="DI69" i="4"/>
  <c r="DI43" i="4"/>
  <c r="DI46" i="4"/>
  <c r="DI218" i="4"/>
  <c r="DI147" i="4"/>
  <c r="GD149" i="4"/>
  <c r="DI131" i="4"/>
  <c r="GD176" i="4"/>
  <c r="DI149" i="4"/>
  <c r="GD131" i="4"/>
  <c r="DI122" i="4"/>
  <c r="DI20" i="4"/>
  <c r="GD104" i="4"/>
  <c r="GD108" i="4"/>
  <c r="GD151" i="4"/>
  <c r="DI45" i="4"/>
  <c r="GD89" i="4"/>
  <c r="GD210" i="4"/>
  <c r="DI104" i="4"/>
  <c r="DI89" i="4"/>
  <c r="GD209" i="4"/>
  <c r="GD45" i="4"/>
  <c r="GD20" i="4"/>
  <c r="GD237" i="4"/>
  <c r="DI209" i="4"/>
  <c r="DI151" i="4"/>
  <c r="GD122" i="4"/>
  <c r="DI237" i="4"/>
  <c r="DI108" i="4"/>
  <c r="DI210" i="4"/>
  <c r="DI250" i="4"/>
  <c r="DI31" i="4"/>
  <c r="DI30" i="4"/>
  <c r="GD55" i="4"/>
  <c r="GD171" i="4"/>
  <c r="DI42" i="4"/>
  <c r="GD63" i="4"/>
  <c r="GD76" i="4"/>
  <c r="DI76" i="4"/>
  <c r="GD31" i="4"/>
  <c r="DI171" i="4"/>
  <c r="DI219" i="4"/>
  <c r="GD30" i="4"/>
  <c r="DI63" i="4"/>
  <c r="GD257" i="4"/>
  <c r="GD250" i="4"/>
  <c r="GD42" i="4"/>
  <c r="GD219" i="4"/>
  <c r="DI257" i="4"/>
  <c r="DI55" i="4"/>
  <c r="C3" i="4" a="1"/>
  <c r="C3" i="4" s="1"/>
  <c r="GC113" i="4"/>
  <c r="AW113" i="4"/>
  <c r="BY113" i="4"/>
  <c r="BX113" i="4"/>
  <c r="AB113" i="4"/>
  <c r="AV113" i="4"/>
  <c r="GA113" i="4"/>
  <c r="GB113" i="4"/>
  <c r="GE113" i="4"/>
  <c r="GD113" i="4"/>
  <c r="BY109" i="4"/>
  <c r="AW109" i="4"/>
  <c r="AB109" i="4"/>
  <c r="BX109" i="4"/>
  <c r="AV109" i="4"/>
  <c r="GC109" i="4"/>
  <c r="GA109" i="4"/>
  <c r="GB109" i="4"/>
  <c r="GE109" i="4"/>
  <c r="GD109" i="4"/>
  <c r="DC51" i="4" l="1"/>
  <c r="CX51" i="4"/>
  <c r="DC174" i="4"/>
  <c r="CX174" i="4"/>
  <c r="DC38" i="4"/>
  <c r="CX38" i="4"/>
  <c r="DC130" i="4"/>
  <c r="CX130" i="4"/>
  <c r="DC125" i="4"/>
  <c r="CX125" i="4"/>
  <c r="DC261" i="4"/>
  <c r="CX261" i="4"/>
  <c r="DC93" i="4"/>
  <c r="CX93" i="4"/>
  <c r="DC88" i="4"/>
  <c r="CX88" i="4"/>
  <c r="DC195" i="4"/>
  <c r="CX195" i="4"/>
  <c r="DC208" i="4"/>
  <c r="CX208" i="4"/>
  <c r="DC127" i="4"/>
  <c r="CX127" i="4"/>
  <c r="DC213" i="4"/>
  <c r="CX213" i="4"/>
  <c r="DC66" i="4"/>
  <c r="CX66" i="4"/>
  <c r="DC159" i="4"/>
  <c r="CX159" i="4"/>
  <c r="DC40" i="4"/>
  <c r="CX40" i="4"/>
  <c r="DC95" i="4"/>
  <c r="CX95" i="4"/>
  <c r="DC104" i="4"/>
  <c r="CX104" i="4"/>
  <c r="DC246" i="4"/>
  <c r="CX246" i="4"/>
  <c r="DC37" i="4"/>
  <c r="CX37" i="4"/>
  <c r="DC100" i="4"/>
  <c r="CX100" i="4"/>
  <c r="DC132" i="4"/>
  <c r="CX132" i="4"/>
  <c r="DC39" i="4"/>
  <c r="CX39" i="4"/>
  <c r="DC233" i="4"/>
  <c r="CX233" i="4"/>
  <c r="DC252" i="4"/>
  <c r="CX252" i="4"/>
  <c r="DC212" i="4"/>
  <c r="CX212" i="4"/>
  <c r="DC84" i="4"/>
  <c r="CX84" i="4"/>
  <c r="DC116" i="4"/>
  <c r="CX116" i="4"/>
  <c r="DC35" i="4"/>
  <c r="CX35" i="4"/>
  <c r="DC225" i="4"/>
  <c r="CX225" i="4"/>
  <c r="DC97" i="4"/>
  <c r="CX97" i="4"/>
  <c r="DC152" i="4"/>
  <c r="CX152" i="4"/>
  <c r="DC25" i="4"/>
  <c r="CX25" i="4"/>
  <c r="DA274" i="4"/>
  <c r="DA269" i="4"/>
  <c r="CV274" i="4"/>
  <c r="CV269" i="4"/>
  <c r="DA273" i="4"/>
  <c r="CV273" i="4"/>
  <c r="DA267" i="4"/>
  <c r="CV267" i="4"/>
  <c r="DA272" i="4"/>
  <c r="CV272" i="4"/>
  <c r="DA271" i="4"/>
  <c r="CV271" i="4"/>
  <c r="DA299" i="4"/>
  <c r="DA275" i="4"/>
  <c r="CV299" i="4"/>
  <c r="CV275" i="4"/>
  <c r="DA268" i="4"/>
  <c r="CV268" i="4"/>
  <c r="DA270" i="4"/>
  <c r="CV270" i="4"/>
  <c r="DC228" i="4"/>
  <c r="CX228" i="4"/>
  <c r="DC46" i="4"/>
  <c r="CX46" i="4"/>
  <c r="DC134" i="4"/>
  <c r="CX134" i="4"/>
  <c r="DC80" i="4"/>
  <c r="CX80" i="4"/>
  <c r="DC22" i="4"/>
  <c r="CX22" i="4"/>
  <c r="DC240" i="4"/>
  <c r="CX240" i="4"/>
  <c r="DC183" i="4"/>
  <c r="CX183" i="4"/>
  <c r="DC141" i="4"/>
  <c r="CX141" i="4"/>
  <c r="DC121" i="4"/>
  <c r="CX121" i="4"/>
  <c r="DC53" i="4"/>
  <c r="CX53" i="4"/>
  <c r="DC259" i="4"/>
  <c r="CX259" i="4"/>
  <c r="DC69" i="4"/>
  <c r="CX69" i="4"/>
  <c r="DC117" i="4"/>
  <c r="CX117" i="4"/>
  <c r="DC178" i="4"/>
  <c r="CX178" i="4"/>
  <c r="DC148" i="4"/>
  <c r="CX148" i="4"/>
  <c r="DC138" i="4"/>
  <c r="CX138" i="4"/>
  <c r="DC192" i="4"/>
  <c r="CX192" i="4"/>
  <c r="DC65" i="4"/>
  <c r="CX65" i="4"/>
  <c r="DC62" i="4"/>
  <c r="CX62" i="4"/>
  <c r="DC92" i="4"/>
  <c r="CX92" i="4"/>
  <c r="DC224" i="4"/>
  <c r="CX224" i="4"/>
  <c r="DC137" i="4"/>
  <c r="CX137" i="4"/>
  <c r="DC43" i="4"/>
  <c r="CX43" i="4"/>
  <c r="DC74" i="4"/>
  <c r="CX74" i="4"/>
  <c r="DC264" i="4"/>
  <c r="CX264" i="4"/>
  <c r="DC158" i="4"/>
  <c r="CX158" i="4"/>
  <c r="DC67" i="4"/>
  <c r="CX67" i="4"/>
  <c r="DC206" i="4"/>
  <c r="CX206" i="4"/>
  <c r="DC217" i="4"/>
  <c r="CX217" i="4"/>
  <c r="DC182" i="4"/>
  <c r="CX182" i="4"/>
  <c r="DC42" i="4"/>
  <c r="CX42" i="4"/>
  <c r="DC160" i="4"/>
  <c r="CX160" i="4"/>
  <c r="DC128" i="4"/>
  <c r="CX128" i="4"/>
  <c r="DC202" i="4"/>
  <c r="CX202" i="4"/>
  <c r="DC204" i="4"/>
  <c r="CX204" i="4"/>
  <c r="DC56" i="4"/>
  <c r="CX56" i="4"/>
  <c r="DC61" i="4"/>
  <c r="CX61" i="4"/>
  <c r="DC105" i="4"/>
  <c r="CX105" i="4"/>
  <c r="DC176" i="4"/>
  <c r="CX176" i="4"/>
  <c r="DC255" i="4"/>
  <c r="CX255" i="4"/>
  <c r="DC154" i="4"/>
  <c r="CX154" i="4"/>
  <c r="DC167" i="4"/>
  <c r="CX167" i="4"/>
  <c r="DC253" i="4"/>
  <c r="CX253" i="4"/>
  <c r="DC251" i="4"/>
  <c r="CX251" i="4"/>
  <c r="DC83" i="4"/>
  <c r="CX83" i="4"/>
  <c r="DG13" i="4" a="1"/>
  <c r="DG13" i="4"/>
  <c r="DC108" i="4"/>
  <c r="CX108" i="4"/>
  <c r="DC34" i="4"/>
  <c r="CX34" i="4"/>
  <c r="DC123" i="4"/>
  <c r="CX123" i="4"/>
  <c r="DC157" i="4"/>
  <c r="CX157" i="4"/>
  <c r="DC29" i="4"/>
  <c r="CX29" i="4"/>
  <c r="DC60" i="4"/>
  <c r="CX60" i="4"/>
  <c r="DC211" i="4"/>
  <c r="CX211" i="4"/>
  <c r="DC198" i="4"/>
  <c r="CX198" i="4"/>
  <c r="DC145" i="4"/>
  <c r="CX145" i="4"/>
  <c r="DC226" i="4"/>
  <c r="CX226" i="4"/>
  <c r="DC81" i="4"/>
  <c r="CX81" i="4"/>
  <c r="DC23" i="4"/>
  <c r="CX23" i="4"/>
  <c r="DC205" i="4"/>
  <c r="CX205" i="4"/>
  <c r="DC63" i="4"/>
  <c r="CX63" i="4"/>
  <c r="DC210" i="4"/>
  <c r="CX210" i="4"/>
  <c r="DC112" i="4"/>
  <c r="CX112" i="4"/>
  <c r="DC227" i="4"/>
  <c r="CX227" i="4"/>
  <c r="DC136" i="4"/>
  <c r="CX136" i="4"/>
  <c r="DC113" i="4"/>
  <c r="CX113" i="4"/>
  <c r="DC142" i="4"/>
  <c r="CX142" i="4"/>
  <c r="DC76" i="4"/>
  <c r="CX76" i="4"/>
  <c r="DC169" i="4"/>
  <c r="CX169" i="4"/>
  <c r="DC103" i="4"/>
  <c r="CX103" i="4"/>
  <c r="DC101" i="4"/>
  <c r="CX101" i="4"/>
  <c r="DC201" i="4"/>
  <c r="CX201" i="4"/>
  <c r="DC219" i="4"/>
  <c r="CX219" i="4"/>
  <c r="DC220" i="4"/>
  <c r="CX220" i="4"/>
  <c r="DC216" i="4"/>
  <c r="CX216" i="4"/>
  <c r="DC175" i="4"/>
  <c r="CX175" i="4"/>
  <c r="DC179" i="4"/>
  <c r="CX179" i="4"/>
  <c r="DC247" i="4"/>
  <c r="CX247" i="4"/>
  <c r="DC150" i="4"/>
  <c r="CX150" i="4"/>
  <c r="DC73" i="4"/>
  <c r="CX73" i="4"/>
  <c r="DC71" i="4"/>
  <c r="CX71" i="4"/>
  <c r="DC209" i="4"/>
  <c r="CX209" i="4"/>
  <c r="DC250" i="4"/>
  <c r="CX250" i="4"/>
  <c r="DC151" i="4"/>
  <c r="CX151" i="4"/>
  <c r="DC162" i="4"/>
  <c r="CX162" i="4"/>
  <c r="DC68" i="4"/>
  <c r="CX68" i="4"/>
  <c r="DC242" i="4"/>
  <c r="CX242" i="4"/>
  <c r="DC196" i="4"/>
  <c r="CX196" i="4"/>
  <c r="DC184" i="4"/>
  <c r="CX184" i="4"/>
  <c r="DC70" i="4"/>
  <c r="CX70" i="4"/>
  <c r="DC139" i="4"/>
  <c r="CX139" i="4"/>
  <c r="DC33" i="4"/>
  <c r="CX33" i="4"/>
  <c r="DC133" i="4"/>
  <c r="CX133" i="4"/>
  <c r="DC54" i="4"/>
  <c r="CX54" i="4"/>
  <c r="DC107" i="4"/>
  <c r="CX107" i="4"/>
  <c r="DH13" i="4" a="1"/>
  <c r="DH13" i="4"/>
  <c r="DC72" i="4"/>
  <c r="CX72" i="4"/>
  <c r="DC215" i="4"/>
  <c r="CX215" i="4"/>
  <c r="DC254" i="4"/>
  <c r="CX254" i="4"/>
  <c r="DC260" i="4"/>
  <c r="CX260" i="4"/>
  <c r="DC28" i="4"/>
  <c r="CX28" i="4"/>
  <c r="DC218" i="4"/>
  <c r="CX218" i="4"/>
  <c r="DC234" i="4"/>
  <c r="CX234" i="4"/>
  <c r="DC197" i="4"/>
  <c r="CX197" i="4"/>
  <c r="DC87" i="4"/>
  <c r="CX87" i="4"/>
  <c r="DC165" i="4"/>
  <c r="CX165" i="4"/>
  <c r="DC180" i="4"/>
  <c r="CX180" i="4"/>
  <c r="DC21" i="4"/>
  <c r="CX21" i="4"/>
  <c r="DC188" i="4"/>
  <c r="CX188" i="4"/>
  <c r="DC256" i="4"/>
  <c r="CX256" i="4"/>
  <c r="DC122" i="4"/>
  <c r="CX122" i="4"/>
  <c r="DC236" i="4"/>
  <c r="CX236" i="4"/>
  <c r="DH12" i="4"/>
  <c r="DC50" i="4"/>
  <c r="CX50" i="4"/>
  <c r="DC27" i="4"/>
  <c r="CX27" i="4"/>
  <c r="DC199" i="4"/>
  <c r="CX199" i="4"/>
  <c r="DC82" i="4"/>
  <c r="CX82" i="4"/>
  <c r="DC96" i="4"/>
  <c r="CX96" i="4"/>
  <c r="DC79" i="4"/>
  <c r="CX79" i="4"/>
  <c r="DC114" i="4"/>
  <c r="CX114" i="4"/>
  <c r="DC248" i="4"/>
  <c r="CX248" i="4"/>
  <c r="DC164" i="4"/>
  <c r="CX164" i="4"/>
  <c r="DC245" i="4"/>
  <c r="CX245" i="4"/>
  <c r="DC109" i="4"/>
  <c r="CX109" i="4"/>
  <c r="DC262" i="4"/>
  <c r="CX262" i="4"/>
  <c r="DC135" i="4"/>
  <c r="CX135" i="4"/>
  <c r="DC177" i="4"/>
  <c r="CX177" i="4"/>
  <c r="DC222" i="4"/>
  <c r="CX222" i="4"/>
  <c r="DC41" i="4"/>
  <c r="CX41" i="4"/>
  <c r="DC232" i="4"/>
  <c r="CX232" i="4"/>
  <c r="DC231" i="4"/>
  <c r="CX231" i="4"/>
  <c r="DC94" i="4"/>
  <c r="CX94" i="4"/>
  <c r="DC57" i="4"/>
  <c r="CX57" i="4"/>
  <c r="DC75" i="4"/>
  <c r="CX75" i="4"/>
  <c r="DC156" i="4"/>
  <c r="CX156" i="4"/>
  <c r="DC146" i="4"/>
  <c r="CX146" i="4"/>
  <c r="DC149" i="4"/>
  <c r="CX149" i="4"/>
  <c r="DC207" i="4"/>
  <c r="CX207" i="4"/>
  <c r="DC52" i="4"/>
  <c r="CX52" i="4"/>
  <c r="DC90" i="4"/>
  <c r="CX90" i="4"/>
  <c r="DC119" i="4"/>
  <c r="CX119" i="4"/>
  <c r="DC168" i="4"/>
  <c r="CX168" i="4"/>
  <c r="DC45" i="4"/>
  <c r="CX45" i="4"/>
  <c r="DC147" i="4"/>
  <c r="CX147" i="4"/>
  <c r="DC239" i="4"/>
  <c r="CX239" i="4"/>
  <c r="DC257" i="4"/>
  <c r="CX257" i="4"/>
  <c r="DC58" i="4"/>
  <c r="CX58" i="4"/>
  <c r="DC111" i="4"/>
  <c r="CX111" i="4"/>
  <c r="DC140" i="4"/>
  <c r="CX140" i="4"/>
  <c r="DC49" i="4"/>
  <c r="CX49" i="4"/>
  <c r="DC102" i="4"/>
  <c r="CX102" i="4"/>
  <c r="DF13" i="4" a="1"/>
  <c r="DF13" i="4"/>
  <c r="DC238" i="4"/>
  <c r="CX238" i="4"/>
  <c r="DC223" i="4"/>
  <c r="CX223" i="4"/>
  <c r="DF12" i="4"/>
  <c r="DG12" i="4"/>
  <c r="DC155" i="4"/>
  <c r="CX155" i="4"/>
  <c r="DC189" i="4"/>
  <c r="CX189" i="4"/>
  <c r="DC129" i="4"/>
  <c r="CX129" i="4"/>
  <c r="DC118" i="4"/>
  <c r="CX118" i="4"/>
  <c r="DC32" i="4"/>
  <c r="CX32" i="4"/>
  <c r="DC30" i="4"/>
  <c r="CX30" i="4"/>
  <c r="DC86" i="4"/>
  <c r="CX86" i="4"/>
  <c r="DC48" i="4"/>
  <c r="CX48" i="4"/>
  <c r="DC249" i="4"/>
  <c r="CX249" i="4"/>
  <c r="DC185" i="4"/>
  <c r="CX185" i="4"/>
  <c r="DC26" i="4"/>
  <c r="CX26" i="4"/>
  <c r="DC161" i="4"/>
  <c r="CX161" i="4"/>
  <c r="DC124" i="4"/>
  <c r="CX124" i="4"/>
  <c r="DC36" i="4"/>
  <c r="CX36" i="4"/>
  <c r="DC181" i="4"/>
  <c r="CX181" i="4"/>
  <c r="DC77" i="4"/>
  <c r="CX77" i="4"/>
  <c r="DC24" i="4"/>
  <c r="CX24" i="4"/>
  <c r="DC110" i="4"/>
  <c r="CX110" i="4"/>
  <c r="DC120" i="4"/>
  <c r="CX120" i="4"/>
  <c r="DC47" i="4"/>
  <c r="CX47" i="4"/>
  <c r="DC89" i="4"/>
  <c r="CX89" i="4"/>
  <c r="DC98" i="4"/>
  <c r="CX98" i="4"/>
  <c r="DC106" i="4"/>
  <c r="CX106" i="4"/>
  <c r="DC99" i="4"/>
  <c r="CX99" i="4"/>
  <c r="DC190" i="4"/>
  <c r="CX190" i="4"/>
  <c r="DC170" i="4"/>
  <c r="CX170" i="4"/>
  <c r="DC20" i="4"/>
  <c r="CX20" i="4"/>
  <c r="DC143" i="4"/>
  <c r="CX143" i="4"/>
  <c r="DC78" i="4"/>
  <c r="CX78" i="4"/>
  <c r="DC241" i="4"/>
  <c r="CX241" i="4"/>
  <c r="DC263" i="4"/>
  <c r="CX263" i="4"/>
  <c r="DC214" i="4"/>
  <c r="CX214" i="4"/>
  <c r="CZ71" i="4"/>
  <c r="CU71" i="4"/>
  <c r="CU133" i="4"/>
  <c r="CZ133" i="4"/>
  <c r="CU299" i="4"/>
  <c r="CU275" i="4"/>
  <c r="CZ299" i="4"/>
  <c r="CZ275" i="4"/>
  <c r="CZ85" i="4"/>
  <c r="CU85" i="4"/>
  <c r="CU32" i="4"/>
  <c r="CZ65" i="4"/>
  <c r="CZ32" i="4"/>
  <c r="CZ187" i="4"/>
  <c r="CU127" i="4"/>
  <c r="CU187" i="4"/>
  <c r="CU65" i="4"/>
  <c r="CZ127" i="4"/>
  <c r="DC191" i="4"/>
  <c r="CX191" i="4"/>
  <c r="DC235" i="4"/>
  <c r="CX235" i="4"/>
  <c r="DC44" i="4"/>
  <c r="CX44" i="4"/>
  <c r="DC85" i="4"/>
  <c r="CX85" i="4"/>
  <c r="DC243" i="4"/>
  <c r="CX243" i="4"/>
  <c r="DC91" i="4"/>
  <c r="CX91" i="4"/>
  <c r="DC131" i="4"/>
  <c r="CX131" i="4"/>
  <c r="DC200" i="4"/>
  <c r="CX200" i="4"/>
  <c r="CU183" i="4"/>
  <c r="CZ183" i="4"/>
  <c r="CZ236" i="4"/>
  <c r="CU236" i="4"/>
  <c r="CZ247" i="4"/>
  <c r="CU247" i="4"/>
  <c r="CU118" i="4"/>
  <c r="CZ118" i="4"/>
  <c r="CU173" i="4"/>
  <c r="CZ173" i="4"/>
  <c r="CU212" i="4"/>
  <c r="CZ212" i="4"/>
  <c r="CU264" i="4"/>
  <c r="CZ264" i="4"/>
  <c r="CZ273" i="4"/>
  <c r="CU273" i="4"/>
  <c r="CU180" i="4"/>
  <c r="CZ180" i="4"/>
  <c r="CU215" i="4"/>
  <c r="CZ215" i="4"/>
  <c r="CZ200" i="4"/>
  <c r="CU200" i="4"/>
  <c r="CU89" i="4"/>
  <c r="CZ89" i="4"/>
  <c r="CZ141" i="4"/>
  <c r="CU259" i="4"/>
  <c r="CU141" i="4"/>
  <c r="CZ259" i="4"/>
  <c r="CZ72" i="4"/>
  <c r="CU72" i="4"/>
  <c r="CZ40" i="4"/>
  <c r="CU40" i="4"/>
  <c r="DC31" i="4"/>
  <c r="CX31" i="4"/>
  <c r="DC172" i="4"/>
  <c r="CX172" i="4"/>
  <c r="DC230" i="4"/>
  <c r="CX230" i="4"/>
  <c r="DC115" i="4"/>
  <c r="CX115" i="4"/>
  <c r="DC221" i="4"/>
  <c r="CX221" i="4"/>
  <c r="DC163" i="4"/>
  <c r="CX163" i="4"/>
  <c r="DC59" i="4"/>
  <c r="CX59" i="4"/>
  <c r="DC203" i="4"/>
  <c r="CX203" i="4"/>
  <c r="DC171" i="4"/>
  <c r="CX171" i="4"/>
  <c r="DC186" i="4"/>
  <c r="CX186" i="4"/>
  <c r="DC64" i="4"/>
  <c r="CX64" i="4"/>
  <c r="DC126" i="4"/>
  <c r="CX126" i="4"/>
  <c r="DC229" i="4"/>
  <c r="CX229" i="4"/>
  <c r="DC144" i="4"/>
  <c r="CX144" i="4"/>
  <c r="DC55" i="4"/>
  <c r="CX55" i="4"/>
  <c r="CU126" i="4"/>
  <c r="CZ126" i="4"/>
  <c r="CU258" i="4"/>
  <c r="DC173" i="4"/>
  <c r="CX173" i="4"/>
  <c r="CZ258" i="4"/>
  <c r="CZ129" i="4"/>
  <c r="CU129" i="4"/>
  <c r="CZ235" i="4"/>
  <c r="CU235" i="4"/>
  <c r="CZ201" i="4"/>
  <c r="CU201" i="4"/>
  <c r="DC153" i="4"/>
  <c r="CX153" i="4"/>
  <c r="DC244" i="4"/>
  <c r="CX244" i="4"/>
  <c r="DC193" i="4"/>
  <c r="CX193" i="4"/>
  <c r="DC258" i="4"/>
  <c r="CX258" i="4"/>
  <c r="DC166" i="4"/>
  <c r="CX166" i="4"/>
  <c r="DC187" i="4"/>
  <c r="CX187" i="4"/>
  <c r="DC237" i="4"/>
  <c r="CX237" i="4"/>
  <c r="DC194" i="4"/>
  <c r="CX194" i="4"/>
  <c r="CU60" i="4"/>
  <c r="CZ60" i="4"/>
  <c r="CU246" i="4"/>
  <c r="CZ246" i="4"/>
  <c r="CU53" i="4"/>
  <c r="CZ53" i="4"/>
  <c r="CZ34" i="4"/>
  <c r="CU34" i="4"/>
  <c r="CZ63" i="4"/>
  <c r="CU63" i="4"/>
  <c r="CU103" i="4"/>
  <c r="CZ103" i="4"/>
  <c r="CU214" i="4"/>
  <c r="CZ214" i="4"/>
  <c r="CU48" i="4"/>
  <c r="CZ48" i="4"/>
  <c r="CU76" i="4"/>
  <c r="CZ76" i="4"/>
  <c r="CZ188" i="4"/>
  <c r="CU188" i="4"/>
  <c r="CZ68" i="4"/>
  <c r="CU68" i="4"/>
  <c r="CZ29" i="4"/>
  <c r="CU29" i="4"/>
  <c r="CZ230" i="4"/>
  <c r="CU230" i="4"/>
  <c r="CZ222" i="4"/>
  <c r="CU222" i="4"/>
  <c r="CZ229" i="4"/>
  <c r="CU229" i="4"/>
  <c r="CU160" i="4"/>
  <c r="CZ160" i="4"/>
  <c r="CU226" i="4"/>
  <c r="CU208" i="4"/>
  <c r="CZ26" i="4"/>
  <c r="CZ208" i="4"/>
  <c r="CZ226" i="4"/>
  <c r="CZ268" i="4"/>
  <c r="CU268" i="4"/>
  <c r="CU26" i="4"/>
  <c r="CU138" i="4"/>
  <c r="CZ206" i="4"/>
  <c r="CZ158" i="4"/>
  <c r="CU158" i="4"/>
  <c r="CZ138" i="4"/>
  <c r="CU206" i="4"/>
  <c r="CZ254" i="4"/>
  <c r="CU254" i="4"/>
  <c r="CU154" i="4"/>
  <c r="CZ154" i="4"/>
  <c r="CU114" i="4"/>
  <c r="CZ114" i="4"/>
  <c r="CU52" i="4"/>
  <c r="CZ52" i="4"/>
  <c r="CU177" i="4"/>
  <c r="CZ177" i="4"/>
  <c r="CU224" i="4"/>
  <c r="CZ224" i="4"/>
  <c r="CZ87" i="4"/>
  <c r="CZ64" i="4"/>
  <c r="CU87" i="4"/>
  <c r="CU64" i="4"/>
  <c r="CU88" i="4"/>
  <c r="CZ88" i="4"/>
  <c r="CZ256" i="4"/>
  <c r="CU256" i="4"/>
  <c r="CU134" i="4"/>
  <c r="CZ134" i="4"/>
  <c r="CZ146" i="4"/>
  <c r="CU146" i="4"/>
  <c r="CZ179" i="4"/>
  <c r="CU179" i="4"/>
  <c r="CZ176" i="4"/>
  <c r="CU176" i="4"/>
  <c r="CU86" i="4"/>
  <c r="CZ86" i="4"/>
  <c r="CU195" i="4"/>
  <c r="CZ195" i="4"/>
  <c r="CU132" i="4"/>
  <c r="CZ261" i="4"/>
  <c r="CU261" i="4"/>
  <c r="CZ132" i="4"/>
  <c r="CU66" i="4"/>
  <c r="CZ66" i="4"/>
  <c r="CZ25" i="4"/>
  <c r="CU231" i="4"/>
  <c r="CZ57" i="4"/>
  <c r="CZ231" i="4"/>
  <c r="CU25" i="4"/>
  <c r="CU57" i="4"/>
  <c r="CU186" i="4"/>
  <c r="CU211" i="4"/>
  <c r="CZ186" i="4"/>
  <c r="CZ211" i="4"/>
  <c r="CU274" i="4"/>
  <c r="CU269" i="4"/>
  <c r="CZ274" i="4"/>
  <c r="CZ269" i="4"/>
  <c r="CU244" i="4"/>
  <c r="CZ244" i="4"/>
  <c r="CZ130" i="4"/>
  <c r="CU130" i="4"/>
  <c r="CU228" i="4"/>
  <c r="CZ228" i="4"/>
  <c r="CZ175" i="4"/>
  <c r="CU175" i="4"/>
  <c r="CZ163" i="4"/>
  <c r="CZ145" i="4"/>
  <c r="CU163" i="4"/>
  <c r="CU145" i="4"/>
  <c r="CZ94" i="4"/>
  <c r="CU94" i="4"/>
  <c r="CZ78" i="4"/>
  <c r="CU110" i="4"/>
  <c r="CU78" i="4"/>
  <c r="CZ110" i="4"/>
  <c r="CU46" i="4"/>
  <c r="CZ46" i="4"/>
  <c r="CZ248" i="4"/>
  <c r="CU248" i="4"/>
  <c r="CU77" i="4"/>
  <c r="CZ77" i="4"/>
  <c r="CZ166" i="4"/>
  <c r="CU166" i="4"/>
  <c r="CU237" i="4"/>
  <c r="CZ237" i="4"/>
  <c r="CZ42" i="4"/>
  <c r="CU42" i="4"/>
  <c r="CU245" i="4"/>
  <c r="CZ245" i="4"/>
  <c r="CU125" i="4"/>
  <c r="CZ125" i="4"/>
  <c r="CU54" i="4"/>
  <c r="CZ98" i="4"/>
  <c r="CU98" i="4"/>
  <c r="CZ54" i="4"/>
  <c r="CZ198" i="4"/>
  <c r="CU198" i="4"/>
  <c r="CZ202" i="4"/>
  <c r="CZ43" i="4"/>
  <c r="CU147" i="4"/>
  <c r="CU202" i="4"/>
  <c r="CU43" i="4"/>
  <c r="CZ147" i="4"/>
  <c r="CZ38" i="4"/>
  <c r="CU38" i="4"/>
  <c r="CZ113" i="4"/>
  <c r="CU162" i="4"/>
  <c r="CZ162" i="4"/>
  <c r="CU113" i="4"/>
  <c r="CZ92" i="4"/>
  <c r="CU92" i="4"/>
  <c r="CZ155" i="4"/>
  <c r="CU155" i="4"/>
  <c r="CU96" i="4"/>
  <c r="CZ96" i="4"/>
  <c r="CU156" i="4"/>
  <c r="CU243" i="4"/>
  <c r="CZ156" i="4"/>
  <c r="CZ243" i="4"/>
  <c r="CU37" i="4"/>
  <c r="CZ37" i="4"/>
  <c r="CZ20" i="4"/>
  <c r="CU20" i="4"/>
  <c r="CU144" i="4"/>
  <c r="CU148" i="4"/>
  <c r="CZ144" i="4"/>
  <c r="CZ148" i="4"/>
  <c r="CZ36" i="4"/>
  <c r="CU36" i="4"/>
  <c r="CU47" i="4"/>
  <c r="CZ47" i="4"/>
  <c r="CZ21" i="4"/>
  <c r="CU21" i="4"/>
  <c r="CU257" i="4"/>
  <c r="CU190" i="4"/>
  <c r="CZ257" i="4"/>
  <c r="CZ190" i="4"/>
  <c r="CU178" i="4"/>
  <c r="CZ178" i="4"/>
  <c r="CZ249" i="4"/>
  <c r="CU249" i="4"/>
  <c r="CU150" i="4"/>
  <c r="CZ150" i="4"/>
  <c r="CU106" i="4"/>
  <c r="CZ151" i="4"/>
  <c r="CU83" i="4"/>
  <c r="CZ83" i="4"/>
  <c r="CZ106" i="4"/>
  <c r="CU151" i="4"/>
  <c r="CZ209" i="4"/>
  <c r="CU209" i="4"/>
  <c r="CU217" i="4"/>
  <c r="CZ217" i="4"/>
  <c r="CU157" i="4"/>
  <c r="CZ157" i="4"/>
  <c r="CU270" i="4"/>
  <c r="CU219" i="4"/>
  <c r="CZ270" i="4"/>
  <c r="CZ219" i="4"/>
  <c r="CU205" i="4"/>
  <c r="CZ233" i="4"/>
  <c r="CU108" i="4"/>
  <c r="CU233" i="4"/>
  <c r="CZ108" i="4"/>
  <c r="CZ205" i="4"/>
  <c r="CU33" i="4"/>
  <c r="CZ33" i="4"/>
  <c r="CZ95" i="4"/>
  <c r="CU95" i="4"/>
  <c r="CU152" i="4"/>
  <c r="CZ152" i="4"/>
  <c r="CZ250" i="4"/>
  <c r="CU250" i="4"/>
  <c r="CU182" i="4"/>
  <c r="CU70" i="4"/>
  <c r="CZ182" i="4"/>
  <c r="CZ225" i="4"/>
  <c r="CU58" i="4"/>
  <c r="CZ70" i="4"/>
  <c r="CU225" i="4"/>
  <c r="CZ58" i="4"/>
  <c r="CU271" i="4"/>
  <c r="CZ271" i="4"/>
  <c r="CZ203" i="4"/>
  <c r="CU203" i="4"/>
  <c r="CZ185" i="4"/>
  <c r="CU185" i="4"/>
  <c r="CU80" i="4"/>
  <c r="CZ45" i="4"/>
  <c r="CZ184" i="4"/>
  <c r="CU45" i="4"/>
  <c r="CZ80" i="4"/>
  <c r="CU184" i="4"/>
  <c r="CU105" i="4"/>
  <c r="CZ105" i="4"/>
  <c r="CZ90" i="4"/>
  <c r="CU253" i="4"/>
  <c r="CZ253" i="4"/>
  <c r="CU90" i="4"/>
  <c r="CZ84" i="4"/>
  <c r="CU84" i="4"/>
  <c r="CZ139" i="4"/>
  <c r="CU139" i="4"/>
  <c r="CZ234" i="4"/>
  <c r="CU234" i="4"/>
  <c r="CU51" i="4"/>
  <c r="CZ51" i="4"/>
  <c r="CZ267" i="4"/>
  <c r="CZ104" i="4"/>
  <c r="CU267" i="4"/>
  <c r="CU104" i="4"/>
  <c r="CU170" i="4"/>
  <c r="CU210" i="4"/>
  <c r="CZ210" i="4"/>
  <c r="CZ170" i="4"/>
  <c r="CZ62" i="4"/>
  <c r="CU167" i="4"/>
  <c r="CZ167" i="4"/>
  <c r="CU62" i="4"/>
  <c r="CZ28" i="4"/>
  <c r="CZ227" i="4"/>
  <c r="CZ194" i="4"/>
  <c r="CU28" i="4"/>
  <c r="CU194" i="4"/>
  <c r="CU227" i="4"/>
  <c r="CU119" i="4"/>
  <c r="CZ119" i="4"/>
  <c r="CZ97" i="4"/>
  <c r="CU97" i="4"/>
  <c r="CU75" i="4"/>
  <c r="CZ75" i="4"/>
  <c r="CU41" i="4"/>
  <c r="CZ207" i="4"/>
  <c r="CU207" i="4"/>
  <c r="CZ41" i="4"/>
  <c r="CU216" i="4"/>
  <c r="CZ199" i="4"/>
  <c r="CZ124" i="4"/>
  <c r="CU124" i="4"/>
  <c r="CZ216" i="4"/>
  <c r="CU199" i="4"/>
  <c r="CZ79" i="4"/>
  <c r="CU79" i="4"/>
  <c r="CZ260" i="4"/>
  <c r="CZ272" i="4"/>
  <c r="CU272" i="4"/>
  <c r="CU260" i="4"/>
  <c r="CZ143" i="4"/>
  <c r="CU143" i="4"/>
  <c r="CZ213" i="4"/>
  <c r="CU213" i="4"/>
  <c r="CU128" i="4"/>
  <c r="CZ128" i="4"/>
  <c r="CU142" i="4"/>
  <c r="CZ142" i="4"/>
  <c r="CZ232" i="4"/>
  <c r="CU30" i="4"/>
  <c r="CU232" i="4"/>
  <c r="CZ30" i="4"/>
  <c r="CU122" i="4"/>
  <c r="CU252" i="4"/>
  <c r="CZ122" i="4"/>
  <c r="CZ196" i="4"/>
  <c r="CZ252" i="4"/>
  <c r="CU196" i="4"/>
  <c r="CU218" i="4"/>
  <c r="CZ218" i="4"/>
  <c r="CZ61" i="4"/>
  <c r="CU61" i="4"/>
  <c r="CU69" i="4"/>
  <c r="CZ69" i="4"/>
  <c r="CZ27" i="4"/>
  <c r="CU27" i="4"/>
  <c r="CZ67" i="4"/>
  <c r="CU67" i="4"/>
  <c r="CU181" i="4"/>
  <c r="CU189" i="4"/>
  <c r="CZ189" i="4"/>
  <c r="CZ181" i="4"/>
  <c r="CZ221" i="4"/>
  <c r="CZ55" i="4"/>
  <c r="CU172" i="4"/>
  <c r="CZ100" i="4"/>
  <c r="CU100" i="4"/>
  <c r="CZ172" i="4"/>
  <c r="CU221" i="4"/>
  <c r="CU55" i="4"/>
  <c r="CU102" i="4"/>
  <c r="CZ115" i="4"/>
  <c r="CU35" i="4"/>
  <c r="CZ44" i="4"/>
  <c r="CU115" i="4"/>
  <c r="CZ102" i="4"/>
  <c r="CU44" i="4"/>
  <c r="CZ35" i="4"/>
  <c r="CZ39" i="4"/>
  <c r="CU39" i="4"/>
  <c r="DB132" i="4"/>
  <c r="CW132" i="4"/>
  <c r="DB114" i="4"/>
  <c r="CW114" i="4"/>
  <c r="DB177" i="4"/>
  <c r="CW177" i="4"/>
  <c r="CW48" i="4"/>
  <c r="DB48" i="4"/>
  <c r="DB225" i="4"/>
  <c r="CW225" i="4"/>
  <c r="CW20" i="4"/>
  <c r="DB20" i="4"/>
  <c r="CW98" i="4"/>
  <c r="DB98" i="4"/>
  <c r="DB238" i="4"/>
  <c r="CW238" i="4"/>
  <c r="CZ263" i="4"/>
  <c r="CU263" i="4"/>
  <c r="CU120" i="4"/>
  <c r="CZ120" i="4"/>
  <c r="CZ74" i="4"/>
  <c r="CU74" i="4"/>
  <c r="CU59" i="4"/>
  <c r="CZ59" i="4"/>
  <c r="CU135" i="4"/>
  <c r="CZ135" i="4"/>
  <c r="CU101" i="4"/>
  <c r="CU82" i="4"/>
  <c r="CU140" i="4"/>
  <c r="CZ101" i="4"/>
  <c r="CZ82" i="4"/>
  <c r="CZ140" i="4"/>
  <c r="DB151" i="4"/>
  <c r="CW151" i="4"/>
  <c r="DB84" i="4"/>
  <c r="CW84" i="4"/>
  <c r="DB79" i="4"/>
  <c r="CU81" i="4"/>
  <c r="CW79" i="4"/>
  <c r="CU220" i="4"/>
  <c r="CZ220" i="4"/>
  <c r="DB165" i="4"/>
  <c r="CZ81" i="4"/>
  <c r="CW165" i="4"/>
  <c r="CW29" i="4"/>
  <c r="DB29" i="4"/>
  <c r="DB220" i="4"/>
  <c r="CW220" i="4"/>
  <c r="CZ262" i="4"/>
  <c r="DB60" i="4"/>
  <c r="CU262" i="4"/>
  <c r="CW60" i="4"/>
  <c r="CU153" i="4"/>
  <c r="CU161" i="4"/>
  <c r="CZ153" i="4"/>
  <c r="CZ161" i="4"/>
  <c r="CZ91" i="4"/>
  <c r="CU91" i="4"/>
  <c r="CZ109" i="4"/>
  <c r="CZ197" i="4"/>
  <c r="CU109" i="4"/>
  <c r="CU197" i="4"/>
  <c r="CW171" i="4"/>
  <c r="DB171" i="4"/>
  <c r="CW257" i="4"/>
  <c r="DB257" i="4"/>
  <c r="DB204" i="4"/>
  <c r="CW93" i="4"/>
  <c r="DB93" i="4"/>
  <c r="CW204" i="4"/>
  <c r="CW68" i="4"/>
  <c r="DB68" i="4"/>
  <c r="DB160" i="4"/>
  <c r="CW160" i="4"/>
  <c r="DB136" i="4"/>
  <c r="CW270" i="4"/>
  <c r="DB270" i="4"/>
  <c r="CW136" i="4"/>
  <c r="CW22" i="4"/>
  <c r="DB22" i="4"/>
  <c r="CU171" i="4"/>
  <c r="CZ251" i="4"/>
  <c r="CZ171" i="4"/>
  <c r="CU251" i="4"/>
  <c r="CZ255" i="4"/>
  <c r="CZ49" i="4"/>
  <c r="CZ137" i="4"/>
  <c r="CU49" i="4"/>
  <c r="CU255" i="4"/>
  <c r="CU137" i="4"/>
  <c r="CZ99" i="4"/>
  <c r="CU191" i="4"/>
  <c r="CZ191" i="4"/>
  <c r="CU99" i="4"/>
  <c r="CZ116" i="4"/>
  <c r="CU116" i="4"/>
  <c r="CU107" i="4"/>
  <c r="CU168" i="4"/>
  <c r="CZ107" i="4"/>
  <c r="CZ168" i="4"/>
  <c r="CU50" i="4"/>
  <c r="CZ50" i="4"/>
  <c r="CU159" i="4"/>
  <c r="CZ159" i="4"/>
  <c r="V256" i="4"/>
  <c r="AP256" i="4"/>
  <c r="BR256" i="4"/>
  <c r="CU204" i="4"/>
  <c r="CZ204" i="4"/>
  <c r="CZ239" i="4"/>
  <c r="CU239" i="4"/>
  <c r="BR191" i="4"/>
  <c r="AP191" i="4"/>
  <c r="V191" i="4"/>
  <c r="AP135" i="4"/>
  <c r="V135" i="4"/>
  <c r="BR135" i="4"/>
  <c r="CU149" i="4"/>
  <c r="CZ149" i="4"/>
  <c r="BR206" i="4"/>
  <c r="AP206" i="4"/>
  <c r="V206" i="4"/>
  <c r="CU123" i="4"/>
  <c r="CZ123" i="4"/>
  <c r="V184" i="4"/>
  <c r="BR184" i="4"/>
  <c r="AP184" i="4"/>
  <c r="V262" i="4"/>
  <c r="V130" i="4"/>
  <c r="BR130" i="4"/>
  <c r="BR262" i="4"/>
  <c r="AP130" i="4"/>
  <c r="AP262" i="4"/>
  <c r="CU117" i="4"/>
  <c r="CZ117" i="4"/>
  <c r="CU136" i="4"/>
  <c r="CZ136" i="4"/>
  <c r="CU223" i="4"/>
  <c r="CZ223" i="4"/>
  <c r="CU31" i="4"/>
  <c r="CZ31" i="4"/>
  <c r="CZ23" i="4"/>
  <c r="CU131" i="4"/>
  <c r="CZ131" i="4"/>
  <c r="CU23" i="4"/>
  <c r="CU121" i="4"/>
  <c r="CZ121" i="4"/>
  <c r="CZ111" i="4"/>
  <c r="CU111" i="4"/>
  <c r="CU165" i="4"/>
  <c r="CZ165" i="4"/>
  <c r="CU241" i="4"/>
  <c r="CU73" i="4"/>
  <c r="CZ112" i="4"/>
  <c r="CU112" i="4"/>
  <c r="CZ241" i="4"/>
  <c r="CZ73" i="4"/>
  <c r="CU24" i="4"/>
  <c r="CZ238" i="4"/>
  <c r="CU238" i="4"/>
  <c r="CZ24" i="4"/>
  <c r="CU193" i="4"/>
  <c r="CZ174" i="4"/>
  <c r="CZ193" i="4"/>
  <c r="CU174" i="4"/>
  <c r="CZ56" i="4"/>
  <c r="CU56" i="4"/>
  <c r="CU240" i="4"/>
  <c r="CU93" i="4"/>
  <c r="CU22" i="4"/>
  <c r="CZ22" i="4"/>
  <c r="CZ240" i="4"/>
  <c r="CZ93" i="4"/>
  <c r="CU164" i="4"/>
  <c r="CZ192" i="4"/>
  <c r="CZ164" i="4"/>
  <c r="CU242" i="4"/>
  <c r="CZ169" i="4"/>
  <c r="CU192" i="4"/>
  <c r="CU169" i="4"/>
  <c r="CZ242" i="4"/>
  <c r="DB214" i="4"/>
  <c r="DB207" i="4"/>
  <c r="CW174" i="4"/>
  <c r="CW77" i="4"/>
  <c r="DB77" i="4"/>
  <c r="CW207" i="4"/>
  <c r="CW214" i="4"/>
  <c r="DB174" i="4"/>
  <c r="CW74" i="4"/>
  <c r="DB74" i="4"/>
  <c r="CW145" i="4"/>
  <c r="DB274" i="4"/>
  <c r="DB269" i="4"/>
  <c r="DB115" i="4"/>
  <c r="CW115" i="4"/>
  <c r="DB145" i="4"/>
  <c r="CW274" i="4"/>
  <c r="CW269" i="4"/>
  <c r="CW268" i="4"/>
  <c r="DB268" i="4"/>
  <c r="CW31" i="4"/>
  <c r="DB31" i="4"/>
  <c r="CW47" i="4"/>
  <c r="DB47" i="4"/>
  <c r="DB88" i="4"/>
  <c r="CW88" i="4"/>
  <c r="CW215" i="4"/>
  <c r="DB215" i="4"/>
  <c r="DB135" i="4"/>
  <c r="DB157" i="4"/>
  <c r="CW135" i="4"/>
  <c r="CW157" i="4"/>
  <c r="DB21" i="4"/>
  <c r="CW33" i="4"/>
  <c r="CW21" i="4"/>
  <c r="DB33" i="4"/>
  <c r="DB35" i="4"/>
  <c r="DB133" i="4"/>
  <c r="CW133" i="4"/>
  <c r="CW35" i="4"/>
  <c r="CW242" i="4"/>
  <c r="CW96" i="4"/>
  <c r="DB242" i="4"/>
  <c r="DB96" i="4"/>
  <c r="DB99" i="4"/>
  <c r="CW99" i="4"/>
  <c r="CW110" i="4"/>
  <c r="DB110" i="4"/>
  <c r="CW134" i="4"/>
  <c r="DB134" i="4"/>
  <c r="CW234" i="4"/>
  <c r="DB234" i="4"/>
  <c r="CW209" i="4"/>
  <c r="DB209" i="4"/>
  <c r="DB158" i="4"/>
  <c r="CW158" i="4"/>
  <c r="DB183" i="4"/>
  <c r="DB34" i="4"/>
  <c r="CW183" i="4"/>
  <c r="CW34" i="4"/>
  <c r="DB146" i="4"/>
  <c r="CW146" i="4"/>
  <c r="CW156" i="4"/>
  <c r="DB156" i="4"/>
  <c r="CW262" i="4"/>
  <c r="DB262" i="4"/>
  <c r="CW123" i="4"/>
  <c r="DB123" i="4"/>
  <c r="CW82" i="4"/>
  <c r="DB82" i="4"/>
  <c r="DB159" i="4"/>
  <c r="CW159" i="4"/>
  <c r="CW252" i="4"/>
  <c r="DB252" i="4"/>
  <c r="CW259" i="4"/>
  <c r="DB259" i="4"/>
  <c r="DB89" i="4"/>
  <c r="CW26" i="4"/>
  <c r="CW89" i="4"/>
  <c r="DB26" i="4"/>
  <c r="DB56" i="4"/>
  <c r="CW56" i="4"/>
  <c r="DB70" i="4"/>
  <c r="CW70" i="4"/>
  <c r="CW49" i="4"/>
  <c r="DB49" i="4"/>
  <c r="DB124" i="4"/>
  <c r="CW124" i="4"/>
  <c r="CW251" i="4"/>
  <c r="DB251" i="4"/>
  <c r="CW139" i="4"/>
  <c r="DB139" i="4"/>
  <c r="DB90" i="4"/>
  <c r="CW90" i="4"/>
  <c r="CW102" i="4"/>
  <c r="CW187" i="4"/>
  <c r="DB102" i="4"/>
  <c r="DB187" i="4"/>
  <c r="CW43" i="4"/>
  <c r="DB43" i="4"/>
  <c r="DB196" i="4"/>
  <c r="CW196" i="4"/>
  <c r="CW236" i="4"/>
  <c r="DB236" i="4"/>
  <c r="DB112" i="4"/>
  <c r="CW112" i="4"/>
  <c r="CW162" i="4"/>
  <c r="DB162" i="4"/>
  <c r="CW250" i="4"/>
  <c r="DB250" i="4"/>
  <c r="DB232" i="4"/>
  <c r="CW232" i="4"/>
  <c r="DB272" i="4"/>
  <c r="CW272" i="4"/>
  <c r="DB226" i="4"/>
  <c r="CW226" i="4"/>
  <c r="CW247" i="4"/>
  <c r="DB247" i="4"/>
  <c r="CW87" i="4"/>
  <c r="DB233" i="4"/>
  <c r="CW267" i="4"/>
  <c r="CW233" i="4"/>
  <c r="DB87" i="4"/>
  <c r="DB267" i="4"/>
  <c r="DB128" i="4"/>
  <c r="CW271" i="4"/>
  <c r="CW128" i="4"/>
  <c r="DB271" i="4"/>
  <c r="CW243" i="4"/>
  <c r="DB179" i="4"/>
  <c r="DB166" i="4"/>
  <c r="CW166" i="4"/>
  <c r="DB243" i="4"/>
  <c r="CW179" i="4"/>
  <c r="CW97" i="4"/>
  <c r="DB97" i="4"/>
  <c r="CW193" i="4"/>
  <c r="DB193" i="4"/>
  <c r="DB197" i="4"/>
  <c r="CW197" i="4"/>
  <c r="DB51" i="4"/>
  <c r="CW51" i="4"/>
  <c r="CW53" i="4"/>
  <c r="DB53" i="4"/>
  <c r="CW235" i="4"/>
  <c r="DB235" i="4"/>
  <c r="CW100" i="4"/>
  <c r="DB100" i="4"/>
  <c r="CW246" i="4"/>
  <c r="DB246" i="4"/>
  <c r="CW59" i="4"/>
  <c r="DB59" i="4"/>
  <c r="DB181" i="4"/>
  <c r="CW181" i="4"/>
  <c r="CW253" i="4"/>
  <c r="DB253" i="4"/>
  <c r="DB126" i="4"/>
  <c r="CW126" i="4"/>
  <c r="DB107" i="4"/>
  <c r="CW107" i="4"/>
  <c r="DB227" i="4"/>
  <c r="CW227" i="4"/>
  <c r="DB41" i="4"/>
  <c r="DB63" i="4"/>
  <c r="CW63" i="4"/>
  <c r="CW41" i="4"/>
  <c r="CW239" i="4"/>
  <c r="DB239" i="4"/>
  <c r="CW190" i="4"/>
  <c r="DB190" i="4"/>
  <c r="CW46" i="4"/>
  <c r="DB46" i="4"/>
  <c r="CW176" i="4"/>
  <c r="DB176" i="4"/>
  <c r="CW192" i="4"/>
  <c r="DB205" i="4"/>
  <c r="CW205" i="4"/>
  <c r="DB192" i="4"/>
  <c r="CW198" i="4"/>
  <c r="CW163" i="4"/>
  <c r="DB198" i="4"/>
  <c r="DB163" i="4"/>
  <c r="DB91" i="4"/>
  <c r="CW91" i="4"/>
  <c r="DB113" i="4"/>
  <c r="CW186" i="4"/>
  <c r="CW113" i="4"/>
  <c r="DB186" i="4"/>
  <c r="CW55" i="4"/>
  <c r="DB55" i="4"/>
  <c r="DB50" i="4"/>
  <c r="CW111" i="4"/>
  <c r="CW50" i="4"/>
  <c r="DB111" i="4"/>
  <c r="DB57" i="4"/>
  <c r="DB138" i="4"/>
  <c r="CW138" i="4"/>
  <c r="CW57" i="4"/>
  <c r="DB92" i="4"/>
  <c r="CW92" i="4"/>
  <c r="DB147" i="4"/>
  <c r="CW144" i="4"/>
  <c r="CW147" i="4"/>
  <c r="DB144" i="4"/>
  <c r="DB222" i="4"/>
  <c r="CW222" i="4"/>
  <c r="CW54" i="4"/>
  <c r="CW104" i="4"/>
  <c r="DB54" i="4"/>
  <c r="DB104" i="4"/>
  <c r="CW194" i="4"/>
  <c r="DB194" i="4"/>
  <c r="DB78" i="4"/>
  <c r="CW78" i="4"/>
  <c r="CW173" i="4"/>
  <c r="CW182" i="4"/>
  <c r="CW76" i="4"/>
  <c r="DB182" i="4"/>
  <c r="DB173" i="4"/>
  <c r="DB76" i="4"/>
  <c r="CW37" i="4"/>
  <c r="DB37" i="4"/>
  <c r="CW119" i="4"/>
  <c r="DB119" i="4"/>
  <c r="DB169" i="4"/>
  <c r="CW169" i="4"/>
  <c r="DB245" i="4"/>
  <c r="CW245" i="4"/>
  <c r="DB143" i="4"/>
  <c r="DB191" i="4"/>
  <c r="CW191" i="4"/>
  <c r="CW143" i="4"/>
  <c r="DB137" i="4"/>
  <c r="DB228" i="4"/>
  <c r="CW137" i="4"/>
  <c r="CW228" i="4"/>
  <c r="DB261" i="4"/>
  <c r="CW261" i="4"/>
  <c r="CW36" i="4"/>
  <c r="DB36" i="4"/>
  <c r="DB142" i="4"/>
  <c r="CW142" i="4"/>
  <c r="CW71" i="4"/>
  <c r="DB71" i="4"/>
  <c r="DB237" i="4"/>
  <c r="DB200" i="4"/>
  <c r="CW237" i="4"/>
  <c r="CW210" i="4"/>
  <c r="CW200" i="4"/>
  <c r="DB210" i="4"/>
  <c r="DB211" i="4"/>
  <c r="DB30" i="4"/>
  <c r="CW30" i="4"/>
  <c r="CW211" i="4"/>
  <c r="CW85" i="4"/>
  <c r="DB188" i="4"/>
  <c r="CW125" i="4"/>
  <c r="DB85" i="4"/>
  <c r="CW188" i="4"/>
  <c r="DB125" i="4"/>
  <c r="DB32" i="4"/>
  <c r="CW122" i="4"/>
  <c r="CW117" i="4"/>
  <c r="CW32" i="4"/>
  <c r="DB117" i="4"/>
  <c r="DB122" i="4"/>
  <c r="CW218" i="4"/>
  <c r="DB218" i="4"/>
  <c r="DB219" i="4"/>
  <c r="CW219" i="4"/>
  <c r="DB161" i="4"/>
  <c r="CW161" i="4"/>
  <c r="CW75" i="4"/>
  <c r="DB75" i="4"/>
  <c r="CW66" i="4"/>
  <c r="DB201" i="4"/>
  <c r="DB66" i="4"/>
  <c r="CW201" i="4"/>
  <c r="DB216" i="4"/>
  <c r="CW216" i="4"/>
  <c r="DB95" i="4"/>
  <c r="CW95" i="4"/>
  <c r="DB229" i="4"/>
  <c r="CW150" i="4"/>
  <c r="DB150" i="4"/>
  <c r="CW229" i="4"/>
  <c r="CW24" i="4"/>
  <c r="DB42" i="4"/>
  <c r="CW44" i="4"/>
  <c r="DB44" i="4"/>
  <c r="DB24" i="4"/>
  <c r="CW42" i="4"/>
  <c r="DB127" i="4"/>
  <c r="DB299" i="4"/>
  <c r="DB275" i="4"/>
  <c r="CW127" i="4"/>
  <c r="CW299" i="4"/>
  <c r="CW275" i="4"/>
  <c r="CW170" i="4"/>
  <c r="DB170" i="4"/>
  <c r="DB223" i="4"/>
  <c r="CW223" i="4"/>
  <c r="DB27" i="4"/>
  <c r="DB25" i="4"/>
  <c r="CW25" i="4"/>
  <c r="CW27" i="4"/>
  <c r="DB264" i="4"/>
  <c r="DB141" i="4"/>
  <c r="CW208" i="4"/>
  <c r="DB164" i="4"/>
  <c r="CW164" i="4"/>
  <c r="CW264" i="4"/>
  <c r="DB208" i="4"/>
  <c r="CW141" i="4"/>
  <c r="DB130" i="4"/>
  <c r="DB52" i="4"/>
  <c r="CW52" i="4"/>
  <c r="CW130" i="4"/>
  <c r="DB255" i="4"/>
  <c r="CW255" i="4"/>
  <c r="CW129" i="4"/>
  <c r="DB129" i="4"/>
  <c r="DB23" i="4"/>
  <c r="CW23" i="4"/>
  <c r="CW248" i="4"/>
  <c r="DB248" i="4"/>
  <c r="CW106" i="4"/>
  <c r="DB106" i="4"/>
  <c r="CW40" i="4"/>
  <c r="DB40" i="4"/>
  <c r="DB69" i="4"/>
  <c r="CW184" i="4"/>
  <c r="DB184" i="4"/>
  <c r="CW69" i="4"/>
  <c r="CW212" i="4"/>
  <c r="DB212" i="4"/>
  <c r="DB153" i="4"/>
  <c r="DB221" i="4"/>
  <c r="CW221" i="4"/>
  <c r="CW153" i="4"/>
  <c r="CW249" i="4"/>
  <c r="DB249" i="4"/>
  <c r="DB189" i="4"/>
  <c r="CW189" i="4"/>
  <c r="CW213" i="4"/>
  <c r="DB213" i="4"/>
  <c r="CW217" i="4"/>
  <c r="DB217" i="4"/>
  <c r="DB263" i="4"/>
  <c r="CW263" i="4"/>
  <c r="CW230" i="4"/>
  <c r="CW148" i="4"/>
  <c r="CW172" i="4"/>
  <c r="DB260" i="4"/>
  <c r="DB230" i="4"/>
  <c r="DB172" i="4"/>
  <c r="DB148" i="4"/>
  <c r="CW260" i="4"/>
  <c r="DB152" i="4"/>
  <c r="CW152" i="4"/>
  <c r="CW131" i="4"/>
  <c r="CW103" i="4"/>
  <c r="DB131" i="4"/>
  <c r="DB103" i="4"/>
  <c r="CW206" i="4"/>
  <c r="DB206" i="4"/>
  <c r="DB155" i="4"/>
  <c r="CW155" i="4"/>
  <c r="DB203" i="4"/>
  <c r="CW203" i="4"/>
  <c r="CW195" i="4"/>
  <c r="DB195" i="4"/>
  <c r="DB224" i="4"/>
  <c r="CW224" i="4"/>
  <c r="CW273" i="4"/>
  <c r="DB45" i="4"/>
  <c r="DB273" i="4"/>
  <c r="CW45" i="4"/>
  <c r="DB65" i="4"/>
  <c r="CW58" i="4"/>
  <c r="CW65" i="4"/>
  <c r="DB58" i="4"/>
  <c r="DB178" i="4"/>
  <c r="CW28" i="4"/>
  <c r="DB28" i="4"/>
  <c r="CW178" i="4"/>
  <c r="CW64" i="4"/>
  <c r="CW202" i="4"/>
  <c r="CW108" i="4"/>
  <c r="CW105" i="4"/>
  <c r="DB64" i="4"/>
  <c r="DB105" i="4"/>
  <c r="DB202" i="4"/>
  <c r="DB108" i="4"/>
  <c r="DB80" i="4"/>
  <c r="CW80" i="4"/>
  <c r="CW231" i="4"/>
  <c r="DB231" i="4"/>
  <c r="DB81" i="4"/>
  <c r="CW175" i="4"/>
  <c r="DB199" i="4"/>
  <c r="CW244" i="4"/>
  <c r="DB175" i="4"/>
  <c r="CW81" i="4"/>
  <c r="CW199" i="4"/>
  <c r="DB244" i="4"/>
  <c r="DB121" i="4"/>
  <c r="CW140" i="4"/>
  <c r="CW38" i="4"/>
  <c r="CW121" i="4"/>
  <c r="CW185" i="4"/>
  <c r="DB140" i="4"/>
  <c r="DB185" i="4"/>
  <c r="DB38" i="4"/>
  <c r="V231" i="4"/>
  <c r="BR231" i="4"/>
  <c r="AP231" i="4"/>
  <c r="V31" i="4"/>
  <c r="V55" i="4"/>
  <c r="AP31" i="4"/>
  <c r="AP55" i="4"/>
  <c r="BR31" i="4"/>
  <c r="BR55" i="4"/>
  <c r="BR114" i="4"/>
  <c r="V114" i="4"/>
  <c r="AP114" i="4"/>
  <c r="V103" i="4"/>
  <c r="BR103" i="4"/>
  <c r="AP103" i="4"/>
  <c r="CV67" i="4"/>
  <c r="DA67" i="4"/>
  <c r="DA188" i="4"/>
  <c r="CV188" i="4"/>
  <c r="DA29" i="4"/>
  <c r="CV29" i="4"/>
  <c r="DA116" i="4"/>
  <c r="CV116" i="4"/>
  <c r="DA125" i="4"/>
  <c r="CV125" i="4"/>
  <c r="DA240" i="4"/>
  <c r="CV240" i="4"/>
  <c r="DA54" i="4"/>
  <c r="CV54" i="4"/>
  <c r="CV75" i="4"/>
  <c r="DA75" i="4"/>
  <c r="CW67" i="4"/>
  <c r="DB168" i="4"/>
  <c r="DB67" i="4"/>
  <c r="CW168" i="4"/>
  <c r="DB258" i="4"/>
  <c r="DB86" i="4"/>
  <c r="CW167" i="4"/>
  <c r="CW62" i="4"/>
  <c r="DB167" i="4"/>
  <c r="CW86" i="4"/>
  <c r="DB62" i="4"/>
  <c r="CW258" i="4"/>
  <c r="DB254" i="4"/>
  <c r="DB120" i="4"/>
  <c r="CW254" i="4"/>
  <c r="CW120" i="4"/>
  <c r="CW101" i="4"/>
  <c r="DB83" i="4"/>
  <c r="DB101" i="4"/>
  <c r="CW83" i="4"/>
  <c r="DB109" i="4"/>
  <c r="CW94" i="4"/>
  <c r="CW109" i="4"/>
  <c r="DB94" i="4"/>
  <c r="DB72" i="4"/>
  <c r="CW72" i="4"/>
  <c r="CW118" i="4"/>
  <c r="DB118" i="4"/>
  <c r="CW39" i="4"/>
  <c r="DB39" i="4"/>
  <c r="DB149" i="4"/>
  <c r="CW149" i="4"/>
  <c r="CV218" i="4"/>
  <c r="DA218" i="4"/>
  <c r="DA100" i="4"/>
  <c r="CV100" i="4"/>
  <c r="DA249" i="4"/>
  <c r="CV249" i="4"/>
  <c r="DA30" i="4"/>
  <c r="CV174" i="4"/>
  <c r="CV30" i="4"/>
  <c r="DA174" i="4"/>
  <c r="DA41" i="4"/>
  <c r="CV187" i="4"/>
  <c r="DA140" i="4"/>
  <c r="CV140" i="4"/>
  <c r="CV41" i="4"/>
  <c r="DA187" i="4"/>
  <c r="CV76" i="4"/>
  <c r="DA76" i="4"/>
  <c r="DA85" i="4"/>
  <c r="CV85" i="4"/>
  <c r="CV158" i="4"/>
  <c r="DA158" i="4"/>
  <c r="DA244" i="4"/>
  <c r="CV244" i="4"/>
  <c r="DA82" i="4"/>
  <c r="CV82" i="4"/>
  <c r="CV176" i="4"/>
  <c r="DA176" i="4"/>
  <c r="CV20" i="4"/>
  <c r="DA20" i="4"/>
  <c r="DA203" i="4"/>
  <c r="CV203" i="4"/>
  <c r="CV221" i="4"/>
  <c r="DA221" i="4"/>
  <c r="CV196" i="4"/>
  <c r="DA196" i="4"/>
  <c r="CV113" i="4"/>
  <c r="DA113" i="4"/>
  <c r="DA205" i="4"/>
  <c r="CV205" i="4"/>
  <c r="DB73" i="4"/>
  <c r="CW73" i="4"/>
  <c r="CW256" i="4"/>
  <c r="DB256" i="4"/>
  <c r="DB116" i="4"/>
  <c r="DB154" i="4"/>
  <c r="CW116" i="4"/>
  <c r="CW154" i="4"/>
  <c r="DB180" i="4"/>
  <c r="CW180" i="4"/>
  <c r="DB61" i="4"/>
  <c r="CW241" i="4"/>
  <c r="CW61" i="4"/>
  <c r="DB241" i="4"/>
  <c r="DB240" i="4"/>
  <c r="CW240" i="4"/>
  <c r="DA237" i="4"/>
  <c r="CV237" i="4"/>
  <c r="DA88" i="4"/>
  <c r="CV88" i="4"/>
  <c r="CV167" i="4"/>
  <c r="DA167" i="4"/>
  <c r="CV216" i="4"/>
  <c r="DA216" i="4"/>
  <c r="DA224" i="4"/>
  <c r="CV224" i="4"/>
  <c r="DA227" i="4"/>
  <c r="CV227" i="4"/>
  <c r="DA23" i="4"/>
  <c r="CV23" i="4"/>
  <c r="DA236" i="4"/>
  <c r="CV236" i="4"/>
  <c r="DA27" i="4"/>
  <c r="CV27" i="4"/>
  <c r="DA126" i="4"/>
  <c r="CV126" i="4"/>
  <c r="CV62" i="4"/>
  <c r="DA62" i="4"/>
  <c r="DA199" i="4"/>
  <c r="CV199" i="4"/>
  <c r="CV171" i="4"/>
  <c r="DA171" i="4"/>
  <c r="CV119" i="4"/>
  <c r="DA119" i="4"/>
  <c r="CV77" i="4"/>
  <c r="DA77" i="4"/>
  <c r="CV150" i="4"/>
  <c r="DA150" i="4"/>
  <c r="DA260" i="4"/>
  <c r="CV260" i="4"/>
  <c r="DA57" i="4"/>
  <c r="CV57" i="4"/>
  <c r="DA201" i="4"/>
  <c r="CV92" i="4"/>
  <c r="CV201" i="4"/>
  <c r="DA92" i="4"/>
  <c r="DA234" i="4"/>
  <c r="CV58" i="4"/>
  <c r="CV234" i="4"/>
  <c r="DA58" i="4"/>
  <c r="DA123" i="4"/>
  <c r="CV123" i="4"/>
  <c r="CV136" i="4"/>
  <c r="DA98" i="4"/>
  <c r="CV134" i="4"/>
  <c r="DA136" i="4"/>
  <c r="CV98" i="4"/>
  <c r="DA134" i="4"/>
  <c r="DA121" i="4"/>
  <c r="CV51" i="4"/>
  <c r="CV215" i="4"/>
  <c r="DA215" i="4"/>
  <c r="DA51" i="4"/>
  <c r="CV121" i="4"/>
  <c r="CV197" i="4"/>
  <c r="DA253" i="4"/>
  <c r="DA197" i="4"/>
  <c r="CV253" i="4"/>
  <c r="DA261" i="4"/>
  <c r="CV261" i="4"/>
  <c r="DA96" i="4"/>
  <c r="CV96" i="4"/>
  <c r="DA33" i="4"/>
  <c r="CV33" i="4"/>
  <c r="CV73" i="4"/>
  <c r="DA50" i="4"/>
  <c r="CV50" i="4"/>
  <c r="DA73" i="4"/>
  <c r="DA178" i="4"/>
  <c r="CV178" i="4"/>
  <c r="DA252" i="4"/>
  <c r="DA172" i="4"/>
  <c r="CV172" i="4"/>
  <c r="CV252" i="4"/>
  <c r="DA112" i="4"/>
  <c r="CV112" i="4"/>
  <c r="DA231" i="4"/>
  <c r="CV231" i="4"/>
  <c r="DA248" i="4"/>
  <c r="CV248" i="4"/>
  <c r="CV21" i="4"/>
  <c r="DA21" i="4"/>
  <c r="DA149" i="4"/>
  <c r="CV149" i="4"/>
  <c r="DA235" i="4"/>
  <c r="CV235" i="4"/>
  <c r="CV137" i="4"/>
  <c r="DA137" i="4"/>
  <c r="DA78" i="4"/>
  <c r="CV78" i="4"/>
  <c r="CV53" i="4"/>
  <c r="DA53" i="4"/>
  <c r="CV198" i="4"/>
  <c r="DA198" i="4"/>
  <c r="DA161" i="4"/>
  <c r="CV161" i="4"/>
  <c r="DA65" i="4"/>
  <c r="CV65" i="4"/>
  <c r="CV208" i="4"/>
  <c r="DA208" i="4"/>
  <c r="DA91" i="4"/>
  <c r="CV91" i="4"/>
  <c r="CV175" i="4"/>
  <c r="DA175" i="4"/>
  <c r="DA182" i="4"/>
  <c r="CV104" i="4"/>
  <c r="CV182" i="4"/>
  <c r="CV36" i="4"/>
  <c r="DA36" i="4"/>
  <c r="DA104" i="4"/>
  <c r="CV52" i="4"/>
  <c r="DA52" i="4"/>
  <c r="CV80" i="4"/>
  <c r="DA80" i="4"/>
  <c r="CV138" i="4"/>
  <c r="DA138" i="4"/>
  <c r="DA115" i="4"/>
  <c r="CV115" i="4"/>
  <c r="DA186" i="4"/>
  <c r="CV202" i="4"/>
  <c r="CV186" i="4"/>
  <c r="DA202" i="4"/>
  <c r="DA217" i="4"/>
  <c r="CV217" i="4"/>
  <c r="DA128" i="4"/>
  <c r="CV128" i="4"/>
  <c r="CV193" i="4"/>
  <c r="DA193" i="4"/>
  <c r="DA127" i="4"/>
  <c r="CV127" i="4"/>
  <c r="DA207" i="4"/>
  <c r="CV43" i="4"/>
  <c r="DA43" i="4"/>
  <c r="CV207" i="4"/>
  <c r="CV229" i="4"/>
  <c r="DA229" i="4"/>
  <c r="CV145" i="4"/>
  <c r="DA145" i="4"/>
  <c r="CV185" i="4"/>
  <c r="DA185" i="4"/>
  <c r="CV60" i="4"/>
  <c r="DA60" i="4"/>
  <c r="CV63" i="4"/>
  <c r="DA63" i="4"/>
  <c r="DA37" i="4"/>
  <c r="DA153" i="4"/>
  <c r="CV153" i="4"/>
  <c r="CV37" i="4"/>
  <c r="DA103" i="4"/>
  <c r="CV72" i="4"/>
  <c r="DA97" i="4"/>
  <c r="CV103" i="4"/>
  <c r="CV97" i="4"/>
  <c r="DA72" i="4"/>
  <c r="CV90" i="4"/>
  <c r="CV139" i="4"/>
  <c r="DA139" i="4"/>
  <c r="DA90" i="4"/>
  <c r="CV25" i="4"/>
  <c r="DA25" i="4"/>
  <c r="CV213" i="4"/>
  <c r="CV133" i="4"/>
  <c r="DA259" i="4"/>
  <c r="CV146" i="4"/>
  <c r="CV56" i="4"/>
  <c r="CV259" i="4"/>
  <c r="DA56" i="4"/>
  <c r="DA213" i="4"/>
  <c r="DA146" i="4"/>
  <c r="DA133" i="4"/>
  <c r="DA245" i="4"/>
  <c r="DA166" i="4"/>
  <c r="CV245" i="4"/>
  <c r="CV166" i="4"/>
  <c r="CV40" i="4"/>
  <c r="DA40" i="4"/>
  <c r="DA129" i="4"/>
  <c r="CV129" i="4"/>
  <c r="DA250" i="4"/>
  <c r="DA233" i="4"/>
  <c r="CV250" i="4"/>
  <c r="CV233" i="4"/>
  <c r="CV190" i="4"/>
  <c r="CV81" i="4"/>
  <c r="DA81" i="4"/>
  <c r="DA190" i="4"/>
  <c r="CV109" i="4"/>
  <c r="DA109" i="4"/>
  <c r="CV120" i="4"/>
  <c r="DA120" i="4"/>
  <c r="DA243" i="4"/>
  <c r="DA141" i="4"/>
  <c r="CV243" i="4"/>
  <c r="CV141" i="4"/>
  <c r="CV163" i="4"/>
  <c r="DA163" i="4"/>
  <c r="DA151" i="4"/>
  <c r="CV151" i="4"/>
  <c r="CV26" i="4"/>
  <c r="DA39" i="4"/>
  <c r="DA26" i="4"/>
  <c r="CV39" i="4"/>
  <c r="DA251" i="4"/>
  <c r="CV238" i="4"/>
  <c r="DA238" i="4"/>
  <c r="CV251" i="4"/>
  <c r="DA34" i="4"/>
  <c r="CV34" i="4"/>
  <c r="DA110" i="4"/>
  <c r="CV110" i="4"/>
  <c r="CV264" i="4"/>
  <c r="DA264" i="4"/>
  <c r="DA214" i="4"/>
  <c r="CV214" i="4"/>
  <c r="DA143" i="4"/>
  <c r="CV143" i="4"/>
  <c r="CV74" i="4"/>
  <c r="DA74" i="4"/>
  <c r="DA66" i="4"/>
  <c r="CV66" i="4"/>
  <c r="CV160" i="4"/>
  <c r="DA160" i="4"/>
  <c r="DA48" i="4"/>
  <c r="CV48" i="4"/>
  <c r="CV106" i="4"/>
  <c r="DA106" i="4"/>
  <c r="DA258" i="4"/>
  <c r="CV258" i="4"/>
  <c r="CV192" i="4"/>
  <c r="DA192" i="4"/>
  <c r="DA22" i="4"/>
  <c r="CV22" i="4"/>
  <c r="DA69" i="4"/>
  <c r="DA168" i="4"/>
  <c r="CV168" i="4"/>
  <c r="CV69" i="4"/>
  <c r="DA247" i="4"/>
  <c r="CV247" i="4"/>
  <c r="DA68" i="4"/>
  <c r="CV68" i="4"/>
  <c r="CV242" i="4"/>
  <c r="DA242" i="4"/>
  <c r="DA156" i="4"/>
  <c r="CV156" i="4"/>
  <c r="CV31" i="4"/>
  <c r="DA230" i="4"/>
  <c r="CV239" i="4"/>
  <c r="CV230" i="4"/>
  <c r="DA31" i="4"/>
  <c r="DA239" i="4"/>
  <c r="DA70" i="4"/>
  <c r="CV70" i="4"/>
  <c r="DA89" i="4"/>
  <c r="CV89" i="4"/>
  <c r="DA183" i="4"/>
  <c r="CV183" i="4"/>
  <c r="DA124" i="4"/>
  <c r="CV124" i="4"/>
  <c r="DA225" i="4"/>
  <c r="CV95" i="4"/>
  <c r="DA95" i="4"/>
  <c r="CV225" i="4"/>
  <c r="CV142" i="4"/>
  <c r="DA157" i="4"/>
  <c r="DA142" i="4"/>
  <c r="CV157" i="4"/>
  <c r="CV179" i="4"/>
  <c r="DA179" i="4"/>
  <c r="CV135" i="4"/>
  <c r="DA135" i="4"/>
  <c r="CV177" i="4"/>
  <c r="DA177" i="4"/>
  <c r="CV79" i="4"/>
  <c r="CV169" i="4"/>
  <c r="DA169" i="4"/>
  <c r="DA79" i="4"/>
  <c r="CV71" i="4"/>
  <c r="CV212" i="4"/>
  <c r="DA71" i="4"/>
  <c r="DA212" i="4"/>
  <c r="DA263" i="4"/>
  <c r="CV263" i="4"/>
  <c r="CV204" i="4"/>
  <c r="DA204" i="4"/>
  <c r="DA35" i="4"/>
  <c r="CV122" i="4"/>
  <c r="DA122" i="4"/>
  <c r="CV35" i="4"/>
  <c r="DA181" i="4"/>
  <c r="DA28" i="4"/>
  <c r="CV28" i="4"/>
  <c r="CV181" i="4"/>
  <c r="CV93" i="4"/>
  <c r="CV102" i="4"/>
  <c r="DA101" i="4"/>
  <c r="DA93" i="4"/>
  <c r="DA102" i="4"/>
  <c r="CV101" i="4"/>
  <c r="DA209" i="4"/>
  <c r="CV209" i="4"/>
  <c r="CV42" i="4"/>
  <c r="DA222" i="4"/>
  <c r="DA42" i="4"/>
  <c r="CV222" i="4"/>
  <c r="CV32" i="4"/>
  <c r="DA32" i="4"/>
  <c r="CV164" i="4"/>
  <c r="DA44" i="4"/>
  <c r="DA155" i="4"/>
  <c r="DA164" i="4"/>
  <c r="CV114" i="4"/>
  <c r="CV155" i="4"/>
  <c r="CV44" i="4"/>
  <c r="DA114" i="4"/>
  <c r="CV232" i="4"/>
  <c r="DA232" i="4"/>
  <c r="CV108" i="4"/>
  <c r="DA108" i="4"/>
  <c r="AP242" i="4"/>
  <c r="BR242" i="4"/>
  <c r="AP108" i="4"/>
  <c r="V242" i="4"/>
  <c r="V108" i="4"/>
  <c r="BR108" i="4"/>
  <c r="DA24" i="4"/>
  <c r="CV152" i="4"/>
  <c r="CV24" i="4"/>
  <c r="DA152" i="4"/>
  <c r="DA99" i="4"/>
  <c r="CV99" i="4"/>
  <c r="DA148" i="4"/>
  <c r="DA211" i="4"/>
  <c r="CV64" i="4"/>
  <c r="DA64" i="4"/>
  <c r="CV148" i="4"/>
  <c r="CV211" i="4"/>
  <c r="DA47" i="4"/>
  <c r="DA130" i="4"/>
  <c r="CV47" i="4"/>
  <c r="CV130" i="4"/>
  <c r="CV94" i="4"/>
  <c r="DA94" i="4"/>
  <c r="DA162" i="4"/>
  <c r="DA38" i="4"/>
  <c r="DA226" i="4"/>
  <c r="CV256" i="4"/>
  <c r="CV107" i="4"/>
  <c r="CV38" i="4"/>
  <c r="CV162" i="4"/>
  <c r="DA256" i="4"/>
  <c r="DA107" i="4"/>
  <c r="CV226" i="4"/>
  <c r="DA46" i="4"/>
  <c r="CV46" i="4"/>
  <c r="DA255" i="4"/>
  <c r="CV255" i="4"/>
  <c r="DA170" i="4"/>
  <c r="CV170" i="4"/>
  <c r="DA210" i="4"/>
  <c r="DA117" i="4"/>
  <c r="CV210" i="4"/>
  <c r="CV246" i="4"/>
  <c r="CV117" i="4"/>
  <c r="DA246" i="4"/>
  <c r="DA173" i="4"/>
  <c r="CV147" i="4"/>
  <c r="CV173" i="4"/>
  <c r="DA147" i="4"/>
  <c r="CV189" i="4"/>
  <c r="DA86" i="4"/>
  <c r="DA189" i="4"/>
  <c r="CV86" i="4"/>
  <c r="AP197" i="4"/>
  <c r="BR229" i="4"/>
  <c r="V229" i="4"/>
  <c r="V197" i="4"/>
  <c r="AP229" i="4"/>
  <c r="BR197" i="4"/>
  <c r="AP71" i="4"/>
  <c r="V60" i="4"/>
  <c r="BR71" i="4"/>
  <c r="V71" i="4"/>
  <c r="BR60" i="4"/>
  <c r="AP60" i="4"/>
  <c r="BR264" i="4"/>
  <c r="V97" i="4"/>
  <c r="AP97" i="4"/>
  <c r="AP172" i="4"/>
  <c r="AP264" i="4"/>
  <c r="BR172" i="4"/>
  <c r="BR97" i="4"/>
  <c r="V172" i="4"/>
  <c r="V264" i="4"/>
  <c r="BR250" i="4"/>
  <c r="AP178" i="4"/>
  <c r="V178" i="4"/>
  <c r="AP119" i="4"/>
  <c r="BR119" i="4"/>
  <c r="V119" i="4"/>
  <c r="V250" i="4"/>
  <c r="AP250" i="4"/>
  <c r="BR178" i="4"/>
  <c r="V240" i="4"/>
  <c r="AP240" i="4"/>
  <c r="BR240" i="4"/>
  <c r="BR263" i="4"/>
  <c r="AP263" i="4"/>
  <c r="V263" i="4"/>
  <c r="BR167" i="4"/>
  <c r="AP167" i="4"/>
  <c r="V167" i="4"/>
  <c r="AP26" i="4"/>
  <c r="V26" i="4"/>
  <c r="BR26" i="4"/>
  <c r="AP78" i="4"/>
  <c r="AP30" i="4"/>
  <c r="V78" i="4"/>
  <c r="BR30" i="4"/>
  <c r="BR78" i="4"/>
  <c r="V30" i="4"/>
  <c r="V170" i="4"/>
  <c r="BR110" i="4"/>
  <c r="AP170" i="4"/>
  <c r="AP110" i="4"/>
  <c r="BR170" i="4"/>
  <c r="V110" i="4"/>
  <c r="AP122" i="4"/>
  <c r="V122" i="4"/>
  <c r="BR122" i="4"/>
  <c r="AP47" i="4"/>
  <c r="BR47" i="4"/>
  <c r="V47" i="4"/>
  <c r="DA191" i="4"/>
  <c r="DA165" i="4"/>
  <c r="CV191" i="4"/>
  <c r="CV165" i="4"/>
  <c r="DA223" i="4"/>
  <c r="CV223" i="4"/>
  <c r="CV111" i="4"/>
  <c r="DA83" i="4"/>
  <c r="CV83" i="4"/>
  <c r="DA111" i="4"/>
  <c r="DA241" i="4"/>
  <c r="DA154" i="4"/>
  <c r="CV154" i="4"/>
  <c r="CV241" i="4"/>
  <c r="CV105" i="4"/>
  <c r="DA105" i="4"/>
  <c r="AP37" i="4"/>
  <c r="AP209" i="4"/>
  <c r="BR209" i="4"/>
  <c r="V37" i="4"/>
  <c r="BR37" i="4"/>
  <c r="V209" i="4"/>
  <c r="BR99" i="4"/>
  <c r="V99" i="4"/>
  <c r="V76" i="4"/>
  <c r="AP76" i="4"/>
  <c r="BR76" i="4"/>
  <c r="AP99" i="4"/>
  <c r="AP254" i="4"/>
  <c r="V254" i="4"/>
  <c r="BR254" i="4"/>
  <c r="V219" i="4"/>
  <c r="BR219" i="4"/>
  <c r="AP219" i="4"/>
  <c r="BR75" i="4"/>
  <c r="V75" i="4"/>
  <c r="AP75" i="4"/>
  <c r="BR42" i="4"/>
  <c r="V42" i="4"/>
  <c r="AP42" i="4"/>
  <c r="DA262" i="4"/>
  <c r="CV262" i="4"/>
  <c r="CV195" i="4"/>
  <c r="DA195" i="4"/>
  <c r="CV228" i="4"/>
  <c r="DA228" i="4"/>
  <c r="DA220" i="4"/>
  <c r="DA84" i="4"/>
  <c r="DA184" i="4"/>
  <c r="CV184" i="4"/>
  <c r="CV84" i="4"/>
  <c r="CV220" i="4"/>
  <c r="CV55" i="4"/>
  <c r="CV194" i="4"/>
  <c r="DA55" i="4"/>
  <c r="DA194" i="4"/>
  <c r="V173" i="4"/>
  <c r="V22" i="4"/>
  <c r="BR68" i="4"/>
  <c r="V68" i="4"/>
  <c r="AP173" i="4"/>
  <c r="BR22" i="4"/>
  <c r="AP68" i="4"/>
  <c r="BR173" i="4"/>
  <c r="AP22" i="4"/>
  <c r="V81" i="4"/>
  <c r="AP81" i="4"/>
  <c r="BR81" i="4"/>
  <c r="BR140" i="4"/>
  <c r="AP140" i="4"/>
  <c r="V140" i="4"/>
  <c r="V251" i="4"/>
  <c r="BR251" i="4"/>
  <c r="AP251" i="4"/>
  <c r="BR164" i="4"/>
  <c r="V164" i="4"/>
  <c r="AP164" i="4"/>
  <c r="AP234" i="4"/>
  <c r="V234" i="4"/>
  <c r="BR234" i="4"/>
  <c r="V207" i="4"/>
  <c r="AP207" i="4"/>
  <c r="BR207" i="4"/>
  <c r="BR205" i="4"/>
  <c r="V205" i="4"/>
  <c r="AP205" i="4"/>
  <c r="V180" i="4"/>
  <c r="BR180" i="4"/>
  <c r="AP180" i="4"/>
  <c r="BR73" i="4"/>
  <c r="V73" i="4"/>
  <c r="AP73" i="4"/>
  <c r="V200" i="4"/>
  <c r="AP200" i="4"/>
  <c r="BR200" i="4"/>
  <c r="AP28" i="4"/>
  <c r="V24" i="4"/>
  <c r="V28" i="4"/>
  <c r="BR24" i="4"/>
  <c r="BR28" i="4"/>
  <c r="AP24" i="4"/>
  <c r="AP46" i="4"/>
  <c r="BR46" i="4"/>
  <c r="V46" i="4"/>
  <c r="AP40" i="4"/>
  <c r="V40" i="4"/>
  <c r="BR40" i="4"/>
  <c r="CV45" i="4"/>
  <c r="DA45" i="4"/>
  <c r="BR168" i="4"/>
  <c r="AP168" i="4"/>
  <c r="V168" i="4"/>
  <c r="CV87" i="4"/>
  <c r="DA87" i="4"/>
  <c r="AP183" i="4"/>
  <c r="CV254" i="4"/>
  <c r="BR183" i="4"/>
  <c r="DA118" i="4"/>
  <c r="V183" i="4"/>
  <c r="CV159" i="4"/>
  <c r="DA254" i="4"/>
  <c r="CV118" i="4"/>
  <c r="DA159" i="4"/>
  <c r="CV257" i="4"/>
  <c r="DA257" i="4"/>
  <c r="CV200" i="4"/>
  <c r="CV132" i="4"/>
  <c r="DA132" i="4"/>
  <c r="DA200" i="4"/>
  <c r="V163" i="4"/>
  <c r="BR163" i="4"/>
  <c r="AP163" i="4"/>
  <c r="V56" i="4"/>
  <c r="AP56" i="4"/>
  <c r="BR56" i="4"/>
  <c r="AP216" i="4"/>
  <c r="V139" i="4"/>
  <c r="V144" i="4"/>
  <c r="AP144" i="4"/>
  <c r="BR216" i="4"/>
  <c r="AP139" i="4"/>
  <c r="V216" i="4"/>
  <c r="BR144" i="4"/>
  <c r="BR139" i="4"/>
  <c r="BR74" i="4"/>
  <c r="V74" i="4"/>
  <c r="AP74" i="4"/>
  <c r="CV219" i="4"/>
  <c r="DA59" i="4"/>
  <c r="DA219" i="4"/>
  <c r="CV59" i="4"/>
  <c r="CV131" i="4"/>
  <c r="DA61" i="4"/>
  <c r="DA144" i="4"/>
  <c r="DA206" i="4"/>
  <c r="CV144" i="4"/>
  <c r="DA131" i="4"/>
  <c r="CV206" i="4"/>
  <c r="CV61" i="4"/>
  <c r="DA49" i="4"/>
  <c r="CV180" i="4"/>
  <c r="CV49" i="4"/>
  <c r="DA180" i="4"/>
  <c r="V179" i="4"/>
  <c r="BR248" i="4"/>
  <c r="V52" i="4"/>
  <c r="AP252" i="4"/>
  <c r="BR52" i="4"/>
  <c r="BR179" i="4"/>
  <c r="BR252" i="4"/>
  <c r="V149" i="4"/>
  <c r="AP149" i="4"/>
  <c r="V248" i="4"/>
  <c r="V252" i="4"/>
  <c r="AP248" i="4"/>
  <c r="AP52" i="4"/>
  <c r="BR149" i="4"/>
  <c r="AP179" i="4"/>
  <c r="BR243" i="4"/>
  <c r="AP243" i="4"/>
  <c r="V243" i="4"/>
  <c r="BR126" i="4"/>
  <c r="AP154" i="4"/>
  <c r="V126" i="4"/>
  <c r="V154" i="4"/>
  <c r="AP126" i="4"/>
  <c r="BR154" i="4"/>
  <c r="V208" i="4"/>
  <c r="AP67" i="4"/>
  <c r="BR67" i="4"/>
  <c r="AP208" i="4"/>
  <c r="BR208" i="4"/>
  <c r="V67" i="4"/>
  <c r="BR107" i="4"/>
  <c r="V107" i="4"/>
  <c r="AP107" i="4"/>
  <c r="AP145" i="4"/>
  <c r="V145" i="4"/>
  <c r="BR145" i="4"/>
  <c r="V118" i="4"/>
  <c r="AP53" i="4"/>
  <c r="V53" i="4"/>
  <c r="AP118" i="4"/>
  <c r="BR53" i="4"/>
  <c r="BR118" i="4"/>
  <c r="BR152" i="4"/>
  <c r="AP152" i="4"/>
  <c r="V152" i="4"/>
  <c r="V162" i="4"/>
  <c r="AP162" i="4"/>
  <c r="BR162" i="4"/>
  <c r="BR96" i="4"/>
  <c r="BR233" i="4"/>
  <c r="V96" i="4"/>
  <c r="AP96" i="4"/>
  <c r="V233" i="4"/>
  <c r="AP233" i="4"/>
  <c r="AP218" i="4"/>
  <c r="V221" i="4"/>
  <c r="V218" i="4"/>
  <c r="BR218" i="4"/>
  <c r="AP221" i="4"/>
  <c r="BR221" i="4"/>
  <c r="AP77" i="4"/>
  <c r="BR77" i="4"/>
  <c r="V77" i="4"/>
  <c r="V228" i="4"/>
  <c r="AP228" i="4"/>
  <c r="BR228" i="4"/>
  <c r="V112" i="4"/>
  <c r="BR213" i="4"/>
  <c r="BR93" i="4"/>
  <c r="V151" i="4"/>
  <c r="V33" i="4"/>
  <c r="V258" i="4"/>
  <c r="V213" i="4"/>
  <c r="BR151" i="4"/>
  <c r="BR112" i="4"/>
  <c r="AP93" i="4"/>
  <c r="AP120" i="4"/>
  <c r="BR120" i="4"/>
  <c r="BR258" i="4"/>
  <c r="AP258" i="4"/>
  <c r="AP151" i="4"/>
  <c r="V93" i="4"/>
  <c r="AP112" i="4"/>
  <c r="AP33" i="4"/>
  <c r="AP213" i="4"/>
  <c r="V120" i="4"/>
  <c r="BR33" i="4"/>
  <c r="V147" i="4"/>
  <c r="AP147" i="4"/>
  <c r="BR147" i="4"/>
  <c r="V65" i="4"/>
  <c r="AP92" i="4"/>
  <c r="AP65" i="4"/>
  <c r="BR92" i="4"/>
  <c r="AP160" i="4"/>
  <c r="BR160" i="4"/>
  <c r="V92" i="4"/>
  <c r="BR65" i="4"/>
  <c r="V160" i="4"/>
  <c r="AP227" i="4"/>
  <c r="V201" i="4"/>
  <c r="BR227" i="4"/>
  <c r="BR201" i="4"/>
  <c r="AP224" i="4"/>
  <c r="BR224" i="4"/>
  <c r="V84" i="4"/>
  <c r="BR84" i="4"/>
  <c r="AP84" i="4"/>
  <c r="V227" i="4"/>
  <c r="AP201" i="4"/>
  <c r="V224" i="4"/>
  <c r="V132" i="4"/>
  <c r="BR132" i="4"/>
  <c r="AP70" i="4"/>
  <c r="V83" i="4"/>
  <c r="AP83" i="4"/>
  <c r="V70" i="4"/>
  <c r="BR70" i="4"/>
  <c r="AP132" i="4"/>
  <c r="BR83" i="4"/>
  <c r="BR89" i="4"/>
  <c r="V89" i="4"/>
  <c r="AP89" i="4"/>
  <c r="V106" i="4"/>
  <c r="V116" i="4"/>
  <c r="BR106" i="4"/>
  <c r="BR116" i="4"/>
  <c r="AP116" i="4"/>
  <c r="AP106" i="4"/>
  <c r="AP202" i="4"/>
  <c r="V202" i="4"/>
  <c r="BR202" i="4"/>
  <c r="AP241" i="4"/>
  <c r="V241" i="4"/>
  <c r="BR241" i="4"/>
  <c r="AP171" i="4"/>
  <c r="BR171" i="4"/>
  <c r="V171" i="4"/>
  <c r="BR88" i="4"/>
  <c r="AP48" i="4"/>
  <c r="BR36" i="4"/>
  <c r="V48" i="4"/>
  <c r="AP88" i="4"/>
  <c r="AP257" i="4"/>
  <c r="V36" i="4"/>
  <c r="V257" i="4"/>
  <c r="BR48" i="4"/>
  <c r="V88" i="4"/>
  <c r="AP36" i="4"/>
  <c r="BR257" i="4"/>
  <c r="AP193" i="4"/>
  <c r="V100" i="4"/>
  <c r="BR193" i="4"/>
  <c r="BR100" i="4"/>
  <c r="AP100" i="4"/>
  <c r="V193" i="4"/>
  <c r="BR134" i="4"/>
  <c r="AP134" i="4"/>
  <c r="V134" i="4"/>
  <c r="V29" i="4"/>
  <c r="AP29" i="4"/>
  <c r="BR29" i="4"/>
  <c r="AP133" i="4"/>
  <c r="V133" i="4"/>
  <c r="BR133" i="4"/>
  <c r="V237" i="4"/>
  <c r="AP237" i="4"/>
  <c r="BR237" i="4"/>
  <c r="V198" i="4"/>
  <c r="AP198" i="4"/>
  <c r="BR198" i="4"/>
  <c r="BR195" i="4"/>
  <c r="V195" i="4"/>
  <c r="BR72" i="4"/>
  <c r="V72" i="4"/>
  <c r="AP195" i="4"/>
  <c r="AP72" i="4"/>
  <c r="AP115" i="4"/>
  <c r="V115" i="4"/>
  <c r="BR115" i="4"/>
  <c r="BR25" i="4"/>
  <c r="AP25" i="4"/>
  <c r="V25" i="4"/>
  <c r="AP260" i="4"/>
  <c r="BR260" i="4"/>
  <c r="V260" i="4"/>
  <c r="AP177" i="4"/>
  <c r="V259" i="4"/>
  <c r="BR259" i="4"/>
  <c r="V177" i="4"/>
  <c r="AP259" i="4"/>
  <c r="BR177" i="4"/>
  <c r="AP54" i="4"/>
  <c r="BR54" i="4"/>
  <c r="BR117" i="4"/>
  <c r="V117" i="4"/>
  <c r="AP117" i="4"/>
  <c r="V54" i="4"/>
  <c r="V199" i="4"/>
  <c r="BR20" i="4"/>
  <c r="BR199" i="4"/>
  <c r="V20" i="4"/>
  <c r="AP20" i="4"/>
  <c r="AP199" i="4"/>
  <c r="V38" i="4"/>
  <c r="BR38" i="4"/>
  <c r="AP38" i="4"/>
  <c r="V220" i="4"/>
  <c r="BR220" i="4"/>
  <c r="V91" i="4"/>
  <c r="BR91" i="4"/>
  <c r="AP91" i="4"/>
  <c r="AP220" i="4"/>
  <c r="BR232" i="4"/>
  <c r="AP232" i="4"/>
  <c r="V232" i="4"/>
  <c r="V121" i="4"/>
  <c r="AP150" i="4"/>
  <c r="AP121" i="4"/>
  <c r="V150" i="4"/>
  <c r="BR121" i="4"/>
  <c r="BR161" i="4"/>
  <c r="V161" i="4"/>
  <c r="BR155" i="4"/>
  <c r="AP155" i="4"/>
  <c r="V155" i="4"/>
  <c r="AP161" i="4"/>
  <c r="BR150" i="4"/>
  <c r="BR261" i="4"/>
  <c r="V261" i="4"/>
  <c r="BR235" i="4"/>
  <c r="AP235" i="4"/>
  <c r="AP261" i="4"/>
  <c r="V235" i="4"/>
  <c r="BR49" i="4"/>
  <c r="V124" i="4"/>
  <c r="AP210" i="4"/>
  <c r="AP49" i="4"/>
  <c r="BR210" i="4"/>
  <c r="AP124" i="4"/>
  <c r="BR124" i="4"/>
  <c r="V49" i="4"/>
  <c r="V210" i="4"/>
  <c r="AP165" i="4"/>
  <c r="V236" i="4"/>
  <c r="V165" i="4"/>
  <c r="BR236" i="4"/>
  <c r="BR165" i="4"/>
  <c r="AP236" i="4"/>
  <c r="BR136" i="4"/>
  <c r="BR190" i="4"/>
  <c r="AP190" i="4"/>
  <c r="V136" i="4"/>
  <c r="V190" i="4"/>
  <c r="AP136" i="4"/>
  <c r="AP125" i="4"/>
  <c r="V174" i="4"/>
  <c r="AP174" i="4"/>
  <c r="BR125" i="4"/>
  <c r="V125" i="4"/>
  <c r="BR174" i="4"/>
  <c r="BR196" i="4"/>
  <c r="V196" i="4"/>
  <c r="AP196" i="4"/>
  <c r="AP123" i="4"/>
  <c r="BR127" i="4"/>
  <c r="BR123" i="4"/>
  <c r="V127" i="4"/>
  <c r="V123" i="4"/>
  <c r="AP127" i="4"/>
  <c r="BR176" i="4"/>
  <c r="BR157" i="4"/>
  <c r="V176" i="4"/>
  <c r="AP157" i="4"/>
  <c r="AP176" i="4"/>
  <c r="V157" i="4"/>
  <c r="V203" i="4"/>
  <c r="BR249" i="4"/>
  <c r="AP45" i="4"/>
  <c r="BR45" i="4"/>
  <c r="AP249" i="4"/>
  <c r="BR203" i="4"/>
  <c r="V45" i="4"/>
  <c r="V249" i="4"/>
  <c r="AP203" i="4"/>
  <c r="V41" i="4"/>
  <c r="AP41" i="4"/>
  <c r="V137" i="4"/>
  <c r="AP137" i="4"/>
  <c r="BR137" i="4"/>
  <c r="BR41" i="4"/>
  <c r="AP211" i="4"/>
  <c r="V69" i="4"/>
  <c r="V142" i="4"/>
  <c r="AP244" i="4"/>
  <c r="V225" i="4"/>
  <c r="BR214" i="4"/>
  <c r="AP225" i="4"/>
  <c r="AP142" i="4"/>
  <c r="BR211" i="4"/>
  <c r="V214" i="4"/>
  <c r="BR244" i="4"/>
  <c r="BR69" i="4"/>
  <c r="V244" i="4"/>
  <c r="V211" i="4"/>
  <c r="BR225" i="4"/>
  <c r="AP69" i="4"/>
  <c r="BR142" i="4"/>
  <c r="AP214" i="4"/>
  <c r="BR27" i="4"/>
  <c r="AP27" i="4"/>
  <c r="V27" i="4"/>
  <c r="BR204" i="4"/>
  <c r="AP204" i="4"/>
  <c r="V204" i="4"/>
  <c r="AP85" i="4"/>
  <c r="AP90" i="4"/>
  <c r="V85" i="4"/>
  <c r="V90" i="4"/>
  <c r="BR85" i="4"/>
  <c r="BR90" i="4"/>
  <c r="AP175" i="4"/>
  <c r="V175" i="4"/>
  <c r="BR175" i="4"/>
  <c r="BR194" i="4"/>
  <c r="V146" i="4"/>
  <c r="V217" i="4"/>
  <c r="AP146" i="4"/>
  <c r="V194" i="4"/>
  <c r="AP194" i="4"/>
  <c r="BR146" i="4"/>
  <c r="BR82" i="4"/>
  <c r="BR95" i="4"/>
  <c r="AP82" i="4"/>
  <c r="AP95" i="4"/>
  <c r="V95" i="4"/>
  <c r="V82" i="4"/>
  <c r="BR182" i="4"/>
  <c r="V182" i="4"/>
  <c r="AP182" i="4"/>
  <c r="BR159" i="4"/>
  <c r="V245" i="4"/>
  <c r="AP159" i="4"/>
  <c r="V159" i="4"/>
  <c r="BR181" i="4"/>
  <c r="BR245" i="4"/>
  <c r="V181" i="4"/>
  <c r="AP245" i="4"/>
  <c r="AP181" i="4"/>
  <c r="V255" i="4"/>
  <c r="BR255" i="4"/>
  <c r="V169" i="4"/>
  <c r="AP169" i="4"/>
  <c r="AP255" i="4"/>
  <c r="BR169" i="4"/>
  <c r="BR86" i="4"/>
  <c r="AP86" i="4"/>
  <c r="AP43" i="4"/>
  <c r="BR43" i="4"/>
  <c r="V86" i="4"/>
  <c r="V43" i="4"/>
  <c r="AP79" i="4"/>
  <c r="BR79" i="4"/>
  <c r="V34" i="4"/>
  <c r="BR34" i="4"/>
  <c r="V79" i="4"/>
  <c r="AP34" i="4"/>
  <c r="V143" i="4"/>
  <c r="AP143" i="4"/>
  <c r="BR143" i="4"/>
  <c r="Z94" i="4"/>
  <c r="BV94" i="4"/>
  <c r="AT94" i="4"/>
  <c r="AT93" i="4"/>
  <c r="BV93" i="4"/>
  <c r="Z93" i="4"/>
  <c r="BV176" i="4"/>
  <c r="Z176" i="4"/>
  <c r="AT176" i="4"/>
  <c r="BV168" i="4"/>
  <c r="Z168" i="4"/>
  <c r="AT168" i="4"/>
  <c r="BR63" i="4"/>
  <c r="V63" i="4"/>
  <c r="V104" i="4"/>
  <c r="AP63" i="4"/>
  <c r="V223" i="4"/>
  <c r="AP104" i="4"/>
  <c r="BR158" i="4"/>
  <c r="BR104" i="4"/>
  <c r="V158" i="4"/>
  <c r="AP223" i="4"/>
  <c r="BR223" i="4"/>
  <c r="AP158" i="4"/>
  <c r="V187" i="4"/>
  <c r="AP101" i="4"/>
  <c r="V98" i="4"/>
  <c r="BR187" i="4"/>
  <c r="AP98" i="4"/>
  <c r="BR101" i="4"/>
  <c r="BR230" i="4"/>
  <c r="AP187" i="4"/>
  <c r="AP230" i="4"/>
  <c r="V230" i="4"/>
  <c r="BR98" i="4"/>
  <c r="V101" i="4"/>
  <c r="Z115" i="4"/>
  <c r="AT115" i="4"/>
  <c r="BV115" i="4"/>
  <c r="BV118" i="4"/>
  <c r="Z254" i="4"/>
  <c r="AT254" i="4"/>
  <c r="Z118" i="4"/>
  <c r="AT118" i="4"/>
  <c r="BV254" i="4"/>
  <c r="Z42" i="4"/>
  <c r="Z107" i="4"/>
  <c r="BV42" i="4"/>
  <c r="BV107" i="4"/>
  <c r="AT107" i="4"/>
  <c r="AT42" i="4"/>
  <c r="BV48" i="4"/>
  <c r="Z163" i="4"/>
  <c r="BV34" i="4"/>
  <c r="Z48" i="4"/>
  <c r="AT34" i="4"/>
  <c r="BV163" i="4"/>
  <c r="AT163" i="4"/>
  <c r="Z34" i="4"/>
  <c r="AT48" i="4"/>
  <c r="Z55" i="4"/>
  <c r="BV55" i="4"/>
  <c r="AT55" i="4"/>
  <c r="BV43" i="4"/>
  <c r="AT43" i="4"/>
  <c r="Z43" i="4"/>
  <c r="Z147" i="4"/>
  <c r="BV147" i="4"/>
  <c r="Z207" i="4"/>
  <c r="BV207" i="4"/>
  <c r="AT147" i="4"/>
  <c r="AT207" i="4"/>
  <c r="Z187" i="4"/>
  <c r="AT187" i="4"/>
  <c r="BV187" i="4"/>
  <c r="Z179" i="4"/>
  <c r="BV88" i="4"/>
  <c r="BV204" i="4"/>
  <c r="Z88" i="4"/>
  <c r="AT204" i="4"/>
  <c r="AT179" i="4"/>
  <c r="BV179" i="4"/>
  <c r="Z204" i="4"/>
  <c r="AT88" i="4"/>
  <c r="AP131" i="4"/>
  <c r="V131" i="4"/>
  <c r="AP94" i="4"/>
  <c r="AP58" i="4"/>
  <c r="V94" i="4"/>
  <c r="V58" i="4"/>
  <c r="BR153" i="4"/>
  <c r="AP153" i="4"/>
  <c r="BR215" i="4"/>
  <c r="V215" i="4"/>
  <c r="BR58" i="4"/>
  <c r="BR131" i="4"/>
  <c r="BR94" i="4"/>
  <c r="V153" i="4"/>
  <c r="AP215" i="4"/>
  <c r="V87" i="4"/>
  <c r="V189" i="4"/>
  <c r="AP87" i="4"/>
  <c r="BR189" i="4"/>
  <c r="BR87" i="4"/>
  <c r="AP189" i="4"/>
  <c r="AT63" i="4"/>
  <c r="BV63" i="4"/>
  <c r="Z63" i="4"/>
  <c r="Z257" i="4"/>
  <c r="AT257" i="4"/>
  <c r="BV132" i="4"/>
  <c r="Z78" i="4"/>
  <c r="BV104" i="4"/>
  <c r="Z258" i="4"/>
  <c r="AT132" i="4"/>
  <c r="AT172" i="4"/>
  <c r="Z104" i="4"/>
  <c r="BV258" i="4"/>
  <c r="Z172" i="4"/>
  <c r="BV78" i="4"/>
  <c r="AT258" i="4"/>
  <c r="AT104" i="4"/>
  <c r="BV172" i="4"/>
  <c r="Z132" i="4"/>
  <c r="AT78" i="4"/>
  <c r="BV257" i="4"/>
  <c r="BV28" i="4"/>
  <c r="AT28" i="4"/>
  <c r="Z28" i="4"/>
  <c r="AT74" i="4"/>
  <c r="BV74" i="4"/>
  <c r="Z74" i="4"/>
  <c r="BV195" i="4"/>
  <c r="Z195" i="4"/>
  <c r="AT195" i="4"/>
  <c r="AT230" i="4"/>
  <c r="BV230" i="4"/>
  <c r="Z230" i="4"/>
  <c r="Z241" i="4"/>
  <c r="BV241" i="4"/>
  <c r="AT241" i="4"/>
  <c r="Z175" i="4"/>
  <c r="AT175" i="4"/>
  <c r="BV175" i="4"/>
  <c r="AT180" i="4"/>
  <c r="BV180" i="4"/>
  <c r="Z180" i="4"/>
  <c r="BV91" i="4"/>
  <c r="AT91" i="4"/>
  <c r="Z91" i="4"/>
  <c r="Z160" i="4"/>
  <c r="AT160" i="4"/>
  <c r="BV160" i="4"/>
  <c r="AT99" i="4"/>
  <c r="BV99" i="4"/>
  <c r="Z99" i="4"/>
  <c r="Z136" i="4"/>
  <c r="AT233" i="4"/>
  <c r="BV233" i="4"/>
  <c r="AT136" i="4"/>
  <c r="BV136" i="4"/>
  <c r="Z233" i="4"/>
  <c r="Z244" i="4"/>
  <c r="BV244" i="4"/>
  <c r="Z92" i="4"/>
  <c r="BV92" i="4"/>
  <c r="AT244" i="4"/>
  <c r="AT92" i="4"/>
  <c r="AT54" i="4"/>
  <c r="Z54" i="4"/>
  <c r="BV54" i="4"/>
  <c r="AT52" i="4"/>
  <c r="AT249" i="4"/>
  <c r="Z249" i="4"/>
  <c r="Z52" i="4"/>
  <c r="BV249" i="4"/>
  <c r="BV52" i="4"/>
  <c r="Z171" i="4"/>
  <c r="AT171" i="4"/>
  <c r="Z133" i="4"/>
  <c r="AT133" i="4"/>
  <c r="BV171" i="4"/>
  <c r="BV133" i="4"/>
  <c r="BV178" i="4"/>
  <c r="Z178" i="4"/>
  <c r="AT178" i="4"/>
  <c r="Z142" i="4"/>
  <c r="BV142" i="4"/>
  <c r="AT142" i="4"/>
  <c r="AT153" i="4"/>
  <c r="BV153" i="4"/>
  <c r="Z153" i="4"/>
  <c r="AT255" i="4"/>
  <c r="Z255" i="4"/>
  <c r="BV255" i="4"/>
  <c r="BV105" i="4"/>
  <c r="Z165" i="4"/>
  <c r="AT165" i="4"/>
  <c r="BV165" i="4"/>
  <c r="Z200" i="4"/>
  <c r="BV227" i="4"/>
  <c r="AT200" i="4"/>
  <c r="Z227" i="4"/>
  <c r="BV200" i="4"/>
  <c r="AT227" i="4"/>
  <c r="AT198" i="4"/>
  <c r="AT260" i="4"/>
  <c r="BV194" i="4"/>
  <c r="AT124" i="4"/>
  <c r="Z260" i="4"/>
  <c r="BV124" i="4"/>
  <c r="Z198" i="4"/>
  <c r="AT194" i="4"/>
  <c r="Z124" i="4"/>
  <c r="BV198" i="4"/>
  <c r="BV260" i="4"/>
  <c r="Z194" i="4"/>
  <c r="AT73" i="4"/>
  <c r="Z73" i="4"/>
  <c r="BV73" i="4"/>
  <c r="AT208" i="4"/>
  <c r="Z208" i="4"/>
  <c r="Z81" i="4"/>
  <c r="Z46" i="4"/>
  <c r="AT46" i="4"/>
  <c r="AT81" i="4"/>
  <c r="BV46" i="4"/>
  <c r="BV208" i="4"/>
  <c r="BV81" i="4"/>
  <c r="BV98" i="4"/>
  <c r="AT98" i="4"/>
  <c r="Z98" i="4"/>
  <c r="AT219" i="4"/>
  <c r="Z219" i="4"/>
  <c r="BV219" i="4"/>
  <c r="AT206" i="4"/>
  <c r="AT67" i="4"/>
  <c r="Z67" i="4"/>
  <c r="Z206" i="4"/>
  <c r="BV206" i="4"/>
  <c r="BV67" i="4"/>
  <c r="BV108" i="4"/>
  <c r="AT108" i="4"/>
  <c r="Z108" i="4"/>
  <c r="Z155" i="4"/>
  <c r="BV155" i="4"/>
  <c r="AT155" i="4"/>
  <c r="BV229" i="4"/>
  <c r="Z229" i="4"/>
  <c r="BV169" i="4"/>
  <c r="BV96" i="4"/>
  <c r="Z169" i="4"/>
  <c r="AT229" i="4"/>
  <c r="Z96" i="4"/>
  <c r="AT169" i="4"/>
  <c r="AT96" i="4"/>
  <c r="BV126" i="4"/>
  <c r="Z65" i="4"/>
  <c r="Z126" i="4"/>
  <c r="AT126" i="4"/>
  <c r="AT65" i="4"/>
  <c r="Z158" i="4"/>
  <c r="BV65" i="4"/>
  <c r="BV158" i="4"/>
  <c r="AT158" i="4"/>
  <c r="AT189" i="4"/>
  <c r="BV189" i="4"/>
  <c r="Z143" i="4"/>
  <c r="AT143" i="4"/>
  <c r="BV143" i="4"/>
  <c r="Z189" i="4"/>
  <c r="BV25" i="4"/>
  <c r="Z262" i="4"/>
  <c r="BV262" i="4"/>
  <c r="Z25" i="4"/>
  <c r="AT262" i="4"/>
  <c r="AT25" i="4"/>
  <c r="AT240" i="4"/>
  <c r="BV240" i="4"/>
  <c r="Z240" i="4"/>
  <c r="AT235" i="4"/>
  <c r="Z235" i="4"/>
  <c r="BV235" i="4"/>
  <c r="AT217" i="4"/>
  <c r="BV70" i="4"/>
  <c r="AT70" i="4"/>
  <c r="Z70" i="4"/>
  <c r="AT82" i="4"/>
  <c r="BV82" i="4"/>
  <c r="Z82" i="4"/>
  <c r="AT201" i="4"/>
  <c r="BV201" i="4"/>
  <c r="Z122" i="4"/>
  <c r="BV122" i="4"/>
  <c r="AT122" i="4"/>
  <c r="Z201" i="4"/>
  <c r="Z139" i="4"/>
  <c r="Z97" i="4"/>
  <c r="AT114" i="4"/>
  <c r="BV139" i="4"/>
  <c r="AT232" i="4"/>
  <c r="BV114" i="4"/>
  <c r="Z149" i="4"/>
  <c r="Z232" i="4"/>
  <c r="AT97" i="4"/>
  <c r="BV149" i="4"/>
  <c r="BV97" i="4"/>
  <c r="AT139" i="4"/>
  <c r="BV232" i="4"/>
  <c r="AT149" i="4"/>
  <c r="Z114" i="4"/>
  <c r="Z127" i="4"/>
  <c r="BV127" i="4"/>
  <c r="BV173" i="4"/>
  <c r="Z173" i="4"/>
  <c r="AT127" i="4"/>
  <c r="AT173" i="4"/>
  <c r="AT250" i="4"/>
  <c r="BV251" i="4"/>
  <c r="Z251" i="4"/>
  <c r="Z116" i="4"/>
  <c r="BV116" i="4"/>
  <c r="BV250" i="4"/>
  <c r="AT116" i="4"/>
  <c r="AT251" i="4"/>
  <c r="Z250" i="4"/>
  <c r="AT152" i="4"/>
  <c r="BV53" i="4"/>
  <c r="BV152" i="4"/>
  <c r="Z53" i="4"/>
  <c r="Z152" i="4"/>
  <c r="AT53" i="4"/>
  <c r="Z252" i="4"/>
  <c r="AT252" i="4"/>
  <c r="BV252" i="4"/>
  <c r="Z69" i="4"/>
  <c r="AT29" i="4"/>
  <c r="Z29" i="4"/>
  <c r="AT69" i="4"/>
  <c r="BV69" i="4"/>
  <c r="BV29" i="4"/>
  <c r="AT130" i="4"/>
  <c r="Z130" i="4"/>
  <c r="BV130" i="4"/>
  <c r="BV154" i="4"/>
  <c r="Z154" i="4"/>
  <c r="AT154" i="4"/>
  <c r="AT170" i="4"/>
  <c r="Z170" i="4"/>
  <c r="BV170" i="4"/>
  <c r="BV106" i="4"/>
  <c r="Z37" i="4"/>
  <c r="BV140" i="4"/>
  <c r="BV37" i="4"/>
  <c r="Z140" i="4"/>
  <c r="Z106" i="4"/>
  <c r="AT140" i="4"/>
  <c r="AT37" i="4"/>
  <c r="AT106" i="4"/>
  <c r="BV33" i="4"/>
  <c r="BV72" i="4"/>
  <c r="AT72" i="4"/>
  <c r="AT33" i="4"/>
  <c r="Z33" i="4"/>
  <c r="Z72" i="4"/>
  <c r="BV120" i="4"/>
  <c r="AT120" i="4"/>
  <c r="Z120" i="4"/>
  <c r="AT123" i="4"/>
  <c r="BV123" i="4"/>
  <c r="Z123" i="4"/>
  <c r="AT144" i="4"/>
  <c r="BV144" i="4"/>
  <c r="Z144" i="4"/>
  <c r="BV157" i="4"/>
  <c r="Z157" i="4"/>
  <c r="AT157" i="4"/>
  <c r="BV214" i="4"/>
  <c r="AT214" i="4"/>
  <c r="Z214" i="4"/>
  <c r="AT234" i="4"/>
  <c r="Z234" i="4"/>
  <c r="BV234" i="4"/>
  <c r="AT26" i="4"/>
  <c r="Z26" i="4"/>
  <c r="BV26" i="4"/>
  <c r="BV101" i="4"/>
  <c r="Z101" i="4"/>
  <c r="AT101" i="4"/>
  <c r="Z223" i="4"/>
  <c r="BV223" i="4"/>
  <c r="AT223" i="4"/>
  <c r="BV243" i="4"/>
  <c r="AT243" i="4"/>
  <c r="Z243" i="4"/>
  <c r="AT135" i="4"/>
  <c r="AT259" i="4"/>
  <c r="Z259" i="4"/>
  <c r="BV135" i="4"/>
  <c r="Z135" i="4"/>
  <c r="BV259" i="4"/>
  <c r="AT137" i="4"/>
  <c r="Z137" i="4"/>
  <c r="AT216" i="4"/>
  <c r="BV216" i="4"/>
  <c r="BV248" i="4"/>
  <c r="AT248" i="4"/>
  <c r="Z248" i="4"/>
  <c r="Z216" i="4"/>
  <c r="BV137" i="4"/>
  <c r="Z24" i="4"/>
  <c r="BV24" i="4"/>
  <c r="AT24" i="4"/>
  <c r="AT181" i="4"/>
  <c r="BV181" i="4"/>
  <c r="Z181" i="4"/>
  <c r="Z22" i="4"/>
  <c r="AT22" i="4"/>
  <c r="BV22" i="4"/>
  <c r="Z86" i="4"/>
  <c r="AT151" i="4"/>
  <c r="Z245" i="4"/>
  <c r="BV86" i="4"/>
  <c r="BV245" i="4"/>
  <c r="BV151" i="4"/>
  <c r="AT86" i="4"/>
  <c r="Z151" i="4"/>
  <c r="AT245" i="4"/>
  <c r="BV225" i="4"/>
  <c r="Z225" i="4"/>
  <c r="Z45" i="4"/>
  <c r="AT45" i="4"/>
  <c r="AT225" i="4"/>
  <c r="BV45" i="4"/>
  <c r="AT193" i="4"/>
  <c r="BV193" i="4"/>
  <c r="AT148" i="4"/>
  <c r="Z193" i="4"/>
  <c r="Z112" i="4"/>
  <c r="AT237" i="4"/>
  <c r="AT112" i="4"/>
  <c r="BV237" i="4"/>
  <c r="Z134" i="4"/>
  <c r="BV134" i="4"/>
  <c r="BV112" i="4"/>
  <c r="AT134" i="4"/>
  <c r="Z237" i="4"/>
  <c r="AT58" i="4"/>
  <c r="BV58" i="4"/>
  <c r="Z58" i="4"/>
  <c r="Z31" i="4"/>
  <c r="AT110" i="4"/>
  <c r="BV110" i="4"/>
  <c r="BV183" i="4"/>
  <c r="AT31" i="4"/>
  <c r="AT183" i="4"/>
  <c r="Z183" i="4"/>
  <c r="BV31" i="4"/>
  <c r="Z110" i="4"/>
  <c r="Z76" i="4"/>
  <c r="BV100" i="4"/>
  <c r="BV103" i="4"/>
  <c r="BV76" i="4"/>
  <c r="AT100" i="4"/>
  <c r="Z103" i="4"/>
  <c r="AT76" i="4"/>
  <c r="AT103" i="4"/>
  <c r="Z100" i="4"/>
  <c r="BV150" i="4"/>
  <c r="Z150" i="4"/>
  <c r="AT150" i="4"/>
  <c r="Z203" i="4"/>
  <c r="Z131" i="4"/>
  <c r="AT203" i="4"/>
  <c r="BV131" i="4"/>
  <c r="BV203" i="4"/>
  <c r="AT131" i="4"/>
  <c r="Z184" i="4"/>
  <c r="Z30" i="4"/>
  <c r="AT30" i="4"/>
  <c r="AT184" i="4"/>
  <c r="BV30" i="4"/>
  <c r="BV184" i="4"/>
  <c r="Z47" i="4"/>
  <c r="AT47" i="4"/>
  <c r="AT182" i="4"/>
  <c r="Z182" i="4"/>
  <c r="BV182" i="4"/>
  <c r="BV47" i="4"/>
  <c r="Z41" i="4"/>
  <c r="AT41" i="4"/>
  <c r="BV41" i="4"/>
  <c r="BV79" i="4"/>
  <c r="AT79" i="4"/>
  <c r="BV264" i="4"/>
  <c r="Z85" i="4"/>
  <c r="Z264" i="4"/>
  <c r="Z79" i="4"/>
  <c r="AT85" i="4"/>
  <c r="BV85" i="4"/>
  <c r="AT264" i="4"/>
  <c r="BV125" i="4"/>
  <c r="Z125" i="4"/>
  <c r="AT125" i="4"/>
  <c r="BV218" i="4"/>
  <c r="Z218" i="4"/>
  <c r="AT75" i="4"/>
  <c r="Z202" i="4"/>
  <c r="AT202" i="4"/>
  <c r="Z75" i="4"/>
  <c r="AT218" i="4"/>
  <c r="BV202" i="4"/>
  <c r="BV75" i="4"/>
  <c r="AT77" i="4"/>
  <c r="BV77" i="4"/>
  <c r="Z77" i="4"/>
  <c r="AT236" i="4"/>
  <c r="Z87" i="4"/>
  <c r="Z236" i="4"/>
  <c r="AT87" i="4"/>
  <c r="BV87" i="4"/>
  <c r="BV236" i="4"/>
  <c r="BV95" i="4"/>
  <c r="AT95" i="4"/>
  <c r="Z95" i="4"/>
  <c r="BV205" i="4"/>
  <c r="Z205" i="4"/>
  <c r="AT205" i="4"/>
  <c r="AT146" i="4"/>
  <c r="BV146" i="4"/>
  <c r="Z146" i="4"/>
  <c r="Z197" i="4"/>
  <c r="BV197" i="4"/>
  <c r="AT197" i="4"/>
  <c r="BV199" i="4"/>
  <c r="Z199" i="4"/>
  <c r="AT199" i="4"/>
  <c r="Z38" i="4"/>
  <c r="BV38" i="4"/>
  <c r="AT38" i="4"/>
  <c r="BV177" i="4"/>
  <c r="BV164" i="4"/>
  <c r="Z177" i="4"/>
  <c r="AT177" i="4"/>
  <c r="Z164" i="4"/>
  <c r="AT164" i="4"/>
  <c r="AT117" i="4"/>
  <c r="BV117" i="4"/>
  <c r="Z117" i="4"/>
  <c r="BV56" i="4"/>
  <c r="AT56" i="4"/>
  <c r="AT83" i="4"/>
  <c r="Z83" i="4"/>
  <c r="Z56" i="4"/>
  <c r="BV83" i="4"/>
  <c r="Z210" i="4"/>
  <c r="AT89" i="4"/>
  <c r="AT221" i="4"/>
  <c r="BV89" i="4"/>
  <c r="AT209" i="4"/>
  <c r="AT210" i="4"/>
  <c r="Z221" i="4"/>
  <c r="BV209" i="4"/>
  <c r="Z89" i="4"/>
  <c r="Z209" i="4"/>
  <c r="BV210" i="4"/>
  <c r="BV221" i="4"/>
  <c r="BV49" i="4"/>
  <c r="AT49" i="4"/>
  <c r="Z49" i="4"/>
  <c r="AS135" i="4"/>
  <c r="BU135" i="4"/>
  <c r="Y135" i="4"/>
  <c r="Y46" i="4"/>
  <c r="AS46" i="4"/>
  <c r="BU46" i="4"/>
  <c r="BU92" i="4"/>
  <c r="Y92" i="4"/>
  <c r="AS92" i="4"/>
  <c r="AS45" i="4"/>
  <c r="BU45" i="4"/>
  <c r="Y45" i="4"/>
  <c r="AS158" i="4"/>
  <c r="BU158" i="4"/>
  <c r="Y158" i="4"/>
  <c r="AT119" i="4"/>
  <c r="BV119" i="4"/>
  <c r="AT90" i="4"/>
  <c r="Z90" i="4"/>
  <c r="BV90" i="4"/>
  <c r="Z119" i="4"/>
  <c r="BV84" i="4"/>
  <c r="Z161" i="4"/>
  <c r="AT161" i="4"/>
  <c r="Z84" i="4"/>
  <c r="BV161" i="4"/>
  <c r="AT84" i="4"/>
  <c r="AT27" i="4"/>
  <c r="AT263" i="4"/>
  <c r="AT60" i="4"/>
  <c r="Z27" i="4"/>
  <c r="Z263" i="4"/>
  <c r="BV60" i="4"/>
  <c r="BV27" i="4"/>
  <c r="Z60" i="4"/>
  <c r="BV263" i="4"/>
  <c r="BV162" i="4"/>
  <c r="AT162" i="4"/>
  <c r="Z162" i="4"/>
  <c r="BU94" i="4"/>
  <c r="Y94" i="4"/>
  <c r="AS94" i="4"/>
  <c r="AT196" i="4"/>
  <c r="Z196" i="4"/>
  <c r="BV196" i="4"/>
  <c r="Z71" i="4"/>
  <c r="AT71" i="4"/>
  <c r="AT68" i="4"/>
  <c r="Z68" i="4"/>
  <c r="BV68" i="4"/>
  <c r="BV71" i="4"/>
  <c r="BV36" i="4"/>
  <c r="AT36" i="4"/>
  <c r="Z231" i="4"/>
  <c r="AT231" i="4"/>
  <c r="Z36" i="4"/>
  <c r="BV231" i="4"/>
  <c r="Z174" i="4"/>
  <c r="AT40" i="4"/>
  <c r="BV40" i="4"/>
  <c r="AT174" i="4"/>
  <c r="Z40" i="4"/>
  <c r="BV174" i="4"/>
  <c r="Z220" i="4"/>
  <c r="BV220" i="4"/>
  <c r="BV224" i="4"/>
  <c r="Z224" i="4"/>
  <c r="AT220" i="4"/>
  <c r="AT224" i="4"/>
  <c r="Z190" i="4"/>
  <c r="AT190" i="4"/>
  <c r="BV190" i="4"/>
  <c r="AS155" i="4"/>
  <c r="BU155" i="4"/>
  <c r="Y155" i="4"/>
  <c r="Y53" i="4"/>
  <c r="AS53" i="4"/>
  <c r="BU53" i="4"/>
  <c r="BU172" i="4"/>
  <c r="Y152" i="4"/>
  <c r="AS172" i="4"/>
  <c r="AS152" i="4"/>
  <c r="BU152" i="4"/>
  <c r="Y172" i="4"/>
  <c r="BU85" i="4"/>
  <c r="Y30" i="4"/>
  <c r="BU30" i="4"/>
  <c r="AS85" i="4"/>
  <c r="AS30" i="4"/>
  <c r="Y85" i="4"/>
  <c r="BU146" i="4"/>
  <c r="AS58" i="4"/>
  <c r="BU58" i="4"/>
  <c r="Y146" i="4"/>
  <c r="Y58" i="4"/>
  <c r="AS146" i="4"/>
  <c r="Y28" i="4"/>
  <c r="AS28" i="4"/>
  <c r="BU28" i="4"/>
  <c r="AS197" i="4"/>
  <c r="Y197" i="4"/>
  <c r="BU197" i="4"/>
  <c r="AS210" i="4"/>
  <c r="Y210" i="4"/>
  <c r="BU210" i="4"/>
  <c r="AS81" i="4"/>
  <c r="BU81" i="4"/>
  <c r="Y81" i="4"/>
  <c r="AS260" i="4"/>
  <c r="Y260" i="4"/>
  <c r="BU260" i="4"/>
  <c r="AS251" i="4"/>
  <c r="BU195" i="4"/>
  <c r="AS195" i="4"/>
  <c r="AS147" i="4"/>
  <c r="BU251" i="4"/>
  <c r="BU147" i="4"/>
  <c r="Y195" i="4"/>
  <c r="Y251" i="4"/>
  <c r="Y147" i="4"/>
  <c r="AS116" i="4"/>
  <c r="Y116" i="4"/>
  <c r="BU116" i="4"/>
  <c r="AS208" i="4"/>
  <c r="BU208" i="4"/>
  <c r="Y208" i="4"/>
  <c r="BU163" i="4"/>
  <c r="Y163" i="4"/>
  <c r="AS163" i="4"/>
  <c r="Z213" i="4"/>
  <c r="BV213" i="4"/>
  <c r="AT213" i="4"/>
  <c r="AT261" i="4"/>
  <c r="Z261" i="4"/>
  <c r="BV261" i="4"/>
  <c r="Y225" i="4"/>
  <c r="BU182" i="4"/>
  <c r="AS182" i="4"/>
  <c r="BU225" i="4"/>
  <c r="Y182" i="4"/>
  <c r="AS225" i="4"/>
  <c r="Z191" i="4"/>
  <c r="Y183" i="4"/>
  <c r="AS183" i="4"/>
  <c r="BU183" i="4"/>
  <c r="BV191" i="4"/>
  <c r="AT191" i="4"/>
  <c r="AS110" i="4"/>
  <c r="Y110" i="4"/>
  <c r="BU110" i="4"/>
  <c r="BV159" i="4"/>
  <c r="AT159" i="4"/>
  <c r="BV228" i="4"/>
  <c r="Z228" i="4"/>
  <c r="AT228" i="4"/>
  <c r="Z159" i="4"/>
  <c r="AT215" i="4"/>
  <c r="Z167" i="4"/>
  <c r="Y114" i="4"/>
  <c r="AS114" i="4"/>
  <c r="BU114" i="4"/>
  <c r="Z215" i="4"/>
  <c r="BV167" i="4"/>
  <c r="BV215" i="4"/>
  <c r="AT167" i="4"/>
  <c r="AT242" i="4"/>
  <c r="Z242" i="4"/>
  <c r="BV242" i="4"/>
  <c r="Z121" i="4"/>
  <c r="Z145" i="4"/>
  <c r="AT211" i="4"/>
  <c r="BV121" i="4"/>
  <c r="AT145" i="4"/>
  <c r="BV211" i="4"/>
  <c r="AT121" i="4"/>
  <c r="BV145" i="4"/>
  <c r="Z211" i="4"/>
  <c r="Z20" i="4"/>
  <c r="AT20" i="4"/>
  <c r="BV20" i="4"/>
  <c r="BV256" i="4"/>
  <c r="Z256" i="4"/>
  <c r="AT256" i="4"/>
  <c r="X240" i="4"/>
  <c r="BT240" i="4"/>
  <c r="AR240" i="4"/>
  <c r="BT157" i="4"/>
  <c r="AR157" i="4"/>
  <c r="X157" i="4"/>
  <c r="AR170" i="4"/>
  <c r="BT131" i="4"/>
  <c r="X170" i="4"/>
  <c r="AR131" i="4"/>
  <c r="BT170" i="4"/>
  <c r="X131" i="4"/>
  <c r="X193" i="4"/>
  <c r="AR193" i="4"/>
  <c r="X162" i="4"/>
  <c r="AR263" i="4"/>
  <c r="X263" i="4"/>
  <c r="BT263" i="4"/>
  <c r="BT193" i="4"/>
  <c r="BT162" i="4"/>
  <c r="AR256" i="4"/>
  <c r="BT256" i="4"/>
  <c r="AR162" i="4"/>
  <c r="X256" i="4"/>
  <c r="Y227" i="4"/>
  <c r="AS227" i="4"/>
  <c r="BU227" i="4"/>
  <c r="AS96" i="4"/>
  <c r="BU65" i="4"/>
  <c r="Y96" i="4"/>
  <c r="AS65" i="4"/>
  <c r="Y65" i="4"/>
  <c r="BU96" i="4"/>
  <c r="Y100" i="4"/>
  <c r="Y171" i="4"/>
  <c r="AS100" i="4"/>
  <c r="BU171" i="4"/>
  <c r="BU100" i="4"/>
  <c r="AS171" i="4"/>
  <c r="AS38" i="4"/>
  <c r="BU38" i="4"/>
  <c r="AS261" i="4"/>
  <c r="Y261" i="4"/>
  <c r="AS121" i="4"/>
  <c r="AS213" i="4"/>
  <c r="Y213" i="4"/>
  <c r="Y38" i="4"/>
  <c r="Y121" i="4"/>
  <c r="BU261" i="4"/>
  <c r="BU213" i="4"/>
  <c r="BU121" i="4"/>
  <c r="AS209" i="4"/>
  <c r="BU209" i="4"/>
  <c r="Y209" i="4"/>
  <c r="BU83" i="4"/>
  <c r="BU126" i="4"/>
  <c r="BU132" i="4"/>
  <c r="AS126" i="4"/>
  <c r="Y132" i="4"/>
  <c r="AS83" i="4"/>
  <c r="BU160" i="4"/>
  <c r="Y160" i="4"/>
  <c r="AS160" i="4"/>
  <c r="Y83" i="4"/>
  <c r="Y126" i="4"/>
  <c r="AS132" i="4"/>
  <c r="Y49" i="4"/>
  <c r="BU204" i="4"/>
  <c r="AS204" i="4"/>
  <c r="AS49" i="4"/>
  <c r="BU49" i="4"/>
  <c r="Y204" i="4"/>
  <c r="Y187" i="4"/>
  <c r="BU187" i="4"/>
  <c r="AS139" i="4"/>
  <c r="BU139" i="4"/>
  <c r="AS187" i="4"/>
  <c r="Y139" i="4"/>
  <c r="Y74" i="4"/>
  <c r="BU74" i="4"/>
  <c r="BU88" i="4"/>
  <c r="Y88" i="4"/>
  <c r="AS42" i="4"/>
  <c r="Y42" i="4"/>
  <c r="AS74" i="4"/>
  <c r="AS88" i="4"/>
  <c r="BU42" i="4"/>
  <c r="Y234" i="4"/>
  <c r="BU234" i="4"/>
  <c r="BU237" i="4"/>
  <c r="Y237" i="4"/>
  <c r="AS237" i="4"/>
  <c r="AS234" i="4"/>
  <c r="BS205" i="4"/>
  <c r="W205" i="4"/>
  <c r="AQ205" i="4"/>
  <c r="AQ223" i="4"/>
  <c r="AQ229" i="4"/>
  <c r="W223" i="4"/>
  <c r="BS229" i="4"/>
  <c r="BS223" i="4"/>
  <c r="W229" i="4"/>
  <c r="AQ200" i="4"/>
  <c r="W200" i="4"/>
  <c r="BS200" i="4"/>
  <c r="AS77" i="4"/>
  <c r="BU77" i="4"/>
  <c r="Y77" i="4"/>
  <c r="BU82" i="4"/>
  <c r="Y82" i="4"/>
  <c r="AS82" i="4"/>
  <c r="Y174" i="4"/>
  <c r="AS174" i="4"/>
  <c r="BU174" i="4"/>
  <c r="AS248" i="4"/>
  <c r="BU73" i="4"/>
  <c r="BU235" i="4"/>
  <c r="Y248" i="4"/>
  <c r="AS235" i="4"/>
  <c r="AS73" i="4"/>
  <c r="BU248" i="4"/>
  <c r="Y73" i="4"/>
  <c r="Y235" i="4"/>
  <c r="AS157" i="4"/>
  <c r="Y157" i="4"/>
  <c r="BU157" i="4"/>
  <c r="AS34" i="4"/>
  <c r="BU72" i="4"/>
  <c r="Y34" i="4"/>
  <c r="Y72" i="4"/>
  <c r="AS72" i="4"/>
  <c r="BU34" i="4"/>
  <c r="AS201" i="4"/>
  <c r="BU201" i="4"/>
  <c r="BU99" i="4"/>
  <c r="AS99" i="4"/>
  <c r="Y99" i="4"/>
  <c r="Y201" i="4"/>
  <c r="Y240" i="4"/>
  <c r="AS240" i="4"/>
  <c r="BU240" i="4"/>
  <c r="AS63" i="4"/>
  <c r="Y63" i="4"/>
  <c r="BU63" i="4"/>
  <c r="Y115" i="4"/>
  <c r="AS115" i="4"/>
  <c r="AS176" i="4"/>
  <c r="BU176" i="4"/>
  <c r="BU115" i="4"/>
  <c r="Y176" i="4"/>
  <c r="Y90" i="4"/>
  <c r="Y205" i="4"/>
  <c r="BU130" i="4"/>
  <c r="Y130" i="4"/>
  <c r="Y223" i="4"/>
  <c r="AS84" i="4"/>
  <c r="AS90" i="4"/>
  <c r="BU84" i="4"/>
  <c r="Y84" i="4"/>
  <c r="BU90" i="4"/>
  <c r="BU205" i="4"/>
  <c r="BU223" i="4"/>
  <c r="AS205" i="4"/>
  <c r="AS130" i="4"/>
  <c r="AS223" i="4"/>
  <c r="BU228" i="4"/>
  <c r="Y169" i="4"/>
  <c r="AS169" i="4"/>
  <c r="Y230" i="4"/>
  <c r="Y228" i="4"/>
  <c r="BU230" i="4"/>
  <c r="AS230" i="4"/>
  <c r="AS228" i="4"/>
  <c r="BU169" i="4"/>
  <c r="BU93" i="4"/>
  <c r="Y93" i="4"/>
  <c r="AS259" i="4"/>
  <c r="BU259" i="4"/>
  <c r="AS93" i="4"/>
  <c r="Y259" i="4"/>
  <c r="AS91" i="4"/>
  <c r="BU91" i="4"/>
  <c r="Y91" i="4"/>
  <c r="BU190" i="4"/>
  <c r="AS231" i="4"/>
  <c r="BU242" i="4"/>
  <c r="AS190" i="4"/>
  <c r="AS242" i="4"/>
  <c r="BU231" i="4"/>
  <c r="Y190" i="4"/>
  <c r="Y242" i="4"/>
  <c r="Y231" i="4"/>
  <c r="BU203" i="4"/>
  <c r="AS258" i="4"/>
  <c r="Y258" i="4"/>
  <c r="Y203" i="4"/>
  <c r="AS203" i="4"/>
  <c r="BU258" i="4"/>
  <c r="AS181" i="4"/>
  <c r="BU181" i="4"/>
  <c r="Y181" i="4"/>
  <c r="AS179" i="4"/>
  <c r="BU179" i="4"/>
  <c r="Y179" i="4"/>
  <c r="BU140" i="4"/>
  <c r="AS140" i="4"/>
  <c r="Y140" i="4"/>
  <c r="Y41" i="4"/>
  <c r="AS41" i="4"/>
  <c r="BU41" i="4"/>
  <c r="Y136" i="4"/>
  <c r="Y200" i="4"/>
  <c r="BU200" i="4"/>
  <c r="BU136" i="4"/>
  <c r="AS200" i="4"/>
  <c r="AS136" i="4"/>
  <c r="AS168" i="4"/>
  <c r="AS254" i="4"/>
  <c r="Y254" i="4"/>
  <c r="BU168" i="4"/>
  <c r="Y168" i="4"/>
  <c r="BU254" i="4"/>
  <c r="BU24" i="4"/>
  <c r="Y263" i="4"/>
  <c r="BU206" i="4"/>
  <c r="AS206" i="4"/>
  <c r="AS263" i="4"/>
  <c r="BU263" i="4"/>
  <c r="AS24" i="4"/>
  <c r="Y24" i="4"/>
  <c r="Y206" i="4"/>
  <c r="Y159" i="4"/>
  <c r="AS159" i="4"/>
  <c r="BU159" i="4"/>
  <c r="Y165" i="4"/>
  <c r="BU123" i="4"/>
  <c r="BU165" i="4"/>
  <c r="AS165" i="4"/>
  <c r="Y123" i="4"/>
  <c r="AS123" i="4"/>
  <c r="Y119" i="4"/>
  <c r="BU119" i="4"/>
  <c r="BU76" i="4"/>
  <c r="BU120" i="4"/>
  <c r="AS119" i="4"/>
  <c r="AS76" i="4"/>
  <c r="Y120" i="4"/>
  <c r="Y76" i="4"/>
  <c r="AS120" i="4"/>
  <c r="Y202" i="4"/>
  <c r="BU202" i="4"/>
  <c r="BU252" i="4"/>
  <c r="AS252" i="4"/>
  <c r="AS202" i="4"/>
  <c r="Y252" i="4"/>
  <c r="Y70" i="4"/>
  <c r="AS70" i="4"/>
  <c r="BU221" i="4"/>
  <c r="Y221" i="4"/>
  <c r="BU70" i="4"/>
  <c r="AS221" i="4"/>
  <c r="BU241" i="4"/>
  <c r="AS241" i="4"/>
  <c r="Y216" i="4"/>
  <c r="BU216" i="4"/>
  <c r="Y241" i="4"/>
  <c r="AS216" i="4"/>
  <c r="BU29" i="4"/>
  <c r="AS55" i="4"/>
  <c r="BU137" i="4"/>
  <c r="AS29" i="4"/>
  <c r="Y55" i="4"/>
  <c r="Y137" i="4"/>
  <c r="BU55" i="4"/>
  <c r="Y29" i="4"/>
  <c r="AS137" i="4"/>
  <c r="Y131" i="4"/>
  <c r="BU131" i="4"/>
  <c r="AS131" i="4"/>
  <c r="Y106" i="4"/>
  <c r="AS106" i="4"/>
  <c r="BU106" i="4"/>
  <c r="AS22" i="4"/>
  <c r="BU22" i="4"/>
  <c r="Y22" i="4"/>
  <c r="BU98" i="4"/>
  <c r="BU37" i="4"/>
  <c r="BU178" i="4"/>
  <c r="AS178" i="4"/>
  <c r="Y37" i="4"/>
  <c r="Y98" i="4"/>
  <c r="AS37" i="4"/>
  <c r="AS98" i="4"/>
  <c r="Y178" i="4"/>
  <c r="Y191" i="4"/>
  <c r="AS191" i="4"/>
  <c r="AS167" i="4"/>
  <c r="BU191" i="4"/>
  <c r="BU167" i="4"/>
  <c r="Y167" i="4"/>
  <c r="AS164" i="4"/>
  <c r="BU164" i="4"/>
  <c r="Y164" i="4"/>
  <c r="BU211" i="4"/>
  <c r="Y108" i="4"/>
  <c r="AS211" i="4"/>
  <c r="BU108" i="4"/>
  <c r="AS108" i="4"/>
  <c r="Y211" i="4"/>
  <c r="BU154" i="4"/>
  <c r="AS154" i="4"/>
  <c r="Y154" i="4"/>
  <c r="BU48" i="4"/>
  <c r="AS48" i="4"/>
  <c r="Y48" i="4"/>
  <c r="BU245" i="4"/>
  <c r="Y245" i="4"/>
  <c r="AS245" i="4"/>
  <c r="BU78" i="4"/>
  <c r="Y78" i="4"/>
  <c r="AS189" i="4"/>
  <c r="BU189" i="4"/>
  <c r="AS78" i="4"/>
  <c r="Y189" i="4"/>
  <c r="AS31" i="4"/>
  <c r="Y31" i="4"/>
  <c r="BU31" i="4"/>
  <c r="Y89" i="4"/>
  <c r="AS89" i="4"/>
  <c r="BU89" i="4"/>
  <c r="BU40" i="4"/>
  <c r="Y40" i="4"/>
  <c r="AS40" i="4"/>
  <c r="AS150" i="4"/>
  <c r="Y97" i="4"/>
  <c r="BU97" i="4"/>
  <c r="AS219" i="4"/>
  <c r="Y219" i="4"/>
  <c r="Y150" i="4"/>
  <c r="BU219" i="4"/>
  <c r="AS97" i="4"/>
  <c r="BU150" i="4"/>
  <c r="AS87" i="4"/>
  <c r="Y87" i="4"/>
  <c r="AS175" i="4"/>
  <c r="BU175" i="4"/>
  <c r="BU87" i="4"/>
  <c r="Y175" i="4"/>
  <c r="BU107" i="4"/>
  <c r="AS233" i="4"/>
  <c r="AS107" i="4"/>
  <c r="Y233" i="4"/>
  <c r="Y107" i="4"/>
  <c r="BU233" i="4"/>
  <c r="AS262" i="4"/>
  <c r="Y250" i="4"/>
  <c r="BU250" i="4"/>
  <c r="Y262" i="4"/>
  <c r="AS250" i="4"/>
  <c r="BU262" i="4"/>
  <c r="Y153" i="4"/>
  <c r="AS153" i="4"/>
  <c r="BU153" i="4"/>
  <c r="BU151" i="4"/>
  <c r="Y151" i="4"/>
  <c r="BU79" i="4"/>
  <c r="AS79" i="4"/>
  <c r="Y79" i="4"/>
  <c r="AS151" i="4"/>
  <c r="BU27" i="4"/>
  <c r="AS27" i="4"/>
  <c r="Y27" i="4"/>
  <c r="Y69" i="4"/>
  <c r="Y207" i="4"/>
  <c r="AS69" i="4"/>
  <c r="Y127" i="4"/>
  <c r="BU207" i="4"/>
  <c r="AS207" i="4"/>
  <c r="BU69" i="4"/>
  <c r="BU127" i="4"/>
  <c r="AS127" i="4"/>
  <c r="BU67" i="4"/>
  <c r="Y67" i="4"/>
  <c r="AS67" i="4"/>
  <c r="BU118" i="4"/>
  <c r="Y26" i="4"/>
  <c r="BU26" i="4"/>
  <c r="BU134" i="4"/>
  <c r="Y122" i="4"/>
  <c r="AS118" i="4"/>
  <c r="Y134" i="4"/>
  <c r="AS122" i="4"/>
  <c r="AS26" i="4"/>
  <c r="Y118" i="4"/>
  <c r="BU122" i="4"/>
  <c r="AS134" i="4"/>
  <c r="Y244" i="4"/>
  <c r="BU244" i="4"/>
  <c r="Y144" i="4"/>
  <c r="BU144" i="4"/>
  <c r="AS144" i="4"/>
  <c r="AS244" i="4"/>
  <c r="BU196" i="4"/>
  <c r="Y143" i="4"/>
  <c r="Y196" i="4"/>
  <c r="AS196" i="4"/>
  <c r="AS143" i="4"/>
  <c r="BU54" i="4"/>
  <c r="BU143" i="4"/>
  <c r="Y54" i="4"/>
  <c r="AS54" i="4"/>
  <c r="Y257" i="4"/>
  <c r="BU112" i="4"/>
  <c r="AS112" i="4"/>
  <c r="BU257" i="4"/>
  <c r="AS257" i="4"/>
  <c r="Y112" i="4"/>
  <c r="AS149" i="4"/>
  <c r="BU149" i="4"/>
  <c r="Y149" i="4"/>
  <c r="AQ78" i="4"/>
  <c r="BS78" i="4"/>
  <c r="W78" i="4"/>
  <c r="W45" i="4"/>
  <c r="BS45" i="4"/>
  <c r="AQ45" i="4"/>
  <c r="BS197" i="4"/>
  <c r="W197" i="4"/>
  <c r="AQ197" i="4"/>
  <c r="W178" i="4"/>
  <c r="BS227" i="4"/>
  <c r="W227" i="4"/>
  <c r="BS178" i="4"/>
  <c r="AQ178" i="4"/>
  <c r="AQ227" i="4"/>
  <c r="BS242" i="4"/>
  <c r="AQ183" i="4"/>
  <c r="W220" i="4"/>
  <c r="W242" i="4"/>
  <c r="AQ220" i="4"/>
  <c r="BS183" i="4"/>
  <c r="AQ242" i="4"/>
  <c r="W183" i="4"/>
  <c r="BS220" i="4"/>
  <c r="Y194" i="4"/>
  <c r="AS194" i="4"/>
  <c r="BU194" i="4"/>
  <c r="BU36" i="4"/>
  <c r="Y36" i="4"/>
  <c r="AS36" i="4"/>
  <c r="AS198" i="4"/>
  <c r="Y198" i="4"/>
  <c r="BU198" i="4"/>
  <c r="Y180" i="4"/>
  <c r="AS180" i="4"/>
  <c r="BU180" i="4"/>
  <c r="Y75" i="4"/>
  <c r="AS75" i="4"/>
  <c r="Y249" i="4"/>
  <c r="BU75" i="4"/>
  <c r="AS249" i="4"/>
  <c r="BU249" i="4"/>
  <c r="AS256" i="4"/>
  <c r="Y256" i="4"/>
  <c r="BU256" i="4"/>
  <c r="Y264" i="4"/>
  <c r="BU264" i="4"/>
  <c r="AS264" i="4"/>
  <c r="BU145" i="4"/>
  <c r="AS162" i="4"/>
  <c r="AS145" i="4"/>
  <c r="BU162" i="4"/>
  <c r="Y145" i="4"/>
  <c r="Y162" i="4"/>
  <c r="AS214" i="4"/>
  <c r="Y214" i="4"/>
  <c r="BU214" i="4"/>
  <c r="BU133" i="4"/>
  <c r="AS133" i="4"/>
  <c r="Y133" i="4"/>
  <c r="Y224" i="4"/>
  <c r="Y243" i="4"/>
  <c r="BU243" i="4"/>
  <c r="BU224" i="4"/>
  <c r="AS243" i="4"/>
  <c r="AS224" i="4"/>
  <c r="BS58" i="4"/>
  <c r="W58" i="4"/>
  <c r="AQ58" i="4"/>
  <c r="AQ48" i="4"/>
  <c r="W48" i="4"/>
  <c r="BS48" i="4"/>
  <c r="BS73" i="4"/>
  <c r="AQ73" i="4"/>
  <c r="W73" i="4"/>
  <c r="W245" i="4"/>
  <c r="AQ245" i="4"/>
  <c r="BS245" i="4"/>
  <c r="AQ254" i="4"/>
  <c r="W155" i="4"/>
  <c r="AQ155" i="4"/>
  <c r="W254" i="4"/>
  <c r="BS254" i="4"/>
  <c r="BS155" i="4"/>
  <c r="Y95" i="4"/>
  <c r="AS95" i="4"/>
  <c r="BU95" i="4"/>
  <c r="AS33" i="4"/>
  <c r="BU33" i="4"/>
  <c r="Y33" i="4"/>
  <c r="AS56" i="4"/>
  <c r="Y56" i="4"/>
  <c r="BU56" i="4"/>
  <c r="AS255" i="4"/>
  <c r="BU255" i="4"/>
  <c r="Y173" i="4"/>
  <c r="AS173" i="4"/>
  <c r="BU173" i="4"/>
  <c r="Y255" i="4"/>
  <c r="AS229" i="4"/>
  <c r="Y229" i="4"/>
  <c r="BU229" i="4"/>
  <c r="Y52" i="4"/>
  <c r="AS52" i="4"/>
  <c r="BU52" i="4"/>
  <c r="AS117" i="4"/>
  <c r="BU218" i="4"/>
  <c r="Y117" i="4"/>
  <c r="Y218" i="4"/>
  <c r="AS218" i="4"/>
  <c r="BU117" i="4"/>
  <c r="Y170" i="4"/>
  <c r="BU170" i="4"/>
  <c r="AS170" i="4"/>
  <c r="BU177" i="4"/>
  <c r="AS177" i="4"/>
  <c r="Y177" i="4"/>
  <c r="Y86" i="4"/>
  <c r="BU86" i="4"/>
  <c r="AS86" i="4"/>
  <c r="BU104" i="4"/>
  <c r="AS104" i="4"/>
  <c r="Y104" i="4"/>
  <c r="AQ25" i="4"/>
  <c r="W25" i="4"/>
  <c r="BS25" i="4"/>
  <c r="BS211" i="4"/>
  <c r="BS92" i="4"/>
  <c r="W211" i="4"/>
  <c r="AQ92" i="4"/>
  <c r="W92" i="4"/>
  <c r="AQ211" i="4"/>
  <c r="BS196" i="4"/>
  <c r="W196" i="4"/>
  <c r="AQ196" i="4"/>
  <c r="W263" i="4"/>
  <c r="AQ263" i="4"/>
  <c r="BS263" i="4"/>
  <c r="Y184" i="4"/>
  <c r="AS184" i="4"/>
  <c r="BU184" i="4"/>
  <c r="BU47" i="4"/>
  <c r="Y199" i="4"/>
  <c r="BU193" i="4"/>
  <c r="Y193" i="4"/>
  <c r="BU199" i="4"/>
  <c r="AS47" i="4"/>
  <c r="AS199" i="4"/>
  <c r="AS193" i="4"/>
  <c r="Y47" i="4"/>
  <c r="Y20" i="4"/>
  <c r="BU20" i="4"/>
  <c r="AS20" i="4"/>
  <c r="Y25" i="4"/>
  <c r="BU25" i="4"/>
  <c r="AS25" i="4"/>
  <c r="Y124" i="4"/>
  <c r="Y236" i="4"/>
  <c r="AS236" i="4"/>
  <c r="AS124" i="4"/>
  <c r="BU236" i="4"/>
  <c r="BU124" i="4"/>
  <c r="Y68" i="4"/>
  <c r="AS68" i="4"/>
  <c r="BU68" i="4"/>
  <c r="AS60" i="4"/>
  <c r="BU125" i="4"/>
  <c r="BU142" i="4"/>
  <c r="Y142" i="4"/>
  <c r="BU60" i="4"/>
  <c r="Y125" i="4"/>
  <c r="Y60" i="4"/>
  <c r="AS125" i="4"/>
  <c r="AS142" i="4"/>
  <c r="BU71" i="4"/>
  <c r="AS71" i="4"/>
  <c r="Y71" i="4"/>
  <c r="AS101" i="4"/>
  <c r="AS161" i="4"/>
  <c r="BU161" i="4"/>
  <c r="Y232" i="4"/>
  <c r="BU232" i="4"/>
  <c r="Y101" i="4"/>
  <c r="Y161" i="4"/>
  <c r="BU101" i="4"/>
  <c r="AS232" i="4"/>
  <c r="BU43" i="4"/>
  <c r="Y43" i="4"/>
  <c r="AS43" i="4"/>
  <c r="AS215" i="4"/>
  <c r="Y103" i="4"/>
  <c r="BU215" i="4"/>
  <c r="AS103" i="4"/>
  <c r="Y215" i="4"/>
  <c r="BU103" i="4"/>
  <c r="AS220" i="4"/>
  <c r="Y220" i="4"/>
  <c r="BU220" i="4"/>
  <c r="AQ182" i="4"/>
  <c r="W182" i="4"/>
  <c r="BS182" i="4"/>
  <c r="AQ219" i="4"/>
  <c r="BS219" i="4"/>
  <c r="BS34" i="4"/>
  <c r="AQ34" i="4"/>
  <c r="W34" i="4"/>
  <c r="W219" i="4"/>
  <c r="BS31" i="4"/>
  <c r="W46" i="4"/>
  <c r="AQ31" i="4"/>
  <c r="BS46" i="4"/>
  <c r="W31" i="4"/>
  <c r="AQ46" i="4"/>
  <c r="AQ142" i="4"/>
  <c r="W75" i="4"/>
  <c r="BS142" i="4"/>
  <c r="AQ75" i="4"/>
  <c r="W142" i="4"/>
  <c r="BS75" i="4"/>
  <c r="AQ169" i="4"/>
  <c r="W169" i="4"/>
  <c r="BS169" i="4"/>
  <c r="W20" i="4"/>
  <c r="AQ20" i="4"/>
  <c r="BS20" i="4"/>
  <c r="W260" i="4"/>
  <c r="BS77" i="4"/>
  <c r="BS260" i="4"/>
  <c r="BS184" i="4"/>
  <c r="AQ184" i="4"/>
  <c r="W77" i="4"/>
  <c r="AQ77" i="4"/>
  <c r="AQ260" i="4"/>
  <c r="W184" i="4"/>
  <c r="W170" i="4"/>
  <c r="BS170" i="4"/>
  <c r="AQ170" i="4"/>
  <c r="BS133" i="4"/>
  <c r="AQ177" i="4"/>
  <c r="BS127" i="4"/>
  <c r="AQ133" i="4"/>
  <c r="BS55" i="4"/>
  <c r="W237" i="4"/>
  <c r="W133" i="4"/>
  <c r="W177" i="4"/>
  <c r="W127" i="4"/>
  <c r="AQ237" i="4"/>
  <c r="W55" i="4"/>
  <c r="AQ127" i="4"/>
  <c r="AQ55" i="4"/>
  <c r="BS237" i="4"/>
  <c r="BS177" i="4"/>
  <c r="W86" i="4"/>
  <c r="BS63" i="4"/>
  <c r="W63" i="4"/>
  <c r="BS86" i="4"/>
  <c r="AQ63" i="4"/>
  <c r="AQ86" i="4"/>
  <c r="W24" i="4"/>
  <c r="AQ24" i="4"/>
  <c r="BS24" i="4"/>
  <c r="AQ118" i="4"/>
  <c r="W118" i="4"/>
  <c r="BS118" i="4"/>
  <c r="BS123" i="4"/>
  <c r="W123" i="4"/>
  <c r="AQ123" i="4"/>
  <c r="AQ216" i="4"/>
  <c r="BS216" i="4"/>
  <c r="W216" i="4"/>
  <c r="W215" i="4"/>
  <c r="BS215" i="4"/>
  <c r="AQ215" i="4"/>
  <c r="AQ71" i="4"/>
  <c r="W71" i="4"/>
  <c r="BS71" i="4"/>
  <c r="BS38" i="4"/>
  <c r="W38" i="4"/>
  <c r="AQ38" i="4"/>
  <c r="W107" i="4"/>
  <c r="W132" i="4"/>
  <c r="BS107" i="4"/>
  <c r="BS132" i="4"/>
  <c r="AQ107" i="4"/>
  <c r="AQ132" i="4"/>
  <c r="BS99" i="4"/>
  <c r="AQ99" i="4"/>
  <c r="BS201" i="4"/>
  <c r="W201" i="4"/>
  <c r="W99" i="4"/>
  <c r="AQ201" i="4"/>
  <c r="AQ221" i="4"/>
  <c r="BS221" i="4"/>
  <c r="W221" i="4"/>
  <c r="BS243" i="4"/>
  <c r="W243" i="4"/>
  <c r="AQ243" i="4"/>
  <c r="AQ103" i="4"/>
  <c r="W103" i="4"/>
  <c r="BS103" i="4"/>
  <c r="AQ43" i="4"/>
  <c r="W43" i="4"/>
  <c r="BS43" i="4"/>
  <c r="AQ190" i="4"/>
  <c r="W190" i="4"/>
  <c r="BS190" i="4"/>
  <c r="W231" i="4"/>
  <c r="AQ231" i="4"/>
  <c r="AQ76" i="4"/>
  <c r="BS231" i="4"/>
  <c r="W76" i="4"/>
  <c r="BS76" i="4"/>
  <c r="AQ210" i="4"/>
  <c r="BS210" i="4"/>
  <c r="W210" i="4"/>
  <c r="W49" i="4"/>
  <c r="BS49" i="4"/>
  <c r="AQ49" i="4"/>
  <c r="AQ135" i="4"/>
  <c r="W135" i="4"/>
  <c r="BS135" i="4"/>
  <c r="BS262" i="4"/>
  <c r="W244" i="4"/>
  <c r="BS244" i="4"/>
  <c r="AQ262" i="4"/>
  <c r="W262" i="4"/>
  <c r="AQ244" i="4"/>
  <c r="W209" i="4"/>
  <c r="BS209" i="4"/>
  <c r="AQ209" i="4"/>
  <c r="BS234" i="4"/>
  <c r="AQ234" i="4"/>
  <c r="W234" i="4"/>
  <c r="AQ198" i="4"/>
  <c r="W198" i="4"/>
  <c r="BS198" i="4"/>
  <c r="BS70" i="4"/>
  <c r="BS82" i="4"/>
  <c r="AQ70" i="4"/>
  <c r="W82" i="4"/>
  <c r="W70" i="4"/>
  <c r="AQ82" i="4"/>
  <c r="W67" i="4"/>
  <c r="BS157" i="4"/>
  <c r="BS218" i="4"/>
  <c r="BS143" i="4"/>
  <c r="AQ187" i="4"/>
  <c r="W218" i="4"/>
  <c r="W157" i="4"/>
  <c r="BS67" i="4"/>
  <c r="AQ218" i="4"/>
  <c r="BS187" i="4"/>
  <c r="AQ143" i="4"/>
  <c r="W143" i="4"/>
  <c r="AQ67" i="4"/>
  <c r="AQ157" i="4"/>
  <c r="W187" i="4"/>
  <c r="BS124" i="4"/>
  <c r="AQ124" i="4"/>
  <c r="W124" i="4"/>
  <c r="W202" i="4"/>
  <c r="AQ202" i="4"/>
  <c r="BS202" i="4"/>
  <c r="AQ83" i="4"/>
  <c r="AQ214" i="4"/>
  <c r="W214" i="4"/>
  <c r="W83" i="4"/>
  <c r="BS214" i="4"/>
  <c r="BS83" i="4"/>
  <c r="BS195" i="4"/>
  <c r="BS134" i="4"/>
  <c r="AQ134" i="4"/>
  <c r="AQ195" i="4"/>
  <c r="W134" i="4"/>
  <c r="W195" i="4"/>
  <c r="W161" i="4"/>
  <c r="AQ161" i="4"/>
  <c r="BS161" i="4"/>
  <c r="AQ225" i="4"/>
  <c r="BS225" i="4"/>
  <c r="W225" i="4"/>
  <c r="W164" i="4"/>
  <c r="BS164" i="4"/>
  <c r="BS145" i="4"/>
  <c r="W145" i="4"/>
  <c r="AQ164" i="4"/>
  <c r="AQ145" i="4"/>
  <c r="AQ65" i="4"/>
  <c r="AQ181" i="4"/>
  <c r="BS65" i="4"/>
  <c r="BS181" i="4"/>
  <c r="W65" i="4"/>
  <c r="W181" i="4"/>
  <c r="BS150" i="4"/>
  <c r="AQ150" i="4"/>
  <c r="W150" i="4"/>
  <c r="AQ85" i="4"/>
  <c r="W85" i="4"/>
  <c r="W149" i="4"/>
  <c r="BS85" i="4"/>
  <c r="BS149" i="4"/>
  <c r="AQ149" i="4"/>
  <c r="AQ163" i="4"/>
  <c r="AQ90" i="4"/>
  <c r="BS163" i="4"/>
  <c r="W90" i="4"/>
  <c r="BS90" i="4"/>
  <c r="W163" i="4"/>
  <c r="W264" i="4"/>
  <c r="W189" i="4"/>
  <c r="BS264" i="4"/>
  <c r="W248" i="4"/>
  <c r="BS248" i="4"/>
  <c r="BS189" i="4"/>
  <c r="AQ189" i="4"/>
  <c r="AQ248" i="4"/>
  <c r="AQ264" i="4"/>
  <c r="BS60" i="4"/>
  <c r="AQ232" i="4"/>
  <c r="BS232" i="4"/>
  <c r="W144" i="4"/>
  <c r="AQ144" i="4"/>
  <c r="W60" i="4"/>
  <c r="BS144" i="4"/>
  <c r="AQ60" i="4"/>
  <c r="W232" i="4"/>
  <c r="BS53" i="4"/>
  <c r="BS173" i="4"/>
  <c r="AQ53" i="4"/>
  <c r="AQ203" i="4"/>
  <c r="BS207" i="4"/>
  <c r="W173" i="4"/>
  <c r="W203" i="4"/>
  <c r="W207" i="4"/>
  <c r="W53" i="4"/>
  <c r="AQ173" i="4"/>
  <c r="AQ207" i="4"/>
  <c r="BS203" i="4"/>
  <c r="AQ93" i="4"/>
  <c r="W93" i="4"/>
  <c r="BS93" i="4"/>
  <c r="BS72" i="4"/>
  <c r="W72" i="4"/>
  <c r="AQ72" i="4"/>
  <c r="BS147" i="4"/>
  <c r="W117" i="4"/>
  <c r="W147" i="4"/>
  <c r="BS87" i="4"/>
  <c r="W87" i="4"/>
  <c r="BS117" i="4"/>
  <c r="AQ147" i="4"/>
  <c r="AQ117" i="4"/>
  <c r="AQ87" i="4"/>
  <c r="BS137" i="4"/>
  <c r="W137" i="4"/>
  <c r="AQ137" i="4"/>
  <c r="AQ171" i="4"/>
  <c r="W171" i="4"/>
  <c r="BS171" i="4"/>
  <c r="AQ165" i="4"/>
  <c r="W165" i="4"/>
  <c r="BS47" i="4"/>
  <c r="AQ88" i="4"/>
  <c r="BS88" i="4"/>
  <c r="W199" i="4"/>
  <c r="AQ199" i="4"/>
  <c r="AQ47" i="4"/>
  <c r="W88" i="4"/>
  <c r="BS199" i="4"/>
  <c r="W47" i="4"/>
  <c r="BS165" i="4"/>
  <c r="BS94" i="4"/>
  <c r="AQ94" i="4"/>
  <c r="W94" i="4"/>
  <c r="W96" i="4"/>
  <c r="BS96" i="4"/>
  <c r="AQ96" i="4"/>
  <c r="BS152" i="4"/>
  <c r="BS250" i="4"/>
  <c r="AQ89" i="4"/>
  <c r="AQ250" i="4"/>
  <c r="W152" i="4"/>
  <c r="W89" i="4"/>
  <c r="AQ152" i="4"/>
  <c r="BS89" i="4"/>
  <c r="W250" i="4"/>
  <c r="AQ52" i="4"/>
  <c r="AQ153" i="4"/>
  <c r="W153" i="4"/>
  <c r="BS52" i="4"/>
  <c r="W52" i="4"/>
  <c r="BS153" i="4"/>
  <c r="BS106" i="4"/>
  <c r="W106" i="4"/>
  <c r="AQ106" i="4"/>
  <c r="AQ256" i="4"/>
  <c r="AQ126" i="4"/>
  <c r="W256" i="4"/>
  <c r="BS256" i="4"/>
  <c r="W126" i="4"/>
  <c r="BS126" i="4"/>
  <c r="AQ27" i="4"/>
  <c r="BS27" i="4"/>
  <c r="W27" i="4"/>
  <c r="W110" i="4"/>
  <c r="AQ42" i="4"/>
  <c r="BS42" i="4"/>
  <c r="BS110" i="4"/>
  <c r="W42" i="4"/>
  <c r="AQ110" i="4"/>
  <c r="AQ139" i="4"/>
  <c r="AQ28" i="4"/>
  <c r="W28" i="4"/>
  <c r="W139" i="4"/>
  <c r="BS28" i="4"/>
  <c r="BS139" i="4"/>
  <c r="W29" i="4"/>
  <c r="AQ121" i="4"/>
  <c r="W121" i="4"/>
  <c r="BS151" i="4"/>
  <c r="AQ258" i="4"/>
  <c r="AQ119" i="4"/>
  <c r="W235" i="4"/>
  <c r="AQ259" i="4"/>
  <c r="BS119" i="4"/>
  <c r="BS259" i="4"/>
  <c r="W258" i="4"/>
  <c r="W146" i="4"/>
  <c r="AQ29" i="4"/>
  <c r="W119" i="4"/>
  <c r="BS121" i="4"/>
  <c r="BS146" i="4"/>
  <c r="AQ151" i="4"/>
  <c r="AQ235" i="4"/>
  <c r="W259" i="4"/>
  <c r="BS235" i="4"/>
  <c r="BS258" i="4"/>
  <c r="BS29" i="4"/>
  <c r="W151" i="4"/>
  <c r="AQ146" i="4"/>
  <c r="AQ69" i="4"/>
  <c r="BS69" i="4"/>
  <c r="W69" i="4"/>
  <c r="AQ194" i="4"/>
  <c r="W194" i="4"/>
  <c r="BS194" i="4"/>
  <c r="W130" i="4"/>
  <c r="BS130" i="4"/>
  <c r="AQ130" i="4"/>
  <c r="AQ159" i="4"/>
  <c r="W252" i="4"/>
  <c r="W159" i="4"/>
  <c r="BS252" i="4"/>
  <c r="AQ252" i="4"/>
  <c r="BS159" i="4"/>
  <c r="W257" i="4"/>
  <c r="AQ257" i="4"/>
  <c r="BS257" i="4"/>
  <c r="W176" i="4"/>
  <c r="AQ176" i="4"/>
  <c r="BS176" i="4"/>
  <c r="AQ224" i="4"/>
  <c r="BS224" i="4"/>
  <c r="W224" i="4"/>
  <c r="W56" i="4"/>
  <c r="AQ56" i="4"/>
  <c r="BS56" i="4"/>
  <c r="W160" i="4"/>
  <c r="AQ104" i="4"/>
  <c r="BS104" i="4"/>
  <c r="BS160" i="4"/>
  <c r="W104" i="4"/>
  <c r="AQ160" i="4"/>
  <c r="BS22" i="4"/>
  <c r="AQ22" i="4"/>
  <c r="W22" i="4"/>
  <c r="BS115" i="4"/>
  <c r="AQ204" i="4"/>
  <c r="W204" i="4"/>
  <c r="BS204" i="4"/>
  <c r="W115" i="4"/>
  <c r="AQ115" i="4"/>
  <c r="BS114" i="4"/>
  <c r="AQ114" i="4"/>
  <c r="AQ168" i="4"/>
  <c r="BS168" i="4"/>
  <c r="W168" i="4"/>
  <c r="W114" i="4"/>
  <c r="AQ213" i="4"/>
  <c r="W213" i="4"/>
  <c r="BS213" i="4"/>
  <c r="W100" i="4"/>
  <c r="BS30" i="4"/>
  <c r="AQ30" i="4"/>
  <c r="BS100" i="4"/>
  <c r="W30" i="4"/>
  <c r="AQ100" i="4"/>
  <c r="BT248" i="4"/>
  <c r="X232" i="4"/>
  <c r="AR232" i="4"/>
  <c r="AR248" i="4"/>
  <c r="BT232" i="4"/>
  <c r="X248" i="4"/>
  <c r="BT60" i="4"/>
  <c r="AR60" i="4"/>
  <c r="X60" i="4"/>
  <c r="BT49" i="4"/>
  <c r="X49" i="4"/>
  <c r="AR49" i="4"/>
  <c r="AR187" i="4"/>
  <c r="BT187" i="4"/>
  <c r="X187" i="4"/>
  <c r="AR30" i="4"/>
  <c r="BT30" i="4"/>
  <c r="X30" i="4"/>
  <c r="X77" i="4"/>
  <c r="BT77" i="4"/>
  <c r="AR77" i="4"/>
  <c r="BS175" i="4"/>
  <c r="BS167" i="4"/>
  <c r="AQ167" i="4"/>
  <c r="AQ175" i="4"/>
  <c r="W175" i="4"/>
  <c r="W167" i="4"/>
  <c r="W74" i="4"/>
  <c r="W179" i="4"/>
  <c r="BS91" i="4"/>
  <c r="BS140" i="4"/>
  <c r="W91" i="4"/>
  <c r="AQ74" i="4"/>
  <c r="W140" i="4"/>
  <c r="BS74" i="4"/>
  <c r="BS179" i="4"/>
  <c r="AQ179" i="4"/>
  <c r="AQ91" i="4"/>
  <c r="AQ140" i="4"/>
  <c r="W249" i="4"/>
  <c r="BS95" i="4"/>
  <c r="W95" i="4"/>
  <c r="AQ95" i="4"/>
  <c r="AQ249" i="4"/>
  <c r="BS249" i="4"/>
  <c r="BS255" i="4"/>
  <c r="BS37" i="4"/>
  <c r="AQ158" i="4"/>
  <c r="W255" i="4"/>
  <c r="W174" i="4"/>
  <c r="W37" i="4"/>
  <c r="BS174" i="4"/>
  <c r="BS158" i="4"/>
  <c r="AQ174" i="4"/>
  <c r="BS228" i="4"/>
  <c r="AQ255" i="4"/>
  <c r="W158" i="4"/>
  <c r="AQ228" i="4"/>
  <c r="AQ37" i="4"/>
  <c r="W36" i="4"/>
  <c r="BS36" i="4"/>
  <c r="BS180" i="4"/>
  <c r="W228" i="4"/>
  <c r="W180" i="4"/>
  <c r="AQ36" i="4"/>
  <c r="AQ180" i="4"/>
  <c r="BT147" i="4"/>
  <c r="X147" i="4"/>
  <c r="AR147" i="4"/>
  <c r="X115" i="4"/>
  <c r="BT115" i="4"/>
  <c r="AR115" i="4"/>
  <c r="AR121" i="4"/>
  <c r="X121" i="4"/>
  <c r="BT121" i="4"/>
  <c r="X108" i="4"/>
  <c r="X233" i="4"/>
  <c r="AR233" i="4"/>
  <c r="AR108" i="4"/>
  <c r="BT108" i="4"/>
  <c r="BT233" i="4"/>
  <c r="AR144" i="4"/>
  <c r="BT144" i="4"/>
  <c r="X144" i="4"/>
  <c r="AR133" i="4"/>
  <c r="AR154" i="4"/>
  <c r="BT133" i="4"/>
  <c r="X154" i="4"/>
  <c r="AR242" i="4"/>
  <c r="BT242" i="4"/>
  <c r="X242" i="4"/>
  <c r="X133" i="4"/>
  <c r="BT154" i="4"/>
  <c r="AQ84" i="4"/>
  <c r="BS54" i="4"/>
  <c r="W84" i="4"/>
  <c r="W97" i="4"/>
  <c r="W54" i="4"/>
  <c r="AQ97" i="4"/>
  <c r="AQ54" i="4"/>
  <c r="BS97" i="4"/>
  <c r="BS84" i="4"/>
  <c r="W261" i="4"/>
  <c r="BS261" i="4"/>
  <c r="AQ261" i="4"/>
  <c r="BS79" i="4"/>
  <c r="BS33" i="4"/>
  <c r="W79" i="4"/>
  <c r="AQ79" i="4"/>
  <c r="W33" i="4"/>
  <c r="W162" i="4"/>
  <c r="AQ162" i="4"/>
  <c r="AQ33" i="4"/>
  <c r="BS162" i="4"/>
  <c r="AR258" i="4"/>
  <c r="X258" i="4"/>
  <c r="BT258" i="4"/>
  <c r="X229" i="4"/>
  <c r="AR229" i="4"/>
  <c r="X221" i="4"/>
  <c r="BT221" i="4"/>
  <c r="BT229" i="4"/>
  <c r="AR221" i="4"/>
  <c r="X171" i="4"/>
  <c r="BT171" i="4"/>
  <c r="AR171" i="4"/>
  <c r="BT74" i="4"/>
  <c r="X74" i="4"/>
  <c r="AR74" i="4"/>
  <c r="X85" i="4"/>
  <c r="BT85" i="4"/>
  <c r="AR85" i="4"/>
  <c r="BT209" i="4"/>
  <c r="X209" i="4"/>
  <c r="AR209" i="4"/>
  <c r="AQ116" i="4"/>
  <c r="BS116" i="4"/>
  <c r="W116" i="4"/>
  <c r="AQ193" i="4"/>
  <c r="W193" i="4"/>
  <c r="AQ236" i="4"/>
  <c r="BS236" i="4"/>
  <c r="W236" i="4"/>
  <c r="BS193" i="4"/>
  <c r="W131" i="4"/>
  <c r="BS131" i="4"/>
  <c r="AQ131" i="4"/>
  <c r="W251" i="4"/>
  <c r="BS251" i="4"/>
  <c r="AQ251" i="4"/>
  <c r="AQ122" i="4"/>
  <c r="W122" i="4"/>
  <c r="BS122" i="4"/>
  <c r="AQ112" i="4"/>
  <c r="W101" i="4"/>
  <c r="AQ101" i="4"/>
  <c r="W112" i="4"/>
  <c r="BS191" i="4"/>
  <c r="BS101" i="4"/>
  <c r="AQ191" i="4"/>
  <c r="BS112" i="4"/>
  <c r="W191" i="4"/>
  <c r="BS206" i="4"/>
  <c r="BS230" i="4"/>
  <c r="AQ206" i="4"/>
  <c r="W98" i="4"/>
  <c r="BS98" i="4"/>
  <c r="W230" i="4"/>
  <c r="AQ172" i="4"/>
  <c r="BS172" i="4"/>
  <c r="AQ230" i="4"/>
  <c r="W206" i="4"/>
  <c r="W172" i="4"/>
  <c r="AQ98" i="4"/>
  <c r="BT36" i="4"/>
  <c r="X36" i="4"/>
  <c r="X173" i="4"/>
  <c r="AR173" i="4"/>
  <c r="AR36" i="4"/>
  <c r="BT173" i="4"/>
  <c r="AR58" i="4"/>
  <c r="BT58" i="4"/>
  <c r="X58" i="4"/>
  <c r="AR150" i="4"/>
  <c r="X150" i="4"/>
  <c r="BT150" i="4"/>
  <c r="BT215" i="4"/>
  <c r="X215" i="4"/>
  <c r="AR215" i="4"/>
  <c r="BS41" i="4"/>
  <c r="AQ41" i="4"/>
  <c r="W41" i="4"/>
  <c r="BS120" i="4"/>
  <c r="AQ120" i="4"/>
  <c r="W120" i="4"/>
  <c r="BS240" i="4"/>
  <c r="W240" i="4"/>
  <c r="AQ240" i="4"/>
  <c r="BS81" i="4"/>
  <c r="W81" i="4"/>
  <c r="AQ81" i="4"/>
  <c r="W208" i="4"/>
  <c r="AQ208" i="4"/>
  <c r="BS208" i="4"/>
  <c r="BS40" i="4"/>
  <c r="AQ40" i="4"/>
  <c r="W40" i="4"/>
  <c r="BS136" i="4"/>
  <c r="W136" i="4"/>
  <c r="AQ136" i="4"/>
  <c r="AQ68" i="4"/>
  <c r="BS68" i="4"/>
  <c r="W68" i="4"/>
  <c r="BT82" i="4"/>
  <c r="AR119" i="4"/>
  <c r="BT119" i="4"/>
  <c r="AR82" i="4"/>
  <c r="X119" i="4"/>
  <c r="X82" i="4"/>
  <c r="AR120" i="4"/>
  <c r="X120" i="4"/>
  <c r="BT120" i="4"/>
  <c r="AR254" i="4"/>
  <c r="X93" i="4"/>
  <c r="AR93" i="4"/>
  <c r="BT254" i="4"/>
  <c r="BT93" i="4"/>
  <c r="X254" i="4"/>
  <c r="AR68" i="4"/>
  <c r="AR161" i="4"/>
  <c r="BT68" i="4"/>
  <c r="X68" i="4"/>
  <c r="AR134" i="4"/>
  <c r="BT134" i="4"/>
  <c r="BT161" i="4"/>
  <c r="X161" i="4"/>
  <c r="X134" i="4"/>
  <c r="BS154" i="4"/>
  <c r="BS241" i="4"/>
  <c r="AQ154" i="4"/>
  <c r="AQ241" i="4"/>
  <c r="W241" i="4"/>
  <c r="W154" i="4"/>
  <c r="BS125" i="4"/>
  <c r="AQ125" i="4"/>
  <c r="W125" i="4"/>
  <c r="W26" i="4"/>
  <c r="BS233" i="4"/>
  <c r="BS108" i="4"/>
  <c r="AQ233" i="4"/>
  <c r="BS26" i="4"/>
  <c r="AQ108" i="4"/>
  <c r="W108" i="4"/>
  <c r="AQ26" i="4"/>
  <c r="W233" i="4"/>
  <c r="X241" i="4"/>
  <c r="BT241" i="4"/>
  <c r="AR241" i="4"/>
  <c r="BT245" i="4"/>
  <c r="AR225" i="4"/>
  <c r="X245" i="4"/>
  <c r="BT225" i="4"/>
  <c r="AR245" i="4"/>
  <c r="X225" i="4"/>
  <c r="BT54" i="4"/>
  <c r="AR54" i="4"/>
  <c r="X54" i="4"/>
  <c r="AR69" i="4"/>
  <c r="X69" i="4"/>
  <c r="BT69" i="4"/>
  <c r="AR189" i="4"/>
  <c r="X189" i="4"/>
  <c r="BT189" i="4"/>
  <c r="X24" i="4"/>
  <c r="AR106" i="4"/>
  <c r="BT106" i="4"/>
  <c r="BT24" i="4"/>
  <c r="AR24" i="4"/>
  <c r="X106" i="4"/>
  <c r="BT152" i="4"/>
  <c r="AR152" i="4"/>
  <c r="X152" i="4"/>
  <c r="AR140" i="4"/>
  <c r="BT140" i="4"/>
  <c r="X140" i="4"/>
  <c r="AR175" i="4"/>
  <c r="X175" i="4"/>
  <c r="BT175" i="4"/>
  <c r="X28" i="4"/>
  <c r="BT28" i="4"/>
  <c r="AR28" i="4"/>
  <c r="BT71" i="4"/>
  <c r="AR71" i="4"/>
  <c r="X71" i="4"/>
  <c r="X67" i="4"/>
  <c r="BT67" i="4"/>
  <c r="AR67" i="4"/>
  <c r="BT165" i="4"/>
  <c r="AR165" i="4"/>
  <c r="X165" i="4"/>
  <c r="AR236" i="4"/>
  <c r="X183" i="4"/>
  <c r="AR183" i="4"/>
  <c r="X236" i="4"/>
  <c r="BT183" i="4"/>
  <c r="BT236" i="4"/>
  <c r="BT195" i="4"/>
  <c r="X195" i="4"/>
  <c r="AR195" i="4"/>
  <c r="BT149" i="4"/>
  <c r="BT196" i="4"/>
  <c r="X149" i="4"/>
  <c r="X196" i="4"/>
  <c r="AR196" i="4"/>
  <c r="AR149" i="4"/>
  <c r="X155" i="4"/>
  <c r="AR155" i="4"/>
  <c r="BT155" i="4"/>
  <c r="AR142" i="4"/>
  <c r="X142" i="4"/>
  <c r="BT142" i="4"/>
  <c r="AR89" i="4"/>
  <c r="BT89" i="4"/>
  <c r="X89" i="4"/>
  <c r="X216" i="4"/>
  <c r="AR208" i="4"/>
  <c r="AR38" i="4"/>
  <c r="BT208" i="4"/>
  <c r="BT216" i="4"/>
  <c r="BT38" i="4"/>
  <c r="X38" i="4"/>
  <c r="X208" i="4"/>
  <c r="AR216" i="4"/>
  <c r="BT103" i="4"/>
  <c r="AR103" i="4"/>
  <c r="X103" i="4"/>
  <c r="BT197" i="4"/>
  <c r="AR197" i="4"/>
  <c r="X197" i="4"/>
  <c r="BT177" i="4"/>
  <c r="AR177" i="4"/>
  <c r="X177" i="4"/>
  <c r="X230" i="4"/>
  <c r="AR230" i="4"/>
  <c r="BT230" i="4"/>
  <c r="X56" i="4"/>
  <c r="AR56" i="4"/>
  <c r="BT56" i="4"/>
  <c r="X26" i="4"/>
  <c r="AR26" i="4"/>
  <c r="BT26" i="4"/>
  <c r="AR179" i="4"/>
  <c r="BT179" i="4"/>
  <c r="X179" i="4"/>
  <c r="AR98" i="4"/>
  <c r="X98" i="4"/>
  <c r="BT98" i="4"/>
  <c r="AR46" i="4"/>
  <c r="X46" i="4"/>
  <c r="X181" i="4"/>
  <c r="BT181" i="4"/>
  <c r="BT46" i="4"/>
  <c r="AR181" i="4"/>
  <c r="AR84" i="4"/>
  <c r="X84" i="4"/>
  <c r="BT84" i="4"/>
  <c r="AR205" i="4"/>
  <c r="BT205" i="4"/>
  <c r="AR20" i="4"/>
  <c r="AR87" i="4"/>
  <c r="BT87" i="4"/>
  <c r="BT20" i="4"/>
  <c r="X87" i="4"/>
  <c r="X205" i="4"/>
  <c r="X20" i="4"/>
  <c r="X114" i="4"/>
  <c r="AR114" i="4"/>
  <c r="BT114" i="4"/>
  <c r="BT29" i="4"/>
  <c r="AR29" i="4"/>
  <c r="X73" i="4"/>
  <c r="BT73" i="4"/>
  <c r="AR73" i="4"/>
  <c r="X29" i="4"/>
  <c r="BT235" i="4"/>
  <c r="X235" i="4"/>
  <c r="AR235" i="4"/>
  <c r="AR135" i="4"/>
  <c r="X135" i="4"/>
  <c r="BT135" i="4"/>
  <c r="X34" i="4"/>
  <c r="AR262" i="4"/>
  <c r="X262" i="4"/>
  <c r="X164" i="4"/>
  <c r="AR34" i="4"/>
  <c r="AR164" i="4"/>
  <c r="BT262" i="4"/>
  <c r="BT34" i="4"/>
  <c r="BT164" i="4"/>
  <c r="X101" i="4"/>
  <c r="AR101" i="4"/>
  <c r="BT101" i="4"/>
  <c r="X227" i="4"/>
  <c r="BT227" i="4"/>
  <c r="AR227" i="4"/>
  <c r="BT211" i="4"/>
  <c r="X211" i="4"/>
  <c r="AR211" i="4"/>
  <c r="X210" i="4"/>
  <c r="AR72" i="4"/>
  <c r="X72" i="4"/>
  <c r="BT88" i="4"/>
  <c r="AR88" i="4"/>
  <c r="BT210" i="4"/>
  <c r="X88" i="4"/>
  <c r="BT72" i="4"/>
  <c r="AR210" i="4"/>
  <c r="X76" i="4"/>
  <c r="BT76" i="4"/>
  <c r="AR76" i="4"/>
  <c r="BT48" i="4"/>
  <c r="BT136" i="4"/>
  <c r="AR136" i="4"/>
  <c r="X48" i="4"/>
  <c r="X136" i="4"/>
  <c r="AR48" i="4"/>
  <c r="X37" i="4"/>
  <c r="AR37" i="4"/>
  <c r="BT37" i="4"/>
  <c r="BT200" i="4"/>
  <c r="AR261" i="4"/>
  <c r="AR249" i="4"/>
  <c r="BT249" i="4"/>
  <c r="X200" i="4"/>
  <c r="BT234" i="4"/>
  <c r="BT261" i="4"/>
  <c r="BT198" i="4"/>
  <c r="X234" i="4"/>
  <c r="X198" i="4"/>
  <c r="AR234" i="4"/>
  <c r="AR198" i="4"/>
  <c r="X261" i="4"/>
  <c r="AR200" i="4"/>
  <c r="X249" i="4"/>
  <c r="BT132" i="4"/>
  <c r="AR132" i="4"/>
  <c r="X132" i="4"/>
  <c r="AR41" i="4"/>
  <c r="X41" i="4"/>
  <c r="BT194" i="4"/>
  <c r="AR194" i="4"/>
  <c r="X194" i="4"/>
  <c r="BT41" i="4"/>
  <c r="X251" i="4"/>
  <c r="AR251" i="4"/>
  <c r="BT251" i="4"/>
  <c r="X117" i="4"/>
  <c r="BT117" i="4"/>
  <c r="BT126" i="4"/>
  <c r="AR117" i="4"/>
  <c r="X55" i="4"/>
  <c r="X126" i="4"/>
  <c r="AR126" i="4"/>
  <c r="BT55" i="4"/>
  <c r="AR55" i="4"/>
  <c r="AR123" i="4"/>
  <c r="BT123" i="4"/>
  <c r="X123" i="4"/>
  <c r="BT159" i="4"/>
  <c r="X159" i="4"/>
  <c r="AR159" i="4"/>
  <c r="X190" i="4"/>
  <c r="AR223" i="4"/>
  <c r="AR178" i="4"/>
  <c r="BT178" i="4"/>
  <c r="BT223" i="4"/>
  <c r="BT190" i="4"/>
  <c r="X223" i="4"/>
  <c r="X178" i="4"/>
  <c r="AR190" i="4"/>
  <c r="AR99" i="4"/>
  <c r="X99" i="4"/>
  <c r="BT99" i="4"/>
  <c r="X260" i="4"/>
  <c r="AR52" i="4"/>
  <c r="X52" i="4"/>
  <c r="BT52" i="4"/>
  <c r="BT260" i="4"/>
  <c r="AR260" i="4"/>
  <c r="AR207" i="4"/>
  <c r="BT207" i="4"/>
  <c r="X207" i="4"/>
  <c r="BT90" i="4"/>
  <c r="BT25" i="4"/>
  <c r="AR25" i="4"/>
  <c r="BT255" i="4"/>
  <c r="AR90" i="4"/>
  <c r="X255" i="4"/>
  <c r="X25" i="4"/>
  <c r="X90" i="4"/>
  <c r="AR255" i="4"/>
  <c r="BT202" i="4"/>
  <c r="AR202" i="4"/>
  <c r="X202" i="4"/>
  <c r="AR107" i="4"/>
  <c r="AR124" i="4"/>
  <c r="X95" i="4"/>
  <c r="BT151" i="4"/>
  <c r="AR70" i="4"/>
  <c r="X151" i="4"/>
  <c r="BT124" i="4"/>
  <c r="BT95" i="4"/>
  <c r="AR91" i="4"/>
  <c r="X91" i="4"/>
  <c r="BT70" i="4"/>
  <c r="X107" i="4"/>
  <c r="BT91" i="4"/>
  <c r="X70" i="4"/>
  <c r="AR95" i="4"/>
  <c r="X124" i="4"/>
  <c r="BT107" i="4"/>
  <c r="AR151" i="4"/>
  <c r="AR112" i="4"/>
  <c r="X112" i="4"/>
  <c r="X145" i="4"/>
  <c r="AR31" i="4"/>
  <c r="BT145" i="4"/>
  <c r="BT31" i="4"/>
  <c r="AR145" i="4"/>
  <c r="X31" i="4"/>
  <c r="BT112" i="4"/>
  <c r="X160" i="4"/>
  <c r="BT160" i="4"/>
  <c r="X201" i="4"/>
  <c r="BT201" i="4"/>
  <c r="AR160" i="4"/>
  <c r="AR201" i="4"/>
  <c r="BT75" i="4"/>
  <c r="BT243" i="4"/>
  <c r="X243" i="4"/>
  <c r="X75" i="4"/>
  <c r="AR75" i="4"/>
  <c r="AR243" i="4"/>
  <c r="AR252" i="4"/>
  <c r="X125" i="4"/>
  <c r="X252" i="4"/>
  <c r="X143" i="4"/>
  <c r="AR125" i="4"/>
  <c r="BT143" i="4"/>
  <c r="BT252" i="4"/>
  <c r="BT125" i="4"/>
  <c r="AR143" i="4"/>
  <c r="AR220" i="4"/>
  <c r="BT220" i="4"/>
  <c r="X220" i="4"/>
  <c r="AR204" i="4"/>
  <c r="X204" i="4"/>
  <c r="BT204" i="4"/>
  <c r="X174" i="4"/>
  <c r="AR174" i="4"/>
  <c r="BT174" i="4"/>
  <c r="X40" i="4"/>
  <c r="AR104" i="4"/>
  <c r="X264" i="4"/>
  <c r="BT104" i="4"/>
  <c r="BT40" i="4"/>
  <c r="AR264" i="4"/>
  <c r="X104" i="4"/>
  <c r="AR40" i="4"/>
  <c r="BT264" i="4"/>
  <c r="X250" i="4"/>
  <c r="BT250" i="4"/>
  <c r="BT86" i="4"/>
  <c r="AR250" i="4"/>
  <c r="AR86" i="4"/>
  <c r="BT94" i="4"/>
  <c r="AR257" i="4"/>
  <c r="BT42" i="4"/>
  <c r="X94" i="4"/>
  <c r="BT257" i="4"/>
  <c r="X86" i="4"/>
  <c r="X42" i="4"/>
  <c r="AR94" i="4"/>
  <c r="AR42" i="4"/>
  <c r="X257" i="4"/>
  <c r="X22" i="4"/>
  <c r="BT22" i="4"/>
  <c r="AR22" i="4"/>
  <c r="AR228" i="4"/>
  <c r="AR110" i="4"/>
  <c r="AR218" i="4"/>
  <c r="X110" i="4"/>
  <c r="BT218" i="4"/>
  <c r="BT228" i="4"/>
  <c r="X218" i="4"/>
  <c r="X228" i="4"/>
  <c r="BT110" i="4"/>
  <c r="AR237" i="4"/>
  <c r="X237" i="4"/>
  <c r="BT237" i="4"/>
  <c r="BT172" i="4"/>
  <c r="X172" i="4"/>
  <c r="AR172" i="4"/>
  <c r="X47" i="4"/>
  <c r="AR47" i="4"/>
  <c r="BT47" i="4"/>
  <c r="AR214" i="4"/>
  <c r="X214" i="4"/>
  <c r="BT214" i="4"/>
  <c r="BT45" i="4"/>
  <c r="AR45" i="4"/>
  <c r="X45" i="4"/>
  <c r="X203" i="4"/>
  <c r="BT203" i="4"/>
  <c r="AR163" i="4"/>
  <c r="AR33" i="4"/>
  <c r="BT163" i="4"/>
  <c r="X92" i="4"/>
  <c r="BT33" i="4"/>
  <c r="X163" i="4"/>
  <c r="AR203" i="4"/>
  <c r="X33" i="4"/>
  <c r="AR92" i="4"/>
  <c r="BT244" i="4"/>
  <c r="BT92" i="4"/>
  <c r="AR244" i="4"/>
  <c r="X244" i="4"/>
  <c r="X130" i="4"/>
  <c r="AR79" i="4"/>
  <c r="BT27" i="4"/>
  <c r="X79" i="4"/>
  <c r="BT130" i="4"/>
  <c r="X176" i="4"/>
  <c r="AR27" i="4"/>
  <c r="AR176" i="4"/>
  <c r="BT176" i="4"/>
  <c r="AR130" i="4"/>
  <c r="X27" i="4"/>
  <c r="BT79" i="4"/>
  <c r="AR116" i="4"/>
  <c r="X116" i="4"/>
  <c r="BT116" i="4"/>
  <c r="AR43" i="4"/>
  <c r="X97" i="4"/>
  <c r="BT97" i="4"/>
  <c r="X43" i="4"/>
  <c r="BT43" i="4"/>
  <c r="AR97" i="4"/>
  <c r="X191" i="4"/>
  <c r="BT81" i="4"/>
  <c r="AR81" i="4"/>
  <c r="X184" i="4"/>
  <c r="BT191" i="4"/>
  <c r="BT184" i="4"/>
  <c r="AR184" i="4"/>
  <c r="AR191" i="4"/>
  <c r="X81" i="4"/>
  <c r="BT96" i="4"/>
  <c r="AR96" i="4"/>
  <c r="X118" i="4"/>
  <c r="AR118" i="4"/>
  <c r="BT118" i="4"/>
  <c r="X96" i="4"/>
  <c r="X213" i="4"/>
  <c r="BT213" i="4"/>
  <c r="AR153" i="4"/>
  <c r="X153" i="4"/>
  <c r="BT153" i="4"/>
  <c r="AR213" i="4"/>
  <c r="X167" i="4"/>
  <c r="BT167" i="4"/>
  <c r="AR167" i="4"/>
  <c r="AR259" i="4"/>
  <c r="AR180" i="4"/>
  <c r="X259" i="4"/>
  <c r="BT180" i="4"/>
  <c r="BT259" i="4"/>
  <c r="X180" i="4"/>
  <c r="X127" i="4"/>
  <c r="AR65" i="4"/>
  <c r="BT127" i="4"/>
  <c r="BT100" i="4"/>
  <c r="X100" i="4"/>
  <c r="X65" i="4"/>
  <c r="AR127" i="4"/>
  <c r="AR100" i="4"/>
  <c r="BT65" i="4"/>
  <c r="X137" i="4"/>
  <c r="BT137" i="4"/>
  <c r="AR137" i="4"/>
  <c r="BT122" i="4"/>
  <c r="X122" i="4"/>
  <c r="AR122" i="4"/>
  <c r="BT53" i="4"/>
  <c r="X53" i="4"/>
  <c r="AR53" i="4"/>
  <c r="AR231" i="4"/>
  <c r="BT231" i="4"/>
  <c r="X224" i="4"/>
  <c r="X199" i="4"/>
  <c r="BT224" i="4"/>
  <c r="AR199" i="4"/>
  <c r="X231" i="4"/>
  <c r="BT199" i="4"/>
  <c r="AR224" i="4"/>
  <c r="X219" i="4"/>
  <c r="AR219" i="4"/>
  <c r="BT219" i="4"/>
  <c r="AR206" i="4"/>
  <c r="BT206" i="4"/>
  <c r="X206" i="4"/>
  <c r="AR78" i="4"/>
  <c r="X78" i="4"/>
  <c r="BT78" i="4"/>
  <c r="X182" i="4"/>
  <c r="AR182" i="4"/>
  <c r="BT182" i="4"/>
  <c r="AR158" i="4"/>
  <c r="BT158" i="4"/>
  <c r="X158" i="4"/>
  <c r="BT146" i="4"/>
  <c r="AR146" i="4"/>
  <c r="X146" i="4"/>
  <c r="X169" i="4"/>
  <c r="BT63" i="4"/>
  <c r="BT139" i="4"/>
  <c r="AR63" i="4"/>
  <c r="AR139" i="4"/>
  <c r="BT169" i="4"/>
  <c r="X139" i="4"/>
  <c r="AR169" i="4"/>
  <c r="X63" i="4"/>
  <c r="X168" i="4"/>
  <c r="AR168" i="4"/>
  <c r="BT168" i="4"/>
  <c r="BT83" i="4"/>
  <c r="X83" i="4"/>
  <c r="AR83" i="4"/>
  <c r="AD265" i="4"/>
  <c r="BU267" i="4"/>
  <c r="L267" i="4" a="1"/>
  <c r="N267" i="4" a="1"/>
  <c r="L267" i="4" l="1"/>
  <c r="N267" i="4"/>
  <c r="F259" i="33"/>
  <c r="F242" i="33"/>
  <c r="F231" i="33"/>
  <c r="F230" i="33"/>
  <c r="F229" i="33"/>
  <c r="F214" i="33"/>
  <c r="F213" i="33"/>
  <c r="F196" i="33"/>
  <c r="F171" i="33"/>
  <c r="F172" i="33" s="1"/>
  <c r="F173" i="33" s="1"/>
  <c r="F174" i="33" s="1"/>
  <c r="F175" i="33" s="1"/>
  <c r="F150" i="33"/>
  <c r="F119" i="33"/>
  <c r="F84" i="33"/>
  <c r="F85" i="33" s="1"/>
  <c r="F86" i="33" s="1"/>
  <c r="F54" i="33"/>
  <c r="F55" i="33" s="1"/>
  <c r="F56" i="33" s="1"/>
  <c r="F57" i="33" s="1"/>
  <c r="F53" i="33"/>
  <c r="F52" i="33"/>
  <c r="F51" i="33"/>
  <c r="F7" i="33"/>
  <c r="F8" i="33" s="1"/>
  <c r="Q6" i="33"/>
  <c r="F6" i="33"/>
  <c r="F58" i="33" l="1"/>
  <c r="F9" i="33"/>
  <c r="F120" i="33"/>
  <c r="Q7" i="33"/>
  <c r="F176" i="33"/>
  <c r="F87" i="33"/>
  <c r="F151" i="33"/>
  <c r="F197" i="33"/>
  <c r="F243" i="33"/>
  <c r="F215" i="33"/>
  <c r="F232" i="33"/>
  <c r="F152" i="33" l="1"/>
  <c r="F121" i="33"/>
  <c r="F88" i="33"/>
  <c r="F177" i="33"/>
  <c r="Q8" i="33"/>
  <c r="F10" i="33"/>
  <c r="F216" i="33"/>
  <c r="F59" i="33"/>
  <c r="F233" i="33"/>
  <c r="F244" i="33"/>
  <c r="F198" i="33"/>
  <c r="F199" i="33" l="1"/>
  <c r="F89" i="33"/>
  <c r="F122" i="33"/>
  <c r="F245" i="33"/>
  <c r="F234" i="33"/>
  <c r="F217" i="33"/>
  <c r="Q9" i="33"/>
  <c r="F60" i="33"/>
  <c r="F11" i="33"/>
  <c r="F153" i="33"/>
  <c r="F178" i="33"/>
  <c r="F154" i="33" l="1"/>
  <c r="F90" i="33"/>
  <c r="F235" i="33"/>
  <c r="F12" i="33"/>
  <c r="F200" i="33"/>
  <c r="F179" i="33"/>
  <c r="F246" i="33"/>
  <c r="Q10" i="33"/>
  <c r="F218" i="33"/>
  <c r="F123" i="33"/>
  <c r="F61" i="33"/>
  <c r="F236" i="33" l="1"/>
  <c r="F201" i="33"/>
  <c r="F91" i="33"/>
  <c r="F13" i="33"/>
  <c r="F155" i="33"/>
  <c r="F180" i="33"/>
  <c r="Q11" i="33"/>
  <c r="F62" i="33"/>
  <c r="F247" i="33"/>
  <c r="F124" i="33"/>
  <c r="F219" i="33"/>
  <c r="F125" i="33" l="1"/>
  <c r="F14" i="33"/>
  <c r="F63" i="33"/>
  <c r="F202" i="33"/>
  <c r="F248" i="33"/>
  <c r="F156" i="33"/>
  <c r="Q12" i="33"/>
  <c r="F181" i="33"/>
  <c r="F92" i="33"/>
  <c r="F237" i="33"/>
  <c r="F220" i="33"/>
  <c r="F182" i="33" l="1"/>
  <c r="F249" i="33"/>
  <c r="F15" i="33"/>
  <c r="F64" i="33"/>
  <c r="F203" i="33"/>
  <c r="F93" i="33"/>
  <c r="F221" i="33"/>
  <c r="Q13" i="33"/>
  <c r="F238" i="33"/>
  <c r="F157" i="33"/>
  <c r="F126" i="33"/>
  <c r="F239" i="33" l="1"/>
  <c r="F127" i="33"/>
  <c r="F158" i="33"/>
  <c r="F204" i="33"/>
  <c r="F250" i="33"/>
  <c r="F94" i="33"/>
  <c r="Q14" i="33"/>
  <c r="F16" i="33"/>
  <c r="F222" i="33"/>
  <c r="F65" i="33"/>
  <c r="F183" i="33"/>
  <c r="F159" i="33" l="1"/>
  <c r="F66" i="33"/>
  <c r="F223" i="33"/>
  <c r="Q15" i="33"/>
  <c r="F95" i="33"/>
  <c r="F128" i="33"/>
  <c r="F184" i="33"/>
  <c r="F17" i="33"/>
  <c r="F251" i="33"/>
  <c r="F205" i="33"/>
  <c r="F185" i="33" l="1"/>
  <c r="F67" i="33"/>
  <c r="F96" i="33"/>
  <c r="F252" i="33"/>
  <c r="F129" i="33"/>
  <c r="F206" i="33"/>
  <c r="Q16" i="33"/>
  <c r="F160" i="33"/>
  <c r="F224" i="33"/>
  <c r="F18" i="33"/>
  <c r="F161" i="33" l="1"/>
  <c r="F68" i="33"/>
  <c r="F207" i="33"/>
  <c r="F253" i="33"/>
  <c r="F19" i="33"/>
  <c r="F186" i="33"/>
  <c r="Q17" i="33"/>
  <c r="F130" i="33"/>
  <c r="F97" i="33"/>
  <c r="F20" i="33" l="1"/>
  <c r="F69" i="33"/>
  <c r="F187" i="33"/>
  <c r="F208" i="33"/>
  <c r="F254" i="33"/>
  <c r="Q18" i="33"/>
  <c r="F162" i="33"/>
  <c r="F98" i="33"/>
  <c r="F131" i="33"/>
  <c r="F132" i="33" l="1"/>
  <c r="Q19" i="33"/>
  <c r="F70" i="33"/>
  <c r="F255" i="33"/>
  <c r="F21" i="33"/>
  <c r="F99" i="33"/>
  <c r="F209" i="33"/>
  <c r="F163" i="33"/>
  <c r="F188" i="33"/>
  <c r="F71" i="33" l="1"/>
  <c r="Q20" i="33"/>
  <c r="F22" i="33"/>
  <c r="F133" i="33"/>
  <c r="F189" i="33"/>
  <c r="F164" i="33"/>
  <c r="F100" i="33"/>
  <c r="F210" i="33"/>
  <c r="F165" i="33" l="1"/>
  <c r="F23" i="33"/>
  <c r="F190" i="33"/>
  <c r="F101" i="33"/>
  <c r="Q21" i="33"/>
  <c r="F134" i="33"/>
  <c r="F72" i="33"/>
  <c r="F135" i="33" l="1"/>
  <c r="Q22" i="33"/>
  <c r="F191" i="33"/>
  <c r="F102" i="33"/>
  <c r="F24" i="33"/>
  <c r="F166" i="33"/>
  <c r="F73" i="33"/>
  <c r="F25" i="33" l="1"/>
  <c r="Q23" i="33"/>
  <c r="F103" i="33"/>
  <c r="F167" i="33"/>
  <c r="F74" i="33"/>
  <c r="F136" i="33"/>
  <c r="F104" i="33" l="1"/>
  <c r="F26" i="33"/>
  <c r="F75" i="33"/>
  <c r="Q24" i="33"/>
  <c r="F168" i="33"/>
  <c r="F137" i="33"/>
  <c r="F27" i="33" l="1"/>
  <c r="F76" i="33"/>
  <c r="F105" i="33"/>
  <c r="Q25" i="33"/>
  <c r="F138" i="33"/>
  <c r="B104" i="33"/>
  <c r="F77" i="33" l="1"/>
  <c r="F28" i="33"/>
  <c r="Q26" i="33"/>
  <c r="F139" i="33"/>
  <c r="F106" i="33"/>
  <c r="Q27" i="33" l="1"/>
  <c r="F29" i="33"/>
  <c r="F78" i="33"/>
  <c r="F107" i="33"/>
  <c r="F140" i="33"/>
  <c r="F30" i="33" l="1"/>
  <c r="Q28" i="33"/>
  <c r="F141" i="33"/>
  <c r="F108" i="33"/>
  <c r="F79" i="33"/>
  <c r="F109" i="33" l="1"/>
  <c r="F142" i="33"/>
  <c r="F31" i="33"/>
  <c r="Q29" i="33"/>
  <c r="F143" i="33" l="1"/>
  <c r="Q30" i="33"/>
  <c r="F110" i="33"/>
  <c r="F32" i="33"/>
  <c r="F111" i="33" l="1"/>
  <c r="Q31" i="33"/>
  <c r="F144" i="33"/>
  <c r="F33" i="33"/>
  <c r="F145" i="33" l="1"/>
  <c r="F112" i="33"/>
  <c r="Q32" i="33"/>
  <c r="F34" i="33"/>
  <c r="Q33" i="33" l="1"/>
  <c r="F113" i="33"/>
  <c r="F35" i="33"/>
  <c r="F146" i="33"/>
  <c r="F114" i="33" l="1"/>
  <c r="F147" i="33"/>
  <c r="Q34" i="33"/>
  <c r="F36" i="33"/>
  <c r="F115" i="33" l="1"/>
  <c r="F37" i="33"/>
  <c r="Q35" i="33"/>
  <c r="Q36" i="33" l="1"/>
  <c r="F38" i="33"/>
  <c r="F39" i="33" l="1"/>
  <c r="Q37" i="33"/>
  <c r="Q38" i="33" l="1"/>
  <c r="F40" i="33"/>
  <c r="Q39" i="33" l="1"/>
  <c r="F41" i="33"/>
  <c r="F42" i="33" l="1"/>
  <c r="Q40" i="33"/>
  <c r="F43" i="33" l="1"/>
  <c r="Q41" i="33"/>
  <c r="Q42" i="33" l="1"/>
  <c r="F44" i="33"/>
  <c r="F45" i="33" l="1"/>
  <c r="Q43" i="33"/>
  <c r="Q44" i="33" l="1"/>
  <c r="Q45" i="33" l="1"/>
  <c r="Q46" i="33" l="1"/>
  <c r="Q47" i="33" l="1"/>
  <c r="Q48" i="33" l="1"/>
  <c r="Q49" i="33" l="1"/>
  <c r="Q50" i="33" l="1"/>
  <c r="Q51" i="33" l="1"/>
  <c r="Q52" i="33" l="1"/>
  <c r="Q53" i="33" l="1"/>
  <c r="Q54" i="33" l="1"/>
  <c r="Q55" i="33" l="1"/>
  <c r="Q56" i="33" l="1"/>
  <c r="Q57" i="33" l="1"/>
  <c r="Q58" i="33" l="1"/>
  <c r="Q59" i="33" l="1"/>
  <c r="Q60" i="33" l="1"/>
  <c r="Q61" i="33" l="1"/>
  <c r="Q62" i="33" l="1"/>
  <c r="Q63" i="33" l="1"/>
  <c r="Q64" i="33" l="1"/>
  <c r="Q65" i="33" l="1"/>
  <c r="Q66" i="33" l="1"/>
  <c r="Q67" i="33" l="1"/>
  <c r="Q68" i="33" l="1"/>
  <c r="Q69" i="33" l="1"/>
  <c r="Q70" i="33" l="1"/>
  <c r="Q71" i="33" l="1"/>
  <c r="Q72" i="33" l="1"/>
  <c r="Q73" i="33" l="1"/>
  <c r="B220" i="33"/>
  <c r="Q74" i="33" l="1"/>
  <c r="Q75" i="33" l="1"/>
  <c r="Q76" i="33" l="1"/>
  <c r="Q77" i="33" l="1"/>
  <c r="Q78" i="33" l="1"/>
  <c r="Q79" i="33" l="1"/>
  <c r="Q80" i="33" l="1"/>
  <c r="Q81" i="33" l="1"/>
  <c r="Q82" i="33" l="1"/>
  <c r="Q83" i="33" l="1"/>
  <c r="Q84" i="33" l="1"/>
  <c r="Q85" i="33" l="1"/>
  <c r="Q86" i="33" l="1"/>
  <c r="Q87" i="33" l="1"/>
  <c r="Q88" i="33" l="1"/>
  <c r="Q89" i="33" l="1"/>
  <c r="Q90" i="33" l="1"/>
  <c r="Q91" i="33" l="1"/>
  <c r="Q92" i="33" l="1"/>
  <c r="Q93" i="33" l="1"/>
  <c r="Q94" i="33" l="1"/>
  <c r="Q95" i="33" l="1"/>
  <c r="Q96" i="33" l="1"/>
  <c r="Q97" i="33" l="1"/>
  <c r="Q98" i="33" l="1"/>
  <c r="Q99" i="33" l="1"/>
  <c r="Q100" i="33" l="1"/>
  <c r="Q101" i="33" l="1"/>
  <c r="Q102" i="33" l="1"/>
  <c r="Q103" i="33" l="1"/>
  <c r="Q104" i="33" l="1"/>
  <c r="Q105" i="33" l="1"/>
  <c r="Q106" i="33" l="1"/>
  <c r="Q107" i="33" l="1"/>
  <c r="Q108" i="33" l="1"/>
  <c r="Q109" i="33" l="1"/>
  <c r="Q110" i="33" l="1"/>
  <c r="Q111" i="33" l="1"/>
  <c r="Q112" i="33" l="1"/>
  <c r="Q113" i="33" l="1"/>
  <c r="Q114" i="33" l="1"/>
  <c r="Q115" i="33" l="1"/>
  <c r="Q116" i="33" l="1"/>
  <c r="Q117" i="33" l="1"/>
  <c r="Q118" i="33" l="1"/>
  <c r="Q119" i="33" l="1"/>
  <c r="Q120" i="33" l="1"/>
  <c r="Q121" i="33" l="1"/>
  <c r="Q122" i="33" l="1"/>
  <c r="Q123" i="33" l="1"/>
  <c r="Q124" i="33" l="1"/>
  <c r="Q125" i="33" l="1"/>
  <c r="Q126" i="33" l="1"/>
  <c r="Q127" i="33" l="1"/>
  <c r="Q128" i="33" l="1"/>
  <c r="Q129" i="33" l="1"/>
  <c r="Q130" i="33" l="1"/>
  <c r="Q131" i="33" l="1"/>
  <c r="Q132" i="33" l="1"/>
  <c r="Q133" i="33" l="1"/>
  <c r="Q134" i="33" l="1"/>
  <c r="Q135" i="33" l="1"/>
  <c r="Q136" i="33" l="1"/>
  <c r="Q137" i="33" l="1"/>
  <c r="Q138" i="33" l="1"/>
  <c r="Q139" i="33" l="1"/>
  <c r="Q140" i="33" l="1"/>
  <c r="Q141" i="33" l="1"/>
  <c r="Q142" i="33" l="1"/>
  <c r="Q143" i="33" l="1"/>
  <c r="Q144" i="33" l="1"/>
  <c r="Q145" i="33" l="1"/>
  <c r="Q146" i="33" l="1"/>
  <c r="Q147" i="33" l="1"/>
  <c r="Q148" i="33" l="1"/>
  <c r="Q149" i="33" l="1"/>
  <c r="Q150" i="33" l="1"/>
  <c r="Q151" i="33" l="1"/>
  <c r="Q152" i="33" l="1"/>
  <c r="Q153" i="33" l="1"/>
  <c r="Q154" i="33" l="1"/>
  <c r="Q155" i="33" l="1"/>
  <c r="Q156" i="33" l="1"/>
  <c r="Q157" i="33" l="1"/>
  <c r="Q158" i="33" l="1"/>
  <c r="Q159" i="33" l="1"/>
  <c r="Q160" i="33" l="1"/>
  <c r="Q161" i="33" l="1"/>
  <c r="Q162" i="33" l="1"/>
  <c r="Q163" i="33" l="1"/>
  <c r="Q164" i="33" l="1"/>
  <c r="Q165" i="33" l="1"/>
  <c r="Q166" i="33" l="1"/>
  <c r="Q167" i="33" l="1"/>
  <c r="Q168" i="33" l="1"/>
  <c r="Q169" i="33" l="1"/>
  <c r="Q170" i="33" l="1"/>
  <c r="Q171" i="33" l="1"/>
  <c r="Q172" i="33" l="1"/>
  <c r="Q173" i="33" l="1"/>
  <c r="Q174" i="33" l="1"/>
  <c r="Q175" i="33" l="1"/>
  <c r="Q176" i="33" l="1"/>
  <c r="Q177" i="33" l="1"/>
  <c r="Q178" i="33" l="1"/>
  <c r="Q179" i="33" l="1"/>
  <c r="Q180" i="33" l="1"/>
  <c r="Q181" i="33" l="1"/>
  <c r="Q182" i="33" l="1"/>
  <c r="Q183" i="33" l="1"/>
  <c r="Q184" i="33" l="1"/>
  <c r="Q185" i="33" l="1"/>
  <c r="Q186" i="33" l="1"/>
  <c r="Q187" i="33" l="1"/>
  <c r="Q188" i="33" l="1"/>
  <c r="Q189" i="33" l="1"/>
  <c r="Q190" i="33" l="1"/>
  <c r="Q191" i="33" l="1"/>
  <c r="Q192" i="33" l="1"/>
  <c r="Q193" i="33" l="1"/>
  <c r="Q194" i="33" l="1"/>
  <c r="Q195" i="33" l="1"/>
  <c r="Q196" i="33" l="1"/>
  <c r="Q197" i="33" l="1"/>
  <c r="Q198" i="33" l="1"/>
  <c r="Q199" i="33" l="1"/>
  <c r="Q200" i="33" l="1"/>
  <c r="Q201" i="33" l="1"/>
  <c r="Q202" i="33" l="1"/>
  <c r="Q203" i="33" l="1"/>
  <c r="Q204" i="33" l="1"/>
  <c r="Q205" i="33" l="1"/>
  <c r="Q206" i="33" l="1"/>
  <c r="Q207" i="33" l="1"/>
  <c r="Q208" i="33" l="1"/>
  <c r="Q209" i="33" l="1"/>
  <c r="Q210" i="33" l="1"/>
  <c r="Q211" i="33" l="1"/>
  <c r="Q212" i="33" l="1"/>
  <c r="Q213" i="33" l="1"/>
  <c r="Q214" i="33" l="1"/>
  <c r="Q215" i="33" l="1"/>
  <c r="Q216" i="33" l="1"/>
  <c r="Q217" i="33" l="1"/>
  <c r="Q218" i="33" l="1"/>
  <c r="Q219" i="33" l="1"/>
  <c r="Q220" i="33" l="1"/>
  <c r="Q221" i="33" l="1"/>
  <c r="Q222" i="33" l="1"/>
  <c r="Q223" i="33" l="1"/>
  <c r="Q224" i="33" l="1"/>
  <c r="Q225" i="33" l="1"/>
  <c r="Q226" i="33" l="1"/>
  <c r="Q227" i="33" l="1"/>
  <c r="Q228" i="33" l="1"/>
  <c r="Q229" i="33" l="1"/>
  <c r="Q230" i="33" l="1"/>
  <c r="Q231" i="33" l="1"/>
  <c r="Q232" i="33" l="1"/>
  <c r="Q233" i="33" l="1"/>
  <c r="Q234" i="33" l="1"/>
  <c r="Q235" i="33" l="1"/>
  <c r="Q236" i="33" l="1"/>
  <c r="Q237" i="33" l="1"/>
  <c r="Q238" i="33" l="1"/>
  <c r="Q239" i="33" l="1"/>
  <c r="Q240" i="33" l="1"/>
  <c r="B112" i="33" l="1"/>
  <c r="B95" i="33"/>
  <c r="B137" i="33"/>
  <c r="B98" i="33"/>
  <c r="B7" i="33"/>
  <c r="B244" i="33"/>
  <c r="B175" i="33"/>
  <c r="B8" i="33"/>
  <c r="B93" i="33"/>
  <c r="B218" i="33"/>
  <c r="B70" i="33"/>
  <c r="B25" i="33"/>
  <c r="B51" i="33"/>
  <c r="B206" i="33"/>
  <c r="B129" i="33"/>
  <c r="B158" i="33"/>
  <c r="B103" i="33"/>
  <c r="B251" i="33"/>
  <c r="B235" i="33"/>
  <c r="B252" i="33"/>
  <c r="B152" i="33"/>
  <c r="B111" i="33"/>
  <c r="B125" i="33"/>
  <c r="B107" i="33"/>
  <c r="B233" i="33"/>
  <c r="B79" i="33"/>
  <c r="B134" i="33"/>
  <c r="B81" i="33"/>
  <c r="B42" i="33"/>
  <c r="B106" i="33"/>
  <c r="B256" i="33"/>
  <c r="B147" i="33"/>
  <c r="B203" i="33"/>
  <c r="B196" i="33"/>
  <c r="B255" i="33"/>
  <c r="B238" i="33"/>
  <c r="B179" i="33"/>
  <c r="B172" i="33"/>
  <c r="B140" i="33"/>
  <c r="B193" i="33"/>
  <c r="B210" i="33"/>
  <c r="B56" i="33"/>
  <c r="B202" i="33"/>
  <c r="B47" i="33"/>
  <c r="B226" i="33"/>
  <c r="B160" i="33"/>
  <c r="B22" i="33"/>
  <c r="B17" i="33"/>
  <c r="B250" i="33"/>
  <c r="B76" i="33"/>
  <c r="B143" i="33"/>
  <c r="B18" i="33"/>
  <c r="B216" i="33"/>
  <c r="B24" i="33"/>
  <c r="B16" i="33"/>
  <c r="B69" i="33"/>
  <c r="B207" i="33"/>
  <c r="B181" i="33"/>
  <c r="B43" i="33"/>
  <c r="B176" i="33"/>
  <c r="B36" i="33"/>
  <c r="B142" i="33"/>
  <c r="B248" i="33"/>
  <c r="B185" i="33"/>
  <c r="B135" i="33"/>
  <c r="B156" i="33"/>
  <c r="B165" i="33"/>
  <c r="B201" i="33"/>
  <c r="B245" i="33"/>
  <c r="B33" i="33"/>
  <c r="B60" i="33"/>
  <c r="B222" i="33"/>
  <c r="B20" i="33"/>
  <c r="B86" i="33"/>
  <c r="B141" i="33"/>
  <c r="B101" i="33"/>
  <c r="B167" i="33"/>
  <c r="B154" i="33"/>
  <c r="B83" i="33"/>
  <c r="B247" i="33"/>
  <c r="B58" i="33"/>
  <c r="B77" i="33"/>
  <c r="B41" i="33"/>
  <c r="B61" i="33"/>
  <c r="B192" i="33"/>
  <c r="B229" i="33"/>
  <c r="B136" i="33"/>
  <c r="B66" i="33"/>
  <c r="B231" i="33"/>
  <c r="B5" i="33"/>
  <c r="B38" i="33"/>
  <c r="B157" i="33"/>
  <c r="B164" i="33"/>
  <c r="B23" i="33"/>
  <c r="B63" i="33"/>
  <c r="B242" i="33"/>
  <c r="B28" i="33"/>
  <c r="B102" i="33"/>
  <c r="B52" i="33"/>
  <c r="B80" i="33"/>
  <c r="B94" i="33"/>
  <c r="B221" i="33"/>
  <c r="B21" i="33"/>
  <c r="B177" i="33"/>
  <c r="B243" i="33"/>
  <c r="B232" i="33"/>
  <c r="B39" i="33"/>
  <c r="B105" i="33"/>
  <c r="B119" i="33"/>
  <c r="B99" i="33"/>
  <c r="B197" i="33"/>
  <c r="B188" i="33"/>
  <c r="B224" i="33"/>
  <c r="B91" i="33"/>
  <c r="B12" i="33"/>
  <c r="B208" i="33"/>
  <c r="B151" i="33"/>
  <c r="B200" i="33"/>
  <c r="B96" i="33"/>
  <c r="B55" i="33"/>
  <c r="B131" i="33"/>
  <c r="B237" i="33"/>
  <c r="B139" i="33"/>
  <c r="B113" i="33"/>
  <c r="B90" i="33"/>
  <c r="B116" i="33"/>
  <c r="B178" i="33"/>
  <c r="B26" i="33"/>
  <c r="B124" i="33"/>
  <c r="B14" i="33"/>
  <c r="B241" i="33"/>
  <c r="B114" i="33"/>
  <c r="B130" i="33"/>
  <c r="B118" i="33"/>
  <c r="B153" i="33"/>
  <c r="B214" i="33"/>
  <c r="B34" i="33"/>
  <c r="B258" i="33"/>
  <c r="B189" i="33"/>
  <c r="B159" i="33"/>
  <c r="B259" i="33"/>
  <c r="B35" i="33"/>
  <c r="B84" i="33"/>
  <c r="B89" i="33"/>
  <c r="B29" i="33"/>
  <c r="B127" i="33"/>
  <c r="B184" i="33"/>
  <c r="B162" i="33"/>
  <c r="B44" i="33"/>
  <c r="B115" i="33"/>
  <c r="B73" i="33"/>
  <c r="B74" i="33"/>
  <c r="B128" i="33"/>
  <c r="B186" i="33"/>
  <c r="B138" i="33"/>
  <c r="B204" i="33"/>
  <c r="B215" i="33"/>
  <c r="B87" i="33"/>
  <c r="B88" i="33"/>
  <c r="B249" i="33"/>
  <c r="B11" i="33"/>
  <c r="B6" i="33"/>
  <c r="B72" i="33"/>
  <c r="B46" i="33"/>
  <c r="B57" i="33"/>
  <c r="B163" i="33"/>
  <c r="B198" i="33"/>
  <c r="B122" i="33"/>
  <c r="B168" i="33"/>
  <c r="B236" i="33"/>
  <c r="B187" i="33"/>
  <c r="B48" i="33"/>
  <c r="B212" i="33"/>
  <c r="B205" i="33"/>
  <c r="B228" i="33"/>
  <c r="B126" i="33"/>
  <c r="B30" i="33"/>
  <c r="B92" i="33"/>
  <c r="B45" i="33"/>
  <c r="B161" i="33"/>
  <c r="B182" i="33"/>
  <c r="B246" i="33"/>
  <c r="B110" i="33"/>
  <c r="B254" i="33"/>
  <c r="B10" i="33"/>
  <c r="B120" i="33"/>
  <c r="B123" i="33"/>
  <c r="B199" i="33"/>
  <c r="B71" i="33"/>
  <c r="B27" i="33"/>
  <c r="B64" i="33"/>
  <c r="B146" i="33"/>
  <c r="B180" i="33"/>
  <c r="B32" i="33"/>
  <c r="B209" i="33"/>
  <c r="B217" i="33" l="1"/>
  <c r="B166" i="33"/>
  <c r="B191" i="33"/>
  <c r="B53" i="33"/>
  <c r="B65" i="33"/>
  <c r="B213" i="33"/>
  <c r="B67" i="33"/>
  <c r="B97" i="33"/>
  <c r="B85" i="33"/>
  <c r="B155" i="33"/>
  <c r="B150" i="33"/>
  <c r="B190" i="33"/>
  <c r="B13" i="33"/>
  <c r="B230" i="33"/>
  <c r="B149" i="33"/>
  <c r="B50" i="33"/>
  <c r="B31" i="33"/>
  <c r="B62" i="33"/>
  <c r="B54" i="33"/>
  <c r="B78" i="33"/>
  <c r="B40" i="33"/>
  <c r="B195" i="33"/>
  <c r="B109" i="33"/>
  <c r="B68" i="33"/>
  <c r="B145" i="33"/>
  <c r="B144" i="33"/>
  <c r="B132" i="33"/>
  <c r="B234" i="33"/>
  <c r="B219" i="33"/>
  <c r="G223" i="33" s="1"/>
  <c r="B174" i="33"/>
  <c r="B133" i="33"/>
  <c r="B183" i="33"/>
  <c r="B121" i="33"/>
  <c r="G124" i="33" s="1"/>
  <c r="B171" i="33"/>
  <c r="B19" i="33"/>
  <c r="G44" i="33" s="1"/>
  <c r="B108" i="33"/>
  <c r="G259" i="33"/>
  <c r="G258" i="33"/>
  <c r="G252" i="33"/>
  <c r="G242" i="33"/>
  <c r="G253" i="33"/>
  <c r="G255" i="33"/>
  <c r="G241" i="33"/>
  <c r="G254" i="33"/>
  <c r="G243" i="33"/>
  <c r="G244" i="33"/>
  <c r="G245" i="33"/>
  <c r="G251" i="33"/>
  <c r="G250" i="33"/>
  <c r="G246" i="33"/>
  <c r="G247" i="33"/>
  <c r="G248" i="33"/>
  <c r="G249" i="33"/>
  <c r="G213" i="33"/>
  <c r="G216" i="33"/>
  <c r="G212" i="33"/>
  <c r="G224" i="33" l="1"/>
  <c r="G215" i="33"/>
  <c r="G221" i="33"/>
  <c r="I221" i="33" s="1"/>
  <c r="G220" i="33"/>
  <c r="I220" i="33" s="1"/>
  <c r="G143" i="33"/>
  <c r="G222" i="33"/>
  <c r="I222" i="33" s="1"/>
  <c r="G144" i="33"/>
  <c r="I144" i="33" s="1"/>
  <c r="G219" i="33"/>
  <c r="H219" i="33" s="1"/>
  <c r="G126" i="33"/>
  <c r="I126" i="33" s="1"/>
  <c r="G218" i="33"/>
  <c r="I218" i="33" s="1"/>
  <c r="G217" i="33"/>
  <c r="I217" i="33" s="1"/>
  <c r="G214" i="33"/>
  <c r="I214" i="33" s="1"/>
  <c r="G141" i="33"/>
  <c r="I141" i="33" s="1"/>
  <c r="G94" i="33"/>
  <c r="H94" i="33" s="1"/>
  <c r="G135" i="33"/>
  <c r="I135" i="33" s="1"/>
  <c r="G123" i="33"/>
  <c r="I123" i="33" s="1"/>
  <c r="G15" i="33"/>
  <c r="H15" i="33" s="1"/>
  <c r="G134" i="33"/>
  <c r="I134" i="33" s="1"/>
  <c r="G36" i="33"/>
  <c r="I36" i="33" s="1"/>
  <c r="I44" i="33"/>
  <c r="H44" i="33"/>
  <c r="G119" i="33"/>
  <c r="I119" i="33" s="1"/>
  <c r="G145" i="33"/>
  <c r="I145" i="33" s="1"/>
  <c r="G147" i="33"/>
  <c r="I147" i="33" s="1"/>
  <c r="G42" i="33"/>
  <c r="I42" i="33" s="1"/>
  <c r="G8" i="33"/>
  <c r="G107" i="33"/>
  <c r="H107" i="33" s="1"/>
  <c r="G110" i="33"/>
  <c r="G85" i="33"/>
  <c r="G11" i="33"/>
  <c r="H11" i="33" s="1"/>
  <c r="G6" i="33"/>
  <c r="G17" i="33"/>
  <c r="I17" i="33" s="1"/>
  <c r="G92" i="33"/>
  <c r="G99" i="33"/>
  <c r="G91" i="33"/>
  <c r="G37" i="33"/>
  <c r="I37" i="33" s="1"/>
  <c r="G29" i="33"/>
  <c r="H29" i="33" s="1"/>
  <c r="G84" i="33"/>
  <c r="I84" i="33" s="1"/>
  <c r="G111" i="33"/>
  <c r="G103" i="33"/>
  <c r="G12" i="33"/>
  <c r="G131" i="33"/>
  <c r="H131" i="33" s="1"/>
  <c r="G133" i="33"/>
  <c r="I133" i="33" s="1"/>
  <c r="G122" i="33"/>
  <c r="I122" i="33" s="1"/>
  <c r="G27" i="33"/>
  <c r="H27" i="33" s="1"/>
  <c r="G41" i="33"/>
  <c r="I41" i="33" s="1"/>
  <c r="G96" i="33"/>
  <c r="I96" i="33" s="1"/>
  <c r="G88" i="33"/>
  <c r="I88" i="33" s="1"/>
  <c r="G115" i="33"/>
  <c r="G45" i="33"/>
  <c r="H45" i="33" s="1"/>
  <c r="G142" i="33"/>
  <c r="H142" i="33" s="1"/>
  <c r="G132" i="33"/>
  <c r="H132" i="33" s="1"/>
  <c r="G39" i="33"/>
  <c r="G18" i="33"/>
  <c r="G108" i="33"/>
  <c r="H108" i="33" s="1"/>
  <c r="G114" i="33"/>
  <c r="H114" i="33" s="1"/>
  <c r="G105" i="33"/>
  <c r="I105" i="33" s="1"/>
  <c r="G13" i="33"/>
  <c r="G130" i="33"/>
  <c r="I130" i="33" s="1"/>
  <c r="G138" i="33"/>
  <c r="I138" i="33" s="1"/>
  <c r="G20" i="33"/>
  <c r="I20" i="33" s="1"/>
  <c r="G7" i="33"/>
  <c r="H7" i="33" s="1"/>
  <c r="G100" i="33"/>
  <c r="I100" i="33" s="1"/>
  <c r="G87" i="33"/>
  <c r="I87" i="33" s="1"/>
  <c r="G93" i="33"/>
  <c r="G22" i="33"/>
  <c r="G118" i="33"/>
  <c r="I118" i="33" s="1"/>
  <c r="G137" i="33"/>
  <c r="H137" i="33" s="1"/>
  <c r="G5" i="33"/>
  <c r="H5" i="33" s="1"/>
  <c r="G102" i="33"/>
  <c r="I102" i="33" s="1"/>
  <c r="G112" i="33"/>
  <c r="G33" i="33"/>
  <c r="G21" i="33"/>
  <c r="G16" i="33"/>
  <c r="I16" i="33" s="1"/>
  <c r="G19" i="33"/>
  <c r="I19" i="33" s="1"/>
  <c r="G86" i="33"/>
  <c r="I86" i="33" s="1"/>
  <c r="G104" i="33"/>
  <c r="H104" i="33" s="1"/>
  <c r="G34" i="33"/>
  <c r="G24" i="33"/>
  <c r="I24" i="33" s="1"/>
  <c r="G129" i="33"/>
  <c r="I129" i="33" s="1"/>
  <c r="G28" i="33"/>
  <c r="I28" i="33" s="1"/>
  <c r="G31" i="33"/>
  <c r="I31" i="33" s="1"/>
  <c r="G97" i="33"/>
  <c r="I97" i="33" s="1"/>
  <c r="G89" i="33"/>
  <c r="I89" i="33" s="1"/>
  <c r="G9" i="33"/>
  <c r="I9" i="33" s="1"/>
  <c r="G23" i="33"/>
  <c r="G125" i="33"/>
  <c r="H125" i="33" s="1"/>
  <c r="G128" i="33"/>
  <c r="H128" i="33" s="1"/>
  <c r="G139" i="33"/>
  <c r="H139" i="33" s="1"/>
  <c r="G40" i="33"/>
  <c r="H40" i="33" s="1"/>
  <c r="G43" i="33"/>
  <c r="G109" i="33"/>
  <c r="G101" i="33"/>
  <c r="G35" i="33"/>
  <c r="I35" i="33" s="1"/>
  <c r="G25" i="33"/>
  <c r="G140" i="33"/>
  <c r="H140" i="33" s="1"/>
  <c r="G121" i="33"/>
  <c r="H121" i="33" s="1"/>
  <c r="G146" i="33"/>
  <c r="H146" i="33" s="1"/>
  <c r="G136" i="33"/>
  <c r="I136" i="33" s="1"/>
  <c r="G26" i="33"/>
  <c r="I26" i="33" s="1"/>
  <c r="G30" i="33"/>
  <c r="I30" i="33" s="1"/>
  <c r="G106" i="33"/>
  <c r="I106" i="33" s="1"/>
  <c r="G83" i="33"/>
  <c r="I83" i="33" s="1"/>
  <c r="G113" i="33"/>
  <c r="I113" i="33" s="1"/>
  <c r="G10" i="33"/>
  <c r="I10" i="33" s="1"/>
  <c r="G14" i="33"/>
  <c r="G120" i="33"/>
  <c r="I120" i="33" s="1"/>
  <c r="G127" i="33"/>
  <c r="I127" i="33" s="1"/>
  <c r="G38" i="33"/>
  <c r="I38" i="33" s="1"/>
  <c r="G32" i="33"/>
  <c r="I32" i="33" s="1"/>
  <c r="G95" i="33"/>
  <c r="G98" i="33"/>
  <c r="G90" i="33"/>
  <c r="I90" i="33" s="1"/>
  <c r="B239" i="33"/>
  <c r="G233" i="33" s="1"/>
  <c r="H220" i="33"/>
  <c r="H212" i="33"/>
  <c r="I212" i="33"/>
  <c r="G59" i="33"/>
  <c r="G71" i="33"/>
  <c r="G60" i="33"/>
  <c r="G72" i="33"/>
  <c r="G61" i="33"/>
  <c r="G73" i="33"/>
  <c r="G62" i="33"/>
  <c r="G74" i="33"/>
  <c r="G54" i="33"/>
  <c r="G63" i="33"/>
  <c r="G75" i="33"/>
  <c r="G55" i="33"/>
  <c r="G52" i="33"/>
  <c r="G64" i="33"/>
  <c r="G76" i="33"/>
  <c r="G68" i="33"/>
  <c r="G50" i="33"/>
  <c r="G65" i="33"/>
  <c r="G77" i="33"/>
  <c r="G53" i="33"/>
  <c r="G66" i="33"/>
  <c r="G78" i="33"/>
  <c r="G51" i="33"/>
  <c r="G67" i="33"/>
  <c r="G79" i="33"/>
  <c r="G56" i="33"/>
  <c r="G69" i="33"/>
  <c r="G57" i="33"/>
  <c r="G58" i="33"/>
  <c r="G70" i="33"/>
  <c r="G158" i="33"/>
  <c r="G167" i="33"/>
  <c r="G159" i="33"/>
  <c r="G160" i="33"/>
  <c r="G150" i="33"/>
  <c r="G161" i="33"/>
  <c r="G149" i="33"/>
  <c r="G162" i="33"/>
  <c r="G151" i="33"/>
  <c r="G163" i="33"/>
  <c r="G152" i="33"/>
  <c r="G164" i="33"/>
  <c r="G153" i="33"/>
  <c r="G165" i="33"/>
  <c r="G154" i="33"/>
  <c r="G166" i="33"/>
  <c r="G155" i="33"/>
  <c r="G156" i="33"/>
  <c r="G168" i="33"/>
  <c r="G157" i="33"/>
  <c r="I216" i="33"/>
  <c r="H216" i="33"/>
  <c r="H250" i="33"/>
  <c r="H213" i="33"/>
  <c r="I213" i="33"/>
  <c r="G199" i="33"/>
  <c r="G195" i="33"/>
  <c r="G200" i="33"/>
  <c r="G196" i="33"/>
  <c r="G201" i="33"/>
  <c r="G202" i="33"/>
  <c r="G203" i="33"/>
  <c r="G204" i="33"/>
  <c r="G205" i="33"/>
  <c r="G206" i="33"/>
  <c r="G207" i="33"/>
  <c r="G197" i="33"/>
  <c r="G209" i="33"/>
  <c r="G198" i="33"/>
  <c r="G210" i="33"/>
  <c r="G208" i="33"/>
  <c r="I124" i="33"/>
  <c r="H124" i="33"/>
  <c r="H224" i="33"/>
  <c r="I224" i="33"/>
  <c r="H215" i="33"/>
  <c r="I215" i="33"/>
  <c r="H126" i="33"/>
  <c r="I223" i="33"/>
  <c r="H223" i="33"/>
  <c r="G176" i="33"/>
  <c r="G188" i="33"/>
  <c r="G173" i="33"/>
  <c r="G177" i="33"/>
  <c r="G189" i="33"/>
  <c r="G178" i="33"/>
  <c r="G190" i="33"/>
  <c r="G170" i="33"/>
  <c r="G179" i="33"/>
  <c r="G191" i="33"/>
  <c r="G180" i="33"/>
  <c r="G185" i="33"/>
  <c r="G181" i="33"/>
  <c r="G182" i="33"/>
  <c r="G174" i="33"/>
  <c r="G183" i="33"/>
  <c r="G175" i="33"/>
  <c r="G184" i="33"/>
  <c r="G172" i="33"/>
  <c r="G186" i="33"/>
  <c r="G171" i="33"/>
  <c r="G187" i="33"/>
  <c r="I143" i="33"/>
  <c r="H143" i="33"/>
  <c r="H144" i="33"/>
  <c r="H221" i="33"/>
  <c r="H241" i="33"/>
  <c r="I219" i="33" l="1"/>
  <c r="I142" i="33"/>
  <c r="I7" i="33"/>
  <c r="H100" i="33"/>
  <c r="H19" i="33"/>
  <c r="H222" i="33"/>
  <c r="I132" i="33"/>
  <c r="H129" i="33"/>
  <c r="H214" i="33"/>
  <c r="H218" i="33"/>
  <c r="H141" i="33"/>
  <c r="H118" i="33"/>
  <c r="I125" i="33"/>
  <c r="H16" i="33"/>
  <c r="I137" i="33"/>
  <c r="I146" i="33"/>
  <c r="H133" i="33"/>
  <c r="H134" i="33"/>
  <c r="H135" i="33"/>
  <c r="H217" i="33"/>
  <c r="H84" i="33"/>
  <c r="I15" i="33"/>
  <c r="H136" i="33"/>
  <c r="I139" i="33"/>
  <c r="I45" i="33"/>
  <c r="I246" i="33"/>
  <c r="H245" i="33"/>
  <c r="H259" i="33"/>
  <c r="I245" i="33"/>
  <c r="I251" i="33"/>
  <c r="H252" i="33"/>
  <c r="I259" i="33"/>
  <c r="H123" i="33"/>
  <c r="H243" i="33"/>
  <c r="H251" i="33"/>
  <c r="H246" i="33"/>
  <c r="I243" i="33"/>
  <c r="I94" i="33"/>
  <c r="H258" i="33"/>
  <c r="I247" i="33"/>
  <c r="H254" i="33"/>
  <c r="H244" i="33"/>
  <c r="I254" i="33"/>
  <c r="I244" i="33"/>
  <c r="I258" i="33"/>
  <c r="H247" i="33"/>
  <c r="I241" i="33"/>
  <c r="I250" i="33"/>
  <c r="H253" i="33"/>
  <c r="H32" i="33"/>
  <c r="I131" i="33"/>
  <c r="I253" i="33"/>
  <c r="I242" i="33"/>
  <c r="H249" i="33"/>
  <c r="I249" i="33"/>
  <c r="H106" i="33"/>
  <c r="H36" i="33"/>
  <c r="H255" i="33"/>
  <c r="I11" i="33"/>
  <c r="I252" i="33"/>
  <c r="I255" i="33"/>
  <c r="I104" i="33"/>
  <c r="H122" i="33"/>
  <c r="I128" i="33"/>
  <c r="H86" i="33"/>
  <c r="I107" i="33"/>
  <c r="H30" i="33"/>
  <c r="H119" i="33"/>
  <c r="H87" i="33"/>
  <c r="H83" i="33"/>
  <c r="H37" i="33"/>
  <c r="I40" i="33"/>
  <c r="I140" i="33"/>
  <c r="I5" i="33"/>
  <c r="I27" i="33"/>
  <c r="H105" i="33"/>
  <c r="H35" i="33"/>
  <c r="H138" i="33"/>
  <c r="H127" i="33"/>
  <c r="H89" i="33"/>
  <c r="H24" i="33"/>
  <c r="H147" i="33"/>
  <c r="I108" i="33"/>
  <c r="H41" i="33"/>
  <c r="H88" i="33"/>
  <c r="H9" i="33"/>
  <c r="I29" i="33"/>
  <c r="H96" i="33"/>
  <c r="H113" i="33"/>
  <c r="H120" i="33"/>
  <c r="H145" i="33"/>
  <c r="H38" i="33"/>
  <c r="H28" i="33"/>
  <c r="I121" i="33"/>
  <c r="H130" i="33"/>
  <c r="I114" i="33"/>
  <c r="H102" i="33"/>
  <c r="H17" i="33"/>
  <c r="H20" i="33"/>
  <c r="H97" i="33"/>
  <c r="H42" i="33"/>
  <c r="H233" i="33"/>
  <c r="I233" i="33"/>
  <c r="I14" i="33"/>
  <c r="H14" i="33"/>
  <c r="I13" i="33"/>
  <c r="H13" i="33"/>
  <c r="I91" i="33"/>
  <c r="H91" i="33"/>
  <c r="I101" i="33"/>
  <c r="H101" i="33"/>
  <c r="I99" i="33"/>
  <c r="H99" i="33"/>
  <c r="H109" i="33"/>
  <c r="I109" i="33"/>
  <c r="I92" i="33"/>
  <c r="H92" i="33"/>
  <c r="I43" i="33"/>
  <c r="H43" i="33"/>
  <c r="H10" i="33"/>
  <c r="H34" i="33"/>
  <c r="I34" i="33"/>
  <c r="H22" i="33"/>
  <c r="I22" i="33"/>
  <c r="I18" i="33"/>
  <c r="H18" i="33"/>
  <c r="I6" i="33"/>
  <c r="H6" i="33"/>
  <c r="G230" i="33"/>
  <c r="I93" i="33"/>
  <c r="H93" i="33"/>
  <c r="I39" i="33"/>
  <c r="H39" i="33"/>
  <c r="H80" i="33"/>
  <c r="G231" i="33"/>
  <c r="G234" i="33"/>
  <c r="G235" i="33"/>
  <c r="G236" i="33"/>
  <c r="G237" i="33"/>
  <c r="G238" i="33"/>
  <c r="G232" i="33"/>
  <c r="G228" i="33"/>
  <c r="R62" i="33" s="1"/>
  <c r="G239" i="33"/>
  <c r="I98" i="33"/>
  <c r="H98" i="33"/>
  <c r="G229" i="33"/>
  <c r="H12" i="33"/>
  <c r="I12" i="33"/>
  <c r="I85" i="33"/>
  <c r="H85" i="33"/>
  <c r="R140" i="33"/>
  <c r="R237" i="33"/>
  <c r="R161" i="33"/>
  <c r="I95" i="33"/>
  <c r="H95" i="33"/>
  <c r="I103" i="33"/>
  <c r="H103" i="33"/>
  <c r="H110" i="33"/>
  <c r="I110" i="33"/>
  <c r="R21" i="33"/>
  <c r="R152" i="33"/>
  <c r="R192" i="33"/>
  <c r="R105" i="33"/>
  <c r="R135" i="33"/>
  <c r="R88" i="33"/>
  <c r="R76" i="33"/>
  <c r="R173" i="33"/>
  <c r="I23" i="33"/>
  <c r="H23" i="33"/>
  <c r="H111" i="33"/>
  <c r="I111" i="33"/>
  <c r="H242" i="33"/>
  <c r="R151" i="33"/>
  <c r="R107" i="33"/>
  <c r="R23" i="33"/>
  <c r="R164" i="33"/>
  <c r="R18" i="33"/>
  <c r="R154" i="33"/>
  <c r="R131" i="33"/>
  <c r="R120" i="33"/>
  <c r="R157" i="33"/>
  <c r="R147" i="33"/>
  <c r="R112" i="33"/>
  <c r="R100" i="33"/>
  <c r="R40" i="33"/>
  <c r="R198" i="33"/>
  <c r="R114" i="33"/>
  <c r="R66" i="33"/>
  <c r="R221" i="33"/>
  <c r="H90" i="33"/>
  <c r="H21" i="33"/>
  <c r="I21" i="33"/>
  <c r="I8" i="33"/>
  <c r="H8" i="33"/>
  <c r="I248" i="33"/>
  <c r="R163" i="33"/>
  <c r="R155" i="33"/>
  <c r="R7" i="33"/>
  <c r="R176" i="33"/>
  <c r="R145" i="33"/>
  <c r="R129" i="33"/>
  <c r="R36" i="33"/>
  <c r="R166" i="33"/>
  <c r="R167" i="33"/>
  <c r="R204" i="33"/>
  <c r="R14" i="33"/>
  <c r="R159" i="33"/>
  <c r="R124" i="33"/>
  <c r="R136" i="33"/>
  <c r="R53" i="33"/>
  <c r="R138" i="33"/>
  <c r="R11" i="33"/>
  <c r="R86" i="33"/>
  <c r="R182" i="33"/>
  <c r="H31" i="33"/>
  <c r="I33" i="33"/>
  <c r="H33" i="33"/>
  <c r="I115" i="33"/>
  <c r="H115" i="33"/>
  <c r="H248" i="33"/>
  <c r="R20" i="33"/>
  <c r="R175" i="33"/>
  <c r="R203" i="33"/>
  <c r="R44" i="33"/>
  <c r="R200" i="33"/>
  <c r="R229" i="33"/>
  <c r="R141" i="33"/>
  <c r="R17" i="33"/>
  <c r="R178" i="33"/>
  <c r="R215" i="33"/>
  <c r="R109" i="33"/>
  <c r="R26" i="33"/>
  <c r="R171" i="33"/>
  <c r="R148" i="33"/>
  <c r="R160" i="33"/>
  <c r="R101" i="33"/>
  <c r="R6" i="33"/>
  <c r="R222" i="33"/>
  <c r="R170" i="33"/>
  <c r="R185" i="33"/>
  <c r="H26" i="33"/>
  <c r="I25" i="33"/>
  <c r="H25" i="33"/>
  <c r="H112" i="33"/>
  <c r="I112" i="33"/>
  <c r="I180" i="33"/>
  <c r="H180" i="33"/>
  <c r="H207" i="33"/>
  <c r="I207" i="33"/>
  <c r="H168" i="33"/>
  <c r="I168" i="33"/>
  <c r="I149" i="33"/>
  <c r="H149" i="33"/>
  <c r="I69" i="33"/>
  <c r="H69" i="33"/>
  <c r="H76" i="33"/>
  <c r="I76" i="33"/>
  <c r="I60" i="33"/>
  <c r="H60" i="33"/>
  <c r="I187" i="33"/>
  <c r="H187" i="33"/>
  <c r="I191" i="33"/>
  <c r="H191" i="33"/>
  <c r="H206" i="33"/>
  <c r="I206" i="33"/>
  <c r="H156" i="33"/>
  <c r="I156" i="33"/>
  <c r="I161" i="33"/>
  <c r="H161" i="33"/>
  <c r="I56" i="33"/>
  <c r="H56" i="33"/>
  <c r="H64" i="33"/>
  <c r="I64" i="33"/>
  <c r="H71" i="33"/>
  <c r="I71" i="33"/>
  <c r="I200" i="33"/>
  <c r="H200" i="33"/>
  <c r="I182" i="33"/>
  <c r="H182" i="33"/>
  <c r="H73" i="33"/>
  <c r="I73" i="33"/>
  <c r="I171" i="33"/>
  <c r="H171" i="33"/>
  <c r="I59" i="33"/>
  <c r="H59" i="33"/>
  <c r="I80" i="33"/>
  <c r="I172" i="33"/>
  <c r="H172" i="33"/>
  <c r="H190" i="33"/>
  <c r="I190" i="33"/>
  <c r="I203" i="33"/>
  <c r="H203" i="33"/>
  <c r="H154" i="33"/>
  <c r="I154" i="33"/>
  <c r="H159" i="33"/>
  <c r="I159" i="33"/>
  <c r="I51" i="33"/>
  <c r="H51" i="33"/>
  <c r="I75" i="33"/>
  <c r="H75" i="33"/>
  <c r="I179" i="33"/>
  <c r="H179" i="33"/>
  <c r="H205" i="33"/>
  <c r="I205" i="33"/>
  <c r="H155" i="33"/>
  <c r="I155" i="33"/>
  <c r="H79" i="33"/>
  <c r="I79" i="33"/>
  <c r="I52" i="33"/>
  <c r="H52" i="33"/>
  <c r="H170" i="33"/>
  <c r="I170" i="33"/>
  <c r="H166" i="33"/>
  <c r="I166" i="33"/>
  <c r="H67" i="33"/>
  <c r="I67" i="33"/>
  <c r="H178" i="33"/>
  <c r="I178" i="33"/>
  <c r="H202" i="33"/>
  <c r="I202" i="33"/>
  <c r="I165" i="33"/>
  <c r="H165" i="33"/>
  <c r="H167" i="33"/>
  <c r="I167" i="33"/>
  <c r="I78" i="33"/>
  <c r="H78" i="33"/>
  <c r="I63" i="33"/>
  <c r="H63" i="33"/>
  <c r="I174" i="33"/>
  <c r="H174" i="33"/>
  <c r="H210" i="33"/>
  <c r="I210" i="33"/>
  <c r="I62" i="33"/>
  <c r="H62" i="33"/>
  <c r="H188" i="33"/>
  <c r="I188" i="33"/>
  <c r="H195" i="33"/>
  <c r="I195" i="33"/>
  <c r="H163" i="33"/>
  <c r="I163" i="33"/>
  <c r="I70" i="33"/>
  <c r="H70" i="33"/>
  <c r="I150" i="33"/>
  <c r="H150" i="33"/>
  <c r="H186" i="33"/>
  <c r="I186" i="33"/>
  <c r="I204" i="33"/>
  <c r="H204" i="33"/>
  <c r="I160" i="33"/>
  <c r="H160" i="33"/>
  <c r="I55" i="33"/>
  <c r="H55" i="33"/>
  <c r="H184" i="33"/>
  <c r="I184" i="33"/>
  <c r="H175" i="33"/>
  <c r="I175" i="33"/>
  <c r="I189" i="33"/>
  <c r="H189" i="33"/>
  <c r="H201" i="33"/>
  <c r="I201" i="33"/>
  <c r="I153" i="33"/>
  <c r="H153" i="33"/>
  <c r="H158" i="33"/>
  <c r="I158" i="33"/>
  <c r="I66" i="33"/>
  <c r="H66" i="33"/>
  <c r="H54" i="33"/>
  <c r="I54" i="33"/>
  <c r="I183" i="33"/>
  <c r="H183" i="33"/>
  <c r="I177" i="33"/>
  <c r="H177" i="33"/>
  <c r="I208" i="33"/>
  <c r="H208" i="33"/>
  <c r="H196" i="33"/>
  <c r="I196" i="33"/>
  <c r="H164" i="33"/>
  <c r="I164" i="33"/>
  <c r="I53" i="33"/>
  <c r="H53" i="33"/>
  <c r="H74" i="33"/>
  <c r="I74" i="33"/>
  <c r="I173" i="33"/>
  <c r="H173" i="33"/>
  <c r="I152" i="33"/>
  <c r="H152" i="33"/>
  <c r="I77" i="33"/>
  <c r="H77" i="33"/>
  <c r="H198" i="33"/>
  <c r="I198" i="33"/>
  <c r="I65" i="33"/>
  <c r="H65" i="33"/>
  <c r="H181" i="33"/>
  <c r="I181" i="33"/>
  <c r="I176" i="33"/>
  <c r="H176" i="33"/>
  <c r="I209" i="33"/>
  <c r="H209" i="33"/>
  <c r="I199" i="33"/>
  <c r="H199" i="33"/>
  <c r="H151" i="33"/>
  <c r="I151" i="33"/>
  <c r="H58" i="33"/>
  <c r="I58" i="33"/>
  <c r="I50" i="33"/>
  <c r="H50" i="33"/>
  <c r="I61" i="33"/>
  <c r="H61" i="33"/>
  <c r="I185" i="33"/>
  <c r="H185" i="33"/>
  <c r="H197" i="33"/>
  <c r="I197" i="33"/>
  <c r="H157" i="33"/>
  <c r="I157" i="33"/>
  <c r="H162" i="33"/>
  <c r="I162" i="33"/>
  <c r="I57" i="33"/>
  <c r="H57" i="33"/>
  <c r="H68" i="33"/>
  <c r="I68" i="33"/>
  <c r="I72" i="33"/>
  <c r="H72" i="33"/>
  <c r="R83" i="33" l="1"/>
  <c r="R64" i="33"/>
  <c r="R139" i="33"/>
  <c r="R117" i="33"/>
  <c r="R218" i="33"/>
  <c r="R73" i="33"/>
  <c r="R209" i="33"/>
  <c r="R150" i="33"/>
  <c r="R47" i="33"/>
  <c r="R144" i="33"/>
  <c r="R181" i="33"/>
  <c r="R228" i="33"/>
  <c r="R142" i="33"/>
  <c r="R122" i="33"/>
  <c r="R93" i="33"/>
  <c r="R217" i="33"/>
  <c r="R13" i="33"/>
  <c r="R9" i="33"/>
  <c r="R98" i="33"/>
  <c r="R34" i="33"/>
  <c r="R119" i="33"/>
  <c r="R210" i="33"/>
  <c r="R123" i="33"/>
  <c r="R121" i="33"/>
  <c r="R96" i="33"/>
  <c r="R156" i="33"/>
  <c r="R191" i="33"/>
  <c r="R71" i="33"/>
  <c r="R130" i="33"/>
  <c r="R65" i="33"/>
  <c r="R32" i="33"/>
  <c r="R236" i="33"/>
  <c r="R52" i="33"/>
  <c r="R127" i="33"/>
  <c r="R111" i="33"/>
  <c r="R60" i="33"/>
  <c r="R197" i="33"/>
  <c r="R104" i="33"/>
  <c r="R219" i="33"/>
  <c r="R223" i="33"/>
  <c r="R207" i="33"/>
  <c r="R211" i="33"/>
  <c r="R230" i="33"/>
  <c r="R58" i="33"/>
  <c r="R190" i="33"/>
  <c r="R212" i="33"/>
  <c r="R205" i="33"/>
  <c r="R78" i="33"/>
  <c r="R85" i="33"/>
  <c r="R75" i="33"/>
  <c r="R79" i="33"/>
  <c r="R63" i="33"/>
  <c r="R67" i="33"/>
  <c r="R134" i="33"/>
  <c r="R165" i="33"/>
  <c r="R46" i="33"/>
  <c r="R115" i="33"/>
  <c r="R38" i="33"/>
  <c r="R231" i="33"/>
  <c r="R235" i="33"/>
  <c r="R10" i="33"/>
  <c r="R43" i="33"/>
  <c r="R158" i="33"/>
  <c r="R35" i="33"/>
  <c r="R74" i="33"/>
  <c r="R153" i="33"/>
  <c r="R97" i="33"/>
  <c r="I239" i="33"/>
  <c r="H239" i="33"/>
  <c r="R106" i="33"/>
  <c r="R87" i="33"/>
  <c r="R91" i="33"/>
  <c r="R19" i="33"/>
  <c r="R5" i="33"/>
  <c r="R8" i="33"/>
  <c r="R59" i="33"/>
  <c r="R174" i="33"/>
  <c r="H228" i="33"/>
  <c r="I228" i="33"/>
  <c r="R213" i="33"/>
  <c r="R49" i="33"/>
  <c r="R240" i="33"/>
  <c r="S240" i="33" s="1"/>
  <c r="T240" i="33" s="1"/>
  <c r="R180" i="33"/>
  <c r="R89" i="33"/>
  <c r="R208" i="33"/>
  <c r="R68" i="33"/>
  <c r="R27" i="33"/>
  <c r="R224" i="33"/>
  <c r="I229" i="33"/>
  <c r="H229" i="33"/>
  <c r="R30" i="33"/>
  <c r="H232" i="33"/>
  <c r="I232" i="33"/>
  <c r="R42" i="33"/>
  <c r="R69" i="33"/>
  <c r="R48" i="33"/>
  <c r="R226" i="33"/>
  <c r="R214" i="33"/>
  <c r="R24" i="33"/>
  <c r="R196" i="33"/>
  <c r="R108" i="33"/>
  <c r="R102" i="33"/>
  <c r="R239" i="33"/>
  <c r="S239" i="33" s="1"/>
  <c r="T239" i="33" s="1"/>
  <c r="I238" i="33"/>
  <c r="H238" i="33"/>
  <c r="R162" i="33"/>
  <c r="R227" i="33"/>
  <c r="R133" i="33"/>
  <c r="R233" i="33"/>
  <c r="R82" i="33"/>
  <c r="R77" i="33"/>
  <c r="R70" i="33"/>
  <c r="R194" i="33"/>
  <c r="R195" i="33"/>
  <c r="R199" i="33"/>
  <c r="R184" i="33"/>
  <c r="R37" i="33"/>
  <c r="R118" i="33"/>
  <c r="I237" i="33"/>
  <c r="H237" i="33"/>
  <c r="R50" i="33"/>
  <c r="R116" i="33"/>
  <c r="R238" i="33"/>
  <c r="R54" i="33"/>
  <c r="R189" i="33"/>
  <c r="R22" i="33"/>
  <c r="R177" i="33"/>
  <c r="R146" i="33"/>
  <c r="R51" i="33"/>
  <c r="R55" i="33"/>
  <c r="R172" i="33"/>
  <c r="R28" i="33"/>
  <c r="R225" i="33"/>
  <c r="H236" i="33"/>
  <c r="I236" i="33"/>
  <c r="R126" i="33"/>
  <c r="R169" i="33"/>
  <c r="R94" i="33"/>
  <c r="R125" i="33"/>
  <c r="R45" i="33"/>
  <c r="R137" i="33"/>
  <c r="R16" i="33"/>
  <c r="R25" i="33"/>
  <c r="R41" i="33"/>
  <c r="R183" i="33"/>
  <c r="R81" i="33"/>
  <c r="H235" i="33"/>
  <c r="I235" i="33"/>
  <c r="R33" i="33"/>
  <c r="R188" i="33"/>
  <c r="R234" i="33"/>
  <c r="R201" i="33"/>
  <c r="R149" i="33"/>
  <c r="R143" i="33"/>
  <c r="R206" i="33"/>
  <c r="R95" i="33"/>
  <c r="R39" i="33"/>
  <c r="R29" i="33"/>
  <c r="R110" i="33"/>
  <c r="R72" i="33"/>
  <c r="I234" i="33"/>
  <c r="H234" i="33"/>
  <c r="R99" i="33"/>
  <c r="R103" i="33"/>
  <c r="R113" i="33"/>
  <c r="R57" i="33"/>
  <c r="R12" i="33"/>
  <c r="R92" i="33"/>
  <c r="R90" i="33"/>
  <c r="R80" i="33"/>
  <c r="R132" i="33"/>
  <c r="R193" i="33"/>
  <c r="R56" i="33"/>
  <c r="R15" i="33"/>
  <c r="R128" i="33"/>
  <c r="I231" i="33"/>
  <c r="H231" i="33"/>
  <c r="R61" i="33"/>
  <c r="I230" i="33"/>
  <c r="H230" i="33"/>
  <c r="R186" i="33"/>
  <c r="R179" i="33"/>
  <c r="R232" i="33"/>
  <c r="R216" i="33"/>
  <c r="R220" i="33"/>
  <c r="R168" i="33"/>
  <c r="R31" i="33"/>
  <c r="R202" i="33"/>
  <c r="R84" i="33"/>
  <c r="R187" i="33"/>
  <c r="BP244" i="4" l="1"/>
  <c r="BP164" i="4"/>
  <c r="BP198" i="4"/>
  <c r="BP235" i="4"/>
  <c r="BP149" i="4"/>
  <c r="BP240" i="4"/>
  <c r="BP53" i="4"/>
  <c r="BP95" i="4"/>
  <c r="BP115" i="4"/>
  <c r="BP258" i="4"/>
  <c r="BP134" i="4"/>
  <c r="BP167" i="4"/>
  <c r="BP90" i="4"/>
  <c r="BP232" i="4"/>
  <c r="BP264" i="4"/>
  <c r="BP38" i="4"/>
  <c r="BP140" i="4"/>
  <c r="BP151" i="4"/>
  <c r="BP60" i="4"/>
  <c r="BP76" i="4"/>
  <c r="BP81" i="4"/>
  <c r="BP144" i="4"/>
  <c r="BP103" i="4"/>
  <c r="BP68" i="4"/>
  <c r="BP43" i="4"/>
  <c r="BP28" i="4"/>
  <c r="BP245" i="4"/>
  <c r="BP77" i="4"/>
  <c r="BP230" i="4"/>
  <c r="BP110" i="4"/>
  <c r="BP54" i="4"/>
  <c r="BP33" i="4"/>
  <c r="BP98" i="4"/>
  <c r="BP126" i="4"/>
  <c r="BP199" i="4"/>
  <c r="BP173" i="4"/>
  <c r="BP256" i="4"/>
  <c r="BP250" i="4"/>
  <c r="BP263" i="4"/>
  <c r="BP153" i="4"/>
  <c r="BP31" i="4"/>
  <c r="BP210" i="4"/>
  <c r="BP93" i="4"/>
  <c r="BP94" i="4"/>
  <c r="BP208" i="4"/>
  <c r="BP170" i="4"/>
  <c r="BP233" i="4"/>
  <c r="BP150" i="4"/>
  <c r="BP236" i="4"/>
  <c r="BP221" i="4"/>
  <c r="BP165" i="4"/>
  <c r="BP30" i="4"/>
  <c r="BP202" i="4"/>
  <c r="BP215" i="4"/>
  <c r="BP72" i="4"/>
  <c r="BP96" i="4"/>
  <c r="BP162" i="4"/>
  <c r="BP157" i="4"/>
  <c r="BP124" i="4"/>
  <c r="BP122" i="4"/>
  <c r="BP147" i="4"/>
  <c r="BP112" i="4"/>
  <c r="BP261" i="4"/>
  <c r="BP200" i="4"/>
  <c r="BP172" i="4"/>
  <c r="BP29" i="4"/>
  <c r="BP262" i="4"/>
  <c r="BP194" i="4"/>
  <c r="BP106" i="4"/>
  <c r="BP203" i="4"/>
  <c r="BP46" i="4"/>
  <c r="BP195" i="4"/>
  <c r="BP24" i="4"/>
  <c r="BP135" i="4"/>
  <c r="BP34" i="4"/>
  <c r="BP121" i="4"/>
  <c r="BP120" i="4"/>
  <c r="BP219" i="4"/>
  <c r="BP231" i="4"/>
  <c r="BP155" i="4"/>
  <c r="BP132" i="4"/>
  <c r="BP254" i="4"/>
  <c r="BP45" i="4"/>
  <c r="BP218" i="4"/>
  <c r="BP193" i="4"/>
  <c r="BP42" i="4"/>
  <c r="BP229" i="4"/>
  <c r="BP243" i="4"/>
  <c r="BP191" i="4"/>
  <c r="BP119" i="4"/>
  <c r="BP71" i="4"/>
  <c r="BP101" i="4"/>
  <c r="BP223" i="4"/>
  <c r="BP248" i="4"/>
  <c r="BP41" i="4"/>
  <c r="BP117" i="4"/>
  <c r="BP55" i="4"/>
  <c r="BP189" i="4"/>
  <c r="BP82" i="4"/>
  <c r="BP184" i="4"/>
  <c r="BP69" i="4"/>
  <c r="BP79" i="4"/>
  <c r="BP49" i="4"/>
  <c r="BP179" i="4"/>
  <c r="BP56" i="4"/>
  <c r="BP108" i="4"/>
  <c r="BP259" i="4"/>
  <c r="BP228" i="4"/>
  <c r="BP206" i="4"/>
  <c r="BP158" i="4"/>
  <c r="BP114" i="4"/>
  <c r="BP154" i="4"/>
  <c r="BP86" i="4"/>
  <c r="BP133" i="4"/>
  <c r="BP190" i="4"/>
  <c r="BP209" i="4"/>
  <c r="BP48" i="4"/>
  <c r="BP88" i="4"/>
  <c r="BP175" i="4"/>
  <c r="BP201" i="4"/>
  <c r="BP52" i="4"/>
  <c r="BP67" i="4"/>
  <c r="BP139" i="4"/>
  <c r="BP58" i="4"/>
  <c r="BP177" i="4"/>
  <c r="BP174" i="4"/>
  <c r="BP87" i="4"/>
  <c r="BP142" i="4"/>
  <c r="BP89" i="4"/>
  <c r="BP100" i="4"/>
  <c r="BP211" i="4"/>
  <c r="BP152" i="4"/>
  <c r="BP84" i="4"/>
  <c r="BP216" i="4"/>
  <c r="BP47" i="4"/>
  <c r="BP123" i="4"/>
  <c r="BP130" i="4"/>
  <c r="BP171" i="4"/>
  <c r="BP251" i="4"/>
  <c r="BP97" i="4"/>
  <c r="BP257" i="4"/>
  <c r="BP40" i="4"/>
  <c r="BP99" i="4"/>
  <c r="BP241" i="4"/>
  <c r="BP145" i="4"/>
  <c r="BP168" i="4"/>
  <c r="BP27" i="4"/>
  <c r="BP255" i="4"/>
  <c r="BP143" i="4"/>
  <c r="BP65" i="4"/>
  <c r="BP182" i="4"/>
  <c r="BP73" i="4"/>
  <c r="BP161" i="4"/>
  <c r="BP225" i="4"/>
  <c r="BP63" i="4"/>
  <c r="BP227" i="4"/>
  <c r="BP183" i="4"/>
  <c r="BP160" i="4"/>
  <c r="BP197" i="4"/>
  <c r="BP78" i="4"/>
  <c r="BP104" i="4"/>
  <c r="BP205" i="4"/>
  <c r="BP22" i="4"/>
  <c r="BP159" i="4"/>
  <c r="BP196" i="4"/>
  <c r="BP169" i="4"/>
  <c r="BP146" i="4"/>
  <c r="BP92" i="4"/>
  <c r="BP131" i="4"/>
  <c r="BP137" i="4"/>
  <c r="BP136" i="4"/>
  <c r="BP213" i="4"/>
  <c r="BP25" i="4"/>
  <c r="BP214" i="4"/>
  <c r="BP70" i="4"/>
  <c r="BP163" i="4"/>
  <c r="BP180" i="4"/>
  <c r="BP118" i="4"/>
  <c r="BP187" i="4"/>
  <c r="BP36" i="4"/>
  <c r="BP260" i="4"/>
  <c r="BP37" i="4"/>
  <c r="BP234" i="4"/>
  <c r="BP220" i="4"/>
  <c r="BP127" i="4"/>
  <c r="BP85" i="4"/>
  <c r="BP74" i="4"/>
  <c r="BP83" i="4"/>
  <c r="BP224" i="4"/>
  <c r="BP107" i="4"/>
  <c r="BP125" i="4"/>
  <c r="BP116" i="4"/>
  <c r="BP176" i="4"/>
  <c r="BP75" i="4"/>
  <c r="BP249" i="4"/>
  <c r="BP204" i="4"/>
  <c r="BP26" i="4"/>
  <c r="BP181" i="4"/>
  <c r="BP237" i="4"/>
  <c r="BP91" i="4"/>
  <c r="BP252" i="4"/>
  <c r="BP207" i="4"/>
  <c r="BP178" i="4"/>
  <c r="AL190" i="4"/>
  <c r="AL243" i="4"/>
  <c r="AL25" i="4"/>
  <c r="AL194" i="4"/>
  <c r="AL164" i="4"/>
  <c r="AL154" i="4"/>
  <c r="AL150" i="4"/>
  <c r="AL204" i="4"/>
  <c r="AL159" i="4"/>
  <c r="AL177" i="4"/>
  <c r="AL120" i="4"/>
  <c r="AL216" i="4"/>
  <c r="AL180" i="4"/>
  <c r="AL112" i="4"/>
  <c r="AL92" i="4"/>
  <c r="AL218" i="4"/>
  <c r="AL58" i="4"/>
  <c r="AL248" i="4"/>
  <c r="AL55" i="4"/>
  <c r="AL234" i="4"/>
  <c r="AL85" i="4"/>
  <c r="AL56" i="4"/>
  <c r="AL251" i="4"/>
  <c r="AL71" i="4"/>
  <c r="AL256" i="4"/>
  <c r="AL45" i="4"/>
  <c r="AL88" i="4"/>
  <c r="AL81" i="4"/>
  <c r="AL47" i="4"/>
  <c r="AL225" i="4"/>
  <c r="AL49" i="4"/>
  <c r="AL146" i="4"/>
  <c r="AL233" i="4"/>
  <c r="AL131" i="4"/>
  <c r="AL104" i="4"/>
  <c r="AL123" i="4"/>
  <c r="AL26" i="4"/>
  <c r="AL158" i="4"/>
  <c r="AL118" i="4"/>
  <c r="AL199" i="4"/>
  <c r="AL110" i="4"/>
  <c r="AL115" i="4"/>
  <c r="AL46" i="4"/>
  <c r="AL27" i="4"/>
  <c r="AL224" i="4"/>
  <c r="AL153" i="4"/>
  <c r="AL48" i="4"/>
  <c r="AL231" i="4"/>
  <c r="AL99" i="4"/>
  <c r="AL260" i="4"/>
  <c r="AL116" i="4"/>
  <c r="AL210" i="4"/>
  <c r="AL72" i="4"/>
  <c r="AL189" i="4"/>
  <c r="AL106" i="4"/>
  <c r="AL245" i="4"/>
  <c r="AL264" i="4"/>
  <c r="AL34" i="4"/>
  <c r="AL163" i="4"/>
  <c r="AL68" i="4"/>
  <c r="AL161" i="4"/>
  <c r="AL228" i="4"/>
  <c r="AL67" i="4"/>
  <c r="AL206" i="4"/>
  <c r="AL197" i="4"/>
  <c r="AL160" i="4"/>
  <c r="AL79" i="4"/>
  <c r="AL165" i="4"/>
  <c r="AL134" i="4"/>
  <c r="AL196" i="4"/>
  <c r="AL43" i="4"/>
  <c r="AL182" i="4"/>
  <c r="AL223" i="4"/>
  <c r="AL172" i="4"/>
  <c r="AL91" i="4"/>
  <c r="AL82" i="4"/>
  <c r="AL83" i="4"/>
  <c r="AL74" i="4"/>
  <c r="AL142" i="4"/>
  <c r="AL97" i="4"/>
  <c r="AL259" i="4"/>
  <c r="AL86" i="4"/>
  <c r="AL175" i="4"/>
  <c r="AL230" i="4"/>
  <c r="AL40" i="4"/>
  <c r="AL101" i="4"/>
  <c r="AL209" i="4"/>
  <c r="AL174" i="4"/>
  <c r="AL263" i="4"/>
  <c r="AL149" i="4"/>
  <c r="AL144" i="4"/>
  <c r="AL214" i="4"/>
  <c r="AL219" i="4"/>
  <c r="AL78" i="4"/>
  <c r="AL213" i="4"/>
  <c r="AL207" i="4"/>
  <c r="AL258" i="4"/>
  <c r="AL135" i="4"/>
  <c r="AL198" i="4"/>
  <c r="AL202" i="4"/>
  <c r="AL140" i="4"/>
  <c r="AL69" i="4"/>
  <c r="AL122" i="4"/>
  <c r="AL60" i="4"/>
  <c r="AL227" i="4"/>
  <c r="AL195" i="4"/>
  <c r="AL203" i="4"/>
  <c r="AL90" i="4"/>
  <c r="AL229" i="4"/>
  <c r="AL152" i="4"/>
  <c r="AL96" i="4"/>
  <c r="AL89" i="4"/>
  <c r="AL173" i="4"/>
  <c r="AL244" i="4"/>
  <c r="AL200" i="4"/>
  <c r="AL73" i="4"/>
  <c r="AL178" i="4"/>
  <c r="AL201" i="4"/>
  <c r="AL168" i="4"/>
  <c r="AL22" i="4"/>
  <c r="AL240" i="4"/>
  <c r="AL28" i="4"/>
  <c r="AL147" i="4"/>
  <c r="AL236" i="4"/>
  <c r="AL31" i="4"/>
  <c r="AL77" i="4"/>
  <c r="AL130" i="4"/>
  <c r="AL162" i="4"/>
  <c r="AL170" i="4"/>
  <c r="AL76" i="4"/>
  <c r="AL114" i="4"/>
  <c r="AL136" i="4"/>
  <c r="AL139" i="4"/>
  <c r="AL137" i="4"/>
  <c r="AL95" i="4"/>
  <c r="AL145" i="4"/>
  <c r="AL221" i="4"/>
  <c r="AL54" i="4"/>
  <c r="AL183" i="4"/>
  <c r="AL257" i="4"/>
  <c r="AL107" i="4"/>
  <c r="AL157" i="4"/>
  <c r="AL100" i="4"/>
  <c r="AL167" i="4"/>
  <c r="AL30" i="4"/>
  <c r="AL93" i="4"/>
  <c r="AL125" i="4"/>
  <c r="AL208" i="4"/>
  <c r="AL187" i="4"/>
  <c r="AL75" i="4"/>
  <c r="AL108" i="4"/>
  <c r="AL103" i="4"/>
  <c r="AL63" i="4"/>
  <c r="AL36" i="4"/>
  <c r="AL250" i="4"/>
  <c r="AL184" i="4"/>
  <c r="AL24" i="4"/>
  <c r="AL37" i="4"/>
  <c r="AL191" i="4"/>
  <c r="AL41" i="4"/>
  <c r="AL117" i="4"/>
  <c r="AL155" i="4"/>
  <c r="AL29" i="4"/>
  <c r="AL181" i="4"/>
  <c r="AL255" i="4"/>
  <c r="AL151" i="4"/>
  <c r="AL53" i="4"/>
  <c r="AL126" i="4"/>
  <c r="AL262" i="4"/>
  <c r="AL124" i="4"/>
  <c r="AL132" i="4"/>
  <c r="AL119" i="4"/>
  <c r="AL133" i="4"/>
  <c r="AL252" i="4"/>
  <c r="AL220" i="4"/>
  <c r="AL38" i="4"/>
  <c r="AL42" i="4"/>
  <c r="AL205" i="4"/>
  <c r="AL215" i="4"/>
  <c r="AL121" i="4"/>
  <c r="AL261" i="4"/>
  <c r="AL235" i="4"/>
  <c r="AL169" i="4"/>
  <c r="AL65" i="4"/>
  <c r="AL84" i="4"/>
  <c r="AL33" i="4"/>
  <c r="AL232" i="4"/>
  <c r="AL94" i="4"/>
  <c r="AL254" i="4"/>
  <c r="AL176" i="4"/>
  <c r="AL211" i="4"/>
  <c r="AL70" i="4"/>
  <c r="AL249" i="4"/>
  <c r="AL171" i="4"/>
  <c r="AL237" i="4"/>
  <c r="AL52" i="4"/>
  <c r="AL87" i="4"/>
  <c r="AL127" i="4"/>
  <c r="AL98" i="4"/>
  <c r="AL241" i="4"/>
  <c r="AL179" i="4"/>
  <c r="AL143" i="4"/>
  <c r="AL193" i="4"/>
  <c r="BP23" i="4" l="1"/>
  <c r="BP242" i="4"/>
  <c r="BP188" i="4"/>
  <c r="BP111" i="4"/>
  <c r="AL239" i="4"/>
  <c r="BP253" i="4"/>
  <c r="BP105" i="4"/>
  <c r="AL138" i="4"/>
  <c r="BP212" i="4"/>
  <c r="AL226" i="4"/>
  <c r="AL61" i="4"/>
  <c r="AL192" i="4"/>
  <c r="AL23" i="4"/>
  <c r="BP35" i="4"/>
  <c r="AL188" i="4"/>
  <c r="AL21" i="4"/>
  <c r="AL44" i="4"/>
  <c r="AL32" i="4"/>
  <c r="AL128" i="4"/>
  <c r="BP239" i="4"/>
  <c r="BP247" i="4"/>
  <c r="BP39" i="4"/>
  <c r="AL247" i="4"/>
  <c r="AL186" i="4"/>
  <c r="BP113" i="4"/>
  <c r="AL253" i="4"/>
  <c r="BP51" i="4"/>
  <c r="BP50" i="4"/>
  <c r="BP185" i="4"/>
  <c r="AL185" i="4"/>
  <c r="BP21" i="4"/>
  <c r="AL222" i="4"/>
  <c r="AL141" i="4"/>
  <c r="BP44" i="4"/>
  <c r="BP66" i="4"/>
  <c r="AL242" i="4"/>
  <c r="BP222" i="4"/>
  <c r="AL80" i="4"/>
  <c r="AL111" i="4"/>
  <c r="BP226" i="4"/>
  <c r="BP129" i="4"/>
  <c r="AL105" i="4"/>
  <c r="AL51" i="4"/>
  <c r="AL148" i="4"/>
  <c r="BP128" i="4"/>
  <c r="BP61" i="4"/>
  <c r="BP166" i="4"/>
  <c r="BP102" i="4"/>
  <c r="AL64" i="4"/>
  <c r="BP62" i="4"/>
  <c r="BP186" i="4"/>
  <c r="BP32" i="4"/>
  <c r="BP156" i="4"/>
  <c r="BP57" i="4"/>
  <c r="BP59" i="4"/>
  <c r="AL57" i="4"/>
  <c r="AL129" i="4"/>
  <c r="AL102" i="4"/>
  <c r="AL238" i="4"/>
  <c r="AL50" i="4"/>
  <c r="AL109" i="4"/>
  <c r="BP80" i="4"/>
  <c r="BP246" i="4"/>
  <c r="BP138" i="4"/>
  <c r="BP148" i="4"/>
  <c r="BP109" i="4"/>
  <c r="AL246" i="4"/>
  <c r="AL39" i="4"/>
  <c r="BP238" i="4"/>
  <c r="AL62" i="4"/>
  <c r="AL66" i="4"/>
  <c r="BP217" i="4"/>
  <c r="AL113" i="4"/>
  <c r="BP141" i="4"/>
  <c r="AL166" i="4"/>
  <c r="BP64" i="4"/>
  <c r="AL156" i="4"/>
  <c r="AL212" i="4"/>
  <c r="AL59" i="4"/>
  <c r="BP192" i="4"/>
  <c r="AL35" i="4"/>
  <c r="AL217" i="4"/>
  <c r="H17" i="4" l="1"/>
  <c r="I17" i="4" s="1"/>
  <c r="J17" i="4" s="1"/>
  <c r="K17" i="4" s="1"/>
  <c r="L17" i="4" s="1"/>
  <c r="M17" i="4" s="1"/>
  <c r="N17" i="4" s="1"/>
  <c r="O17" i="4" s="1"/>
  <c r="P17" i="4" s="1"/>
  <c r="Q17" i="4" s="1"/>
  <c r="R17" i="4" s="1"/>
  <c r="S17" i="4" s="1"/>
  <c r="T17" i="4" s="1"/>
  <c r="U17" i="4" s="1"/>
  <c r="V17" i="4" s="1"/>
  <c r="W17" i="4" s="1"/>
  <c r="X17" i="4" s="1"/>
  <c r="Y17" i="4" s="1"/>
  <c r="Z17" i="4" s="1"/>
  <c r="AA17" i="4" s="1"/>
  <c r="AB17" i="4" s="1"/>
  <c r="AC17" i="4" s="1"/>
  <c r="AD17" i="4" s="1"/>
  <c r="AE17" i="4" s="1"/>
  <c r="AF17" i="4" s="1"/>
  <c r="AG17" i="4" s="1"/>
  <c r="AH17" i="4" s="1"/>
  <c r="AI17" i="4" s="1"/>
  <c r="AJ17" i="4" s="1"/>
  <c r="AK17" i="4" s="1"/>
  <c r="AL17" i="4" s="1"/>
  <c r="AM17" i="4" s="1"/>
  <c r="AN17" i="4" s="1"/>
  <c r="AO17" i="4" s="1"/>
  <c r="AP17" i="4" s="1"/>
  <c r="AQ17" i="4" s="1"/>
  <c r="AR17" i="4" s="1"/>
  <c r="AS17" i="4" s="1"/>
  <c r="AT17" i="4" s="1"/>
  <c r="AU17" i="4" s="1"/>
  <c r="AV17" i="4" s="1"/>
  <c r="AW17" i="4" s="1"/>
  <c r="AX17" i="4" s="1"/>
  <c r="AY17" i="4" s="1"/>
  <c r="AZ17" i="4" s="1"/>
  <c r="BA17" i="4" s="1"/>
  <c r="BB17" i="4" s="1"/>
  <c r="BC17" i="4" s="1"/>
  <c r="BD17" i="4" s="1"/>
  <c r="BE17" i="4" s="1"/>
  <c r="BF17" i="4" s="1"/>
  <c r="BG17" i="4" s="1"/>
  <c r="BH17" i="4" s="1"/>
  <c r="BI17" i="4" s="1"/>
  <c r="BJ17" i="4" s="1"/>
  <c r="BK17" i="4" s="1"/>
  <c r="BL17" i="4" s="1"/>
  <c r="BM17" i="4" s="1"/>
  <c r="BN17" i="4" s="1"/>
  <c r="BO17" i="4" s="1"/>
  <c r="BP17" i="4" s="1"/>
  <c r="BQ17" i="4" s="1"/>
  <c r="BR17" i="4" s="1"/>
  <c r="BS17" i="4" s="1"/>
  <c r="BT17" i="4" s="1"/>
  <c r="BU17" i="4" s="1"/>
  <c r="BV17" i="4" s="1"/>
  <c r="BW17" i="4" s="1"/>
  <c r="BX17" i="4" s="1"/>
  <c r="BY17" i="4" s="1"/>
  <c r="BZ17" i="4" s="1"/>
  <c r="CA17" i="4" s="1"/>
  <c r="CB17" i="4" s="1"/>
  <c r="CC17" i="4" s="1"/>
  <c r="CD17" i="4" s="1"/>
  <c r="CE17" i="4" s="1"/>
  <c r="CF17" i="4" s="1"/>
  <c r="CG17" i="4" s="1"/>
  <c r="CH17" i="4" s="1"/>
  <c r="CI17" i="4" s="1"/>
  <c r="CJ17" i="4" s="1"/>
  <c r="CK17" i="4" s="1"/>
  <c r="CL17" i="4" s="1"/>
  <c r="CM17" i="4" s="1"/>
  <c r="CN17" i="4" s="1"/>
  <c r="CO17" i="4" s="1"/>
  <c r="CP17" i="4" s="1"/>
  <c r="CQ17" i="4" s="1"/>
  <c r="CR17" i="4" s="1"/>
  <c r="CS17" i="4" s="1"/>
  <c r="CT17" i="4" s="1"/>
  <c r="CU17" i="4" s="1"/>
  <c r="CV17" i="4" s="1"/>
  <c r="CW17" i="4" s="1"/>
  <c r="CX17" i="4" s="1"/>
  <c r="CY17" i="4" s="1"/>
  <c r="CZ17" i="4" s="1"/>
  <c r="DA17" i="4" s="1"/>
  <c r="DB17" i="4" s="1"/>
  <c r="DC17" i="4" s="1"/>
  <c r="DD17" i="4" s="1"/>
  <c r="DE17" i="4" s="1"/>
  <c r="DF17" i="4" s="1"/>
  <c r="DG17" i="4" s="1"/>
  <c r="DH17" i="4" s="1"/>
  <c r="DI17" i="4" s="1"/>
  <c r="DJ17" i="4" s="1"/>
  <c r="DK17" i="4" s="1"/>
  <c r="DL17" i="4" s="1"/>
  <c r="DM17" i="4" s="1"/>
  <c r="DN17" i="4" s="1"/>
  <c r="DO17" i="4" s="1"/>
  <c r="DP17" i="4" s="1"/>
  <c r="DQ17" i="4" s="1"/>
  <c r="DR17" i="4" s="1"/>
  <c r="DS17" i="4" s="1"/>
  <c r="DT17" i="4" s="1"/>
  <c r="DU17" i="4" s="1"/>
  <c r="DV17" i="4" s="1"/>
  <c r="DW17" i="4" s="1"/>
  <c r="DX17" i="4" s="1"/>
  <c r="DY17" i="4" s="1"/>
  <c r="DZ17" i="4" s="1"/>
  <c r="EA17" i="4" s="1"/>
  <c r="EB17" i="4" s="1"/>
  <c r="EC17" i="4" s="1"/>
  <c r="ED17" i="4" s="1"/>
  <c r="EE17" i="4" s="1"/>
  <c r="EF17" i="4" s="1"/>
  <c r="EG17" i="4" s="1"/>
  <c r="EH17" i="4" s="1"/>
  <c r="EI17" i="4" s="1"/>
  <c r="EJ17" i="4" s="1"/>
  <c r="EK17" i="4" s="1"/>
  <c r="EL17" i="4" s="1"/>
  <c r="EM17" i="4" s="1"/>
  <c r="EN17" i="4" s="1"/>
  <c r="EO17" i="4" s="1"/>
  <c r="EP17" i="4" s="1"/>
  <c r="EQ17" i="4" s="1"/>
  <c r="ER17" i="4" s="1"/>
  <c r="ES17" i="4" s="1"/>
  <c r="ET17" i="4" s="1"/>
  <c r="EU17" i="4" s="1"/>
  <c r="EV17" i="4" s="1"/>
  <c r="EW17" i="4" s="1"/>
  <c r="EX17" i="4" s="1"/>
  <c r="EY17" i="4" s="1"/>
  <c r="EZ17" i="4" s="1"/>
  <c r="FA17" i="4" s="1"/>
  <c r="FB17" i="4" s="1"/>
  <c r="FC17" i="4" s="1"/>
  <c r="FD17" i="4" s="1"/>
  <c r="FE17" i="4" s="1"/>
  <c r="FF17" i="4" s="1"/>
  <c r="FG17" i="4" s="1"/>
  <c r="FH17" i="4" s="1"/>
  <c r="FI17" i="4" s="1"/>
  <c r="FJ17" i="4" s="1"/>
  <c r="FK17" i="4" s="1"/>
  <c r="FL17" i="4" s="1"/>
  <c r="FM17" i="4" s="1"/>
  <c r="FN17" i="4" s="1"/>
  <c r="FO17" i="4" s="1"/>
  <c r="FP17" i="4" s="1"/>
  <c r="FQ17" i="4" s="1"/>
  <c r="FR17" i="4" s="1"/>
  <c r="FS17" i="4" s="1"/>
  <c r="FT17" i="4" s="1"/>
  <c r="FU17" i="4" s="1"/>
  <c r="FV17" i="4" s="1"/>
  <c r="FW17" i="4" s="1"/>
  <c r="FX17" i="4" s="1"/>
  <c r="FY17" i="4" s="1"/>
  <c r="FZ17" i="4" s="1"/>
  <c r="GA17" i="4" s="1"/>
  <c r="GB17" i="4" s="1"/>
  <c r="GC17" i="4" s="1"/>
  <c r="GD17" i="4" s="1"/>
  <c r="GE17" i="4" s="1"/>
  <c r="GF17" i="4" s="1"/>
  <c r="GG17" i="4" s="1"/>
  <c r="GH17" i="4" s="1"/>
  <c r="GI17" i="4" s="1"/>
  <c r="GJ17" i="4" s="1"/>
  <c r="GK17" i="4" s="1"/>
  <c r="GL17" i="4" s="1"/>
  <c r="GM17" i="4" s="1"/>
  <c r="GN17" i="4" s="1"/>
  <c r="GO17" i="4" s="1"/>
  <c r="GP17" i="4" s="1"/>
  <c r="GQ17" i="4" s="1"/>
  <c r="GR17" i="4" s="1"/>
  <c r="GS17" i="4" s="1"/>
  <c r="GT17" i="4" s="1"/>
  <c r="GU17" i="4" s="1"/>
  <c r="GV17" i="4" s="1"/>
  <c r="GW17" i="4" s="1"/>
  <c r="GX17" i="4" s="1"/>
  <c r="GY17" i="4" s="1"/>
  <c r="GZ17" i="4" s="1"/>
  <c r="HA17" i="4" s="1"/>
  <c r="HB17" i="4" s="1"/>
  <c r="HC17" i="4" s="1"/>
  <c r="HD17" i="4" s="1"/>
  <c r="HE17" i="4" s="1"/>
  <c r="HF17" i="4" s="1"/>
  <c r="HG17" i="4" s="1"/>
  <c r="HH17" i="4" s="1"/>
  <c r="HI17" i="4" s="1"/>
  <c r="HJ17" i="4" s="1"/>
  <c r="HK17" i="4" s="1"/>
  <c r="HL17" i="4" s="1"/>
  <c r="HM17" i="4" s="1"/>
  <c r="HN17" i="4" s="1"/>
  <c r="HO17" i="4" s="1"/>
  <c r="HP17" i="4" s="1"/>
  <c r="HQ17" i="4" s="1"/>
  <c r="HR17" i="4" s="1"/>
  <c r="HS17" i="4" s="1"/>
  <c r="HT17" i="4" s="1"/>
  <c r="HU17" i="4" s="1"/>
  <c r="HV17" i="4" s="1"/>
  <c r="HW17" i="4" s="1"/>
  <c r="HX17" i="4" s="1"/>
  <c r="HY17" i="4" s="1"/>
  <c r="HZ17" i="4" s="1"/>
  <c r="IA17" i="4" s="1"/>
  <c r="IB17" i="4" s="1"/>
  <c r="IC17" i="4" s="1"/>
  <c r="ID17" i="4" s="1"/>
  <c r="IE17" i="4" s="1"/>
  <c r="IF17" i="4" s="1"/>
  <c r="IG17" i="4" s="1"/>
  <c r="BQ30" i="4" l="1"/>
  <c r="CT27" i="4"/>
  <c r="BQ31" i="4"/>
  <c r="BQ258" i="4"/>
  <c r="BQ259" i="4"/>
  <c r="CT254" i="4"/>
  <c r="BQ260" i="4"/>
  <c r="CT255" i="4"/>
  <c r="BQ20" i="4"/>
  <c r="CT25" i="4"/>
  <c r="BQ23" i="4"/>
  <c r="CT26" i="4"/>
  <c r="BQ21" i="4"/>
  <c r="BQ33" i="4"/>
  <c r="BQ261" i="4"/>
  <c r="CT28" i="4"/>
  <c r="CT256" i="4"/>
  <c r="BQ22" i="4"/>
  <c r="BQ34" i="4"/>
  <c r="BQ262" i="4"/>
  <c r="CT29" i="4"/>
  <c r="CT257" i="4"/>
  <c r="BQ263" i="4"/>
  <c r="CT30" i="4"/>
  <c r="CT258" i="4"/>
  <c r="BQ24" i="4"/>
  <c r="BQ264" i="4"/>
  <c r="CT31" i="4"/>
  <c r="CT259" i="4"/>
  <c r="BQ25" i="4"/>
  <c r="CT20" i="4"/>
  <c r="CT260" i="4"/>
  <c r="BQ26" i="4"/>
  <c r="BQ254" i="4"/>
  <c r="CT21" i="4"/>
  <c r="CT33" i="4"/>
  <c r="CT261" i="4"/>
  <c r="BQ27" i="4"/>
  <c r="BQ255" i="4"/>
  <c r="CT22" i="4"/>
  <c r="CT34" i="4"/>
  <c r="CT262" i="4"/>
  <c r="BQ28" i="4"/>
  <c r="BQ256" i="4"/>
  <c r="CT23" i="4"/>
  <c r="CT263" i="4"/>
  <c r="BQ29" i="4"/>
  <c r="BQ257" i="4"/>
  <c r="CT24" i="4"/>
  <c r="CT264" i="4"/>
  <c r="CT248" i="4" l="1"/>
  <c r="BQ248" i="4"/>
  <c r="BQ252" i="4"/>
  <c r="CT252" i="4"/>
  <c r="CT59" i="4"/>
  <c r="BQ59" i="4"/>
  <c r="BQ245" i="4"/>
  <c r="CT245" i="4"/>
  <c r="CT215" i="4"/>
  <c r="BQ215" i="4"/>
  <c r="CT216" i="4"/>
  <c r="BQ216" i="4"/>
  <c r="BQ72" i="4"/>
  <c r="CT72" i="4"/>
  <c r="BQ188" i="4"/>
  <c r="CT188" i="4"/>
  <c r="BQ152" i="4"/>
  <c r="CT152" i="4"/>
  <c r="CT130" i="4"/>
  <c r="BQ130" i="4"/>
  <c r="CT170" i="4"/>
  <c r="BQ170" i="4"/>
  <c r="CT108" i="4"/>
  <c r="BQ108" i="4"/>
  <c r="BQ173" i="4"/>
  <c r="CT173" i="4"/>
  <c r="BQ206" i="4"/>
  <c r="CT206" i="4"/>
  <c r="BQ88" i="4"/>
  <c r="CT88" i="4"/>
  <c r="CT223" i="4"/>
  <c r="BQ223" i="4"/>
  <c r="BF238" i="4"/>
  <c r="CT61" i="4"/>
  <c r="BQ61" i="4"/>
  <c r="CT174" i="4"/>
  <c r="BQ174" i="4"/>
  <c r="CT87" i="4"/>
  <c r="BQ87" i="4"/>
  <c r="CT118" i="4"/>
  <c r="BQ118" i="4"/>
  <c r="CT142" i="4"/>
  <c r="BQ142" i="4"/>
  <c r="BQ205" i="4"/>
  <c r="CT205" i="4"/>
  <c r="BQ93" i="4"/>
  <c r="CT93" i="4"/>
  <c r="BQ184" i="4"/>
  <c r="CT184" i="4"/>
  <c r="CT90" i="4"/>
  <c r="BQ90" i="4"/>
  <c r="BQ151" i="4"/>
  <c r="CT151" i="4"/>
  <c r="BQ140" i="4"/>
  <c r="CT140" i="4"/>
  <c r="BQ117" i="4"/>
  <c r="CT117" i="4"/>
  <c r="CT243" i="4"/>
  <c r="BQ243" i="4"/>
  <c r="BQ137" i="4"/>
  <c r="CT137" i="4"/>
  <c r="CH50" i="4"/>
  <c r="CT239" i="4"/>
  <c r="BQ239" i="4"/>
  <c r="CT65" i="4"/>
  <c r="BQ65" i="4"/>
  <c r="CT178" i="4"/>
  <c r="BQ178" i="4"/>
  <c r="BQ203" i="4"/>
  <c r="CT203" i="4"/>
  <c r="BQ76" i="4"/>
  <c r="CT76" i="4"/>
  <c r="CH102" i="4"/>
  <c r="BQ176" i="4"/>
  <c r="CT176" i="4"/>
  <c r="CT106" i="4"/>
  <c r="BQ106" i="4"/>
  <c r="BQ253" i="4"/>
  <c r="CT253" i="4"/>
  <c r="CT168" i="4"/>
  <c r="BQ168" i="4"/>
  <c r="CT78" i="4"/>
  <c r="BQ78" i="4"/>
  <c r="BQ131" i="4"/>
  <c r="CT131" i="4"/>
  <c r="BQ136" i="4"/>
  <c r="CT136" i="4"/>
  <c r="CH44" i="4"/>
  <c r="CH192" i="4"/>
  <c r="BQ47" i="4"/>
  <c r="CT47" i="4"/>
  <c r="BQ114" i="4"/>
  <c r="CT114" i="4"/>
  <c r="CT165" i="4"/>
  <c r="BQ165" i="4"/>
  <c r="BQ235" i="4"/>
  <c r="CT235" i="4"/>
  <c r="CT213" i="4"/>
  <c r="BQ213" i="4"/>
  <c r="BQ57" i="4"/>
  <c r="CT57" i="4"/>
  <c r="CT73" i="4"/>
  <c r="BQ73" i="4"/>
  <c r="CH23" i="4"/>
  <c r="CH238" i="4"/>
  <c r="BQ234" i="4"/>
  <c r="CT234" i="4"/>
  <c r="CT101" i="4"/>
  <c r="BQ101" i="4"/>
  <c r="BQ60" i="4"/>
  <c r="CT60" i="4"/>
  <c r="BQ68" i="4"/>
  <c r="CT68" i="4"/>
  <c r="CT141" i="4"/>
  <c r="BQ141" i="4"/>
  <c r="CT53" i="4"/>
  <c r="BQ53" i="4"/>
  <c r="BQ129" i="4"/>
  <c r="CT129" i="4"/>
  <c r="CT134" i="4"/>
  <c r="BQ134" i="4"/>
  <c r="CT43" i="4"/>
  <c r="BQ43" i="4"/>
  <c r="BF192" i="4"/>
  <c r="BF64" i="4"/>
  <c r="CH51" i="4"/>
  <c r="BF51" i="4"/>
  <c r="BQ48" i="4"/>
  <c r="CT48" i="4"/>
  <c r="BQ121" i="4"/>
  <c r="CT121" i="4"/>
  <c r="CT175" i="4"/>
  <c r="BQ175" i="4"/>
  <c r="BQ110" i="4"/>
  <c r="CT110" i="4"/>
  <c r="BQ67" i="4"/>
  <c r="CT67" i="4"/>
  <c r="CT183" i="4"/>
  <c r="BQ183" i="4"/>
  <c r="BQ111" i="4"/>
  <c r="CT111" i="4"/>
  <c r="BQ100" i="4"/>
  <c r="CT100" i="4"/>
  <c r="CT237" i="4"/>
  <c r="BQ237" i="4"/>
  <c r="BF102" i="4"/>
  <c r="CT46" i="4"/>
  <c r="BQ46" i="4"/>
  <c r="BQ229" i="4"/>
  <c r="CT229" i="4"/>
  <c r="CT124" i="4"/>
  <c r="BQ124" i="4"/>
  <c r="BQ230" i="4"/>
  <c r="CT230" i="4"/>
  <c r="BQ133" i="4"/>
  <c r="CT133" i="4"/>
  <c r="CT138" i="4"/>
  <c r="BQ138" i="4"/>
  <c r="BQ225" i="4"/>
  <c r="CT225" i="4"/>
  <c r="BF50" i="4"/>
  <c r="BF23" i="4"/>
  <c r="CT42" i="4"/>
  <c r="BQ42" i="4"/>
  <c r="CT224" i="4"/>
  <c r="BQ224" i="4"/>
  <c r="BQ49" i="4"/>
  <c r="CT49" i="4"/>
  <c r="BF44" i="4"/>
  <c r="CH64" i="4"/>
  <c r="BQ160" i="4"/>
  <c r="CT160" i="4"/>
  <c r="BQ179" i="4"/>
  <c r="CT179" i="4"/>
  <c r="BQ197" i="4"/>
  <c r="CT197" i="4"/>
  <c r="CT97" i="4"/>
  <c r="BQ97" i="4"/>
  <c r="CT238" i="4"/>
  <c r="BQ238" i="4"/>
  <c r="BQ167" i="4"/>
  <c r="CT167" i="4"/>
  <c r="CT127" i="4"/>
  <c r="BQ127" i="4"/>
  <c r="CT219" i="4"/>
  <c r="BQ219" i="4"/>
  <c r="BQ71" i="4"/>
  <c r="CT71" i="4"/>
  <c r="CT55" i="4"/>
  <c r="BQ55" i="4"/>
  <c r="CT192" i="4"/>
  <c r="BQ192" i="4"/>
  <c r="CT102" i="4"/>
  <c r="BQ102" i="4"/>
  <c r="BQ169" i="4"/>
  <c r="CT169" i="4"/>
  <c r="BQ212" i="4"/>
  <c r="CT212" i="4"/>
  <c r="CT231" i="4"/>
  <c r="BQ231" i="4"/>
  <c r="CT250" i="4"/>
  <c r="BQ250" i="4"/>
  <c r="BF113" i="4" l="1"/>
  <c r="CH113" i="4"/>
  <c r="BF21" i="4"/>
  <c r="BF246" i="4"/>
  <c r="BQ249" i="4"/>
  <c r="CT249" i="4"/>
  <c r="BF222" i="4"/>
  <c r="BQ182" i="4"/>
  <c r="CT182" i="4"/>
  <c r="CH246" i="4"/>
  <c r="CH186" i="4"/>
  <c r="BQ163" i="4"/>
  <c r="CT163" i="4"/>
  <c r="BQ77" i="4"/>
  <c r="CT77" i="4"/>
  <c r="BQ119" i="4"/>
  <c r="CT119" i="4"/>
  <c r="CH222" i="4"/>
  <c r="CH80" i="4"/>
  <c r="CH109" i="4"/>
  <c r="BF80" i="4"/>
  <c r="BF186" i="4"/>
  <c r="CH21" i="4"/>
  <c r="BF109" i="4"/>
  <c r="CH66" i="4" l="1"/>
  <c r="BQ210" i="4"/>
  <c r="CT210" i="4"/>
  <c r="CT112" i="4"/>
  <c r="BQ112" i="4"/>
  <c r="CH148" i="4"/>
  <c r="CH62" i="4"/>
  <c r="BF32" i="4"/>
  <c r="CH35" i="4"/>
  <c r="CH32" i="4"/>
  <c r="CT247" i="4"/>
  <c r="BQ247" i="4"/>
  <c r="BQ132" i="4"/>
  <c r="CT132" i="4"/>
  <c r="BQ157" i="4"/>
  <c r="CT157" i="4"/>
  <c r="BF62" i="4"/>
  <c r="CH242" i="4"/>
  <c r="BQ37" i="4"/>
  <c r="CT37" i="4"/>
  <c r="CT92" i="4"/>
  <c r="BQ92" i="4"/>
  <c r="BF66" i="4"/>
  <c r="CH188" i="4"/>
  <c r="CT85" i="4"/>
  <c r="BQ85" i="4"/>
  <c r="CT38" i="4"/>
  <c r="BQ38" i="4"/>
  <c r="CT99" i="4"/>
  <c r="BQ99" i="4"/>
  <c r="BF148" i="4"/>
  <c r="CT143" i="4"/>
  <c r="BQ143" i="4"/>
  <c r="BF35" i="4"/>
  <c r="BF188" i="4"/>
  <c r="BQ162" i="4"/>
  <c r="CT162" i="4"/>
  <c r="BF242" i="4" l="1"/>
  <c r="CH212" i="4"/>
  <c r="CH128" i="4"/>
  <c r="BF217" i="4" l="1"/>
  <c r="BF212" i="4"/>
  <c r="CH111" i="4"/>
  <c r="BF128" i="4"/>
  <c r="BF138" i="4" l="1"/>
  <c r="CH247" i="4"/>
  <c r="CH39" i="4"/>
  <c r="CH129" i="4"/>
  <c r="CH61" i="4"/>
  <c r="CH156" i="4"/>
  <c r="CH138" i="4"/>
  <c r="BF111" i="4"/>
  <c r="CH59" i="4"/>
  <c r="CH105" i="4"/>
  <c r="BF61" i="4"/>
  <c r="BF129" i="4"/>
  <c r="BF253" i="4"/>
  <c r="CH57" i="4"/>
  <c r="BF105" i="4"/>
  <c r="BF59" i="4"/>
  <c r="BF156" i="4"/>
  <c r="BF57" i="4"/>
  <c r="CH217" i="4"/>
  <c r="BF39" i="4"/>
  <c r="CH253" i="4"/>
  <c r="BF247" i="4"/>
  <c r="BF185" i="4" l="1"/>
  <c r="CH185" i="4"/>
  <c r="BF69" i="4" l="1"/>
  <c r="BF67" i="4"/>
  <c r="BF25" i="4"/>
  <c r="BF263" i="4"/>
  <c r="CH244" i="4"/>
  <c r="CH53" i="4"/>
  <c r="BF43" i="4"/>
  <c r="BF208" i="4"/>
  <c r="BF162" i="4"/>
  <c r="BF82" i="4"/>
  <c r="BF219" i="4"/>
  <c r="CH201" i="4"/>
  <c r="BF260" i="4"/>
  <c r="BF77" i="4"/>
  <c r="CH197" i="4"/>
  <c r="BF124" i="4"/>
  <c r="BF165" i="4"/>
  <c r="BF232" i="4"/>
  <c r="BF85" i="4"/>
  <c r="BF198" i="4"/>
  <c r="CH123" i="4"/>
  <c r="CH174" i="4"/>
  <c r="CH52" i="4"/>
  <c r="CH119" i="4"/>
  <c r="CH219" i="4"/>
  <c r="BF52" i="4"/>
  <c r="CH122" i="4"/>
  <c r="BF60" i="4"/>
  <c r="BF256" i="4"/>
  <c r="CH182" i="4"/>
  <c r="CH36" i="4"/>
  <c r="CH203" i="4"/>
  <c r="CH85" i="4"/>
  <c r="BF37" i="4"/>
  <c r="BF211" i="4"/>
  <c r="CH193" i="4"/>
  <c r="BF237" i="4"/>
  <c r="BF68" i="4"/>
  <c r="BF201" i="4"/>
  <c r="CH120" i="4"/>
  <c r="CH84" i="4"/>
  <c r="BF170" i="4"/>
  <c r="CH124" i="4"/>
  <c r="CH70" i="4"/>
  <c r="CH232" i="4"/>
  <c r="BF91" i="4"/>
  <c r="CH258" i="4"/>
  <c r="BF103" i="4"/>
  <c r="BF65" i="4"/>
  <c r="CH114" i="4"/>
  <c r="CH20" i="4"/>
  <c r="BF149" i="4"/>
  <c r="CH135" i="4"/>
  <c r="BF250" i="4"/>
  <c r="BF95" i="4"/>
  <c r="BF78" i="4"/>
  <c r="CH87" i="4"/>
  <c r="CH147" i="4"/>
  <c r="CH227" i="4"/>
  <c r="CH38" i="4"/>
  <c r="BF151" i="4"/>
  <c r="BF178" i="4"/>
  <c r="CH229" i="4"/>
  <c r="BF20" i="4"/>
  <c r="CH168" i="4"/>
  <c r="CH157" i="4"/>
  <c r="BF24" i="4"/>
  <c r="BF74" i="4"/>
  <c r="BF83" i="4"/>
  <c r="BF92" i="4"/>
  <c r="BF167" i="4"/>
  <c r="CH133" i="4"/>
  <c r="BF45" i="4"/>
  <c r="BF100" i="4"/>
  <c r="CH195" i="4"/>
  <c r="CH172" i="4"/>
  <c r="BF136" i="4"/>
  <c r="BF173" i="4"/>
  <c r="CH250" i="4"/>
  <c r="CH145" i="4"/>
  <c r="BF259" i="4"/>
  <c r="CH175" i="4"/>
  <c r="BF38" i="4"/>
  <c r="CH63" i="4"/>
  <c r="BF252" i="4"/>
  <c r="CH40" i="4"/>
  <c r="CH142" i="4"/>
  <c r="BF36" i="4"/>
  <c r="BF184" i="4"/>
  <c r="CH163" i="4"/>
  <c r="CH34" i="4"/>
  <c r="BF235" i="4"/>
  <c r="BF175" i="4"/>
  <c r="BF169" i="4"/>
  <c r="BF135" i="4"/>
  <c r="CH42" i="4"/>
  <c r="BF137" i="4"/>
  <c r="BF229" i="4"/>
  <c r="CH104" i="4"/>
  <c r="BF139" i="4"/>
  <c r="CH164" i="4"/>
  <c r="CH112" i="4"/>
  <c r="BF206" i="4"/>
  <c r="CH25" i="4"/>
  <c r="BF161" i="4"/>
  <c r="BF189" i="4"/>
  <c r="CH58" i="4"/>
  <c r="BF158" i="4"/>
  <c r="CH99" i="4"/>
  <c r="BF126" i="4"/>
  <c r="BF205" i="4"/>
  <c r="BF225" i="4"/>
  <c r="BF241" i="4"/>
  <c r="BF197" i="4"/>
  <c r="BF147" i="4"/>
  <c r="CH173" i="4"/>
  <c r="CH158" i="4"/>
  <c r="CH47" i="4"/>
  <c r="CH210" i="4"/>
  <c r="CH149" i="4"/>
  <c r="CH136" i="4"/>
  <c r="BF123" i="4"/>
  <c r="BF227" i="4"/>
  <c r="BF133" i="4"/>
  <c r="BF196" i="4"/>
  <c r="CH31" i="4"/>
  <c r="CH248" i="4"/>
  <c r="CH26" i="4"/>
  <c r="BF181" i="4"/>
  <c r="CH187" i="4"/>
  <c r="BF152" i="4"/>
  <c r="BF46" i="4"/>
  <c r="BF233" i="4"/>
  <c r="BF134" i="4"/>
  <c r="BF155" i="4"/>
  <c r="BF34" i="4"/>
  <c r="CH81" i="4"/>
  <c r="BF171" i="4"/>
  <c r="BF86" i="4"/>
  <c r="CH77" i="4"/>
  <c r="CH208" i="4"/>
  <c r="CH198" i="4"/>
  <c r="BF223" i="4"/>
  <c r="CH207" i="4"/>
  <c r="BF153" i="4"/>
  <c r="CH240" i="4"/>
  <c r="BF195" i="4"/>
  <c r="CH41" i="4"/>
  <c r="BF255" i="4"/>
  <c r="BF26" i="4"/>
  <c r="BF193" i="4"/>
  <c r="BF140" i="4"/>
  <c r="CH88" i="4"/>
  <c r="BF87" i="4"/>
  <c r="CH241" i="4"/>
  <c r="CH196" i="4"/>
  <c r="CH115" i="4"/>
  <c r="BF97" i="4"/>
  <c r="CH127" i="4"/>
  <c r="BF220" i="4"/>
  <c r="CH90" i="4"/>
  <c r="BF120" i="4"/>
  <c r="BF203" i="4"/>
  <c r="BF73" i="4"/>
  <c r="BF144" i="4"/>
  <c r="BF93" i="4"/>
  <c r="BF257" i="4"/>
  <c r="CH171" i="4"/>
  <c r="BF179" i="4"/>
  <c r="BF70" i="4"/>
  <c r="BF245" i="4"/>
  <c r="CH78" i="4"/>
  <c r="CH95" i="4"/>
  <c r="CH54" i="4"/>
  <c r="BF180" i="4"/>
  <c r="CH216" i="4"/>
  <c r="CH230" i="4"/>
  <c r="BF249" i="4"/>
  <c r="BF187" i="4"/>
  <c r="CH254" i="4"/>
  <c r="CH72" i="4"/>
  <c r="BF96" i="4"/>
  <c r="CH22" i="4"/>
  <c r="CH181" i="4"/>
  <c r="BF71" i="4"/>
  <c r="BF160" i="4"/>
  <c r="BF104" i="4"/>
  <c r="CH259" i="4"/>
  <c r="BF183" i="4"/>
  <c r="CH234" i="4"/>
  <c r="CH170" i="4"/>
  <c r="BF230" i="4"/>
  <c r="CH125" i="4"/>
  <c r="CH225" i="4"/>
  <c r="CH179" i="4"/>
  <c r="BF168" i="4"/>
  <c r="BF122" i="4"/>
  <c r="CH73" i="4"/>
  <c r="BF240" i="4"/>
  <c r="CH256" i="4"/>
  <c r="CH103" i="4"/>
  <c r="BF131" i="4"/>
  <c r="BF172" i="4"/>
  <c r="BF127" i="4"/>
  <c r="CH89" i="4"/>
  <c r="CH98" i="4"/>
  <c r="CH224" i="4"/>
  <c r="BF182" i="4"/>
  <c r="BF215" i="4"/>
  <c r="CH94" i="4"/>
  <c r="CH33" i="4"/>
  <c r="BF108" i="4"/>
  <c r="CH202" i="4"/>
  <c r="CH220" i="4"/>
  <c r="AL20" i="4"/>
  <c r="BF146" i="4"/>
  <c r="BF130" i="4"/>
  <c r="BF48" i="4"/>
  <c r="CH46" i="4"/>
  <c r="CH237" i="4"/>
  <c r="BF79" i="4"/>
  <c r="CH199" i="4"/>
  <c r="BF214" i="4"/>
  <c r="CH183" i="4"/>
  <c r="CH167" i="4"/>
  <c r="CH140" i="4"/>
  <c r="CH86" i="4"/>
  <c r="CH117" i="4"/>
  <c r="BF99" i="4"/>
  <c r="CH184" i="4"/>
  <c r="BF228" i="4"/>
  <c r="CH92" i="4"/>
  <c r="CH194" i="4"/>
  <c r="CH144" i="4"/>
  <c r="CH211" i="4"/>
  <c r="CH93" i="4"/>
  <c r="CH131" i="4"/>
  <c r="CH228" i="4"/>
  <c r="CH263" i="4"/>
  <c r="CH116" i="4"/>
  <c r="BF216" i="4"/>
  <c r="CH243" i="4"/>
  <c r="CH165" i="4"/>
  <c r="BF33" i="4"/>
  <c r="CH79" i="4"/>
  <c r="CH255" i="4"/>
  <c r="CH191" i="4"/>
  <c r="BF125" i="4"/>
  <c r="CH132" i="4"/>
  <c r="CH28" i="4"/>
  <c r="BF55" i="4"/>
  <c r="BF174" i="4"/>
  <c r="CH82" i="4"/>
  <c r="CH221" i="4"/>
  <c r="BF42" i="4"/>
  <c r="CH130" i="4"/>
  <c r="CH223" i="4"/>
  <c r="CH143" i="4"/>
  <c r="CH151" i="4"/>
  <c r="CH177" i="4"/>
  <c r="CH45" i="4"/>
  <c r="CH106" i="4"/>
  <c r="BF209" i="4"/>
  <c r="BF261" i="4"/>
  <c r="CH56" i="4"/>
  <c r="CH155" i="4"/>
  <c r="CH257" i="4"/>
  <c r="BF29" i="4"/>
  <c r="CH24" i="4"/>
  <c r="BF202" i="4"/>
  <c r="BF218" i="4"/>
  <c r="BF98" i="4"/>
  <c r="BF234" i="4"/>
  <c r="CH176" i="4"/>
  <c r="BF84" i="4"/>
  <c r="CH108" i="4"/>
  <c r="BF101" i="4"/>
  <c r="BF157" i="4"/>
  <c r="BF199" i="4"/>
  <c r="BF207" i="4"/>
  <c r="CH74" i="4"/>
  <c r="BF204" i="4"/>
  <c r="CH107" i="4"/>
  <c r="BF176" i="4"/>
  <c r="CH262" i="4"/>
  <c r="BF53" i="4"/>
  <c r="CH169" i="4"/>
  <c r="BF56" i="4"/>
  <c r="BF89" i="4"/>
  <c r="CH118" i="4"/>
  <c r="BF49" i="4"/>
  <c r="CH75" i="4"/>
  <c r="CH101" i="4"/>
  <c r="BF40" i="4"/>
  <c r="CH189" i="4"/>
  <c r="BF110" i="4"/>
  <c r="CH146" i="4"/>
  <c r="BF115" i="4"/>
  <c r="CH48" i="4"/>
  <c r="BF213" i="4"/>
  <c r="CH83" i="4"/>
  <c r="CH213" i="4"/>
  <c r="CH134" i="4"/>
  <c r="CH236" i="4"/>
  <c r="BF164" i="4"/>
  <c r="BF30" i="4"/>
  <c r="CH68" i="4"/>
  <c r="BF254" i="4"/>
  <c r="BF163" i="4"/>
  <c r="BF264" i="4"/>
  <c r="BF143" i="4"/>
  <c r="BF106" i="4"/>
  <c r="BF190" i="4"/>
  <c r="CH160" i="4"/>
  <c r="CH215" i="4"/>
  <c r="BF75" i="4"/>
  <c r="CH261" i="4"/>
  <c r="CH251" i="4"/>
  <c r="CH29" i="4"/>
  <c r="CH121" i="4"/>
  <c r="CH154" i="4"/>
  <c r="BF258" i="4"/>
  <c r="CH252" i="4"/>
  <c r="CH260" i="4"/>
  <c r="CH200" i="4"/>
  <c r="CH249" i="4"/>
  <c r="CH245" i="4"/>
  <c r="BF224" i="4"/>
  <c r="CH180" i="4"/>
  <c r="BF132" i="4"/>
  <c r="CH110" i="4"/>
  <c r="BF231" i="4"/>
  <c r="CH206" i="4"/>
  <c r="CH69" i="4"/>
  <c r="BF200" i="4"/>
  <c r="BF107" i="4"/>
  <c r="CH37" i="4"/>
  <c r="CH161" i="4"/>
  <c r="BF119" i="4"/>
  <c r="BF31" i="4"/>
  <c r="BF41" i="4"/>
  <c r="CH91" i="4"/>
  <c r="BF262" i="4"/>
  <c r="BF47" i="4"/>
  <c r="CH152" i="4"/>
  <c r="CH30" i="4"/>
  <c r="BF244" i="4"/>
  <c r="CH76" i="4"/>
  <c r="CH71" i="4"/>
  <c r="BF112" i="4"/>
  <c r="CH159" i="4"/>
  <c r="CH55" i="4"/>
  <c r="BF27" i="4"/>
  <c r="CH233" i="4"/>
  <c r="CH67" i="4"/>
  <c r="CH137" i="4"/>
  <c r="BF58" i="4"/>
  <c r="CH100" i="4"/>
  <c r="CH218" i="4"/>
  <c r="BF117" i="4"/>
  <c r="BF28" i="4"/>
  <c r="BF63" i="4"/>
  <c r="BF210" i="4"/>
  <c r="BF154" i="4"/>
  <c r="CH235" i="4"/>
  <c r="BF236" i="4"/>
  <c r="BF81" i="4"/>
  <c r="BF88" i="4"/>
  <c r="BF116" i="4"/>
  <c r="BF145" i="4"/>
  <c r="CH60" i="4"/>
  <c r="CH150" i="4"/>
  <c r="BF177" i="4"/>
  <c r="BF248" i="4"/>
  <c r="BF118" i="4"/>
  <c r="CH204" i="4"/>
  <c r="CH65" i="4"/>
  <c r="BF90" i="4"/>
  <c r="CH97" i="4"/>
  <c r="CH162" i="4"/>
  <c r="CH209" i="4"/>
  <c r="BF76" i="4"/>
  <c r="CH126" i="4"/>
  <c r="CH139" i="4"/>
  <c r="BF150" i="4"/>
  <c r="BF22" i="4"/>
  <c r="CH96" i="4"/>
  <c r="BF121" i="4"/>
  <c r="CH153" i="4"/>
  <c r="CH49" i="4"/>
  <c r="CH178" i="4"/>
  <c r="BF142" i="4"/>
  <c r="CH190" i="4"/>
  <c r="BF194" i="4"/>
  <c r="BF114" i="4"/>
  <c r="CH205" i="4"/>
  <c r="CH214" i="4"/>
  <c r="CH231" i="4"/>
  <c r="BF159" i="4"/>
  <c r="BF191" i="4"/>
  <c r="CH264" i="4"/>
  <c r="CH43" i="4"/>
  <c r="BF221" i="4"/>
  <c r="BF54" i="4"/>
  <c r="CH27" i="4"/>
  <c r="BF243" i="4"/>
  <c r="BF94" i="4"/>
  <c r="BF251" i="4"/>
  <c r="BF72" i="4"/>
  <c r="CH226" i="4"/>
  <c r="BQ66" i="4"/>
  <c r="CT66" i="4"/>
  <c r="BF226" i="4"/>
  <c r="BF141" i="4"/>
  <c r="BF166" i="4"/>
  <c r="BF239" i="4"/>
  <c r="CT207" i="4"/>
  <c r="BQ207" i="4"/>
  <c r="CH239" i="4"/>
  <c r="BQ246" i="4" l="1"/>
  <c r="CT246" i="4"/>
  <c r="BQ186" i="4"/>
  <c r="CT186" i="4"/>
  <c r="BQ146" i="4"/>
  <c r="CT146" i="4"/>
  <c r="BQ217" i="4"/>
  <c r="CT217" i="4"/>
  <c r="BQ190" i="4"/>
  <c r="CT190" i="4"/>
  <c r="BQ242" i="4"/>
  <c r="CT242" i="4"/>
  <c r="BQ218" i="4"/>
  <c r="CT218" i="4"/>
  <c r="BQ86" i="4"/>
  <c r="CT86" i="4"/>
  <c r="BQ177" i="4"/>
  <c r="CT177" i="4"/>
  <c r="BQ214" i="4"/>
  <c r="CT214" i="4"/>
  <c r="BQ180" i="4"/>
  <c r="CT180" i="4"/>
  <c r="BQ62" i="4"/>
  <c r="CT62" i="4"/>
  <c r="BQ103" i="4"/>
  <c r="CT103" i="4"/>
  <c r="BQ107" i="4"/>
  <c r="CT107" i="4"/>
  <c r="BQ58" i="4"/>
  <c r="CT58" i="4"/>
  <c r="BQ240" i="4"/>
  <c r="CT240" i="4"/>
  <c r="BQ154" i="4"/>
  <c r="CT154" i="4"/>
  <c r="BQ50" i="4"/>
  <c r="CT50" i="4"/>
  <c r="BQ79" i="4"/>
  <c r="CT79" i="4"/>
  <c r="BQ159" i="4"/>
  <c r="CT159" i="4"/>
  <c r="BQ185" i="4"/>
  <c r="CT185" i="4"/>
  <c r="BQ220" i="4"/>
  <c r="CT220" i="4"/>
  <c r="BQ222" i="4"/>
  <c r="CT222" i="4"/>
  <c r="BQ161" i="4"/>
  <c r="CT161" i="4"/>
  <c r="BQ81" i="4"/>
  <c r="CT81" i="4"/>
  <c r="BQ202" i="4"/>
  <c r="CT202" i="4"/>
  <c r="BQ209" i="4"/>
  <c r="CT209" i="4"/>
  <c r="BQ120" i="4"/>
  <c r="CT120" i="4"/>
  <c r="BQ96" i="4"/>
  <c r="CT96" i="4"/>
  <c r="CH166" i="4"/>
  <c r="BQ122" i="4"/>
  <c r="CT122" i="4"/>
  <c r="BQ236" i="4"/>
  <c r="CT236" i="4"/>
  <c r="BQ191" i="4"/>
  <c r="CT191" i="4"/>
  <c r="BQ204" i="4"/>
  <c r="CT204" i="4"/>
  <c r="BQ40" i="4"/>
  <c r="CT40" i="4"/>
  <c r="BQ75" i="4"/>
  <c r="CT75" i="4"/>
  <c r="BQ128" i="4"/>
  <c r="CT128" i="4"/>
  <c r="BQ195" i="4"/>
  <c r="CT195" i="4"/>
  <c r="BQ201" i="4"/>
  <c r="CT201" i="4"/>
  <c r="BQ115" i="4"/>
  <c r="CT115" i="4"/>
  <c r="BQ104" i="4"/>
  <c r="CT104" i="4"/>
  <c r="BQ80" i="4"/>
  <c r="CT80" i="4"/>
  <c r="BQ228" i="4"/>
  <c r="CT228" i="4"/>
  <c r="BQ164" i="4"/>
  <c r="CT164" i="4"/>
  <c r="BQ171" i="4"/>
  <c r="CT171" i="4"/>
  <c r="BQ125" i="4"/>
  <c r="CT125" i="4"/>
  <c r="BQ126" i="4"/>
  <c r="CT126" i="4"/>
  <c r="BQ116" i="4"/>
  <c r="CT116" i="4"/>
  <c r="BQ84" i="4"/>
  <c r="CT84" i="4"/>
  <c r="BQ166" i="4"/>
  <c r="CT166" i="4"/>
  <c r="BQ70" i="4"/>
  <c r="CT70" i="4"/>
  <c r="BQ156" i="4"/>
  <c r="CT156" i="4"/>
  <c r="BQ39" i="4"/>
  <c r="CT39" i="4"/>
  <c r="BQ155" i="4"/>
  <c r="CT155" i="4"/>
  <c r="BQ56" i="4"/>
  <c r="CT56" i="4"/>
  <c r="BQ226" i="4"/>
  <c r="CT226" i="4"/>
  <c r="BQ64" i="4"/>
  <c r="CT64" i="4"/>
  <c r="BQ181" i="4"/>
  <c r="CT181" i="4"/>
  <c r="BQ244" i="4"/>
  <c r="CT244" i="4"/>
  <c r="BQ208" i="4"/>
  <c r="CT208" i="4"/>
  <c r="BQ145" i="4"/>
  <c r="CT145" i="4"/>
  <c r="BQ139" i="4"/>
  <c r="CT139" i="4"/>
  <c r="BQ74" i="4"/>
  <c r="CT74" i="4"/>
  <c r="BQ194" i="4"/>
  <c r="CT194" i="4"/>
  <c r="BQ189" i="4"/>
  <c r="CT189" i="4"/>
  <c r="BQ69" i="4"/>
  <c r="CT69" i="4"/>
  <c r="BQ95" i="4"/>
  <c r="CT95" i="4"/>
  <c r="BQ147" i="4"/>
  <c r="CT147" i="4"/>
  <c r="BQ241" i="4"/>
  <c r="CT241" i="4"/>
  <c r="BQ52" i="4"/>
  <c r="CT52" i="4"/>
  <c r="BQ232" i="4"/>
  <c r="CT232" i="4"/>
  <c r="BQ196" i="4"/>
  <c r="CT196" i="4"/>
  <c r="BQ193" i="4"/>
  <c r="CT193" i="4"/>
  <c r="BQ153" i="4"/>
  <c r="CT153" i="4"/>
  <c r="BQ89" i="4"/>
  <c r="CT89" i="4"/>
  <c r="BQ199" i="4"/>
  <c r="CT199" i="4"/>
  <c r="BQ44" i="4"/>
  <c r="CT44" i="4"/>
  <c r="BQ251" i="4"/>
  <c r="CT251" i="4"/>
  <c r="BQ198" i="4"/>
  <c r="CT198" i="4"/>
  <c r="BQ123" i="4"/>
  <c r="CT123" i="4"/>
  <c r="BQ105" i="4"/>
  <c r="CT105" i="4"/>
  <c r="BQ149" i="4"/>
  <c r="CT149" i="4"/>
  <c r="BQ221" i="4"/>
  <c r="CT221" i="4"/>
  <c r="BQ41" i="4"/>
  <c r="CT41" i="4"/>
  <c r="BQ98" i="4"/>
  <c r="CT98" i="4"/>
  <c r="BQ233" i="4"/>
  <c r="CT233" i="4"/>
  <c r="BQ144" i="4"/>
  <c r="CT144" i="4"/>
  <c r="BQ227" i="4"/>
  <c r="CT227" i="4"/>
  <c r="BQ35" i="4"/>
  <c r="CT35" i="4"/>
  <c r="BQ211" i="4"/>
  <c r="CT211" i="4"/>
  <c r="BQ148" i="4"/>
  <c r="CT148" i="4"/>
  <c r="BQ113" i="4"/>
  <c r="CT113" i="4"/>
  <c r="BQ200" i="4"/>
  <c r="CT200" i="4"/>
  <c r="BQ150" i="4"/>
  <c r="CT150" i="4"/>
  <c r="BQ45" i="4"/>
  <c r="CT45" i="4"/>
  <c r="BQ109" i="4"/>
  <c r="CT109" i="4"/>
  <c r="BQ83" i="4"/>
  <c r="CT83" i="4"/>
  <c r="CH141" i="4"/>
  <c r="BQ91" i="4"/>
  <c r="CT91" i="4"/>
  <c r="BQ94" i="4"/>
  <c r="CT94" i="4"/>
  <c r="BQ54" i="4"/>
  <c r="CT54" i="4"/>
  <c r="BQ51" i="4"/>
  <c r="CT51" i="4"/>
  <c r="BQ187" i="4"/>
  <c r="CT187" i="4"/>
  <c r="BQ36" i="4"/>
  <c r="CT36" i="4"/>
  <c r="BQ82" i="4"/>
  <c r="CT82" i="4"/>
  <c r="BQ172" i="4"/>
  <c r="CT172" i="4"/>
  <c r="BQ135" i="4"/>
  <c r="CT135" i="4"/>
  <c r="BQ63" i="4"/>
  <c r="CT63" i="4"/>
  <c r="BQ158" i="4"/>
  <c r="CT158" i="4"/>
  <c r="S235" i="33" l="1"/>
  <c r="T235" i="33" l="1"/>
  <c r="S226" i="33" l="1"/>
  <c r="S232" i="33"/>
  <c r="S215" i="33"/>
  <c r="S212" i="33"/>
  <c r="S213" i="33"/>
  <c r="S88" i="33"/>
  <c r="S39" i="33"/>
  <c r="S175" i="33"/>
  <c r="S237" i="33"/>
  <c r="S202" i="33"/>
  <c r="S220" i="33"/>
  <c r="T220" i="33" l="1"/>
  <c r="T175" i="33"/>
  <c r="T88" i="33"/>
  <c r="T202" i="33"/>
  <c r="T212" i="33"/>
  <c r="T215" i="33"/>
  <c r="T39" i="33"/>
  <c r="T232" i="33"/>
  <c r="T237" i="33"/>
  <c r="T213" i="33"/>
  <c r="T226" i="33"/>
  <c r="S102" i="33"/>
  <c r="S84" i="33"/>
  <c r="S146" i="33"/>
  <c r="S68" i="33"/>
  <c r="S124" i="33"/>
  <c r="S176" i="33"/>
  <c r="S224" i="33"/>
  <c r="S208" i="33"/>
  <c r="S228" i="33"/>
  <c r="S38" i="33"/>
  <c r="S64" i="33"/>
  <c r="S28" i="33"/>
  <c r="S46" i="33"/>
  <c r="S96" i="33"/>
  <c r="S219" i="33"/>
  <c r="S229" i="33"/>
  <c r="S50" i="33"/>
  <c r="S66" i="33"/>
  <c r="S149" i="33"/>
  <c r="S17" i="33"/>
  <c r="S196" i="33"/>
  <c r="S125" i="33"/>
  <c r="S6" i="33"/>
  <c r="S211" i="33"/>
  <c r="S184" i="33"/>
  <c r="S225" i="33"/>
  <c r="S75" i="33"/>
  <c r="S57" i="33"/>
  <c r="S100" i="33"/>
  <c r="S22" i="33"/>
  <c r="S117" i="33"/>
  <c r="S110" i="33"/>
  <c r="S30" i="33"/>
  <c r="S9" i="33"/>
  <c r="S19" i="33"/>
  <c r="S186" i="33"/>
  <c r="S145" i="33"/>
  <c r="S77" i="33"/>
  <c r="S52" i="33"/>
  <c r="S45" i="33"/>
  <c r="S158" i="33"/>
  <c r="S74" i="33"/>
  <c r="S118" i="33"/>
  <c r="S99" i="33"/>
  <c r="S161" i="33"/>
  <c r="S41" i="33"/>
  <c r="S78" i="33"/>
  <c r="S21" i="33"/>
  <c r="S210" i="33"/>
  <c r="S31" i="33"/>
  <c r="S150" i="33"/>
  <c r="S70" i="33"/>
  <c r="S233" i="33"/>
  <c r="S11" i="33"/>
  <c r="S108" i="33"/>
  <c r="S169" i="33"/>
  <c r="S185" i="33"/>
  <c r="S198" i="33"/>
  <c r="S137" i="33"/>
  <c r="S105" i="33"/>
  <c r="S204" i="33"/>
  <c r="S90" i="33"/>
  <c r="S139" i="33"/>
  <c r="S165" i="33"/>
  <c r="S140" i="33"/>
  <c r="S122" i="33"/>
  <c r="S106" i="33"/>
  <c r="S236" i="33"/>
  <c r="S47" i="33"/>
  <c r="S42" i="33"/>
  <c r="S32" i="33"/>
  <c r="S168" i="33"/>
  <c r="S197" i="33"/>
  <c r="S164" i="33"/>
  <c r="S131" i="33"/>
  <c r="S61" i="33"/>
  <c r="S193" i="33"/>
  <c r="S23" i="33"/>
  <c r="S103" i="33"/>
  <c r="S43" i="33"/>
  <c r="S93" i="33"/>
  <c r="S126" i="33"/>
  <c r="S120" i="33"/>
  <c r="S67" i="33"/>
  <c r="S25" i="33"/>
  <c r="S80" i="33"/>
  <c r="S16" i="33"/>
  <c r="S53" i="33"/>
  <c r="S227" i="33"/>
  <c r="S109" i="33"/>
  <c r="S112" i="33"/>
  <c r="S199" i="33"/>
  <c r="S127" i="33"/>
  <c r="S135" i="33"/>
  <c r="S89" i="33"/>
  <c r="S48" i="33"/>
  <c r="S190" i="33"/>
  <c r="S191" i="33"/>
  <c r="S179" i="33"/>
  <c r="S188" i="33"/>
  <c r="S71" i="33"/>
  <c r="S194" i="33"/>
  <c r="S18" i="33"/>
  <c r="S56" i="33"/>
  <c r="S92" i="33"/>
  <c r="S26" i="33"/>
  <c r="S63" i="33"/>
  <c r="S231" i="33"/>
  <c r="S132" i="33"/>
  <c r="S148" i="33"/>
  <c r="S35" i="33"/>
  <c r="S121" i="33"/>
  <c r="S160" i="33"/>
  <c r="S91" i="33"/>
  <c r="S81" i="33"/>
  <c r="S187" i="33"/>
  <c r="S218" i="33"/>
  <c r="S94" i="33"/>
  <c r="S49" i="33"/>
  <c r="S136" i="33"/>
  <c r="S174" i="33"/>
  <c r="S129" i="33"/>
  <c r="S177" i="33"/>
  <c r="S214" i="33"/>
  <c r="S107" i="33"/>
  <c r="S95" i="33"/>
  <c r="S178" i="33"/>
  <c r="S114" i="33"/>
  <c r="S12" i="33"/>
  <c r="S216" i="33"/>
  <c r="S104" i="33"/>
  <c r="S144" i="33"/>
  <c r="S142" i="33"/>
  <c r="S167" i="33"/>
  <c r="S62" i="33"/>
  <c r="S209" i="33"/>
  <c r="S29" i="33"/>
  <c r="S189" i="33"/>
  <c r="S86" i="33"/>
  <c r="S37" i="33"/>
  <c r="S54" i="33"/>
  <c r="S40" i="33"/>
  <c r="S113" i="33"/>
  <c r="S170" i="33"/>
  <c r="S180" i="33"/>
  <c r="S147" i="33"/>
  <c r="S8" i="33"/>
  <c r="S55" i="33"/>
  <c r="S151" i="33"/>
  <c r="S79" i="33"/>
  <c r="S221" i="33"/>
  <c r="S83" i="33"/>
  <c r="S206" i="33"/>
  <c r="S171" i="33"/>
  <c r="S128" i="33"/>
  <c r="S115" i="33"/>
  <c r="S73" i="33"/>
  <c r="S85" i="33"/>
  <c r="S230" i="33"/>
  <c r="S181" i="33"/>
  <c r="S234" i="33"/>
  <c r="S130" i="33"/>
  <c r="S44" i="33"/>
  <c r="S134" i="33"/>
  <c r="S203" i="33"/>
  <c r="S24" i="33"/>
  <c r="S182" i="33"/>
  <c r="S60" i="33"/>
  <c r="S162" i="33"/>
  <c r="S123" i="33"/>
  <c r="S59" i="33"/>
  <c r="S152" i="33"/>
  <c r="S138" i="33"/>
  <c r="S15" i="33"/>
  <c r="S217" i="33"/>
  <c r="S119" i="33"/>
  <c r="S183" i="33"/>
  <c r="S76" i="33"/>
  <c r="S69" i="33"/>
  <c r="S27" i="33"/>
  <c r="S163" i="33"/>
  <c r="S5" i="33"/>
  <c r="S156" i="33"/>
  <c r="S36" i="33"/>
  <c r="S154" i="33"/>
  <c r="S207" i="33"/>
  <c r="S200" i="33"/>
  <c r="S205" i="33"/>
  <c r="S173" i="33"/>
  <c r="S143" i="33"/>
  <c r="S51" i="33"/>
  <c r="S7" i="33"/>
  <c r="S172" i="33"/>
  <c r="S98" i="33"/>
  <c r="S33" i="33"/>
  <c r="S65" i="33"/>
  <c r="S87" i="33"/>
  <c r="S101" i="33"/>
  <c r="S97" i="33"/>
  <c r="S201" i="33"/>
  <c r="S141" i="33"/>
  <c r="S58" i="33"/>
  <c r="S223" i="33"/>
  <c r="S159" i="33"/>
  <c r="S72" i="33"/>
  <c r="S155" i="33"/>
  <c r="S153" i="33"/>
  <c r="S192" i="33"/>
  <c r="S166" i="33"/>
  <c r="S82" i="33"/>
  <c r="S14" i="33"/>
  <c r="S116" i="33"/>
  <c r="S34" i="33"/>
  <c r="S222" i="33"/>
  <c r="S238" i="33"/>
  <c r="T238" i="33" s="1"/>
  <c r="S20" i="33"/>
  <c r="S10" i="33"/>
  <c r="S111" i="33"/>
  <c r="S157" i="33"/>
  <c r="S195" i="33"/>
  <c r="S133" i="33"/>
  <c r="S13" i="33"/>
  <c r="S243" i="33"/>
  <c r="T243" i="33" s="1"/>
  <c r="S245" i="33"/>
  <c r="T245" i="33" s="1"/>
  <c r="S247" i="33"/>
  <c r="T247" i="33" s="1"/>
  <c r="S242" i="33"/>
  <c r="T242" i="33" s="1"/>
  <c r="S249" i="33"/>
  <c r="T249" i="33" s="1"/>
  <c r="S246" i="33"/>
  <c r="T246" i="33" s="1"/>
  <c r="S241" i="33"/>
  <c r="T241" i="33" s="1"/>
  <c r="S244" i="33"/>
  <c r="T244" i="33" s="1"/>
  <c r="S248" i="33"/>
  <c r="T248" i="33" s="1"/>
  <c r="CJ299" i="4"/>
  <c r="CB299" i="4"/>
  <c r="CC299" i="4"/>
  <c r="CD299" i="4"/>
  <c r="CE299" i="4"/>
  <c r="CF299" i="4"/>
  <c r="CI299" i="4"/>
  <c r="CH299" i="4"/>
  <c r="CG299" i="4"/>
  <c r="T147" i="33" l="1"/>
  <c r="T80" i="33"/>
  <c r="T77" i="33"/>
  <c r="T96" i="33"/>
  <c r="T84" i="33"/>
  <c r="T10" i="33"/>
  <c r="T72" i="33"/>
  <c r="T172" i="33"/>
  <c r="T163" i="33"/>
  <c r="T162" i="33"/>
  <c r="T73" i="33"/>
  <c r="T180" i="33"/>
  <c r="T142" i="33"/>
  <c r="T174" i="33"/>
  <c r="T132" i="33"/>
  <c r="T190" i="33"/>
  <c r="T25" i="33"/>
  <c r="T197" i="33"/>
  <c r="T204" i="33"/>
  <c r="T210" i="33"/>
  <c r="T145" i="33"/>
  <c r="T184" i="33"/>
  <c r="T46" i="33"/>
  <c r="T102" i="33"/>
  <c r="T5" i="33"/>
  <c r="T191" i="33"/>
  <c r="T20" i="33"/>
  <c r="T144" i="33"/>
  <c r="T49" i="33"/>
  <c r="T76" i="33"/>
  <c r="T24" i="33"/>
  <c r="T171" i="33"/>
  <c r="T40" i="33"/>
  <c r="T216" i="33"/>
  <c r="T94" i="33"/>
  <c r="T26" i="33"/>
  <c r="T135" i="33"/>
  <c r="T126" i="33"/>
  <c r="T42" i="33"/>
  <c r="T198" i="33"/>
  <c r="T41" i="33"/>
  <c r="T9" i="33"/>
  <c r="T125" i="33"/>
  <c r="T38" i="33"/>
  <c r="T98" i="33"/>
  <c r="T31" i="33"/>
  <c r="T115" i="33"/>
  <c r="T128" i="33"/>
  <c r="T19" i="33"/>
  <c r="T141" i="33"/>
  <c r="T173" i="33"/>
  <c r="T203" i="33"/>
  <c r="T206" i="33"/>
  <c r="T54" i="33"/>
  <c r="T12" i="33"/>
  <c r="T218" i="33"/>
  <c r="T92" i="33"/>
  <c r="T127" i="33"/>
  <c r="T93" i="33"/>
  <c r="T47" i="33"/>
  <c r="T185" i="33"/>
  <c r="T161" i="33"/>
  <c r="T30" i="33"/>
  <c r="T196" i="33"/>
  <c r="T228" i="33"/>
  <c r="T85" i="33"/>
  <c r="T90" i="33"/>
  <c r="T136" i="33"/>
  <c r="T223" i="33"/>
  <c r="T137" i="33"/>
  <c r="T116" i="33"/>
  <c r="T201" i="33"/>
  <c r="T205" i="33"/>
  <c r="T119" i="33"/>
  <c r="T134" i="33"/>
  <c r="T83" i="33"/>
  <c r="T37" i="33"/>
  <c r="T114" i="33"/>
  <c r="T187" i="33"/>
  <c r="T56" i="33"/>
  <c r="T199" i="33"/>
  <c r="T43" i="33"/>
  <c r="T236" i="33"/>
  <c r="T169" i="33"/>
  <c r="T99" i="33"/>
  <c r="T110" i="33"/>
  <c r="T17" i="33"/>
  <c r="T208" i="33"/>
  <c r="T48" i="33"/>
  <c r="T186" i="33"/>
  <c r="T182" i="33"/>
  <c r="T120" i="33"/>
  <c r="T222" i="33"/>
  <c r="T217" i="33"/>
  <c r="T44" i="33"/>
  <c r="T86" i="33"/>
  <c r="T18" i="33"/>
  <c r="T112" i="33"/>
  <c r="T106" i="33"/>
  <c r="T108" i="33"/>
  <c r="T118" i="33"/>
  <c r="T117" i="33"/>
  <c r="T149" i="33"/>
  <c r="T224" i="33"/>
  <c r="T111" i="33"/>
  <c r="T167" i="33"/>
  <c r="T7" i="33"/>
  <c r="T231" i="33"/>
  <c r="T168" i="33"/>
  <c r="T63" i="33"/>
  <c r="T78" i="33"/>
  <c r="T64" i="33"/>
  <c r="T200" i="33"/>
  <c r="T178" i="33"/>
  <c r="T81" i="33"/>
  <c r="T13" i="33"/>
  <c r="T82" i="33"/>
  <c r="T101" i="33"/>
  <c r="T207" i="33"/>
  <c r="T15" i="33"/>
  <c r="T130" i="33"/>
  <c r="T79" i="33"/>
  <c r="T189" i="33"/>
  <c r="T95" i="33"/>
  <c r="T91" i="33"/>
  <c r="T194" i="33"/>
  <c r="T109" i="33"/>
  <c r="T23" i="33"/>
  <c r="T122" i="33"/>
  <c r="T11" i="33"/>
  <c r="T74" i="33"/>
  <c r="T22" i="33"/>
  <c r="T66" i="33"/>
  <c r="T176" i="33"/>
  <c r="T148" i="33"/>
  <c r="T60" i="33"/>
  <c r="T21" i="33"/>
  <c r="T104" i="33"/>
  <c r="T6" i="33"/>
  <c r="T58" i="33"/>
  <c r="T14" i="33"/>
  <c r="T154" i="33"/>
  <c r="T138" i="33"/>
  <c r="T151" i="33"/>
  <c r="T29" i="33"/>
  <c r="T107" i="33"/>
  <c r="T160" i="33"/>
  <c r="T71" i="33"/>
  <c r="T227" i="33"/>
  <c r="T193" i="33"/>
  <c r="T140" i="33"/>
  <c r="T233" i="33"/>
  <c r="T158" i="33"/>
  <c r="T100" i="33"/>
  <c r="T50" i="33"/>
  <c r="T124" i="33"/>
  <c r="T155" i="33"/>
  <c r="T129" i="33"/>
  <c r="T159" i="33"/>
  <c r="T170" i="33"/>
  <c r="T105" i="33"/>
  <c r="T28" i="33"/>
  <c r="T113" i="33"/>
  <c r="T32" i="33"/>
  <c r="T34" i="33"/>
  <c r="T97" i="33"/>
  <c r="T133" i="33"/>
  <c r="T87" i="33"/>
  <c r="T234" i="33"/>
  <c r="T195" i="33"/>
  <c r="T192" i="33"/>
  <c r="T65" i="33"/>
  <c r="T36" i="33"/>
  <c r="T152" i="33"/>
  <c r="T181" i="33"/>
  <c r="T55" i="33"/>
  <c r="T209" i="33"/>
  <c r="T214" i="33"/>
  <c r="T121" i="33"/>
  <c r="T188" i="33"/>
  <c r="T53" i="33"/>
  <c r="T61" i="33"/>
  <c r="T165" i="33"/>
  <c r="T70" i="33"/>
  <c r="T45" i="33"/>
  <c r="T57" i="33"/>
  <c r="T229" i="33"/>
  <c r="T68" i="33"/>
  <c r="T123" i="33"/>
  <c r="T164" i="33"/>
  <c r="T27" i="33"/>
  <c r="T67" i="33"/>
  <c r="T51" i="33"/>
  <c r="T69" i="33"/>
  <c r="T89" i="33"/>
  <c r="T157" i="33"/>
  <c r="T153" i="33"/>
  <c r="T33" i="33"/>
  <c r="T156" i="33"/>
  <c r="T59" i="33"/>
  <c r="T230" i="33"/>
  <c r="T8" i="33"/>
  <c r="T62" i="33"/>
  <c r="T177" i="33"/>
  <c r="T35" i="33"/>
  <c r="T179" i="33"/>
  <c r="T16" i="33"/>
  <c r="T131" i="33"/>
  <c r="T139" i="33"/>
  <c r="T150" i="33"/>
  <c r="T52" i="33"/>
  <c r="T75" i="33"/>
  <c r="T219" i="33"/>
  <c r="T146" i="33"/>
  <c r="T183" i="33"/>
  <c r="T221" i="33"/>
  <c r="T103" i="33"/>
  <c r="T166" i="33"/>
  <c r="T225" i="33"/>
  <c r="T211" i="33"/>
  <c r="T143" i="33"/>
  <c r="GG299" i="4"/>
  <c r="BH299" i="4"/>
  <c r="GH299" i="4"/>
  <c r="AZ299" i="4"/>
  <c r="GI299" i="4"/>
  <c r="BA299" i="4"/>
  <c r="GJ299" i="4"/>
  <c r="BB299" i="4"/>
  <c r="GK299" i="4"/>
  <c r="BC299" i="4"/>
  <c r="BD299" i="4"/>
  <c r="BG299" i="4"/>
  <c r="BF299" i="4"/>
  <c r="BE299" i="4"/>
  <c r="CM299" i="4" l="1"/>
  <c r="BJ299" i="4"/>
  <c r="AN299" i="4"/>
  <c r="CN299" i="4"/>
  <c r="AF299" i="4"/>
  <c r="BK299" i="4"/>
  <c r="CO299" i="4"/>
  <c r="BL299" i="4"/>
  <c r="AG299" i="4"/>
  <c r="CP299" i="4"/>
  <c r="AH299" i="4"/>
  <c r="BM299" i="4"/>
  <c r="CQ299" i="4"/>
  <c r="BN299" i="4"/>
  <c r="AI299" i="4"/>
  <c r="CR299" i="4"/>
  <c r="AJ299" i="4"/>
  <c r="BO299" i="4"/>
  <c r="CS299" i="4"/>
  <c r="AK299" i="4"/>
  <c r="BP299" i="4"/>
  <c r="AL299" i="4"/>
  <c r="AM299" i="4"/>
  <c r="J299" i="4" l="1"/>
  <c r="G299" i="4"/>
  <c r="F299" i="4"/>
  <c r="E299" i="4"/>
  <c r="CJ275" i="4" l="1"/>
  <c r="IF275" i="4" s="1"/>
  <c r="CB275" i="4"/>
  <c r="CC275" i="4"/>
  <c r="HL275" i="4"/>
  <c r="CD275" i="4"/>
  <c r="CE275" i="4"/>
  <c r="CF275" i="4"/>
  <c r="CH275" i="4"/>
  <c r="HP275" i="4" s="1"/>
  <c r="CG275" i="4"/>
  <c r="CI275" i="4"/>
  <c r="GG275" i="4" l="1"/>
  <c r="BH275" i="4"/>
  <c r="GH275" i="4"/>
  <c r="AZ275" i="4"/>
  <c r="GI275" i="4"/>
  <c r="BA275" i="4"/>
  <c r="GJ275" i="4"/>
  <c r="BB275" i="4"/>
  <c r="GK275" i="4"/>
  <c r="BC275" i="4"/>
  <c r="BD275" i="4"/>
  <c r="BG275" i="4"/>
  <c r="BF275" i="4"/>
  <c r="BE275" i="4"/>
  <c r="HQ275" i="4"/>
  <c r="IG275" i="4"/>
  <c r="CM275" i="4" l="1"/>
  <c r="BJ275" i="4"/>
  <c r="AN275" i="4"/>
  <c r="CN275" i="4"/>
  <c r="BK275" i="4"/>
  <c r="AF275" i="4"/>
  <c r="CO275" i="4"/>
  <c r="BL275" i="4"/>
  <c r="AG275" i="4"/>
  <c r="CP275" i="4"/>
  <c r="AH275" i="4"/>
  <c r="BM275" i="4"/>
  <c r="CQ275" i="4"/>
  <c r="BN275" i="4"/>
  <c r="AI275" i="4"/>
  <c r="CR275" i="4"/>
  <c r="AJ275" i="4"/>
  <c r="BO275" i="4"/>
  <c r="CS275" i="4"/>
  <c r="AM275" i="4"/>
  <c r="AL275" i="4"/>
  <c r="AK275" i="4"/>
  <c r="BP275" i="4"/>
  <c r="J275" i="4" l="1"/>
  <c r="G275" i="4"/>
  <c r="CJ274" i="4" l="1"/>
  <c r="IF274" i="4" s="1"/>
  <c r="CB274" i="4"/>
  <c r="CC274" i="4"/>
  <c r="HL274" i="4"/>
  <c r="CD274" i="4"/>
  <c r="CE274" i="4"/>
  <c r="CF274" i="4"/>
  <c r="CH274" i="4"/>
  <c r="CG274" i="4"/>
  <c r="CI274" i="4"/>
  <c r="GG274" i="4" l="1"/>
  <c r="BH274" i="4"/>
  <c r="GH274" i="4"/>
  <c r="AZ274" i="4"/>
  <c r="GI274" i="4"/>
  <c r="BA274" i="4"/>
  <c r="GJ274" i="4"/>
  <c r="BB274" i="4"/>
  <c r="GK274" i="4"/>
  <c r="BC274" i="4"/>
  <c r="BD274" i="4"/>
  <c r="BG274" i="4"/>
  <c r="BF274" i="4"/>
  <c r="BE274" i="4"/>
  <c r="HP274" i="4"/>
  <c r="CM274" i="4" l="1"/>
  <c r="AN274" i="4"/>
  <c r="BJ274" i="4"/>
  <c r="CN274" i="4"/>
  <c r="BK274" i="4"/>
  <c r="AF274" i="4"/>
  <c r="CO274" i="4"/>
  <c r="BL274" i="4"/>
  <c r="AG274" i="4"/>
  <c r="CP274" i="4"/>
  <c r="AH274" i="4"/>
  <c r="BM274" i="4"/>
  <c r="CQ274" i="4"/>
  <c r="BN274" i="4"/>
  <c r="AI274" i="4"/>
  <c r="CR274" i="4"/>
  <c r="AJ274" i="4"/>
  <c r="BO274" i="4"/>
  <c r="CS274" i="4"/>
  <c r="AL274" i="4"/>
  <c r="AK274" i="4"/>
  <c r="AM274" i="4"/>
  <c r="BP274" i="4"/>
  <c r="HQ274" i="4"/>
  <c r="IG274" i="4"/>
  <c r="J274" i="4" l="1"/>
  <c r="G274" i="4"/>
  <c r="CJ273" i="4" l="1"/>
  <c r="IF273" i="4" s="1"/>
  <c r="CB273" i="4"/>
  <c r="CC273" i="4"/>
  <c r="HL273" i="4"/>
  <c r="CD273" i="4"/>
  <c r="CE273" i="4"/>
  <c r="CF273" i="4"/>
  <c r="CH273" i="4"/>
  <c r="CG273" i="4"/>
  <c r="CI273" i="4"/>
  <c r="GG273" i="4" l="1"/>
  <c r="BH273" i="4"/>
  <c r="GH273" i="4"/>
  <c r="AZ273" i="4"/>
  <c r="GI273" i="4"/>
  <c r="BA273" i="4"/>
  <c r="GJ273" i="4"/>
  <c r="BB273" i="4"/>
  <c r="GK273" i="4"/>
  <c r="BC273" i="4"/>
  <c r="BD273" i="4"/>
  <c r="BG273" i="4"/>
  <c r="BF273" i="4"/>
  <c r="BE273" i="4"/>
  <c r="HP273" i="4"/>
  <c r="CM273" i="4" l="1"/>
  <c r="AN273" i="4"/>
  <c r="BJ273" i="4"/>
  <c r="CN273" i="4"/>
  <c r="BK273" i="4"/>
  <c r="AF273" i="4"/>
  <c r="CO273" i="4"/>
  <c r="AG273" i="4"/>
  <c r="BL273" i="4"/>
  <c r="CP273" i="4"/>
  <c r="AH273" i="4"/>
  <c r="BM273" i="4"/>
  <c r="CQ273" i="4"/>
  <c r="BN273" i="4"/>
  <c r="AI273" i="4"/>
  <c r="CR273" i="4"/>
  <c r="BO273" i="4"/>
  <c r="AJ273" i="4"/>
  <c r="CS273" i="4"/>
  <c r="AM273" i="4"/>
  <c r="AL273" i="4"/>
  <c r="AK273" i="4"/>
  <c r="BP273" i="4"/>
  <c r="HQ273" i="4"/>
  <c r="IG273" i="4"/>
  <c r="J273" i="4" l="1"/>
  <c r="G273" i="4"/>
  <c r="CJ272" i="4" l="1"/>
  <c r="IF272" i="4" s="1"/>
  <c r="CB272" i="4"/>
  <c r="CC272" i="4"/>
  <c r="HL272" i="4"/>
  <c r="CD272" i="4"/>
  <c r="CE272" i="4"/>
  <c r="CF272" i="4"/>
  <c r="CH272" i="4"/>
  <c r="HP272" i="4" s="1"/>
  <c r="CG272" i="4"/>
  <c r="CI272" i="4"/>
  <c r="GG272" i="4" l="1"/>
  <c r="BH272" i="4"/>
  <c r="GH272" i="4"/>
  <c r="AZ272" i="4"/>
  <c r="GI272" i="4"/>
  <c r="BA272" i="4"/>
  <c r="GJ272" i="4"/>
  <c r="BB272" i="4"/>
  <c r="GK272" i="4"/>
  <c r="BC272" i="4"/>
  <c r="BD272" i="4"/>
  <c r="BG272" i="4"/>
  <c r="BF272" i="4"/>
  <c r="BE272" i="4"/>
  <c r="HQ272" i="4"/>
  <c r="IG272" i="4"/>
  <c r="CM272" i="4" l="1"/>
  <c r="BJ272" i="4"/>
  <c r="AN272" i="4"/>
  <c r="CN272" i="4"/>
  <c r="AF272" i="4"/>
  <c r="BK272" i="4"/>
  <c r="CO272" i="4"/>
  <c r="BL272" i="4"/>
  <c r="AG272" i="4"/>
  <c r="CP272" i="4"/>
  <c r="AH272" i="4"/>
  <c r="BM272" i="4"/>
  <c r="CQ272" i="4"/>
  <c r="BN272" i="4"/>
  <c r="AI272" i="4"/>
  <c r="CR272" i="4"/>
  <c r="BO272" i="4"/>
  <c r="AJ272" i="4"/>
  <c r="CS272" i="4"/>
  <c r="AL272" i="4"/>
  <c r="AK272" i="4"/>
  <c r="BP272" i="4"/>
  <c r="AM272" i="4"/>
  <c r="J272" i="4" l="1"/>
  <c r="G272" i="4"/>
  <c r="CJ271" i="4" l="1"/>
  <c r="IF271" i="4" s="1"/>
  <c r="CB271" i="4"/>
  <c r="CC271" i="4"/>
  <c r="HL271" i="4"/>
  <c r="CD271" i="4"/>
  <c r="CE271" i="4"/>
  <c r="CF271" i="4"/>
  <c r="CG271" i="4"/>
  <c r="CH271" i="4"/>
  <c r="CI271" i="4"/>
  <c r="GG271" i="4" l="1"/>
  <c r="BH271" i="4"/>
  <c r="GH271" i="4"/>
  <c r="AZ271" i="4"/>
  <c r="GI271" i="4"/>
  <c r="BA271" i="4"/>
  <c r="GJ271" i="4"/>
  <c r="BB271" i="4"/>
  <c r="GK271" i="4"/>
  <c r="BC271" i="4"/>
  <c r="BD271" i="4"/>
  <c r="BG271" i="4"/>
  <c r="BF271" i="4"/>
  <c r="BE271" i="4"/>
  <c r="HP271" i="4"/>
  <c r="CM271" i="4" l="1"/>
  <c r="BJ271" i="4"/>
  <c r="AN271" i="4"/>
  <c r="CN271" i="4"/>
  <c r="AF271" i="4"/>
  <c r="BK271" i="4"/>
  <c r="CO271" i="4"/>
  <c r="BL271" i="4"/>
  <c r="AG271" i="4"/>
  <c r="CP271" i="4"/>
  <c r="BM271" i="4"/>
  <c r="AH271" i="4"/>
  <c r="CQ271" i="4"/>
  <c r="BN271" i="4"/>
  <c r="AI271" i="4"/>
  <c r="CR271" i="4"/>
  <c r="BO271" i="4"/>
  <c r="AJ271" i="4"/>
  <c r="CS271" i="4"/>
  <c r="AM271" i="4"/>
  <c r="AL271" i="4"/>
  <c r="BP271" i="4"/>
  <c r="AK271" i="4"/>
  <c r="IG271" i="4"/>
  <c r="HQ271" i="4"/>
  <c r="J271" i="4" l="1"/>
  <c r="G271" i="4"/>
  <c r="CJ270" i="4" l="1"/>
  <c r="IF270" i="4" s="1"/>
  <c r="CB270" i="4"/>
  <c r="CC270" i="4"/>
  <c r="HL270" i="4"/>
  <c r="CD270" i="4"/>
  <c r="CE270" i="4"/>
  <c r="CF270" i="4"/>
  <c r="CH270" i="4"/>
  <c r="CG270" i="4"/>
  <c r="CI270" i="4"/>
  <c r="GG270" i="4" l="1"/>
  <c r="BH270" i="4"/>
  <c r="GH270" i="4"/>
  <c r="AZ270" i="4"/>
  <c r="GI270" i="4"/>
  <c r="BA270" i="4"/>
  <c r="GJ270" i="4"/>
  <c r="BB270" i="4"/>
  <c r="GK270" i="4"/>
  <c r="BC270" i="4"/>
  <c r="BD270" i="4"/>
  <c r="BG270" i="4"/>
  <c r="BE270" i="4"/>
  <c r="BF270" i="4"/>
  <c r="HP270" i="4"/>
  <c r="CM270" i="4" l="1"/>
  <c r="BJ270" i="4"/>
  <c r="AN270" i="4"/>
  <c r="CN270" i="4"/>
  <c r="BK270" i="4"/>
  <c r="AF270" i="4"/>
  <c r="CO270" i="4"/>
  <c r="BL270" i="4"/>
  <c r="AG270" i="4"/>
  <c r="CP270" i="4"/>
  <c r="AH270" i="4"/>
  <c r="BM270" i="4"/>
  <c r="CQ270" i="4"/>
  <c r="BN270" i="4"/>
  <c r="AI270" i="4"/>
  <c r="CR270" i="4"/>
  <c r="BO270" i="4"/>
  <c r="AJ270" i="4"/>
  <c r="CS270" i="4"/>
  <c r="AM270" i="4"/>
  <c r="AL270" i="4"/>
  <c r="BP270" i="4"/>
  <c r="AK270" i="4"/>
  <c r="HQ270" i="4"/>
  <c r="IG270" i="4"/>
  <c r="J270" i="4" l="1"/>
  <c r="G270" i="4"/>
  <c r="CJ269" i="4" l="1"/>
  <c r="IF269" i="4" s="1"/>
  <c r="CB269" i="4"/>
  <c r="CC269" i="4"/>
  <c r="HL269" i="4"/>
  <c r="CD269" i="4"/>
  <c r="CE269" i="4"/>
  <c r="CF269" i="4"/>
  <c r="CH269" i="4"/>
  <c r="CG269" i="4"/>
  <c r="CI269" i="4"/>
  <c r="HP269" i="4" l="1"/>
  <c r="IG269" i="4" s="1"/>
  <c r="GG269" i="4"/>
  <c r="BH269" i="4"/>
  <c r="GH269" i="4"/>
  <c r="AZ269" i="4"/>
  <c r="GI269" i="4"/>
  <c r="BA269" i="4"/>
  <c r="GJ269" i="4"/>
  <c r="BB269" i="4"/>
  <c r="GK269" i="4"/>
  <c r="BC269" i="4"/>
  <c r="BD269" i="4"/>
  <c r="BG269" i="4"/>
  <c r="BF269" i="4"/>
  <c r="BE269" i="4"/>
  <c r="HQ269" i="4" l="1"/>
  <c r="CM269" i="4"/>
  <c r="BJ269" i="4"/>
  <c r="AN269" i="4"/>
  <c r="CN269" i="4"/>
  <c r="BK269" i="4"/>
  <c r="AF269" i="4"/>
  <c r="CO269" i="4"/>
  <c r="BL269" i="4"/>
  <c r="AG269" i="4"/>
  <c r="CP269" i="4"/>
  <c r="AH269" i="4"/>
  <c r="BM269" i="4"/>
  <c r="CQ269" i="4"/>
  <c r="AI269" i="4"/>
  <c r="BN269" i="4"/>
  <c r="CR269" i="4"/>
  <c r="AJ269" i="4"/>
  <c r="BO269" i="4"/>
  <c r="CS269" i="4"/>
  <c r="AM269" i="4"/>
  <c r="AL269" i="4"/>
  <c r="AK269" i="4"/>
  <c r="BP269" i="4"/>
  <c r="J269" i="4" l="1"/>
  <c r="G269" i="4"/>
  <c r="CJ268" i="4" l="1"/>
  <c r="IF268" i="4" s="1"/>
  <c r="CB268" i="4"/>
  <c r="CC268" i="4"/>
  <c r="HL268" i="4"/>
  <c r="CD268" i="4"/>
  <c r="CE268" i="4"/>
  <c r="CF268" i="4"/>
  <c r="CH268" i="4"/>
  <c r="CG268" i="4"/>
  <c r="CI268" i="4"/>
  <c r="HP268" i="4" l="1"/>
  <c r="HQ268" i="4" s="1"/>
  <c r="GG268" i="4"/>
  <c r="BH268" i="4"/>
  <c r="GH268" i="4"/>
  <c r="AZ268" i="4"/>
  <c r="GI268" i="4"/>
  <c r="BA268" i="4"/>
  <c r="GJ268" i="4"/>
  <c r="BB268" i="4"/>
  <c r="GK268" i="4"/>
  <c r="BC268" i="4"/>
  <c r="BD268" i="4"/>
  <c r="BG268" i="4"/>
  <c r="BF268" i="4"/>
  <c r="BE268" i="4"/>
  <c r="IG268" i="4" l="1"/>
  <c r="CM268" i="4"/>
  <c r="BJ268" i="4"/>
  <c r="AN268" i="4"/>
  <c r="CN268" i="4"/>
  <c r="BK268" i="4"/>
  <c r="AF268" i="4"/>
  <c r="CO268" i="4"/>
  <c r="BL268" i="4"/>
  <c r="AG268" i="4"/>
  <c r="CP268" i="4"/>
  <c r="BM268" i="4"/>
  <c r="AH268" i="4"/>
  <c r="CQ268" i="4"/>
  <c r="AI268" i="4"/>
  <c r="BN268" i="4"/>
  <c r="CR268" i="4"/>
  <c r="BO268" i="4"/>
  <c r="AJ268" i="4"/>
  <c r="CS268" i="4"/>
  <c r="AM268" i="4"/>
  <c r="BP268" i="4"/>
  <c r="AL268" i="4"/>
  <c r="AK268" i="4"/>
  <c r="J268" i="4" l="1"/>
  <c r="G268" i="4"/>
  <c r="CJ267" i="4" l="1"/>
  <c r="IF267" i="4" s="1"/>
  <c r="CB267" i="4"/>
  <c r="CC267" i="4"/>
  <c r="HL267" i="4"/>
  <c r="CD267" i="4"/>
  <c r="CE267" i="4"/>
  <c r="CF267" i="4"/>
  <c r="CH267" i="4"/>
  <c r="CG267" i="4"/>
  <c r="CI267" i="4"/>
  <c r="HP267" i="4" l="1"/>
  <c r="HQ267" i="4" s="1"/>
  <c r="GG267" i="4"/>
  <c r="BH267" i="4"/>
  <c r="GH267" i="4"/>
  <c r="AZ267" i="4"/>
  <c r="GI267" i="4"/>
  <c r="BA267" i="4"/>
  <c r="GJ267" i="4"/>
  <c r="BB267" i="4"/>
  <c r="GK267" i="4"/>
  <c r="BC267" i="4"/>
  <c r="BD267" i="4"/>
  <c r="BG267" i="4"/>
  <c r="BE267" i="4"/>
  <c r="BF267" i="4"/>
  <c r="IG267" i="4" l="1"/>
  <c r="CM267" i="4"/>
  <c r="BJ267" i="4"/>
  <c r="AN267" i="4"/>
  <c r="CN267" i="4"/>
  <c r="AF267" i="4"/>
  <c r="BK267" i="4"/>
  <c r="CO267" i="4"/>
  <c r="BL267" i="4"/>
  <c r="AG267" i="4"/>
  <c r="CP267" i="4"/>
  <c r="BM267" i="4"/>
  <c r="AH267" i="4"/>
  <c r="CQ267" i="4"/>
  <c r="AI267" i="4"/>
  <c r="BN267" i="4"/>
  <c r="CR267" i="4"/>
  <c r="AJ267" i="4"/>
  <c r="BO267" i="4"/>
  <c r="CS267" i="4"/>
  <c r="AL267" i="4"/>
  <c r="AK267" i="4"/>
  <c r="AM267" i="4"/>
  <c r="BP267" i="4"/>
  <c r="J267" i="4" l="1"/>
  <c r="G267" i="4"/>
  <c r="F267" i="4"/>
  <c r="DN264" i="4" l="1"/>
  <c r="CF264" i="4" l="1"/>
  <c r="CG264" i="4"/>
  <c r="GK264" i="4" l="1"/>
  <c r="BD264" i="4"/>
  <c r="BE264" i="4"/>
  <c r="CC264" i="4"/>
  <c r="HL264" i="4"/>
  <c r="CD264" i="4"/>
  <c r="CE264" i="4"/>
  <c r="HP264" i="4"/>
  <c r="CJ264" i="4"/>
  <c r="IF264" i="4" s="1"/>
  <c r="CI264" i="4"/>
  <c r="CB264" i="4"/>
  <c r="CQ264" i="4" l="1"/>
  <c r="BN264" i="4"/>
  <c r="CR264" i="4"/>
  <c r="BO264" i="4"/>
  <c r="AJ264" i="4"/>
  <c r="CS264" i="4"/>
  <c r="AK264" i="4"/>
  <c r="GH264" i="4"/>
  <c r="AZ264" i="4"/>
  <c r="GI264" i="4"/>
  <c r="BA264" i="4"/>
  <c r="GJ264" i="4"/>
  <c r="BB264" i="4"/>
  <c r="BC264" i="4"/>
  <c r="GG264" i="4"/>
  <c r="BH264" i="4"/>
  <c r="BG264" i="4"/>
  <c r="HQ264" i="4"/>
  <c r="IG264" i="4"/>
  <c r="CO264" i="4" l="1"/>
  <c r="AG264" i="4"/>
  <c r="BL264" i="4"/>
  <c r="AN264" i="4"/>
  <c r="CM264" i="4"/>
  <c r="AM264" i="4"/>
  <c r="BJ264" i="4"/>
  <c r="CP264" i="4"/>
  <c r="AH264" i="4"/>
  <c r="AI264" i="4"/>
  <c r="BM264" i="4"/>
  <c r="CN264" i="4"/>
  <c r="AF264" i="4"/>
  <c r="BK264" i="4"/>
  <c r="J264" i="4" l="1"/>
  <c r="G264" i="4"/>
  <c r="E264" i="4"/>
  <c r="DN263" i="4" l="1"/>
  <c r="CF263" i="4" l="1"/>
  <c r="CG263" i="4"/>
  <c r="GK263" i="4" l="1"/>
  <c r="BD263" i="4"/>
  <c r="BE263" i="4"/>
  <c r="CC263" i="4"/>
  <c r="HL263" i="4"/>
  <c r="CD263" i="4"/>
  <c r="CE263" i="4"/>
  <c r="HP263" i="4"/>
  <c r="CJ263" i="4"/>
  <c r="IF263" i="4" s="1"/>
  <c r="CI263" i="4"/>
  <c r="CB263" i="4"/>
  <c r="CQ263" i="4" l="1"/>
  <c r="BN263" i="4"/>
  <c r="CR263" i="4"/>
  <c r="BO263" i="4"/>
  <c r="AJ263" i="4"/>
  <c r="CS263" i="4"/>
  <c r="AK263" i="4"/>
  <c r="GH263" i="4"/>
  <c r="AZ263" i="4"/>
  <c r="GI263" i="4"/>
  <c r="BA263" i="4"/>
  <c r="GJ263" i="4"/>
  <c r="BB263" i="4"/>
  <c r="BC263" i="4"/>
  <c r="GG263" i="4"/>
  <c r="BH263" i="4"/>
  <c r="BG263" i="4"/>
  <c r="HQ263" i="4"/>
  <c r="IG263" i="4"/>
  <c r="CO263" i="4" l="1"/>
  <c r="AG263" i="4"/>
  <c r="BL263" i="4"/>
  <c r="CN263" i="4"/>
  <c r="AF263" i="4"/>
  <c r="BK263" i="4"/>
  <c r="AN263" i="4"/>
  <c r="CM263" i="4"/>
  <c r="AM263" i="4"/>
  <c r="BJ263" i="4"/>
  <c r="CP263" i="4"/>
  <c r="AH263" i="4"/>
  <c r="BM263" i="4"/>
  <c r="AI263" i="4"/>
  <c r="J263" i="4" l="1"/>
  <c r="G263" i="4"/>
  <c r="E263" i="4"/>
  <c r="DN262" i="4" l="1"/>
  <c r="CF262" i="4" l="1"/>
  <c r="CG262" i="4"/>
  <c r="GK262" i="4" l="1"/>
  <c r="BD262" i="4"/>
  <c r="BE262" i="4"/>
  <c r="HL262" i="4"/>
  <c r="CD262" i="4"/>
  <c r="HP262" i="4"/>
  <c r="CE262" i="4"/>
  <c r="CC262" i="4"/>
  <c r="CJ262" i="4"/>
  <c r="IF262" i="4" s="1"/>
  <c r="CI262" i="4"/>
  <c r="CB262" i="4"/>
  <c r="CQ262" i="4" l="1"/>
  <c r="BN262" i="4"/>
  <c r="CR262" i="4"/>
  <c r="AJ262" i="4"/>
  <c r="BO262" i="4"/>
  <c r="CS262" i="4"/>
  <c r="AK262" i="4"/>
  <c r="GI262" i="4"/>
  <c r="BA262" i="4"/>
  <c r="GH262" i="4"/>
  <c r="AZ262" i="4"/>
  <c r="GJ262" i="4"/>
  <c r="BB262" i="4"/>
  <c r="BC262" i="4"/>
  <c r="GG262" i="4"/>
  <c r="BH262" i="4"/>
  <c r="BG262" i="4"/>
  <c r="IG262" i="4"/>
  <c r="HQ262" i="4"/>
  <c r="AN262" i="4" l="1"/>
  <c r="CM262" i="4"/>
  <c r="BJ262" i="4"/>
  <c r="AM262" i="4"/>
  <c r="CO262" i="4"/>
  <c r="AG262" i="4"/>
  <c r="BL262" i="4"/>
  <c r="CP262" i="4"/>
  <c r="AH262" i="4"/>
  <c r="BM262" i="4"/>
  <c r="AI262" i="4"/>
  <c r="AF262" i="4"/>
  <c r="CN262" i="4"/>
  <c r="BK262" i="4"/>
  <c r="J262" i="4" l="1"/>
  <c r="G262" i="4"/>
  <c r="E262" i="4"/>
  <c r="DN261" i="4" l="1"/>
  <c r="CF261" i="4" l="1"/>
  <c r="CG261" i="4"/>
  <c r="GK261" i="4" l="1"/>
  <c r="BD261" i="4"/>
  <c r="BE261" i="4"/>
  <c r="CJ261" i="4"/>
  <c r="IF261" i="4" s="1"/>
  <c r="CI261" i="4"/>
  <c r="CC261" i="4"/>
  <c r="HL261" i="4"/>
  <c r="CD261" i="4"/>
  <c r="CE261" i="4"/>
  <c r="HP261" i="4"/>
  <c r="CB261" i="4"/>
  <c r="CQ261" i="4" l="1"/>
  <c r="BN261" i="4"/>
  <c r="CR261" i="4"/>
  <c r="AJ261" i="4"/>
  <c r="BO261" i="4"/>
  <c r="CS261" i="4"/>
  <c r="AK261" i="4"/>
  <c r="GH261" i="4"/>
  <c r="AZ261" i="4"/>
  <c r="GJ261" i="4"/>
  <c r="BB261" i="4"/>
  <c r="BC261" i="4"/>
  <c r="GI261" i="4"/>
  <c r="BA261" i="4"/>
  <c r="GG261" i="4"/>
  <c r="BH261" i="4"/>
  <c r="BG261" i="4"/>
  <c r="HQ261" i="4"/>
  <c r="IG261" i="4"/>
  <c r="CN261" i="4" l="1"/>
  <c r="AF261" i="4"/>
  <c r="BK261" i="4"/>
  <c r="CO261" i="4"/>
  <c r="AG261" i="4"/>
  <c r="BL261" i="4"/>
  <c r="AN261" i="4"/>
  <c r="CM261" i="4"/>
  <c r="AM261" i="4"/>
  <c r="BJ261" i="4"/>
  <c r="CP261" i="4"/>
  <c r="AH261" i="4"/>
  <c r="AI261" i="4"/>
  <c r="BM261" i="4"/>
  <c r="J261" i="4" l="1"/>
  <c r="G261" i="4"/>
  <c r="E261" i="4"/>
  <c r="DN260" i="4" l="1"/>
  <c r="CF260" i="4" l="1"/>
  <c r="CG260" i="4"/>
  <c r="GK260" i="4" l="1"/>
  <c r="BD260" i="4"/>
  <c r="BE260" i="4"/>
  <c r="CJ260" i="4"/>
  <c r="IF260" i="4" s="1"/>
  <c r="CI260" i="4"/>
  <c r="CC260" i="4"/>
  <c r="CB260" i="4"/>
  <c r="HL260" i="4"/>
  <c r="CD260" i="4"/>
  <c r="CE260" i="4"/>
  <c r="HP260" i="4"/>
  <c r="CQ260" i="4" l="1"/>
  <c r="BN260" i="4"/>
  <c r="CR260" i="4"/>
  <c r="AJ260" i="4"/>
  <c r="BO260" i="4"/>
  <c r="CS260" i="4"/>
  <c r="AK260" i="4"/>
  <c r="GJ260" i="4"/>
  <c r="BB260" i="4"/>
  <c r="BC260" i="4"/>
  <c r="GH260" i="4"/>
  <c r="AZ260" i="4"/>
  <c r="GI260" i="4"/>
  <c r="BA260" i="4"/>
  <c r="GG260" i="4"/>
  <c r="BH260" i="4"/>
  <c r="BG260" i="4"/>
  <c r="HQ260" i="4"/>
  <c r="IG260" i="4"/>
  <c r="AN260" i="4" l="1"/>
  <c r="CM260" i="4"/>
  <c r="BJ260" i="4"/>
  <c r="AM260" i="4"/>
  <c r="CN260" i="4"/>
  <c r="AF260" i="4"/>
  <c r="BK260" i="4"/>
  <c r="AH260" i="4"/>
  <c r="CP260" i="4"/>
  <c r="BM260" i="4"/>
  <c r="AI260" i="4"/>
  <c r="AG260" i="4"/>
  <c r="CO260" i="4"/>
  <c r="BL260" i="4"/>
  <c r="J260" i="4" l="1"/>
  <c r="G260" i="4"/>
  <c r="E260" i="4"/>
  <c r="DN259" i="4" l="1"/>
  <c r="CF259" i="4" l="1"/>
  <c r="CG259" i="4"/>
  <c r="GK259" i="4" l="1"/>
  <c r="BD259" i="4"/>
  <c r="BE259" i="4"/>
  <c r="CC259" i="4"/>
  <c r="HL259" i="4"/>
  <c r="CD259" i="4"/>
  <c r="CE259" i="4"/>
  <c r="HP259" i="4"/>
  <c r="CJ259" i="4"/>
  <c r="IF259" i="4" s="1"/>
  <c r="CI259" i="4"/>
  <c r="CB259" i="4"/>
  <c r="CQ259" i="4" l="1"/>
  <c r="BN259" i="4"/>
  <c r="CR259" i="4"/>
  <c r="BO259" i="4"/>
  <c r="AJ259" i="4"/>
  <c r="CS259" i="4"/>
  <c r="AK259" i="4"/>
  <c r="GH259" i="4"/>
  <c r="AZ259" i="4"/>
  <c r="GI259" i="4"/>
  <c r="BA259" i="4"/>
  <c r="GJ259" i="4"/>
  <c r="BB259" i="4"/>
  <c r="BC259" i="4"/>
  <c r="GG259" i="4"/>
  <c r="BH259" i="4"/>
  <c r="BG259" i="4"/>
  <c r="HQ259" i="4"/>
  <c r="IG259" i="4"/>
  <c r="AN259" i="4" l="1"/>
  <c r="CM259" i="4"/>
  <c r="BJ259" i="4"/>
  <c r="AM259" i="4"/>
  <c r="AF259" i="4"/>
  <c r="CN259" i="4"/>
  <c r="BK259" i="4"/>
  <c r="AG259" i="4"/>
  <c r="CO259" i="4"/>
  <c r="BL259" i="4"/>
  <c r="CP259" i="4"/>
  <c r="AH259" i="4"/>
  <c r="AI259" i="4"/>
  <c r="BM259" i="4"/>
  <c r="J259" i="4" l="1"/>
  <c r="G259" i="4"/>
  <c r="E259" i="4"/>
  <c r="DN258" i="4" l="1"/>
  <c r="CF258" i="4" l="1"/>
  <c r="CG258" i="4"/>
  <c r="GK258" i="4" l="1"/>
  <c r="BD258" i="4"/>
  <c r="BE258" i="4"/>
  <c r="HL258" i="4"/>
  <c r="CD258" i="4"/>
  <c r="HP258" i="4"/>
  <c r="CE258" i="4"/>
  <c r="CJ258" i="4"/>
  <c r="IF258" i="4" s="1"/>
  <c r="CI258" i="4"/>
  <c r="CC258" i="4"/>
  <c r="CB258" i="4"/>
  <c r="CQ258" i="4" l="1"/>
  <c r="BN258" i="4"/>
  <c r="CR258" i="4"/>
  <c r="BO258" i="4"/>
  <c r="AJ258" i="4"/>
  <c r="CS258" i="4"/>
  <c r="AK258" i="4"/>
  <c r="GI258" i="4"/>
  <c r="BA258" i="4"/>
  <c r="GJ258" i="4"/>
  <c r="BB258" i="4"/>
  <c r="BC258" i="4"/>
  <c r="GH258" i="4"/>
  <c r="AZ258" i="4"/>
  <c r="GG258" i="4"/>
  <c r="BH258" i="4"/>
  <c r="BG258" i="4"/>
  <c r="HQ258" i="4"/>
  <c r="IG258" i="4"/>
  <c r="CN258" i="4" l="1"/>
  <c r="AF258" i="4"/>
  <c r="BK258" i="4"/>
  <c r="CO258" i="4"/>
  <c r="AG258" i="4"/>
  <c r="BL258" i="4"/>
  <c r="AH258" i="4"/>
  <c r="CP258" i="4"/>
  <c r="AI258" i="4"/>
  <c r="BM258" i="4"/>
  <c r="CM258" i="4"/>
  <c r="AN258" i="4"/>
  <c r="BJ258" i="4"/>
  <c r="AM258" i="4"/>
  <c r="J258" i="4" l="1"/>
  <c r="G258" i="4"/>
  <c r="E258" i="4"/>
  <c r="DN257" i="4" l="1"/>
  <c r="CF257" i="4" l="1"/>
  <c r="CG257" i="4"/>
  <c r="GK257" i="4" l="1"/>
  <c r="BD257" i="4"/>
  <c r="BE257" i="4"/>
  <c r="HL257" i="4"/>
  <c r="CD257" i="4"/>
  <c r="HP257" i="4"/>
  <c r="CE257" i="4"/>
  <c r="CC257" i="4"/>
  <c r="CJ257" i="4"/>
  <c r="IF257" i="4" s="1"/>
  <c r="CI257" i="4"/>
  <c r="CB257" i="4"/>
  <c r="CQ257" i="4" l="1"/>
  <c r="BN257" i="4"/>
  <c r="CR257" i="4"/>
  <c r="AJ257" i="4"/>
  <c r="BO257" i="4"/>
  <c r="CS257" i="4"/>
  <c r="AK257" i="4"/>
  <c r="GH257" i="4"/>
  <c r="AZ257" i="4"/>
  <c r="GJ257" i="4"/>
  <c r="BB257" i="4"/>
  <c r="BC257" i="4"/>
  <c r="GI257" i="4"/>
  <c r="BA257" i="4"/>
  <c r="GG257" i="4"/>
  <c r="BH257" i="4"/>
  <c r="BG257" i="4"/>
  <c r="IG257" i="4"/>
  <c r="HQ257" i="4"/>
  <c r="AN257" i="4" l="1"/>
  <c r="CM257" i="4"/>
  <c r="BJ257" i="4"/>
  <c r="AM257" i="4"/>
  <c r="AH257" i="4"/>
  <c r="CP257" i="4"/>
  <c r="AI257" i="4"/>
  <c r="BM257" i="4"/>
  <c r="CN257" i="4"/>
  <c r="AF257" i="4"/>
  <c r="BK257" i="4"/>
  <c r="AG257" i="4"/>
  <c r="CO257" i="4"/>
  <c r="BL257" i="4"/>
  <c r="J257" i="4" l="1"/>
  <c r="G257" i="4"/>
  <c r="E257" i="4"/>
  <c r="DN256" i="4" l="1"/>
  <c r="CF256" i="4" l="1"/>
  <c r="CG256" i="4"/>
  <c r="GK256" i="4" l="1"/>
  <c r="BD256" i="4"/>
  <c r="BE256" i="4"/>
  <c r="CC256" i="4"/>
  <c r="HL256" i="4"/>
  <c r="CD256" i="4"/>
  <c r="CE256" i="4"/>
  <c r="HP256" i="4"/>
  <c r="CJ256" i="4"/>
  <c r="IF256" i="4" s="1"/>
  <c r="CI256" i="4"/>
  <c r="CB256" i="4"/>
  <c r="CQ256" i="4" l="1"/>
  <c r="BN256" i="4"/>
  <c r="CR256" i="4"/>
  <c r="AJ256" i="4"/>
  <c r="BO256" i="4"/>
  <c r="CS256" i="4"/>
  <c r="AK256" i="4"/>
  <c r="GH256" i="4"/>
  <c r="AZ256" i="4"/>
  <c r="GI256" i="4"/>
  <c r="BA256" i="4"/>
  <c r="GJ256" i="4"/>
  <c r="BB256" i="4"/>
  <c r="BC256" i="4"/>
  <c r="GG256" i="4"/>
  <c r="BH256" i="4"/>
  <c r="BG256" i="4"/>
  <c r="IG256" i="4"/>
  <c r="HQ256" i="4"/>
  <c r="CN256" i="4" l="1"/>
  <c r="AF256" i="4"/>
  <c r="BK256" i="4"/>
  <c r="CP256" i="4"/>
  <c r="AH256" i="4"/>
  <c r="AI256" i="4"/>
  <c r="BM256" i="4"/>
  <c r="AN256" i="4"/>
  <c r="CM256" i="4"/>
  <c r="BJ256" i="4"/>
  <c r="AM256" i="4"/>
  <c r="AG256" i="4"/>
  <c r="CO256" i="4"/>
  <c r="BL256" i="4"/>
  <c r="J256" i="4" l="1"/>
  <c r="G256" i="4"/>
  <c r="E256" i="4"/>
  <c r="DN255" i="4" l="1"/>
  <c r="CF255" i="4" l="1"/>
  <c r="CG255" i="4"/>
  <c r="GK255" i="4" l="1"/>
  <c r="BD255" i="4"/>
  <c r="BE255" i="4"/>
  <c r="HL255" i="4"/>
  <c r="CD255" i="4"/>
  <c r="CE255" i="4"/>
  <c r="HP255" i="4"/>
  <c r="CJ255" i="4"/>
  <c r="IF255" i="4" s="1"/>
  <c r="CI255" i="4"/>
  <c r="CC255" i="4"/>
  <c r="CB255" i="4"/>
  <c r="CQ255" i="4" l="1"/>
  <c r="BN255" i="4"/>
  <c r="CR255" i="4"/>
  <c r="BO255" i="4"/>
  <c r="AJ255" i="4"/>
  <c r="CS255" i="4"/>
  <c r="AK255" i="4"/>
  <c r="GI255" i="4"/>
  <c r="BA255" i="4"/>
  <c r="GH255" i="4"/>
  <c r="AZ255" i="4"/>
  <c r="GJ255" i="4"/>
  <c r="BB255" i="4"/>
  <c r="BC255" i="4"/>
  <c r="GG255" i="4"/>
  <c r="BH255" i="4"/>
  <c r="BG255" i="4"/>
  <c r="HQ255" i="4"/>
  <c r="IG255" i="4"/>
  <c r="CO255" i="4" l="1"/>
  <c r="AG255" i="4"/>
  <c r="BL255" i="4"/>
  <c r="AF255" i="4"/>
  <c r="CN255" i="4"/>
  <c r="BK255" i="4"/>
  <c r="AH255" i="4"/>
  <c r="CP255" i="4"/>
  <c r="BM255" i="4"/>
  <c r="AI255" i="4"/>
  <c r="AN255" i="4"/>
  <c r="CM255" i="4"/>
  <c r="AM255" i="4"/>
  <c r="BJ255" i="4"/>
  <c r="J255" i="4" l="1"/>
  <c r="G255" i="4"/>
  <c r="E255" i="4"/>
  <c r="DN254" i="4" l="1"/>
  <c r="CF254" i="4" l="1"/>
  <c r="CG254" i="4"/>
  <c r="GK254" i="4" l="1"/>
  <c r="BD254" i="4"/>
  <c r="BE254" i="4"/>
  <c r="CC254" i="4"/>
  <c r="HL254" i="4"/>
  <c r="CD254" i="4"/>
  <c r="CE254" i="4"/>
  <c r="HP254" i="4"/>
  <c r="CJ254" i="4"/>
  <c r="IF254" i="4" s="1"/>
  <c r="CI254" i="4"/>
  <c r="CB254" i="4"/>
  <c r="CQ254" i="4" l="1"/>
  <c r="BN254" i="4"/>
  <c r="CR254" i="4"/>
  <c r="BO254" i="4"/>
  <c r="AJ254" i="4"/>
  <c r="CS254" i="4"/>
  <c r="AK254" i="4"/>
  <c r="GJ254" i="4"/>
  <c r="BB254" i="4"/>
  <c r="BC254" i="4"/>
  <c r="GI254" i="4"/>
  <c r="BA254" i="4"/>
  <c r="GH254" i="4"/>
  <c r="AZ254" i="4"/>
  <c r="GG254" i="4"/>
  <c r="BH254" i="4"/>
  <c r="BG254" i="4"/>
  <c r="IG254" i="4"/>
  <c r="HQ254" i="4"/>
  <c r="AG254" i="4" l="1"/>
  <c r="CO254" i="4"/>
  <c r="BL254" i="4"/>
  <c r="AN254" i="4"/>
  <c r="CM254" i="4"/>
  <c r="BJ254" i="4"/>
  <c r="AM254" i="4"/>
  <c r="AF254" i="4"/>
  <c r="CN254" i="4"/>
  <c r="BK254" i="4"/>
  <c r="CP254" i="4"/>
  <c r="AH254" i="4"/>
  <c r="AI254" i="4"/>
  <c r="BM254" i="4"/>
  <c r="J254" i="4" l="1"/>
  <c r="G254" i="4"/>
  <c r="E254" i="4"/>
  <c r="J253" i="4" l="1"/>
  <c r="G253" i="4"/>
  <c r="E253" i="4"/>
  <c r="DN252" i="4" l="1"/>
  <c r="CF252" i="4" l="1"/>
  <c r="CG252" i="4"/>
  <c r="GK252" i="4" l="1"/>
  <c r="BD252" i="4"/>
  <c r="BE252" i="4"/>
  <c r="CC252" i="4"/>
  <c r="CJ252" i="4"/>
  <c r="IF252" i="4" s="1"/>
  <c r="CI252" i="4"/>
  <c r="HL252" i="4"/>
  <c r="CD252" i="4"/>
  <c r="CE252" i="4"/>
  <c r="HP252" i="4"/>
  <c r="CB252" i="4"/>
  <c r="CQ252" i="4" l="1"/>
  <c r="BN252" i="4"/>
  <c r="CR252" i="4"/>
  <c r="BO252" i="4"/>
  <c r="AJ252" i="4"/>
  <c r="CS252" i="4"/>
  <c r="AK252" i="4"/>
  <c r="GI252" i="4"/>
  <c r="BA252" i="4"/>
  <c r="GJ252" i="4"/>
  <c r="BB252" i="4"/>
  <c r="BC252" i="4"/>
  <c r="GH252" i="4"/>
  <c r="AZ252" i="4"/>
  <c r="GG252" i="4"/>
  <c r="BH252" i="4"/>
  <c r="BG252" i="4"/>
  <c r="HQ252" i="4"/>
  <c r="IG252" i="4"/>
  <c r="CN252" i="4" l="1"/>
  <c r="AF252" i="4"/>
  <c r="BK252" i="4"/>
  <c r="CM252" i="4"/>
  <c r="AN252" i="4"/>
  <c r="BJ252" i="4"/>
  <c r="AM252" i="4"/>
  <c r="CP252" i="4"/>
  <c r="AH252" i="4"/>
  <c r="AI252" i="4"/>
  <c r="BM252" i="4"/>
  <c r="AG252" i="4"/>
  <c r="CO252" i="4"/>
  <c r="BL252" i="4"/>
  <c r="J252" i="4" l="1"/>
  <c r="G252" i="4"/>
  <c r="E252" i="4"/>
  <c r="DN251" i="4" l="1"/>
  <c r="CF251" i="4" l="1"/>
  <c r="CG251" i="4"/>
  <c r="GK251" i="4" l="1"/>
  <c r="BD251" i="4"/>
  <c r="BE251" i="4"/>
  <c r="CC251" i="4"/>
  <c r="CJ251" i="4"/>
  <c r="IF251" i="4" s="1"/>
  <c r="CI251" i="4"/>
  <c r="HL251" i="4"/>
  <c r="CD251" i="4"/>
  <c r="HP251" i="4"/>
  <c r="CE251" i="4"/>
  <c r="CB251" i="4"/>
  <c r="CQ251" i="4" l="1"/>
  <c r="BN251" i="4"/>
  <c r="CR251" i="4"/>
  <c r="BO251" i="4"/>
  <c r="AJ251" i="4"/>
  <c r="CS251" i="4"/>
  <c r="AK251" i="4"/>
  <c r="GJ251" i="4"/>
  <c r="BB251" i="4"/>
  <c r="BC251" i="4"/>
  <c r="GI251" i="4"/>
  <c r="BA251" i="4"/>
  <c r="GH251" i="4"/>
  <c r="AZ251" i="4"/>
  <c r="GG251" i="4"/>
  <c r="BH251" i="4"/>
  <c r="BG251" i="4"/>
  <c r="HQ251" i="4"/>
  <c r="IG251" i="4"/>
  <c r="AN251" i="4" l="1"/>
  <c r="CM251" i="4"/>
  <c r="AM251" i="4"/>
  <c r="BJ251" i="4"/>
  <c r="CP251" i="4"/>
  <c r="AH251" i="4"/>
  <c r="BM251" i="4"/>
  <c r="AI251" i="4"/>
  <c r="AF251" i="4"/>
  <c r="CN251" i="4"/>
  <c r="BK251" i="4"/>
  <c r="AG251" i="4"/>
  <c r="CO251" i="4"/>
  <c r="BL251" i="4"/>
  <c r="J251" i="4" l="1"/>
  <c r="G251" i="4"/>
  <c r="E251" i="4"/>
  <c r="DN250" i="4" l="1"/>
  <c r="CF250" i="4" l="1"/>
  <c r="CG250" i="4"/>
  <c r="GK250" i="4" l="1"/>
  <c r="BD250" i="4"/>
  <c r="BE250" i="4"/>
  <c r="CC250" i="4"/>
  <c r="CJ250" i="4"/>
  <c r="IF250" i="4" s="1"/>
  <c r="CI250" i="4"/>
  <c r="HL250" i="4"/>
  <c r="CD250" i="4"/>
  <c r="CE250" i="4"/>
  <c r="HP250" i="4"/>
  <c r="CB250" i="4"/>
  <c r="CQ250" i="4" l="1"/>
  <c r="BN250" i="4"/>
  <c r="CR250" i="4"/>
  <c r="AJ250" i="4"/>
  <c r="BO250" i="4"/>
  <c r="CS250" i="4"/>
  <c r="AK250" i="4"/>
  <c r="GI250" i="4"/>
  <c r="BA250" i="4"/>
  <c r="GJ250" i="4"/>
  <c r="BB250" i="4"/>
  <c r="BC250" i="4"/>
  <c r="GH250" i="4"/>
  <c r="AZ250" i="4"/>
  <c r="GG250" i="4"/>
  <c r="BH250" i="4"/>
  <c r="BG250" i="4"/>
  <c r="HQ250" i="4"/>
  <c r="IG250" i="4"/>
  <c r="CN250" i="4" l="1"/>
  <c r="AF250" i="4"/>
  <c r="BK250" i="4"/>
  <c r="AG250" i="4"/>
  <c r="CO250" i="4"/>
  <c r="BL250" i="4"/>
  <c r="CM250" i="4"/>
  <c r="AN250" i="4"/>
  <c r="BJ250" i="4"/>
  <c r="AM250" i="4"/>
  <c r="CP250" i="4"/>
  <c r="AH250" i="4"/>
  <c r="BM250" i="4"/>
  <c r="AI250" i="4"/>
  <c r="J250" i="4" l="1"/>
  <c r="G250" i="4"/>
  <c r="E250" i="4"/>
  <c r="DN249" i="4" l="1"/>
  <c r="CF249" i="4" l="1"/>
  <c r="CG249" i="4"/>
  <c r="GK249" i="4" l="1"/>
  <c r="BD249" i="4"/>
  <c r="BE249" i="4"/>
  <c r="HL249" i="4"/>
  <c r="CD249" i="4"/>
  <c r="CE249" i="4"/>
  <c r="HP249" i="4"/>
  <c r="CC249" i="4"/>
  <c r="CJ249" i="4"/>
  <c r="IF249" i="4" s="1"/>
  <c r="CI249" i="4"/>
  <c r="CB249" i="4"/>
  <c r="CQ249" i="4" l="1"/>
  <c r="BN249" i="4"/>
  <c r="CR249" i="4"/>
  <c r="AJ249" i="4"/>
  <c r="BO249" i="4"/>
  <c r="CS249" i="4"/>
  <c r="AK249" i="4"/>
  <c r="GH249" i="4"/>
  <c r="AZ249" i="4"/>
  <c r="GJ249" i="4"/>
  <c r="BB249" i="4"/>
  <c r="BC249" i="4"/>
  <c r="GI249" i="4"/>
  <c r="BA249" i="4"/>
  <c r="GG249" i="4"/>
  <c r="BH249" i="4"/>
  <c r="BG249" i="4"/>
  <c r="HQ249" i="4"/>
  <c r="IG249" i="4"/>
  <c r="AN249" i="4" l="1"/>
  <c r="CM249" i="4"/>
  <c r="AM249" i="4"/>
  <c r="BJ249" i="4"/>
  <c r="CO249" i="4"/>
  <c r="AG249" i="4"/>
  <c r="BL249" i="4"/>
  <c r="AF249" i="4"/>
  <c r="CN249" i="4"/>
  <c r="BK249" i="4"/>
  <c r="CP249" i="4"/>
  <c r="AH249" i="4"/>
  <c r="AI249" i="4"/>
  <c r="BM249" i="4"/>
  <c r="J249" i="4" l="1"/>
  <c r="G249" i="4"/>
  <c r="E249" i="4"/>
  <c r="DN248" i="4" l="1"/>
  <c r="CF248" i="4" l="1"/>
  <c r="CG248" i="4"/>
  <c r="GK248" i="4" l="1"/>
  <c r="BD248" i="4"/>
  <c r="BE248" i="4"/>
  <c r="CC248" i="4"/>
  <c r="HL248" i="4"/>
  <c r="CD248" i="4"/>
  <c r="CE248" i="4"/>
  <c r="HP248" i="4"/>
  <c r="CJ248" i="4"/>
  <c r="IF248" i="4" s="1"/>
  <c r="CI248" i="4"/>
  <c r="CB248" i="4"/>
  <c r="CQ248" i="4" l="1"/>
  <c r="BN248" i="4"/>
  <c r="CR248" i="4"/>
  <c r="BO248" i="4"/>
  <c r="AJ248" i="4"/>
  <c r="CS248" i="4"/>
  <c r="AK248" i="4"/>
  <c r="GI248" i="4"/>
  <c r="BA248" i="4"/>
  <c r="GJ248" i="4"/>
  <c r="BB248" i="4"/>
  <c r="BC248" i="4"/>
  <c r="GH248" i="4"/>
  <c r="AZ248" i="4"/>
  <c r="GG248" i="4"/>
  <c r="BH248" i="4"/>
  <c r="BG248" i="4"/>
  <c r="HQ248" i="4"/>
  <c r="IG248" i="4"/>
  <c r="AN248" i="4" l="1"/>
  <c r="CM248" i="4"/>
  <c r="BJ248" i="4"/>
  <c r="AM248" i="4"/>
  <c r="CN248" i="4"/>
  <c r="AF248" i="4"/>
  <c r="BK248" i="4"/>
  <c r="AG248" i="4"/>
  <c r="CO248" i="4"/>
  <c r="BL248" i="4"/>
  <c r="CP248" i="4"/>
  <c r="AH248" i="4"/>
  <c r="AI248" i="4"/>
  <c r="BM248" i="4"/>
  <c r="J248" i="4" l="1"/>
  <c r="G248" i="4"/>
  <c r="E248" i="4"/>
  <c r="J247" i="4" l="1"/>
  <c r="G247" i="4"/>
  <c r="E247" i="4"/>
  <c r="J246" i="4" l="1"/>
  <c r="G246" i="4"/>
  <c r="E246" i="4"/>
  <c r="DN245" i="4" l="1"/>
  <c r="CF245" i="4" l="1"/>
  <c r="CG245" i="4"/>
  <c r="GK245" i="4" l="1"/>
  <c r="BD245" i="4"/>
  <c r="BE245" i="4"/>
  <c r="HL245" i="4"/>
  <c r="CD245" i="4"/>
  <c r="CE245" i="4"/>
  <c r="HP245" i="4"/>
  <c r="CJ245" i="4"/>
  <c r="IF245" i="4" s="1"/>
  <c r="CI245" i="4"/>
  <c r="CC245" i="4"/>
  <c r="CB245" i="4"/>
  <c r="CQ245" i="4" l="1"/>
  <c r="BN245" i="4"/>
  <c r="CR245" i="4"/>
  <c r="AJ245" i="4"/>
  <c r="BO245" i="4"/>
  <c r="CS245" i="4"/>
  <c r="AK245" i="4"/>
  <c r="GJ245" i="4"/>
  <c r="BB245" i="4"/>
  <c r="BC245" i="4"/>
  <c r="GI245" i="4"/>
  <c r="BA245" i="4"/>
  <c r="GH245" i="4"/>
  <c r="AZ245" i="4"/>
  <c r="GG245" i="4"/>
  <c r="BH245" i="4"/>
  <c r="BG245" i="4"/>
  <c r="HQ245" i="4"/>
  <c r="IG245" i="4"/>
  <c r="CN245" i="4" l="1"/>
  <c r="AF245" i="4"/>
  <c r="BK245" i="4"/>
  <c r="CO245" i="4"/>
  <c r="AG245" i="4"/>
  <c r="BL245" i="4"/>
  <c r="CP245" i="4"/>
  <c r="AH245" i="4"/>
  <c r="BM245" i="4"/>
  <c r="AI245" i="4"/>
  <c r="AN245" i="4"/>
  <c r="CM245" i="4"/>
  <c r="AM245" i="4"/>
  <c r="BJ245" i="4"/>
  <c r="J245" i="4" l="1"/>
  <c r="G245" i="4"/>
  <c r="E245" i="4"/>
  <c r="DN244" i="4" l="1"/>
  <c r="CF244" i="4" l="1"/>
  <c r="CG244" i="4"/>
  <c r="GK244" i="4" l="1"/>
  <c r="BD244" i="4"/>
  <c r="BE244" i="4"/>
  <c r="CC244" i="4"/>
  <c r="HL244" i="4"/>
  <c r="CD244" i="4"/>
  <c r="CE244" i="4"/>
  <c r="HP244" i="4"/>
  <c r="CJ244" i="4"/>
  <c r="IF244" i="4" s="1"/>
  <c r="CI244" i="4"/>
  <c r="CB244" i="4"/>
  <c r="CQ244" i="4" l="1"/>
  <c r="BN244" i="4"/>
  <c r="CR244" i="4"/>
  <c r="AJ244" i="4"/>
  <c r="BO244" i="4"/>
  <c r="CS244" i="4"/>
  <c r="AK244" i="4"/>
  <c r="GJ244" i="4"/>
  <c r="BB244" i="4"/>
  <c r="BC244" i="4"/>
  <c r="GH244" i="4"/>
  <c r="AZ244" i="4"/>
  <c r="GI244" i="4"/>
  <c r="BA244" i="4"/>
  <c r="GG244" i="4"/>
  <c r="BH244" i="4"/>
  <c r="BG244" i="4"/>
  <c r="HQ244" i="4"/>
  <c r="IG244" i="4"/>
  <c r="AN244" i="4" l="1"/>
  <c r="CM244" i="4"/>
  <c r="BJ244" i="4"/>
  <c r="AM244" i="4"/>
  <c r="AG244" i="4"/>
  <c r="CO244" i="4"/>
  <c r="BL244" i="4"/>
  <c r="CN244" i="4"/>
  <c r="AF244" i="4"/>
  <c r="BK244" i="4"/>
  <c r="CP244" i="4"/>
  <c r="AH244" i="4"/>
  <c r="BM244" i="4"/>
  <c r="AI244" i="4"/>
  <c r="J244" i="4" l="1"/>
  <c r="G244" i="4"/>
  <c r="E244" i="4"/>
  <c r="DN243" i="4" l="1"/>
  <c r="CF243" i="4" l="1"/>
  <c r="CG243" i="4"/>
  <c r="GK243" i="4" l="1"/>
  <c r="BD243" i="4"/>
  <c r="BE243" i="4"/>
  <c r="HL243" i="4"/>
  <c r="CD243" i="4"/>
  <c r="CE243" i="4"/>
  <c r="HP243" i="4"/>
  <c r="CC243" i="4"/>
  <c r="CJ243" i="4"/>
  <c r="IF243" i="4" s="1"/>
  <c r="CI243" i="4"/>
  <c r="CB243" i="4"/>
  <c r="CQ243" i="4" l="1"/>
  <c r="BN243" i="4"/>
  <c r="CR243" i="4"/>
  <c r="AJ243" i="4"/>
  <c r="BO243" i="4"/>
  <c r="CS243" i="4"/>
  <c r="AK243" i="4"/>
  <c r="GI243" i="4"/>
  <c r="BA243" i="4"/>
  <c r="GH243" i="4"/>
  <c r="AZ243" i="4"/>
  <c r="GJ243" i="4"/>
  <c r="BB243" i="4"/>
  <c r="BC243" i="4"/>
  <c r="GG243" i="4"/>
  <c r="BH243" i="4"/>
  <c r="BG243" i="4"/>
  <c r="HQ243" i="4"/>
  <c r="IG243" i="4"/>
  <c r="AH243" i="4" l="1"/>
  <c r="CP243" i="4"/>
  <c r="BM243" i="4"/>
  <c r="AI243" i="4"/>
  <c r="CN243" i="4"/>
  <c r="AF243" i="4"/>
  <c r="BK243" i="4"/>
  <c r="CO243" i="4"/>
  <c r="AG243" i="4"/>
  <c r="BL243" i="4"/>
  <c r="AN243" i="4"/>
  <c r="CM243" i="4"/>
  <c r="AM243" i="4"/>
  <c r="BJ243" i="4"/>
  <c r="J243" i="4" l="1"/>
  <c r="G243" i="4"/>
  <c r="E243" i="4"/>
  <c r="CJ242" i="4" l="1"/>
  <c r="IF242" i="4" s="1"/>
  <c r="CC242" i="4"/>
  <c r="CB242" i="4"/>
  <c r="HL242" i="4"/>
  <c r="CD242" i="4"/>
  <c r="BA242" i="4" l="1"/>
  <c r="AZ242" i="4"/>
  <c r="BB242" i="4"/>
  <c r="BH242" i="4"/>
  <c r="CM242" i="4" l="1"/>
  <c r="AN242" i="4"/>
  <c r="BJ242" i="4"/>
  <c r="CN242" i="4"/>
  <c r="AF242" i="4"/>
  <c r="BK242" i="4"/>
  <c r="CP242" i="4"/>
  <c r="AH242" i="4"/>
  <c r="BM242" i="4"/>
  <c r="CO242" i="4"/>
  <c r="AG242" i="4"/>
  <c r="BL242" i="4"/>
  <c r="J242" i="4" l="1"/>
  <c r="G242" i="4"/>
  <c r="E242" i="4"/>
  <c r="DN241" i="4" l="1"/>
  <c r="CF241" i="4" l="1"/>
  <c r="CG241" i="4"/>
  <c r="GK241" i="4" l="1"/>
  <c r="BD241" i="4"/>
  <c r="BE241" i="4"/>
  <c r="CJ241" i="4"/>
  <c r="IF241" i="4" s="1"/>
  <c r="CI241" i="4"/>
  <c r="CB241" i="4"/>
  <c r="HL241" i="4"/>
  <c r="CD241" i="4"/>
  <c r="CE241" i="4"/>
  <c r="CC241" i="4"/>
  <c r="HP241" i="4" l="1"/>
  <c r="HQ241" i="4" s="1"/>
  <c r="CQ241" i="4"/>
  <c r="BN241" i="4"/>
  <c r="CR241" i="4"/>
  <c r="BO241" i="4"/>
  <c r="AJ241" i="4"/>
  <c r="CS241" i="4"/>
  <c r="AK241" i="4"/>
  <c r="GH241" i="4"/>
  <c r="AZ241" i="4"/>
  <c r="GJ241" i="4"/>
  <c r="BB241" i="4"/>
  <c r="BC241" i="4"/>
  <c r="GI241" i="4"/>
  <c r="BA241" i="4"/>
  <c r="GG241" i="4"/>
  <c r="BH241" i="4"/>
  <c r="BG241" i="4"/>
  <c r="IG241" i="4" l="1"/>
  <c r="CN241" i="4"/>
  <c r="AF241" i="4"/>
  <c r="BK241" i="4"/>
  <c r="AN241" i="4"/>
  <c r="CM241" i="4"/>
  <c r="BJ241" i="4"/>
  <c r="AM241" i="4"/>
  <c r="CP241" i="4"/>
  <c r="AH241" i="4"/>
  <c r="BM241" i="4"/>
  <c r="AI241" i="4"/>
  <c r="CO241" i="4"/>
  <c r="AG241" i="4"/>
  <c r="BL241" i="4"/>
  <c r="J241" i="4" l="1"/>
  <c r="G241" i="4"/>
  <c r="E241" i="4"/>
  <c r="DN240" i="4" l="1"/>
  <c r="CF240" i="4" l="1"/>
  <c r="CG240" i="4"/>
  <c r="GK240" i="4" l="1"/>
  <c r="BD240" i="4"/>
  <c r="BE240" i="4"/>
  <c r="CJ240" i="4"/>
  <c r="IF240" i="4" s="1"/>
  <c r="CI240" i="4"/>
  <c r="CC240" i="4"/>
  <c r="CB240" i="4"/>
  <c r="HL240" i="4"/>
  <c r="CD240" i="4"/>
  <c r="CE240" i="4"/>
  <c r="HP240" i="4" l="1"/>
  <c r="HQ240" i="4" s="1"/>
  <c r="CQ240" i="4"/>
  <c r="BN240" i="4"/>
  <c r="CR240" i="4"/>
  <c r="BO240" i="4"/>
  <c r="AJ240" i="4"/>
  <c r="CS240" i="4"/>
  <c r="AK240" i="4"/>
  <c r="GG240" i="4"/>
  <c r="BH240" i="4"/>
  <c r="BG240" i="4"/>
  <c r="GJ240" i="4"/>
  <c r="BB240" i="4"/>
  <c r="BC240" i="4"/>
  <c r="GH240" i="4"/>
  <c r="AZ240" i="4"/>
  <c r="GI240" i="4"/>
  <c r="BA240" i="4"/>
  <c r="IG240" i="4" l="1"/>
  <c r="CO240" i="4"/>
  <c r="AG240" i="4"/>
  <c r="BL240" i="4"/>
  <c r="CN240" i="4"/>
  <c r="AF240" i="4"/>
  <c r="BK240" i="4"/>
  <c r="AN240" i="4"/>
  <c r="CM240" i="4"/>
  <c r="BJ240" i="4"/>
  <c r="AM240" i="4"/>
  <c r="CP240" i="4"/>
  <c r="AH240" i="4"/>
  <c r="AI240" i="4"/>
  <c r="BM240" i="4"/>
  <c r="J240" i="4" l="1"/>
  <c r="G240" i="4"/>
  <c r="E240" i="4"/>
  <c r="J239" i="4" l="1"/>
  <c r="G239" i="4"/>
  <c r="E239" i="4"/>
  <c r="J238" i="4" l="1"/>
  <c r="G238" i="4"/>
  <c r="E238" i="4"/>
  <c r="DN237" i="4" l="1"/>
  <c r="CF237" i="4" l="1"/>
  <c r="CG237" i="4"/>
  <c r="GK237" i="4" l="1"/>
  <c r="BD237" i="4"/>
  <c r="BE237" i="4"/>
  <c r="CB237" i="4"/>
  <c r="CJ237" i="4"/>
  <c r="IF237" i="4" s="1"/>
  <c r="CI237" i="4"/>
  <c r="CC237" i="4"/>
  <c r="HL237" i="4"/>
  <c r="CD237" i="4"/>
  <c r="HP237" i="4"/>
  <c r="CE237" i="4"/>
  <c r="CQ237" i="4" l="1"/>
  <c r="BN237" i="4"/>
  <c r="CR237" i="4"/>
  <c r="AJ237" i="4"/>
  <c r="BO237" i="4"/>
  <c r="CS237" i="4"/>
  <c r="AK237" i="4"/>
  <c r="GJ237" i="4"/>
  <c r="BB237" i="4"/>
  <c r="BC237" i="4"/>
  <c r="GH237" i="4"/>
  <c r="AZ237" i="4"/>
  <c r="GI237" i="4"/>
  <c r="BA237" i="4"/>
  <c r="GG237" i="4"/>
  <c r="BH237" i="4"/>
  <c r="BG237" i="4"/>
  <c r="IG237" i="4"/>
  <c r="HQ237" i="4"/>
  <c r="AF237" i="4" l="1"/>
  <c r="CN237" i="4"/>
  <c r="BK237" i="4"/>
  <c r="CP237" i="4"/>
  <c r="AH237" i="4"/>
  <c r="BM237" i="4"/>
  <c r="AI237" i="4"/>
  <c r="CM237" i="4"/>
  <c r="AN237" i="4"/>
  <c r="BJ237" i="4"/>
  <c r="AM237" i="4"/>
  <c r="AG237" i="4"/>
  <c r="CO237" i="4"/>
  <c r="BL237" i="4"/>
  <c r="J237" i="4" l="1"/>
  <c r="G237" i="4"/>
  <c r="E237" i="4"/>
  <c r="DN236" i="4" l="1"/>
  <c r="CF236" i="4" l="1"/>
  <c r="CG236" i="4"/>
  <c r="GK236" i="4" l="1"/>
  <c r="BD236" i="4"/>
  <c r="BE236" i="4"/>
  <c r="HL236" i="4"/>
  <c r="CD236" i="4"/>
  <c r="CE236" i="4"/>
  <c r="HP236" i="4"/>
  <c r="CJ236" i="4"/>
  <c r="IF236" i="4" s="1"/>
  <c r="CI236" i="4"/>
  <c r="CC236" i="4"/>
  <c r="CB236" i="4"/>
  <c r="CQ236" i="4" l="1"/>
  <c r="BN236" i="4"/>
  <c r="CR236" i="4"/>
  <c r="AJ236" i="4"/>
  <c r="BO236" i="4"/>
  <c r="CS236" i="4"/>
  <c r="AK236" i="4"/>
  <c r="GJ236" i="4"/>
  <c r="BB236" i="4"/>
  <c r="BC236" i="4"/>
  <c r="GH236" i="4"/>
  <c r="AZ236" i="4"/>
  <c r="GI236" i="4"/>
  <c r="BA236" i="4"/>
  <c r="GG236" i="4"/>
  <c r="BH236" i="4"/>
  <c r="BG236" i="4"/>
  <c r="HQ236" i="4"/>
  <c r="IG236" i="4"/>
  <c r="AG236" i="4" l="1"/>
  <c r="CO236" i="4"/>
  <c r="BL236" i="4"/>
  <c r="CM236" i="4"/>
  <c r="AN236" i="4"/>
  <c r="BJ236" i="4"/>
  <c r="AM236" i="4"/>
  <c r="CN236" i="4"/>
  <c r="AF236" i="4"/>
  <c r="BK236" i="4"/>
  <c r="CP236" i="4"/>
  <c r="AH236" i="4"/>
  <c r="AI236" i="4"/>
  <c r="BM236" i="4"/>
  <c r="J236" i="4" l="1"/>
  <c r="G236" i="4"/>
  <c r="E236" i="4"/>
  <c r="DN235" i="4" l="1"/>
  <c r="CF235" i="4" l="1"/>
  <c r="CG235" i="4"/>
  <c r="GK235" i="4" l="1"/>
  <c r="BD235" i="4"/>
  <c r="BE235" i="4"/>
  <c r="CC235" i="4"/>
  <c r="CJ235" i="4"/>
  <c r="IF235" i="4" s="1"/>
  <c r="CI235" i="4"/>
  <c r="CB235" i="4"/>
  <c r="HL235" i="4"/>
  <c r="CD235" i="4"/>
  <c r="CE235" i="4"/>
  <c r="HP235" i="4"/>
  <c r="CQ235" i="4" l="1"/>
  <c r="BN235" i="4"/>
  <c r="CR235" i="4"/>
  <c r="AJ235" i="4"/>
  <c r="BO235" i="4"/>
  <c r="CS235" i="4"/>
  <c r="AK235" i="4"/>
  <c r="GH235" i="4"/>
  <c r="AZ235" i="4"/>
  <c r="GI235" i="4"/>
  <c r="BA235" i="4"/>
  <c r="GJ235" i="4"/>
  <c r="BB235" i="4"/>
  <c r="BC235" i="4"/>
  <c r="GG235" i="4"/>
  <c r="BH235" i="4"/>
  <c r="BG235" i="4"/>
  <c r="HQ235" i="4"/>
  <c r="IG235" i="4"/>
  <c r="AN235" i="4" l="1"/>
  <c r="CM235" i="4"/>
  <c r="AM235" i="4"/>
  <c r="BJ235" i="4"/>
  <c r="CN235" i="4"/>
  <c r="AF235" i="4"/>
  <c r="BK235" i="4"/>
  <c r="CP235" i="4"/>
  <c r="AH235" i="4"/>
  <c r="AI235" i="4"/>
  <c r="BM235" i="4"/>
  <c r="AG235" i="4"/>
  <c r="CO235" i="4"/>
  <c r="BL235" i="4"/>
  <c r="J235" i="4" l="1"/>
  <c r="G235" i="4"/>
  <c r="E235" i="4"/>
  <c r="DN234" i="4" l="1"/>
  <c r="CF234" i="4" l="1"/>
  <c r="CG234" i="4"/>
  <c r="GK234" i="4" l="1"/>
  <c r="BD234" i="4"/>
  <c r="BE234" i="4"/>
  <c r="CJ234" i="4"/>
  <c r="IF234" i="4" s="1"/>
  <c r="CI234" i="4"/>
  <c r="CC234" i="4"/>
  <c r="CB234" i="4"/>
  <c r="HL234" i="4"/>
  <c r="CD234" i="4"/>
  <c r="CE234" i="4"/>
  <c r="HP234" i="4"/>
  <c r="CQ234" i="4" l="1"/>
  <c r="BN234" i="4"/>
  <c r="CR234" i="4"/>
  <c r="AJ234" i="4"/>
  <c r="BO234" i="4"/>
  <c r="CS234" i="4"/>
  <c r="AK234" i="4"/>
  <c r="GI234" i="4"/>
  <c r="BA234" i="4"/>
  <c r="GH234" i="4"/>
  <c r="AZ234" i="4"/>
  <c r="GJ234" i="4"/>
  <c r="BB234" i="4"/>
  <c r="BC234" i="4"/>
  <c r="GG234" i="4"/>
  <c r="BH234" i="4"/>
  <c r="BG234" i="4"/>
  <c r="HQ234" i="4"/>
  <c r="IG234" i="4"/>
  <c r="AN234" i="4" l="1"/>
  <c r="CM234" i="4"/>
  <c r="AM234" i="4"/>
  <c r="BJ234" i="4"/>
  <c r="CN234" i="4"/>
  <c r="AF234" i="4"/>
  <c r="BK234" i="4"/>
  <c r="CP234" i="4"/>
  <c r="AH234" i="4"/>
  <c r="BM234" i="4"/>
  <c r="AI234" i="4"/>
  <c r="CO234" i="4"/>
  <c r="AG234" i="4"/>
  <c r="BL234" i="4"/>
  <c r="J234" i="4" l="1"/>
  <c r="G234" i="4"/>
  <c r="E234" i="4"/>
  <c r="DN233" i="4" l="1"/>
  <c r="CF233" i="4" l="1"/>
  <c r="CG233" i="4"/>
  <c r="GK233" i="4" l="1"/>
  <c r="BD233" i="4"/>
  <c r="BE233" i="4"/>
  <c r="CB233" i="4"/>
  <c r="HL233" i="4"/>
  <c r="CD233" i="4"/>
  <c r="HP233" i="4"/>
  <c r="CE233" i="4"/>
  <c r="CC233" i="4"/>
  <c r="CJ233" i="4"/>
  <c r="IF233" i="4" s="1"/>
  <c r="CI233" i="4"/>
  <c r="CQ233" i="4" l="1"/>
  <c r="BN233" i="4"/>
  <c r="CR233" i="4"/>
  <c r="AJ233" i="4"/>
  <c r="BO233" i="4"/>
  <c r="CS233" i="4"/>
  <c r="AK233" i="4"/>
  <c r="GJ233" i="4"/>
  <c r="BB233" i="4"/>
  <c r="BC233" i="4"/>
  <c r="GH233" i="4"/>
  <c r="AZ233" i="4"/>
  <c r="GI233" i="4"/>
  <c r="BA233" i="4"/>
  <c r="GG233" i="4"/>
  <c r="BH233" i="4"/>
  <c r="BG233" i="4"/>
  <c r="IG233" i="4"/>
  <c r="HQ233" i="4"/>
  <c r="CO233" i="4" l="1"/>
  <c r="AG233" i="4"/>
  <c r="BL233" i="4"/>
  <c r="AF233" i="4"/>
  <c r="CN233" i="4"/>
  <c r="BK233" i="4"/>
  <c r="CP233" i="4"/>
  <c r="AH233" i="4"/>
  <c r="BM233" i="4"/>
  <c r="AI233" i="4"/>
  <c r="AN233" i="4"/>
  <c r="CM233" i="4"/>
  <c r="BJ233" i="4"/>
  <c r="AM233" i="4"/>
  <c r="J233" i="4" l="1"/>
  <c r="G233" i="4"/>
  <c r="E233" i="4"/>
  <c r="DN232" i="4" l="1"/>
  <c r="CF232" i="4" l="1"/>
  <c r="CG232" i="4"/>
  <c r="GK232" i="4" l="1"/>
  <c r="BD232" i="4"/>
  <c r="BE232" i="4"/>
  <c r="CC232" i="4"/>
  <c r="CB232" i="4"/>
  <c r="HL232" i="4"/>
  <c r="CD232" i="4"/>
  <c r="CE232" i="4"/>
  <c r="HP232" i="4"/>
  <c r="CJ232" i="4"/>
  <c r="IF232" i="4" s="1"/>
  <c r="CI232" i="4"/>
  <c r="CQ232" i="4" l="1"/>
  <c r="BN232" i="4"/>
  <c r="CR232" i="4"/>
  <c r="BO232" i="4"/>
  <c r="AJ232" i="4"/>
  <c r="CS232" i="4"/>
  <c r="AK232" i="4"/>
  <c r="GH232" i="4"/>
  <c r="AZ232" i="4"/>
  <c r="GJ232" i="4"/>
  <c r="BB232" i="4"/>
  <c r="BC232" i="4"/>
  <c r="GI232" i="4"/>
  <c r="BA232" i="4"/>
  <c r="GG232" i="4"/>
  <c r="BH232" i="4"/>
  <c r="BG232" i="4"/>
  <c r="HQ232" i="4"/>
  <c r="IG232" i="4"/>
  <c r="CN232" i="4" l="1"/>
  <c r="AF232" i="4"/>
  <c r="BK232" i="4"/>
  <c r="CP232" i="4"/>
  <c r="AH232" i="4"/>
  <c r="BM232" i="4"/>
  <c r="AI232" i="4"/>
  <c r="CM232" i="4"/>
  <c r="AN232" i="4"/>
  <c r="BJ232" i="4"/>
  <c r="AM232" i="4"/>
  <c r="AG232" i="4"/>
  <c r="CO232" i="4"/>
  <c r="BL232" i="4"/>
  <c r="J232" i="4" l="1"/>
  <c r="G232" i="4"/>
  <c r="E232" i="4"/>
  <c r="DN231" i="4" l="1"/>
  <c r="CF231" i="4" l="1"/>
  <c r="CG231" i="4"/>
  <c r="GK231" i="4" l="1"/>
  <c r="BD231" i="4"/>
  <c r="BE231" i="4"/>
  <c r="CC231" i="4"/>
  <c r="CB231" i="4"/>
  <c r="CJ231" i="4"/>
  <c r="IF231" i="4" s="1"/>
  <c r="CI231" i="4"/>
  <c r="HL231" i="4"/>
  <c r="CD231" i="4"/>
  <c r="HP231" i="4"/>
  <c r="CE231" i="4"/>
  <c r="CQ231" i="4" l="1"/>
  <c r="BN231" i="4"/>
  <c r="CR231" i="4"/>
  <c r="BO231" i="4"/>
  <c r="AJ231" i="4"/>
  <c r="CS231" i="4"/>
  <c r="AK231" i="4"/>
  <c r="GJ231" i="4"/>
  <c r="BB231" i="4"/>
  <c r="BC231" i="4"/>
  <c r="GI231" i="4"/>
  <c r="BA231" i="4"/>
  <c r="GH231" i="4"/>
  <c r="AZ231" i="4"/>
  <c r="GG231" i="4"/>
  <c r="BH231" i="4"/>
  <c r="BG231" i="4"/>
  <c r="IG231" i="4"/>
  <c r="HQ231" i="4"/>
  <c r="CN231" i="4" l="1"/>
  <c r="AF231" i="4"/>
  <c r="BK231" i="4"/>
  <c r="CM231" i="4"/>
  <c r="AN231" i="4"/>
  <c r="AM231" i="4"/>
  <c r="BJ231" i="4"/>
  <c r="CO231" i="4"/>
  <c r="AG231" i="4"/>
  <c r="BL231" i="4"/>
  <c r="CP231" i="4"/>
  <c r="AH231" i="4"/>
  <c r="BM231" i="4"/>
  <c r="AI231" i="4"/>
  <c r="J231" i="4" l="1"/>
  <c r="G231" i="4"/>
  <c r="E231" i="4"/>
  <c r="DN230" i="4" l="1"/>
  <c r="CF230" i="4" l="1"/>
  <c r="CG230" i="4"/>
  <c r="GK230" i="4" l="1"/>
  <c r="BD230" i="4"/>
  <c r="BE230" i="4"/>
  <c r="HL230" i="4"/>
  <c r="CD230" i="4"/>
  <c r="HP230" i="4"/>
  <c r="CE230" i="4"/>
  <c r="CB230" i="4"/>
  <c r="CJ230" i="4"/>
  <c r="IF230" i="4" s="1"/>
  <c r="CI230" i="4"/>
  <c r="CC230" i="4"/>
  <c r="CQ230" i="4" l="1"/>
  <c r="BN230" i="4"/>
  <c r="CR230" i="4"/>
  <c r="AJ230" i="4"/>
  <c r="BO230" i="4"/>
  <c r="CS230" i="4"/>
  <c r="AK230" i="4"/>
  <c r="GI230" i="4"/>
  <c r="BA230" i="4"/>
  <c r="GH230" i="4"/>
  <c r="AZ230" i="4"/>
  <c r="GJ230" i="4"/>
  <c r="BB230" i="4"/>
  <c r="BC230" i="4"/>
  <c r="GG230" i="4"/>
  <c r="BH230" i="4"/>
  <c r="BG230" i="4"/>
  <c r="HQ230" i="4"/>
  <c r="IG230" i="4"/>
  <c r="AG230" i="4" l="1"/>
  <c r="CO230" i="4"/>
  <c r="BL230" i="4"/>
  <c r="AF230" i="4"/>
  <c r="CN230" i="4"/>
  <c r="BK230" i="4"/>
  <c r="AN230" i="4"/>
  <c r="CM230" i="4"/>
  <c r="AM230" i="4"/>
  <c r="BJ230" i="4"/>
  <c r="AH230" i="4"/>
  <c r="CP230" i="4"/>
  <c r="AI230" i="4"/>
  <c r="BM230" i="4"/>
  <c r="J230" i="4" l="1"/>
  <c r="G230" i="4"/>
  <c r="E230" i="4"/>
  <c r="DN229" i="4" l="1"/>
  <c r="CF229" i="4" l="1"/>
  <c r="CG229" i="4"/>
  <c r="GK229" i="4" l="1"/>
  <c r="BD229" i="4"/>
  <c r="BE229" i="4"/>
  <c r="CB229" i="4"/>
  <c r="CJ229" i="4"/>
  <c r="IF229" i="4" s="1"/>
  <c r="CI229" i="4"/>
  <c r="CC229" i="4"/>
  <c r="HL229" i="4"/>
  <c r="CD229" i="4"/>
  <c r="CE229" i="4"/>
  <c r="HP229" i="4"/>
  <c r="CQ229" i="4" l="1"/>
  <c r="BN229" i="4"/>
  <c r="CR229" i="4"/>
  <c r="BO229" i="4"/>
  <c r="AJ229" i="4"/>
  <c r="CS229" i="4"/>
  <c r="AK229" i="4"/>
  <c r="GI229" i="4"/>
  <c r="BA229" i="4"/>
  <c r="GH229" i="4"/>
  <c r="AZ229" i="4"/>
  <c r="GJ229" i="4"/>
  <c r="BB229" i="4"/>
  <c r="BC229" i="4"/>
  <c r="GG229" i="4"/>
  <c r="BH229" i="4"/>
  <c r="BG229" i="4"/>
  <c r="HQ229" i="4"/>
  <c r="IG229" i="4"/>
  <c r="AN229" i="4" l="1"/>
  <c r="CM229" i="4"/>
  <c r="AM229" i="4"/>
  <c r="BJ229" i="4"/>
  <c r="AH229" i="4"/>
  <c r="CP229" i="4"/>
  <c r="AI229" i="4"/>
  <c r="BM229" i="4"/>
  <c r="CO229" i="4"/>
  <c r="AG229" i="4"/>
  <c r="BL229" i="4"/>
  <c r="CN229" i="4"/>
  <c r="AF229" i="4"/>
  <c r="BK229" i="4"/>
  <c r="J229" i="4" l="1"/>
  <c r="G229" i="4"/>
  <c r="E229" i="4"/>
  <c r="DN228" i="4" l="1"/>
  <c r="CF228" i="4" l="1"/>
  <c r="CG228" i="4"/>
  <c r="GK228" i="4" l="1"/>
  <c r="BD228" i="4"/>
  <c r="BE228" i="4"/>
  <c r="CB228" i="4"/>
  <c r="CC228" i="4"/>
  <c r="CJ228" i="4"/>
  <c r="IF228" i="4" s="1"/>
  <c r="CI228" i="4"/>
  <c r="HL228" i="4"/>
  <c r="CD228" i="4"/>
  <c r="CE228" i="4"/>
  <c r="HP228" i="4"/>
  <c r="CQ228" i="4" l="1"/>
  <c r="BN228" i="4"/>
  <c r="CR228" i="4"/>
  <c r="BO228" i="4"/>
  <c r="AJ228" i="4"/>
  <c r="CS228" i="4"/>
  <c r="AK228" i="4"/>
  <c r="GI228" i="4"/>
  <c r="BA228" i="4"/>
  <c r="GH228" i="4"/>
  <c r="AZ228" i="4"/>
  <c r="GJ228" i="4"/>
  <c r="BB228" i="4"/>
  <c r="BC228" i="4"/>
  <c r="GG228" i="4"/>
  <c r="BH228" i="4"/>
  <c r="BG228" i="4"/>
  <c r="HQ228" i="4"/>
  <c r="IG228" i="4"/>
  <c r="CO228" i="4" l="1"/>
  <c r="AG228" i="4"/>
  <c r="BL228" i="4"/>
  <c r="CP228" i="4"/>
  <c r="AH228" i="4"/>
  <c r="AI228" i="4"/>
  <c r="BM228" i="4"/>
  <c r="CM228" i="4"/>
  <c r="AN228" i="4"/>
  <c r="BJ228" i="4"/>
  <c r="AM228" i="4"/>
  <c r="CN228" i="4"/>
  <c r="AF228" i="4"/>
  <c r="BK228" i="4"/>
  <c r="J228" i="4" l="1"/>
  <c r="G228" i="4"/>
  <c r="E228" i="4"/>
  <c r="DN227" i="4" l="1"/>
  <c r="CF227" i="4" l="1"/>
  <c r="CG227" i="4"/>
  <c r="GK227" i="4" l="1"/>
  <c r="BD227" i="4"/>
  <c r="BE227" i="4"/>
  <c r="HL227" i="4"/>
  <c r="CD227" i="4"/>
  <c r="CE227" i="4"/>
  <c r="HP227" i="4"/>
  <c r="CC227" i="4"/>
  <c r="CB227" i="4"/>
  <c r="CJ227" i="4"/>
  <c r="IF227" i="4" s="1"/>
  <c r="CI227" i="4"/>
  <c r="CQ227" i="4" l="1"/>
  <c r="BN227" i="4"/>
  <c r="CR227" i="4"/>
  <c r="BO227" i="4"/>
  <c r="AJ227" i="4"/>
  <c r="CS227" i="4"/>
  <c r="AK227" i="4"/>
  <c r="GJ227" i="4"/>
  <c r="BB227" i="4"/>
  <c r="BC227" i="4"/>
  <c r="GI227" i="4"/>
  <c r="BA227" i="4"/>
  <c r="GH227" i="4"/>
  <c r="AZ227" i="4"/>
  <c r="GG227" i="4"/>
  <c r="BH227" i="4"/>
  <c r="BG227" i="4"/>
  <c r="HQ227" i="4"/>
  <c r="IG227" i="4"/>
  <c r="CO227" i="4" l="1"/>
  <c r="AG227" i="4"/>
  <c r="BL227" i="4"/>
  <c r="AN227" i="4"/>
  <c r="CM227" i="4"/>
  <c r="BJ227" i="4"/>
  <c r="AM227" i="4"/>
  <c r="CP227" i="4"/>
  <c r="AH227" i="4"/>
  <c r="AI227" i="4"/>
  <c r="BM227" i="4"/>
  <c r="CN227" i="4"/>
  <c r="AF227" i="4"/>
  <c r="BK227" i="4"/>
  <c r="J227" i="4" l="1"/>
  <c r="G227" i="4"/>
  <c r="E227" i="4"/>
  <c r="J226" i="4" l="1"/>
  <c r="G226" i="4"/>
  <c r="E226" i="4"/>
  <c r="DN225" i="4" l="1"/>
  <c r="CF225" i="4" l="1"/>
  <c r="CG225" i="4"/>
  <c r="GK225" i="4" l="1"/>
  <c r="BD225" i="4"/>
  <c r="BE225" i="4"/>
  <c r="CB225" i="4"/>
  <c r="HL225" i="4"/>
  <c r="CD225" i="4"/>
  <c r="CE225" i="4"/>
  <c r="CJ225" i="4"/>
  <c r="IF225" i="4" s="1"/>
  <c r="CI225" i="4"/>
  <c r="CC225" i="4"/>
  <c r="HP225" i="4" l="1"/>
  <c r="HQ225" i="4" s="1"/>
  <c r="CQ225" i="4"/>
  <c r="BN225" i="4"/>
  <c r="CR225" i="4"/>
  <c r="BO225" i="4"/>
  <c r="AJ225" i="4"/>
  <c r="CS225" i="4"/>
  <c r="AK225" i="4"/>
  <c r="GH225" i="4"/>
  <c r="AZ225" i="4"/>
  <c r="GI225" i="4"/>
  <c r="BA225" i="4"/>
  <c r="GJ225" i="4"/>
  <c r="BB225" i="4"/>
  <c r="BC225" i="4"/>
  <c r="GG225" i="4"/>
  <c r="BH225" i="4"/>
  <c r="BG225" i="4"/>
  <c r="IG225" i="4" l="1"/>
  <c r="CN225" i="4"/>
  <c r="AF225" i="4"/>
  <c r="BK225" i="4"/>
  <c r="AG225" i="4"/>
  <c r="CO225" i="4"/>
  <c r="BL225" i="4"/>
  <c r="CP225" i="4"/>
  <c r="AH225" i="4"/>
  <c r="BM225" i="4"/>
  <c r="AI225" i="4"/>
  <c r="AN225" i="4"/>
  <c r="CM225" i="4"/>
  <c r="AM225" i="4"/>
  <c r="BJ225" i="4"/>
  <c r="J225" i="4" l="1"/>
  <c r="G225" i="4"/>
  <c r="E225" i="4"/>
  <c r="DN224" i="4" l="1"/>
  <c r="CF224" i="4" l="1"/>
  <c r="CG224" i="4"/>
  <c r="GK224" i="4" l="1"/>
  <c r="BD224" i="4"/>
  <c r="BE224" i="4"/>
  <c r="CJ224" i="4"/>
  <c r="IF224" i="4" s="1"/>
  <c r="CI224" i="4"/>
  <c r="HL224" i="4"/>
  <c r="CD224" i="4"/>
  <c r="CE224" i="4"/>
  <c r="HP224" i="4"/>
  <c r="CC224" i="4"/>
  <c r="CB224" i="4"/>
  <c r="CQ224" i="4" l="1"/>
  <c r="BN224" i="4"/>
  <c r="CR224" i="4"/>
  <c r="BO224" i="4"/>
  <c r="AJ224" i="4"/>
  <c r="CS224" i="4"/>
  <c r="AK224" i="4"/>
  <c r="GH224" i="4"/>
  <c r="AZ224" i="4"/>
  <c r="GI224" i="4"/>
  <c r="BA224" i="4"/>
  <c r="GJ224" i="4"/>
  <c r="BB224" i="4"/>
  <c r="BC224" i="4"/>
  <c r="GG224" i="4"/>
  <c r="BH224" i="4"/>
  <c r="BG224" i="4"/>
  <c r="HQ224" i="4"/>
  <c r="IG224" i="4"/>
  <c r="AN224" i="4" l="1"/>
  <c r="CM224" i="4"/>
  <c r="AM224" i="4"/>
  <c r="BJ224" i="4"/>
  <c r="CP224" i="4"/>
  <c r="AH224" i="4"/>
  <c r="AI224" i="4"/>
  <c r="BM224" i="4"/>
  <c r="CN224" i="4"/>
  <c r="AF224" i="4"/>
  <c r="BK224" i="4"/>
  <c r="CO224" i="4"/>
  <c r="AG224" i="4"/>
  <c r="BL224" i="4"/>
  <c r="J224" i="4" l="1"/>
  <c r="G224" i="4"/>
  <c r="E224" i="4"/>
  <c r="DN223" i="4" l="1"/>
  <c r="CF223" i="4" l="1"/>
  <c r="CG223" i="4"/>
  <c r="GK223" i="4" l="1"/>
  <c r="BD223" i="4"/>
  <c r="BE223" i="4"/>
  <c r="CJ223" i="4"/>
  <c r="IF223" i="4" s="1"/>
  <c r="CI223" i="4"/>
  <c r="CB223" i="4"/>
  <c r="CC223" i="4"/>
  <c r="HL223" i="4"/>
  <c r="CD223" i="4"/>
  <c r="CE223" i="4"/>
  <c r="HP223" i="4"/>
  <c r="CQ223" i="4" l="1"/>
  <c r="BN223" i="4"/>
  <c r="CR223" i="4"/>
  <c r="AJ223" i="4"/>
  <c r="BO223" i="4"/>
  <c r="CS223" i="4"/>
  <c r="AK223" i="4"/>
  <c r="GJ223" i="4"/>
  <c r="BB223" i="4"/>
  <c r="BC223" i="4"/>
  <c r="GH223" i="4"/>
  <c r="AZ223" i="4"/>
  <c r="GI223" i="4"/>
  <c r="BA223" i="4"/>
  <c r="GG223" i="4"/>
  <c r="BH223" i="4"/>
  <c r="BG223" i="4"/>
  <c r="HQ223" i="4"/>
  <c r="IG223" i="4"/>
  <c r="AN223" i="4" l="1"/>
  <c r="CM223" i="4"/>
  <c r="BJ223" i="4"/>
  <c r="AM223" i="4"/>
  <c r="CN223" i="4"/>
  <c r="AF223" i="4"/>
  <c r="BK223" i="4"/>
  <c r="AG223" i="4"/>
  <c r="CO223" i="4"/>
  <c r="BL223" i="4"/>
  <c r="AH223" i="4"/>
  <c r="CP223" i="4"/>
  <c r="BM223" i="4"/>
  <c r="AI223" i="4"/>
  <c r="J223" i="4" l="1"/>
  <c r="G223" i="4"/>
  <c r="E223" i="4"/>
  <c r="J222" i="4" l="1"/>
  <c r="G222" i="4"/>
  <c r="E222" i="4"/>
  <c r="DN221" i="4" l="1"/>
  <c r="CF221" i="4" l="1"/>
  <c r="CG221" i="4"/>
  <c r="GK221" i="4" l="1"/>
  <c r="BD221" i="4"/>
  <c r="BE221" i="4"/>
  <c r="CJ221" i="4"/>
  <c r="IF221" i="4" s="1"/>
  <c r="CI221" i="4"/>
  <c r="HL221" i="4"/>
  <c r="CD221" i="4"/>
  <c r="HP221" i="4"/>
  <c r="CE221" i="4"/>
  <c r="CB221" i="4"/>
  <c r="CC221" i="4"/>
  <c r="CQ221" i="4" l="1"/>
  <c r="BN221" i="4"/>
  <c r="CR221" i="4"/>
  <c r="BO221" i="4"/>
  <c r="AJ221" i="4"/>
  <c r="CS221" i="4"/>
  <c r="AK221" i="4"/>
  <c r="GI221" i="4"/>
  <c r="BA221" i="4"/>
  <c r="GJ221" i="4"/>
  <c r="BB221" i="4"/>
  <c r="BC221" i="4"/>
  <c r="GH221" i="4"/>
  <c r="AZ221" i="4"/>
  <c r="GG221" i="4"/>
  <c r="BH221" i="4"/>
  <c r="BG221" i="4"/>
  <c r="HQ221" i="4"/>
  <c r="IG221" i="4"/>
  <c r="CN221" i="4" l="1"/>
  <c r="AF221" i="4"/>
  <c r="BK221" i="4"/>
  <c r="CO221" i="4"/>
  <c r="AG221" i="4"/>
  <c r="BL221" i="4"/>
  <c r="AN221" i="4"/>
  <c r="CM221" i="4"/>
  <c r="BJ221" i="4"/>
  <c r="AM221" i="4"/>
  <c r="CP221" i="4"/>
  <c r="AH221" i="4"/>
  <c r="AI221" i="4"/>
  <c r="BM221" i="4"/>
  <c r="J221" i="4" l="1"/>
  <c r="G221" i="4"/>
  <c r="E221" i="4"/>
  <c r="DN220" i="4" l="1"/>
  <c r="CF220" i="4" l="1"/>
  <c r="CG220" i="4"/>
  <c r="GK220" i="4" l="1"/>
  <c r="BD220" i="4"/>
  <c r="BE220" i="4"/>
  <c r="HL220" i="4"/>
  <c r="CD220" i="4"/>
  <c r="HP220" i="4"/>
  <c r="CE220" i="4"/>
  <c r="CC220" i="4"/>
  <c r="CJ220" i="4"/>
  <c r="IF220" i="4" s="1"/>
  <c r="CI220" i="4"/>
  <c r="CB220" i="4"/>
  <c r="CQ220" i="4" l="1"/>
  <c r="BN220" i="4"/>
  <c r="CR220" i="4"/>
  <c r="BO220" i="4"/>
  <c r="AJ220" i="4"/>
  <c r="CS220" i="4"/>
  <c r="AK220" i="4"/>
  <c r="GJ220" i="4"/>
  <c r="BB220" i="4"/>
  <c r="BC220" i="4"/>
  <c r="GI220" i="4"/>
  <c r="BA220" i="4"/>
  <c r="GH220" i="4"/>
  <c r="AZ220" i="4"/>
  <c r="GG220" i="4"/>
  <c r="BH220" i="4"/>
  <c r="BG220" i="4"/>
  <c r="HQ220" i="4"/>
  <c r="IG220" i="4"/>
  <c r="CP220" i="4" l="1"/>
  <c r="AH220" i="4"/>
  <c r="BM220" i="4"/>
  <c r="AI220" i="4"/>
  <c r="AN220" i="4"/>
  <c r="CM220" i="4"/>
  <c r="BJ220" i="4"/>
  <c r="AM220" i="4"/>
  <c r="CO220" i="4"/>
  <c r="AG220" i="4"/>
  <c r="BL220" i="4"/>
  <c r="AF220" i="4"/>
  <c r="CN220" i="4"/>
  <c r="BK220" i="4"/>
  <c r="J220" i="4" l="1"/>
  <c r="G220" i="4"/>
  <c r="E220" i="4"/>
  <c r="DN219" i="4" l="1"/>
  <c r="CF219" i="4" l="1"/>
  <c r="CG219" i="4"/>
  <c r="GK219" i="4" l="1"/>
  <c r="BD219" i="4"/>
  <c r="BE219" i="4"/>
  <c r="CJ219" i="4"/>
  <c r="IF219" i="4" s="1"/>
  <c r="CI219" i="4"/>
  <c r="CC219" i="4"/>
  <c r="CB219" i="4"/>
  <c r="HL219" i="4"/>
  <c r="CD219" i="4"/>
  <c r="CE219" i="4"/>
  <c r="HP219" i="4"/>
  <c r="CQ219" i="4" l="1"/>
  <c r="BN219" i="4"/>
  <c r="CR219" i="4"/>
  <c r="BO219" i="4"/>
  <c r="AJ219" i="4"/>
  <c r="CS219" i="4"/>
  <c r="AK219" i="4"/>
  <c r="GI219" i="4"/>
  <c r="BA219" i="4"/>
  <c r="GH219" i="4"/>
  <c r="AZ219" i="4"/>
  <c r="GJ219" i="4"/>
  <c r="BB219" i="4"/>
  <c r="BC219" i="4"/>
  <c r="GG219" i="4"/>
  <c r="BH219" i="4"/>
  <c r="BG219" i="4"/>
  <c r="HQ219" i="4"/>
  <c r="IG219" i="4"/>
  <c r="CO219" i="4" l="1"/>
  <c r="AG219" i="4"/>
  <c r="BL219" i="4"/>
  <c r="AF219" i="4"/>
  <c r="CN219" i="4"/>
  <c r="BK219" i="4"/>
  <c r="CM219" i="4"/>
  <c r="AN219" i="4"/>
  <c r="BJ219" i="4"/>
  <c r="AM219" i="4"/>
  <c r="CP219" i="4"/>
  <c r="AH219" i="4"/>
  <c r="AI219" i="4"/>
  <c r="BM219" i="4"/>
  <c r="J219" i="4" l="1"/>
  <c r="G219" i="4"/>
  <c r="E219" i="4"/>
  <c r="DN218" i="4" l="1"/>
  <c r="CF218" i="4" l="1"/>
  <c r="CG218" i="4"/>
  <c r="GK218" i="4" l="1"/>
  <c r="BD218" i="4"/>
  <c r="BE218" i="4"/>
  <c r="CJ218" i="4"/>
  <c r="IF218" i="4" s="1"/>
  <c r="CI218" i="4"/>
  <c r="HL218" i="4"/>
  <c r="CD218" i="4"/>
  <c r="HP218" i="4"/>
  <c r="CE218" i="4"/>
  <c r="CB218" i="4"/>
  <c r="CC218" i="4"/>
  <c r="CQ218" i="4" l="1"/>
  <c r="BN218" i="4"/>
  <c r="CR218" i="4"/>
  <c r="BO218" i="4"/>
  <c r="AJ218" i="4"/>
  <c r="CS218" i="4"/>
  <c r="AK218" i="4"/>
  <c r="GH218" i="4"/>
  <c r="AZ218" i="4"/>
  <c r="GJ218" i="4"/>
  <c r="BB218" i="4"/>
  <c r="BC218" i="4"/>
  <c r="GI218" i="4"/>
  <c r="BA218" i="4"/>
  <c r="GG218" i="4"/>
  <c r="BH218" i="4"/>
  <c r="BG218" i="4"/>
  <c r="HQ218" i="4"/>
  <c r="IG218" i="4"/>
  <c r="AF218" i="4" l="1"/>
  <c r="CN218" i="4"/>
  <c r="BK218" i="4"/>
  <c r="AH218" i="4"/>
  <c r="CP218" i="4"/>
  <c r="AI218" i="4"/>
  <c r="BM218" i="4"/>
  <c r="AN218" i="4"/>
  <c r="CM218" i="4"/>
  <c r="BJ218" i="4"/>
  <c r="AM218" i="4"/>
  <c r="AG218" i="4"/>
  <c r="CO218" i="4"/>
  <c r="BL218" i="4"/>
  <c r="J218" i="4" l="1"/>
  <c r="G218" i="4"/>
  <c r="E218" i="4"/>
  <c r="J217" i="4" l="1"/>
  <c r="G217" i="4"/>
  <c r="E217" i="4"/>
  <c r="DN216" i="4" l="1"/>
  <c r="CF216" i="4" l="1"/>
  <c r="CG216" i="4"/>
  <c r="GK216" i="4" l="1"/>
  <c r="BD216" i="4"/>
  <c r="BE216" i="4"/>
  <c r="CJ216" i="4"/>
  <c r="IF216" i="4" s="1"/>
  <c r="CI216" i="4"/>
  <c r="CB216" i="4"/>
  <c r="CC216" i="4"/>
  <c r="HL216" i="4"/>
  <c r="CD216" i="4"/>
  <c r="HP216" i="4"/>
  <c r="CE216" i="4"/>
  <c r="CQ216" i="4" l="1"/>
  <c r="BN216" i="4"/>
  <c r="CR216" i="4"/>
  <c r="BO216" i="4"/>
  <c r="AJ216" i="4"/>
  <c r="CS216" i="4"/>
  <c r="AK216" i="4"/>
  <c r="GI216" i="4"/>
  <c r="BA216" i="4"/>
  <c r="GH216" i="4"/>
  <c r="AZ216" i="4"/>
  <c r="GJ216" i="4"/>
  <c r="BB216" i="4"/>
  <c r="BC216" i="4"/>
  <c r="GG216" i="4"/>
  <c r="BH216" i="4"/>
  <c r="BG216" i="4"/>
  <c r="HQ216" i="4"/>
  <c r="IG216" i="4"/>
  <c r="AH216" i="4" l="1"/>
  <c r="CP216" i="4"/>
  <c r="AI216" i="4"/>
  <c r="BM216" i="4"/>
  <c r="CN216" i="4"/>
  <c r="AF216" i="4"/>
  <c r="BK216" i="4"/>
  <c r="CO216" i="4"/>
  <c r="AG216" i="4"/>
  <c r="BL216" i="4"/>
  <c r="AN216" i="4"/>
  <c r="CM216" i="4"/>
  <c r="AM216" i="4"/>
  <c r="BJ216" i="4"/>
  <c r="J216" i="4" l="1"/>
  <c r="G216" i="4"/>
  <c r="E216" i="4"/>
  <c r="DN215" i="4" l="1"/>
  <c r="CF215" i="4" l="1"/>
  <c r="CG215" i="4"/>
  <c r="GK215" i="4" l="1"/>
  <c r="BD215" i="4"/>
  <c r="BE215" i="4"/>
  <c r="CJ215" i="4"/>
  <c r="IF215" i="4" s="1"/>
  <c r="CI215" i="4"/>
  <c r="HL215" i="4"/>
  <c r="CD215" i="4"/>
  <c r="CE215" i="4"/>
  <c r="HP215" i="4"/>
  <c r="CC215" i="4"/>
  <c r="CB215" i="4"/>
  <c r="CQ215" i="4" l="1"/>
  <c r="BN215" i="4"/>
  <c r="CR215" i="4"/>
  <c r="BO215" i="4"/>
  <c r="AJ215" i="4"/>
  <c r="CS215" i="4"/>
  <c r="AK215" i="4"/>
  <c r="GJ215" i="4"/>
  <c r="BB215" i="4"/>
  <c r="BC215" i="4"/>
  <c r="GI215" i="4"/>
  <c r="BA215" i="4"/>
  <c r="GH215" i="4"/>
  <c r="AZ215" i="4"/>
  <c r="GG215" i="4"/>
  <c r="BH215" i="4"/>
  <c r="BG215" i="4"/>
  <c r="IG215" i="4"/>
  <c r="HQ215" i="4"/>
  <c r="AN215" i="4" l="1"/>
  <c r="CM215" i="4"/>
  <c r="BJ215" i="4"/>
  <c r="AM215" i="4"/>
  <c r="CP215" i="4"/>
  <c r="AH215" i="4"/>
  <c r="BM215" i="4"/>
  <c r="AI215" i="4"/>
  <c r="AF215" i="4"/>
  <c r="CN215" i="4"/>
  <c r="BK215" i="4"/>
  <c r="CO215" i="4"/>
  <c r="AG215" i="4"/>
  <c r="BL215" i="4"/>
  <c r="J215" i="4" l="1"/>
  <c r="G215" i="4"/>
  <c r="E215" i="4"/>
  <c r="DN214" i="4" l="1"/>
  <c r="CF214" i="4" l="1"/>
  <c r="CG214" i="4"/>
  <c r="GK214" i="4" l="1"/>
  <c r="BD214" i="4"/>
  <c r="BE214" i="4"/>
  <c r="CC214" i="4"/>
  <c r="CJ214" i="4"/>
  <c r="IF214" i="4" s="1"/>
  <c r="CI214" i="4"/>
  <c r="CB214" i="4"/>
  <c r="HL214" i="4"/>
  <c r="CD214" i="4"/>
  <c r="HP214" i="4"/>
  <c r="CE214" i="4"/>
  <c r="CQ214" i="4" l="1"/>
  <c r="BN214" i="4"/>
  <c r="CR214" i="4"/>
  <c r="BO214" i="4"/>
  <c r="AJ214" i="4"/>
  <c r="CS214" i="4"/>
  <c r="AK214" i="4"/>
  <c r="GI214" i="4"/>
  <c r="BA214" i="4"/>
  <c r="GJ214" i="4"/>
  <c r="BB214" i="4"/>
  <c r="BC214" i="4"/>
  <c r="GH214" i="4"/>
  <c r="AZ214" i="4"/>
  <c r="GG214" i="4"/>
  <c r="BH214" i="4"/>
  <c r="BG214" i="4"/>
  <c r="HQ214" i="4"/>
  <c r="IG214" i="4"/>
  <c r="AG214" i="4" l="1"/>
  <c r="CO214" i="4"/>
  <c r="BL214" i="4"/>
  <c r="AN214" i="4"/>
  <c r="CM214" i="4"/>
  <c r="AM214" i="4"/>
  <c r="BJ214" i="4"/>
  <c r="CP214" i="4"/>
  <c r="AH214" i="4"/>
  <c r="AI214" i="4"/>
  <c r="BM214" i="4"/>
  <c r="CN214" i="4"/>
  <c r="AF214" i="4"/>
  <c r="BK214" i="4"/>
  <c r="J214" i="4" l="1"/>
  <c r="G214" i="4"/>
  <c r="E214" i="4"/>
  <c r="DN213" i="4" l="1"/>
  <c r="CF213" i="4" l="1"/>
  <c r="CG213" i="4"/>
  <c r="GK213" i="4" l="1"/>
  <c r="BD213" i="4"/>
  <c r="BE213" i="4"/>
  <c r="CB213" i="4"/>
  <c r="CJ213" i="4"/>
  <c r="IF213" i="4" s="1"/>
  <c r="CI213" i="4"/>
  <c r="HL213" i="4"/>
  <c r="CD213" i="4"/>
  <c r="HP213" i="4"/>
  <c r="CE213" i="4"/>
  <c r="CC213" i="4"/>
  <c r="CQ213" i="4" l="1"/>
  <c r="BN213" i="4"/>
  <c r="CR213" i="4"/>
  <c r="AJ213" i="4"/>
  <c r="BO213" i="4"/>
  <c r="CS213" i="4"/>
  <c r="AK213" i="4"/>
  <c r="GJ213" i="4"/>
  <c r="BB213" i="4"/>
  <c r="BC213" i="4"/>
  <c r="GI213" i="4"/>
  <c r="BA213" i="4"/>
  <c r="GH213" i="4"/>
  <c r="AZ213" i="4"/>
  <c r="GG213" i="4"/>
  <c r="BH213" i="4"/>
  <c r="BG213" i="4"/>
  <c r="HQ213" i="4"/>
  <c r="IG213" i="4"/>
  <c r="AF213" i="4" l="1"/>
  <c r="CN213" i="4"/>
  <c r="BK213" i="4"/>
  <c r="CM213" i="4"/>
  <c r="AN213" i="4"/>
  <c r="BJ213" i="4"/>
  <c r="AM213" i="4"/>
  <c r="AH213" i="4"/>
  <c r="CP213" i="4"/>
  <c r="BM213" i="4"/>
  <c r="AI213" i="4"/>
  <c r="AG213" i="4"/>
  <c r="CO213" i="4"/>
  <c r="BL213" i="4"/>
  <c r="J213" i="4" l="1"/>
  <c r="G213" i="4"/>
  <c r="E213" i="4"/>
  <c r="J212" i="4" l="1"/>
  <c r="G212" i="4"/>
  <c r="E212" i="4"/>
  <c r="DN211" i="4" l="1"/>
  <c r="CF211" i="4" l="1"/>
  <c r="CG211" i="4"/>
  <c r="GK211" i="4" l="1"/>
  <c r="BD211" i="4"/>
  <c r="BE211" i="4"/>
  <c r="CC211" i="4"/>
  <c r="CB211" i="4"/>
  <c r="HL211" i="4"/>
  <c r="CD211" i="4"/>
  <c r="CE211" i="4"/>
  <c r="HP211" i="4"/>
  <c r="CJ211" i="4"/>
  <c r="IF211" i="4" s="1"/>
  <c r="CI211" i="4"/>
  <c r="CQ211" i="4" l="1"/>
  <c r="BN211" i="4"/>
  <c r="CR211" i="4"/>
  <c r="BO211" i="4"/>
  <c r="AJ211" i="4"/>
  <c r="CS211" i="4"/>
  <c r="AK211" i="4"/>
  <c r="GJ211" i="4"/>
  <c r="BB211" i="4"/>
  <c r="BC211" i="4"/>
  <c r="GI211" i="4"/>
  <c r="BA211" i="4"/>
  <c r="GH211" i="4"/>
  <c r="AZ211" i="4"/>
  <c r="GG211" i="4"/>
  <c r="BH211" i="4"/>
  <c r="BG211" i="4"/>
  <c r="HQ211" i="4"/>
  <c r="IG211" i="4"/>
  <c r="AN211" i="4" l="1"/>
  <c r="CM211" i="4"/>
  <c r="BJ211" i="4"/>
  <c r="AM211" i="4"/>
  <c r="AG211" i="4"/>
  <c r="CO211" i="4"/>
  <c r="BL211" i="4"/>
  <c r="CN211" i="4"/>
  <c r="AF211" i="4"/>
  <c r="BK211" i="4"/>
  <c r="AH211" i="4"/>
  <c r="CP211" i="4"/>
  <c r="BM211" i="4"/>
  <c r="AI211" i="4"/>
  <c r="J211" i="4" l="1"/>
  <c r="G211" i="4"/>
  <c r="E211" i="4"/>
  <c r="DN210" i="4" l="1"/>
  <c r="CF210" i="4" l="1"/>
  <c r="CG210" i="4"/>
  <c r="GK210" i="4" l="1"/>
  <c r="BD210" i="4"/>
  <c r="BE210" i="4"/>
  <c r="CJ210" i="4"/>
  <c r="IF210" i="4" s="1"/>
  <c r="CI210" i="4"/>
  <c r="CC210" i="4"/>
  <c r="CB210" i="4"/>
  <c r="HL210" i="4"/>
  <c r="CD210" i="4"/>
  <c r="CE210" i="4"/>
  <c r="HP210" i="4"/>
  <c r="CQ210" i="4" l="1"/>
  <c r="BN210" i="4"/>
  <c r="CR210" i="4"/>
  <c r="AJ210" i="4"/>
  <c r="BO210" i="4"/>
  <c r="CS210" i="4"/>
  <c r="AK210" i="4"/>
  <c r="GI210" i="4"/>
  <c r="BA210" i="4"/>
  <c r="GH210" i="4"/>
  <c r="AZ210" i="4"/>
  <c r="GJ210" i="4"/>
  <c r="BB210" i="4"/>
  <c r="BC210" i="4"/>
  <c r="GG210" i="4"/>
  <c r="BH210" i="4"/>
  <c r="BG210" i="4"/>
  <c r="HQ210" i="4"/>
  <c r="IG210" i="4"/>
  <c r="CN210" i="4" l="1"/>
  <c r="AF210" i="4"/>
  <c r="BK210" i="4"/>
  <c r="AN210" i="4"/>
  <c r="CM210" i="4"/>
  <c r="AM210" i="4"/>
  <c r="BJ210" i="4"/>
  <c r="CP210" i="4"/>
  <c r="AH210" i="4"/>
  <c r="AI210" i="4"/>
  <c r="BM210" i="4"/>
  <c r="CO210" i="4"/>
  <c r="AG210" i="4"/>
  <c r="BL210" i="4"/>
  <c r="J210" i="4" l="1"/>
  <c r="G210" i="4"/>
  <c r="E210" i="4"/>
  <c r="DN209" i="4" l="1"/>
  <c r="CF209" i="4" l="1"/>
  <c r="CG209" i="4"/>
  <c r="GK209" i="4" l="1"/>
  <c r="BD209" i="4"/>
  <c r="BE209" i="4"/>
  <c r="CC209" i="4"/>
  <c r="CB209" i="4"/>
  <c r="CJ209" i="4"/>
  <c r="IF209" i="4" s="1"/>
  <c r="CI209" i="4"/>
  <c r="HL209" i="4"/>
  <c r="CD209" i="4"/>
  <c r="HP209" i="4"/>
  <c r="CE209" i="4"/>
  <c r="CQ209" i="4" l="1"/>
  <c r="BN209" i="4"/>
  <c r="CR209" i="4"/>
  <c r="AJ209" i="4"/>
  <c r="BO209" i="4"/>
  <c r="CS209" i="4"/>
  <c r="AK209" i="4"/>
  <c r="GH209" i="4"/>
  <c r="AZ209" i="4"/>
  <c r="GI209" i="4"/>
  <c r="BA209" i="4"/>
  <c r="GJ209" i="4"/>
  <c r="BB209" i="4"/>
  <c r="BC209" i="4"/>
  <c r="GG209" i="4"/>
  <c r="BH209" i="4"/>
  <c r="BG209" i="4"/>
  <c r="HQ209" i="4"/>
  <c r="IG209" i="4"/>
  <c r="CM209" i="4" l="1"/>
  <c r="AN209" i="4"/>
  <c r="AM209" i="4"/>
  <c r="BJ209" i="4"/>
  <c r="AH209" i="4"/>
  <c r="CP209" i="4"/>
  <c r="AI209" i="4"/>
  <c r="BM209" i="4"/>
  <c r="CN209" i="4"/>
  <c r="AF209" i="4"/>
  <c r="BK209" i="4"/>
  <c r="AG209" i="4"/>
  <c r="CO209" i="4"/>
  <c r="BL209" i="4"/>
  <c r="J209" i="4" l="1"/>
  <c r="G209" i="4"/>
  <c r="E209" i="4"/>
  <c r="DN208" i="4" l="1"/>
  <c r="CF208" i="4" l="1"/>
  <c r="CG208" i="4"/>
  <c r="GK208" i="4" l="1"/>
  <c r="BD208" i="4"/>
  <c r="BE208" i="4"/>
  <c r="CJ208" i="4"/>
  <c r="IF208" i="4" s="1"/>
  <c r="CI208" i="4"/>
  <c r="CB208" i="4"/>
  <c r="CC208" i="4"/>
  <c r="HL208" i="4"/>
  <c r="CD208" i="4"/>
  <c r="HP208" i="4"/>
  <c r="CE208" i="4"/>
  <c r="CQ208" i="4" l="1"/>
  <c r="BN208" i="4"/>
  <c r="CR208" i="4"/>
  <c r="AJ208" i="4"/>
  <c r="BO208" i="4"/>
  <c r="CS208" i="4"/>
  <c r="AK208" i="4"/>
  <c r="GI208" i="4"/>
  <c r="BA208" i="4"/>
  <c r="GJ208" i="4"/>
  <c r="BB208" i="4"/>
  <c r="BC208" i="4"/>
  <c r="GH208" i="4"/>
  <c r="AZ208" i="4"/>
  <c r="GG208" i="4"/>
  <c r="BH208" i="4"/>
  <c r="BG208" i="4"/>
  <c r="HQ208" i="4"/>
  <c r="IG208" i="4"/>
  <c r="CO208" i="4" l="1"/>
  <c r="AG208" i="4"/>
  <c r="BL208" i="4"/>
  <c r="CM208" i="4"/>
  <c r="AN208" i="4"/>
  <c r="BJ208" i="4"/>
  <c r="AM208" i="4"/>
  <c r="AH208" i="4"/>
  <c r="CP208" i="4"/>
  <c r="AI208" i="4"/>
  <c r="BM208" i="4"/>
  <c r="CN208" i="4"/>
  <c r="AF208" i="4"/>
  <c r="BK208" i="4"/>
  <c r="J208" i="4" l="1"/>
  <c r="G208" i="4"/>
  <c r="E208" i="4"/>
  <c r="DN207" i="4" l="1"/>
  <c r="CF207" i="4" l="1"/>
  <c r="CG207" i="4"/>
  <c r="GK207" i="4" l="1"/>
  <c r="BD207" i="4"/>
  <c r="BE207" i="4"/>
  <c r="CJ207" i="4"/>
  <c r="IF207" i="4" s="1"/>
  <c r="CI207" i="4"/>
  <c r="HL207" i="4"/>
  <c r="CD207" i="4"/>
  <c r="CE207" i="4"/>
  <c r="HP207" i="4"/>
  <c r="CB207" i="4"/>
  <c r="CC207" i="4"/>
  <c r="CQ207" i="4" l="1"/>
  <c r="BN207" i="4"/>
  <c r="CR207" i="4"/>
  <c r="BO207" i="4"/>
  <c r="AJ207" i="4"/>
  <c r="CS207" i="4"/>
  <c r="AK207" i="4"/>
  <c r="GH207" i="4"/>
  <c r="AZ207" i="4"/>
  <c r="GI207" i="4"/>
  <c r="BA207" i="4"/>
  <c r="GJ207" i="4"/>
  <c r="BB207" i="4"/>
  <c r="BC207" i="4"/>
  <c r="GG207" i="4"/>
  <c r="BH207" i="4"/>
  <c r="BG207" i="4"/>
  <c r="IG207" i="4"/>
  <c r="HQ207" i="4"/>
  <c r="CN207" i="4" l="1"/>
  <c r="AF207" i="4"/>
  <c r="BK207" i="4"/>
  <c r="CO207" i="4"/>
  <c r="AG207" i="4"/>
  <c r="BL207" i="4"/>
  <c r="AN207" i="4"/>
  <c r="CM207" i="4"/>
  <c r="BJ207" i="4"/>
  <c r="AM207" i="4"/>
  <c r="CP207" i="4"/>
  <c r="AH207" i="4"/>
  <c r="AI207" i="4"/>
  <c r="BM207" i="4"/>
  <c r="J207" i="4" l="1"/>
  <c r="G207" i="4"/>
  <c r="E207" i="4"/>
  <c r="DN206" i="4" l="1"/>
  <c r="CF206" i="4" l="1"/>
  <c r="CG206" i="4"/>
  <c r="GK206" i="4" l="1"/>
  <c r="BD206" i="4"/>
  <c r="BE206" i="4"/>
  <c r="CB206" i="4"/>
  <c r="CC206" i="4"/>
  <c r="CJ206" i="4"/>
  <c r="IF206" i="4" s="1"/>
  <c r="CI206" i="4"/>
  <c r="HL206" i="4"/>
  <c r="CD206" i="4"/>
  <c r="HP206" i="4"/>
  <c r="CE206" i="4"/>
  <c r="CQ206" i="4" l="1"/>
  <c r="BN206" i="4"/>
  <c r="CR206" i="4"/>
  <c r="BO206" i="4"/>
  <c r="AJ206" i="4"/>
  <c r="CS206" i="4"/>
  <c r="AK206" i="4"/>
  <c r="GH206" i="4"/>
  <c r="AZ206" i="4"/>
  <c r="GJ206" i="4"/>
  <c r="BB206" i="4"/>
  <c r="BC206" i="4"/>
  <c r="GI206" i="4"/>
  <c r="BA206" i="4"/>
  <c r="GG206" i="4"/>
  <c r="BH206" i="4"/>
  <c r="BG206" i="4"/>
  <c r="HQ206" i="4"/>
  <c r="IG206" i="4"/>
  <c r="CM206" i="4" l="1"/>
  <c r="AN206" i="4"/>
  <c r="BJ206" i="4"/>
  <c r="AM206" i="4"/>
  <c r="CO206" i="4"/>
  <c r="AG206" i="4"/>
  <c r="BL206" i="4"/>
  <c r="CN206" i="4"/>
  <c r="AF206" i="4"/>
  <c r="BK206" i="4"/>
  <c r="CP206" i="4"/>
  <c r="AH206" i="4"/>
  <c r="BM206" i="4"/>
  <c r="AI206" i="4"/>
  <c r="J206" i="4" l="1"/>
  <c r="G206" i="4"/>
  <c r="E206" i="4"/>
  <c r="DN205" i="4" l="1"/>
  <c r="CF205" i="4" l="1"/>
  <c r="CG205" i="4"/>
  <c r="GK205" i="4" l="1"/>
  <c r="BD205" i="4"/>
  <c r="BE205" i="4"/>
  <c r="CC205" i="4"/>
  <c r="CJ205" i="4"/>
  <c r="IF205" i="4" s="1"/>
  <c r="CI205" i="4"/>
  <c r="CB205" i="4"/>
  <c r="HL205" i="4"/>
  <c r="CD205" i="4"/>
  <c r="CE205" i="4"/>
  <c r="HP205" i="4"/>
  <c r="CQ205" i="4" l="1"/>
  <c r="BN205" i="4"/>
  <c r="CR205" i="4"/>
  <c r="AJ205" i="4"/>
  <c r="BO205" i="4"/>
  <c r="CS205" i="4"/>
  <c r="AK205" i="4"/>
  <c r="GJ205" i="4"/>
  <c r="BB205" i="4"/>
  <c r="BC205" i="4"/>
  <c r="GH205" i="4"/>
  <c r="AZ205" i="4"/>
  <c r="GI205" i="4"/>
  <c r="BA205" i="4"/>
  <c r="GG205" i="4"/>
  <c r="BH205" i="4"/>
  <c r="BG205" i="4"/>
  <c r="HQ205" i="4"/>
  <c r="IG205" i="4"/>
  <c r="AG205" i="4" l="1"/>
  <c r="CO205" i="4"/>
  <c r="BL205" i="4"/>
  <c r="CM205" i="4"/>
  <c r="AN205" i="4"/>
  <c r="AM205" i="4"/>
  <c r="BJ205" i="4"/>
  <c r="CP205" i="4"/>
  <c r="AH205" i="4"/>
  <c r="BM205" i="4"/>
  <c r="AI205" i="4"/>
  <c r="CN205" i="4"/>
  <c r="AF205" i="4"/>
  <c r="BK205" i="4"/>
  <c r="J205" i="4" l="1"/>
  <c r="G205" i="4"/>
  <c r="E205" i="4"/>
  <c r="DN204" i="4" l="1"/>
  <c r="CF204" i="4" l="1"/>
  <c r="CG204" i="4"/>
  <c r="GK204" i="4" l="1"/>
  <c r="BD204" i="4"/>
  <c r="BE204" i="4"/>
  <c r="HL204" i="4"/>
  <c r="CD204" i="4"/>
  <c r="CE204" i="4"/>
  <c r="HP204" i="4"/>
  <c r="CB204" i="4"/>
  <c r="CJ204" i="4"/>
  <c r="IF204" i="4" s="1"/>
  <c r="CI204" i="4"/>
  <c r="CC204" i="4"/>
  <c r="CQ204" i="4" l="1"/>
  <c r="BN204" i="4"/>
  <c r="CR204" i="4"/>
  <c r="BO204" i="4"/>
  <c r="AJ204" i="4"/>
  <c r="CS204" i="4"/>
  <c r="AK204" i="4"/>
  <c r="GJ204" i="4"/>
  <c r="BB204" i="4"/>
  <c r="BC204" i="4"/>
  <c r="GH204" i="4"/>
  <c r="AZ204" i="4"/>
  <c r="GI204" i="4"/>
  <c r="BA204" i="4"/>
  <c r="GG204" i="4"/>
  <c r="BH204" i="4"/>
  <c r="BG204" i="4"/>
  <c r="HQ204" i="4"/>
  <c r="IG204" i="4"/>
  <c r="CO204" i="4" l="1"/>
  <c r="AG204" i="4"/>
  <c r="BL204" i="4"/>
  <c r="AN204" i="4"/>
  <c r="CM204" i="4"/>
  <c r="BJ204" i="4"/>
  <c r="AM204" i="4"/>
  <c r="CN204" i="4"/>
  <c r="AF204" i="4"/>
  <c r="BK204" i="4"/>
  <c r="AH204" i="4"/>
  <c r="CP204" i="4"/>
  <c r="BM204" i="4"/>
  <c r="AI204" i="4"/>
  <c r="J204" i="4" l="1"/>
  <c r="G204" i="4"/>
  <c r="E204" i="4"/>
  <c r="DN203" i="4" l="1"/>
  <c r="CF203" i="4" l="1"/>
  <c r="CG203" i="4"/>
  <c r="GK203" i="4" l="1"/>
  <c r="BD203" i="4"/>
  <c r="BE203" i="4"/>
  <c r="CC203" i="4"/>
  <c r="CJ203" i="4"/>
  <c r="IF203" i="4" s="1"/>
  <c r="CI203" i="4"/>
  <c r="CB203" i="4"/>
  <c r="HL203" i="4"/>
  <c r="CD203" i="4"/>
  <c r="HP203" i="4"/>
  <c r="CE203" i="4"/>
  <c r="CQ203" i="4" l="1"/>
  <c r="BN203" i="4"/>
  <c r="CR203" i="4"/>
  <c r="AJ203" i="4"/>
  <c r="BO203" i="4"/>
  <c r="CS203" i="4"/>
  <c r="AK203" i="4"/>
  <c r="GI203" i="4"/>
  <c r="BA203" i="4"/>
  <c r="GJ203" i="4"/>
  <c r="BB203" i="4"/>
  <c r="BC203" i="4"/>
  <c r="GH203" i="4"/>
  <c r="AZ203" i="4"/>
  <c r="GG203" i="4"/>
  <c r="BH203" i="4"/>
  <c r="BG203" i="4"/>
  <c r="HQ203" i="4"/>
  <c r="IG203" i="4"/>
  <c r="CO203" i="4" l="1"/>
  <c r="AG203" i="4"/>
  <c r="BL203" i="4"/>
  <c r="AF203" i="4"/>
  <c r="CN203" i="4"/>
  <c r="BK203" i="4"/>
  <c r="CP203" i="4"/>
  <c r="AH203" i="4"/>
  <c r="BM203" i="4"/>
  <c r="AI203" i="4"/>
  <c r="CM203" i="4"/>
  <c r="AN203" i="4"/>
  <c r="AM203" i="4"/>
  <c r="BJ203" i="4"/>
  <c r="J203" i="4" l="1"/>
  <c r="G203" i="4"/>
  <c r="E203" i="4"/>
  <c r="DN202" i="4" l="1"/>
  <c r="CF202" i="4" l="1"/>
  <c r="CG202" i="4"/>
  <c r="GK202" i="4" l="1"/>
  <c r="BD202" i="4"/>
  <c r="BE202" i="4"/>
  <c r="CB202" i="4"/>
  <c r="CC202" i="4"/>
  <c r="CJ202" i="4"/>
  <c r="IF202" i="4" s="1"/>
  <c r="CI202" i="4"/>
  <c r="HL202" i="4"/>
  <c r="CD202" i="4"/>
  <c r="CE202" i="4"/>
  <c r="HP202" i="4" l="1"/>
  <c r="HQ202" i="4" s="1"/>
  <c r="CQ202" i="4"/>
  <c r="BN202" i="4"/>
  <c r="CR202" i="4"/>
  <c r="BO202" i="4"/>
  <c r="AJ202" i="4"/>
  <c r="CS202" i="4"/>
  <c r="AK202" i="4"/>
  <c r="GJ202" i="4"/>
  <c r="BB202" i="4"/>
  <c r="BC202" i="4"/>
  <c r="GH202" i="4"/>
  <c r="AZ202" i="4"/>
  <c r="GI202" i="4"/>
  <c r="BA202" i="4"/>
  <c r="GG202" i="4"/>
  <c r="BH202" i="4"/>
  <c r="BG202" i="4"/>
  <c r="IG202" i="4" l="1"/>
  <c r="CO202" i="4"/>
  <c r="AG202" i="4"/>
  <c r="BL202" i="4"/>
  <c r="CM202" i="4"/>
  <c r="AN202" i="4"/>
  <c r="AM202" i="4"/>
  <c r="BJ202" i="4"/>
  <c r="CN202" i="4"/>
  <c r="AF202" i="4"/>
  <c r="BK202" i="4"/>
  <c r="AH202" i="4"/>
  <c r="CP202" i="4"/>
  <c r="BM202" i="4"/>
  <c r="AI202" i="4"/>
  <c r="J202" i="4" l="1"/>
  <c r="G202" i="4"/>
  <c r="E202" i="4"/>
  <c r="DN201" i="4" l="1"/>
  <c r="CF201" i="4" l="1"/>
  <c r="CG201" i="4"/>
  <c r="GK201" i="4" l="1"/>
  <c r="BD201" i="4"/>
  <c r="BE201" i="4"/>
  <c r="CC201" i="4"/>
  <c r="CB201" i="4"/>
  <c r="CJ201" i="4"/>
  <c r="IF201" i="4" s="1"/>
  <c r="CI201" i="4"/>
  <c r="HL201" i="4"/>
  <c r="CD201" i="4"/>
  <c r="HP201" i="4"/>
  <c r="CE201" i="4"/>
  <c r="CQ201" i="4" l="1"/>
  <c r="BN201" i="4"/>
  <c r="CR201" i="4"/>
  <c r="AJ201" i="4"/>
  <c r="BO201" i="4"/>
  <c r="CS201" i="4"/>
  <c r="AK201" i="4"/>
  <c r="GH201" i="4"/>
  <c r="AZ201" i="4"/>
  <c r="GJ201" i="4"/>
  <c r="BB201" i="4"/>
  <c r="BC201" i="4"/>
  <c r="GI201" i="4"/>
  <c r="BA201" i="4"/>
  <c r="GG201" i="4"/>
  <c r="BH201" i="4"/>
  <c r="BG201" i="4"/>
  <c r="HQ201" i="4"/>
  <c r="IG201" i="4"/>
  <c r="AG201" i="4" l="1"/>
  <c r="CO201" i="4"/>
  <c r="BL201" i="4"/>
  <c r="CN201" i="4"/>
  <c r="AF201" i="4"/>
  <c r="BK201" i="4"/>
  <c r="CM201" i="4"/>
  <c r="AN201" i="4"/>
  <c r="AM201" i="4"/>
  <c r="BJ201" i="4"/>
  <c r="CP201" i="4"/>
  <c r="AH201" i="4"/>
  <c r="BM201" i="4"/>
  <c r="AI201" i="4"/>
  <c r="J201" i="4" l="1"/>
  <c r="G201" i="4"/>
  <c r="E201" i="4"/>
  <c r="DN200" i="4" l="1"/>
  <c r="CF200" i="4" l="1"/>
  <c r="CG200" i="4"/>
  <c r="GK200" i="4" l="1"/>
  <c r="BD200" i="4"/>
  <c r="BE200" i="4"/>
  <c r="CC200" i="4"/>
  <c r="CJ200" i="4"/>
  <c r="IF200" i="4" s="1"/>
  <c r="CI200" i="4"/>
  <c r="CB200" i="4"/>
  <c r="HL200" i="4"/>
  <c r="CD200" i="4"/>
  <c r="CE200" i="4"/>
  <c r="HP200" i="4"/>
  <c r="CQ200" i="4" l="1"/>
  <c r="BN200" i="4"/>
  <c r="CR200" i="4"/>
  <c r="AJ200" i="4"/>
  <c r="BO200" i="4"/>
  <c r="CS200" i="4"/>
  <c r="AK200" i="4"/>
  <c r="GI200" i="4"/>
  <c r="BA200" i="4"/>
  <c r="GH200" i="4"/>
  <c r="AZ200" i="4"/>
  <c r="GJ200" i="4"/>
  <c r="BB200" i="4"/>
  <c r="BC200" i="4"/>
  <c r="GG200" i="4"/>
  <c r="BH200" i="4"/>
  <c r="BG200" i="4"/>
  <c r="HQ200" i="4"/>
  <c r="IG200" i="4"/>
  <c r="CN200" i="4" l="1"/>
  <c r="AF200" i="4"/>
  <c r="BK200" i="4"/>
  <c r="AH200" i="4"/>
  <c r="CP200" i="4"/>
  <c r="AI200" i="4"/>
  <c r="BM200" i="4"/>
  <c r="AN200" i="4"/>
  <c r="CM200" i="4"/>
  <c r="AM200" i="4"/>
  <c r="BJ200" i="4"/>
  <c r="AG200" i="4"/>
  <c r="CO200" i="4"/>
  <c r="BL200" i="4"/>
  <c r="J200" i="4" l="1"/>
  <c r="G200" i="4"/>
  <c r="E200" i="4"/>
  <c r="DN199" i="4" l="1"/>
  <c r="CF199" i="4" l="1"/>
  <c r="CG199" i="4"/>
  <c r="GK199" i="4" l="1"/>
  <c r="BD199" i="4"/>
  <c r="BE199" i="4"/>
  <c r="CC199" i="4"/>
  <c r="CB199" i="4"/>
  <c r="CJ199" i="4"/>
  <c r="IF199" i="4" s="1"/>
  <c r="CI199" i="4"/>
  <c r="HL199" i="4"/>
  <c r="CD199" i="4"/>
  <c r="HP199" i="4"/>
  <c r="CE199" i="4"/>
  <c r="CQ199" i="4" l="1"/>
  <c r="BN199" i="4"/>
  <c r="CR199" i="4"/>
  <c r="AJ199" i="4"/>
  <c r="BO199" i="4"/>
  <c r="CS199" i="4"/>
  <c r="AK199" i="4"/>
  <c r="GJ199" i="4"/>
  <c r="BB199" i="4"/>
  <c r="BC199" i="4"/>
  <c r="GG199" i="4"/>
  <c r="BH199" i="4"/>
  <c r="BG199" i="4"/>
  <c r="GI199" i="4"/>
  <c r="BA199" i="4"/>
  <c r="GH199" i="4"/>
  <c r="AZ199" i="4"/>
  <c r="IG199" i="4"/>
  <c r="HQ199" i="4"/>
  <c r="CO199" i="4" l="1"/>
  <c r="AG199" i="4"/>
  <c r="BL199" i="4"/>
  <c r="CM199" i="4"/>
  <c r="AN199" i="4"/>
  <c r="BJ199" i="4"/>
  <c r="AM199" i="4"/>
  <c r="AF199" i="4"/>
  <c r="CN199" i="4"/>
  <c r="BK199" i="4"/>
  <c r="CP199" i="4"/>
  <c r="AH199" i="4"/>
  <c r="BM199" i="4"/>
  <c r="AI199" i="4"/>
  <c r="J199" i="4" l="1"/>
  <c r="G199" i="4"/>
  <c r="E199" i="4"/>
  <c r="DN198" i="4" l="1"/>
  <c r="CF198" i="4" l="1"/>
  <c r="CG198" i="4"/>
  <c r="GK198" i="4" l="1"/>
  <c r="BD198" i="4"/>
  <c r="BE198" i="4"/>
  <c r="CJ198" i="4"/>
  <c r="IF198" i="4" s="1"/>
  <c r="CI198" i="4"/>
  <c r="CC198" i="4"/>
  <c r="CB198" i="4"/>
  <c r="HL198" i="4"/>
  <c r="CD198" i="4"/>
  <c r="HP198" i="4"/>
  <c r="CE198" i="4"/>
  <c r="CQ198" i="4" l="1"/>
  <c r="BN198" i="4"/>
  <c r="CR198" i="4"/>
  <c r="BO198" i="4"/>
  <c r="AJ198" i="4"/>
  <c r="CS198" i="4"/>
  <c r="AK198" i="4"/>
  <c r="GH198" i="4"/>
  <c r="AZ198" i="4"/>
  <c r="GJ198" i="4"/>
  <c r="BB198" i="4"/>
  <c r="BC198" i="4"/>
  <c r="GI198" i="4"/>
  <c r="BA198" i="4"/>
  <c r="GG198" i="4"/>
  <c r="BH198" i="4"/>
  <c r="BG198" i="4"/>
  <c r="HQ198" i="4"/>
  <c r="IG198" i="4"/>
  <c r="CN198" i="4" l="1"/>
  <c r="AF198" i="4"/>
  <c r="BK198" i="4"/>
  <c r="CO198" i="4"/>
  <c r="AG198" i="4"/>
  <c r="BL198" i="4"/>
  <c r="AN198" i="4"/>
  <c r="CM198" i="4"/>
  <c r="BJ198" i="4"/>
  <c r="AM198" i="4"/>
  <c r="CP198" i="4"/>
  <c r="AH198" i="4"/>
  <c r="AI198" i="4"/>
  <c r="BM198" i="4"/>
  <c r="J198" i="4" l="1"/>
  <c r="G198" i="4"/>
  <c r="E198" i="4"/>
  <c r="DN197" i="4" l="1"/>
  <c r="CF197" i="4" l="1"/>
  <c r="CG197" i="4"/>
  <c r="GK197" i="4" l="1"/>
  <c r="BD197" i="4"/>
  <c r="BE197" i="4"/>
  <c r="HL197" i="4"/>
  <c r="CD197" i="4"/>
  <c r="CE197" i="4"/>
  <c r="HP197" i="4"/>
  <c r="CB197" i="4"/>
  <c r="CJ197" i="4"/>
  <c r="IF197" i="4" s="1"/>
  <c r="CI197" i="4"/>
  <c r="CC197" i="4"/>
  <c r="CQ197" i="4" l="1"/>
  <c r="BN197" i="4"/>
  <c r="CR197" i="4"/>
  <c r="BO197" i="4"/>
  <c r="AJ197" i="4"/>
  <c r="CS197" i="4"/>
  <c r="AK197" i="4"/>
  <c r="GJ197" i="4"/>
  <c r="BB197" i="4"/>
  <c r="BC197" i="4"/>
  <c r="GI197" i="4"/>
  <c r="BA197" i="4"/>
  <c r="GH197" i="4"/>
  <c r="AZ197" i="4"/>
  <c r="GG197" i="4"/>
  <c r="BH197" i="4"/>
  <c r="BG197" i="4"/>
  <c r="IG197" i="4"/>
  <c r="HQ197" i="4"/>
  <c r="AN197" i="4" l="1"/>
  <c r="CM197" i="4"/>
  <c r="AM197" i="4"/>
  <c r="BJ197" i="4"/>
  <c r="AH197" i="4"/>
  <c r="CP197" i="4"/>
  <c r="BM197" i="4"/>
  <c r="AI197" i="4"/>
  <c r="CN197" i="4"/>
  <c r="AF197" i="4"/>
  <c r="BK197" i="4"/>
  <c r="CO197" i="4"/>
  <c r="AG197" i="4"/>
  <c r="BL197" i="4"/>
  <c r="J197" i="4" l="1"/>
  <c r="G197" i="4"/>
  <c r="E197" i="4"/>
  <c r="DN196" i="4" l="1"/>
  <c r="CF196" i="4" l="1"/>
  <c r="CG196" i="4"/>
  <c r="GK196" i="4" l="1"/>
  <c r="BD196" i="4"/>
  <c r="BE196" i="4"/>
  <c r="CB196" i="4"/>
  <c r="CC196" i="4"/>
  <c r="CJ196" i="4"/>
  <c r="IF196" i="4" s="1"/>
  <c r="CI196" i="4"/>
  <c r="HL196" i="4"/>
  <c r="CD196" i="4"/>
  <c r="CE196" i="4"/>
  <c r="HP196" i="4"/>
  <c r="CQ196" i="4" l="1"/>
  <c r="BN196" i="4"/>
  <c r="CR196" i="4"/>
  <c r="AJ196" i="4"/>
  <c r="BO196" i="4"/>
  <c r="CS196" i="4"/>
  <c r="AK196" i="4"/>
  <c r="GI196" i="4"/>
  <c r="BA196" i="4"/>
  <c r="GJ196" i="4"/>
  <c r="BB196" i="4"/>
  <c r="BC196" i="4"/>
  <c r="GH196" i="4"/>
  <c r="AZ196" i="4"/>
  <c r="GG196" i="4"/>
  <c r="BH196" i="4"/>
  <c r="BG196" i="4"/>
  <c r="IG196" i="4"/>
  <c r="HQ196" i="4"/>
  <c r="AH196" i="4" l="1"/>
  <c r="CP196" i="4"/>
  <c r="AI196" i="4"/>
  <c r="BM196" i="4"/>
  <c r="CM196" i="4"/>
  <c r="AN196" i="4"/>
  <c r="BJ196" i="4"/>
  <c r="AM196" i="4"/>
  <c r="CN196" i="4"/>
  <c r="AF196" i="4"/>
  <c r="BK196" i="4"/>
  <c r="CO196" i="4"/>
  <c r="AG196" i="4"/>
  <c r="BL196" i="4"/>
  <c r="J196" i="4" l="1"/>
  <c r="G196" i="4"/>
  <c r="E196" i="4"/>
  <c r="DN195" i="4" l="1"/>
  <c r="CF195" i="4" l="1"/>
  <c r="CG195" i="4"/>
  <c r="GK195" i="4" l="1"/>
  <c r="BD195" i="4"/>
  <c r="BE195" i="4"/>
  <c r="CJ195" i="4"/>
  <c r="IF195" i="4" s="1"/>
  <c r="CI195" i="4"/>
  <c r="HL195" i="4"/>
  <c r="CD195" i="4"/>
  <c r="CE195" i="4"/>
  <c r="HP195" i="4"/>
  <c r="CC195" i="4"/>
  <c r="CB195" i="4"/>
  <c r="CQ195" i="4" l="1"/>
  <c r="BN195" i="4"/>
  <c r="CR195" i="4"/>
  <c r="BO195" i="4"/>
  <c r="AJ195" i="4"/>
  <c r="CS195" i="4"/>
  <c r="AK195" i="4"/>
  <c r="GJ195" i="4"/>
  <c r="BB195" i="4"/>
  <c r="BC195" i="4"/>
  <c r="GH195" i="4"/>
  <c r="AZ195" i="4"/>
  <c r="GI195" i="4"/>
  <c r="BA195" i="4"/>
  <c r="GG195" i="4"/>
  <c r="BH195" i="4"/>
  <c r="BG195" i="4"/>
  <c r="HQ195" i="4"/>
  <c r="IG195" i="4"/>
  <c r="AF195" i="4" l="1"/>
  <c r="CN195" i="4"/>
  <c r="BK195" i="4"/>
  <c r="AG195" i="4"/>
  <c r="CO195" i="4"/>
  <c r="BL195" i="4"/>
  <c r="AN195" i="4"/>
  <c r="CM195" i="4"/>
  <c r="AM195" i="4"/>
  <c r="BJ195" i="4"/>
  <c r="CP195" i="4"/>
  <c r="AH195" i="4"/>
  <c r="AI195" i="4"/>
  <c r="BM195" i="4"/>
  <c r="J195" i="4" l="1"/>
  <c r="G195" i="4"/>
  <c r="E195" i="4"/>
  <c r="DN194" i="4" l="1"/>
  <c r="CF194" i="4" l="1"/>
  <c r="CG194" i="4"/>
  <c r="GK194" i="4" l="1"/>
  <c r="BD194" i="4"/>
  <c r="BE194" i="4"/>
  <c r="CJ194" i="4"/>
  <c r="IF194" i="4" s="1"/>
  <c r="CI194" i="4"/>
  <c r="HL194" i="4"/>
  <c r="CD194" i="4"/>
  <c r="CE194" i="4"/>
  <c r="HP194" i="4"/>
  <c r="CB194" i="4"/>
  <c r="CC194" i="4"/>
  <c r="CQ194" i="4" l="1"/>
  <c r="BN194" i="4"/>
  <c r="CR194" i="4"/>
  <c r="BO194" i="4"/>
  <c r="AJ194" i="4"/>
  <c r="CS194" i="4"/>
  <c r="AK194" i="4"/>
  <c r="GI194" i="4"/>
  <c r="BA194" i="4"/>
  <c r="GH194" i="4"/>
  <c r="AZ194" i="4"/>
  <c r="GJ194" i="4"/>
  <c r="BB194" i="4"/>
  <c r="BC194" i="4"/>
  <c r="GG194" i="4"/>
  <c r="BH194" i="4"/>
  <c r="BG194" i="4"/>
  <c r="HQ194" i="4"/>
  <c r="IG194" i="4"/>
  <c r="AN194" i="4" l="1"/>
  <c r="CM194" i="4"/>
  <c r="BJ194" i="4"/>
  <c r="AM194" i="4"/>
  <c r="AF194" i="4"/>
  <c r="CN194" i="4"/>
  <c r="BK194" i="4"/>
  <c r="CP194" i="4"/>
  <c r="AH194" i="4"/>
  <c r="AI194" i="4"/>
  <c r="BM194" i="4"/>
  <c r="AG194" i="4"/>
  <c r="CO194" i="4"/>
  <c r="BL194" i="4"/>
  <c r="J194" i="4" l="1"/>
  <c r="G194" i="4"/>
  <c r="E194" i="4"/>
  <c r="DN193" i="4" l="1"/>
  <c r="CF193" i="4" l="1"/>
  <c r="CG193" i="4"/>
  <c r="GK193" i="4" l="1"/>
  <c r="BD193" i="4"/>
  <c r="BE193" i="4"/>
  <c r="CB193" i="4"/>
  <c r="HL193" i="4"/>
  <c r="CD193" i="4"/>
  <c r="CE193" i="4"/>
  <c r="CJ193" i="4"/>
  <c r="IF193" i="4" s="1"/>
  <c r="CI193" i="4"/>
  <c r="CC193" i="4"/>
  <c r="CQ193" i="4" l="1"/>
  <c r="BN193" i="4"/>
  <c r="CR193" i="4"/>
  <c r="BO193" i="4"/>
  <c r="AJ193" i="4"/>
  <c r="CS193" i="4"/>
  <c r="AK193" i="4"/>
  <c r="GH193" i="4"/>
  <c r="AZ193" i="4"/>
  <c r="GJ193" i="4"/>
  <c r="BB193" i="4"/>
  <c r="BC193" i="4"/>
  <c r="GI193" i="4"/>
  <c r="BA193" i="4"/>
  <c r="GG193" i="4"/>
  <c r="BH193" i="4"/>
  <c r="BG193" i="4"/>
  <c r="HP193" i="4"/>
  <c r="CM193" i="4" l="1"/>
  <c r="AN193" i="4"/>
  <c r="AM193" i="4"/>
  <c r="BJ193" i="4"/>
  <c r="CN193" i="4"/>
  <c r="AF193" i="4"/>
  <c r="BK193" i="4"/>
  <c r="CO193" i="4"/>
  <c r="AG193" i="4"/>
  <c r="BL193" i="4"/>
  <c r="CP193" i="4"/>
  <c r="AH193" i="4"/>
  <c r="AI193" i="4"/>
  <c r="BM193" i="4"/>
  <c r="HQ193" i="4"/>
  <c r="IG193" i="4"/>
  <c r="J193" i="4" l="1"/>
  <c r="G193" i="4"/>
  <c r="E193" i="4"/>
  <c r="J192" i="4" l="1"/>
  <c r="G192" i="4"/>
  <c r="E192" i="4"/>
  <c r="DN191" i="4" l="1"/>
  <c r="CF191" i="4" l="1"/>
  <c r="CG191" i="4"/>
  <c r="GK191" i="4" l="1"/>
  <c r="BD191" i="4"/>
  <c r="BE191" i="4"/>
  <c r="CC191" i="4"/>
  <c r="CJ191" i="4"/>
  <c r="IF191" i="4" s="1"/>
  <c r="CI191" i="4"/>
  <c r="HL191" i="4"/>
  <c r="CD191" i="4"/>
  <c r="CE191" i="4"/>
  <c r="HP191" i="4"/>
  <c r="CB191" i="4"/>
  <c r="CQ191" i="4" l="1"/>
  <c r="BN191" i="4"/>
  <c r="CR191" i="4"/>
  <c r="BO191" i="4"/>
  <c r="AJ191" i="4"/>
  <c r="CS191" i="4"/>
  <c r="AK191" i="4"/>
  <c r="GJ191" i="4"/>
  <c r="BB191" i="4"/>
  <c r="BC191" i="4"/>
  <c r="GI191" i="4"/>
  <c r="BA191" i="4"/>
  <c r="GH191" i="4"/>
  <c r="AZ191" i="4"/>
  <c r="GG191" i="4"/>
  <c r="BH191" i="4"/>
  <c r="BG191" i="4"/>
  <c r="HQ191" i="4"/>
  <c r="IG191" i="4"/>
  <c r="CN191" i="4" l="1"/>
  <c r="AF191" i="4"/>
  <c r="BK191" i="4"/>
  <c r="AH191" i="4"/>
  <c r="CP191" i="4"/>
  <c r="AI191" i="4"/>
  <c r="BM191" i="4"/>
  <c r="AG191" i="4"/>
  <c r="CO191" i="4"/>
  <c r="BL191" i="4"/>
  <c r="CM191" i="4"/>
  <c r="AN191" i="4"/>
  <c r="BJ191" i="4"/>
  <c r="AM191" i="4"/>
  <c r="J191" i="4" l="1"/>
  <c r="G191" i="4"/>
  <c r="E191" i="4"/>
  <c r="DN190" i="4" l="1"/>
  <c r="CF190" i="4" l="1"/>
  <c r="CG190" i="4"/>
  <c r="GK190" i="4" l="1"/>
  <c r="BD190" i="4"/>
  <c r="BE190" i="4"/>
  <c r="HL190" i="4"/>
  <c r="CD190" i="4"/>
  <c r="CE190" i="4"/>
  <c r="HP190" i="4"/>
  <c r="CC190" i="4"/>
  <c r="CJ190" i="4"/>
  <c r="IF190" i="4" s="1"/>
  <c r="CI190" i="4"/>
  <c r="CB190" i="4"/>
  <c r="CQ190" i="4" l="1"/>
  <c r="BN190" i="4"/>
  <c r="CR190" i="4"/>
  <c r="BO190" i="4"/>
  <c r="AJ190" i="4"/>
  <c r="CS190" i="4"/>
  <c r="AK190" i="4"/>
  <c r="GH190" i="4"/>
  <c r="AZ190" i="4"/>
  <c r="GJ190" i="4"/>
  <c r="BB190" i="4"/>
  <c r="BC190" i="4"/>
  <c r="GI190" i="4"/>
  <c r="BA190" i="4"/>
  <c r="GG190" i="4"/>
  <c r="BH190" i="4"/>
  <c r="BG190" i="4"/>
  <c r="HQ190" i="4"/>
  <c r="IG190" i="4"/>
  <c r="AN190" i="4" l="1"/>
  <c r="CM190" i="4"/>
  <c r="BJ190" i="4"/>
  <c r="AM190" i="4"/>
  <c r="CN190" i="4"/>
  <c r="AF190" i="4"/>
  <c r="BK190" i="4"/>
  <c r="CO190" i="4"/>
  <c r="AG190" i="4"/>
  <c r="BL190" i="4"/>
  <c r="AH190" i="4"/>
  <c r="CP190" i="4"/>
  <c r="BM190" i="4"/>
  <c r="AI190" i="4"/>
  <c r="J190" i="4" l="1"/>
  <c r="G190" i="4"/>
  <c r="E190" i="4"/>
  <c r="DN189" i="4" l="1"/>
  <c r="CF189" i="4" l="1"/>
  <c r="CG189" i="4"/>
  <c r="GK189" i="4" l="1"/>
  <c r="BD189" i="4"/>
  <c r="BE189" i="4"/>
  <c r="CB189" i="4"/>
  <c r="HL189" i="4"/>
  <c r="CD189" i="4"/>
  <c r="CE189" i="4"/>
  <c r="HP189" i="4"/>
  <c r="CJ189" i="4"/>
  <c r="IF189" i="4" s="1"/>
  <c r="CI189" i="4"/>
  <c r="CC189" i="4"/>
  <c r="CQ189" i="4" l="1"/>
  <c r="BN189" i="4"/>
  <c r="CR189" i="4"/>
  <c r="AJ189" i="4"/>
  <c r="BO189" i="4"/>
  <c r="CS189" i="4"/>
  <c r="AK189" i="4"/>
  <c r="GI189" i="4"/>
  <c r="BA189" i="4"/>
  <c r="GH189" i="4"/>
  <c r="AZ189" i="4"/>
  <c r="GJ189" i="4"/>
  <c r="BB189" i="4"/>
  <c r="BC189" i="4"/>
  <c r="GG189" i="4"/>
  <c r="BH189" i="4"/>
  <c r="BG189" i="4"/>
  <c r="IG189" i="4"/>
  <c r="HQ189" i="4"/>
  <c r="AN189" i="4" l="1"/>
  <c r="CM189" i="4"/>
  <c r="BJ189" i="4"/>
  <c r="AM189" i="4"/>
  <c r="CO189" i="4"/>
  <c r="AG189" i="4"/>
  <c r="BL189" i="4"/>
  <c r="CN189" i="4"/>
  <c r="AF189" i="4"/>
  <c r="BK189" i="4"/>
  <c r="CP189" i="4"/>
  <c r="AH189" i="4"/>
  <c r="AI189" i="4"/>
  <c r="BM189" i="4"/>
  <c r="J189" i="4" l="1"/>
  <c r="G189" i="4"/>
  <c r="E189" i="4"/>
  <c r="J188" i="4" l="1"/>
  <c r="G188" i="4"/>
  <c r="E188" i="4"/>
  <c r="DN187" i="4" l="1"/>
  <c r="CF187" i="4" l="1"/>
  <c r="CG187" i="4"/>
  <c r="GK187" i="4" l="1"/>
  <c r="BD187" i="4"/>
  <c r="BE187" i="4"/>
  <c r="HL187" i="4"/>
  <c r="CD187" i="4"/>
  <c r="HP187" i="4"/>
  <c r="CE187" i="4"/>
  <c r="CC187" i="4"/>
  <c r="CJ187" i="4"/>
  <c r="IF187" i="4" s="1"/>
  <c r="CI187" i="4"/>
  <c r="CB187" i="4"/>
  <c r="CQ187" i="4" l="1"/>
  <c r="BN187" i="4"/>
  <c r="CR187" i="4"/>
  <c r="AJ187" i="4"/>
  <c r="BO187" i="4"/>
  <c r="CS187" i="4"/>
  <c r="AK187" i="4"/>
  <c r="GH187" i="4"/>
  <c r="AZ187" i="4"/>
  <c r="GI187" i="4"/>
  <c r="BA187" i="4"/>
  <c r="GJ187" i="4"/>
  <c r="BB187" i="4"/>
  <c r="BC187" i="4"/>
  <c r="GG187" i="4"/>
  <c r="BH187" i="4"/>
  <c r="BG187" i="4"/>
  <c r="HQ187" i="4"/>
  <c r="IG187" i="4"/>
  <c r="AN187" i="4" l="1"/>
  <c r="CM187" i="4"/>
  <c r="BJ187" i="4"/>
  <c r="AM187" i="4"/>
  <c r="CO187" i="4"/>
  <c r="AG187" i="4"/>
  <c r="BL187" i="4"/>
  <c r="AF187" i="4"/>
  <c r="CN187" i="4"/>
  <c r="BK187" i="4"/>
  <c r="AH187" i="4"/>
  <c r="CP187" i="4"/>
  <c r="BM187" i="4"/>
  <c r="AI187" i="4"/>
  <c r="J187" i="4" l="1"/>
  <c r="G187" i="4"/>
  <c r="E187" i="4"/>
  <c r="J186" i="4" l="1"/>
  <c r="G186" i="4"/>
  <c r="E186" i="4"/>
  <c r="J185" i="4" l="1"/>
  <c r="G185" i="4"/>
  <c r="E185" i="4"/>
  <c r="DN184" i="4" l="1"/>
  <c r="CF184" i="4" l="1"/>
  <c r="CG184" i="4"/>
  <c r="GK184" i="4" l="1"/>
  <c r="BD184" i="4"/>
  <c r="BE184" i="4"/>
  <c r="CB184" i="4"/>
  <c r="CJ184" i="4"/>
  <c r="IF184" i="4" s="1"/>
  <c r="CI184" i="4"/>
  <c r="CC184" i="4"/>
  <c r="HL184" i="4"/>
  <c r="CD184" i="4"/>
  <c r="CE184" i="4"/>
  <c r="HP184" i="4"/>
  <c r="CQ184" i="4" l="1"/>
  <c r="BN184" i="4"/>
  <c r="CR184" i="4"/>
  <c r="AJ184" i="4"/>
  <c r="BO184" i="4"/>
  <c r="CS184" i="4"/>
  <c r="AK184" i="4"/>
  <c r="GI184" i="4"/>
  <c r="BA184" i="4"/>
  <c r="GH184" i="4"/>
  <c r="AZ184" i="4"/>
  <c r="GJ184" i="4"/>
  <c r="BB184" i="4"/>
  <c r="BC184" i="4"/>
  <c r="GG184" i="4"/>
  <c r="BH184" i="4"/>
  <c r="BG184" i="4"/>
  <c r="IG184" i="4"/>
  <c r="HQ184" i="4"/>
  <c r="CO184" i="4" l="1"/>
  <c r="AG184" i="4"/>
  <c r="BL184" i="4"/>
  <c r="AN184" i="4"/>
  <c r="CM184" i="4"/>
  <c r="AM184" i="4"/>
  <c r="BJ184" i="4"/>
  <c r="CP184" i="4"/>
  <c r="AH184" i="4"/>
  <c r="AI184" i="4"/>
  <c r="BM184" i="4"/>
  <c r="CN184" i="4"/>
  <c r="AF184" i="4"/>
  <c r="BK184" i="4"/>
  <c r="J184" i="4" l="1"/>
  <c r="G184" i="4"/>
  <c r="E184" i="4"/>
  <c r="DN183" i="4" l="1"/>
  <c r="CF183" i="4" l="1"/>
  <c r="CG183" i="4"/>
  <c r="GK183" i="4" l="1"/>
  <c r="BD183" i="4"/>
  <c r="BE183" i="4"/>
  <c r="CC183" i="4"/>
  <c r="CB183" i="4"/>
  <c r="CJ183" i="4"/>
  <c r="IF183" i="4" s="1"/>
  <c r="CI183" i="4"/>
  <c r="HL183" i="4"/>
  <c r="CD183" i="4"/>
  <c r="CE183" i="4"/>
  <c r="HP183" i="4"/>
  <c r="CQ183" i="4" l="1"/>
  <c r="BN183" i="4"/>
  <c r="CR183" i="4"/>
  <c r="AJ183" i="4"/>
  <c r="BO183" i="4"/>
  <c r="CS183" i="4"/>
  <c r="AK183" i="4"/>
  <c r="GJ183" i="4"/>
  <c r="BB183" i="4"/>
  <c r="BC183" i="4"/>
  <c r="GI183" i="4"/>
  <c r="BA183" i="4"/>
  <c r="GH183" i="4"/>
  <c r="AZ183" i="4"/>
  <c r="GG183" i="4"/>
  <c r="BH183" i="4"/>
  <c r="BG183" i="4"/>
  <c r="IG183" i="4"/>
  <c r="HQ183" i="4"/>
  <c r="CP183" i="4" l="1"/>
  <c r="AH183" i="4"/>
  <c r="BM183" i="4"/>
  <c r="AI183" i="4"/>
  <c r="AG183" i="4"/>
  <c r="CO183" i="4"/>
  <c r="BL183" i="4"/>
  <c r="AN183" i="4"/>
  <c r="CM183" i="4"/>
  <c r="BJ183" i="4"/>
  <c r="AM183" i="4"/>
  <c r="CN183" i="4"/>
  <c r="AF183" i="4"/>
  <c r="BK183" i="4"/>
  <c r="J183" i="4" l="1"/>
  <c r="G183" i="4"/>
  <c r="E183" i="4"/>
  <c r="DN182" i="4" l="1"/>
  <c r="CF182" i="4" l="1"/>
  <c r="CG182" i="4"/>
  <c r="GK182" i="4" l="1"/>
  <c r="BD182" i="4"/>
  <c r="BE182" i="4"/>
  <c r="CB182" i="4"/>
  <c r="CC182" i="4"/>
  <c r="CJ182" i="4"/>
  <c r="IF182" i="4" s="1"/>
  <c r="CI182" i="4"/>
  <c r="HL182" i="4"/>
  <c r="CD182" i="4"/>
  <c r="HP182" i="4"/>
  <c r="CE182" i="4"/>
  <c r="CQ182" i="4" l="1"/>
  <c r="BN182" i="4"/>
  <c r="CR182" i="4"/>
  <c r="BO182" i="4"/>
  <c r="AJ182" i="4"/>
  <c r="CS182" i="4"/>
  <c r="AK182" i="4"/>
  <c r="GJ182" i="4"/>
  <c r="BB182" i="4"/>
  <c r="BC182" i="4"/>
  <c r="GH182" i="4"/>
  <c r="AZ182" i="4"/>
  <c r="GI182" i="4"/>
  <c r="BA182" i="4"/>
  <c r="GG182" i="4"/>
  <c r="BH182" i="4"/>
  <c r="BG182" i="4"/>
  <c r="HQ182" i="4"/>
  <c r="IG182" i="4"/>
  <c r="CM182" i="4" l="1"/>
  <c r="AN182" i="4"/>
  <c r="AM182" i="4"/>
  <c r="BJ182" i="4"/>
  <c r="CP182" i="4"/>
  <c r="AH182" i="4"/>
  <c r="AI182" i="4"/>
  <c r="BM182" i="4"/>
  <c r="CN182" i="4"/>
  <c r="AF182" i="4"/>
  <c r="BK182" i="4"/>
  <c r="CO182" i="4"/>
  <c r="AG182" i="4"/>
  <c r="BL182" i="4"/>
  <c r="J182" i="4" l="1"/>
  <c r="G182" i="4"/>
  <c r="E182" i="4"/>
  <c r="DN181" i="4" l="1"/>
  <c r="CF181" i="4" l="1"/>
  <c r="CG181" i="4"/>
  <c r="GK181" i="4" l="1"/>
  <c r="BD181" i="4"/>
  <c r="BE181" i="4"/>
  <c r="CJ181" i="4"/>
  <c r="IF181" i="4" s="1"/>
  <c r="CI181" i="4"/>
  <c r="HL181" i="4"/>
  <c r="CD181" i="4"/>
  <c r="CE181" i="4"/>
  <c r="HP181" i="4"/>
  <c r="CB181" i="4"/>
  <c r="CC181" i="4"/>
  <c r="CQ181" i="4" l="1"/>
  <c r="BN181" i="4"/>
  <c r="CR181" i="4"/>
  <c r="BO181" i="4"/>
  <c r="AJ181" i="4"/>
  <c r="CS181" i="4"/>
  <c r="AK181" i="4"/>
  <c r="GI181" i="4"/>
  <c r="BA181" i="4"/>
  <c r="GH181" i="4"/>
  <c r="AZ181" i="4"/>
  <c r="GG181" i="4"/>
  <c r="BH181" i="4"/>
  <c r="BG181" i="4"/>
  <c r="GJ181" i="4"/>
  <c r="BB181" i="4"/>
  <c r="BC181" i="4"/>
  <c r="IG181" i="4"/>
  <c r="HQ181" i="4"/>
  <c r="CO181" i="4" l="1"/>
  <c r="AG181" i="4"/>
  <c r="BL181" i="4"/>
  <c r="AF181" i="4"/>
  <c r="CN181" i="4"/>
  <c r="BK181" i="4"/>
  <c r="AN181" i="4"/>
  <c r="CM181" i="4"/>
  <c r="BJ181" i="4"/>
  <c r="AM181" i="4"/>
  <c r="CP181" i="4"/>
  <c r="AH181" i="4"/>
  <c r="AI181" i="4"/>
  <c r="BM181" i="4"/>
  <c r="J181" i="4" l="1"/>
  <c r="G181" i="4"/>
  <c r="E181" i="4"/>
  <c r="DN180" i="4" l="1"/>
  <c r="CF180" i="4" l="1"/>
  <c r="CG180" i="4"/>
  <c r="GK180" i="4" l="1"/>
  <c r="BD180" i="4"/>
  <c r="BE180" i="4"/>
  <c r="CC180" i="4"/>
  <c r="HL180" i="4"/>
  <c r="CD180" i="4"/>
  <c r="CE180" i="4"/>
  <c r="HP180" i="4"/>
  <c r="CJ180" i="4"/>
  <c r="IF180" i="4" s="1"/>
  <c r="CI180" i="4"/>
  <c r="CB180" i="4"/>
  <c r="CQ180" i="4" l="1"/>
  <c r="BN180" i="4"/>
  <c r="CR180" i="4"/>
  <c r="BO180" i="4"/>
  <c r="AJ180" i="4"/>
  <c r="CS180" i="4"/>
  <c r="AK180" i="4"/>
  <c r="GI180" i="4"/>
  <c r="BA180" i="4"/>
  <c r="GH180" i="4"/>
  <c r="AZ180" i="4"/>
  <c r="GJ180" i="4"/>
  <c r="BB180" i="4"/>
  <c r="BC180" i="4"/>
  <c r="GG180" i="4"/>
  <c r="BH180" i="4"/>
  <c r="BG180" i="4"/>
  <c r="IG180" i="4"/>
  <c r="HQ180" i="4"/>
  <c r="CO180" i="4" l="1"/>
  <c r="AG180" i="4"/>
  <c r="BL180" i="4"/>
  <c r="AN180" i="4"/>
  <c r="CM180" i="4"/>
  <c r="AM180" i="4"/>
  <c r="BJ180" i="4"/>
  <c r="CP180" i="4"/>
  <c r="AH180" i="4"/>
  <c r="BM180" i="4"/>
  <c r="AI180" i="4"/>
  <c r="AF180" i="4"/>
  <c r="CN180" i="4"/>
  <c r="BK180" i="4"/>
  <c r="J180" i="4" l="1"/>
  <c r="G180" i="4"/>
  <c r="E180" i="4"/>
  <c r="DN179" i="4" l="1"/>
  <c r="CF179" i="4" l="1"/>
  <c r="CG179" i="4"/>
  <c r="GK179" i="4" l="1"/>
  <c r="BD179" i="4"/>
  <c r="BE179" i="4"/>
  <c r="CJ179" i="4"/>
  <c r="IF179" i="4" s="1"/>
  <c r="CI179" i="4"/>
  <c r="CC179" i="4"/>
  <c r="CB179" i="4"/>
  <c r="HL179" i="4"/>
  <c r="CD179" i="4"/>
  <c r="CE179" i="4"/>
  <c r="HP179" i="4"/>
  <c r="CQ179" i="4" l="1"/>
  <c r="BN179" i="4"/>
  <c r="CR179" i="4"/>
  <c r="BO179" i="4"/>
  <c r="AJ179" i="4"/>
  <c r="CS179" i="4"/>
  <c r="AK179" i="4"/>
  <c r="GJ179" i="4"/>
  <c r="BB179" i="4"/>
  <c r="BC179" i="4"/>
  <c r="GH179" i="4"/>
  <c r="AZ179" i="4"/>
  <c r="GI179" i="4"/>
  <c r="BA179" i="4"/>
  <c r="GG179" i="4"/>
  <c r="BH179" i="4"/>
  <c r="BG179" i="4"/>
  <c r="HQ179" i="4"/>
  <c r="IG179" i="4"/>
  <c r="CN179" i="4" l="1"/>
  <c r="AF179" i="4"/>
  <c r="BK179" i="4"/>
  <c r="AN179" i="4"/>
  <c r="CM179" i="4"/>
  <c r="AM179" i="4"/>
  <c r="BJ179" i="4"/>
  <c r="CP179" i="4"/>
  <c r="AH179" i="4"/>
  <c r="AI179" i="4"/>
  <c r="BM179" i="4"/>
  <c r="AG179" i="4"/>
  <c r="CO179" i="4"/>
  <c r="BL179" i="4"/>
  <c r="J179" i="4" l="1"/>
  <c r="G179" i="4"/>
  <c r="E179" i="4"/>
  <c r="DN178" i="4" l="1"/>
  <c r="CF178" i="4" l="1"/>
  <c r="CG178" i="4"/>
  <c r="GK178" i="4" l="1"/>
  <c r="BD178" i="4"/>
  <c r="BE178" i="4"/>
  <c r="CC178" i="4"/>
  <c r="CJ178" i="4"/>
  <c r="IF178" i="4" s="1"/>
  <c r="CI178" i="4"/>
  <c r="CB178" i="4"/>
  <c r="HL178" i="4"/>
  <c r="CD178" i="4"/>
  <c r="CE178" i="4"/>
  <c r="CQ178" i="4" l="1"/>
  <c r="BN178" i="4"/>
  <c r="CR178" i="4"/>
  <c r="BO178" i="4"/>
  <c r="AJ178" i="4"/>
  <c r="CS178" i="4"/>
  <c r="AK178" i="4"/>
  <c r="GH178" i="4"/>
  <c r="AZ178" i="4"/>
  <c r="GJ178" i="4"/>
  <c r="BB178" i="4"/>
  <c r="BC178" i="4"/>
  <c r="GI178" i="4"/>
  <c r="BA178" i="4"/>
  <c r="GG178" i="4"/>
  <c r="BH178" i="4"/>
  <c r="BG178" i="4"/>
  <c r="HP178" i="4"/>
  <c r="CO178" i="4" l="1"/>
  <c r="AG178" i="4"/>
  <c r="BL178" i="4"/>
  <c r="CM178" i="4"/>
  <c r="AN178" i="4"/>
  <c r="AM178" i="4"/>
  <c r="BJ178" i="4"/>
  <c r="CN178" i="4"/>
  <c r="AF178" i="4"/>
  <c r="BK178" i="4"/>
  <c r="AH178" i="4"/>
  <c r="CP178" i="4"/>
  <c r="AI178" i="4"/>
  <c r="BM178" i="4"/>
  <c r="HQ178" i="4"/>
  <c r="IG178" i="4"/>
  <c r="J178" i="4" l="1"/>
  <c r="G178" i="4"/>
  <c r="E178" i="4"/>
  <c r="DN177" i="4" l="1"/>
  <c r="CF177" i="4" l="1"/>
  <c r="CG177" i="4"/>
  <c r="GK177" i="4" l="1"/>
  <c r="BD177" i="4"/>
  <c r="BE177" i="4"/>
  <c r="HL177" i="4"/>
  <c r="CD177" i="4"/>
  <c r="CE177" i="4"/>
  <c r="CB177" i="4"/>
  <c r="CJ177" i="4"/>
  <c r="IF177" i="4" s="1"/>
  <c r="CI177" i="4"/>
  <c r="CC177" i="4"/>
  <c r="CQ177" i="4" l="1"/>
  <c r="BN177" i="4"/>
  <c r="CR177" i="4"/>
  <c r="BO177" i="4"/>
  <c r="AJ177" i="4"/>
  <c r="CS177" i="4"/>
  <c r="AK177" i="4"/>
  <c r="GJ177" i="4"/>
  <c r="BB177" i="4"/>
  <c r="BC177" i="4"/>
  <c r="GH177" i="4"/>
  <c r="AZ177" i="4"/>
  <c r="GI177" i="4"/>
  <c r="BA177" i="4"/>
  <c r="GG177" i="4"/>
  <c r="BH177" i="4"/>
  <c r="BG177" i="4"/>
  <c r="HP177" i="4"/>
  <c r="AN177" i="4" l="1"/>
  <c r="CM177" i="4"/>
  <c r="AM177" i="4"/>
  <c r="BJ177" i="4"/>
  <c r="CO177" i="4"/>
  <c r="AG177" i="4"/>
  <c r="BL177" i="4"/>
  <c r="CN177" i="4"/>
  <c r="AF177" i="4"/>
  <c r="BK177" i="4"/>
  <c r="AH177" i="4"/>
  <c r="CP177" i="4"/>
  <c r="BM177" i="4"/>
  <c r="AI177" i="4"/>
  <c r="IG177" i="4"/>
  <c r="HQ177" i="4"/>
  <c r="J177" i="4" l="1"/>
  <c r="G177" i="4"/>
  <c r="E177" i="4"/>
  <c r="DN176" i="4" l="1"/>
  <c r="CF176" i="4" l="1"/>
  <c r="CG176" i="4"/>
  <c r="GK176" i="4" l="1"/>
  <c r="BD176" i="4"/>
  <c r="BE176" i="4"/>
  <c r="CJ176" i="4"/>
  <c r="IF176" i="4" s="1"/>
  <c r="CI176" i="4"/>
  <c r="CB176" i="4"/>
  <c r="HL176" i="4"/>
  <c r="CD176" i="4"/>
  <c r="HP176" i="4"/>
  <c r="CE176" i="4"/>
  <c r="CC176" i="4"/>
  <c r="CQ176" i="4" l="1"/>
  <c r="BN176" i="4"/>
  <c r="CR176" i="4"/>
  <c r="AJ176" i="4"/>
  <c r="BO176" i="4"/>
  <c r="CS176" i="4"/>
  <c r="AK176" i="4"/>
  <c r="GJ176" i="4"/>
  <c r="BB176" i="4"/>
  <c r="BC176" i="4"/>
  <c r="GH176" i="4"/>
  <c r="AZ176" i="4"/>
  <c r="GI176" i="4"/>
  <c r="BA176" i="4"/>
  <c r="GG176" i="4"/>
  <c r="BH176" i="4"/>
  <c r="BG176" i="4"/>
  <c r="HQ176" i="4"/>
  <c r="IG176" i="4"/>
  <c r="AN176" i="4" l="1"/>
  <c r="CM176" i="4"/>
  <c r="AM176" i="4"/>
  <c r="BJ176" i="4"/>
  <c r="CN176" i="4"/>
  <c r="AF176" i="4"/>
  <c r="BK176" i="4"/>
  <c r="CP176" i="4"/>
  <c r="AH176" i="4"/>
  <c r="BM176" i="4"/>
  <c r="AI176" i="4"/>
  <c r="CO176" i="4"/>
  <c r="AG176" i="4"/>
  <c r="BL176" i="4"/>
  <c r="J176" i="4" l="1"/>
  <c r="G176" i="4"/>
  <c r="E176" i="4"/>
  <c r="DN175" i="4" l="1"/>
  <c r="CF175" i="4" l="1"/>
  <c r="CG175" i="4"/>
  <c r="GK175" i="4" l="1"/>
  <c r="BD175" i="4"/>
  <c r="BE175" i="4"/>
  <c r="CB175" i="4"/>
  <c r="HL175" i="4"/>
  <c r="CD175" i="4"/>
  <c r="HP175" i="4"/>
  <c r="CE175" i="4"/>
  <c r="CJ175" i="4"/>
  <c r="IF175" i="4" s="1"/>
  <c r="CI175" i="4"/>
  <c r="CC175" i="4"/>
  <c r="CQ175" i="4" l="1"/>
  <c r="BN175" i="4"/>
  <c r="CR175" i="4"/>
  <c r="AJ175" i="4"/>
  <c r="BO175" i="4"/>
  <c r="CS175" i="4"/>
  <c r="AK175" i="4"/>
  <c r="GH175" i="4"/>
  <c r="AZ175" i="4"/>
  <c r="GI175" i="4"/>
  <c r="BA175" i="4"/>
  <c r="GJ175" i="4"/>
  <c r="BB175" i="4"/>
  <c r="BC175" i="4"/>
  <c r="GG175" i="4"/>
  <c r="BH175" i="4"/>
  <c r="BG175" i="4"/>
  <c r="HQ175" i="4"/>
  <c r="IG175" i="4"/>
  <c r="CP175" i="4" l="1"/>
  <c r="AH175" i="4"/>
  <c r="AI175" i="4"/>
  <c r="BM175" i="4"/>
  <c r="CN175" i="4"/>
  <c r="AF175" i="4"/>
  <c r="BK175" i="4"/>
  <c r="AN175" i="4"/>
  <c r="CM175" i="4"/>
  <c r="BJ175" i="4"/>
  <c r="AM175" i="4"/>
  <c r="CO175" i="4"/>
  <c r="AG175" i="4"/>
  <c r="BL175" i="4"/>
  <c r="J175" i="4" l="1"/>
  <c r="G175" i="4"/>
  <c r="E175" i="4"/>
  <c r="DN174" i="4" l="1"/>
  <c r="CF174" i="4" l="1"/>
  <c r="CG174" i="4"/>
  <c r="GK174" i="4" l="1"/>
  <c r="BD174" i="4"/>
  <c r="BE174" i="4"/>
  <c r="HL174" i="4"/>
  <c r="CD174" i="4"/>
  <c r="HP174" i="4"/>
  <c r="CE174" i="4"/>
  <c r="CB174" i="4"/>
  <c r="CJ174" i="4"/>
  <c r="IF174" i="4" s="1"/>
  <c r="CI174" i="4"/>
  <c r="CC174" i="4"/>
  <c r="CQ174" i="4" l="1"/>
  <c r="BN174" i="4"/>
  <c r="CR174" i="4"/>
  <c r="BO174" i="4"/>
  <c r="AJ174" i="4"/>
  <c r="CS174" i="4"/>
  <c r="AK174" i="4"/>
  <c r="GH174" i="4"/>
  <c r="AZ174" i="4"/>
  <c r="GJ174" i="4"/>
  <c r="BB174" i="4"/>
  <c r="BC174" i="4"/>
  <c r="GI174" i="4"/>
  <c r="BA174" i="4"/>
  <c r="GG174" i="4"/>
  <c r="BH174" i="4"/>
  <c r="BG174" i="4"/>
  <c r="HQ174" i="4"/>
  <c r="IG174" i="4"/>
  <c r="CN174" i="4" l="1"/>
  <c r="AF174" i="4"/>
  <c r="BK174" i="4"/>
  <c r="CO174" i="4"/>
  <c r="AG174" i="4"/>
  <c r="BL174" i="4"/>
  <c r="AN174" i="4"/>
  <c r="CM174" i="4"/>
  <c r="BJ174" i="4"/>
  <c r="AM174" i="4"/>
  <c r="AH174" i="4"/>
  <c r="CP174" i="4"/>
  <c r="AI174" i="4"/>
  <c r="BM174" i="4"/>
  <c r="J174" i="4" l="1"/>
  <c r="G174" i="4"/>
  <c r="E174" i="4"/>
  <c r="DN173" i="4" l="1"/>
  <c r="CF173" i="4" l="1"/>
  <c r="CG173" i="4"/>
  <c r="GK173" i="4" l="1"/>
  <c r="BD173" i="4"/>
  <c r="BE173" i="4"/>
  <c r="CB173" i="4"/>
  <c r="CJ173" i="4"/>
  <c r="IF173" i="4" s="1"/>
  <c r="CI173" i="4"/>
  <c r="CC173" i="4"/>
  <c r="HL173" i="4"/>
  <c r="CD173" i="4"/>
  <c r="CE173" i="4"/>
  <c r="HP173" i="4"/>
  <c r="CQ173" i="4" l="1"/>
  <c r="BN173" i="4"/>
  <c r="CR173" i="4"/>
  <c r="BO173" i="4"/>
  <c r="AJ173" i="4"/>
  <c r="CS173" i="4"/>
  <c r="AK173" i="4"/>
  <c r="GJ173" i="4"/>
  <c r="BB173" i="4"/>
  <c r="BC173" i="4"/>
  <c r="GH173" i="4"/>
  <c r="AZ173" i="4"/>
  <c r="GI173" i="4"/>
  <c r="BA173" i="4"/>
  <c r="GG173" i="4"/>
  <c r="BH173" i="4"/>
  <c r="BG173" i="4"/>
  <c r="HQ173" i="4"/>
  <c r="IG173" i="4"/>
  <c r="CO173" i="4" l="1"/>
  <c r="AG173" i="4"/>
  <c r="BL173" i="4"/>
  <c r="CN173" i="4"/>
  <c r="AF173" i="4"/>
  <c r="BK173" i="4"/>
  <c r="CP173" i="4"/>
  <c r="AH173" i="4"/>
  <c r="BM173" i="4"/>
  <c r="AI173" i="4"/>
  <c r="AN173" i="4"/>
  <c r="CM173" i="4"/>
  <c r="AM173" i="4"/>
  <c r="BJ173" i="4"/>
  <c r="J173" i="4" l="1"/>
  <c r="G173" i="4"/>
  <c r="E173" i="4"/>
  <c r="DN172" i="4" l="1"/>
  <c r="CF172" i="4" l="1"/>
  <c r="CG172" i="4"/>
  <c r="GK172" i="4" l="1"/>
  <c r="BD172" i="4"/>
  <c r="BE172" i="4"/>
  <c r="CJ172" i="4"/>
  <c r="IF172" i="4" s="1"/>
  <c r="CI172" i="4"/>
  <c r="HL172" i="4"/>
  <c r="CD172" i="4"/>
  <c r="HP172" i="4"/>
  <c r="CE172" i="4"/>
  <c r="CC172" i="4"/>
  <c r="CB172" i="4"/>
  <c r="CQ172" i="4" l="1"/>
  <c r="BN172" i="4"/>
  <c r="CR172" i="4"/>
  <c r="BO172" i="4"/>
  <c r="AJ172" i="4"/>
  <c r="CS172" i="4"/>
  <c r="AK172" i="4"/>
  <c r="GJ172" i="4"/>
  <c r="BB172" i="4"/>
  <c r="BC172" i="4"/>
  <c r="GI172" i="4"/>
  <c r="BA172" i="4"/>
  <c r="GH172" i="4"/>
  <c r="AZ172" i="4"/>
  <c r="GG172" i="4"/>
  <c r="BH172" i="4"/>
  <c r="BG172" i="4"/>
  <c r="HQ172" i="4"/>
  <c r="IG172" i="4"/>
  <c r="CM172" i="4" l="1"/>
  <c r="AN172" i="4"/>
  <c r="BJ172" i="4"/>
  <c r="AM172" i="4"/>
  <c r="AF172" i="4"/>
  <c r="CN172" i="4"/>
  <c r="BK172" i="4"/>
  <c r="CO172" i="4"/>
  <c r="AG172" i="4"/>
  <c r="BL172" i="4"/>
  <c r="AH172" i="4"/>
  <c r="CP172" i="4"/>
  <c r="AI172" i="4"/>
  <c r="BM172" i="4"/>
  <c r="J172" i="4" l="1"/>
  <c r="G172" i="4"/>
  <c r="E172" i="4"/>
  <c r="DN171" i="4" l="1"/>
  <c r="CF171" i="4" l="1"/>
  <c r="CG171" i="4"/>
  <c r="GK171" i="4" l="1"/>
  <c r="BD171" i="4"/>
  <c r="BE171" i="4"/>
  <c r="CC171" i="4"/>
  <c r="CJ171" i="4"/>
  <c r="IF171" i="4" s="1"/>
  <c r="CI171" i="4"/>
  <c r="HL171" i="4"/>
  <c r="CD171" i="4"/>
  <c r="CE171" i="4"/>
  <c r="HP171" i="4"/>
  <c r="CB171" i="4"/>
  <c r="CQ171" i="4" l="1"/>
  <c r="BN171" i="4"/>
  <c r="CR171" i="4"/>
  <c r="BO171" i="4"/>
  <c r="AJ171" i="4"/>
  <c r="CS171" i="4"/>
  <c r="AK171" i="4"/>
  <c r="GJ171" i="4"/>
  <c r="BB171" i="4"/>
  <c r="BC171" i="4"/>
  <c r="GI171" i="4"/>
  <c r="BA171" i="4"/>
  <c r="GH171" i="4"/>
  <c r="AZ171" i="4"/>
  <c r="GG171" i="4"/>
  <c r="BH171" i="4"/>
  <c r="BG171" i="4"/>
  <c r="HQ171" i="4"/>
  <c r="IG171" i="4"/>
  <c r="CM171" i="4" l="1"/>
  <c r="AN171" i="4"/>
  <c r="BJ171" i="4"/>
  <c r="AM171" i="4"/>
  <c r="AG171" i="4"/>
  <c r="CO171" i="4"/>
  <c r="BL171" i="4"/>
  <c r="CP171" i="4"/>
  <c r="AH171" i="4"/>
  <c r="BM171" i="4"/>
  <c r="AI171" i="4"/>
  <c r="CN171" i="4"/>
  <c r="AF171" i="4"/>
  <c r="BK171" i="4"/>
  <c r="J171" i="4" l="1"/>
  <c r="G171" i="4"/>
  <c r="E171" i="4"/>
  <c r="DN170" i="4" l="1"/>
  <c r="CF170" i="4" l="1"/>
  <c r="CG170" i="4"/>
  <c r="GK170" i="4" l="1"/>
  <c r="BD170" i="4"/>
  <c r="BE170" i="4"/>
  <c r="HL170" i="4"/>
  <c r="CD170" i="4"/>
  <c r="CE170" i="4"/>
  <c r="HP170" i="4"/>
  <c r="CC170" i="4"/>
  <c r="CJ170" i="4"/>
  <c r="IF170" i="4" s="1"/>
  <c r="CI170" i="4"/>
  <c r="CB170" i="4"/>
  <c r="CQ170" i="4" l="1"/>
  <c r="BN170" i="4"/>
  <c r="CR170" i="4"/>
  <c r="BO170" i="4"/>
  <c r="AJ170" i="4"/>
  <c r="CS170" i="4"/>
  <c r="AK170" i="4"/>
  <c r="GH170" i="4"/>
  <c r="AZ170" i="4"/>
  <c r="GJ170" i="4"/>
  <c r="BB170" i="4"/>
  <c r="BC170" i="4"/>
  <c r="GI170" i="4"/>
  <c r="BA170" i="4"/>
  <c r="GG170" i="4"/>
  <c r="BH170" i="4"/>
  <c r="BG170" i="4"/>
  <c r="HQ170" i="4"/>
  <c r="IG170" i="4"/>
  <c r="AH170" i="4" l="1"/>
  <c r="CP170" i="4"/>
  <c r="BM170" i="4"/>
  <c r="AI170" i="4"/>
  <c r="AG170" i="4"/>
  <c r="CO170" i="4"/>
  <c r="BL170" i="4"/>
  <c r="CM170" i="4"/>
  <c r="AN170" i="4"/>
  <c r="AM170" i="4"/>
  <c r="BJ170" i="4"/>
  <c r="AF170" i="4"/>
  <c r="CN170" i="4"/>
  <c r="BK170" i="4"/>
  <c r="J170" i="4" l="1"/>
  <c r="G170" i="4"/>
  <c r="E170" i="4"/>
  <c r="DN169" i="4" l="1"/>
  <c r="CF169" i="4" l="1"/>
  <c r="CG169" i="4"/>
  <c r="GK169" i="4" l="1"/>
  <c r="BD169" i="4"/>
  <c r="BE169" i="4"/>
  <c r="CC169" i="4"/>
  <c r="HL169" i="4"/>
  <c r="CD169" i="4"/>
  <c r="HP169" i="4"/>
  <c r="CE169" i="4"/>
  <c r="CJ169" i="4"/>
  <c r="IF169" i="4" s="1"/>
  <c r="CI169" i="4"/>
  <c r="CB169" i="4"/>
  <c r="CQ169" i="4" l="1"/>
  <c r="BN169" i="4"/>
  <c r="CR169" i="4"/>
  <c r="BO169" i="4"/>
  <c r="AJ169" i="4"/>
  <c r="CS169" i="4"/>
  <c r="AK169" i="4"/>
  <c r="GH169" i="4"/>
  <c r="AZ169" i="4"/>
  <c r="GI169" i="4"/>
  <c r="BA169" i="4"/>
  <c r="GJ169" i="4"/>
  <c r="BB169" i="4"/>
  <c r="BC169" i="4"/>
  <c r="GG169" i="4"/>
  <c r="BH169" i="4"/>
  <c r="BG169" i="4"/>
  <c r="IG169" i="4"/>
  <c r="HQ169" i="4"/>
  <c r="AN169" i="4" l="1"/>
  <c r="CM169" i="4"/>
  <c r="BJ169" i="4"/>
  <c r="AM169" i="4"/>
  <c r="CN169" i="4"/>
  <c r="AF169" i="4"/>
  <c r="BK169" i="4"/>
  <c r="AG169" i="4"/>
  <c r="CO169" i="4"/>
  <c r="BL169" i="4"/>
  <c r="CP169" i="4"/>
  <c r="AH169" i="4"/>
  <c r="AI169" i="4"/>
  <c r="BM169" i="4"/>
  <c r="J169" i="4" l="1"/>
  <c r="G169" i="4"/>
  <c r="E169" i="4"/>
  <c r="DN168" i="4" l="1"/>
  <c r="CF168" i="4" l="1"/>
  <c r="CG168" i="4"/>
  <c r="GK168" i="4" l="1"/>
  <c r="BD168" i="4"/>
  <c r="BE168" i="4"/>
  <c r="CB168" i="4"/>
  <c r="HL168" i="4"/>
  <c r="CD168" i="4"/>
  <c r="CE168" i="4"/>
  <c r="HP168" i="4"/>
  <c r="CJ168" i="4"/>
  <c r="IF168" i="4" s="1"/>
  <c r="CI168" i="4"/>
  <c r="CC168" i="4"/>
  <c r="CQ168" i="4" l="1"/>
  <c r="BN168" i="4"/>
  <c r="CR168" i="4"/>
  <c r="BO168" i="4"/>
  <c r="AJ168" i="4"/>
  <c r="CS168" i="4"/>
  <c r="AK168" i="4"/>
  <c r="GJ168" i="4"/>
  <c r="BB168" i="4"/>
  <c r="BC168" i="4"/>
  <c r="GI168" i="4"/>
  <c r="BA168" i="4"/>
  <c r="GH168" i="4"/>
  <c r="AZ168" i="4"/>
  <c r="GG168" i="4"/>
  <c r="BH168" i="4"/>
  <c r="BG168" i="4"/>
  <c r="IG168" i="4"/>
  <c r="HQ168" i="4"/>
  <c r="AF168" i="4" l="1"/>
  <c r="CN168" i="4"/>
  <c r="BK168" i="4"/>
  <c r="CM168" i="4"/>
  <c r="AN168" i="4"/>
  <c r="AM168" i="4"/>
  <c r="BJ168" i="4"/>
  <c r="CO168" i="4"/>
  <c r="AG168" i="4"/>
  <c r="BL168" i="4"/>
  <c r="CP168" i="4"/>
  <c r="AH168" i="4"/>
  <c r="BM168" i="4"/>
  <c r="AI168" i="4"/>
  <c r="J168" i="4" l="1"/>
  <c r="G168" i="4"/>
  <c r="E168" i="4"/>
  <c r="DN167" i="4" l="1"/>
  <c r="CF167" i="4" l="1"/>
  <c r="CG167" i="4"/>
  <c r="GK167" i="4" l="1"/>
  <c r="BD167" i="4"/>
  <c r="BE167" i="4"/>
  <c r="CC167" i="4"/>
  <c r="CB167" i="4"/>
  <c r="HL167" i="4"/>
  <c r="CD167" i="4"/>
  <c r="HP167" i="4"/>
  <c r="CE167" i="4"/>
  <c r="CJ167" i="4"/>
  <c r="IF167" i="4" s="1"/>
  <c r="CI167" i="4"/>
  <c r="CQ167" i="4" l="1"/>
  <c r="BN167" i="4"/>
  <c r="CR167" i="4"/>
  <c r="BO167" i="4"/>
  <c r="AJ167" i="4"/>
  <c r="CS167" i="4"/>
  <c r="AK167" i="4"/>
  <c r="GH167" i="4"/>
  <c r="AZ167" i="4"/>
  <c r="GI167" i="4"/>
  <c r="BA167" i="4"/>
  <c r="GJ167" i="4"/>
  <c r="BB167" i="4"/>
  <c r="BC167" i="4"/>
  <c r="GG167" i="4"/>
  <c r="BH167" i="4"/>
  <c r="BG167" i="4"/>
  <c r="HQ167" i="4"/>
  <c r="IG167" i="4"/>
  <c r="CM167" i="4" l="1"/>
  <c r="AN167" i="4"/>
  <c r="AM167" i="4"/>
  <c r="BJ167" i="4"/>
  <c r="AG167" i="4"/>
  <c r="CO167" i="4"/>
  <c r="BL167" i="4"/>
  <c r="AH167" i="4"/>
  <c r="CP167" i="4"/>
  <c r="BM167" i="4"/>
  <c r="AI167" i="4"/>
  <c r="CN167" i="4"/>
  <c r="AF167" i="4"/>
  <c r="BK167" i="4"/>
  <c r="J167" i="4" l="1"/>
  <c r="G167" i="4"/>
  <c r="E167" i="4"/>
  <c r="J166" i="4" l="1"/>
  <c r="G166" i="4"/>
  <c r="E166" i="4"/>
  <c r="DN165" i="4" l="1"/>
  <c r="CF165" i="4" l="1"/>
  <c r="CG165" i="4"/>
  <c r="GK165" i="4" l="1"/>
  <c r="BD165" i="4"/>
  <c r="BE165" i="4"/>
  <c r="CC165" i="4"/>
  <c r="CB165" i="4"/>
  <c r="CJ165" i="4"/>
  <c r="IF165" i="4" s="1"/>
  <c r="CI165" i="4"/>
  <c r="HL165" i="4"/>
  <c r="CD165" i="4"/>
  <c r="CE165" i="4"/>
  <c r="CQ165" i="4" l="1"/>
  <c r="BN165" i="4"/>
  <c r="CR165" i="4"/>
  <c r="AJ165" i="4"/>
  <c r="BO165" i="4"/>
  <c r="CS165" i="4"/>
  <c r="AK165" i="4"/>
  <c r="GH165" i="4"/>
  <c r="AZ165" i="4"/>
  <c r="GJ165" i="4"/>
  <c r="BB165" i="4"/>
  <c r="BC165" i="4"/>
  <c r="GI165" i="4"/>
  <c r="BA165" i="4"/>
  <c r="GG165" i="4"/>
  <c r="BH165" i="4"/>
  <c r="BG165" i="4"/>
  <c r="HP165" i="4"/>
  <c r="AH165" i="4" l="1"/>
  <c r="CP165" i="4"/>
  <c r="AI165" i="4"/>
  <c r="BM165" i="4"/>
  <c r="CM165" i="4"/>
  <c r="AN165" i="4"/>
  <c r="AM165" i="4"/>
  <c r="BJ165" i="4"/>
  <c r="AG165" i="4"/>
  <c r="CO165" i="4"/>
  <c r="BL165" i="4"/>
  <c r="CN165" i="4"/>
  <c r="AF165" i="4"/>
  <c r="BK165" i="4"/>
  <c r="IG165" i="4"/>
  <c r="HQ165" i="4"/>
  <c r="J165" i="4" l="1"/>
  <c r="G165" i="4"/>
  <c r="E165" i="4"/>
  <c r="DN164" i="4" l="1"/>
  <c r="CF164" i="4" l="1"/>
  <c r="CG164" i="4"/>
  <c r="GK164" i="4" l="1"/>
  <c r="BD164" i="4"/>
  <c r="BE164" i="4"/>
  <c r="CB164" i="4"/>
  <c r="CJ164" i="4"/>
  <c r="IF164" i="4" s="1"/>
  <c r="CI164" i="4"/>
  <c r="CC164" i="4"/>
  <c r="HL164" i="4"/>
  <c r="CD164" i="4"/>
  <c r="HP164" i="4"/>
  <c r="CE164" i="4"/>
  <c r="CQ164" i="4" l="1"/>
  <c r="BN164" i="4"/>
  <c r="CR164" i="4"/>
  <c r="AJ164" i="4"/>
  <c r="BO164" i="4"/>
  <c r="CS164" i="4"/>
  <c r="AK164" i="4"/>
  <c r="GJ164" i="4"/>
  <c r="BB164" i="4"/>
  <c r="BC164" i="4"/>
  <c r="GI164" i="4"/>
  <c r="BA164" i="4"/>
  <c r="GH164" i="4"/>
  <c r="AZ164" i="4"/>
  <c r="GG164" i="4"/>
  <c r="BH164" i="4"/>
  <c r="BG164" i="4"/>
  <c r="HQ164" i="4"/>
  <c r="IG164" i="4"/>
  <c r="AN164" i="4" l="1"/>
  <c r="CM164" i="4"/>
  <c r="AM164" i="4"/>
  <c r="BJ164" i="4"/>
  <c r="CO164" i="4"/>
  <c r="AG164" i="4"/>
  <c r="BL164" i="4"/>
  <c r="CP164" i="4"/>
  <c r="AH164" i="4"/>
  <c r="AI164" i="4"/>
  <c r="BM164" i="4"/>
  <c r="CN164" i="4"/>
  <c r="AF164" i="4"/>
  <c r="BK164" i="4"/>
  <c r="J164" i="4" l="1"/>
  <c r="G164" i="4"/>
  <c r="E164" i="4"/>
  <c r="DN163" i="4" l="1"/>
  <c r="CF163" i="4" l="1"/>
  <c r="CG163" i="4"/>
  <c r="GK163" i="4" l="1"/>
  <c r="BD163" i="4"/>
  <c r="BE163" i="4"/>
  <c r="CB163" i="4"/>
  <c r="CC163" i="4"/>
  <c r="HL163" i="4"/>
  <c r="CD163" i="4"/>
  <c r="CE163" i="4"/>
  <c r="HP163" i="4"/>
  <c r="CJ163" i="4"/>
  <c r="IF163" i="4" s="1"/>
  <c r="CI163" i="4"/>
  <c r="CQ163" i="4" l="1"/>
  <c r="BN163" i="4"/>
  <c r="CR163" i="4"/>
  <c r="AJ163" i="4"/>
  <c r="BO163" i="4"/>
  <c r="CS163" i="4"/>
  <c r="AK163" i="4"/>
  <c r="GJ163" i="4"/>
  <c r="BB163" i="4"/>
  <c r="BC163" i="4"/>
  <c r="GH163" i="4"/>
  <c r="AZ163" i="4"/>
  <c r="GI163" i="4"/>
  <c r="BA163" i="4"/>
  <c r="GG163" i="4"/>
  <c r="BH163" i="4"/>
  <c r="BG163" i="4"/>
  <c r="HQ163" i="4"/>
  <c r="IG163" i="4"/>
  <c r="CO163" i="4" l="1"/>
  <c r="AG163" i="4"/>
  <c r="BL163" i="4"/>
  <c r="CN163" i="4"/>
  <c r="AF163" i="4"/>
  <c r="BK163" i="4"/>
  <c r="AN163" i="4"/>
  <c r="CM163" i="4"/>
  <c r="BJ163" i="4"/>
  <c r="AM163" i="4"/>
  <c r="CP163" i="4"/>
  <c r="AH163" i="4"/>
  <c r="BM163" i="4"/>
  <c r="AI163" i="4"/>
  <c r="J163" i="4" l="1"/>
  <c r="G163" i="4"/>
  <c r="E163" i="4"/>
  <c r="DN162" i="4" l="1"/>
  <c r="CF162" i="4" l="1"/>
  <c r="CG162" i="4"/>
  <c r="GK162" i="4" l="1"/>
  <c r="BD162" i="4"/>
  <c r="BE162" i="4"/>
  <c r="CJ162" i="4"/>
  <c r="IF162" i="4" s="1"/>
  <c r="CI162" i="4"/>
  <c r="CC162" i="4"/>
  <c r="CB162" i="4"/>
  <c r="HL162" i="4"/>
  <c r="CD162" i="4"/>
  <c r="HP162" i="4"/>
  <c r="CE162" i="4"/>
  <c r="CQ162" i="4" l="1"/>
  <c r="BN162" i="4"/>
  <c r="CR162" i="4"/>
  <c r="BO162" i="4"/>
  <c r="AJ162" i="4"/>
  <c r="CS162" i="4"/>
  <c r="AK162" i="4"/>
  <c r="GH162" i="4"/>
  <c r="AZ162" i="4"/>
  <c r="GI162" i="4"/>
  <c r="BA162" i="4"/>
  <c r="GJ162" i="4"/>
  <c r="BB162" i="4"/>
  <c r="BC162" i="4"/>
  <c r="GG162" i="4"/>
  <c r="BH162" i="4"/>
  <c r="BG162" i="4"/>
  <c r="HQ162" i="4"/>
  <c r="IG162" i="4"/>
  <c r="AF162" i="4" l="1"/>
  <c r="CN162" i="4"/>
  <c r="BK162" i="4"/>
  <c r="CO162" i="4"/>
  <c r="AG162" i="4"/>
  <c r="BL162" i="4"/>
  <c r="CM162" i="4"/>
  <c r="AN162" i="4"/>
  <c r="AM162" i="4"/>
  <c r="BJ162" i="4"/>
  <c r="CP162" i="4"/>
  <c r="AH162" i="4"/>
  <c r="AI162" i="4"/>
  <c r="BM162" i="4"/>
  <c r="J162" i="4" l="1"/>
  <c r="G162" i="4"/>
  <c r="E162" i="4"/>
  <c r="DN161" i="4" l="1"/>
  <c r="CF161" i="4" l="1"/>
  <c r="CG161" i="4"/>
  <c r="GK161" i="4" l="1"/>
  <c r="BD161" i="4"/>
  <c r="BE161" i="4"/>
  <c r="CB161" i="4"/>
  <c r="CJ161" i="4"/>
  <c r="IF161" i="4" s="1"/>
  <c r="CI161" i="4"/>
  <c r="HL161" i="4"/>
  <c r="CD161" i="4"/>
  <c r="HP161" i="4"/>
  <c r="CE161" i="4"/>
  <c r="CC161" i="4"/>
  <c r="CQ161" i="4" l="1"/>
  <c r="BN161" i="4"/>
  <c r="CR161" i="4"/>
  <c r="BO161" i="4"/>
  <c r="AJ161" i="4"/>
  <c r="CS161" i="4"/>
  <c r="AK161" i="4"/>
  <c r="GH161" i="4"/>
  <c r="AZ161" i="4"/>
  <c r="GJ161" i="4"/>
  <c r="BB161" i="4"/>
  <c r="BC161" i="4"/>
  <c r="GI161" i="4"/>
  <c r="BA161" i="4"/>
  <c r="GG161" i="4"/>
  <c r="BH161" i="4"/>
  <c r="BG161" i="4"/>
  <c r="HQ161" i="4"/>
  <c r="IG161" i="4"/>
  <c r="AF161" i="4" l="1"/>
  <c r="CN161" i="4"/>
  <c r="BK161" i="4"/>
  <c r="CP161" i="4"/>
  <c r="AH161" i="4"/>
  <c r="BM161" i="4"/>
  <c r="AI161" i="4"/>
  <c r="CO161" i="4"/>
  <c r="AG161" i="4"/>
  <c r="BL161" i="4"/>
  <c r="CM161" i="4"/>
  <c r="AN161" i="4"/>
  <c r="AM161" i="4"/>
  <c r="BJ161" i="4"/>
  <c r="J161" i="4" l="1"/>
  <c r="G161" i="4"/>
  <c r="E161" i="4"/>
  <c r="DN160" i="4" l="1"/>
  <c r="CF160" i="4" l="1"/>
  <c r="CG160" i="4"/>
  <c r="GK160" i="4" l="1"/>
  <c r="BD160" i="4"/>
  <c r="BE160" i="4"/>
  <c r="CJ160" i="4"/>
  <c r="IF160" i="4" s="1"/>
  <c r="CI160" i="4"/>
  <c r="CC160" i="4"/>
  <c r="CB160" i="4"/>
  <c r="HL160" i="4"/>
  <c r="CD160" i="4"/>
  <c r="CE160" i="4"/>
  <c r="HP160" i="4"/>
  <c r="CQ160" i="4" l="1"/>
  <c r="BN160" i="4"/>
  <c r="CR160" i="4"/>
  <c r="AJ160" i="4"/>
  <c r="BO160" i="4"/>
  <c r="CS160" i="4"/>
  <c r="AK160" i="4"/>
  <c r="GJ160" i="4"/>
  <c r="BB160" i="4"/>
  <c r="BC160" i="4"/>
  <c r="GI160" i="4"/>
  <c r="BA160" i="4"/>
  <c r="GH160" i="4"/>
  <c r="AZ160" i="4"/>
  <c r="GG160" i="4"/>
  <c r="BH160" i="4"/>
  <c r="BG160" i="4"/>
  <c r="HQ160" i="4"/>
  <c r="IG160" i="4"/>
  <c r="AG160" i="4" l="1"/>
  <c r="CO160" i="4"/>
  <c r="BL160" i="4"/>
  <c r="CM160" i="4"/>
  <c r="AN160" i="4"/>
  <c r="AM160" i="4"/>
  <c r="BJ160" i="4"/>
  <c r="CN160" i="4"/>
  <c r="AF160" i="4"/>
  <c r="BK160" i="4"/>
  <c r="CP160" i="4"/>
  <c r="AH160" i="4"/>
  <c r="AI160" i="4"/>
  <c r="BM160" i="4"/>
  <c r="J160" i="4" l="1"/>
  <c r="G160" i="4"/>
  <c r="E160" i="4"/>
  <c r="DN159" i="4" l="1"/>
  <c r="CF159" i="4" l="1"/>
  <c r="CG159" i="4"/>
  <c r="GK159" i="4" l="1"/>
  <c r="BD159" i="4"/>
  <c r="BE159" i="4"/>
  <c r="CB159" i="4"/>
  <c r="HL159" i="4"/>
  <c r="CD159" i="4"/>
  <c r="CE159" i="4"/>
  <c r="HP159" i="4"/>
  <c r="CJ159" i="4"/>
  <c r="IF159" i="4" s="1"/>
  <c r="CI159" i="4"/>
  <c r="CC159" i="4"/>
  <c r="CQ159" i="4" l="1"/>
  <c r="BN159" i="4"/>
  <c r="CR159" i="4"/>
  <c r="AJ159" i="4"/>
  <c r="BO159" i="4"/>
  <c r="CS159" i="4"/>
  <c r="AK159" i="4"/>
  <c r="GI159" i="4"/>
  <c r="BA159" i="4"/>
  <c r="GJ159" i="4"/>
  <c r="BB159" i="4"/>
  <c r="BC159" i="4"/>
  <c r="GH159" i="4"/>
  <c r="AZ159" i="4"/>
  <c r="GG159" i="4"/>
  <c r="BH159" i="4"/>
  <c r="BG159" i="4"/>
  <c r="HQ159" i="4"/>
  <c r="IG159" i="4"/>
  <c r="CN159" i="4" l="1"/>
  <c r="AF159" i="4"/>
  <c r="BK159" i="4"/>
  <c r="AH159" i="4"/>
  <c r="CP159" i="4"/>
  <c r="BM159" i="4"/>
  <c r="AI159" i="4"/>
  <c r="CM159" i="4"/>
  <c r="AN159" i="4"/>
  <c r="BJ159" i="4"/>
  <c r="AM159" i="4"/>
  <c r="CO159" i="4"/>
  <c r="AG159" i="4"/>
  <c r="BL159" i="4"/>
  <c r="J159" i="4" l="1"/>
  <c r="G159" i="4"/>
  <c r="E159" i="4"/>
  <c r="DN158" i="4" l="1"/>
  <c r="CF158" i="4" l="1"/>
  <c r="CG158" i="4"/>
  <c r="GK158" i="4" l="1"/>
  <c r="BD158" i="4"/>
  <c r="BE158" i="4"/>
  <c r="HL158" i="4"/>
  <c r="CD158" i="4"/>
  <c r="HP158" i="4"/>
  <c r="CE158" i="4"/>
  <c r="CB158" i="4"/>
  <c r="CJ158" i="4"/>
  <c r="IF158" i="4" s="1"/>
  <c r="CI158" i="4"/>
  <c r="CC158" i="4"/>
  <c r="CQ158" i="4" l="1"/>
  <c r="BN158" i="4"/>
  <c r="CR158" i="4"/>
  <c r="BO158" i="4"/>
  <c r="AJ158" i="4"/>
  <c r="CS158" i="4"/>
  <c r="AK158" i="4"/>
  <c r="GI158" i="4"/>
  <c r="BA158" i="4"/>
  <c r="GH158" i="4"/>
  <c r="AZ158" i="4"/>
  <c r="GJ158" i="4"/>
  <c r="BB158" i="4"/>
  <c r="BC158" i="4"/>
  <c r="GG158" i="4"/>
  <c r="BH158" i="4"/>
  <c r="BG158" i="4"/>
  <c r="IG158" i="4"/>
  <c r="HQ158" i="4"/>
  <c r="AH158" i="4" l="1"/>
  <c r="CP158" i="4"/>
  <c r="BM158" i="4"/>
  <c r="AI158" i="4"/>
  <c r="CO158" i="4"/>
  <c r="AG158" i="4"/>
  <c r="BL158" i="4"/>
  <c r="AN158" i="4"/>
  <c r="CM158" i="4"/>
  <c r="BJ158" i="4"/>
  <c r="AM158" i="4"/>
  <c r="CN158" i="4"/>
  <c r="AF158" i="4"/>
  <c r="BK158" i="4"/>
  <c r="J158" i="4" l="1"/>
  <c r="G158" i="4"/>
  <c r="E158" i="4"/>
  <c r="DN157" i="4" l="1"/>
  <c r="CF157" i="4" l="1"/>
  <c r="CG157" i="4"/>
  <c r="GK157" i="4" l="1"/>
  <c r="BD157" i="4"/>
  <c r="BE157" i="4"/>
  <c r="CC157" i="4"/>
  <c r="CB157" i="4"/>
  <c r="HL157" i="4"/>
  <c r="CD157" i="4"/>
  <c r="CE157" i="4"/>
  <c r="CJ157" i="4"/>
  <c r="IF157" i="4" s="1"/>
  <c r="CI157" i="4"/>
  <c r="CQ157" i="4" l="1"/>
  <c r="BN157" i="4"/>
  <c r="CR157" i="4"/>
  <c r="AJ157" i="4"/>
  <c r="BO157" i="4"/>
  <c r="CS157" i="4"/>
  <c r="AK157" i="4"/>
  <c r="GH157" i="4"/>
  <c r="AZ157" i="4"/>
  <c r="GI157" i="4"/>
  <c r="BA157" i="4"/>
  <c r="GJ157" i="4"/>
  <c r="BB157" i="4"/>
  <c r="BC157" i="4"/>
  <c r="GG157" i="4"/>
  <c r="BH157" i="4"/>
  <c r="BG157" i="4"/>
  <c r="HP157" i="4"/>
  <c r="AN157" i="4" l="1"/>
  <c r="CM157" i="4"/>
  <c r="AM157" i="4"/>
  <c r="BJ157" i="4"/>
  <c r="AG157" i="4"/>
  <c r="CO157" i="4"/>
  <c r="BL157" i="4"/>
  <c r="CN157" i="4"/>
  <c r="AF157" i="4"/>
  <c r="BK157" i="4"/>
  <c r="CP157" i="4"/>
  <c r="AH157" i="4"/>
  <c r="BM157" i="4"/>
  <c r="AI157" i="4"/>
  <c r="IG157" i="4"/>
  <c r="HQ157" i="4"/>
  <c r="J157" i="4" l="1"/>
  <c r="G157" i="4"/>
  <c r="E157" i="4"/>
  <c r="J156" i="4" l="1"/>
  <c r="G156" i="4"/>
  <c r="E156" i="4"/>
  <c r="DN155" i="4" l="1"/>
  <c r="CF155" i="4" l="1"/>
  <c r="CG155" i="4"/>
  <c r="GK155" i="4" l="1"/>
  <c r="BD155" i="4"/>
  <c r="BE155" i="4"/>
  <c r="CC155" i="4"/>
  <c r="CJ155" i="4"/>
  <c r="IF155" i="4" s="1"/>
  <c r="CI155" i="4"/>
  <c r="CB155" i="4"/>
  <c r="HL155" i="4"/>
  <c r="CD155" i="4"/>
  <c r="CE155" i="4"/>
  <c r="HP155" i="4" l="1"/>
  <c r="IG155" i="4" s="1"/>
  <c r="CQ155" i="4"/>
  <c r="BN155" i="4"/>
  <c r="CR155" i="4"/>
  <c r="BO155" i="4"/>
  <c r="AJ155" i="4"/>
  <c r="CS155" i="4"/>
  <c r="AK155" i="4"/>
  <c r="GI155" i="4"/>
  <c r="BA155" i="4"/>
  <c r="GH155" i="4"/>
  <c r="AZ155" i="4"/>
  <c r="GJ155" i="4"/>
  <c r="BB155" i="4"/>
  <c r="BC155" i="4"/>
  <c r="GG155" i="4"/>
  <c r="BH155" i="4"/>
  <c r="BG155" i="4"/>
  <c r="HQ155" i="4" l="1"/>
  <c r="AG155" i="4"/>
  <c r="CO155" i="4"/>
  <c r="BL155" i="4"/>
  <c r="AF155" i="4"/>
  <c r="CN155" i="4"/>
  <c r="BK155" i="4"/>
  <c r="CM155" i="4"/>
  <c r="AN155" i="4"/>
  <c r="BJ155" i="4"/>
  <c r="AM155" i="4"/>
  <c r="AH155" i="4"/>
  <c r="CP155" i="4"/>
  <c r="BM155" i="4"/>
  <c r="AI155" i="4"/>
  <c r="J155" i="4" l="1"/>
  <c r="G155" i="4"/>
  <c r="E155" i="4"/>
  <c r="DN154" i="4" l="1"/>
  <c r="CF154" i="4" l="1"/>
  <c r="CG154" i="4"/>
  <c r="GK154" i="4" l="1"/>
  <c r="BD154" i="4"/>
  <c r="BE154" i="4"/>
  <c r="CC154" i="4"/>
  <c r="CB154" i="4"/>
  <c r="CJ154" i="4"/>
  <c r="IF154" i="4" s="1"/>
  <c r="CI154" i="4"/>
  <c r="HL154" i="4"/>
  <c r="CD154" i="4"/>
  <c r="CE154" i="4"/>
  <c r="HP154" i="4"/>
  <c r="CQ154" i="4" l="1"/>
  <c r="BN154" i="4"/>
  <c r="CR154" i="4"/>
  <c r="BO154" i="4"/>
  <c r="AJ154" i="4"/>
  <c r="CS154" i="4"/>
  <c r="AK154" i="4"/>
  <c r="GH154" i="4"/>
  <c r="AZ154" i="4"/>
  <c r="GJ154" i="4"/>
  <c r="BB154" i="4"/>
  <c r="BC154" i="4"/>
  <c r="GI154" i="4"/>
  <c r="BA154" i="4"/>
  <c r="GG154" i="4"/>
  <c r="BH154" i="4"/>
  <c r="BG154" i="4"/>
  <c r="IG154" i="4"/>
  <c r="HQ154" i="4"/>
  <c r="AG154" i="4" l="1"/>
  <c r="CO154" i="4"/>
  <c r="BL154" i="4"/>
  <c r="CM154" i="4"/>
  <c r="AN154" i="4"/>
  <c r="AM154" i="4"/>
  <c r="BJ154" i="4"/>
  <c r="CP154" i="4"/>
  <c r="AH154" i="4"/>
  <c r="AI154" i="4"/>
  <c r="BM154" i="4"/>
  <c r="CN154" i="4"/>
  <c r="AF154" i="4"/>
  <c r="BK154" i="4"/>
  <c r="J154" i="4" l="1"/>
  <c r="G154" i="4"/>
  <c r="E154" i="4"/>
  <c r="DN153" i="4" l="1"/>
  <c r="CF153" i="4" l="1"/>
  <c r="CG153" i="4"/>
  <c r="GK153" i="4" l="1"/>
  <c r="BD153" i="4"/>
  <c r="BE153" i="4"/>
  <c r="CB153" i="4"/>
  <c r="CJ153" i="4"/>
  <c r="IF153" i="4" s="1"/>
  <c r="CI153" i="4"/>
  <c r="HL153" i="4"/>
  <c r="CD153" i="4"/>
  <c r="CE153" i="4"/>
  <c r="HP153" i="4"/>
  <c r="CC153" i="4"/>
  <c r="CQ153" i="4" l="1"/>
  <c r="BN153" i="4"/>
  <c r="CR153" i="4"/>
  <c r="AJ153" i="4"/>
  <c r="BO153" i="4"/>
  <c r="CS153" i="4"/>
  <c r="AK153" i="4"/>
  <c r="GI153" i="4"/>
  <c r="BA153" i="4"/>
  <c r="GH153" i="4"/>
  <c r="AZ153" i="4"/>
  <c r="GJ153" i="4"/>
  <c r="BB153" i="4"/>
  <c r="BC153" i="4"/>
  <c r="GG153" i="4"/>
  <c r="BH153" i="4"/>
  <c r="BG153" i="4"/>
  <c r="HQ153" i="4"/>
  <c r="IG153" i="4"/>
  <c r="AN153" i="4" l="1"/>
  <c r="CM153" i="4"/>
  <c r="BJ153" i="4"/>
  <c r="AM153" i="4"/>
  <c r="CN153" i="4"/>
  <c r="AF153" i="4"/>
  <c r="BK153" i="4"/>
  <c r="CO153" i="4"/>
  <c r="AG153" i="4"/>
  <c r="BL153" i="4"/>
  <c r="AH153" i="4"/>
  <c r="CP153" i="4"/>
  <c r="BM153" i="4"/>
  <c r="AI153" i="4"/>
  <c r="J153" i="4" l="1"/>
  <c r="G153" i="4"/>
  <c r="E153" i="4"/>
  <c r="DN152" i="4" l="1"/>
  <c r="CF152" i="4" l="1"/>
  <c r="CG152" i="4"/>
  <c r="GK152" i="4" l="1"/>
  <c r="BD152" i="4"/>
  <c r="BE152" i="4"/>
  <c r="CB152" i="4"/>
  <c r="HL152" i="4"/>
  <c r="CD152" i="4"/>
  <c r="HP152" i="4"/>
  <c r="CE152" i="4"/>
  <c r="CJ152" i="4"/>
  <c r="IF152" i="4" s="1"/>
  <c r="CI152" i="4"/>
  <c r="CC152" i="4"/>
  <c r="CQ152" i="4" l="1"/>
  <c r="BN152" i="4"/>
  <c r="CR152" i="4"/>
  <c r="BO152" i="4"/>
  <c r="AJ152" i="4"/>
  <c r="CS152" i="4"/>
  <c r="AK152" i="4"/>
  <c r="GI152" i="4"/>
  <c r="BA152" i="4"/>
  <c r="GH152" i="4"/>
  <c r="AZ152" i="4"/>
  <c r="GJ152" i="4"/>
  <c r="BB152" i="4"/>
  <c r="BC152" i="4"/>
  <c r="GG152" i="4"/>
  <c r="BH152" i="4"/>
  <c r="BG152" i="4"/>
  <c r="IG152" i="4"/>
  <c r="HQ152" i="4"/>
  <c r="AF152" i="4" l="1"/>
  <c r="CN152" i="4"/>
  <c r="BK152" i="4"/>
  <c r="CM152" i="4"/>
  <c r="AN152" i="4"/>
  <c r="AM152" i="4"/>
  <c r="BJ152" i="4"/>
  <c r="CP152" i="4"/>
  <c r="AH152" i="4"/>
  <c r="AI152" i="4"/>
  <c r="BM152" i="4"/>
  <c r="CO152" i="4"/>
  <c r="AG152" i="4"/>
  <c r="BL152" i="4"/>
  <c r="J152" i="4" l="1"/>
  <c r="G152" i="4"/>
  <c r="E152" i="4"/>
  <c r="DN151" i="4" l="1"/>
  <c r="CF151" i="4" l="1"/>
  <c r="CG151" i="4"/>
  <c r="GK151" i="4" l="1"/>
  <c r="BD151" i="4"/>
  <c r="BE151" i="4"/>
  <c r="CC151" i="4"/>
  <c r="HL151" i="4"/>
  <c r="CD151" i="4"/>
  <c r="CE151" i="4"/>
  <c r="HP151" i="4"/>
  <c r="CJ151" i="4"/>
  <c r="IF151" i="4" s="1"/>
  <c r="CI151" i="4"/>
  <c r="CB151" i="4"/>
  <c r="CQ151" i="4" l="1"/>
  <c r="BN151" i="4"/>
  <c r="CR151" i="4"/>
  <c r="AJ151" i="4"/>
  <c r="BO151" i="4"/>
  <c r="CS151" i="4"/>
  <c r="AK151" i="4"/>
  <c r="GJ151" i="4"/>
  <c r="BB151" i="4"/>
  <c r="BC151" i="4"/>
  <c r="GI151" i="4"/>
  <c r="BA151" i="4"/>
  <c r="GH151" i="4"/>
  <c r="AZ151" i="4"/>
  <c r="GG151" i="4"/>
  <c r="BH151" i="4"/>
  <c r="BG151" i="4"/>
  <c r="IG151" i="4"/>
  <c r="HQ151" i="4"/>
  <c r="CN151" i="4" l="1"/>
  <c r="AF151" i="4"/>
  <c r="BK151" i="4"/>
  <c r="AN151" i="4"/>
  <c r="CM151" i="4"/>
  <c r="BJ151" i="4"/>
  <c r="AM151" i="4"/>
  <c r="CO151" i="4"/>
  <c r="AG151" i="4"/>
  <c r="BL151" i="4"/>
  <c r="CP151" i="4"/>
  <c r="AH151" i="4"/>
  <c r="BM151" i="4"/>
  <c r="AI151" i="4"/>
  <c r="J151" i="4" l="1"/>
  <c r="G151" i="4"/>
  <c r="E151" i="4"/>
  <c r="DN150" i="4" l="1"/>
  <c r="CF150" i="4" l="1"/>
  <c r="CG150" i="4"/>
  <c r="GK150" i="4" l="1"/>
  <c r="BD150" i="4"/>
  <c r="BE150" i="4"/>
  <c r="CJ150" i="4"/>
  <c r="IF150" i="4" s="1"/>
  <c r="CI150" i="4"/>
  <c r="HL150" i="4"/>
  <c r="CD150" i="4"/>
  <c r="CE150" i="4"/>
  <c r="CB150" i="4"/>
  <c r="CC150" i="4"/>
  <c r="CQ150" i="4" l="1"/>
  <c r="BN150" i="4"/>
  <c r="CR150" i="4"/>
  <c r="AJ150" i="4"/>
  <c r="BO150" i="4"/>
  <c r="CS150" i="4"/>
  <c r="AK150" i="4"/>
  <c r="GJ150" i="4"/>
  <c r="BB150" i="4"/>
  <c r="BC150" i="4"/>
  <c r="GI150" i="4"/>
  <c r="BA150" i="4"/>
  <c r="GH150" i="4"/>
  <c r="AZ150" i="4"/>
  <c r="GG150" i="4"/>
  <c r="BH150" i="4"/>
  <c r="BG150" i="4"/>
  <c r="HP150" i="4"/>
  <c r="CN150" i="4" l="1"/>
  <c r="AF150" i="4"/>
  <c r="BK150" i="4"/>
  <c r="CP150" i="4"/>
  <c r="AH150" i="4"/>
  <c r="BM150" i="4"/>
  <c r="AI150" i="4"/>
  <c r="AN150" i="4"/>
  <c r="CM150" i="4"/>
  <c r="AM150" i="4"/>
  <c r="BJ150" i="4"/>
  <c r="AG150" i="4"/>
  <c r="CO150" i="4"/>
  <c r="BL150" i="4"/>
  <c r="IG150" i="4"/>
  <c r="HQ150" i="4"/>
  <c r="J150" i="4" l="1"/>
  <c r="G150" i="4"/>
  <c r="E150" i="4"/>
  <c r="DN149" i="4" l="1"/>
  <c r="CF149" i="4" l="1"/>
  <c r="CG149" i="4"/>
  <c r="GK149" i="4" l="1"/>
  <c r="BD149" i="4"/>
  <c r="BE149" i="4"/>
  <c r="CJ149" i="4"/>
  <c r="IF149" i="4" s="1"/>
  <c r="CI149" i="4"/>
  <c r="CC149" i="4"/>
  <c r="CB149" i="4"/>
  <c r="HL149" i="4"/>
  <c r="CD149" i="4"/>
  <c r="CE149" i="4"/>
  <c r="HP149" i="4"/>
  <c r="CQ149" i="4" l="1"/>
  <c r="BN149" i="4"/>
  <c r="CR149" i="4"/>
  <c r="AJ149" i="4"/>
  <c r="BO149" i="4"/>
  <c r="CS149" i="4"/>
  <c r="AK149" i="4"/>
  <c r="GI149" i="4"/>
  <c r="BA149" i="4"/>
  <c r="GH149" i="4"/>
  <c r="AZ149" i="4"/>
  <c r="GJ149" i="4"/>
  <c r="BB149" i="4"/>
  <c r="BC149" i="4"/>
  <c r="GG149" i="4"/>
  <c r="BH149" i="4"/>
  <c r="BG149" i="4"/>
  <c r="HQ149" i="4"/>
  <c r="IG149" i="4"/>
  <c r="AN149" i="4" l="1"/>
  <c r="CM149" i="4"/>
  <c r="AM149" i="4"/>
  <c r="BJ149" i="4"/>
  <c r="CN149" i="4"/>
  <c r="AF149" i="4"/>
  <c r="BK149" i="4"/>
  <c r="AH149" i="4"/>
  <c r="CP149" i="4"/>
  <c r="AI149" i="4"/>
  <c r="BM149" i="4"/>
  <c r="AG149" i="4"/>
  <c r="CO149" i="4"/>
  <c r="BL149" i="4"/>
  <c r="J149" i="4" l="1"/>
  <c r="G149" i="4"/>
  <c r="E149" i="4"/>
  <c r="J148" i="4" l="1"/>
  <c r="G148" i="4"/>
  <c r="E148" i="4"/>
  <c r="DN147" i="4" l="1"/>
  <c r="CF147" i="4" l="1"/>
  <c r="CG147" i="4"/>
  <c r="GK147" i="4" l="1"/>
  <c r="BD147" i="4"/>
  <c r="BE147" i="4"/>
  <c r="CB147" i="4"/>
  <c r="HL147" i="4"/>
  <c r="CD147" i="4"/>
  <c r="CE147" i="4"/>
  <c r="HP147" i="4"/>
  <c r="CJ147" i="4"/>
  <c r="IF147" i="4" s="1"/>
  <c r="CI147" i="4"/>
  <c r="CC147" i="4"/>
  <c r="CQ147" i="4" l="1"/>
  <c r="BN147" i="4"/>
  <c r="CR147" i="4"/>
  <c r="AJ147" i="4"/>
  <c r="BO147" i="4"/>
  <c r="CS147" i="4"/>
  <c r="AK147" i="4"/>
  <c r="GI147" i="4"/>
  <c r="BA147" i="4"/>
  <c r="GJ147" i="4"/>
  <c r="BB147" i="4"/>
  <c r="BC147" i="4"/>
  <c r="GH147" i="4"/>
  <c r="AZ147" i="4"/>
  <c r="GG147" i="4"/>
  <c r="BH147" i="4"/>
  <c r="BG147" i="4"/>
  <c r="IG147" i="4"/>
  <c r="HQ147" i="4"/>
  <c r="AF147" i="4" l="1"/>
  <c r="CN147" i="4"/>
  <c r="BK147" i="4"/>
  <c r="CO147" i="4"/>
  <c r="AG147" i="4"/>
  <c r="BL147" i="4"/>
  <c r="AN147" i="4"/>
  <c r="CM147" i="4"/>
  <c r="BJ147" i="4"/>
  <c r="AM147" i="4"/>
  <c r="CP147" i="4"/>
  <c r="AH147" i="4"/>
  <c r="AI147" i="4"/>
  <c r="BM147" i="4"/>
  <c r="J147" i="4" l="1"/>
  <c r="G147" i="4"/>
  <c r="E147" i="4"/>
  <c r="DN146" i="4" l="1"/>
  <c r="CF146" i="4" l="1"/>
  <c r="CG146" i="4"/>
  <c r="GK146" i="4" l="1"/>
  <c r="BD146" i="4"/>
  <c r="BE146" i="4"/>
  <c r="CJ146" i="4"/>
  <c r="IF146" i="4" s="1"/>
  <c r="CI146" i="4"/>
  <c r="CC146" i="4"/>
  <c r="HL146" i="4"/>
  <c r="CD146" i="4"/>
  <c r="CE146" i="4"/>
  <c r="HP146" i="4"/>
  <c r="CB146" i="4"/>
  <c r="CQ146" i="4" l="1"/>
  <c r="BN146" i="4"/>
  <c r="CR146" i="4"/>
  <c r="BO146" i="4"/>
  <c r="AJ146" i="4"/>
  <c r="CS146" i="4"/>
  <c r="AK146" i="4"/>
  <c r="GH146" i="4"/>
  <c r="AZ146" i="4"/>
  <c r="GI146" i="4"/>
  <c r="BA146" i="4"/>
  <c r="GJ146" i="4"/>
  <c r="BB146" i="4"/>
  <c r="BC146" i="4"/>
  <c r="GG146" i="4"/>
  <c r="BH146" i="4"/>
  <c r="BG146" i="4"/>
  <c r="HQ146" i="4"/>
  <c r="IG146" i="4"/>
  <c r="CO146" i="4" l="1"/>
  <c r="AG146" i="4"/>
  <c r="BL146" i="4"/>
  <c r="CN146" i="4"/>
  <c r="AF146" i="4"/>
  <c r="BK146" i="4"/>
  <c r="AN146" i="4"/>
  <c r="CM146" i="4"/>
  <c r="BJ146" i="4"/>
  <c r="AM146" i="4"/>
  <c r="AH146" i="4"/>
  <c r="CP146" i="4"/>
  <c r="BM146" i="4"/>
  <c r="AI146" i="4"/>
  <c r="J146" i="4" l="1"/>
  <c r="G146" i="4"/>
  <c r="E146" i="4"/>
  <c r="DN145" i="4" l="1"/>
  <c r="CF145" i="4" l="1"/>
  <c r="CG145" i="4"/>
  <c r="GK145" i="4" l="1"/>
  <c r="BD145" i="4"/>
  <c r="BE145" i="4"/>
  <c r="CB145" i="4"/>
  <c r="CC145" i="4"/>
  <c r="CJ145" i="4"/>
  <c r="IF145" i="4" s="1"/>
  <c r="CI145" i="4"/>
  <c r="HL145" i="4"/>
  <c r="CD145" i="4"/>
  <c r="CE145" i="4"/>
  <c r="HP145" i="4"/>
  <c r="CQ145" i="4" l="1"/>
  <c r="BN145" i="4"/>
  <c r="CR145" i="4"/>
  <c r="BO145" i="4"/>
  <c r="AJ145" i="4"/>
  <c r="CS145" i="4"/>
  <c r="AK145" i="4"/>
  <c r="GI145" i="4"/>
  <c r="BA145" i="4"/>
  <c r="GH145" i="4"/>
  <c r="AZ145" i="4"/>
  <c r="GJ145" i="4"/>
  <c r="BB145" i="4"/>
  <c r="BC145" i="4"/>
  <c r="GG145" i="4"/>
  <c r="BH145" i="4"/>
  <c r="BG145" i="4"/>
  <c r="IG145" i="4"/>
  <c r="HQ145" i="4"/>
  <c r="CO145" i="4" l="1"/>
  <c r="AG145" i="4"/>
  <c r="BL145" i="4"/>
  <c r="CN145" i="4"/>
  <c r="AF145" i="4"/>
  <c r="BK145" i="4"/>
  <c r="AN145" i="4"/>
  <c r="CM145" i="4"/>
  <c r="AM145" i="4"/>
  <c r="BJ145" i="4"/>
  <c r="AH145" i="4"/>
  <c r="CP145" i="4"/>
  <c r="AI145" i="4"/>
  <c r="BM145" i="4"/>
  <c r="J145" i="4" l="1"/>
  <c r="G145" i="4"/>
  <c r="E145" i="4"/>
  <c r="DN144" i="4" l="1"/>
  <c r="CF144" i="4" l="1"/>
  <c r="CG144" i="4"/>
  <c r="GK144" i="4" l="1"/>
  <c r="BD144" i="4"/>
  <c r="BE144" i="4"/>
  <c r="HL144" i="4"/>
  <c r="CD144" i="4"/>
  <c r="CE144" i="4"/>
  <c r="HP144" i="4"/>
  <c r="CC144" i="4"/>
  <c r="CJ144" i="4"/>
  <c r="IF144" i="4" s="1"/>
  <c r="CI144" i="4"/>
  <c r="CB144" i="4"/>
  <c r="CQ144" i="4" l="1"/>
  <c r="BN144" i="4"/>
  <c r="CR144" i="4"/>
  <c r="AJ144" i="4"/>
  <c r="BO144" i="4"/>
  <c r="CS144" i="4"/>
  <c r="AK144" i="4"/>
  <c r="GH144" i="4"/>
  <c r="AZ144" i="4"/>
  <c r="GJ144" i="4"/>
  <c r="BB144" i="4"/>
  <c r="BC144" i="4"/>
  <c r="GI144" i="4"/>
  <c r="BA144" i="4"/>
  <c r="GG144" i="4"/>
  <c r="BH144" i="4"/>
  <c r="BG144" i="4"/>
  <c r="HQ144" i="4"/>
  <c r="IG144" i="4"/>
  <c r="CN144" i="4" l="1"/>
  <c r="AF144" i="4"/>
  <c r="BK144" i="4"/>
  <c r="AN144" i="4"/>
  <c r="CM144" i="4"/>
  <c r="BJ144" i="4"/>
  <c r="AM144" i="4"/>
  <c r="AH144" i="4"/>
  <c r="CP144" i="4"/>
  <c r="AI144" i="4"/>
  <c r="BM144" i="4"/>
  <c r="CO144" i="4"/>
  <c r="AG144" i="4"/>
  <c r="BL144" i="4"/>
  <c r="J144" i="4" l="1"/>
  <c r="G144" i="4"/>
  <c r="E144" i="4"/>
  <c r="DN143" i="4" l="1"/>
  <c r="CF143" i="4" l="1"/>
  <c r="CG143" i="4"/>
  <c r="GK143" i="4" l="1"/>
  <c r="BD143" i="4"/>
  <c r="BE143" i="4"/>
  <c r="CB143" i="4"/>
  <c r="HL143" i="4"/>
  <c r="CD143" i="4"/>
  <c r="CE143" i="4"/>
  <c r="HP143" i="4"/>
  <c r="CJ143" i="4"/>
  <c r="IF143" i="4" s="1"/>
  <c r="CI143" i="4"/>
  <c r="CC143" i="4"/>
  <c r="CQ143" i="4" l="1"/>
  <c r="BN143" i="4"/>
  <c r="CR143" i="4"/>
  <c r="BO143" i="4"/>
  <c r="AJ143" i="4"/>
  <c r="CS143" i="4"/>
  <c r="AK143" i="4"/>
  <c r="GH143" i="4"/>
  <c r="AZ143" i="4"/>
  <c r="GI143" i="4"/>
  <c r="BA143" i="4"/>
  <c r="GJ143" i="4"/>
  <c r="BB143" i="4"/>
  <c r="BC143" i="4"/>
  <c r="GG143" i="4"/>
  <c r="BH143" i="4"/>
  <c r="BG143" i="4"/>
  <c r="IG143" i="4"/>
  <c r="HQ143" i="4"/>
  <c r="AF143" i="4" l="1"/>
  <c r="CN143" i="4"/>
  <c r="BK143" i="4"/>
  <c r="CP143" i="4"/>
  <c r="AH143" i="4"/>
  <c r="AI143" i="4"/>
  <c r="BM143" i="4"/>
  <c r="CM143" i="4"/>
  <c r="AN143" i="4"/>
  <c r="AM143" i="4"/>
  <c r="BJ143" i="4"/>
  <c r="CO143" i="4"/>
  <c r="AG143" i="4"/>
  <c r="BL143" i="4"/>
  <c r="J143" i="4" l="1"/>
  <c r="G143" i="4"/>
  <c r="E143" i="4"/>
  <c r="DN142" i="4" l="1"/>
  <c r="CF142" i="4" l="1"/>
  <c r="CG142" i="4"/>
  <c r="GK142" i="4" l="1"/>
  <c r="BD142" i="4"/>
  <c r="BE142" i="4"/>
  <c r="CC142" i="4"/>
  <c r="CJ142" i="4"/>
  <c r="IF142" i="4" s="1"/>
  <c r="CI142" i="4"/>
  <c r="CB142" i="4"/>
  <c r="HL142" i="4"/>
  <c r="CD142" i="4"/>
  <c r="HP142" i="4"/>
  <c r="CE142" i="4"/>
  <c r="CQ142" i="4" l="1"/>
  <c r="BN142" i="4"/>
  <c r="CR142" i="4"/>
  <c r="BO142" i="4"/>
  <c r="AJ142" i="4"/>
  <c r="CS142" i="4"/>
  <c r="AK142" i="4"/>
  <c r="GH142" i="4"/>
  <c r="AZ142" i="4"/>
  <c r="GJ142" i="4"/>
  <c r="BB142" i="4"/>
  <c r="BC142" i="4"/>
  <c r="GI142" i="4"/>
  <c r="BA142" i="4"/>
  <c r="GG142" i="4"/>
  <c r="BH142" i="4"/>
  <c r="BG142" i="4"/>
  <c r="IG142" i="4"/>
  <c r="HQ142" i="4"/>
  <c r="AN142" i="4" l="1"/>
  <c r="CM142" i="4"/>
  <c r="BJ142" i="4"/>
  <c r="AM142" i="4"/>
  <c r="AG142" i="4"/>
  <c r="CO142" i="4"/>
  <c r="BL142" i="4"/>
  <c r="CN142" i="4"/>
  <c r="AF142" i="4"/>
  <c r="BK142" i="4"/>
  <c r="CP142" i="4"/>
  <c r="AH142" i="4"/>
  <c r="AI142" i="4"/>
  <c r="BM142" i="4"/>
  <c r="J142" i="4" l="1"/>
  <c r="G142" i="4"/>
  <c r="E142" i="4"/>
  <c r="J141" i="4" l="1"/>
  <c r="G141" i="4"/>
  <c r="E141" i="4"/>
  <c r="DN140" i="4" l="1"/>
  <c r="CF140" i="4" l="1"/>
  <c r="CG140" i="4"/>
  <c r="GK140" i="4" l="1"/>
  <c r="BD140" i="4"/>
  <c r="BE140" i="4"/>
  <c r="CC140" i="4"/>
  <c r="CJ140" i="4"/>
  <c r="IF140" i="4" s="1"/>
  <c r="CI140" i="4"/>
  <c r="CB140" i="4"/>
  <c r="HL140" i="4"/>
  <c r="CD140" i="4"/>
  <c r="HP140" i="4"/>
  <c r="CE140" i="4"/>
  <c r="CQ140" i="4" l="1"/>
  <c r="BN140" i="4"/>
  <c r="CR140" i="4"/>
  <c r="BO140" i="4"/>
  <c r="AJ140" i="4"/>
  <c r="CS140" i="4"/>
  <c r="AK140" i="4"/>
  <c r="GH140" i="4"/>
  <c r="AZ140" i="4"/>
  <c r="GI140" i="4"/>
  <c r="BA140" i="4"/>
  <c r="GJ140" i="4"/>
  <c r="BB140" i="4"/>
  <c r="BC140" i="4"/>
  <c r="GG140" i="4"/>
  <c r="BH140" i="4"/>
  <c r="BG140" i="4"/>
  <c r="IG140" i="4"/>
  <c r="HQ140" i="4"/>
  <c r="CO140" i="4" l="1"/>
  <c r="AG140" i="4"/>
  <c r="BL140" i="4"/>
  <c r="CP140" i="4"/>
  <c r="AH140" i="4"/>
  <c r="BM140" i="4"/>
  <c r="AI140" i="4"/>
  <c r="AN140" i="4"/>
  <c r="CM140" i="4"/>
  <c r="AM140" i="4"/>
  <c r="BJ140" i="4"/>
  <c r="CN140" i="4"/>
  <c r="AF140" i="4"/>
  <c r="BK140" i="4"/>
  <c r="J140" i="4" l="1"/>
  <c r="G140" i="4"/>
  <c r="E140" i="4"/>
  <c r="DN139" i="4" l="1"/>
  <c r="CF139" i="4" l="1"/>
  <c r="CG139" i="4"/>
  <c r="GK139" i="4" l="1"/>
  <c r="BD139" i="4"/>
  <c r="BE139" i="4"/>
  <c r="HL139" i="4"/>
  <c r="CD139" i="4"/>
  <c r="CE139" i="4"/>
  <c r="HP139" i="4"/>
  <c r="CB139" i="4"/>
  <c r="CJ139" i="4"/>
  <c r="IF139" i="4" s="1"/>
  <c r="CI139" i="4"/>
  <c r="CC139" i="4"/>
  <c r="CQ139" i="4" l="1"/>
  <c r="BN139" i="4"/>
  <c r="CR139" i="4"/>
  <c r="AJ139" i="4"/>
  <c r="BO139" i="4"/>
  <c r="CS139" i="4"/>
  <c r="AK139" i="4"/>
  <c r="GJ139" i="4"/>
  <c r="BB139" i="4"/>
  <c r="BC139" i="4"/>
  <c r="GI139" i="4"/>
  <c r="BA139" i="4"/>
  <c r="GH139" i="4"/>
  <c r="AZ139" i="4"/>
  <c r="GG139" i="4"/>
  <c r="BH139" i="4"/>
  <c r="BG139" i="4"/>
  <c r="HQ139" i="4"/>
  <c r="IG139" i="4"/>
  <c r="CN139" i="4" l="1"/>
  <c r="AF139" i="4"/>
  <c r="BK139" i="4"/>
  <c r="CP139" i="4"/>
  <c r="AH139" i="4"/>
  <c r="AI139" i="4"/>
  <c r="BM139" i="4"/>
  <c r="AN139" i="4"/>
  <c r="CM139" i="4"/>
  <c r="AM139" i="4"/>
  <c r="BJ139" i="4"/>
  <c r="CO139" i="4"/>
  <c r="AG139" i="4"/>
  <c r="BL139" i="4"/>
  <c r="J139" i="4" l="1"/>
  <c r="G139" i="4"/>
  <c r="E139" i="4"/>
  <c r="J138" i="4" l="1"/>
  <c r="G138" i="4"/>
  <c r="E138" i="4"/>
  <c r="DN137" i="4" l="1"/>
  <c r="CF137" i="4" l="1"/>
  <c r="CG137" i="4"/>
  <c r="GK137" i="4" l="1"/>
  <c r="BD137" i="4"/>
  <c r="BE137" i="4"/>
  <c r="CJ137" i="4"/>
  <c r="IF137" i="4" s="1"/>
  <c r="CI137" i="4"/>
  <c r="HL137" i="4"/>
  <c r="CD137" i="4"/>
  <c r="HP137" i="4"/>
  <c r="CE137" i="4"/>
  <c r="CB137" i="4"/>
  <c r="CC137" i="4"/>
  <c r="CQ137" i="4" l="1"/>
  <c r="BN137" i="4"/>
  <c r="CR137" i="4"/>
  <c r="BO137" i="4"/>
  <c r="AJ137" i="4"/>
  <c r="CS137" i="4"/>
  <c r="AK137" i="4"/>
  <c r="GH137" i="4"/>
  <c r="AZ137" i="4"/>
  <c r="GI137" i="4"/>
  <c r="BA137" i="4"/>
  <c r="GJ137" i="4"/>
  <c r="BB137" i="4"/>
  <c r="BC137" i="4"/>
  <c r="GG137" i="4"/>
  <c r="BH137" i="4"/>
  <c r="BG137" i="4"/>
  <c r="HQ137" i="4"/>
  <c r="IG137" i="4"/>
  <c r="CO137" i="4" l="1"/>
  <c r="AG137" i="4"/>
  <c r="BL137" i="4"/>
  <c r="CN137" i="4"/>
  <c r="AF137" i="4"/>
  <c r="BK137" i="4"/>
  <c r="CM137" i="4"/>
  <c r="AN137" i="4"/>
  <c r="AM137" i="4"/>
  <c r="BJ137" i="4"/>
  <c r="AH137" i="4"/>
  <c r="CP137" i="4"/>
  <c r="BM137" i="4"/>
  <c r="AI137" i="4"/>
  <c r="J137" i="4" l="1"/>
  <c r="G137" i="4"/>
  <c r="E137" i="4"/>
  <c r="DN136" i="4" l="1"/>
  <c r="CF136" i="4" l="1"/>
  <c r="CG136" i="4"/>
  <c r="GK136" i="4" l="1"/>
  <c r="BD136" i="4"/>
  <c r="BE136" i="4"/>
  <c r="CB136" i="4"/>
  <c r="CC136" i="4"/>
  <c r="CJ136" i="4"/>
  <c r="IF136" i="4" s="1"/>
  <c r="CI136" i="4"/>
  <c r="HL136" i="4"/>
  <c r="CD136" i="4"/>
  <c r="HP136" i="4"/>
  <c r="CE136" i="4"/>
  <c r="CQ136" i="4" l="1"/>
  <c r="BN136" i="4"/>
  <c r="CR136" i="4"/>
  <c r="BO136" i="4"/>
  <c r="AJ136" i="4"/>
  <c r="CS136" i="4"/>
  <c r="AK136" i="4"/>
  <c r="GH136" i="4"/>
  <c r="AZ136" i="4"/>
  <c r="GI136" i="4"/>
  <c r="BA136" i="4"/>
  <c r="GJ136" i="4"/>
  <c r="BB136" i="4"/>
  <c r="BC136" i="4"/>
  <c r="GG136" i="4"/>
  <c r="BH136" i="4"/>
  <c r="BG136" i="4"/>
  <c r="HQ136" i="4"/>
  <c r="IG136" i="4"/>
  <c r="CP136" i="4" l="1"/>
  <c r="AH136" i="4"/>
  <c r="BM136" i="4"/>
  <c r="AI136" i="4"/>
  <c r="CM136" i="4"/>
  <c r="AN136" i="4"/>
  <c r="AM136" i="4"/>
  <c r="BJ136" i="4"/>
  <c r="CN136" i="4"/>
  <c r="AF136" i="4"/>
  <c r="BK136" i="4"/>
  <c r="CO136" i="4"/>
  <c r="AG136" i="4"/>
  <c r="BL136" i="4"/>
  <c r="J136" i="4" l="1"/>
  <c r="G136" i="4"/>
  <c r="E136" i="4"/>
  <c r="DN135" i="4" l="1"/>
  <c r="CF135" i="4" l="1"/>
  <c r="CG135" i="4"/>
  <c r="GK135" i="4" l="1"/>
  <c r="BD135" i="4"/>
  <c r="BE135" i="4"/>
  <c r="CB135" i="4"/>
  <c r="HL135" i="4"/>
  <c r="CD135" i="4"/>
  <c r="CE135" i="4"/>
  <c r="CJ135" i="4"/>
  <c r="IF135" i="4" s="1"/>
  <c r="CI135" i="4"/>
  <c r="CC135" i="4"/>
  <c r="HP135" i="4" l="1"/>
  <c r="IG135" i="4" s="1"/>
  <c r="CQ135" i="4"/>
  <c r="BN135" i="4"/>
  <c r="CR135" i="4"/>
  <c r="BO135" i="4"/>
  <c r="AJ135" i="4"/>
  <c r="CS135" i="4"/>
  <c r="AK135" i="4"/>
  <c r="GI135" i="4"/>
  <c r="BA135" i="4"/>
  <c r="GJ135" i="4"/>
  <c r="BB135" i="4"/>
  <c r="BC135" i="4"/>
  <c r="GH135" i="4"/>
  <c r="AZ135" i="4"/>
  <c r="GG135" i="4"/>
  <c r="BH135" i="4"/>
  <c r="BG135" i="4"/>
  <c r="HQ135" i="4" l="1"/>
  <c r="AF135" i="4"/>
  <c r="CN135" i="4"/>
  <c r="BK135" i="4"/>
  <c r="CO135" i="4"/>
  <c r="AG135" i="4"/>
  <c r="BL135" i="4"/>
  <c r="CM135" i="4"/>
  <c r="AN135" i="4"/>
  <c r="BJ135" i="4"/>
  <c r="AM135" i="4"/>
  <c r="CP135" i="4"/>
  <c r="AH135" i="4"/>
  <c r="AI135" i="4"/>
  <c r="BM135" i="4"/>
  <c r="J135" i="4" l="1"/>
  <c r="G135" i="4"/>
  <c r="E135" i="4"/>
  <c r="DN134" i="4" l="1"/>
  <c r="CF134" i="4" l="1"/>
  <c r="CG134" i="4"/>
  <c r="GK134" i="4" l="1"/>
  <c r="BD134" i="4"/>
  <c r="BE134" i="4"/>
  <c r="CJ134" i="4"/>
  <c r="IF134" i="4" s="1"/>
  <c r="CI134" i="4"/>
  <c r="CC134" i="4"/>
  <c r="CB134" i="4"/>
  <c r="HL134" i="4"/>
  <c r="CD134" i="4"/>
  <c r="CE134" i="4"/>
  <c r="HP134" i="4"/>
  <c r="CQ134" i="4" l="1"/>
  <c r="BN134" i="4"/>
  <c r="CR134" i="4"/>
  <c r="BO134" i="4"/>
  <c r="AJ134" i="4"/>
  <c r="CS134" i="4"/>
  <c r="AK134" i="4"/>
  <c r="GH134" i="4"/>
  <c r="AZ134" i="4"/>
  <c r="GJ134" i="4"/>
  <c r="BB134" i="4"/>
  <c r="BC134" i="4"/>
  <c r="GI134" i="4"/>
  <c r="BA134" i="4"/>
  <c r="GG134" i="4"/>
  <c r="BH134" i="4"/>
  <c r="BG134" i="4"/>
  <c r="HQ134" i="4"/>
  <c r="IG134" i="4"/>
  <c r="CN134" i="4" l="1"/>
  <c r="AF134" i="4"/>
  <c r="BK134" i="4"/>
  <c r="CO134" i="4"/>
  <c r="AG134" i="4"/>
  <c r="BL134" i="4"/>
  <c r="AN134" i="4"/>
  <c r="CM134" i="4"/>
  <c r="AM134" i="4"/>
  <c r="BJ134" i="4"/>
  <c r="CP134" i="4"/>
  <c r="AH134" i="4"/>
  <c r="AI134" i="4"/>
  <c r="BM134" i="4"/>
  <c r="J134" i="4" l="1"/>
  <c r="G134" i="4"/>
  <c r="E134" i="4"/>
  <c r="DN133" i="4" l="1"/>
  <c r="CF133" i="4" l="1"/>
  <c r="CG133" i="4"/>
  <c r="GK133" i="4" l="1"/>
  <c r="BD133" i="4"/>
  <c r="BE133" i="4"/>
  <c r="CJ133" i="4"/>
  <c r="IF133" i="4" s="1"/>
  <c r="CI133" i="4"/>
  <c r="CB133" i="4"/>
  <c r="HL133" i="4"/>
  <c r="CD133" i="4"/>
  <c r="CE133" i="4"/>
  <c r="CC133" i="4"/>
  <c r="CQ133" i="4" l="1"/>
  <c r="BN133" i="4"/>
  <c r="CR133" i="4"/>
  <c r="BO133" i="4"/>
  <c r="AJ133" i="4"/>
  <c r="CS133" i="4"/>
  <c r="AK133" i="4"/>
  <c r="GJ133" i="4"/>
  <c r="BB133" i="4"/>
  <c r="BC133" i="4"/>
  <c r="GI133" i="4"/>
  <c r="BA133" i="4"/>
  <c r="GH133" i="4"/>
  <c r="AZ133" i="4"/>
  <c r="GG133" i="4"/>
  <c r="BH133" i="4"/>
  <c r="BG133" i="4"/>
  <c r="HP133" i="4"/>
  <c r="AN133" i="4" l="1"/>
  <c r="CM133" i="4"/>
  <c r="AM133" i="4"/>
  <c r="BJ133" i="4"/>
  <c r="CO133" i="4"/>
  <c r="AG133" i="4"/>
  <c r="BL133" i="4"/>
  <c r="CP133" i="4"/>
  <c r="AH133" i="4"/>
  <c r="AI133" i="4"/>
  <c r="BM133" i="4"/>
  <c r="CN133" i="4"/>
  <c r="AF133" i="4"/>
  <c r="BK133" i="4"/>
  <c r="HQ133" i="4"/>
  <c r="IG133" i="4"/>
  <c r="J133" i="4" l="1"/>
  <c r="G133" i="4"/>
  <c r="E133" i="4"/>
  <c r="DN132" i="4" l="1"/>
  <c r="CF132" i="4" l="1"/>
  <c r="CG132" i="4"/>
  <c r="GK132" i="4" l="1"/>
  <c r="BD132" i="4"/>
  <c r="BE132" i="4"/>
  <c r="CC132" i="4"/>
  <c r="HL132" i="4"/>
  <c r="CD132" i="4"/>
  <c r="CE132" i="4"/>
  <c r="HP132" i="4"/>
  <c r="CJ132" i="4"/>
  <c r="IF132" i="4" s="1"/>
  <c r="CI132" i="4"/>
  <c r="CB132" i="4"/>
  <c r="CQ132" i="4" l="1"/>
  <c r="BN132" i="4"/>
  <c r="CR132" i="4"/>
  <c r="AJ132" i="4"/>
  <c r="BO132" i="4"/>
  <c r="CS132" i="4"/>
  <c r="AK132" i="4"/>
  <c r="GI132" i="4"/>
  <c r="BA132" i="4"/>
  <c r="GJ132" i="4"/>
  <c r="BB132" i="4"/>
  <c r="BC132" i="4"/>
  <c r="GH132" i="4"/>
  <c r="AZ132" i="4"/>
  <c r="GG132" i="4"/>
  <c r="BH132" i="4"/>
  <c r="BG132" i="4"/>
  <c r="HQ132" i="4"/>
  <c r="IG132" i="4"/>
  <c r="AN132" i="4" l="1"/>
  <c r="CM132" i="4"/>
  <c r="BJ132" i="4"/>
  <c r="AM132" i="4"/>
  <c r="AG132" i="4"/>
  <c r="CO132" i="4"/>
  <c r="BL132" i="4"/>
  <c r="CN132" i="4"/>
  <c r="AF132" i="4"/>
  <c r="BK132" i="4"/>
  <c r="CP132" i="4"/>
  <c r="AH132" i="4"/>
  <c r="AI132" i="4"/>
  <c r="BM132" i="4"/>
  <c r="J132" i="4" l="1"/>
  <c r="G132" i="4"/>
  <c r="E132" i="4"/>
  <c r="DN131" i="4" l="1"/>
  <c r="CF131" i="4" l="1"/>
  <c r="CG131" i="4"/>
  <c r="GK131" i="4" l="1"/>
  <c r="BD131" i="4"/>
  <c r="BE131" i="4"/>
  <c r="HL131" i="4"/>
  <c r="CD131" i="4"/>
  <c r="CE131" i="4"/>
  <c r="HP131" i="4"/>
  <c r="CB131" i="4"/>
  <c r="CJ131" i="4"/>
  <c r="IF131" i="4" s="1"/>
  <c r="CI131" i="4"/>
  <c r="CC131" i="4"/>
  <c r="CQ131" i="4" l="1"/>
  <c r="BN131" i="4"/>
  <c r="CR131" i="4"/>
  <c r="AJ131" i="4"/>
  <c r="BO131" i="4"/>
  <c r="CS131" i="4"/>
  <c r="AK131" i="4"/>
  <c r="GJ131" i="4"/>
  <c r="BB131" i="4"/>
  <c r="BC131" i="4"/>
  <c r="GI131" i="4"/>
  <c r="BA131" i="4"/>
  <c r="GH131" i="4"/>
  <c r="AZ131" i="4"/>
  <c r="GG131" i="4"/>
  <c r="BH131" i="4"/>
  <c r="BG131" i="4"/>
  <c r="HQ131" i="4"/>
  <c r="IG131" i="4"/>
  <c r="AF131" i="4" l="1"/>
  <c r="CN131" i="4"/>
  <c r="BK131" i="4"/>
  <c r="AN131" i="4"/>
  <c r="CM131" i="4"/>
  <c r="BJ131" i="4"/>
  <c r="AM131" i="4"/>
  <c r="CP131" i="4"/>
  <c r="AH131" i="4"/>
  <c r="AI131" i="4"/>
  <c r="BM131" i="4"/>
  <c r="AG131" i="4"/>
  <c r="CO131" i="4"/>
  <c r="BL131" i="4"/>
  <c r="J131" i="4" l="1"/>
  <c r="G131" i="4"/>
  <c r="E131" i="4"/>
  <c r="DN130" i="4" l="1"/>
  <c r="CF130" i="4" l="1"/>
  <c r="CG130" i="4"/>
  <c r="GK130" i="4" l="1"/>
  <c r="BD130" i="4"/>
  <c r="BE130" i="4"/>
  <c r="CJ130" i="4"/>
  <c r="IF130" i="4" s="1"/>
  <c r="CI130" i="4"/>
  <c r="CB130" i="4"/>
  <c r="HL130" i="4"/>
  <c r="CD130" i="4"/>
  <c r="CE130" i="4"/>
  <c r="HP130" i="4"/>
  <c r="CC130" i="4"/>
  <c r="CQ130" i="4" l="1"/>
  <c r="BN130" i="4"/>
  <c r="CR130" i="4"/>
  <c r="BO130" i="4"/>
  <c r="AJ130" i="4"/>
  <c r="CS130" i="4"/>
  <c r="AK130" i="4"/>
  <c r="GI130" i="4"/>
  <c r="BA130" i="4"/>
  <c r="GH130" i="4"/>
  <c r="AZ130" i="4"/>
  <c r="GJ130" i="4"/>
  <c r="BB130" i="4"/>
  <c r="BC130" i="4"/>
  <c r="GG130" i="4"/>
  <c r="BH130" i="4"/>
  <c r="BG130" i="4"/>
  <c r="HQ130" i="4"/>
  <c r="IG130" i="4"/>
  <c r="CN130" i="4" l="1"/>
  <c r="AF130" i="4"/>
  <c r="BK130" i="4"/>
  <c r="AG130" i="4"/>
  <c r="CO130" i="4"/>
  <c r="BL130" i="4"/>
  <c r="CP130" i="4"/>
  <c r="AH130" i="4"/>
  <c r="BM130" i="4"/>
  <c r="AI130" i="4"/>
  <c r="AN130" i="4"/>
  <c r="CM130" i="4"/>
  <c r="AM130" i="4"/>
  <c r="BJ130" i="4"/>
  <c r="J130" i="4" l="1"/>
  <c r="G130" i="4"/>
  <c r="E130" i="4"/>
  <c r="J129" i="4" l="1"/>
  <c r="G129" i="4"/>
  <c r="E129" i="4"/>
  <c r="J128" i="4" l="1"/>
  <c r="G128" i="4"/>
  <c r="E128" i="4"/>
  <c r="DN127" i="4" l="1"/>
  <c r="CF127" i="4" l="1"/>
  <c r="CG127" i="4"/>
  <c r="GK127" i="4" l="1"/>
  <c r="BD127" i="4"/>
  <c r="BE127" i="4"/>
  <c r="CC127" i="4"/>
  <c r="HL127" i="4"/>
  <c r="CD127" i="4"/>
  <c r="CE127" i="4"/>
  <c r="HP127" i="4"/>
  <c r="CJ127" i="4"/>
  <c r="IF127" i="4" s="1"/>
  <c r="CI127" i="4"/>
  <c r="CB127" i="4"/>
  <c r="CQ127" i="4" l="1"/>
  <c r="BN127" i="4"/>
  <c r="CR127" i="4"/>
  <c r="BO127" i="4"/>
  <c r="AJ127" i="4"/>
  <c r="CS127" i="4"/>
  <c r="AK127" i="4"/>
  <c r="GI127" i="4"/>
  <c r="BA127" i="4"/>
  <c r="GH127" i="4"/>
  <c r="AZ127" i="4"/>
  <c r="GJ127" i="4"/>
  <c r="BB127" i="4"/>
  <c r="BC127" i="4"/>
  <c r="GG127" i="4"/>
  <c r="BH127" i="4"/>
  <c r="BG127" i="4"/>
  <c r="HQ127" i="4"/>
  <c r="IG127" i="4"/>
  <c r="CN127" i="4" l="1"/>
  <c r="AF127" i="4"/>
  <c r="BK127" i="4"/>
  <c r="CM127" i="4"/>
  <c r="AN127" i="4"/>
  <c r="BJ127" i="4"/>
  <c r="AM127" i="4"/>
  <c r="AG127" i="4"/>
  <c r="CO127" i="4"/>
  <c r="BL127" i="4"/>
  <c r="CP127" i="4"/>
  <c r="AH127" i="4"/>
  <c r="AI127" i="4"/>
  <c r="BM127" i="4"/>
  <c r="J127" i="4" l="1"/>
  <c r="G127" i="4"/>
  <c r="E127" i="4"/>
  <c r="DN126" i="4" l="1"/>
  <c r="CF126" i="4" l="1"/>
  <c r="CG126" i="4"/>
  <c r="GK126" i="4" l="1"/>
  <c r="BD126" i="4"/>
  <c r="BE126" i="4"/>
  <c r="CJ126" i="4"/>
  <c r="IF126" i="4" s="1"/>
  <c r="CI126" i="4"/>
  <c r="CB126" i="4"/>
  <c r="CC126" i="4"/>
  <c r="HL126" i="4"/>
  <c r="CD126" i="4"/>
  <c r="CE126" i="4"/>
  <c r="HP126" i="4"/>
  <c r="CQ126" i="4" l="1"/>
  <c r="BN126" i="4"/>
  <c r="CR126" i="4"/>
  <c r="AJ126" i="4"/>
  <c r="BO126" i="4"/>
  <c r="CS126" i="4"/>
  <c r="AK126" i="4"/>
  <c r="GJ126" i="4"/>
  <c r="BB126" i="4"/>
  <c r="BC126" i="4"/>
  <c r="GH126" i="4"/>
  <c r="AZ126" i="4"/>
  <c r="GI126" i="4"/>
  <c r="BA126" i="4"/>
  <c r="GG126" i="4"/>
  <c r="BH126" i="4"/>
  <c r="BG126" i="4"/>
  <c r="IG126" i="4"/>
  <c r="HQ126" i="4"/>
  <c r="CP126" i="4" l="1"/>
  <c r="AH126" i="4"/>
  <c r="AI126" i="4"/>
  <c r="BM126" i="4"/>
  <c r="CM126" i="4"/>
  <c r="AN126" i="4"/>
  <c r="AM126" i="4"/>
  <c r="BJ126" i="4"/>
  <c r="AG126" i="4"/>
  <c r="CO126" i="4"/>
  <c r="BL126" i="4"/>
  <c r="CN126" i="4"/>
  <c r="AF126" i="4"/>
  <c r="BK126" i="4"/>
  <c r="J126" i="4" l="1"/>
  <c r="G126" i="4"/>
  <c r="E126" i="4"/>
  <c r="DN125" i="4" l="1"/>
  <c r="CF125" i="4" l="1"/>
  <c r="CG125" i="4"/>
  <c r="GK125" i="4" l="1"/>
  <c r="BD125" i="4"/>
  <c r="BE125" i="4"/>
  <c r="CB125" i="4"/>
  <c r="CJ125" i="4"/>
  <c r="IF125" i="4" s="1"/>
  <c r="CI125" i="4"/>
  <c r="HL125" i="4"/>
  <c r="CD125" i="4"/>
  <c r="CE125" i="4"/>
  <c r="HP125" i="4"/>
  <c r="CC125" i="4"/>
  <c r="CQ125" i="4" l="1"/>
  <c r="BN125" i="4"/>
  <c r="CR125" i="4"/>
  <c r="AJ125" i="4"/>
  <c r="BO125" i="4"/>
  <c r="CS125" i="4"/>
  <c r="AK125" i="4"/>
  <c r="GI125" i="4"/>
  <c r="BA125" i="4"/>
  <c r="GJ125" i="4"/>
  <c r="BB125" i="4"/>
  <c r="BC125" i="4"/>
  <c r="GH125" i="4"/>
  <c r="AZ125" i="4"/>
  <c r="GG125" i="4"/>
  <c r="BH125" i="4"/>
  <c r="BG125" i="4"/>
  <c r="IG125" i="4"/>
  <c r="HQ125" i="4"/>
  <c r="AF125" i="4" l="1"/>
  <c r="CN125" i="4"/>
  <c r="BK125" i="4"/>
  <c r="CM125" i="4"/>
  <c r="AN125" i="4"/>
  <c r="AM125" i="4"/>
  <c r="BJ125" i="4"/>
  <c r="CP125" i="4"/>
  <c r="AH125" i="4"/>
  <c r="AI125" i="4"/>
  <c r="BM125" i="4"/>
  <c r="AG125" i="4"/>
  <c r="CO125" i="4"/>
  <c r="BL125" i="4"/>
  <c r="J125" i="4" l="1"/>
  <c r="G125" i="4"/>
  <c r="E125" i="4"/>
  <c r="DN124" i="4" l="1"/>
  <c r="CF124" i="4" l="1"/>
  <c r="CG124" i="4"/>
  <c r="GK124" i="4" l="1"/>
  <c r="BD124" i="4"/>
  <c r="BE124" i="4"/>
  <c r="CC124" i="4"/>
  <c r="CJ124" i="4"/>
  <c r="IF124" i="4" s="1"/>
  <c r="CI124" i="4"/>
  <c r="CB124" i="4"/>
  <c r="HL124" i="4"/>
  <c r="CD124" i="4"/>
  <c r="HP124" i="4"/>
  <c r="CE124" i="4"/>
  <c r="CQ124" i="4" l="1"/>
  <c r="BN124" i="4"/>
  <c r="CR124" i="4"/>
  <c r="BO124" i="4"/>
  <c r="AJ124" i="4"/>
  <c r="CS124" i="4"/>
  <c r="AK124" i="4"/>
  <c r="GJ124" i="4"/>
  <c r="BB124" i="4"/>
  <c r="BC124" i="4"/>
  <c r="GH124" i="4"/>
  <c r="AZ124" i="4"/>
  <c r="GI124" i="4"/>
  <c r="BA124" i="4"/>
  <c r="GG124" i="4"/>
  <c r="BH124" i="4"/>
  <c r="BG124" i="4"/>
  <c r="HQ124" i="4"/>
  <c r="IG124" i="4"/>
  <c r="CM124" i="4" l="1"/>
  <c r="AN124" i="4"/>
  <c r="AM124" i="4"/>
  <c r="BJ124" i="4"/>
  <c r="CP124" i="4"/>
  <c r="AH124" i="4"/>
  <c r="BM124" i="4"/>
  <c r="AI124" i="4"/>
  <c r="AG124" i="4"/>
  <c r="CO124" i="4"/>
  <c r="BL124" i="4"/>
  <c r="CN124" i="4"/>
  <c r="AF124" i="4"/>
  <c r="BK124" i="4"/>
  <c r="J124" i="4" l="1"/>
  <c r="G124" i="4"/>
  <c r="E124" i="4"/>
  <c r="DN123" i="4" l="1"/>
  <c r="CF123" i="4" l="1"/>
  <c r="CG123" i="4"/>
  <c r="GK123" i="4" l="1"/>
  <c r="BD123" i="4"/>
  <c r="BE123" i="4"/>
  <c r="CJ123" i="4"/>
  <c r="IF123" i="4" s="1"/>
  <c r="CI123" i="4"/>
  <c r="CC123" i="4"/>
  <c r="CB123" i="4"/>
  <c r="HL123" i="4"/>
  <c r="CD123" i="4"/>
  <c r="CE123" i="4"/>
  <c r="HP123" i="4" l="1"/>
  <c r="IG123" i="4" s="1"/>
  <c r="CQ123" i="4"/>
  <c r="BN123" i="4"/>
  <c r="CR123" i="4"/>
  <c r="BO123" i="4"/>
  <c r="AJ123" i="4"/>
  <c r="CS123" i="4"/>
  <c r="AK123" i="4"/>
  <c r="GJ123" i="4"/>
  <c r="BB123" i="4"/>
  <c r="BC123" i="4"/>
  <c r="GH123" i="4"/>
  <c r="AZ123" i="4"/>
  <c r="GI123" i="4"/>
  <c r="BA123" i="4"/>
  <c r="GG123" i="4"/>
  <c r="BH123" i="4"/>
  <c r="BG123" i="4"/>
  <c r="HQ123" i="4" l="1"/>
  <c r="CO123" i="4"/>
  <c r="AG123" i="4"/>
  <c r="BL123" i="4"/>
  <c r="AN123" i="4"/>
  <c r="CM123" i="4"/>
  <c r="BJ123" i="4"/>
  <c r="AM123" i="4"/>
  <c r="CN123" i="4"/>
  <c r="AF123" i="4"/>
  <c r="BK123" i="4"/>
  <c r="AH123" i="4"/>
  <c r="CP123" i="4"/>
  <c r="BM123" i="4"/>
  <c r="AI123" i="4"/>
  <c r="J123" i="4" l="1"/>
  <c r="G123" i="4"/>
  <c r="E123" i="4"/>
  <c r="DN122" i="4" l="1"/>
  <c r="CF122" i="4" l="1"/>
  <c r="CG122" i="4"/>
  <c r="GK122" i="4" l="1"/>
  <c r="BD122" i="4"/>
  <c r="BE122" i="4"/>
  <c r="HL122" i="4"/>
  <c r="CD122" i="4"/>
  <c r="HP122" i="4"/>
  <c r="CE122" i="4"/>
  <c r="CJ122" i="4"/>
  <c r="IF122" i="4" s="1"/>
  <c r="CI122" i="4"/>
  <c r="CC122" i="4"/>
  <c r="CB122" i="4"/>
  <c r="CQ122" i="4" l="1"/>
  <c r="BN122" i="4"/>
  <c r="CR122" i="4"/>
  <c r="BO122" i="4"/>
  <c r="AJ122" i="4"/>
  <c r="CS122" i="4"/>
  <c r="AK122" i="4"/>
  <c r="GH122" i="4"/>
  <c r="AZ122" i="4"/>
  <c r="GI122" i="4"/>
  <c r="BA122" i="4"/>
  <c r="GJ122" i="4"/>
  <c r="BB122" i="4"/>
  <c r="BC122" i="4"/>
  <c r="GG122" i="4"/>
  <c r="BH122" i="4"/>
  <c r="BG122" i="4"/>
  <c r="HQ122" i="4"/>
  <c r="IG122" i="4"/>
  <c r="AN122" i="4" l="1"/>
  <c r="CM122" i="4"/>
  <c r="BJ122" i="4"/>
  <c r="AM122" i="4"/>
  <c r="CO122" i="4"/>
  <c r="AG122" i="4"/>
  <c r="BL122" i="4"/>
  <c r="CN122" i="4"/>
  <c r="AF122" i="4"/>
  <c r="BK122" i="4"/>
  <c r="AH122" i="4"/>
  <c r="CP122" i="4"/>
  <c r="AI122" i="4"/>
  <c r="BM122" i="4"/>
  <c r="J122" i="4" l="1"/>
  <c r="G122" i="4"/>
  <c r="E122" i="4"/>
  <c r="DN121" i="4" l="1"/>
  <c r="CF121" i="4" l="1"/>
  <c r="CG121" i="4"/>
  <c r="GK121" i="4" l="1"/>
  <c r="BD121" i="4"/>
  <c r="BE121" i="4"/>
  <c r="CB121" i="4"/>
  <c r="HL121" i="4"/>
  <c r="CD121" i="4"/>
  <c r="CE121" i="4"/>
  <c r="HP121" i="4"/>
  <c r="CJ121" i="4"/>
  <c r="IF121" i="4" s="1"/>
  <c r="CI121" i="4"/>
  <c r="CC121" i="4"/>
  <c r="CQ121" i="4" l="1"/>
  <c r="BN121" i="4"/>
  <c r="CR121" i="4"/>
  <c r="BO121" i="4"/>
  <c r="AJ121" i="4"/>
  <c r="CS121" i="4"/>
  <c r="AK121" i="4"/>
  <c r="GH121" i="4"/>
  <c r="AZ121" i="4"/>
  <c r="GJ121" i="4"/>
  <c r="BB121" i="4"/>
  <c r="BC121" i="4"/>
  <c r="GI121" i="4"/>
  <c r="BA121" i="4"/>
  <c r="GG121" i="4"/>
  <c r="BH121" i="4"/>
  <c r="BG121" i="4"/>
  <c r="HQ121" i="4"/>
  <c r="IG121" i="4"/>
  <c r="CN121" i="4" l="1"/>
  <c r="AF121" i="4"/>
  <c r="BK121" i="4"/>
  <c r="CP121" i="4"/>
  <c r="AH121" i="4"/>
  <c r="AI121" i="4"/>
  <c r="BM121" i="4"/>
  <c r="AN121" i="4"/>
  <c r="CM121" i="4"/>
  <c r="BJ121" i="4"/>
  <c r="AM121" i="4"/>
  <c r="AG121" i="4"/>
  <c r="CO121" i="4"/>
  <c r="BL121" i="4"/>
  <c r="J121" i="4" l="1"/>
  <c r="G121" i="4"/>
  <c r="E121" i="4"/>
  <c r="DN120" i="4" l="1"/>
  <c r="CF120" i="4" l="1"/>
  <c r="CG120" i="4"/>
  <c r="GK120" i="4" l="1"/>
  <c r="BD120" i="4"/>
  <c r="BE120" i="4"/>
  <c r="CJ120" i="4"/>
  <c r="IF120" i="4" s="1"/>
  <c r="CI120" i="4"/>
  <c r="HL120" i="4"/>
  <c r="CD120" i="4"/>
  <c r="CE120" i="4"/>
  <c r="CC120" i="4"/>
  <c r="CB120" i="4"/>
  <c r="HP120" i="4" l="1"/>
  <c r="IG120" i="4" s="1"/>
  <c r="CQ120" i="4"/>
  <c r="BN120" i="4"/>
  <c r="CR120" i="4"/>
  <c r="BO120" i="4"/>
  <c r="AJ120" i="4"/>
  <c r="CS120" i="4"/>
  <c r="AK120" i="4"/>
  <c r="GI120" i="4"/>
  <c r="BA120" i="4"/>
  <c r="GJ120" i="4"/>
  <c r="BB120" i="4"/>
  <c r="BC120" i="4"/>
  <c r="GH120" i="4"/>
  <c r="AZ120" i="4"/>
  <c r="GG120" i="4"/>
  <c r="BH120" i="4"/>
  <c r="BG120" i="4"/>
  <c r="HQ120" i="4" l="1"/>
  <c r="CM120" i="4"/>
  <c r="AN120" i="4"/>
  <c r="BJ120" i="4"/>
  <c r="AM120" i="4"/>
  <c r="CO120" i="4"/>
  <c r="AG120" i="4"/>
  <c r="BL120" i="4"/>
  <c r="AF120" i="4"/>
  <c r="CN120" i="4"/>
  <c r="BK120" i="4"/>
  <c r="CP120" i="4"/>
  <c r="AH120" i="4"/>
  <c r="BM120" i="4"/>
  <c r="AI120" i="4"/>
  <c r="J120" i="4" l="1"/>
  <c r="G120" i="4"/>
  <c r="E120" i="4"/>
  <c r="DN119" i="4" l="1"/>
  <c r="CF119" i="4" l="1"/>
  <c r="CG119" i="4"/>
  <c r="GK119" i="4" l="1"/>
  <c r="BD119" i="4"/>
  <c r="BE119" i="4"/>
  <c r="CC119" i="4"/>
  <c r="HL119" i="4"/>
  <c r="CD119" i="4"/>
  <c r="HP119" i="4"/>
  <c r="CE119" i="4"/>
  <c r="CJ119" i="4"/>
  <c r="IF119" i="4" s="1"/>
  <c r="CI119" i="4"/>
  <c r="CB119" i="4"/>
  <c r="CQ119" i="4" l="1"/>
  <c r="BN119" i="4"/>
  <c r="CR119" i="4"/>
  <c r="AJ119" i="4"/>
  <c r="BO119" i="4"/>
  <c r="CS119" i="4"/>
  <c r="AK119" i="4"/>
  <c r="GI119" i="4"/>
  <c r="BA119" i="4"/>
  <c r="GH119" i="4"/>
  <c r="AZ119" i="4"/>
  <c r="GJ119" i="4"/>
  <c r="BB119" i="4"/>
  <c r="BC119" i="4"/>
  <c r="GG119" i="4"/>
  <c r="BH119" i="4"/>
  <c r="BG119" i="4"/>
  <c r="IG119" i="4"/>
  <c r="HQ119" i="4"/>
  <c r="AN119" i="4" l="1"/>
  <c r="CM119" i="4"/>
  <c r="BJ119" i="4"/>
  <c r="AM119" i="4"/>
  <c r="CP119" i="4"/>
  <c r="AH119" i="4"/>
  <c r="AI119" i="4"/>
  <c r="BM119" i="4"/>
  <c r="CN119" i="4"/>
  <c r="AF119" i="4"/>
  <c r="BK119" i="4"/>
  <c r="CO119" i="4"/>
  <c r="AG119" i="4"/>
  <c r="BL119" i="4"/>
  <c r="J119" i="4" l="1"/>
  <c r="G119" i="4"/>
  <c r="E119" i="4"/>
  <c r="DN118" i="4" l="1"/>
  <c r="CF118" i="4" l="1"/>
  <c r="CG118" i="4"/>
  <c r="GK118" i="4" l="1"/>
  <c r="BD118" i="4"/>
  <c r="BE118" i="4"/>
  <c r="CC118" i="4"/>
  <c r="CJ118" i="4"/>
  <c r="IF118" i="4" s="1"/>
  <c r="CI118" i="4"/>
  <c r="CB118" i="4"/>
  <c r="HL118" i="4"/>
  <c r="CD118" i="4"/>
  <c r="HP118" i="4"/>
  <c r="CE118" i="4"/>
  <c r="CQ118" i="4" l="1"/>
  <c r="BN118" i="4"/>
  <c r="CR118" i="4"/>
  <c r="AJ118" i="4"/>
  <c r="BO118" i="4"/>
  <c r="CS118" i="4"/>
  <c r="AK118" i="4"/>
  <c r="GH118" i="4"/>
  <c r="AZ118" i="4"/>
  <c r="GJ118" i="4"/>
  <c r="BB118" i="4"/>
  <c r="BC118" i="4"/>
  <c r="GI118" i="4"/>
  <c r="BA118" i="4"/>
  <c r="GG118" i="4"/>
  <c r="BH118" i="4"/>
  <c r="BG118" i="4"/>
  <c r="HQ118" i="4"/>
  <c r="IG118" i="4"/>
  <c r="AF118" i="4" l="1"/>
  <c r="CN118" i="4"/>
  <c r="BK118" i="4"/>
  <c r="CO118" i="4"/>
  <c r="AG118" i="4"/>
  <c r="BL118" i="4"/>
  <c r="AN118" i="4"/>
  <c r="CM118" i="4"/>
  <c r="AM118" i="4"/>
  <c r="BJ118" i="4"/>
  <c r="AH118" i="4"/>
  <c r="CP118" i="4"/>
  <c r="AI118" i="4"/>
  <c r="BM118" i="4"/>
  <c r="J118" i="4" l="1"/>
  <c r="G118" i="4"/>
  <c r="E118" i="4"/>
  <c r="DN117" i="4" l="1"/>
  <c r="CF117" i="4" l="1"/>
  <c r="CG117" i="4"/>
  <c r="GK117" i="4" l="1"/>
  <c r="BD117" i="4"/>
  <c r="BE117" i="4"/>
  <c r="HL117" i="4"/>
  <c r="CD117" i="4"/>
  <c r="HP117" i="4"/>
  <c r="CE117" i="4"/>
  <c r="CJ117" i="4"/>
  <c r="IF117" i="4" s="1"/>
  <c r="CI117" i="4"/>
  <c r="CB117" i="4"/>
  <c r="CC117" i="4"/>
  <c r="CQ117" i="4" l="1"/>
  <c r="BN117" i="4"/>
  <c r="CR117" i="4"/>
  <c r="BO117" i="4"/>
  <c r="AJ117" i="4"/>
  <c r="CS117" i="4"/>
  <c r="AK117" i="4"/>
  <c r="GH117" i="4"/>
  <c r="AZ117" i="4"/>
  <c r="GJ117" i="4"/>
  <c r="BB117" i="4"/>
  <c r="BC117" i="4"/>
  <c r="GI117" i="4"/>
  <c r="BA117" i="4"/>
  <c r="GG117" i="4"/>
  <c r="BH117" i="4"/>
  <c r="BG117" i="4"/>
  <c r="IG117" i="4"/>
  <c r="HQ117" i="4"/>
  <c r="CM117" i="4" l="1"/>
  <c r="AN117" i="4"/>
  <c r="AM117" i="4"/>
  <c r="BJ117" i="4"/>
  <c r="AH117" i="4"/>
  <c r="CP117" i="4"/>
  <c r="BM117" i="4"/>
  <c r="AI117" i="4"/>
  <c r="CN117" i="4"/>
  <c r="AF117" i="4"/>
  <c r="BK117" i="4"/>
  <c r="AG117" i="4"/>
  <c r="CO117" i="4"/>
  <c r="BL117" i="4"/>
  <c r="J117" i="4" l="1"/>
  <c r="G117" i="4"/>
  <c r="E117" i="4"/>
  <c r="DN116" i="4" l="1"/>
  <c r="CF116" i="4" l="1"/>
  <c r="CG116" i="4"/>
  <c r="GK116" i="4" l="1"/>
  <c r="BD116" i="4"/>
  <c r="BE116" i="4"/>
  <c r="CB116" i="4"/>
  <c r="CJ116" i="4"/>
  <c r="IF116" i="4" s="1"/>
  <c r="CI116" i="4"/>
  <c r="HL116" i="4"/>
  <c r="CD116" i="4"/>
  <c r="HP116" i="4"/>
  <c r="CE116" i="4"/>
  <c r="CC116" i="4"/>
  <c r="CQ116" i="4" l="1"/>
  <c r="BN116" i="4"/>
  <c r="CR116" i="4"/>
  <c r="AJ116" i="4"/>
  <c r="BO116" i="4"/>
  <c r="CS116" i="4"/>
  <c r="AK116" i="4"/>
  <c r="GG116" i="4"/>
  <c r="BH116" i="4"/>
  <c r="BG116" i="4"/>
  <c r="GI116" i="4"/>
  <c r="BA116" i="4"/>
  <c r="GH116" i="4"/>
  <c r="AZ116" i="4"/>
  <c r="GJ116" i="4"/>
  <c r="BB116" i="4"/>
  <c r="BC116" i="4"/>
  <c r="HQ116" i="4"/>
  <c r="IG116" i="4"/>
  <c r="CN116" i="4" l="1"/>
  <c r="AF116" i="4"/>
  <c r="BK116" i="4"/>
  <c r="AN116" i="4"/>
  <c r="CM116" i="4"/>
  <c r="BJ116" i="4"/>
  <c r="AM116" i="4"/>
  <c r="CO116" i="4"/>
  <c r="AG116" i="4"/>
  <c r="BL116" i="4"/>
  <c r="CP116" i="4"/>
  <c r="AH116" i="4"/>
  <c r="AI116" i="4"/>
  <c r="BM116" i="4"/>
  <c r="J116" i="4" l="1"/>
  <c r="G116" i="4"/>
  <c r="E116" i="4"/>
  <c r="DN115" i="4" l="1"/>
  <c r="CF115" i="4" l="1"/>
  <c r="CG115" i="4"/>
  <c r="GK115" i="4" l="1"/>
  <c r="BD115" i="4"/>
  <c r="BE115" i="4"/>
  <c r="CB115" i="4"/>
  <c r="CC115" i="4"/>
  <c r="CJ115" i="4"/>
  <c r="IF115" i="4" s="1"/>
  <c r="CI115" i="4"/>
  <c r="HL115" i="4"/>
  <c r="CD115" i="4"/>
  <c r="HP115" i="4"/>
  <c r="CE115" i="4"/>
  <c r="CQ115" i="4" l="1"/>
  <c r="BN115" i="4"/>
  <c r="CR115" i="4"/>
  <c r="BO115" i="4"/>
  <c r="AJ115" i="4"/>
  <c r="CS115" i="4"/>
  <c r="AK115" i="4"/>
  <c r="GI115" i="4"/>
  <c r="BA115" i="4"/>
  <c r="GJ115" i="4"/>
  <c r="BB115" i="4"/>
  <c r="BC115" i="4"/>
  <c r="GH115" i="4"/>
  <c r="AZ115" i="4"/>
  <c r="GG115" i="4"/>
  <c r="BH115" i="4"/>
  <c r="BG115" i="4"/>
  <c r="HQ115" i="4"/>
  <c r="IG115" i="4"/>
  <c r="AF115" i="4" l="1"/>
  <c r="CN115" i="4"/>
  <c r="BK115" i="4"/>
  <c r="AN115" i="4"/>
  <c r="CM115" i="4"/>
  <c r="BJ115" i="4"/>
  <c r="AM115" i="4"/>
  <c r="CP115" i="4"/>
  <c r="AH115" i="4"/>
  <c r="AI115" i="4"/>
  <c r="BM115" i="4"/>
  <c r="CO115" i="4"/>
  <c r="AG115" i="4"/>
  <c r="BL115" i="4"/>
  <c r="J115" i="4" l="1"/>
  <c r="G115" i="4"/>
  <c r="E115" i="4"/>
  <c r="DN114" i="4" l="1"/>
  <c r="CF114" i="4" l="1"/>
  <c r="CG114" i="4"/>
  <c r="GK114" i="4" l="1"/>
  <c r="BD114" i="4"/>
  <c r="BE114" i="4"/>
  <c r="CJ114" i="4"/>
  <c r="IF114" i="4" s="1"/>
  <c r="CI114" i="4"/>
  <c r="CC114" i="4"/>
  <c r="HL114" i="4"/>
  <c r="CD114" i="4"/>
  <c r="CE114" i="4"/>
  <c r="HP114" i="4"/>
  <c r="CB114" i="4"/>
  <c r="CQ114" i="4" l="1"/>
  <c r="BN114" i="4"/>
  <c r="CR114" i="4"/>
  <c r="BO114" i="4"/>
  <c r="AJ114" i="4"/>
  <c r="CS114" i="4"/>
  <c r="AK114" i="4"/>
  <c r="GI114" i="4"/>
  <c r="BA114" i="4"/>
  <c r="GH114" i="4"/>
  <c r="AZ114" i="4"/>
  <c r="GJ114" i="4"/>
  <c r="BB114" i="4"/>
  <c r="BC114" i="4"/>
  <c r="GG114" i="4"/>
  <c r="BH114" i="4"/>
  <c r="BG114" i="4"/>
  <c r="HQ114" i="4"/>
  <c r="IG114" i="4"/>
  <c r="AF114" i="4" l="1"/>
  <c r="CN114" i="4"/>
  <c r="BK114" i="4"/>
  <c r="CO114" i="4"/>
  <c r="AG114" i="4"/>
  <c r="BL114" i="4"/>
  <c r="AN114" i="4"/>
  <c r="CM114" i="4"/>
  <c r="AM114" i="4"/>
  <c r="BJ114" i="4"/>
  <c r="CP114" i="4"/>
  <c r="AH114" i="4"/>
  <c r="BM114" i="4"/>
  <c r="AI114" i="4"/>
  <c r="J114" i="4" l="1"/>
  <c r="G114" i="4"/>
  <c r="E114" i="4"/>
  <c r="J113" i="4" l="1"/>
  <c r="G113" i="4"/>
  <c r="E113" i="4"/>
  <c r="DN112" i="4" l="1"/>
  <c r="CF112" i="4" l="1"/>
  <c r="CG112" i="4"/>
  <c r="GK112" i="4" l="1"/>
  <c r="BD112" i="4"/>
  <c r="BE112" i="4"/>
  <c r="CB112" i="4"/>
  <c r="CC112" i="4"/>
  <c r="CJ112" i="4"/>
  <c r="IF112" i="4" s="1"/>
  <c r="CI112" i="4"/>
  <c r="HL112" i="4"/>
  <c r="CD112" i="4"/>
  <c r="CE112" i="4"/>
  <c r="HP112" i="4"/>
  <c r="CQ112" i="4" l="1"/>
  <c r="BN112" i="4"/>
  <c r="CR112" i="4"/>
  <c r="AJ112" i="4"/>
  <c r="BO112" i="4"/>
  <c r="CS112" i="4"/>
  <c r="AK112" i="4"/>
  <c r="GH112" i="4"/>
  <c r="AZ112" i="4"/>
  <c r="GG112" i="4"/>
  <c r="BH112" i="4"/>
  <c r="BG112" i="4"/>
  <c r="GI112" i="4"/>
  <c r="BA112" i="4"/>
  <c r="GJ112" i="4"/>
  <c r="BB112" i="4"/>
  <c r="BC112" i="4"/>
  <c r="HQ112" i="4"/>
  <c r="IG112" i="4"/>
  <c r="CN112" i="4" l="1"/>
  <c r="AF112" i="4"/>
  <c r="BK112" i="4"/>
  <c r="CM112" i="4"/>
  <c r="AN112" i="4"/>
  <c r="BJ112" i="4"/>
  <c r="AM112" i="4"/>
  <c r="CP112" i="4"/>
  <c r="AH112" i="4"/>
  <c r="AI112" i="4"/>
  <c r="BM112" i="4"/>
  <c r="CO112" i="4"/>
  <c r="AG112" i="4"/>
  <c r="BL112" i="4"/>
  <c r="J112" i="4" l="1"/>
  <c r="G112" i="4"/>
  <c r="E112" i="4"/>
  <c r="J111" i="4" l="1"/>
  <c r="G111" i="4"/>
  <c r="E111" i="4"/>
  <c r="DN110" i="4" l="1"/>
  <c r="CF110" i="4" l="1"/>
  <c r="CG110" i="4"/>
  <c r="GK110" i="4" l="1"/>
  <c r="BD110" i="4"/>
  <c r="BE110" i="4"/>
  <c r="CJ110" i="4"/>
  <c r="IF110" i="4" s="1"/>
  <c r="CI110" i="4"/>
  <c r="CB110" i="4"/>
  <c r="CC110" i="4"/>
  <c r="HL110" i="4"/>
  <c r="CD110" i="4"/>
  <c r="HP110" i="4"/>
  <c r="CE110" i="4"/>
  <c r="CQ110" i="4" l="1"/>
  <c r="BN110" i="4"/>
  <c r="CR110" i="4"/>
  <c r="BO110" i="4"/>
  <c r="AJ110" i="4"/>
  <c r="CS110" i="4"/>
  <c r="AK110" i="4"/>
  <c r="GJ110" i="4"/>
  <c r="BB110" i="4"/>
  <c r="BC110" i="4"/>
  <c r="GH110" i="4"/>
  <c r="AZ110" i="4"/>
  <c r="GI110" i="4"/>
  <c r="BA110" i="4"/>
  <c r="GG110" i="4"/>
  <c r="BH110" i="4"/>
  <c r="BG110" i="4"/>
  <c r="HQ110" i="4"/>
  <c r="IG110" i="4"/>
  <c r="CM110" i="4" l="1"/>
  <c r="AN110" i="4"/>
  <c r="AM110" i="4"/>
  <c r="BJ110" i="4"/>
  <c r="CO110" i="4"/>
  <c r="AG110" i="4"/>
  <c r="BL110" i="4"/>
  <c r="AH110" i="4"/>
  <c r="CP110" i="4"/>
  <c r="AI110" i="4"/>
  <c r="BM110" i="4"/>
  <c r="CN110" i="4"/>
  <c r="AF110" i="4"/>
  <c r="BK110" i="4"/>
  <c r="J110" i="4" l="1"/>
  <c r="G110" i="4"/>
  <c r="E110" i="4"/>
  <c r="J109" i="4" l="1"/>
  <c r="G109" i="4"/>
  <c r="E109" i="4"/>
  <c r="DN108" i="4" l="1"/>
  <c r="CF108" i="4" l="1"/>
  <c r="CG108" i="4"/>
  <c r="GK108" i="4" l="1"/>
  <c r="BD108" i="4"/>
  <c r="BE108" i="4"/>
  <c r="CB108" i="4"/>
  <c r="HL108" i="4"/>
  <c r="CD108" i="4"/>
  <c r="CE108" i="4"/>
  <c r="CJ108" i="4"/>
  <c r="IF108" i="4" s="1"/>
  <c r="CI108" i="4"/>
  <c r="CC108" i="4"/>
  <c r="HP108" i="4" l="1"/>
  <c r="HQ108" i="4" s="1"/>
  <c r="CQ108" i="4"/>
  <c r="BN108" i="4"/>
  <c r="CR108" i="4"/>
  <c r="BO108" i="4"/>
  <c r="AJ108" i="4"/>
  <c r="CS108" i="4"/>
  <c r="AK108" i="4"/>
  <c r="GH108" i="4"/>
  <c r="AZ108" i="4"/>
  <c r="GI108" i="4"/>
  <c r="BA108" i="4"/>
  <c r="GJ108" i="4"/>
  <c r="BB108" i="4"/>
  <c r="BC108" i="4"/>
  <c r="GG108" i="4"/>
  <c r="BH108" i="4"/>
  <c r="BG108" i="4"/>
  <c r="IG108" i="4" l="1"/>
  <c r="AN108" i="4"/>
  <c r="CM108" i="4"/>
  <c r="AM108" i="4"/>
  <c r="BJ108" i="4"/>
  <c r="CP108" i="4"/>
  <c r="AH108" i="4"/>
  <c r="BM108" i="4"/>
  <c r="AI108" i="4"/>
  <c r="CO108" i="4"/>
  <c r="AG108" i="4"/>
  <c r="BL108" i="4"/>
  <c r="CN108" i="4"/>
  <c r="AF108" i="4"/>
  <c r="BK108" i="4"/>
  <c r="J108" i="4" l="1"/>
  <c r="G108" i="4"/>
  <c r="E108" i="4"/>
  <c r="DN107" i="4" l="1"/>
  <c r="CF107" i="4" l="1"/>
  <c r="CG107" i="4"/>
  <c r="GK107" i="4" l="1"/>
  <c r="BD107" i="4"/>
  <c r="BE107" i="4"/>
  <c r="HL107" i="4"/>
  <c r="CD107" i="4"/>
  <c r="CE107" i="4"/>
  <c r="HP107" i="4"/>
  <c r="CC107" i="4"/>
  <c r="CJ107" i="4"/>
  <c r="IF107" i="4" s="1"/>
  <c r="CI107" i="4"/>
  <c r="CB107" i="4"/>
  <c r="CQ107" i="4" l="1"/>
  <c r="BN107" i="4"/>
  <c r="CR107" i="4"/>
  <c r="AJ107" i="4"/>
  <c r="BO107" i="4"/>
  <c r="CS107" i="4"/>
  <c r="AK107" i="4"/>
  <c r="GJ107" i="4"/>
  <c r="BB107" i="4"/>
  <c r="BC107" i="4"/>
  <c r="GH107" i="4"/>
  <c r="AZ107" i="4"/>
  <c r="GI107" i="4"/>
  <c r="BA107" i="4"/>
  <c r="GG107" i="4"/>
  <c r="BH107" i="4"/>
  <c r="BG107" i="4"/>
  <c r="IG107" i="4"/>
  <c r="HQ107" i="4"/>
  <c r="AN107" i="4" l="1"/>
  <c r="CM107" i="4"/>
  <c r="BJ107" i="4"/>
  <c r="AM107" i="4"/>
  <c r="AH107" i="4"/>
  <c r="CP107" i="4"/>
  <c r="AI107" i="4"/>
  <c r="BM107" i="4"/>
  <c r="CN107" i="4"/>
  <c r="AF107" i="4"/>
  <c r="BK107" i="4"/>
  <c r="AG107" i="4"/>
  <c r="CO107" i="4"/>
  <c r="BL107" i="4"/>
  <c r="J107" i="4" l="1"/>
  <c r="G107" i="4"/>
  <c r="E107" i="4"/>
  <c r="DN106" i="4" l="1"/>
  <c r="CF106" i="4" l="1"/>
  <c r="CG106" i="4"/>
  <c r="GK106" i="4" l="1"/>
  <c r="BD106" i="4"/>
  <c r="BE106" i="4"/>
  <c r="CC106" i="4"/>
  <c r="CJ106" i="4"/>
  <c r="IF106" i="4" s="1"/>
  <c r="CI106" i="4"/>
  <c r="CB106" i="4"/>
  <c r="HL106" i="4"/>
  <c r="CD106" i="4"/>
  <c r="CE106" i="4"/>
  <c r="HP106" i="4"/>
  <c r="CQ106" i="4" l="1"/>
  <c r="BN106" i="4"/>
  <c r="CR106" i="4"/>
  <c r="AJ106" i="4"/>
  <c r="BO106" i="4"/>
  <c r="CS106" i="4"/>
  <c r="AK106" i="4"/>
  <c r="GG106" i="4"/>
  <c r="BH106" i="4"/>
  <c r="BG106" i="4"/>
  <c r="GJ106" i="4"/>
  <c r="BB106" i="4"/>
  <c r="BC106" i="4"/>
  <c r="GI106" i="4"/>
  <c r="BA106" i="4"/>
  <c r="GH106" i="4"/>
  <c r="AZ106" i="4"/>
  <c r="HQ106" i="4"/>
  <c r="IG106" i="4"/>
  <c r="CN106" i="4" l="1"/>
  <c r="AF106" i="4"/>
  <c r="BK106" i="4"/>
  <c r="AN106" i="4"/>
  <c r="CM106" i="4"/>
  <c r="AM106" i="4"/>
  <c r="BJ106" i="4"/>
  <c r="AG106" i="4"/>
  <c r="CO106" i="4"/>
  <c r="BL106" i="4"/>
  <c r="AH106" i="4"/>
  <c r="CP106" i="4"/>
  <c r="AI106" i="4"/>
  <c r="BM106" i="4"/>
  <c r="J106" i="4" l="1"/>
  <c r="G106" i="4"/>
  <c r="E106" i="4"/>
  <c r="HL105" i="4" l="1"/>
  <c r="J105" i="4" l="1"/>
  <c r="G105" i="4"/>
  <c r="E105" i="4"/>
  <c r="DN104" i="4" l="1"/>
  <c r="CF104" i="4" l="1"/>
  <c r="CG104" i="4"/>
  <c r="GK104" i="4" l="1"/>
  <c r="BD104" i="4"/>
  <c r="BE104" i="4"/>
  <c r="HL104" i="4"/>
  <c r="CD104" i="4"/>
  <c r="HP104" i="4"/>
  <c r="CE104" i="4"/>
  <c r="CC104" i="4"/>
  <c r="CJ104" i="4"/>
  <c r="IF104" i="4" s="1"/>
  <c r="CI104" i="4"/>
  <c r="CB104" i="4"/>
  <c r="CQ104" i="4" l="1"/>
  <c r="BN104" i="4"/>
  <c r="CR104" i="4"/>
  <c r="BO104" i="4"/>
  <c r="AJ104" i="4"/>
  <c r="CS104" i="4"/>
  <c r="AK104" i="4"/>
  <c r="GJ104" i="4"/>
  <c r="BB104" i="4"/>
  <c r="BC104" i="4"/>
  <c r="GI104" i="4"/>
  <c r="BA104" i="4"/>
  <c r="GH104" i="4"/>
  <c r="AZ104" i="4"/>
  <c r="GG104" i="4"/>
  <c r="BH104" i="4"/>
  <c r="BG104" i="4"/>
  <c r="HQ104" i="4"/>
  <c r="IG104" i="4"/>
  <c r="CP104" i="4" l="1"/>
  <c r="AH104" i="4"/>
  <c r="BM104" i="4"/>
  <c r="AI104" i="4"/>
  <c r="AG104" i="4"/>
  <c r="CO104" i="4"/>
  <c r="BL104" i="4"/>
  <c r="AN104" i="4"/>
  <c r="CM104" i="4"/>
  <c r="AM104" i="4"/>
  <c r="BJ104" i="4"/>
  <c r="AF104" i="4"/>
  <c r="CN104" i="4"/>
  <c r="BK104" i="4"/>
  <c r="J104" i="4" l="1"/>
  <c r="G104" i="4"/>
  <c r="E104" i="4"/>
  <c r="DN103" i="4" l="1"/>
  <c r="CF103" i="4" l="1"/>
  <c r="CG103" i="4"/>
  <c r="GK103" i="4" l="1"/>
  <c r="BD103" i="4"/>
  <c r="BE103" i="4"/>
  <c r="CJ103" i="4"/>
  <c r="IF103" i="4" s="1"/>
  <c r="CI103" i="4"/>
  <c r="CC103" i="4"/>
  <c r="CB103" i="4"/>
  <c r="HL103" i="4"/>
  <c r="CD103" i="4"/>
  <c r="HP103" i="4"/>
  <c r="CE103" i="4"/>
  <c r="CQ103" i="4" l="1"/>
  <c r="BN103" i="4"/>
  <c r="CR103" i="4"/>
  <c r="BO103" i="4"/>
  <c r="AJ103" i="4"/>
  <c r="CS103" i="4"/>
  <c r="AK103" i="4"/>
  <c r="GI103" i="4"/>
  <c r="BA103" i="4"/>
  <c r="GH103" i="4"/>
  <c r="AZ103" i="4"/>
  <c r="GJ103" i="4"/>
  <c r="BB103" i="4"/>
  <c r="BC103" i="4"/>
  <c r="GG103" i="4"/>
  <c r="BH103" i="4"/>
  <c r="BG103" i="4"/>
  <c r="HQ103" i="4"/>
  <c r="IG103" i="4"/>
  <c r="CM103" i="4" l="1"/>
  <c r="AN103" i="4"/>
  <c r="AM103" i="4"/>
  <c r="BJ103" i="4"/>
  <c r="CP103" i="4"/>
  <c r="AH103" i="4"/>
  <c r="BM103" i="4"/>
  <c r="AI103" i="4"/>
  <c r="AF103" i="4"/>
  <c r="CN103" i="4"/>
  <c r="BK103" i="4"/>
  <c r="CO103" i="4"/>
  <c r="AG103" i="4"/>
  <c r="BL103" i="4"/>
  <c r="J103" i="4" l="1"/>
  <c r="G103" i="4"/>
  <c r="E103" i="4"/>
  <c r="J102" i="4" l="1"/>
  <c r="G102" i="4"/>
  <c r="E102" i="4"/>
  <c r="DN101" i="4" l="1"/>
  <c r="CF101" i="4" l="1"/>
  <c r="CG101" i="4"/>
  <c r="GK101" i="4" l="1"/>
  <c r="BD101" i="4"/>
  <c r="BE101" i="4"/>
  <c r="CC101" i="4"/>
  <c r="CB101" i="4"/>
  <c r="CJ101" i="4"/>
  <c r="IF101" i="4" s="1"/>
  <c r="CI101" i="4"/>
  <c r="HL101" i="4"/>
  <c r="CD101" i="4"/>
  <c r="HP101" i="4"/>
  <c r="CE101" i="4"/>
  <c r="CQ101" i="4" l="1"/>
  <c r="BN101" i="4"/>
  <c r="CR101" i="4"/>
  <c r="BO101" i="4"/>
  <c r="AJ101" i="4"/>
  <c r="CS101" i="4"/>
  <c r="AK101" i="4"/>
  <c r="GJ101" i="4"/>
  <c r="BB101" i="4"/>
  <c r="BC101" i="4"/>
  <c r="GH101" i="4"/>
  <c r="AZ101" i="4"/>
  <c r="GI101" i="4"/>
  <c r="BA101" i="4"/>
  <c r="GG101" i="4"/>
  <c r="BH101" i="4"/>
  <c r="BG101" i="4"/>
  <c r="HQ101" i="4"/>
  <c r="IG101" i="4"/>
  <c r="CM101" i="4" l="1"/>
  <c r="AN101" i="4"/>
  <c r="AM101" i="4"/>
  <c r="BJ101" i="4"/>
  <c r="AH101" i="4"/>
  <c r="CP101" i="4"/>
  <c r="BM101" i="4"/>
  <c r="AI101" i="4"/>
  <c r="CN101" i="4"/>
  <c r="AF101" i="4"/>
  <c r="BK101" i="4"/>
  <c r="CO101" i="4"/>
  <c r="AG101" i="4"/>
  <c r="BL101" i="4"/>
  <c r="J101" i="4" l="1"/>
  <c r="G101" i="4"/>
  <c r="E101" i="4"/>
  <c r="DN100" i="4" l="1"/>
  <c r="CF100" i="4" l="1"/>
  <c r="CG100" i="4"/>
  <c r="GK100" i="4" l="1"/>
  <c r="BD100" i="4"/>
  <c r="BE100" i="4"/>
  <c r="HL100" i="4"/>
  <c r="CD100" i="4"/>
  <c r="CE100" i="4"/>
  <c r="HP100" i="4"/>
  <c r="CC100" i="4"/>
  <c r="CJ100" i="4"/>
  <c r="IF100" i="4" s="1"/>
  <c r="CI100" i="4"/>
  <c r="CB100" i="4"/>
  <c r="CQ100" i="4" l="1"/>
  <c r="BN100" i="4"/>
  <c r="CR100" i="4"/>
  <c r="BO100" i="4"/>
  <c r="AJ100" i="4"/>
  <c r="CS100" i="4"/>
  <c r="AK100" i="4"/>
  <c r="GI100" i="4"/>
  <c r="BA100" i="4"/>
  <c r="GJ100" i="4"/>
  <c r="BB100" i="4"/>
  <c r="BC100" i="4"/>
  <c r="GH100" i="4"/>
  <c r="AZ100" i="4"/>
  <c r="GG100" i="4"/>
  <c r="BH100" i="4"/>
  <c r="BG100" i="4"/>
  <c r="IG100" i="4"/>
  <c r="HQ100" i="4"/>
  <c r="AN100" i="4" l="1"/>
  <c r="CM100" i="4"/>
  <c r="BJ100" i="4"/>
  <c r="AM100" i="4"/>
  <c r="AF100" i="4"/>
  <c r="CN100" i="4"/>
  <c r="BK100" i="4"/>
  <c r="CP100" i="4"/>
  <c r="AH100" i="4"/>
  <c r="AI100" i="4"/>
  <c r="BM100" i="4"/>
  <c r="CO100" i="4"/>
  <c r="AG100" i="4"/>
  <c r="BL100" i="4"/>
  <c r="J100" i="4" l="1"/>
  <c r="G100" i="4"/>
  <c r="E100" i="4"/>
  <c r="DN99" i="4" l="1"/>
  <c r="CF99" i="4" l="1"/>
  <c r="CG99" i="4"/>
  <c r="GK99" i="4" l="1"/>
  <c r="BD99" i="4"/>
  <c r="BE99" i="4"/>
  <c r="CC99" i="4"/>
  <c r="CJ99" i="4"/>
  <c r="IF99" i="4" s="1"/>
  <c r="CI99" i="4"/>
  <c r="HL99" i="4"/>
  <c r="CD99" i="4"/>
  <c r="CE99" i="4"/>
  <c r="HP99" i="4"/>
  <c r="CB99" i="4"/>
  <c r="CQ99" i="4" l="1"/>
  <c r="BN99" i="4"/>
  <c r="CR99" i="4"/>
  <c r="AJ99" i="4"/>
  <c r="BO99" i="4"/>
  <c r="CS99" i="4"/>
  <c r="AK99" i="4"/>
  <c r="GH99" i="4"/>
  <c r="AZ99" i="4"/>
  <c r="GI99" i="4"/>
  <c r="BA99" i="4"/>
  <c r="GJ99" i="4"/>
  <c r="BB99" i="4"/>
  <c r="BC99" i="4"/>
  <c r="GG99" i="4"/>
  <c r="BH99" i="4"/>
  <c r="BG99" i="4"/>
  <c r="HQ99" i="4"/>
  <c r="IG99" i="4"/>
  <c r="CN99" i="4" l="1"/>
  <c r="AF99" i="4"/>
  <c r="BK99" i="4"/>
  <c r="AG99" i="4"/>
  <c r="CO99" i="4"/>
  <c r="BL99" i="4"/>
  <c r="AH99" i="4"/>
  <c r="CP99" i="4"/>
  <c r="AI99" i="4"/>
  <c r="BM99" i="4"/>
  <c r="AN99" i="4"/>
  <c r="CM99" i="4"/>
  <c r="AM99" i="4"/>
  <c r="BJ99" i="4"/>
  <c r="J99" i="4" l="1"/>
  <c r="G99" i="4"/>
  <c r="E99" i="4"/>
  <c r="DN98" i="4" l="1"/>
  <c r="CF98" i="4" l="1"/>
  <c r="CG98" i="4"/>
  <c r="GK98" i="4" l="1"/>
  <c r="BD98" i="4"/>
  <c r="BE98" i="4"/>
  <c r="CC98" i="4"/>
  <c r="CJ98" i="4"/>
  <c r="IF98" i="4" s="1"/>
  <c r="CI98" i="4"/>
  <c r="CB98" i="4"/>
  <c r="HL98" i="4"/>
  <c r="CD98" i="4"/>
  <c r="CE98" i="4"/>
  <c r="HP98" i="4"/>
  <c r="CQ98" i="4" l="1"/>
  <c r="BN98" i="4"/>
  <c r="CR98" i="4"/>
  <c r="AJ98" i="4"/>
  <c r="BO98" i="4"/>
  <c r="CS98" i="4"/>
  <c r="AK98" i="4"/>
  <c r="GJ98" i="4"/>
  <c r="BB98" i="4"/>
  <c r="BC98" i="4"/>
  <c r="GI98" i="4"/>
  <c r="BA98" i="4"/>
  <c r="GH98" i="4"/>
  <c r="AZ98" i="4"/>
  <c r="GG98" i="4"/>
  <c r="BH98" i="4"/>
  <c r="BG98" i="4"/>
  <c r="IG98" i="4"/>
  <c r="HQ98" i="4"/>
  <c r="CM98" i="4" l="1"/>
  <c r="AN98" i="4"/>
  <c r="AM98" i="4"/>
  <c r="BJ98" i="4"/>
  <c r="CN98" i="4"/>
  <c r="AF98" i="4"/>
  <c r="BK98" i="4"/>
  <c r="AG98" i="4"/>
  <c r="CO98" i="4"/>
  <c r="BL98" i="4"/>
  <c r="CP98" i="4"/>
  <c r="AH98" i="4"/>
  <c r="AI98" i="4"/>
  <c r="BM98" i="4"/>
  <c r="J98" i="4" l="1"/>
  <c r="G98" i="4"/>
  <c r="E98" i="4"/>
  <c r="DN97" i="4" l="1"/>
  <c r="CF97" i="4" l="1"/>
  <c r="CG97" i="4"/>
  <c r="GK97" i="4" l="1"/>
  <c r="BD97" i="4"/>
  <c r="BE97" i="4"/>
  <c r="CC97" i="4"/>
  <c r="CB97" i="4"/>
  <c r="CJ97" i="4"/>
  <c r="IF97" i="4" s="1"/>
  <c r="CI97" i="4"/>
  <c r="HL97" i="4"/>
  <c r="CD97" i="4"/>
  <c r="CE97" i="4"/>
  <c r="HP97" i="4"/>
  <c r="CQ97" i="4" l="1"/>
  <c r="BN97" i="4"/>
  <c r="CR97" i="4"/>
  <c r="AJ97" i="4"/>
  <c r="BO97" i="4"/>
  <c r="CS97" i="4"/>
  <c r="AK97" i="4"/>
  <c r="GJ97" i="4"/>
  <c r="BB97" i="4"/>
  <c r="BC97" i="4"/>
  <c r="GI97" i="4"/>
  <c r="BA97" i="4"/>
  <c r="GH97" i="4"/>
  <c r="AZ97" i="4"/>
  <c r="GG97" i="4"/>
  <c r="BH97" i="4"/>
  <c r="BG97" i="4"/>
  <c r="HQ97" i="4"/>
  <c r="IG97" i="4"/>
  <c r="CP97" i="4" l="1"/>
  <c r="AH97" i="4"/>
  <c r="BM97" i="4"/>
  <c r="AI97" i="4"/>
  <c r="CM97" i="4"/>
  <c r="AN97" i="4"/>
  <c r="BJ97" i="4"/>
  <c r="AM97" i="4"/>
  <c r="AG97" i="4"/>
  <c r="CO97" i="4"/>
  <c r="BL97" i="4"/>
  <c r="CN97" i="4"/>
  <c r="AF97" i="4"/>
  <c r="BK97" i="4"/>
  <c r="J97" i="4" l="1"/>
  <c r="G97" i="4"/>
  <c r="E97" i="4"/>
  <c r="DN96" i="4" l="1"/>
  <c r="CF96" i="4" l="1"/>
  <c r="CG96" i="4"/>
  <c r="GK96" i="4" l="1"/>
  <c r="BD96" i="4"/>
  <c r="BE96" i="4"/>
  <c r="CB96" i="4"/>
  <c r="HL96" i="4"/>
  <c r="CD96" i="4"/>
  <c r="CE96" i="4"/>
  <c r="HP96" i="4"/>
  <c r="CJ96" i="4"/>
  <c r="IF96" i="4" s="1"/>
  <c r="CI96" i="4"/>
  <c r="CC96" i="4"/>
  <c r="CQ96" i="4" l="1"/>
  <c r="BN96" i="4"/>
  <c r="CR96" i="4"/>
  <c r="AJ96" i="4"/>
  <c r="BO96" i="4"/>
  <c r="CS96" i="4"/>
  <c r="AK96" i="4"/>
  <c r="GG96" i="4"/>
  <c r="BH96" i="4"/>
  <c r="BG96" i="4"/>
  <c r="GI96" i="4"/>
  <c r="BA96" i="4"/>
  <c r="GH96" i="4"/>
  <c r="AZ96" i="4"/>
  <c r="GJ96" i="4"/>
  <c r="BB96" i="4"/>
  <c r="BC96" i="4"/>
  <c r="IG96" i="4"/>
  <c r="HQ96" i="4"/>
  <c r="CN96" i="4" l="1"/>
  <c r="AF96" i="4"/>
  <c r="BK96" i="4"/>
  <c r="CP96" i="4"/>
  <c r="AH96" i="4"/>
  <c r="AI96" i="4"/>
  <c r="BM96" i="4"/>
  <c r="AG96" i="4"/>
  <c r="CO96" i="4"/>
  <c r="BL96" i="4"/>
  <c r="AN96" i="4"/>
  <c r="CM96" i="4"/>
  <c r="BJ96" i="4"/>
  <c r="AM96" i="4"/>
  <c r="J96" i="4" l="1"/>
  <c r="G96" i="4"/>
  <c r="E96" i="4"/>
  <c r="DN95" i="4" l="1"/>
  <c r="CF95" i="4" l="1"/>
  <c r="CG95" i="4"/>
  <c r="GK95" i="4" l="1"/>
  <c r="BD95" i="4"/>
  <c r="BE95" i="4"/>
  <c r="CC95" i="4"/>
  <c r="CB95" i="4"/>
  <c r="CJ95" i="4"/>
  <c r="IF95" i="4" s="1"/>
  <c r="CI95" i="4"/>
  <c r="HL95" i="4"/>
  <c r="CD95" i="4"/>
  <c r="HP95" i="4"/>
  <c r="CE95" i="4"/>
  <c r="CQ95" i="4" l="1"/>
  <c r="BN95" i="4"/>
  <c r="CR95" i="4"/>
  <c r="BO95" i="4"/>
  <c r="AJ95" i="4"/>
  <c r="CS95" i="4"/>
  <c r="AK95" i="4"/>
  <c r="GH95" i="4"/>
  <c r="AZ95" i="4"/>
  <c r="GJ95" i="4"/>
  <c r="BB95" i="4"/>
  <c r="BC95" i="4"/>
  <c r="GI95" i="4"/>
  <c r="BA95" i="4"/>
  <c r="GG95" i="4"/>
  <c r="BH95" i="4"/>
  <c r="BG95" i="4"/>
  <c r="HQ95" i="4"/>
  <c r="IG95" i="4"/>
  <c r="CN95" i="4" l="1"/>
  <c r="AF95" i="4"/>
  <c r="BK95" i="4"/>
  <c r="AG95" i="4"/>
  <c r="CO95" i="4"/>
  <c r="BL95" i="4"/>
  <c r="AN95" i="4"/>
  <c r="CM95" i="4"/>
  <c r="AM95" i="4"/>
  <c r="BJ95" i="4"/>
  <c r="AH95" i="4"/>
  <c r="CP95" i="4"/>
  <c r="BM95" i="4"/>
  <c r="AI95" i="4"/>
  <c r="J95" i="4" l="1"/>
  <c r="G95" i="4"/>
  <c r="E95" i="4"/>
  <c r="DN94" i="4" l="1"/>
  <c r="CF94" i="4" l="1"/>
  <c r="CG94" i="4"/>
  <c r="GK94" i="4" l="1"/>
  <c r="BD94" i="4"/>
  <c r="BE94" i="4"/>
  <c r="CJ94" i="4"/>
  <c r="IF94" i="4" s="1"/>
  <c r="CI94" i="4"/>
  <c r="CC94" i="4"/>
  <c r="CB94" i="4"/>
  <c r="HL94" i="4"/>
  <c r="CD94" i="4"/>
  <c r="HP94" i="4"/>
  <c r="CE94" i="4"/>
  <c r="CQ94" i="4" l="1"/>
  <c r="BN94" i="4"/>
  <c r="CR94" i="4"/>
  <c r="BO94" i="4"/>
  <c r="AJ94" i="4"/>
  <c r="CS94" i="4"/>
  <c r="AK94" i="4"/>
  <c r="GH94" i="4"/>
  <c r="AZ94" i="4"/>
  <c r="GI94" i="4"/>
  <c r="BA94" i="4"/>
  <c r="GJ94" i="4"/>
  <c r="BB94" i="4"/>
  <c r="BC94" i="4"/>
  <c r="GG94" i="4"/>
  <c r="BH94" i="4"/>
  <c r="BG94" i="4"/>
  <c r="HQ94" i="4"/>
  <c r="IG94" i="4"/>
  <c r="AF94" i="4" l="1"/>
  <c r="CN94" i="4"/>
  <c r="BK94" i="4"/>
  <c r="AN94" i="4"/>
  <c r="CM94" i="4"/>
  <c r="BJ94" i="4"/>
  <c r="AM94" i="4"/>
  <c r="CO94" i="4"/>
  <c r="AG94" i="4"/>
  <c r="BL94" i="4"/>
  <c r="CP94" i="4"/>
  <c r="AH94" i="4"/>
  <c r="AI94" i="4"/>
  <c r="BM94" i="4"/>
  <c r="J94" i="4" l="1"/>
  <c r="G94" i="4"/>
  <c r="E94" i="4"/>
  <c r="DN93" i="4" l="1"/>
  <c r="CF93" i="4" l="1"/>
  <c r="CG93" i="4"/>
  <c r="GK93" i="4" l="1"/>
  <c r="BD93" i="4"/>
  <c r="BE93" i="4"/>
  <c r="HL93" i="4"/>
  <c r="CD93" i="4"/>
  <c r="CE93" i="4"/>
  <c r="HP93" i="4"/>
  <c r="CJ93" i="4"/>
  <c r="IF93" i="4" s="1"/>
  <c r="CI93" i="4"/>
  <c r="CB93" i="4"/>
  <c r="CC93" i="4"/>
  <c r="CQ93" i="4" l="1"/>
  <c r="BN93" i="4"/>
  <c r="CR93" i="4"/>
  <c r="BO93" i="4"/>
  <c r="AJ93" i="4"/>
  <c r="CS93" i="4"/>
  <c r="AK93" i="4"/>
  <c r="GJ93" i="4"/>
  <c r="BB93" i="4"/>
  <c r="BC93" i="4"/>
  <c r="GI93" i="4"/>
  <c r="BA93" i="4"/>
  <c r="GH93" i="4"/>
  <c r="AZ93" i="4"/>
  <c r="GG93" i="4"/>
  <c r="BH93" i="4"/>
  <c r="BG93" i="4"/>
  <c r="IG93" i="4"/>
  <c r="HQ93" i="4"/>
  <c r="AG93" i="4" l="1"/>
  <c r="CO93" i="4"/>
  <c r="BL93" i="4"/>
  <c r="CM93" i="4"/>
  <c r="AN93" i="4"/>
  <c r="BJ93" i="4"/>
  <c r="AM93" i="4"/>
  <c r="AF93" i="4"/>
  <c r="CN93" i="4"/>
  <c r="BK93" i="4"/>
  <c r="CP93" i="4"/>
  <c r="AH93" i="4"/>
  <c r="BM93" i="4"/>
  <c r="AI93" i="4"/>
  <c r="J93" i="4" l="1"/>
  <c r="G93" i="4"/>
  <c r="E93" i="4"/>
  <c r="DN92" i="4" l="1"/>
  <c r="CF92" i="4" l="1"/>
  <c r="CG92" i="4"/>
  <c r="GK92" i="4" l="1"/>
  <c r="BD92" i="4"/>
  <c r="BE92" i="4"/>
  <c r="CC92" i="4"/>
  <c r="CJ92" i="4"/>
  <c r="IF92" i="4" s="1"/>
  <c r="CI92" i="4"/>
  <c r="CB92" i="4"/>
  <c r="HL92" i="4"/>
  <c r="CD92" i="4"/>
  <c r="HP92" i="4"/>
  <c r="CE92" i="4"/>
  <c r="CQ92" i="4" l="1"/>
  <c r="BN92" i="4"/>
  <c r="CR92" i="4"/>
  <c r="BO92" i="4"/>
  <c r="AJ92" i="4"/>
  <c r="CS92" i="4"/>
  <c r="AK92" i="4"/>
  <c r="GJ92" i="4"/>
  <c r="BB92" i="4"/>
  <c r="BC92" i="4"/>
  <c r="GH92" i="4"/>
  <c r="AZ92" i="4"/>
  <c r="GI92" i="4"/>
  <c r="BA92" i="4"/>
  <c r="GG92" i="4"/>
  <c r="BH92" i="4"/>
  <c r="BG92" i="4"/>
  <c r="HQ92" i="4"/>
  <c r="IG92" i="4"/>
  <c r="CN92" i="4" l="1"/>
  <c r="AF92" i="4"/>
  <c r="BK92" i="4"/>
  <c r="CO92" i="4"/>
  <c r="AG92" i="4"/>
  <c r="BL92" i="4"/>
  <c r="CM92" i="4"/>
  <c r="AN92" i="4"/>
  <c r="BJ92" i="4"/>
  <c r="AM92" i="4"/>
  <c r="CP92" i="4"/>
  <c r="AH92" i="4"/>
  <c r="BM92" i="4"/>
  <c r="AI92" i="4"/>
  <c r="J92" i="4" l="1"/>
  <c r="G92" i="4"/>
  <c r="E92" i="4"/>
  <c r="DN91" i="4" l="1"/>
  <c r="CF91" i="4" l="1"/>
  <c r="CG91" i="4"/>
  <c r="GK91" i="4" l="1"/>
  <c r="BD91" i="4"/>
  <c r="BE91" i="4"/>
  <c r="CC91" i="4"/>
  <c r="CB91" i="4"/>
  <c r="CJ91" i="4"/>
  <c r="IF91" i="4" s="1"/>
  <c r="CI91" i="4"/>
  <c r="HL91" i="4"/>
  <c r="CD91" i="4"/>
  <c r="HP91" i="4"/>
  <c r="CE91" i="4"/>
  <c r="CQ91" i="4" l="1"/>
  <c r="BN91" i="4"/>
  <c r="CR91" i="4"/>
  <c r="AJ91" i="4"/>
  <c r="BO91" i="4"/>
  <c r="CS91" i="4"/>
  <c r="AK91" i="4"/>
  <c r="GI91" i="4"/>
  <c r="BA91" i="4"/>
  <c r="GJ91" i="4"/>
  <c r="BB91" i="4"/>
  <c r="BC91" i="4"/>
  <c r="GH91" i="4"/>
  <c r="AZ91" i="4"/>
  <c r="GG91" i="4"/>
  <c r="BH91" i="4"/>
  <c r="BG91" i="4"/>
  <c r="HQ91" i="4"/>
  <c r="IG91" i="4"/>
  <c r="CM91" i="4" l="1"/>
  <c r="AN91" i="4"/>
  <c r="BJ91" i="4"/>
  <c r="AM91" i="4"/>
  <c r="CN91" i="4"/>
  <c r="AF91" i="4"/>
  <c r="BK91" i="4"/>
  <c r="AH91" i="4"/>
  <c r="CP91" i="4"/>
  <c r="BM91" i="4"/>
  <c r="AI91" i="4"/>
  <c r="AG91" i="4"/>
  <c r="CO91" i="4"/>
  <c r="BL91" i="4"/>
  <c r="J91" i="4" l="1"/>
  <c r="G91" i="4"/>
  <c r="E91" i="4"/>
  <c r="DN90" i="4" l="1"/>
  <c r="CF90" i="4" l="1"/>
  <c r="CG90" i="4"/>
  <c r="GK90" i="4" l="1"/>
  <c r="BD90" i="4"/>
  <c r="BE90" i="4"/>
  <c r="HL90" i="4"/>
  <c r="CD90" i="4"/>
  <c r="CE90" i="4"/>
  <c r="HP90" i="4"/>
  <c r="CJ90" i="4"/>
  <c r="IF90" i="4" s="1"/>
  <c r="CI90" i="4"/>
  <c r="CB90" i="4"/>
  <c r="CC90" i="4"/>
  <c r="CQ90" i="4" l="1"/>
  <c r="BN90" i="4"/>
  <c r="CR90" i="4"/>
  <c r="BO90" i="4"/>
  <c r="AJ90" i="4"/>
  <c r="CS90" i="4"/>
  <c r="AK90" i="4"/>
  <c r="GI90" i="4"/>
  <c r="BA90" i="4"/>
  <c r="GH90" i="4"/>
  <c r="AZ90" i="4"/>
  <c r="GJ90" i="4"/>
  <c r="BB90" i="4"/>
  <c r="BC90" i="4"/>
  <c r="GG90" i="4"/>
  <c r="BH90" i="4"/>
  <c r="BG90" i="4"/>
  <c r="HQ90" i="4"/>
  <c r="IG90" i="4"/>
  <c r="CO90" i="4" l="1"/>
  <c r="AG90" i="4"/>
  <c r="BL90" i="4"/>
  <c r="CN90" i="4"/>
  <c r="AF90" i="4"/>
  <c r="BK90" i="4"/>
  <c r="AN90" i="4"/>
  <c r="CM90" i="4"/>
  <c r="BJ90" i="4"/>
  <c r="AM90" i="4"/>
  <c r="AH90" i="4"/>
  <c r="CP90" i="4"/>
  <c r="BM90" i="4"/>
  <c r="AI90" i="4"/>
  <c r="J90" i="4" l="1"/>
  <c r="G90" i="4"/>
  <c r="E90" i="4"/>
  <c r="DN89" i="4" l="1"/>
  <c r="CF89" i="4" l="1"/>
  <c r="CG89" i="4"/>
  <c r="GK89" i="4" l="1"/>
  <c r="BD89" i="4"/>
  <c r="BE89" i="4"/>
  <c r="CC89" i="4"/>
  <c r="HL89" i="4"/>
  <c r="CD89" i="4"/>
  <c r="CE89" i="4"/>
  <c r="HP89" i="4"/>
  <c r="CB89" i="4"/>
  <c r="CJ89" i="4"/>
  <c r="IF89" i="4" s="1"/>
  <c r="CI89" i="4"/>
  <c r="CQ89" i="4" l="1"/>
  <c r="BN89" i="4"/>
  <c r="CR89" i="4"/>
  <c r="BO89" i="4"/>
  <c r="AJ89" i="4"/>
  <c r="CS89" i="4"/>
  <c r="AK89" i="4"/>
  <c r="GH89" i="4"/>
  <c r="AZ89" i="4"/>
  <c r="GI89" i="4"/>
  <c r="BA89" i="4"/>
  <c r="GJ89" i="4"/>
  <c r="BB89" i="4"/>
  <c r="BC89" i="4"/>
  <c r="GG89" i="4"/>
  <c r="BH89" i="4"/>
  <c r="BG89" i="4"/>
  <c r="HQ89" i="4"/>
  <c r="IG89" i="4"/>
  <c r="CN89" i="4" l="1"/>
  <c r="AF89" i="4"/>
  <c r="BK89" i="4"/>
  <c r="AN89" i="4"/>
  <c r="CM89" i="4"/>
  <c r="BJ89" i="4"/>
  <c r="AM89" i="4"/>
  <c r="AG89" i="4"/>
  <c r="CO89" i="4"/>
  <c r="BL89" i="4"/>
  <c r="CP89" i="4"/>
  <c r="AH89" i="4"/>
  <c r="AI89" i="4"/>
  <c r="BM89" i="4"/>
  <c r="J89" i="4" l="1"/>
  <c r="G89" i="4"/>
  <c r="E89" i="4"/>
  <c r="DN88" i="4" l="1"/>
  <c r="CF88" i="4" l="1"/>
  <c r="CG88" i="4"/>
  <c r="GK88" i="4" l="1"/>
  <c r="BD88" i="4"/>
  <c r="BE88" i="4"/>
  <c r="CB88" i="4"/>
  <c r="CC88" i="4"/>
  <c r="CJ88" i="4"/>
  <c r="IF88" i="4" s="1"/>
  <c r="CI88" i="4"/>
  <c r="HL88" i="4"/>
  <c r="CD88" i="4"/>
  <c r="CE88" i="4"/>
  <c r="HP88" i="4"/>
  <c r="CQ88" i="4" l="1"/>
  <c r="BN88" i="4"/>
  <c r="CR88" i="4"/>
  <c r="BO88" i="4"/>
  <c r="AJ88" i="4"/>
  <c r="CS88" i="4"/>
  <c r="AK88" i="4"/>
  <c r="GH88" i="4"/>
  <c r="AZ88" i="4"/>
  <c r="GI88" i="4"/>
  <c r="BA88" i="4"/>
  <c r="GJ88" i="4"/>
  <c r="BB88" i="4"/>
  <c r="BC88" i="4"/>
  <c r="GG88" i="4"/>
  <c r="BH88" i="4"/>
  <c r="BG88" i="4"/>
  <c r="HQ88" i="4"/>
  <c r="IG88" i="4"/>
  <c r="CM88" i="4" l="1"/>
  <c r="AN88" i="4"/>
  <c r="AM88" i="4"/>
  <c r="BJ88" i="4"/>
  <c r="CO88" i="4"/>
  <c r="AG88" i="4"/>
  <c r="BL88" i="4"/>
  <c r="AF88" i="4"/>
  <c r="CN88" i="4"/>
  <c r="BK88" i="4"/>
  <c r="CP88" i="4"/>
  <c r="AH88" i="4"/>
  <c r="AI88" i="4"/>
  <c r="BM88" i="4"/>
  <c r="J88" i="4" l="1"/>
  <c r="G88" i="4"/>
  <c r="E88" i="4"/>
  <c r="DN87" i="4" l="1"/>
  <c r="CF87" i="4" l="1"/>
  <c r="CG87" i="4"/>
  <c r="GK87" i="4" l="1"/>
  <c r="BD87" i="4"/>
  <c r="BE87" i="4"/>
  <c r="CC87" i="4"/>
  <c r="CJ87" i="4"/>
  <c r="IF87" i="4" s="1"/>
  <c r="CI87" i="4"/>
  <c r="CB87" i="4"/>
  <c r="HL87" i="4"/>
  <c r="CD87" i="4"/>
  <c r="CE87" i="4"/>
  <c r="HP87" i="4"/>
  <c r="CQ87" i="4" l="1"/>
  <c r="BN87" i="4"/>
  <c r="CR87" i="4"/>
  <c r="BO87" i="4"/>
  <c r="AJ87" i="4"/>
  <c r="CS87" i="4"/>
  <c r="AK87" i="4"/>
  <c r="GJ87" i="4"/>
  <c r="BB87" i="4"/>
  <c r="BC87" i="4"/>
  <c r="GH87" i="4"/>
  <c r="AZ87" i="4"/>
  <c r="GI87" i="4"/>
  <c r="BA87" i="4"/>
  <c r="GG87" i="4"/>
  <c r="BH87" i="4"/>
  <c r="BG87" i="4"/>
  <c r="HQ87" i="4"/>
  <c r="IG87" i="4"/>
  <c r="CP87" i="4" l="1"/>
  <c r="AH87" i="4"/>
  <c r="BM87" i="4"/>
  <c r="AI87" i="4"/>
  <c r="CO87" i="4"/>
  <c r="AG87" i="4"/>
  <c r="BL87" i="4"/>
  <c r="CM87" i="4"/>
  <c r="AN87" i="4"/>
  <c r="AM87" i="4"/>
  <c r="BJ87" i="4"/>
  <c r="CN87" i="4"/>
  <c r="AF87" i="4"/>
  <c r="BK87" i="4"/>
  <c r="J87" i="4" l="1"/>
  <c r="G87" i="4"/>
  <c r="E87" i="4"/>
  <c r="DN86" i="4" l="1"/>
  <c r="CF86" i="4" l="1"/>
  <c r="CG86" i="4"/>
  <c r="GK86" i="4" l="1"/>
  <c r="BD86" i="4"/>
  <c r="BE86" i="4"/>
  <c r="CC86" i="4"/>
  <c r="HL86" i="4"/>
  <c r="CD86" i="4"/>
  <c r="HP86" i="4"/>
  <c r="CE86" i="4"/>
  <c r="CB86" i="4"/>
  <c r="CJ86" i="4"/>
  <c r="IF86" i="4" s="1"/>
  <c r="CI86" i="4"/>
  <c r="CQ86" i="4" l="1"/>
  <c r="BN86" i="4"/>
  <c r="CR86" i="4"/>
  <c r="AJ86" i="4"/>
  <c r="BO86" i="4"/>
  <c r="CS86" i="4"/>
  <c r="AK86" i="4"/>
  <c r="GJ86" i="4"/>
  <c r="BB86" i="4"/>
  <c r="BC86" i="4"/>
  <c r="GG86" i="4"/>
  <c r="BH86" i="4"/>
  <c r="BG86" i="4"/>
  <c r="GI86" i="4"/>
  <c r="BA86" i="4"/>
  <c r="GH86" i="4"/>
  <c r="AZ86" i="4"/>
  <c r="IG86" i="4"/>
  <c r="HQ86" i="4"/>
  <c r="AF86" i="4" l="1"/>
  <c r="CN86" i="4"/>
  <c r="BK86" i="4"/>
  <c r="AH86" i="4"/>
  <c r="CP86" i="4"/>
  <c r="AI86" i="4"/>
  <c r="BM86" i="4"/>
  <c r="AN86" i="4"/>
  <c r="CM86" i="4"/>
  <c r="BJ86" i="4"/>
  <c r="AM86" i="4"/>
  <c r="AG86" i="4"/>
  <c r="CO86" i="4"/>
  <c r="BL86" i="4"/>
  <c r="J86" i="4" l="1"/>
  <c r="G86" i="4"/>
  <c r="E86" i="4"/>
  <c r="DN85" i="4" l="1"/>
  <c r="CF85" i="4" l="1"/>
  <c r="CG85" i="4"/>
  <c r="GK85" i="4" l="1"/>
  <c r="BD85" i="4"/>
  <c r="BE85" i="4"/>
  <c r="CC85" i="4"/>
  <c r="CB85" i="4"/>
  <c r="CJ85" i="4"/>
  <c r="IF85" i="4" s="1"/>
  <c r="CI85" i="4"/>
  <c r="HL85" i="4"/>
  <c r="CD85" i="4"/>
  <c r="CE85" i="4"/>
  <c r="HP85" i="4"/>
  <c r="CQ85" i="4" l="1"/>
  <c r="BN85" i="4"/>
  <c r="CR85" i="4"/>
  <c r="BO85" i="4"/>
  <c r="AJ85" i="4"/>
  <c r="CS85" i="4"/>
  <c r="AK85" i="4"/>
  <c r="GJ85" i="4"/>
  <c r="BB85" i="4"/>
  <c r="BC85" i="4"/>
  <c r="GI85" i="4"/>
  <c r="BA85" i="4"/>
  <c r="GH85" i="4"/>
  <c r="AZ85" i="4"/>
  <c r="GG85" i="4"/>
  <c r="BH85" i="4"/>
  <c r="BG85" i="4"/>
  <c r="HQ85" i="4"/>
  <c r="IG85" i="4"/>
  <c r="CP85" i="4" l="1"/>
  <c r="AH85" i="4"/>
  <c r="AI85" i="4"/>
  <c r="BM85" i="4"/>
  <c r="CN85" i="4"/>
  <c r="AF85" i="4"/>
  <c r="BK85" i="4"/>
  <c r="CM85" i="4"/>
  <c r="AN85" i="4"/>
  <c r="BJ85" i="4"/>
  <c r="AM85" i="4"/>
  <c r="CO85" i="4"/>
  <c r="AG85" i="4"/>
  <c r="BL85" i="4"/>
  <c r="J85" i="4" l="1"/>
  <c r="G85" i="4"/>
  <c r="E85" i="4"/>
  <c r="DN84" i="4" l="1"/>
  <c r="CF84" i="4" l="1"/>
  <c r="CG84" i="4"/>
  <c r="GK84" i="4" l="1"/>
  <c r="BD84" i="4"/>
  <c r="BE84" i="4"/>
  <c r="CJ84" i="4"/>
  <c r="IF84" i="4" s="1"/>
  <c r="CI84" i="4"/>
  <c r="HL84" i="4"/>
  <c r="CD84" i="4"/>
  <c r="CE84" i="4"/>
  <c r="HP84" i="4"/>
  <c r="CB84" i="4"/>
  <c r="CC84" i="4"/>
  <c r="CQ84" i="4" l="1"/>
  <c r="BN84" i="4"/>
  <c r="CR84" i="4"/>
  <c r="BO84" i="4"/>
  <c r="AJ84" i="4"/>
  <c r="CS84" i="4"/>
  <c r="AK84" i="4"/>
  <c r="GH84" i="4"/>
  <c r="AZ84" i="4"/>
  <c r="GJ84" i="4"/>
  <c r="BB84" i="4"/>
  <c r="BC84" i="4"/>
  <c r="GI84" i="4"/>
  <c r="BA84" i="4"/>
  <c r="GG84" i="4"/>
  <c r="BH84" i="4"/>
  <c r="BG84" i="4"/>
  <c r="HQ84" i="4"/>
  <c r="IG84" i="4"/>
  <c r="CO84" i="4" l="1"/>
  <c r="AG84" i="4"/>
  <c r="BL84" i="4"/>
  <c r="CN84" i="4"/>
  <c r="AF84" i="4"/>
  <c r="BK84" i="4"/>
  <c r="AN84" i="4"/>
  <c r="CM84" i="4"/>
  <c r="AM84" i="4"/>
  <c r="BJ84" i="4"/>
  <c r="CP84" i="4"/>
  <c r="AH84" i="4"/>
  <c r="BM84" i="4"/>
  <c r="AI84" i="4"/>
  <c r="J84" i="4" l="1"/>
  <c r="G84" i="4"/>
  <c r="E84" i="4"/>
  <c r="DN83" i="4" l="1"/>
  <c r="CF83" i="4" l="1"/>
  <c r="CG83" i="4"/>
  <c r="GK83" i="4" l="1"/>
  <c r="BD83" i="4"/>
  <c r="BE83" i="4"/>
  <c r="CC83" i="4"/>
  <c r="CB83" i="4"/>
  <c r="CJ83" i="4"/>
  <c r="IF83" i="4" s="1"/>
  <c r="CI83" i="4"/>
  <c r="HL83" i="4"/>
  <c r="CD83" i="4"/>
  <c r="CE83" i="4"/>
  <c r="CQ83" i="4" l="1"/>
  <c r="BN83" i="4"/>
  <c r="CR83" i="4"/>
  <c r="BO83" i="4"/>
  <c r="AJ83" i="4"/>
  <c r="CS83" i="4"/>
  <c r="AK83" i="4"/>
  <c r="GJ83" i="4"/>
  <c r="BB83" i="4"/>
  <c r="BC83" i="4"/>
  <c r="GH83" i="4"/>
  <c r="AZ83" i="4"/>
  <c r="GI83" i="4"/>
  <c r="BA83" i="4"/>
  <c r="GG83" i="4"/>
  <c r="BH83" i="4"/>
  <c r="BG83" i="4"/>
  <c r="HP83" i="4"/>
  <c r="AG83" i="4" l="1"/>
  <c r="CO83" i="4"/>
  <c r="BL83" i="4"/>
  <c r="CP83" i="4"/>
  <c r="AH83" i="4"/>
  <c r="BM83" i="4"/>
  <c r="AI83" i="4"/>
  <c r="CN83" i="4"/>
  <c r="AF83" i="4"/>
  <c r="BK83" i="4"/>
  <c r="CM83" i="4"/>
  <c r="AN83" i="4"/>
  <c r="AM83" i="4"/>
  <c r="BJ83" i="4"/>
  <c r="IG83" i="4"/>
  <c r="HQ83" i="4"/>
  <c r="J83" i="4" l="1"/>
  <c r="G83" i="4"/>
  <c r="E83" i="4"/>
  <c r="DN82" i="4" l="1"/>
  <c r="CF82" i="4" l="1"/>
  <c r="CG82" i="4"/>
  <c r="GK82" i="4" l="1"/>
  <c r="BD82" i="4"/>
  <c r="BE82" i="4"/>
  <c r="CB82" i="4"/>
  <c r="HL82" i="4"/>
  <c r="CD82" i="4"/>
  <c r="CE82" i="4"/>
  <c r="HP82" i="4"/>
  <c r="CC82" i="4"/>
  <c r="CJ82" i="4"/>
  <c r="IF82" i="4" s="1"/>
  <c r="CI82" i="4"/>
  <c r="CQ82" i="4" l="1"/>
  <c r="BN82" i="4"/>
  <c r="CR82" i="4"/>
  <c r="BO82" i="4"/>
  <c r="AJ82" i="4"/>
  <c r="CS82" i="4"/>
  <c r="AK82" i="4"/>
  <c r="GJ82" i="4"/>
  <c r="BB82" i="4"/>
  <c r="BC82" i="4"/>
  <c r="GI82" i="4"/>
  <c r="BA82" i="4"/>
  <c r="GH82" i="4"/>
  <c r="AZ82" i="4"/>
  <c r="GG82" i="4"/>
  <c r="BH82" i="4"/>
  <c r="BG82" i="4"/>
  <c r="HQ82" i="4"/>
  <c r="IG82" i="4"/>
  <c r="CP82" i="4" l="1"/>
  <c r="AH82" i="4"/>
  <c r="AI82" i="4"/>
  <c r="BM82" i="4"/>
  <c r="AN82" i="4"/>
  <c r="CM82" i="4"/>
  <c r="BJ82" i="4"/>
  <c r="AM82" i="4"/>
  <c r="CO82" i="4"/>
  <c r="AG82" i="4"/>
  <c r="BL82" i="4"/>
  <c r="CN82" i="4"/>
  <c r="AF82" i="4"/>
  <c r="BK82" i="4"/>
  <c r="J82" i="4" l="1"/>
  <c r="G82" i="4"/>
  <c r="E82" i="4"/>
  <c r="DN81" i="4" l="1"/>
  <c r="CF81" i="4" l="1"/>
  <c r="CG81" i="4"/>
  <c r="GK81" i="4" l="1"/>
  <c r="BD81" i="4"/>
  <c r="BE81" i="4"/>
  <c r="CB81" i="4"/>
  <c r="HL81" i="4"/>
  <c r="CD81" i="4"/>
  <c r="CE81" i="4"/>
  <c r="HP81" i="4"/>
  <c r="CJ81" i="4"/>
  <c r="IF81" i="4" s="1"/>
  <c r="CI81" i="4"/>
  <c r="CC81" i="4"/>
  <c r="CQ81" i="4" l="1"/>
  <c r="BN81" i="4"/>
  <c r="CR81" i="4"/>
  <c r="BO81" i="4"/>
  <c r="AJ81" i="4"/>
  <c r="CS81" i="4"/>
  <c r="AK81" i="4"/>
  <c r="GJ81" i="4"/>
  <c r="BB81" i="4"/>
  <c r="BC81" i="4"/>
  <c r="GH81" i="4"/>
  <c r="AZ81" i="4"/>
  <c r="GI81" i="4"/>
  <c r="BA81" i="4"/>
  <c r="GG81" i="4"/>
  <c r="BH81" i="4"/>
  <c r="BG81" i="4"/>
  <c r="HQ81" i="4"/>
  <c r="IG81" i="4"/>
  <c r="AG81" i="4" l="1"/>
  <c r="CO81" i="4"/>
  <c r="BL81" i="4"/>
  <c r="CM81" i="4"/>
  <c r="AN81" i="4"/>
  <c r="AM81" i="4"/>
  <c r="BJ81" i="4"/>
  <c r="CP81" i="4"/>
  <c r="AH81" i="4"/>
  <c r="AI81" i="4"/>
  <c r="BM81" i="4"/>
  <c r="CN81" i="4"/>
  <c r="AF81" i="4"/>
  <c r="BK81" i="4"/>
  <c r="J81" i="4" l="1"/>
  <c r="G81" i="4"/>
  <c r="E81" i="4"/>
  <c r="J80" i="4" l="1"/>
  <c r="G80" i="4"/>
  <c r="E80" i="4"/>
  <c r="DN79" i="4" l="1"/>
  <c r="CF79" i="4" l="1"/>
  <c r="CG79" i="4"/>
  <c r="GK79" i="4" l="1"/>
  <c r="BD79" i="4"/>
  <c r="BE79" i="4"/>
  <c r="CC79" i="4"/>
  <c r="CB79" i="4"/>
  <c r="CJ79" i="4"/>
  <c r="IF79" i="4" s="1"/>
  <c r="CI79" i="4"/>
  <c r="HL79" i="4"/>
  <c r="CD79" i="4"/>
  <c r="CE79" i="4"/>
  <c r="HP79" i="4"/>
  <c r="CQ79" i="4" l="1"/>
  <c r="BN79" i="4"/>
  <c r="CR79" i="4"/>
  <c r="AJ79" i="4"/>
  <c r="BO79" i="4"/>
  <c r="CS79" i="4"/>
  <c r="AK79" i="4"/>
  <c r="GH79" i="4"/>
  <c r="AZ79" i="4"/>
  <c r="GI79" i="4"/>
  <c r="BA79" i="4"/>
  <c r="GJ79" i="4"/>
  <c r="BB79" i="4"/>
  <c r="BC79" i="4"/>
  <c r="GG79" i="4"/>
  <c r="BH79" i="4"/>
  <c r="BG79" i="4"/>
  <c r="HQ79" i="4"/>
  <c r="IG79" i="4"/>
  <c r="CN79" i="4" l="1"/>
  <c r="AF79" i="4"/>
  <c r="BK79" i="4"/>
  <c r="CO79" i="4"/>
  <c r="AG79" i="4"/>
  <c r="BL79" i="4"/>
  <c r="CP79" i="4"/>
  <c r="AH79" i="4"/>
  <c r="AI79" i="4"/>
  <c r="BM79" i="4"/>
  <c r="AN79" i="4"/>
  <c r="CM79" i="4"/>
  <c r="AM79" i="4"/>
  <c r="BJ79" i="4"/>
  <c r="J79" i="4" l="1"/>
  <c r="G79" i="4"/>
  <c r="E79" i="4"/>
  <c r="DN78" i="4" l="1"/>
  <c r="CF78" i="4" l="1"/>
  <c r="CG78" i="4"/>
  <c r="GK78" i="4" l="1"/>
  <c r="BD78" i="4"/>
  <c r="BE78" i="4"/>
  <c r="CB78" i="4"/>
  <c r="CC78" i="4"/>
  <c r="CJ78" i="4"/>
  <c r="IF78" i="4" s="1"/>
  <c r="CI78" i="4"/>
  <c r="HL78" i="4"/>
  <c r="CD78" i="4"/>
  <c r="HP78" i="4"/>
  <c r="CE78" i="4"/>
  <c r="CQ78" i="4" l="1"/>
  <c r="BN78" i="4"/>
  <c r="CR78" i="4"/>
  <c r="BO78" i="4"/>
  <c r="AJ78" i="4"/>
  <c r="CS78" i="4"/>
  <c r="AK78" i="4"/>
  <c r="GI78" i="4"/>
  <c r="BA78" i="4"/>
  <c r="GJ78" i="4"/>
  <c r="BB78" i="4"/>
  <c r="BC78" i="4"/>
  <c r="GH78" i="4"/>
  <c r="AZ78" i="4"/>
  <c r="GG78" i="4"/>
  <c r="BH78" i="4"/>
  <c r="BG78" i="4"/>
  <c r="IG78" i="4"/>
  <c r="HQ78" i="4"/>
  <c r="CN78" i="4" l="1"/>
  <c r="AF78" i="4"/>
  <c r="BK78" i="4"/>
  <c r="CM78" i="4"/>
  <c r="AN78" i="4"/>
  <c r="BJ78" i="4"/>
  <c r="AM78" i="4"/>
  <c r="CO78" i="4"/>
  <c r="AG78" i="4"/>
  <c r="BL78" i="4"/>
  <c r="CP78" i="4"/>
  <c r="AH78" i="4"/>
  <c r="AI78" i="4"/>
  <c r="BM78" i="4"/>
  <c r="J78" i="4" l="1"/>
  <c r="G78" i="4"/>
  <c r="E78" i="4"/>
  <c r="DN77" i="4" l="1"/>
  <c r="CF77" i="4" l="1"/>
  <c r="CG77" i="4"/>
  <c r="GK77" i="4" l="1"/>
  <c r="BD77" i="4"/>
  <c r="BE77" i="4"/>
  <c r="CC77" i="4"/>
  <c r="CB77" i="4"/>
  <c r="CJ77" i="4"/>
  <c r="IF77" i="4" s="1"/>
  <c r="CI77" i="4"/>
  <c r="HL77" i="4"/>
  <c r="CD77" i="4"/>
  <c r="HP77" i="4"/>
  <c r="CE77" i="4"/>
  <c r="CQ77" i="4" l="1"/>
  <c r="BN77" i="4"/>
  <c r="CR77" i="4"/>
  <c r="AJ77" i="4"/>
  <c r="BO77" i="4"/>
  <c r="CS77" i="4"/>
  <c r="AK77" i="4"/>
  <c r="GJ77" i="4"/>
  <c r="BB77" i="4"/>
  <c r="BC77" i="4"/>
  <c r="GH77" i="4"/>
  <c r="AZ77" i="4"/>
  <c r="GI77" i="4"/>
  <c r="BA77" i="4"/>
  <c r="GG77" i="4"/>
  <c r="BH77" i="4"/>
  <c r="BG77" i="4"/>
  <c r="IG77" i="4"/>
  <c r="HQ77" i="4"/>
  <c r="AG77" i="4" l="1"/>
  <c r="CO77" i="4"/>
  <c r="BL77" i="4"/>
  <c r="CM77" i="4"/>
  <c r="AN77" i="4"/>
  <c r="BJ77" i="4"/>
  <c r="AM77" i="4"/>
  <c r="CN77" i="4"/>
  <c r="AF77" i="4"/>
  <c r="BK77" i="4"/>
  <c r="CP77" i="4"/>
  <c r="AH77" i="4"/>
  <c r="AI77" i="4"/>
  <c r="BM77" i="4"/>
  <c r="J77" i="4" l="1"/>
  <c r="G77" i="4"/>
  <c r="E77" i="4"/>
  <c r="DN76" i="4" l="1"/>
  <c r="CF76" i="4" l="1"/>
  <c r="CG76" i="4"/>
  <c r="GK76" i="4" l="1"/>
  <c r="BD76" i="4"/>
  <c r="BE76" i="4"/>
  <c r="CC76" i="4"/>
  <c r="HL76" i="4"/>
  <c r="CD76" i="4"/>
  <c r="HP76" i="4"/>
  <c r="CE76" i="4"/>
  <c r="CJ76" i="4"/>
  <c r="IF76" i="4" s="1"/>
  <c r="CI76" i="4"/>
  <c r="CB76" i="4"/>
  <c r="CQ76" i="4" l="1"/>
  <c r="BN76" i="4"/>
  <c r="CR76" i="4"/>
  <c r="BO76" i="4"/>
  <c r="AJ76" i="4"/>
  <c r="CS76" i="4"/>
  <c r="AK76" i="4"/>
  <c r="GJ76" i="4"/>
  <c r="BB76" i="4"/>
  <c r="BC76" i="4"/>
  <c r="GH76" i="4"/>
  <c r="AZ76" i="4"/>
  <c r="GI76" i="4"/>
  <c r="BA76" i="4"/>
  <c r="GG76" i="4"/>
  <c r="BH76" i="4"/>
  <c r="BG76" i="4"/>
  <c r="HQ76" i="4"/>
  <c r="IG76" i="4"/>
  <c r="AG76" i="4" l="1"/>
  <c r="CO76" i="4"/>
  <c r="BL76" i="4"/>
  <c r="AF76" i="4"/>
  <c r="CN76" i="4"/>
  <c r="BK76" i="4"/>
  <c r="CM76" i="4"/>
  <c r="AN76" i="4"/>
  <c r="BJ76" i="4"/>
  <c r="AM76" i="4"/>
  <c r="CP76" i="4"/>
  <c r="AH76" i="4"/>
  <c r="BM76" i="4"/>
  <c r="AI76" i="4"/>
  <c r="J76" i="4" l="1"/>
  <c r="G76" i="4"/>
  <c r="E76" i="4"/>
  <c r="DN75" i="4" l="1"/>
  <c r="CF75" i="4" l="1"/>
  <c r="CG75" i="4"/>
  <c r="GK75" i="4" l="1"/>
  <c r="BD75" i="4"/>
  <c r="BE75" i="4"/>
  <c r="CB75" i="4"/>
  <c r="CC75" i="4"/>
  <c r="CJ75" i="4"/>
  <c r="IF75" i="4" s="1"/>
  <c r="CI75" i="4"/>
  <c r="HL75" i="4"/>
  <c r="CD75" i="4"/>
  <c r="HP75" i="4"/>
  <c r="CE75" i="4"/>
  <c r="CQ75" i="4" l="1"/>
  <c r="BN75" i="4"/>
  <c r="CR75" i="4"/>
  <c r="BO75" i="4"/>
  <c r="AJ75" i="4"/>
  <c r="CS75" i="4"/>
  <c r="AK75" i="4"/>
  <c r="GI75" i="4"/>
  <c r="BA75" i="4"/>
  <c r="GH75" i="4"/>
  <c r="AZ75" i="4"/>
  <c r="GJ75" i="4"/>
  <c r="BB75" i="4"/>
  <c r="BC75" i="4"/>
  <c r="GG75" i="4"/>
  <c r="BH75" i="4"/>
  <c r="BG75" i="4"/>
  <c r="HQ75" i="4"/>
  <c r="IG75" i="4"/>
  <c r="CP75" i="4" l="1"/>
  <c r="AH75" i="4"/>
  <c r="AI75" i="4"/>
  <c r="BM75" i="4"/>
  <c r="CN75" i="4"/>
  <c r="AF75" i="4"/>
  <c r="BK75" i="4"/>
  <c r="CM75" i="4"/>
  <c r="AN75" i="4"/>
  <c r="AM75" i="4"/>
  <c r="BJ75" i="4"/>
  <c r="CO75" i="4"/>
  <c r="AG75" i="4"/>
  <c r="BL75" i="4"/>
  <c r="J75" i="4" l="1"/>
  <c r="G75" i="4"/>
  <c r="E75" i="4"/>
  <c r="DN74" i="4" l="1"/>
  <c r="CF74" i="4" l="1"/>
  <c r="CG74" i="4"/>
  <c r="GK74" i="4" l="1"/>
  <c r="BD74" i="4"/>
  <c r="BE74" i="4"/>
  <c r="CC74" i="4"/>
  <c r="CJ74" i="4"/>
  <c r="IF74" i="4" s="1"/>
  <c r="CI74" i="4"/>
  <c r="CB74" i="4"/>
  <c r="HL74" i="4"/>
  <c r="CD74" i="4"/>
  <c r="CE74" i="4"/>
  <c r="HP74" i="4"/>
  <c r="CQ74" i="4" l="1"/>
  <c r="BN74" i="4"/>
  <c r="CR74" i="4"/>
  <c r="BO74" i="4"/>
  <c r="AJ74" i="4"/>
  <c r="CS74" i="4"/>
  <c r="AK74" i="4"/>
  <c r="GJ74" i="4"/>
  <c r="BB74" i="4"/>
  <c r="BC74" i="4"/>
  <c r="GI74" i="4"/>
  <c r="BA74" i="4"/>
  <c r="GH74" i="4"/>
  <c r="AZ74" i="4"/>
  <c r="GG74" i="4"/>
  <c r="BH74" i="4"/>
  <c r="BG74" i="4"/>
  <c r="IG74" i="4"/>
  <c r="HQ74" i="4"/>
  <c r="CN74" i="4" l="1"/>
  <c r="AF74" i="4"/>
  <c r="BK74" i="4"/>
  <c r="CP74" i="4"/>
  <c r="AH74" i="4"/>
  <c r="AI74" i="4"/>
  <c r="BM74" i="4"/>
  <c r="CO74" i="4"/>
  <c r="AG74" i="4"/>
  <c r="BL74" i="4"/>
  <c r="AN74" i="4"/>
  <c r="CM74" i="4"/>
  <c r="AM74" i="4"/>
  <c r="BJ74" i="4"/>
  <c r="J74" i="4" l="1"/>
  <c r="G74" i="4"/>
  <c r="E74" i="4"/>
  <c r="DN73" i="4" l="1"/>
  <c r="CF73" i="4" l="1"/>
  <c r="CG73" i="4"/>
  <c r="GK73" i="4" l="1"/>
  <c r="BD73" i="4"/>
  <c r="BE73" i="4"/>
  <c r="CB73" i="4"/>
  <c r="CC73" i="4"/>
  <c r="CJ73" i="4"/>
  <c r="IF73" i="4" s="1"/>
  <c r="CI73" i="4"/>
  <c r="HL73" i="4"/>
  <c r="CD73" i="4"/>
  <c r="HP73" i="4"/>
  <c r="CE73" i="4"/>
  <c r="CQ73" i="4" l="1"/>
  <c r="BN73" i="4"/>
  <c r="CR73" i="4"/>
  <c r="AJ73" i="4"/>
  <c r="BO73" i="4"/>
  <c r="CS73" i="4"/>
  <c r="AK73" i="4"/>
  <c r="GH73" i="4"/>
  <c r="AZ73" i="4"/>
  <c r="GI73" i="4"/>
  <c r="BA73" i="4"/>
  <c r="GJ73" i="4"/>
  <c r="BB73" i="4"/>
  <c r="BC73" i="4"/>
  <c r="GG73" i="4"/>
  <c r="BH73" i="4"/>
  <c r="BG73" i="4"/>
  <c r="IG73" i="4"/>
  <c r="HQ73" i="4"/>
  <c r="CP73" i="4" l="1"/>
  <c r="AH73" i="4"/>
  <c r="BM73" i="4"/>
  <c r="AI73" i="4"/>
  <c r="CM73" i="4"/>
  <c r="AN73" i="4"/>
  <c r="BJ73" i="4"/>
  <c r="AM73" i="4"/>
  <c r="CO73" i="4"/>
  <c r="AG73" i="4"/>
  <c r="BL73" i="4"/>
  <c r="AF73" i="4"/>
  <c r="CN73" i="4"/>
  <c r="BK73" i="4"/>
  <c r="J73" i="4" l="1"/>
  <c r="G73" i="4"/>
  <c r="E73" i="4"/>
  <c r="DN72" i="4" l="1"/>
  <c r="CF72" i="4" l="1"/>
  <c r="CG72" i="4"/>
  <c r="GK72" i="4" l="1"/>
  <c r="BD72" i="4"/>
  <c r="BE72" i="4"/>
  <c r="HL72" i="4"/>
  <c r="CD72" i="4"/>
  <c r="CE72" i="4"/>
  <c r="HP72" i="4"/>
  <c r="CJ72" i="4"/>
  <c r="IF72" i="4" s="1"/>
  <c r="CI72" i="4"/>
  <c r="CB72" i="4"/>
  <c r="CC72" i="4"/>
  <c r="CQ72" i="4" l="1"/>
  <c r="BN72" i="4"/>
  <c r="CR72" i="4"/>
  <c r="BO72" i="4"/>
  <c r="AJ72" i="4"/>
  <c r="CS72" i="4"/>
  <c r="AK72" i="4"/>
  <c r="GH72" i="4"/>
  <c r="AZ72" i="4"/>
  <c r="GI72" i="4"/>
  <c r="BA72" i="4"/>
  <c r="GJ72" i="4"/>
  <c r="BB72" i="4"/>
  <c r="BC72" i="4"/>
  <c r="GG72" i="4"/>
  <c r="BH72" i="4"/>
  <c r="BG72" i="4"/>
  <c r="HQ72" i="4"/>
  <c r="IG72" i="4"/>
  <c r="CM72" i="4" l="1"/>
  <c r="AN72" i="4"/>
  <c r="BJ72" i="4"/>
  <c r="AM72" i="4"/>
  <c r="CN72" i="4"/>
  <c r="AF72" i="4"/>
  <c r="BK72" i="4"/>
  <c r="CO72" i="4"/>
  <c r="AG72" i="4"/>
  <c r="BL72" i="4"/>
  <c r="AH72" i="4"/>
  <c r="CP72" i="4"/>
  <c r="AI72" i="4"/>
  <c r="BM72" i="4"/>
  <c r="J72" i="4" l="1"/>
  <c r="G72" i="4"/>
  <c r="E72" i="4"/>
  <c r="DN71" i="4" l="1"/>
  <c r="CF71" i="4" l="1"/>
  <c r="CG71" i="4"/>
  <c r="GK71" i="4" l="1"/>
  <c r="BD71" i="4"/>
  <c r="BE71" i="4"/>
  <c r="CB71" i="4"/>
  <c r="CC71" i="4"/>
  <c r="CJ71" i="4"/>
  <c r="IF71" i="4" s="1"/>
  <c r="CI71" i="4"/>
  <c r="HL71" i="4"/>
  <c r="CD71" i="4"/>
  <c r="CE71" i="4"/>
  <c r="HP71" i="4"/>
  <c r="CQ71" i="4" l="1"/>
  <c r="BN71" i="4"/>
  <c r="CR71" i="4"/>
  <c r="AJ71" i="4"/>
  <c r="BO71" i="4"/>
  <c r="CS71" i="4"/>
  <c r="AK71" i="4"/>
  <c r="GJ71" i="4"/>
  <c r="BB71" i="4"/>
  <c r="BC71" i="4"/>
  <c r="GI71" i="4"/>
  <c r="BA71" i="4"/>
  <c r="GH71" i="4"/>
  <c r="AZ71" i="4"/>
  <c r="GG71" i="4"/>
  <c r="BH71" i="4"/>
  <c r="BG71" i="4"/>
  <c r="IG71" i="4"/>
  <c r="HQ71" i="4"/>
  <c r="CN71" i="4" l="1"/>
  <c r="AF71" i="4"/>
  <c r="BK71" i="4"/>
  <c r="CO71" i="4"/>
  <c r="AG71" i="4"/>
  <c r="BL71" i="4"/>
  <c r="CM71" i="4"/>
  <c r="AN71" i="4"/>
  <c r="BJ71" i="4"/>
  <c r="AM71" i="4"/>
  <c r="CP71" i="4"/>
  <c r="AH71" i="4"/>
  <c r="AI71" i="4"/>
  <c r="BM71" i="4"/>
  <c r="J71" i="4" l="1"/>
  <c r="G71" i="4"/>
  <c r="E71" i="4"/>
  <c r="DN70" i="4" l="1"/>
  <c r="CF70" i="4" l="1"/>
  <c r="CG70" i="4"/>
  <c r="GK70" i="4" l="1"/>
  <c r="BD70" i="4"/>
  <c r="BE70" i="4"/>
  <c r="CB70" i="4"/>
  <c r="HL70" i="4"/>
  <c r="CD70" i="4"/>
  <c r="CE70" i="4"/>
  <c r="HP70" i="4"/>
  <c r="CJ70" i="4"/>
  <c r="IF70" i="4" s="1"/>
  <c r="CI70" i="4"/>
  <c r="CC70" i="4"/>
  <c r="CQ70" i="4" l="1"/>
  <c r="BN70" i="4"/>
  <c r="CR70" i="4"/>
  <c r="AJ70" i="4"/>
  <c r="BO70" i="4"/>
  <c r="CS70" i="4"/>
  <c r="AK70" i="4"/>
  <c r="GI70" i="4"/>
  <c r="BA70" i="4"/>
  <c r="GJ70" i="4"/>
  <c r="BB70" i="4"/>
  <c r="BC70" i="4"/>
  <c r="GH70" i="4"/>
  <c r="AZ70" i="4"/>
  <c r="GG70" i="4"/>
  <c r="BH70" i="4"/>
  <c r="BG70" i="4"/>
  <c r="HQ70" i="4"/>
  <c r="IG70" i="4"/>
  <c r="CN70" i="4" l="1"/>
  <c r="AF70" i="4"/>
  <c r="BK70" i="4"/>
  <c r="AN70" i="4"/>
  <c r="CM70" i="4"/>
  <c r="BJ70" i="4"/>
  <c r="AM70" i="4"/>
  <c r="CO70" i="4"/>
  <c r="AG70" i="4"/>
  <c r="BL70" i="4"/>
  <c r="CP70" i="4"/>
  <c r="AH70" i="4"/>
  <c r="AI70" i="4"/>
  <c r="BM70" i="4"/>
  <c r="J70" i="4" l="1"/>
  <c r="G70" i="4"/>
  <c r="E70" i="4"/>
  <c r="DN69" i="4" l="1"/>
  <c r="CF69" i="4" l="1"/>
  <c r="CG69" i="4"/>
  <c r="GK69" i="4" l="1"/>
  <c r="BD69" i="4"/>
  <c r="BE69" i="4"/>
  <c r="HL69" i="4"/>
  <c r="CD69" i="4"/>
  <c r="CE69" i="4"/>
  <c r="HP69" i="4"/>
  <c r="CB69" i="4"/>
  <c r="CJ69" i="4"/>
  <c r="IF69" i="4" s="1"/>
  <c r="CI69" i="4"/>
  <c r="CC69" i="4"/>
  <c r="CQ69" i="4" l="1"/>
  <c r="BN69" i="4"/>
  <c r="CR69" i="4"/>
  <c r="BO69" i="4"/>
  <c r="AJ69" i="4"/>
  <c r="CS69" i="4"/>
  <c r="AK69" i="4"/>
  <c r="GI69" i="4"/>
  <c r="BA69" i="4"/>
  <c r="GH69" i="4"/>
  <c r="AZ69" i="4"/>
  <c r="GJ69" i="4"/>
  <c r="BB69" i="4"/>
  <c r="BC69" i="4"/>
  <c r="GG69" i="4"/>
  <c r="BH69" i="4"/>
  <c r="BG69" i="4"/>
  <c r="HQ69" i="4"/>
  <c r="IG69" i="4"/>
  <c r="CO69" i="4" l="1"/>
  <c r="AG69" i="4"/>
  <c r="BL69" i="4"/>
  <c r="AF69" i="4"/>
  <c r="CN69" i="4"/>
  <c r="BK69" i="4"/>
  <c r="AN69" i="4"/>
  <c r="CM69" i="4"/>
  <c r="AM69" i="4"/>
  <c r="BJ69" i="4"/>
  <c r="AH69" i="4"/>
  <c r="CP69" i="4"/>
  <c r="AI69" i="4"/>
  <c r="BM69" i="4"/>
  <c r="J69" i="4" l="1"/>
  <c r="G69" i="4"/>
  <c r="E69" i="4"/>
  <c r="DN68" i="4" l="1"/>
  <c r="CF68" i="4" l="1"/>
  <c r="CG68" i="4"/>
  <c r="GK68" i="4" l="1"/>
  <c r="BD68" i="4"/>
  <c r="BE68" i="4"/>
  <c r="CB68" i="4"/>
  <c r="HL68" i="4"/>
  <c r="CD68" i="4"/>
  <c r="HP68" i="4"/>
  <c r="CE68" i="4"/>
  <c r="CJ68" i="4"/>
  <c r="IF68" i="4" s="1"/>
  <c r="CI68" i="4"/>
  <c r="CC68" i="4"/>
  <c r="CQ68" i="4" l="1"/>
  <c r="BN68" i="4"/>
  <c r="CR68" i="4"/>
  <c r="AJ68" i="4"/>
  <c r="BO68" i="4"/>
  <c r="CS68" i="4"/>
  <c r="AK68" i="4"/>
  <c r="GJ68" i="4"/>
  <c r="BB68" i="4"/>
  <c r="BC68" i="4"/>
  <c r="GI68" i="4"/>
  <c r="BA68" i="4"/>
  <c r="GH68" i="4"/>
  <c r="AZ68" i="4"/>
  <c r="GG68" i="4"/>
  <c r="BH68" i="4"/>
  <c r="BG68" i="4"/>
  <c r="HQ68" i="4"/>
  <c r="IG68" i="4"/>
  <c r="AN68" i="4" l="1"/>
  <c r="CM68" i="4"/>
  <c r="BJ68" i="4"/>
  <c r="AM68" i="4"/>
  <c r="AG68" i="4"/>
  <c r="CO68" i="4"/>
  <c r="BL68" i="4"/>
  <c r="CP68" i="4"/>
  <c r="AH68" i="4"/>
  <c r="BM68" i="4"/>
  <c r="AI68" i="4"/>
  <c r="AF68" i="4"/>
  <c r="CN68" i="4"/>
  <c r="BK68" i="4"/>
  <c r="J68" i="4" l="1"/>
  <c r="G68" i="4"/>
  <c r="E68" i="4"/>
  <c r="DN67" i="4" l="1"/>
  <c r="CF67" i="4" l="1"/>
  <c r="CG67" i="4"/>
  <c r="GK67" i="4" l="1"/>
  <c r="BD67" i="4"/>
  <c r="BE67" i="4"/>
  <c r="CC67" i="4"/>
  <c r="CB67" i="4"/>
  <c r="CJ67" i="4"/>
  <c r="IF67" i="4" s="1"/>
  <c r="CI67" i="4"/>
  <c r="HL67" i="4"/>
  <c r="CD67" i="4"/>
  <c r="HP67" i="4"/>
  <c r="CE67" i="4"/>
  <c r="CQ67" i="4" l="1"/>
  <c r="BN67" i="4"/>
  <c r="CR67" i="4"/>
  <c r="BO67" i="4"/>
  <c r="AJ67" i="4"/>
  <c r="CS67" i="4"/>
  <c r="AK67" i="4"/>
  <c r="GH67" i="4"/>
  <c r="AZ67" i="4"/>
  <c r="GI67" i="4"/>
  <c r="BA67" i="4"/>
  <c r="GJ67" i="4"/>
  <c r="BB67" i="4"/>
  <c r="BC67" i="4"/>
  <c r="GG67" i="4"/>
  <c r="BH67" i="4"/>
  <c r="BG67" i="4"/>
  <c r="HQ67" i="4"/>
  <c r="IG67" i="4"/>
  <c r="CO67" i="4" l="1"/>
  <c r="AG67" i="4"/>
  <c r="BL67" i="4"/>
  <c r="CM67" i="4"/>
  <c r="AN67" i="4"/>
  <c r="BJ67" i="4"/>
  <c r="AM67" i="4"/>
  <c r="CP67" i="4"/>
  <c r="AH67" i="4"/>
  <c r="AI67" i="4"/>
  <c r="BM67" i="4"/>
  <c r="AF67" i="4"/>
  <c r="CN67" i="4"/>
  <c r="BK67" i="4"/>
  <c r="J67" i="4" l="1"/>
  <c r="G67" i="4"/>
  <c r="E67" i="4"/>
  <c r="J66" i="4" l="1"/>
  <c r="G66" i="4"/>
  <c r="E66" i="4"/>
  <c r="DN65" i="4" l="1"/>
  <c r="CF65" i="4" l="1"/>
  <c r="CG65" i="4"/>
  <c r="GK65" i="4" l="1"/>
  <c r="BD65" i="4"/>
  <c r="BE65" i="4"/>
  <c r="CC65" i="4"/>
  <c r="CJ65" i="4"/>
  <c r="IF65" i="4" s="1"/>
  <c r="CI65" i="4"/>
  <c r="CB65" i="4"/>
  <c r="HL65" i="4"/>
  <c r="CD65" i="4"/>
  <c r="CE65" i="4"/>
  <c r="HP65" i="4" l="1"/>
  <c r="HQ65" i="4" s="1"/>
  <c r="CQ65" i="4"/>
  <c r="BN65" i="4"/>
  <c r="CR65" i="4"/>
  <c r="BO65" i="4"/>
  <c r="AJ65" i="4"/>
  <c r="CS65" i="4"/>
  <c r="AK65" i="4"/>
  <c r="GI65" i="4"/>
  <c r="BA65" i="4"/>
  <c r="GH65" i="4"/>
  <c r="AZ65" i="4"/>
  <c r="GJ65" i="4"/>
  <c r="BB65" i="4"/>
  <c r="BC65" i="4"/>
  <c r="GG65" i="4"/>
  <c r="BH65" i="4"/>
  <c r="BG65" i="4"/>
  <c r="IG65" i="4" l="1"/>
  <c r="CN65" i="4"/>
  <c r="AF65" i="4"/>
  <c r="BK65" i="4"/>
  <c r="CO65" i="4"/>
  <c r="AG65" i="4"/>
  <c r="BL65" i="4"/>
  <c r="CM65" i="4"/>
  <c r="AN65" i="4"/>
  <c r="AM65" i="4"/>
  <c r="BJ65" i="4"/>
  <c r="CP65" i="4"/>
  <c r="AH65" i="4"/>
  <c r="AI65" i="4"/>
  <c r="BM65" i="4"/>
  <c r="J65" i="4" l="1"/>
  <c r="G65" i="4"/>
  <c r="E65" i="4"/>
  <c r="J64" i="4" l="1"/>
  <c r="G64" i="4"/>
  <c r="E64" i="4"/>
  <c r="DN63" i="4" l="1"/>
  <c r="CF63" i="4" l="1"/>
  <c r="CG63" i="4"/>
  <c r="GK63" i="4" l="1"/>
  <c r="BD63" i="4"/>
  <c r="BE63" i="4"/>
  <c r="CC63" i="4"/>
  <c r="CB63" i="4"/>
  <c r="CJ63" i="4"/>
  <c r="IF63" i="4" s="1"/>
  <c r="CI63" i="4"/>
  <c r="HL63" i="4"/>
  <c r="CD63" i="4"/>
  <c r="CE63" i="4"/>
  <c r="HP63" i="4"/>
  <c r="CQ63" i="4" l="1"/>
  <c r="BN63" i="4"/>
  <c r="CR63" i="4"/>
  <c r="BO63" i="4"/>
  <c r="AJ63" i="4"/>
  <c r="CS63" i="4"/>
  <c r="AK63" i="4"/>
  <c r="GI63" i="4"/>
  <c r="BA63" i="4"/>
  <c r="GH63" i="4"/>
  <c r="AZ63" i="4"/>
  <c r="GJ63" i="4"/>
  <c r="BB63" i="4"/>
  <c r="BC63" i="4"/>
  <c r="GG63" i="4"/>
  <c r="BH63" i="4"/>
  <c r="BG63" i="4"/>
  <c r="HQ63" i="4"/>
  <c r="IG63" i="4"/>
  <c r="AG63" i="4" l="1"/>
  <c r="CO63" i="4"/>
  <c r="BL63" i="4"/>
  <c r="CM63" i="4"/>
  <c r="AN63" i="4"/>
  <c r="BJ63" i="4"/>
  <c r="AM63" i="4"/>
  <c r="CN63" i="4"/>
  <c r="AF63" i="4"/>
  <c r="BK63" i="4"/>
  <c r="AH63" i="4"/>
  <c r="CP63" i="4"/>
  <c r="AI63" i="4"/>
  <c r="BM63" i="4"/>
  <c r="J63" i="4" l="1"/>
  <c r="G63" i="4"/>
  <c r="E63" i="4"/>
  <c r="J62" i="4" l="1"/>
  <c r="G62" i="4"/>
  <c r="E62" i="4"/>
  <c r="DN61" i="4" l="1"/>
  <c r="J61" i="4" l="1"/>
  <c r="G61" i="4"/>
  <c r="E61" i="4"/>
  <c r="DN60" i="4" l="1"/>
  <c r="CF60" i="4" l="1"/>
  <c r="CG60" i="4"/>
  <c r="GK60" i="4" l="1"/>
  <c r="BD60" i="4"/>
  <c r="BE60" i="4"/>
  <c r="CJ60" i="4"/>
  <c r="IF60" i="4" s="1"/>
  <c r="CI60" i="4"/>
  <c r="CC60" i="4"/>
  <c r="HL60" i="4"/>
  <c r="CD60" i="4"/>
  <c r="HP60" i="4"/>
  <c r="CE60" i="4"/>
  <c r="CB60" i="4"/>
  <c r="CQ60" i="4" l="1"/>
  <c r="BN60" i="4"/>
  <c r="CR60" i="4"/>
  <c r="AJ60" i="4"/>
  <c r="BO60" i="4"/>
  <c r="CS60" i="4"/>
  <c r="AK60" i="4"/>
  <c r="GH60" i="4"/>
  <c r="AZ60" i="4"/>
  <c r="GJ60" i="4"/>
  <c r="BB60" i="4"/>
  <c r="BC60" i="4"/>
  <c r="GI60" i="4"/>
  <c r="BA60" i="4"/>
  <c r="GG60" i="4"/>
  <c r="BH60" i="4"/>
  <c r="BG60" i="4"/>
  <c r="IG60" i="4"/>
  <c r="HQ60" i="4"/>
  <c r="AG60" i="4" l="1"/>
  <c r="CO60" i="4"/>
  <c r="BL60" i="4"/>
  <c r="AF60" i="4"/>
  <c r="CN60" i="4"/>
  <c r="BK60" i="4"/>
  <c r="CP60" i="4"/>
  <c r="AH60" i="4"/>
  <c r="AI60" i="4"/>
  <c r="BM60" i="4"/>
  <c r="CM60" i="4"/>
  <c r="AN60" i="4"/>
  <c r="BJ60" i="4"/>
  <c r="AM60" i="4"/>
  <c r="J60" i="4" l="1"/>
  <c r="G60" i="4"/>
  <c r="E60" i="4"/>
  <c r="J59" i="4" l="1"/>
  <c r="G59" i="4"/>
  <c r="E59" i="4"/>
  <c r="DN58" i="4" l="1"/>
  <c r="CF58" i="4" l="1"/>
  <c r="CG58" i="4"/>
  <c r="GK58" i="4" l="1"/>
  <c r="BD58" i="4"/>
  <c r="BE58" i="4"/>
  <c r="CJ58" i="4"/>
  <c r="IF58" i="4" s="1"/>
  <c r="CI58" i="4"/>
  <c r="CC58" i="4"/>
  <c r="CB58" i="4"/>
  <c r="HL58" i="4"/>
  <c r="CD58" i="4"/>
  <c r="CE58" i="4"/>
  <c r="HP58" i="4"/>
  <c r="CQ58" i="4" l="1"/>
  <c r="BN58" i="4"/>
  <c r="CR58" i="4"/>
  <c r="BO58" i="4"/>
  <c r="AJ58" i="4"/>
  <c r="CS58" i="4"/>
  <c r="AK58" i="4"/>
  <c r="GH58" i="4"/>
  <c r="AZ58" i="4"/>
  <c r="GI58" i="4"/>
  <c r="BA58" i="4"/>
  <c r="GJ58" i="4"/>
  <c r="BB58" i="4"/>
  <c r="BC58" i="4"/>
  <c r="GG58" i="4"/>
  <c r="BH58" i="4"/>
  <c r="BG58" i="4"/>
  <c r="IG58" i="4"/>
  <c r="HQ58" i="4"/>
  <c r="CN58" i="4" l="1"/>
  <c r="AF58" i="4"/>
  <c r="BK58" i="4"/>
  <c r="AN58" i="4"/>
  <c r="CM58" i="4"/>
  <c r="BJ58" i="4"/>
  <c r="AM58" i="4"/>
  <c r="CP58" i="4"/>
  <c r="AH58" i="4"/>
  <c r="BM58" i="4"/>
  <c r="AI58" i="4"/>
  <c r="CO58" i="4"/>
  <c r="AG58" i="4"/>
  <c r="BL58" i="4"/>
  <c r="J58" i="4" l="1"/>
  <c r="G58" i="4"/>
  <c r="E58" i="4"/>
  <c r="J57" i="4" l="1"/>
  <c r="G57" i="4"/>
  <c r="E57" i="4"/>
  <c r="DN56" i="4" l="1"/>
  <c r="CF56" i="4" l="1"/>
  <c r="CG56" i="4"/>
  <c r="GK56" i="4" l="1"/>
  <c r="BD56" i="4"/>
  <c r="BE56" i="4"/>
  <c r="CB56" i="4"/>
  <c r="HL56" i="4"/>
  <c r="CD56" i="4"/>
  <c r="CE56" i="4"/>
  <c r="HP56" i="4"/>
  <c r="CC56" i="4"/>
  <c r="CJ56" i="4"/>
  <c r="IF56" i="4" s="1"/>
  <c r="CI56" i="4"/>
  <c r="CQ56" i="4" l="1"/>
  <c r="BN56" i="4"/>
  <c r="CR56" i="4"/>
  <c r="BO56" i="4"/>
  <c r="AJ56" i="4"/>
  <c r="CS56" i="4"/>
  <c r="AK56" i="4"/>
  <c r="GJ56" i="4"/>
  <c r="BB56" i="4"/>
  <c r="BC56" i="4"/>
  <c r="GH56" i="4"/>
  <c r="AZ56" i="4"/>
  <c r="GI56" i="4"/>
  <c r="BA56" i="4"/>
  <c r="GG56" i="4"/>
  <c r="BH56" i="4"/>
  <c r="BG56" i="4"/>
  <c r="HQ56" i="4"/>
  <c r="IG56" i="4"/>
  <c r="AN56" i="4" l="1"/>
  <c r="CM56" i="4"/>
  <c r="BJ56" i="4"/>
  <c r="AM56" i="4"/>
  <c r="AG56" i="4"/>
  <c r="CO56" i="4"/>
  <c r="BL56" i="4"/>
  <c r="CP56" i="4"/>
  <c r="AH56" i="4"/>
  <c r="BM56" i="4"/>
  <c r="AI56" i="4"/>
  <c r="CN56" i="4"/>
  <c r="AF56" i="4"/>
  <c r="BK56" i="4"/>
  <c r="J56" i="4" l="1"/>
  <c r="G56" i="4"/>
  <c r="E56" i="4"/>
  <c r="DN55" i="4" l="1"/>
  <c r="CF55" i="4" l="1"/>
  <c r="CG55" i="4"/>
  <c r="GK55" i="4" l="1"/>
  <c r="BD55" i="4"/>
  <c r="BE55" i="4"/>
  <c r="CB55" i="4"/>
  <c r="HL55" i="4"/>
  <c r="CD55" i="4"/>
  <c r="CE55" i="4"/>
  <c r="HP55" i="4"/>
  <c r="CC55" i="4"/>
  <c r="CJ55" i="4"/>
  <c r="IF55" i="4" s="1"/>
  <c r="CI55" i="4"/>
  <c r="CQ55" i="4" l="1"/>
  <c r="BN55" i="4"/>
  <c r="CR55" i="4"/>
  <c r="AJ55" i="4"/>
  <c r="BO55" i="4"/>
  <c r="CS55" i="4"/>
  <c r="AK55" i="4"/>
  <c r="GH55" i="4"/>
  <c r="AZ55" i="4"/>
  <c r="GJ55" i="4"/>
  <c r="BB55" i="4"/>
  <c r="BC55" i="4"/>
  <c r="GI55" i="4"/>
  <c r="BA55" i="4"/>
  <c r="GG55" i="4"/>
  <c r="BH55" i="4"/>
  <c r="BG55" i="4"/>
  <c r="IG55" i="4"/>
  <c r="HQ55" i="4"/>
  <c r="AN55" i="4" l="1"/>
  <c r="CM55" i="4"/>
  <c r="AM55" i="4"/>
  <c r="BJ55" i="4"/>
  <c r="AG55" i="4"/>
  <c r="CO55" i="4"/>
  <c r="BL55" i="4"/>
  <c r="CP55" i="4"/>
  <c r="AH55" i="4"/>
  <c r="AI55" i="4"/>
  <c r="BM55" i="4"/>
  <c r="CN55" i="4"/>
  <c r="AF55" i="4"/>
  <c r="BK55" i="4"/>
  <c r="J55" i="4" l="1"/>
  <c r="G55" i="4"/>
  <c r="E55" i="4"/>
  <c r="DN54" i="4" l="1"/>
  <c r="CF54" i="4" l="1"/>
  <c r="CG54" i="4"/>
  <c r="GK54" i="4" l="1"/>
  <c r="BD54" i="4"/>
  <c r="BE54" i="4"/>
  <c r="CJ54" i="4"/>
  <c r="IF54" i="4" s="1"/>
  <c r="CI54" i="4"/>
  <c r="CB54" i="4"/>
  <c r="CC54" i="4"/>
  <c r="HL54" i="4"/>
  <c r="CD54" i="4"/>
  <c r="CE54" i="4"/>
  <c r="HP54" i="4"/>
  <c r="CQ54" i="4" l="1"/>
  <c r="BN54" i="4"/>
  <c r="CR54" i="4"/>
  <c r="AJ54" i="4"/>
  <c r="BO54" i="4"/>
  <c r="CS54" i="4"/>
  <c r="AK54" i="4"/>
  <c r="GI54" i="4"/>
  <c r="BA54" i="4"/>
  <c r="GH54" i="4"/>
  <c r="AZ54" i="4"/>
  <c r="GJ54" i="4"/>
  <c r="BB54" i="4"/>
  <c r="BC54" i="4"/>
  <c r="GG54" i="4"/>
  <c r="BH54" i="4"/>
  <c r="BG54" i="4"/>
  <c r="HQ54" i="4"/>
  <c r="IG54" i="4"/>
  <c r="AH54" i="4" l="1"/>
  <c r="CP54" i="4"/>
  <c r="AI54" i="4"/>
  <c r="BM54" i="4"/>
  <c r="AN54" i="4"/>
  <c r="CM54" i="4"/>
  <c r="BJ54" i="4"/>
  <c r="AM54" i="4"/>
  <c r="AG54" i="4"/>
  <c r="CO54" i="4"/>
  <c r="BL54" i="4"/>
  <c r="CN54" i="4"/>
  <c r="AF54" i="4"/>
  <c r="BK54" i="4"/>
  <c r="J54" i="4" l="1"/>
  <c r="G54" i="4"/>
  <c r="E54" i="4"/>
  <c r="DN53" i="4" l="1"/>
  <c r="CF53" i="4" l="1"/>
  <c r="CG53" i="4"/>
  <c r="GK53" i="4" l="1"/>
  <c r="BD53" i="4"/>
  <c r="BE53" i="4"/>
  <c r="CB53" i="4"/>
  <c r="HL53" i="4"/>
  <c r="CD53" i="4"/>
  <c r="HP53" i="4"/>
  <c r="CE53" i="4"/>
  <c r="CC53" i="4"/>
  <c r="CJ53" i="4"/>
  <c r="IF53" i="4" s="1"/>
  <c r="CI53" i="4"/>
  <c r="CQ53" i="4" l="1"/>
  <c r="BN53" i="4"/>
  <c r="CR53" i="4"/>
  <c r="AJ53" i="4"/>
  <c r="BO53" i="4"/>
  <c r="CS53" i="4"/>
  <c r="AK53" i="4"/>
  <c r="GJ53" i="4"/>
  <c r="BB53" i="4"/>
  <c r="BC53" i="4"/>
  <c r="GH53" i="4"/>
  <c r="AZ53" i="4"/>
  <c r="GI53" i="4"/>
  <c r="BA53" i="4"/>
  <c r="GG53" i="4"/>
  <c r="BH53" i="4"/>
  <c r="BG53" i="4"/>
  <c r="IG53" i="4"/>
  <c r="HQ53" i="4"/>
  <c r="CP53" i="4" l="1"/>
  <c r="AH53" i="4"/>
  <c r="AI53" i="4"/>
  <c r="BM53" i="4"/>
  <c r="AN53" i="4"/>
  <c r="CM53" i="4"/>
  <c r="BJ53" i="4"/>
  <c r="AM53" i="4"/>
  <c r="CO53" i="4"/>
  <c r="AG53" i="4"/>
  <c r="BL53" i="4"/>
  <c r="AF53" i="4"/>
  <c r="CN53" i="4"/>
  <c r="BK53" i="4"/>
  <c r="J53" i="4" l="1"/>
  <c r="G53" i="4"/>
  <c r="E53" i="4"/>
  <c r="DN52" i="4" l="1"/>
  <c r="CF52" i="4" l="1"/>
  <c r="CG52" i="4"/>
  <c r="GK52" i="4" l="1"/>
  <c r="BD52" i="4"/>
  <c r="BE52" i="4"/>
  <c r="CC52" i="4"/>
  <c r="CJ52" i="4"/>
  <c r="IF52" i="4" s="1"/>
  <c r="CI52" i="4"/>
  <c r="CB52" i="4"/>
  <c r="HL52" i="4"/>
  <c r="CD52" i="4"/>
  <c r="HP52" i="4"/>
  <c r="CE52" i="4"/>
  <c r="CQ52" i="4" l="1"/>
  <c r="BN52" i="4"/>
  <c r="CR52" i="4"/>
  <c r="BO52" i="4"/>
  <c r="AJ52" i="4"/>
  <c r="CS52" i="4"/>
  <c r="AK52" i="4"/>
  <c r="GH52" i="4"/>
  <c r="AZ52" i="4"/>
  <c r="GJ52" i="4"/>
  <c r="BB52" i="4"/>
  <c r="BC52" i="4"/>
  <c r="GI52" i="4"/>
  <c r="BA52" i="4"/>
  <c r="GG52" i="4"/>
  <c r="BH52" i="4"/>
  <c r="BG52" i="4"/>
  <c r="IG52" i="4"/>
  <c r="HQ52" i="4"/>
  <c r="CM52" i="4" l="1"/>
  <c r="AN52" i="4"/>
  <c r="BJ52" i="4"/>
  <c r="AM52" i="4"/>
  <c r="CP52" i="4"/>
  <c r="AH52" i="4"/>
  <c r="AI52" i="4"/>
  <c r="BM52" i="4"/>
  <c r="AG52" i="4"/>
  <c r="CO52" i="4"/>
  <c r="BL52" i="4"/>
  <c r="AF52" i="4"/>
  <c r="CN52" i="4"/>
  <c r="BK52" i="4"/>
  <c r="J52" i="4" l="1"/>
  <c r="G52" i="4"/>
  <c r="E52" i="4"/>
  <c r="J51" i="4" l="1"/>
  <c r="G51" i="4"/>
  <c r="E51" i="4"/>
  <c r="J50" i="4" l="1"/>
  <c r="G50" i="4"/>
  <c r="E50" i="4"/>
  <c r="DN49" i="4" l="1"/>
  <c r="CF49" i="4" l="1"/>
  <c r="CG49" i="4"/>
  <c r="GK49" i="4" l="1"/>
  <c r="BD49" i="4"/>
  <c r="BE49" i="4"/>
  <c r="CB49" i="4"/>
  <c r="CC49" i="4"/>
  <c r="HL49" i="4"/>
  <c r="CD49" i="4"/>
  <c r="CE49" i="4"/>
  <c r="CJ49" i="4"/>
  <c r="IF49" i="4" s="1"/>
  <c r="CI49" i="4"/>
  <c r="HP49" i="4" l="1"/>
  <c r="HQ49" i="4" s="1"/>
  <c r="CQ49" i="4"/>
  <c r="BN49" i="4"/>
  <c r="CR49" i="4"/>
  <c r="AJ49" i="4"/>
  <c r="BO49" i="4"/>
  <c r="CS49" i="4"/>
  <c r="AK49" i="4"/>
  <c r="GH49" i="4"/>
  <c r="AZ49" i="4"/>
  <c r="GI49" i="4"/>
  <c r="BA49" i="4"/>
  <c r="GJ49" i="4"/>
  <c r="BB49" i="4"/>
  <c r="BC49" i="4"/>
  <c r="GG49" i="4"/>
  <c r="BH49" i="4"/>
  <c r="BG49" i="4"/>
  <c r="IG49" i="4" l="1"/>
  <c r="CO49" i="4"/>
  <c r="AG49" i="4"/>
  <c r="BL49" i="4"/>
  <c r="CM49" i="4"/>
  <c r="AN49" i="4"/>
  <c r="AM49" i="4"/>
  <c r="BJ49" i="4"/>
  <c r="AF49" i="4"/>
  <c r="CN49" i="4"/>
  <c r="BK49" i="4"/>
  <c r="AH49" i="4"/>
  <c r="CP49" i="4"/>
  <c r="AI49" i="4"/>
  <c r="BM49" i="4"/>
  <c r="J49" i="4" l="1"/>
  <c r="G49" i="4"/>
  <c r="E49" i="4"/>
  <c r="DN48" i="4" l="1"/>
  <c r="CF48" i="4" l="1"/>
  <c r="CG48" i="4"/>
  <c r="GK48" i="4" l="1"/>
  <c r="BD48" i="4"/>
  <c r="BE48" i="4"/>
  <c r="CC48" i="4"/>
  <c r="CJ48" i="4"/>
  <c r="IF48" i="4" s="1"/>
  <c r="CI48" i="4"/>
  <c r="CB48" i="4"/>
  <c r="HL48" i="4"/>
  <c r="CD48" i="4"/>
  <c r="HP48" i="4"/>
  <c r="CE48" i="4"/>
  <c r="CQ48" i="4" l="1"/>
  <c r="BN48" i="4"/>
  <c r="CR48" i="4"/>
  <c r="BO48" i="4"/>
  <c r="AJ48" i="4"/>
  <c r="CS48" i="4"/>
  <c r="AK48" i="4"/>
  <c r="GH48" i="4"/>
  <c r="AZ48" i="4"/>
  <c r="GJ48" i="4"/>
  <c r="BB48" i="4"/>
  <c r="BC48" i="4"/>
  <c r="GI48" i="4"/>
  <c r="BA48" i="4"/>
  <c r="GG48" i="4"/>
  <c r="BH48" i="4"/>
  <c r="BG48" i="4"/>
  <c r="HQ48" i="4"/>
  <c r="IG48" i="4"/>
  <c r="AF48" i="4" l="1"/>
  <c r="CN48" i="4"/>
  <c r="BK48" i="4"/>
  <c r="CO48" i="4"/>
  <c r="AG48" i="4"/>
  <c r="BL48" i="4"/>
  <c r="CP48" i="4"/>
  <c r="AH48" i="4"/>
  <c r="BM48" i="4"/>
  <c r="AI48" i="4"/>
  <c r="AN48" i="4"/>
  <c r="CM48" i="4"/>
  <c r="AM48" i="4"/>
  <c r="BJ48" i="4"/>
  <c r="J48" i="4" l="1"/>
  <c r="G48" i="4"/>
  <c r="E48" i="4"/>
  <c r="DN47" i="4" l="1"/>
  <c r="CF47" i="4" l="1"/>
  <c r="CG47" i="4"/>
  <c r="GK47" i="4" l="1"/>
  <c r="BD47" i="4"/>
  <c r="BE47" i="4"/>
  <c r="CJ47" i="4"/>
  <c r="IF47" i="4" s="1"/>
  <c r="CI47" i="4"/>
  <c r="CB47" i="4"/>
  <c r="CC47" i="4"/>
  <c r="HL47" i="4"/>
  <c r="CD47" i="4"/>
  <c r="HP47" i="4"/>
  <c r="CE47" i="4"/>
  <c r="CQ47" i="4" l="1"/>
  <c r="BN47" i="4"/>
  <c r="CR47" i="4"/>
  <c r="AJ47" i="4"/>
  <c r="BO47" i="4"/>
  <c r="CS47" i="4"/>
  <c r="AK47" i="4"/>
  <c r="GH47" i="4"/>
  <c r="AZ47" i="4"/>
  <c r="GI47" i="4"/>
  <c r="BA47" i="4"/>
  <c r="GJ47" i="4"/>
  <c r="BB47" i="4"/>
  <c r="BC47" i="4"/>
  <c r="GG47" i="4"/>
  <c r="BH47" i="4"/>
  <c r="BG47" i="4"/>
  <c r="HQ47" i="4"/>
  <c r="IG47" i="4"/>
  <c r="CM47" i="4" l="1"/>
  <c r="AN47" i="4"/>
  <c r="AM47" i="4"/>
  <c r="BJ47" i="4"/>
  <c r="CO47" i="4"/>
  <c r="AG47" i="4"/>
  <c r="BL47" i="4"/>
  <c r="CP47" i="4"/>
  <c r="AH47" i="4"/>
  <c r="AI47" i="4"/>
  <c r="BM47" i="4"/>
  <c r="CN47" i="4"/>
  <c r="AF47" i="4"/>
  <c r="BK47" i="4"/>
  <c r="J47" i="4" l="1"/>
  <c r="G47" i="4"/>
  <c r="E47" i="4"/>
  <c r="DN46" i="4" l="1"/>
  <c r="CF46" i="4" l="1"/>
  <c r="CG46" i="4"/>
  <c r="GK46" i="4" l="1"/>
  <c r="BD46" i="4"/>
  <c r="BE46" i="4"/>
  <c r="HL46" i="4"/>
  <c r="CD46" i="4"/>
  <c r="HP46" i="4"/>
  <c r="CE46" i="4"/>
  <c r="CJ46" i="4"/>
  <c r="IF46" i="4" s="1"/>
  <c r="CI46" i="4"/>
  <c r="CB46" i="4"/>
  <c r="CC46" i="4"/>
  <c r="CQ46" i="4" l="1"/>
  <c r="BN46" i="4"/>
  <c r="CR46" i="4"/>
  <c r="AJ46" i="4"/>
  <c r="BO46" i="4"/>
  <c r="CS46" i="4"/>
  <c r="AK46" i="4"/>
  <c r="GH46" i="4"/>
  <c r="AZ46" i="4"/>
  <c r="GI46" i="4"/>
  <c r="BA46" i="4"/>
  <c r="GJ46" i="4"/>
  <c r="BB46" i="4"/>
  <c r="BC46" i="4"/>
  <c r="GG46" i="4"/>
  <c r="BH46" i="4"/>
  <c r="BG46" i="4"/>
  <c r="HQ46" i="4"/>
  <c r="IG46" i="4"/>
  <c r="CO46" i="4" l="1"/>
  <c r="AG46" i="4"/>
  <c r="BL46" i="4"/>
  <c r="AF46" i="4"/>
  <c r="CN46" i="4"/>
  <c r="BK46" i="4"/>
  <c r="CM46" i="4"/>
  <c r="AN46" i="4"/>
  <c r="AM46" i="4"/>
  <c r="BJ46" i="4"/>
  <c r="CP46" i="4"/>
  <c r="AH46" i="4"/>
  <c r="BM46" i="4"/>
  <c r="AI46" i="4"/>
  <c r="J46" i="4" l="1"/>
  <c r="G46" i="4"/>
  <c r="E46" i="4"/>
  <c r="DN45" i="4" l="1"/>
  <c r="CF45" i="4" l="1"/>
  <c r="CG45" i="4"/>
  <c r="GK45" i="4" l="1"/>
  <c r="BD45" i="4"/>
  <c r="BE45" i="4"/>
  <c r="CB45" i="4"/>
  <c r="HL45" i="4"/>
  <c r="CD45" i="4"/>
  <c r="HP45" i="4"/>
  <c r="CE45" i="4"/>
  <c r="CJ45" i="4"/>
  <c r="IF45" i="4" s="1"/>
  <c r="CI45" i="4"/>
  <c r="CC45" i="4"/>
  <c r="CQ45" i="4" l="1"/>
  <c r="BN45" i="4"/>
  <c r="CR45" i="4"/>
  <c r="BO45" i="4"/>
  <c r="AJ45" i="4"/>
  <c r="CS45" i="4"/>
  <c r="AK45" i="4"/>
  <c r="GI45" i="4"/>
  <c r="BA45" i="4"/>
  <c r="GH45" i="4"/>
  <c r="AZ45" i="4"/>
  <c r="GJ45" i="4"/>
  <c r="BB45" i="4"/>
  <c r="BC45" i="4"/>
  <c r="GG45" i="4"/>
  <c r="BH45" i="4"/>
  <c r="BG45" i="4"/>
  <c r="HQ45" i="4"/>
  <c r="IG45" i="4"/>
  <c r="AN45" i="4" l="1"/>
  <c r="CM45" i="4"/>
  <c r="AM45" i="4"/>
  <c r="BJ45" i="4"/>
  <c r="CP45" i="4"/>
  <c r="AH45" i="4"/>
  <c r="BM45" i="4"/>
  <c r="AI45" i="4"/>
  <c r="CN45" i="4"/>
  <c r="AF45" i="4"/>
  <c r="BK45" i="4"/>
  <c r="CO45" i="4"/>
  <c r="AG45" i="4"/>
  <c r="BL45" i="4"/>
  <c r="J45" i="4" l="1"/>
  <c r="G45" i="4"/>
  <c r="E45" i="4"/>
  <c r="J44" i="4" l="1"/>
  <c r="G44" i="4"/>
  <c r="E44" i="4"/>
  <c r="DN43" i="4" l="1"/>
  <c r="CF43" i="4" l="1"/>
  <c r="CG43" i="4"/>
  <c r="GK43" i="4" l="1"/>
  <c r="BD43" i="4"/>
  <c r="BE43" i="4"/>
  <c r="CB43" i="4"/>
  <c r="CJ43" i="4"/>
  <c r="IF43" i="4" s="1"/>
  <c r="CI43" i="4"/>
  <c r="CC43" i="4"/>
  <c r="HL43" i="4"/>
  <c r="CD43" i="4"/>
  <c r="CE43" i="4"/>
  <c r="HP43" i="4"/>
  <c r="CQ43" i="4" l="1"/>
  <c r="BN43" i="4"/>
  <c r="CR43" i="4"/>
  <c r="BO43" i="4"/>
  <c r="AJ43" i="4"/>
  <c r="CS43" i="4"/>
  <c r="AK43" i="4"/>
  <c r="GI43" i="4"/>
  <c r="BA43" i="4"/>
  <c r="GJ43" i="4"/>
  <c r="BB43" i="4"/>
  <c r="BC43" i="4"/>
  <c r="GH43" i="4"/>
  <c r="AZ43" i="4"/>
  <c r="GG43" i="4"/>
  <c r="BH43" i="4"/>
  <c r="BG43" i="4"/>
  <c r="IG43" i="4"/>
  <c r="HQ43" i="4"/>
  <c r="CM43" i="4" l="1"/>
  <c r="AN43" i="4"/>
  <c r="AM43" i="4"/>
  <c r="BJ43" i="4"/>
  <c r="AH43" i="4"/>
  <c r="CP43" i="4"/>
  <c r="AI43" i="4"/>
  <c r="BM43" i="4"/>
  <c r="CN43" i="4"/>
  <c r="AF43" i="4"/>
  <c r="BK43" i="4"/>
  <c r="CO43" i="4"/>
  <c r="AG43" i="4"/>
  <c r="BL43" i="4"/>
  <c r="J43" i="4" l="1"/>
  <c r="G43" i="4"/>
  <c r="E43" i="4"/>
  <c r="DN42" i="4" l="1"/>
  <c r="CF42" i="4" l="1"/>
  <c r="CG42" i="4"/>
  <c r="GK42" i="4" l="1"/>
  <c r="BD42" i="4"/>
  <c r="BE42" i="4"/>
  <c r="CC42" i="4"/>
  <c r="HL42" i="4"/>
  <c r="CD42" i="4"/>
  <c r="CE42" i="4"/>
  <c r="HP42" i="4"/>
  <c r="CB42" i="4"/>
  <c r="CJ42" i="4"/>
  <c r="IF42" i="4" s="1"/>
  <c r="CI42" i="4"/>
  <c r="CQ42" i="4" l="1"/>
  <c r="BN42" i="4"/>
  <c r="CR42" i="4"/>
  <c r="BO42" i="4"/>
  <c r="AJ42" i="4"/>
  <c r="CS42" i="4"/>
  <c r="AK42" i="4"/>
  <c r="GJ42" i="4"/>
  <c r="BB42" i="4"/>
  <c r="BC42" i="4"/>
  <c r="GG42" i="4"/>
  <c r="BH42" i="4"/>
  <c r="BG42" i="4"/>
  <c r="GI42" i="4"/>
  <c r="BA42" i="4"/>
  <c r="GH42" i="4"/>
  <c r="AZ42" i="4"/>
  <c r="IG42" i="4"/>
  <c r="HQ42" i="4"/>
  <c r="AN42" i="4" l="1"/>
  <c r="CM42" i="4"/>
  <c r="BJ42" i="4"/>
  <c r="AM42" i="4"/>
  <c r="AH42" i="4"/>
  <c r="CP42" i="4"/>
  <c r="AI42" i="4"/>
  <c r="BM42" i="4"/>
  <c r="AG42" i="4"/>
  <c r="CO42" i="4"/>
  <c r="BL42" i="4"/>
  <c r="CN42" i="4"/>
  <c r="AF42" i="4"/>
  <c r="BK42" i="4"/>
  <c r="J42" i="4" l="1"/>
  <c r="G42" i="4"/>
  <c r="E42" i="4"/>
  <c r="DN41" i="4" l="1"/>
  <c r="CF41" i="4" l="1"/>
  <c r="CG41" i="4"/>
  <c r="GK41" i="4" l="1"/>
  <c r="BD41" i="4"/>
  <c r="BE41" i="4"/>
  <c r="CC41" i="4"/>
  <c r="CB41" i="4"/>
  <c r="CJ41" i="4"/>
  <c r="IF41" i="4" s="1"/>
  <c r="CI41" i="4"/>
  <c r="HL41" i="4"/>
  <c r="CD41" i="4"/>
  <c r="CE41" i="4"/>
  <c r="CQ41" i="4" l="1"/>
  <c r="BN41" i="4"/>
  <c r="CR41" i="4"/>
  <c r="BO41" i="4"/>
  <c r="AJ41" i="4"/>
  <c r="CS41" i="4"/>
  <c r="AK41" i="4"/>
  <c r="GJ41" i="4"/>
  <c r="BB41" i="4"/>
  <c r="BC41" i="4"/>
  <c r="GG41" i="4"/>
  <c r="BH41" i="4"/>
  <c r="BG41" i="4"/>
  <c r="GI41" i="4"/>
  <c r="BA41" i="4"/>
  <c r="GH41" i="4"/>
  <c r="AZ41" i="4"/>
  <c r="HP41" i="4"/>
  <c r="CM41" i="4" l="1"/>
  <c r="AN41" i="4"/>
  <c r="BJ41" i="4"/>
  <c r="AM41" i="4"/>
  <c r="CO41" i="4"/>
  <c r="AG41" i="4"/>
  <c r="BL41" i="4"/>
  <c r="AF41" i="4"/>
  <c r="CN41" i="4"/>
  <c r="BK41" i="4"/>
  <c r="CP41" i="4"/>
  <c r="AH41" i="4"/>
  <c r="BM41" i="4"/>
  <c r="AI41" i="4"/>
  <c r="IG41" i="4"/>
  <c r="HQ41" i="4"/>
  <c r="J41" i="4" l="1"/>
  <c r="G41" i="4"/>
  <c r="E41" i="4"/>
  <c r="DN40" i="4" l="1"/>
  <c r="CF40" i="4" l="1"/>
  <c r="CG40" i="4"/>
  <c r="GK40" i="4" l="1"/>
  <c r="BD40" i="4"/>
  <c r="BE40" i="4"/>
  <c r="CJ40" i="4"/>
  <c r="IF40" i="4" s="1"/>
  <c r="CI40" i="4"/>
  <c r="HL40" i="4"/>
  <c r="CD40" i="4"/>
  <c r="CE40" i="4"/>
  <c r="HP40" i="4"/>
  <c r="CC40" i="4"/>
  <c r="CB40" i="4"/>
  <c r="CQ40" i="4" l="1"/>
  <c r="BN40" i="4"/>
  <c r="CR40" i="4"/>
  <c r="AJ40" i="4"/>
  <c r="BO40" i="4"/>
  <c r="CS40" i="4"/>
  <c r="AK40" i="4"/>
  <c r="GJ40" i="4"/>
  <c r="BB40" i="4"/>
  <c r="BC40" i="4"/>
  <c r="GH40" i="4"/>
  <c r="AZ40" i="4"/>
  <c r="GI40" i="4"/>
  <c r="BA40" i="4"/>
  <c r="GG40" i="4"/>
  <c r="BH40" i="4"/>
  <c r="BG40" i="4"/>
  <c r="IG40" i="4"/>
  <c r="HQ40" i="4"/>
  <c r="CN40" i="4" l="1"/>
  <c r="AF40" i="4"/>
  <c r="BK40" i="4"/>
  <c r="CO40" i="4"/>
  <c r="AG40" i="4"/>
  <c r="BL40" i="4"/>
  <c r="AN40" i="4"/>
  <c r="CM40" i="4"/>
  <c r="BJ40" i="4"/>
  <c r="AM40" i="4"/>
  <c r="CP40" i="4"/>
  <c r="AH40" i="4"/>
  <c r="AI40" i="4"/>
  <c r="BM40" i="4"/>
  <c r="J40" i="4" l="1"/>
  <c r="G40" i="4"/>
  <c r="E40" i="4"/>
  <c r="J39" i="4" l="1"/>
  <c r="G39" i="4"/>
  <c r="E39" i="4"/>
  <c r="DN38" i="4" l="1"/>
  <c r="CF38" i="4" l="1"/>
  <c r="CG38" i="4"/>
  <c r="GK38" i="4" l="1"/>
  <c r="BD38" i="4"/>
  <c r="BE38" i="4"/>
  <c r="CJ38" i="4"/>
  <c r="IF38" i="4" s="1"/>
  <c r="CI38" i="4"/>
  <c r="CC38" i="4"/>
  <c r="HL38" i="4"/>
  <c r="CD38" i="4"/>
  <c r="CE38" i="4"/>
  <c r="HP38" i="4"/>
  <c r="CB38" i="4"/>
  <c r="CQ38" i="4" l="1"/>
  <c r="BN38" i="4"/>
  <c r="CR38" i="4"/>
  <c r="AJ38" i="4"/>
  <c r="BO38" i="4"/>
  <c r="CS38" i="4"/>
  <c r="AK38" i="4"/>
  <c r="GH38" i="4"/>
  <c r="AZ38" i="4"/>
  <c r="GI38" i="4"/>
  <c r="BA38" i="4"/>
  <c r="GJ38" i="4"/>
  <c r="BB38" i="4"/>
  <c r="BC38" i="4"/>
  <c r="GG38" i="4"/>
  <c r="BH38" i="4"/>
  <c r="BG38" i="4"/>
  <c r="HQ38" i="4"/>
  <c r="IG38" i="4"/>
  <c r="AH38" i="4" l="1"/>
  <c r="CP38" i="4"/>
  <c r="AI38" i="4"/>
  <c r="BM38" i="4"/>
  <c r="CN38" i="4"/>
  <c r="AF38" i="4"/>
  <c r="BK38" i="4"/>
  <c r="AN38" i="4"/>
  <c r="CM38" i="4"/>
  <c r="BJ38" i="4"/>
  <c r="AM38" i="4"/>
  <c r="CO38" i="4"/>
  <c r="AG38" i="4"/>
  <c r="BL38" i="4"/>
  <c r="J38" i="4" l="1"/>
  <c r="G38" i="4"/>
  <c r="E38" i="4"/>
  <c r="DN37" i="4" l="1"/>
  <c r="CF37" i="4" l="1"/>
  <c r="CG37" i="4"/>
  <c r="GK37" i="4" l="1"/>
  <c r="BD37" i="4"/>
  <c r="BE37" i="4"/>
  <c r="CB37" i="4"/>
  <c r="HL37" i="4"/>
  <c r="CD37" i="4"/>
  <c r="CE37" i="4"/>
  <c r="HP37" i="4"/>
  <c r="CJ37" i="4"/>
  <c r="IF37" i="4" s="1"/>
  <c r="CI37" i="4"/>
  <c r="CC37" i="4"/>
  <c r="CQ37" i="4" l="1"/>
  <c r="BN37" i="4"/>
  <c r="CR37" i="4"/>
  <c r="BO37" i="4"/>
  <c r="AJ37" i="4"/>
  <c r="CS37" i="4"/>
  <c r="AK37" i="4"/>
  <c r="GH37" i="4"/>
  <c r="AZ37" i="4"/>
  <c r="GG37" i="4"/>
  <c r="BH37" i="4"/>
  <c r="BG37" i="4"/>
  <c r="GJ37" i="4"/>
  <c r="BB37" i="4"/>
  <c r="BC37" i="4"/>
  <c r="GI37" i="4"/>
  <c r="BA37" i="4"/>
  <c r="HQ37" i="4"/>
  <c r="IG37" i="4"/>
  <c r="AF37" i="4" l="1"/>
  <c r="CN37" i="4"/>
  <c r="BK37" i="4"/>
  <c r="AG37" i="4"/>
  <c r="CO37" i="4"/>
  <c r="BL37" i="4"/>
  <c r="AN37" i="4"/>
  <c r="CM37" i="4"/>
  <c r="BJ37" i="4"/>
  <c r="AM37" i="4"/>
  <c r="AH37" i="4"/>
  <c r="CP37" i="4"/>
  <c r="AI37" i="4"/>
  <c r="BM37" i="4"/>
  <c r="J37" i="4" l="1"/>
  <c r="G37" i="4"/>
  <c r="E37" i="4"/>
  <c r="DN36" i="4" l="1"/>
  <c r="CF36" i="4" l="1"/>
  <c r="CG36" i="4"/>
  <c r="GK36" i="4" l="1"/>
  <c r="BD36" i="4"/>
  <c r="BE36" i="4"/>
  <c r="CJ36" i="4"/>
  <c r="IF36" i="4" s="1"/>
  <c r="CI36" i="4"/>
  <c r="CC36" i="4"/>
  <c r="HL36" i="4"/>
  <c r="CD36" i="4"/>
  <c r="HP36" i="4"/>
  <c r="CE36" i="4"/>
  <c r="CB36" i="4"/>
  <c r="CQ36" i="4" l="1"/>
  <c r="BN36" i="4"/>
  <c r="CR36" i="4"/>
  <c r="AJ36" i="4"/>
  <c r="BO36" i="4"/>
  <c r="CS36" i="4"/>
  <c r="AK36" i="4"/>
  <c r="GJ36" i="4"/>
  <c r="BB36" i="4"/>
  <c r="BC36" i="4"/>
  <c r="GH36" i="4"/>
  <c r="AZ36" i="4"/>
  <c r="GI36" i="4"/>
  <c r="BA36" i="4"/>
  <c r="GG36" i="4"/>
  <c r="BH36" i="4"/>
  <c r="BG36" i="4"/>
  <c r="IG36" i="4"/>
  <c r="HQ36" i="4"/>
  <c r="CO36" i="4" l="1"/>
  <c r="AG36" i="4"/>
  <c r="BL36" i="4"/>
  <c r="AN36" i="4"/>
  <c r="CM36" i="4"/>
  <c r="BJ36" i="4"/>
  <c r="AM36" i="4"/>
  <c r="AF36" i="4"/>
  <c r="CN36" i="4"/>
  <c r="BK36" i="4"/>
  <c r="AH36" i="4"/>
  <c r="CP36" i="4"/>
  <c r="AI36" i="4"/>
  <c r="BM36" i="4"/>
  <c r="J36" i="4" l="1"/>
  <c r="G36" i="4"/>
  <c r="E36" i="4"/>
  <c r="J35" i="4" l="1"/>
  <c r="G35" i="4"/>
  <c r="E35" i="4"/>
  <c r="DN34" i="4" l="1"/>
  <c r="CF34" i="4" l="1"/>
  <c r="CG34" i="4"/>
  <c r="GK34" i="4" l="1"/>
  <c r="BD34" i="4"/>
  <c r="BE34" i="4"/>
  <c r="HL34" i="4"/>
  <c r="CD34" i="4"/>
  <c r="CE34" i="4"/>
  <c r="HP34" i="4"/>
  <c r="CC34" i="4"/>
  <c r="CJ34" i="4"/>
  <c r="IF34" i="4" s="1"/>
  <c r="CI34" i="4"/>
  <c r="CB34" i="4"/>
  <c r="CQ34" i="4" l="1"/>
  <c r="BN34" i="4"/>
  <c r="CR34" i="4"/>
  <c r="BO34" i="4"/>
  <c r="AJ34" i="4"/>
  <c r="CS34" i="4"/>
  <c r="AK34" i="4"/>
  <c r="GH34" i="4"/>
  <c r="AZ34" i="4"/>
  <c r="GI34" i="4"/>
  <c r="BA34" i="4"/>
  <c r="GJ34" i="4"/>
  <c r="BB34" i="4"/>
  <c r="BC34" i="4"/>
  <c r="GG34" i="4"/>
  <c r="BH34" i="4"/>
  <c r="BG34" i="4"/>
  <c r="HQ34" i="4"/>
  <c r="IG34" i="4"/>
  <c r="CN34" i="4" l="1"/>
  <c r="AF34" i="4"/>
  <c r="BK34" i="4"/>
  <c r="CO34" i="4"/>
  <c r="AG34" i="4"/>
  <c r="BL34" i="4"/>
  <c r="AN34" i="4"/>
  <c r="CM34" i="4"/>
  <c r="BJ34" i="4"/>
  <c r="AM34" i="4"/>
  <c r="AH34" i="4"/>
  <c r="CP34" i="4"/>
  <c r="BM34" i="4"/>
  <c r="AI34" i="4"/>
  <c r="J34" i="4" l="1"/>
  <c r="G34" i="4"/>
  <c r="E34" i="4"/>
  <c r="DN33" i="4" l="1"/>
  <c r="CF33" i="4" l="1"/>
  <c r="CG33" i="4"/>
  <c r="GK33" i="4" l="1"/>
  <c r="BD33" i="4"/>
  <c r="BE33" i="4"/>
  <c r="CB33" i="4"/>
  <c r="HL33" i="4"/>
  <c r="CD33" i="4"/>
  <c r="HP33" i="4"/>
  <c r="CE33" i="4"/>
  <c r="CJ33" i="4"/>
  <c r="IF33" i="4" s="1"/>
  <c r="CI33" i="4"/>
  <c r="CC33" i="4"/>
  <c r="CQ33" i="4" l="1"/>
  <c r="BN33" i="4"/>
  <c r="CR33" i="4"/>
  <c r="BO33" i="4"/>
  <c r="AJ33" i="4"/>
  <c r="CS33" i="4"/>
  <c r="AK33" i="4"/>
  <c r="GJ33" i="4"/>
  <c r="BB33" i="4"/>
  <c r="BC33" i="4"/>
  <c r="GH33" i="4"/>
  <c r="AZ33" i="4"/>
  <c r="GI33" i="4"/>
  <c r="BA33" i="4"/>
  <c r="GG33" i="4"/>
  <c r="BH33" i="4"/>
  <c r="BG33" i="4"/>
  <c r="HQ33" i="4"/>
  <c r="IG33" i="4"/>
  <c r="CN33" i="4" l="1"/>
  <c r="AF33" i="4"/>
  <c r="BK33" i="4"/>
  <c r="CP33" i="4"/>
  <c r="AH33" i="4"/>
  <c r="BM33" i="4"/>
  <c r="AI33" i="4"/>
  <c r="AN33" i="4"/>
  <c r="CM33" i="4"/>
  <c r="AM33" i="4"/>
  <c r="BJ33" i="4"/>
  <c r="AG33" i="4"/>
  <c r="CO33" i="4"/>
  <c r="BL33" i="4"/>
  <c r="J33" i="4" l="1"/>
  <c r="G33" i="4"/>
  <c r="E33" i="4"/>
  <c r="J32" i="4" l="1"/>
  <c r="G32" i="4"/>
  <c r="E32" i="4"/>
  <c r="DN31" i="4" l="1"/>
  <c r="CF31" i="4" l="1"/>
  <c r="CG31" i="4"/>
  <c r="GK31" i="4" l="1"/>
  <c r="BD31" i="4"/>
  <c r="BE31" i="4"/>
  <c r="CC31" i="4"/>
  <c r="CB31" i="4"/>
  <c r="CJ31" i="4"/>
  <c r="IF31" i="4" s="1"/>
  <c r="CI31" i="4"/>
  <c r="HL31" i="4"/>
  <c r="CD31" i="4"/>
  <c r="HP31" i="4"/>
  <c r="CE31" i="4"/>
  <c r="CQ31" i="4" l="1"/>
  <c r="BN31" i="4"/>
  <c r="CR31" i="4"/>
  <c r="AJ31" i="4"/>
  <c r="BO31" i="4"/>
  <c r="CS31" i="4"/>
  <c r="AK31" i="4"/>
  <c r="GH31" i="4"/>
  <c r="AZ31" i="4"/>
  <c r="GI31" i="4"/>
  <c r="BA31" i="4"/>
  <c r="GJ31" i="4"/>
  <c r="BB31" i="4"/>
  <c r="BC31" i="4"/>
  <c r="GG31" i="4"/>
  <c r="BH31" i="4"/>
  <c r="BG31" i="4"/>
  <c r="IG31" i="4"/>
  <c r="HQ31" i="4"/>
  <c r="CP31" i="4" l="1"/>
  <c r="AH31" i="4"/>
  <c r="AI31" i="4"/>
  <c r="BM31" i="4"/>
  <c r="CM31" i="4"/>
  <c r="AN31" i="4"/>
  <c r="AM31" i="4"/>
  <c r="BJ31" i="4"/>
  <c r="AG31" i="4"/>
  <c r="CO31" i="4"/>
  <c r="BL31" i="4"/>
  <c r="CN31" i="4"/>
  <c r="AF31" i="4"/>
  <c r="BK31" i="4"/>
  <c r="J31" i="4" l="1"/>
  <c r="G31" i="4"/>
  <c r="E31" i="4"/>
  <c r="DN30" i="4" l="1"/>
  <c r="CF30" i="4" l="1"/>
  <c r="CG30" i="4"/>
  <c r="GK30" i="4" l="1"/>
  <c r="BD30" i="4"/>
  <c r="BE30" i="4"/>
  <c r="CJ30" i="4"/>
  <c r="IF30" i="4" s="1"/>
  <c r="CI30" i="4"/>
  <c r="CC30" i="4"/>
  <c r="CB30" i="4"/>
  <c r="HL30" i="4"/>
  <c r="CD30" i="4"/>
  <c r="HP30" i="4"/>
  <c r="CE30" i="4"/>
  <c r="CQ30" i="4" l="1"/>
  <c r="BN30" i="4"/>
  <c r="CR30" i="4"/>
  <c r="BO30" i="4"/>
  <c r="AJ30" i="4"/>
  <c r="CS30" i="4"/>
  <c r="AK30" i="4"/>
  <c r="GH30" i="4"/>
  <c r="AZ30" i="4"/>
  <c r="GI30" i="4"/>
  <c r="BA30" i="4"/>
  <c r="GJ30" i="4"/>
  <c r="BB30" i="4"/>
  <c r="BC30" i="4"/>
  <c r="GG30" i="4"/>
  <c r="BH30" i="4"/>
  <c r="BG30" i="4"/>
  <c r="HQ30" i="4"/>
  <c r="IG30" i="4"/>
  <c r="AN30" i="4" l="1"/>
  <c r="CM30" i="4"/>
  <c r="BJ30" i="4"/>
  <c r="AM30" i="4"/>
  <c r="CO30" i="4"/>
  <c r="AG30" i="4"/>
  <c r="BL30" i="4"/>
  <c r="CN30" i="4"/>
  <c r="AF30" i="4"/>
  <c r="BK30" i="4"/>
  <c r="CP30" i="4"/>
  <c r="AH30" i="4"/>
  <c r="AI30" i="4"/>
  <c r="BM30" i="4"/>
  <c r="J30" i="4" l="1"/>
  <c r="G30" i="4"/>
  <c r="E30" i="4"/>
  <c r="DN29" i="4" l="1"/>
  <c r="CF29" i="4" l="1"/>
  <c r="CG29" i="4"/>
  <c r="GK29" i="4" l="1"/>
  <c r="BD29" i="4"/>
  <c r="BE29" i="4"/>
  <c r="CC29" i="4"/>
  <c r="CJ29" i="4"/>
  <c r="IF29" i="4" s="1"/>
  <c r="CI29" i="4"/>
  <c r="HL29" i="4"/>
  <c r="CD29" i="4"/>
  <c r="HP29" i="4"/>
  <c r="CE29" i="4"/>
  <c r="CB29" i="4"/>
  <c r="CQ29" i="4" l="1"/>
  <c r="BN29" i="4"/>
  <c r="CR29" i="4"/>
  <c r="BO29" i="4"/>
  <c r="AJ29" i="4"/>
  <c r="CS29" i="4"/>
  <c r="AK29" i="4"/>
  <c r="GH29" i="4"/>
  <c r="AZ29" i="4"/>
  <c r="GI29" i="4"/>
  <c r="BA29" i="4"/>
  <c r="GJ29" i="4"/>
  <c r="BB29" i="4"/>
  <c r="BC29" i="4"/>
  <c r="GG29" i="4"/>
  <c r="BH29" i="4"/>
  <c r="BG29" i="4"/>
  <c r="HQ29" i="4"/>
  <c r="IG29" i="4"/>
  <c r="CN29" i="4" l="1"/>
  <c r="AF29" i="4"/>
  <c r="BK29" i="4"/>
  <c r="AG29" i="4"/>
  <c r="CO29" i="4"/>
  <c r="BL29" i="4"/>
  <c r="CM29" i="4"/>
  <c r="AN29" i="4"/>
  <c r="AM29" i="4"/>
  <c r="BJ29" i="4"/>
  <c r="CP29" i="4"/>
  <c r="AH29" i="4"/>
  <c r="AI29" i="4"/>
  <c r="BM29" i="4"/>
  <c r="J29" i="4" l="1"/>
  <c r="G29" i="4"/>
  <c r="E29" i="4"/>
  <c r="DN28" i="4" l="1"/>
  <c r="CF28" i="4" l="1"/>
  <c r="CG28" i="4"/>
  <c r="GK28" i="4" l="1"/>
  <c r="BD28" i="4"/>
  <c r="BE28" i="4"/>
  <c r="CJ28" i="4"/>
  <c r="IF28" i="4" s="1"/>
  <c r="CI28" i="4"/>
  <c r="HL28" i="4"/>
  <c r="CD28" i="4"/>
  <c r="CE28" i="4"/>
  <c r="HP28" i="4"/>
  <c r="CB28" i="4"/>
  <c r="CC28" i="4"/>
  <c r="CQ28" i="4" l="1"/>
  <c r="BN28" i="4"/>
  <c r="CR28" i="4"/>
  <c r="AJ28" i="4"/>
  <c r="BO28" i="4"/>
  <c r="CS28" i="4"/>
  <c r="AK28" i="4"/>
  <c r="GH28" i="4"/>
  <c r="AZ28" i="4"/>
  <c r="GI28" i="4"/>
  <c r="BA28" i="4"/>
  <c r="GJ28" i="4"/>
  <c r="BB28" i="4"/>
  <c r="BC28" i="4"/>
  <c r="GG28" i="4"/>
  <c r="BH28" i="4"/>
  <c r="BG28" i="4"/>
  <c r="IG28" i="4"/>
  <c r="HQ28" i="4"/>
  <c r="AH28" i="4" l="1"/>
  <c r="CP28" i="4"/>
  <c r="BM28" i="4"/>
  <c r="AI28" i="4"/>
  <c r="AN28" i="4"/>
  <c r="CM28" i="4"/>
  <c r="BJ28" i="4"/>
  <c r="AM28" i="4"/>
  <c r="AF28" i="4"/>
  <c r="CN28" i="4"/>
  <c r="BK28" i="4"/>
  <c r="CO28" i="4"/>
  <c r="AG28" i="4"/>
  <c r="BL28" i="4"/>
  <c r="J28" i="4" l="1"/>
  <c r="G28" i="4"/>
  <c r="E28" i="4"/>
  <c r="DN27" i="4" l="1"/>
  <c r="CF27" i="4" l="1"/>
  <c r="CG27" i="4"/>
  <c r="GK27" i="4" l="1"/>
  <c r="BD27" i="4"/>
  <c r="BE27" i="4"/>
  <c r="CC27" i="4"/>
  <c r="HL27" i="4"/>
  <c r="CD27" i="4"/>
  <c r="CE27" i="4"/>
  <c r="HP27" i="4"/>
  <c r="CB27" i="4"/>
  <c r="CJ27" i="4"/>
  <c r="IF27" i="4" s="1"/>
  <c r="CI27" i="4"/>
  <c r="CQ27" i="4" l="1"/>
  <c r="BN27" i="4"/>
  <c r="CR27" i="4"/>
  <c r="BO27" i="4"/>
  <c r="AJ27" i="4"/>
  <c r="CS27" i="4"/>
  <c r="AK27" i="4"/>
  <c r="GH27" i="4"/>
  <c r="AZ27" i="4"/>
  <c r="GJ27" i="4"/>
  <c r="BB27" i="4"/>
  <c r="BC27" i="4"/>
  <c r="GI27" i="4"/>
  <c r="BA27" i="4"/>
  <c r="GG27" i="4"/>
  <c r="BH27" i="4"/>
  <c r="BG27" i="4"/>
  <c r="HQ27" i="4"/>
  <c r="IG27" i="4"/>
  <c r="AN27" i="4" l="1"/>
  <c r="CM27" i="4"/>
  <c r="BJ27" i="4"/>
  <c r="AM27" i="4"/>
  <c r="CP27" i="4"/>
  <c r="AH27" i="4"/>
  <c r="BM27" i="4"/>
  <c r="AI27" i="4"/>
  <c r="CN27" i="4"/>
  <c r="AF27" i="4"/>
  <c r="BK27" i="4"/>
  <c r="AG27" i="4"/>
  <c r="CO27" i="4"/>
  <c r="BL27" i="4"/>
  <c r="J27" i="4" l="1"/>
  <c r="G27" i="4"/>
  <c r="E27" i="4"/>
  <c r="DN26" i="4" l="1"/>
  <c r="CF26" i="4" l="1"/>
  <c r="CG26" i="4"/>
  <c r="GK26" i="4" l="1"/>
  <c r="BD26" i="4"/>
  <c r="BE26" i="4"/>
  <c r="CB26" i="4"/>
  <c r="CC26" i="4"/>
  <c r="CJ26" i="4"/>
  <c r="IF26" i="4" s="1"/>
  <c r="CI26" i="4"/>
  <c r="HL26" i="4"/>
  <c r="CD26" i="4"/>
  <c r="CE26" i="4"/>
  <c r="HP26" i="4"/>
  <c r="CQ26" i="4" l="1"/>
  <c r="BN26" i="4"/>
  <c r="CR26" i="4"/>
  <c r="BO26" i="4"/>
  <c r="AJ26" i="4"/>
  <c r="CS26" i="4"/>
  <c r="AK26" i="4"/>
  <c r="GJ26" i="4"/>
  <c r="BB26" i="4"/>
  <c r="BC26" i="4"/>
  <c r="GI26" i="4"/>
  <c r="BA26" i="4"/>
  <c r="GH26" i="4"/>
  <c r="AZ26" i="4"/>
  <c r="GG26" i="4"/>
  <c r="BH26" i="4"/>
  <c r="BG26" i="4"/>
  <c r="AN26" i="4" l="1"/>
  <c r="CM26" i="4"/>
  <c r="AM26" i="4"/>
  <c r="BJ26" i="4"/>
  <c r="CN26" i="4"/>
  <c r="AF26" i="4"/>
  <c r="BK26" i="4"/>
  <c r="AG26" i="4"/>
  <c r="CO26" i="4"/>
  <c r="BL26" i="4"/>
  <c r="CP26" i="4"/>
  <c r="AH26" i="4"/>
  <c r="AI26" i="4"/>
  <c r="BM26" i="4"/>
  <c r="J26" i="4" l="1"/>
  <c r="G26" i="4"/>
  <c r="E26" i="4"/>
  <c r="DN25" i="4" l="1"/>
  <c r="CF25" i="4" l="1"/>
  <c r="CG25" i="4"/>
  <c r="GK25" i="4" l="1"/>
  <c r="BD25" i="4"/>
  <c r="BE25" i="4"/>
  <c r="CB25" i="4"/>
  <c r="HL25" i="4"/>
  <c r="CD25" i="4"/>
  <c r="CE25" i="4"/>
  <c r="HP25" i="4"/>
  <c r="CJ25" i="4"/>
  <c r="IF25" i="4" s="1"/>
  <c r="CI25" i="4"/>
  <c r="CC25" i="4"/>
  <c r="CQ25" i="4" l="1"/>
  <c r="BN25" i="4"/>
  <c r="CR25" i="4"/>
  <c r="AJ25" i="4"/>
  <c r="BO25" i="4"/>
  <c r="CS25" i="4"/>
  <c r="AK25" i="4"/>
  <c r="GI25" i="4"/>
  <c r="BA25" i="4"/>
  <c r="GH25" i="4"/>
  <c r="AZ25" i="4"/>
  <c r="GJ25" i="4"/>
  <c r="BB25" i="4"/>
  <c r="BC25" i="4"/>
  <c r="GG25" i="4"/>
  <c r="BH25" i="4"/>
  <c r="BG25" i="4"/>
  <c r="HQ25" i="4"/>
  <c r="IG25" i="4"/>
  <c r="AF25" i="4" l="1"/>
  <c r="CN25" i="4"/>
  <c r="BK25" i="4"/>
  <c r="CP25" i="4"/>
  <c r="AH25" i="4"/>
  <c r="AI25" i="4"/>
  <c r="BM25" i="4"/>
  <c r="CO25" i="4"/>
  <c r="AG25" i="4"/>
  <c r="BL25" i="4"/>
  <c r="CM25" i="4"/>
  <c r="AN25" i="4"/>
  <c r="BJ25" i="4"/>
  <c r="AM25" i="4"/>
  <c r="J25" i="4" l="1"/>
  <c r="G25" i="4"/>
  <c r="E25" i="4"/>
  <c r="DN24" i="4" l="1"/>
  <c r="CF24" i="4" l="1"/>
  <c r="CG24" i="4"/>
  <c r="GK24" i="4" l="1"/>
  <c r="BD24" i="4"/>
  <c r="BE24" i="4"/>
  <c r="CJ24" i="4"/>
  <c r="IF24" i="4" s="1"/>
  <c r="CI24" i="4"/>
  <c r="CB24" i="4"/>
  <c r="CC24" i="4"/>
  <c r="HL24" i="4"/>
  <c r="CD24" i="4"/>
  <c r="CE24" i="4"/>
  <c r="HP24" i="4"/>
  <c r="CQ24" i="4" l="1"/>
  <c r="BN24" i="4"/>
  <c r="CR24" i="4"/>
  <c r="BO24" i="4"/>
  <c r="AJ24" i="4"/>
  <c r="CS24" i="4"/>
  <c r="AK24" i="4"/>
  <c r="GH24" i="4"/>
  <c r="AZ24" i="4"/>
  <c r="GJ24" i="4"/>
  <c r="BB24" i="4"/>
  <c r="BC24" i="4"/>
  <c r="GI24" i="4"/>
  <c r="BA24" i="4"/>
  <c r="GG24" i="4"/>
  <c r="BH24" i="4"/>
  <c r="BG24" i="4"/>
  <c r="IG24" i="4"/>
  <c r="HQ24" i="4"/>
  <c r="CO24" i="4" l="1"/>
  <c r="AG24" i="4"/>
  <c r="BL24" i="4"/>
  <c r="AH24" i="4"/>
  <c r="CP24" i="4"/>
  <c r="AI24" i="4"/>
  <c r="BM24" i="4"/>
  <c r="AN24" i="4"/>
  <c r="CM24" i="4"/>
  <c r="BJ24" i="4"/>
  <c r="AM24" i="4"/>
  <c r="CN24" i="4"/>
  <c r="AF24" i="4"/>
  <c r="BK24" i="4"/>
  <c r="J24" i="4" l="1"/>
  <c r="G24" i="4"/>
  <c r="E24" i="4"/>
  <c r="J23" i="4" l="1"/>
  <c r="G23" i="4"/>
  <c r="E23" i="4"/>
  <c r="DN22" i="4" l="1"/>
  <c r="CF22" i="4" l="1"/>
  <c r="CG22" i="4"/>
  <c r="GK22" i="4" l="1"/>
  <c r="BD22" i="4"/>
  <c r="BE22" i="4"/>
  <c r="CC22" i="4"/>
  <c r="CJ22" i="4"/>
  <c r="IF22" i="4" s="1"/>
  <c r="CI22" i="4"/>
  <c r="CB22" i="4"/>
  <c r="HL22" i="4"/>
  <c r="CD22" i="4"/>
  <c r="CE22" i="4"/>
  <c r="HP22" i="4"/>
  <c r="CQ22" i="4" l="1"/>
  <c r="BN22" i="4"/>
  <c r="CR22" i="4"/>
  <c r="BO22" i="4"/>
  <c r="AJ22" i="4"/>
  <c r="CS22" i="4"/>
  <c r="AK22" i="4"/>
  <c r="GJ22" i="4"/>
  <c r="BB22" i="4"/>
  <c r="BC22" i="4"/>
  <c r="GH22" i="4"/>
  <c r="AZ22" i="4"/>
  <c r="GI22" i="4"/>
  <c r="BA22" i="4"/>
  <c r="GG22" i="4"/>
  <c r="BH22" i="4"/>
  <c r="BG22" i="4"/>
  <c r="HQ22" i="4"/>
  <c r="IG22" i="4"/>
  <c r="CN22" i="4" l="1"/>
  <c r="AF22" i="4"/>
  <c r="BK22" i="4"/>
  <c r="AG22" i="4"/>
  <c r="CO22" i="4"/>
  <c r="BL22" i="4"/>
  <c r="CM22" i="4"/>
  <c r="AN22" i="4"/>
  <c r="BJ22" i="4"/>
  <c r="AM22" i="4"/>
  <c r="CP22" i="4"/>
  <c r="AH22" i="4"/>
  <c r="AI22" i="4"/>
  <c r="BM22" i="4"/>
  <c r="J22" i="4" l="1"/>
  <c r="G22" i="4"/>
  <c r="E22" i="4"/>
  <c r="A22" i="4"/>
  <c r="A23" i="4" s="1"/>
  <c r="II21" i="4"/>
  <c r="II22" i="4" s="1"/>
  <c r="II23" i="4" s="1"/>
  <c r="II24" i="4" s="1"/>
  <c r="II25" i="4" s="1"/>
  <c r="II26" i="4" s="1"/>
  <c r="II27" i="4" s="1"/>
  <c r="II28" i="4" s="1"/>
  <c r="II29" i="4" s="1"/>
  <c r="II30" i="4" s="1"/>
  <c r="II31" i="4" s="1"/>
  <c r="II32" i="4" s="1"/>
  <c r="II33" i="4" s="1"/>
  <c r="II34" i="4" s="1"/>
  <c r="II35" i="4" s="1"/>
  <c r="II36" i="4" s="1"/>
  <c r="II37" i="4" s="1"/>
  <c r="II38" i="4" s="1"/>
  <c r="II39" i="4" s="1"/>
  <c r="II40" i="4" s="1"/>
  <c r="II41" i="4" s="1"/>
  <c r="II42" i="4" s="1"/>
  <c r="II43" i="4" s="1"/>
  <c r="II44" i="4" s="1"/>
  <c r="II45" i="4" s="1"/>
  <c r="II46" i="4" s="1"/>
  <c r="II47" i="4" s="1"/>
  <c r="II48" i="4" s="1"/>
  <c r="II49" i="4" s="1"/>
  <c r="II50" i="4" s="1"/>
  <c r="II51" i="4" s="1"/>
  <c r="II52" i="4" s="1"/>
  <c r="II53" i="4" s="1"/>
  <c r="II54" i="4" s="1"/>
  <c r="II55" i="4" s="1"/>
  <c r="II56" i="4" s="1"/>
  <c r="II57" i="4" s="1"/>
  <c r="II58" i="4" s="1"/>
  <c r="II59" i="4" s="1"/>
  <c r="II60" i="4" s="1"/>
  <c r="II61" i="4" s="1"/>
  <c r="II62" i="4" s="1"/>
  <c r="II63" i="4" s="1"/>
  <c r="II64" i="4" s="1"/>
  <c r="II65" i="4" s="1"/>
  <c r="II66" i="4" s="1"/>
  <c r="II67" i="4" s="1"/>
  <c r="II68" i="4" s="1"/>
  <c r="II69" i="4" s="1"/>
  <c r="II70" i="4" s="1"/>
  <c r="II71" i="4" s="1"/>
  <c r="II72" i="4" s="1"/>
  <c r="II73" i="4" s="1"/>
  <c r="II74" i="4" s="1"/>
  <c r="II75" i="4" s="1"/>
  <c r="II76" i="4" s="1"/>
  <c r="II77" i="4" s="1"/>
  <c r="II78" i="4" s="1"/>
  <c r="II79" i="4" s="1"/>
  <c r="II80" i="4" s="1"/>
  <c r="II81" i="4" s="1"/>
  <c r="II82" i="4" s="1"/>
  <c r="II83" i="4" s="1"/>
  <c r="II84" i="4" s="1"/>
  <c r="II85" i="4" s="1"/>
  <c r="II86" i="4" s="1"/>
  <c r="II87" i="4" s="1"/>
  <c r="II88" i="4" s="1"/>
  <c r="II89" i="4" s="1"/>
  <c r="II90" i="4" s="1"/>
  <c r="II91" i="4" s="1"/>
  <c r="II92" i="4" s="1"/>
  <c r="II93" i="4" s="1"/>
  <c r="II94" i="4" s="1"/>
  <c r="II95" i="4" s="1"/>
  <c r="II96" i="4" s="1"/>
  <c r="II97" i="4" s="1"/>
  <c r="II98" i="4" s="1"/>
  <c r="II99" i="4" s="1"/>
  <c r="II100" i="4" s="1"/>
  <c r="II101" i="4" s="1"/>
  <c r="II102" i="4" s="1"/>
  <c r="II103" i="4" s="1"/>
  <c r="II104" i="4" s="1"/>
  <c r="II105" i="4" s="1"/>
  <c r="II106" i="4" s="1"/>
  <c r="II107" i="4" s="1"/>
  <c r="II108" i="4" s="1"/>
  <c r="II109" i="4" s="1"/>
  <c r="II110" i="4" s="1"/>
  <c r="II111" i="4" s="1"/>
  <c r="II112" i="4" s="1"/>
  <c r="II113" i="4" s="1"/>
  <c r="II114" i="4" s="1"/>
  <c r="II115" i="4" s="1"/>
  <c r="II116" i="4" s="1"/>
  <c r="II117" i="4" s="1"/>
  <c r="II118" i="4" s="1"/>
  <c r="II119" i="4" s="1"/>
  <c r="II120" i="4" s="1"/>
  <c r="II121" i="4" s="1"/>
  <c r="II122" i="4" s="1"/>
  <c r="II123" i="4" s="1"/>
  <c r="II124" i="4" s="1"/>
  <c r="II125" i="4" s="1"/>
  <c r="II126" i="4" s="1"/>
  <c r="II127" i="4" s="1"/>
  <c r="II128" i="4" s="1"/>
  <c r="II129" i="4" s="1"/>
  <c r="II130" i="4" s="1"/>
  <c r="II131" i="4" s="1"/>
  <c r="II132" i="4" s="1"/>
  <c r="II133" i="4" s="1"/>
  <c r="II134" i="4" s="1"/>
  <c r="II135" i="4" s="1"/>
  <c r="II136" i="4" s="1"/>
  <c r="II137" i="4" s="1"/>
  <c r="II138" i="4" s="1"/>
  <c r="II139" i="4" s="1"/>
  <c r="II140" i="4" s="1"/>
  <c r="II141" i="4" s="1"/>
  <c r="II142" i="4" s="1"/>
  <c r="II143" i="4" s="1"/>
  <c r="II144" i="4" s="1"/>
  <c r="II145" i="4" s="1"/>
  <c r="II146" i="4" s="1"/>
  <c r="II147" i="4" s="1"/>
  <c r="II148" i="4" s="1"/>
  <c r="II149" i="4" s="1"/>
  <c r="II150" i="4" s="1"/>
  <c r="II151" i="4" s="1"/>
  <c r="II152" i="4" s="1"/>
  <c r="II153" i="4" s="1"/>
  <c r="II154" i="4" s="1"/>
  <c r="II155" i="4" s="1"/>
  <c r="II156" i="4" s="1"/>
  <c r="II157" i="4" s="1"/>
  <c r="II158" i="4" s="1"/>
  <c r="II159" i="4" s="1"/>
  <c r="II160" i="4" s="1"/>
  <c r="II161" i="4" s="1"/>
  <c r="II162" i="4" s="1"/>
  <c r="II163" i="4" s="1"/>
  <c r="II164" i="4" s="1"/>
  <c r="II165" i="4" s="1"/>
  <c r="II166" i="4" s="1"/>
  <c r="II167" i="4" s="1"/>
  <c r="II168" i="4" s="1"/>
  <c r="II169" i="4" s="1"/>
  <c r="II170" i="4" s="1"/>
  <c r="II171" i="4" s="1"/>
  <c r="II172" i="4" s="1"/>
  <c r="II173" i="4" s="1"/>
  <c r="II174" i="4" s="1"/>
  <c r="II175" i="4" s="1"/>
  <c r="II176" i="4" s="1"/>
  <c r="II177" i="4" s="1"/>
  <c r="II178" i="4" s="1"/>
  <c r="II179" i="4" s="1"/>
  <c r="II180" i="4" s="1"/>
  <c r="II181" i="4" s="1"/>
  <c r="II182" i="4" s="1"/>
  <c r="II183" i="4" s="1"/>
  <c r="II184" i="4" s="1"/>
  <c r="II185" i="4" s="1"/>
  <c r="II186" i="4" s="1"/>
  <c r="II187" i="4" s="1"/>
  <c r="II188" i="4" s="1"/>
  <c r="II189" i="4" s="1"/>
  <c r="II190" i="4" s="1"/>
  <c r="II191" i="4" s="1"/>
  <c r="II192" i="4" s="1"/>
  <c r="II193" i="4" s="1"/>
  <c r="II194" i="4" s="1"/>
  <c r="II195" i="4" s="1"/>
  <c r="II196" i="4" s="1"/>
  <c r="II197" i="4" s="1"/>
  <c r="II198" i="4" s="1"/>
  <c r="II199" i="4" s="1"/>
  <c r="II200" i="4" s="1"/>
  <c r="II201" i="4" s="1"/>
  <c r="II202" i="4" s="1"/>
  <c r="II203" i="4" s="1"/>
  <c r="II204" i="4" s="1"/>
  <c r="II205" i="4" s="1"/>
  <c r="II206" i="4" s="1"/>
  <c r="II207" i="4" s="1"/>
  <c r="II208" i="4" s="1"/>
  <c r="II209" i="4" s="1"/>
  <c r="II210" i="4" s="1"/>
  <c r="II211" i="4" s="1"/>
  <c r="II212" i="4" s="1"/>
  <c r="II213" i="4" s="1"/>
  <c r="II214" i="4" s="1"/>
  <c r="II215" i="4" s="1"/>
  <c r="II216" i="4" s="1"/>
  <c r="II217" i="4" s="1"/>
  <c r="II218" i="4" s="1"/>
  <c r="II219" i="4" s="1"/>
  <c r="II220" i="4" s="1"/>
  <c r="II221" i="4" s="1"/>
  <c r="II222" i="4" s="1"/>
  <c r="II223" i="4" s="1"/>
  <c r="II224" i="4" s="1"/>
  <c r="II225" i="4" s="1"/>
  <c r="II226" i="4" s="1"/>
  <c r="II227" i="4" s="1"/>
  <c r="II228" i="4" s="1"/>
  <c r="II229" i="4" s="1"/>
  <c r="II230" i="4" s="1"/>
  <c r="II231" i="4" s="1"/>
  <c r="II232" i="4" s="1"/>
  <c r="II233" i="4" s="1"/>
  <c r="II234" i="4" s="1"/>
  <c r="II235" i="4" s="1"/>
  <c r="II236" i="4" s="1"/>
  <c r="II237" i="4" s="1"/>
  <c r="II238" i="4" s="1"/>
  <c r="II239" i="4" s="1"/>
  <c r="II240" i="4" s="1"/>
  <c r="II241" i="4" s="1"/>
  <c r="II242" i="4" s="1"/>
  <c r="II243" i="4" s="1"/>
  <c r="II244" i="4" s="1"/>
  <c r="II245" i="4" s="1"/>
  <c r="II246" i="4" s="1"/>
  <c r="II247" i="4" s="1"/>
  <c r="II248" i="4" s="1"/>
  <c r="II249" i="4" s="1"/>
  <c r="II250" i="4" s="1"/>
  <c r="II251" i="4" s="1"/>
  <c r="II252" i="4" s="1"/>
  <c r="II253" i="4" s="1"/>
  <c r="II254" i="4" s="1"/>
  <c r="II255" i="4" s="1"/>
  <c r="II256" i="4" s="1"/>
  <c r="II257" i="4" s="1"/>
  <c r="II258" i="4" s="1"/>
  <c r="II259" i="4" s="1"/>
  <c r="II260" i="4" s="1"/>
  <c r="II261" i="4" s="1"/>
  <c r="II262" i="4" s="1"/>
  <c r="II263" i="4" s="1"/>
  <c r="II264" i="4" s="1"/>
  <c r="F22" i="4" l="1"/>
  <c r="A24" i="4"/>
  <c r="F23" i="4"/>
  <c r="A25" i="4" l="1"/>
  <c r="F24" i="4"/>
  <c r="A26" i="4" l="1"/>
  <c r="F25" i="4"/>
  <c r="A27" i="4" l="1"/>
  <c r="F26" i="4"/>
  <c r="J21" i="4" l="1"/>
  <c r="G21" i="4"/>
  <c r="F21" i="4"/>
  <c r="E21" i="4"/>
  <c r="HS25" i="4" l="1"/>
  <c r="HS24" i="4"/>
  <c r="HS23" i="4"/>
  <c r="HS22" i="4"/>
  <c r="HS21" i="4"/>
  <c r="HU22" i="4" l="1"/>
  <c r="ID22" i="4"/>
  <c r="IB22" i="4"/>
  <c r="IB24" i="4"/>
  <c r="HU24" i="4"/>
  <c r="ID24" i="4"/>
  <c r="IB25" i="4"/>
  <c r="ID25" i="4"/>
  <c r="HU25" i="4"/>
  <c r="DN20" i="4" l="1"/>
  <c r="CF20" i="4" l="1"/>
  <c r="CG20" i="4"/>
  <c r="GK20" i="4" l="1"/>
  <c r="BD20" i="4"/>
  <c r="BE20" i="4"/>
  <c r="CJ20" i="4"/>
  <c r="IF20" i="4" s="1"/>
  <c r="CI20" i="4"/>
  <c r="HL20" i="4"/>
  <c r="CD20" i="4"/>
  <c r="CE20" i="4"/>
  <c r="HP20" i="4"/>
  <c r="CC20" i="4"/>
  <c r="CB20" i="4"/>
  <c r="CQ20" i="4" l="1"/>
  <c r="BN20" i="4"/>
  <c r="CR20" i="4"/>
  <c r="BO20" i="4"/>
  <c r="AJ20" i="4"/>
  <c r="CS20" i="4"/>
  <c r="BP20" i="4"/>
  <c r="AK20" i="4"/>
  <c r="GI20" i="4"/>
  <c r="BA20" i="4"/>
  <c r="GJ20" i="4"/>
  <c r="BB20" i="4"/>
  <c r="BC20" i="4"/>
  <c r="GH20" i="4"/>
  <c r="AZ20" i="4"/>
  <c r="GG20" i="4"/>
  <c r="BH20" i="4"/>
  <c r="BG20" i="4"/>
  <c r="IG20" i="4"/>
  <c r="HQ20" i="4"/>
  <c r="HU20" i="4" s="1"/>
  <c r="ID20" i="4"/>
  <c r="IB20" i="4"/>
  <c r="CM20" i="4" l="1"/>
  <c r="AN20" i="4"/>
  <c r="BJ20" i="4"/>
  <c r="AM20" i="4"/>
  <c r="CP20" i="4"/>
  <c r="AH20" i="4"/>
  <c r="BM20" i="4"/>
  <c r="AI20" i="4"/>
  <c r="CO20" i="4"/>
  <c r="AG20" i="4"/>
  <c r="BL20" i="4"/>
  <c r="CN20" i="4"/>
  <c r="AF20" i="4"/>
  <c r="BK20" i="4"/>
  <c r="J20" i="4" l="1"/>
  <c r="G20" i="4"/>
  <c r="F20" i="4"/>
  <c r="E20" i="4"/>
  <c r="GK19" i="4"/>
  <c r="GJ19" i="4"/>
  <c r="GI19" i="4"/>
  <c r="GH19" i="4"/>
  <c r="GG19" i="4"/>
  <c r="CX19" i="4"/>
  <c r="CW19" i="4"/>
  <c r="CV19" i="4"/>
  <c r="CU19" i="4"/>
  <c r="G17" i="4"/>
  <c r="BT16" i="4" l="1"/>
  <c r="BU16" i="4" s="1"/>
  <c r="AR16" i="4"/>
  <c r="AS16" i="4" s="1"/>
  <c r="X16" i="4"/>
  <c r="Y16" i="4" s="1"/>
  <c r="BQ32" i="4" l="1"/>
  <c r="CT32" i="4"/>
  <c r="DJ13" i="4"/>
  <c r="CX15" i="4" l="1"/>
  <c r="HW14" i="4" l="1"/>
  <c r="HW20" i="4" s="1"/>
  <c r="HW25" i="4" l="1"/>
  <c r="HW24" i="4"/>
  <c r="HW23" i="4"/>
  <c r="IA23" i="4" s="1"/>
  <c r="HW22" i="4"/>
  <c r="HW21" i="4"/>
  <c r="IA21" i="4" s="1"/>
  <c r="HY20" i="4"/>
  <c r="IA20" i="4"/>
  <c r="IC20" i="4" s="1"/>
  <c r="IE20" i="4" s="1"/>
  <c r="IA22" i="4" l="1"/>
  <c r="IC22" i="4" s="1"/>
  <c r="IE22" i="4" s="1"/>
  <c r="HY22" i="4"/>
  <c r="IA24" i="4"/>
  <c r="IC24" i="4" s="1"/>
  <c r="IE24" i="4" s="1"/>
  <c r="HY24" i="4"/>
  <c r="IA25" i="4"/>
  <c r="IC25" i="4" s="1"/>
  <c r="IE25" i="4" s="1"/>
  <c r="HY25" i="4"/>
  <c r="GK23" i="4" l="1"/>
  <c r="GJ23" i="4"/>
  <c r="GI23" i="4"/>
  <c r="GH23" i="4"/>
  <c r="GG23" i="4"/>
  <c r="DN23" i="4"/>
  <c r="HP23" i="4"/>
  <c r="CI23" i="4"/>
  <c r="CG23" i="4"/>
  <c r="CS23" i="4"/>
  <c r="CR23" i="4"/>
  <c r="CF23" i="4"/>
  <c r="CE23" i="4"/>
  <c r="CQ23" i="4"/>
  <c r="HL23" i="4"/>
  <c r="CD23" i="4"/>
  <c r="CP23" i="4"/>
  <c r="CO23" i="4"/>
  <c r="CC23" i="4"/>
  <c r="CN23" i="4"/>
  <c r="CB23" i="4"/>
  <c r="CM23" i="4"/>
  <c r="CJ23" i="4"/>
  <c r="IF23" i="4" s="1"/>
  <c r="BE23" i="4"/>
  <c r="BG23" i="4"/>
  <c r="BO23" i="4"/>
  <c r="BD23" i="4"/>
  <c r="BC23" i="4"/>
  <c r="BN23" i="4"/>
  <c r="BB23" i="4"/>
  <c r="BM23" i="4"/>
  <c r="BA23" i="4"/>
  <c r="BL23" i="4"/>
  <c r="BK23" i="4"/>
  <c r="AZ23" i="4"/>
  <c r="BH23" i="4"/>
  <c r="BJ23" i="4"/>
  <c r="AM23" i="4"/>
  <c r="AK23" i="4"/>
  <c r="AJ23" i="4"/>
  <c r="AI23" i="4"/>
  <c r="AH23" i="4"/>
  <c r="AG23" i="4"/>
  <c r="AF23" i="4"/>
  <c r="AN23" i="4"/>
  <c r="IB23" i="4" l="1"/>
  <c r="IC23" i="4" s="1"/>
  <c r="ID23" i="4"/>
  <c r="IG23" i="4"/>
  <c r="HQ23" i="4"/>
  <c r="HU23" i="4" s="1"/>
  <c r="HY23" i="4" s="1"/>
  <c r="IE23" i="4" l="1"/>
  <c r="GK21" i="4" l="1"/>
  <c r="GJ21" i="4"/>
  <c r="GI21" i="4"/>
  <c r="GH21" i="4"/>
  <c r="GG21" i="4"/>
  <c r="DN21" i="4"/>
  <c r="CI21" i="4"/>
  <c r="HP21" i="4"/>
  <c r="CS21" i="4"/>
  <c r="CG21" i="4"/>
  <c r="CR21" i="4"/>
  <c r="CF21" i="4"/>
  <c r="CE21" i="4"/>
  <c r="CQ21" i="4"/>
  <c r="HL21" i="4"/>
  <c r="CD21" i="4"/>
  <c r="CP21" i="4"/>
  <c r="CO21" i="4"/>
  <c r="CC21" i="4"/>
  <c r="CN21" i="4"/>
  <c r="CB21" i="4"/>
  <c r="CM21" i="4"/>
  <c r="CJ21" i="4"/>
  <c r="IF21" i="4" s="1"/>
  <c r="BG21" i="4"/>
  <c r="BE21" i="4"/>
  <c r="BD21" i="4"/>
  <c r="BO21" i="4"/>
  <c r="BC21" i="4"/>
  <c r="BN21" i="4"/>
  <c r="BB21" i="4"/>
  <c r="BM21" i="4"/>
  <c r="BA21" i="4"/>
  <c r="BL21" i="4"/>
  <c r="AZ21" i="4"/>
  <c r="BK21" i="4"/>
  <c r="BH21" i="4"/>
  <c r="BJ21" i="4"/>
  <c r="AM21" i="4"/>
  <c r="AK21" i="4"/>
  <c r="AJ21" i="4"/>
  <c r="AI21" i="4"/>
  <c r="AH21" i="4"/>
  <c r="AG21" i="4"/>
  <c r="AF21" i="4"/>
  <c r="AN21" i="4"/>
  <c r="ID21" i="4" l="1"/>
  <c r="IB21" i="4"/>
  <c r="IC21" i="4" s="1"/>
  <c r="HQ21" i="4"/>
  <c r="HU21" i="4" s="1"/>
  <c r="HY21" i="4" s="1"/>
  <c r="IG21" i="4"/>
  <c r="IE21" i="4" l="1"/>
  <c r="HS242" i="4"/>
  <c r="HS241" i="4"/>
  <c r="HS240" i="4"/>
  <c r="HS239" i="4"/>
  <c r="HS238" i="4"/>
  <c r="HS237" i="4"/>
  <c r="HS236" i="4"/>
  <c r="HS235" i="4"/>
  <c r="HS234" i="4"/>
  <c r="HS233" i="4"/>
  <c r="HS232" i="4"/>
  <c r="HS231" i="4"/>
  <c r="HS230" i="4"/>
  <c r="HS229" i="4"/>
  <c r="HS228" i="4"/>
  <c r="HS227" i="4"/>
  <c r="HS226" i="4"/>
  <c r="HS225" i="4"/>
  <c r="HS224" i="4"/>
  <c r="HS223" i="4"/>
  <c r="HS222" i="4"/>
  <c r="HS221" i="4"/>
  <c r="HS220" i="4"/>
  <c r="HS219" i="4"/>
  <c r="HS218" i="4"/>
  <c r="HS217" i="4"/>
  <c r="HS216" i="4"/>
  <c r="HS215" i="4"/>
  <c r="HS214" i="4"/>
  <c r="HS213" i="4"/>
  <c r="HS212" i="4"/>
  <c r="HS211" i="4"/>
  <c r="HS210" i="4"/>
  <c r="HS209" i="4"/>
  <c r="HS208" i="4"/>
  <c r="HS207" i="4"/>
  <c r="HS206" i="4"/>
  <c r="HS205" i="4"/>
  <c r="HS204" i="4"/>
  <c r="HS203" i="4"/>
  <c r="HS202" i="4"/>
  <c r="HS201" i="4"/>
  <c r="HS200" i="4"/>
  <c r="HS199" i="4"/>
  <c r="HS198" i="4"/>
  <c r="HS197" i="4"/>
  <c r="HS196" i="4"/>
  <c r="HS195" i="4"/>
  <c r="HS194" i="4"/>
  <c r="HS193" i="4"/>
  <c r="HS192" i="4"/>
  <c r="HS191" i="4"/>
  <c r="HS190" i="4"/>
  <c r="HS189" i="4"/>
  <c r="HS188" i="4"/>
  <c r="HS187" i="4"/>
  <c r="HS186" i="4"/>
  <c r="HS185" i="4"/>
  <c r="HS184" i="4"/>
  <c r="HS183" i="4"/>
  <c r="HS182" i="4"/>
  <c r="HS181" i="4"/>
  <c r="HS180" i="4"/>
  <c r="HS179" i="4"/>
  <c r="HS178" i="4"/>
  <c r="HS177" i="4"/>
  <c r="HS176" i="4"/>
  <c r="HS175" i="4"/>
  <c r="HS174" i="4"/>
  <c r="HS173" i="4"/>
  <c r="HS172" i="4"/>
  <c r="HS171" i="4"/>
  <c r="HS170" i="4"/>
  <c r="HS169" i="4"/>
  <c r="HS168" i="4"/>
  <c r="HS167" i="4"/>
  <c r="HS166" i="4"/>
  <c r="HS165" i="4"/>
  <c r="HS164" i="4"/>
  <c r="HS163" i="4"/>
  <c r="HS162" i="4"/>
  <c r="HS161" i="4"/>
  <c r="HS160" i="4"/>
  <c r="HS159" i="4"/>
  <c r="HS158" i="4"/>
  <c r="HS157" i="4"/>
  <c r="HS156" i="4"/>
  <c r="HS155" i="4"/>
  <c r="HS154" i="4"/>
  <c r="HS153" i="4"/>
  <c r="HS152" i="4"/>
  <c r="HS151" i="4"/>
  <c r="HS150" i="4"/>
  <c r="HS149" i="4"/>
  <c r="HS148" i="4"/>
  <c r="HS147" i="4"/>
  <c r="HS146" i="4"/>
  <c r="HS145" i="4"/>
  <c r="HS144" i="4"/>
  <c r="HS143" i="4"/>
  <c r="HS142" i="4"/>
  <c r="HS141" i="4"/>
  <c r="HS140" i="4"/>
  <c r="HS139" i="4"/>
  <c r="HS138" i="4"/>
  <c r="HS137" i="4"/>
  <c r="HS136" i="4"/>
  <c r="HS135" i="4"/>
  <c r="HS134" i="4"/>
  <c r="HS133" i="4"/>
  <c r="HS132" i="4"/>
  <c r="HS131" i="4"/>
  <c r="HS130" i="4"/>
  <c r="HS129" i="4"/>
  <c r="HS128" i="4"/>
  <c r="HS127" i="4"/>
  <c r="HS126" i="4"/>
  <c r="HS125" i="4"/>
  <c r="HS124" i="4"/>
  <c r="HS123" i="4"/>
  <c r="HS122" i="4"/>
  <c r="HS121" i="4"/>
  <c r="HS120" i="4"/>
  <c r="HS119" i="4"/>
  <c r="HS118" i="4"/>
  <c r="HS117" i="4"/>
  <c r="HS116" i="4"/>
  <c r="HS115" i="4"/>
  <c r="HS114" i="4"/>
  <c r="HS113" i="4"/>
  <c r="HS112" i="4"/>
  <c r="HS111" i="4"/>
  <c r="HS110" i="4"/>
  <c r="HS109" i="4"/>
  <c r="HS108" i="4"/>
  <c r="HS107" i="4"/>
  <c r="HS106" i="4"/>
  <c r="HS105" i="4"/>
  <c r="HS104" i="4"/>
  <c r="HS103" i="4"/>
  <c r="HS102" i="4"/>
  <c r="HS101" i="4"/>
  <c r="HS100" i="4"/>
  <c r="HS99" i="4"/>
  <c r="HS98" i="4"/>
  <c r="HS97" i="4"/>
  <c r="HS96" i="4"/>
  <c r="HS95" i="4"/>
  <c r="HS94" i="4"/>
  <c r="HS93" i="4"/>
  <c r="HS92" i="4"/>
  <c r="HS91" i="4"/>
  <c r="HS90" i="4"/>
  <c r="HS89" i="4"/>
  <c r="HS88" i="4"/>
  <c r="HS87" i="4"/>
  <c r="HS86" i="4"/>
  <c r="HS85" i="4"/>
  <c r="HS84" i="4"/>
  <c r="HS83" i="4"/>
  <c r="HS82" i="4"/>
  <c r="HS81" i="4"/>
  <c r="HS80" i="4"/>
  <c r="HS79" i="4"/>
  <c r="HS78" i="4"/>
  <c r="HS77" i="4"/>
  <c r="HS76" i="4"/>
  <c r="HS75" i="4"/>
  <c r="HS74" i="4"/>
  <c r="HS73" i="4"/>
  <c r="HS72" i="4"/>
  <c r="HS71" i="4"/>
  <c r="HS70" i="4"/>
  <c r="HS69" i="4"/>
  <c r="HS68" i="4"/>
  <c r="HS67" i="4"/>
  <c r="HS66" i="4"/>
  <c r="HS65" i="4"/>
  <c r="HS64" i="4"/>
  <c r="HS63" i="4"/>
  <c r="HS62" i="4"/>
  <c r="HS61" i="4"/>
  <c r="HS60" i="4"/>
  <c r="HS59" i="4"/>
  <c r="HS58" i="4"/>
  <c r="HS57" i="4"/>
  <c r="HS56" i="4"/>
  <c r="HS55" i="4"/>
  <c r="HS54" i="4"/>
  <c r="HS53" i="4"/>
  <c r="HS52" i="4"/>
  <c r="HS51" i="4"/>
  <c r="HS50" i="4"/>
  <c r="HS49" i="4"/>
  <c r="HS48" i="4"/>
  <c r="HS47" i="4"/>
  <c r="HS46" i="4"/>
  <c r="HS45" i="4"/>
  <c r="HS44" i="4"/>
  <c r="HS43" i="4"/>
  <c r="HS42" i="4"/>
  <c r="HS41" i="4"/>
  <c r="HS40" i="4"/>
  <c r="HS39" i="4"/>
  <c r="HS38" i="4"/>
  <c r="HS37" i="4"/>
  <c r="HS36" i="4"/>
  <c r="HS35" i="4"/>
  <c r="HS34" i="4"/>
  <c r="HS33" i="4"/>
  <c r="HS32" i="4"/>
  <c r="HS31" i="4"/>
  <c r="HS30" i="4"/>
  <c r="HS29" i="4"/>
  <c r="HS28" i="4"/>
  <c r="HS27" i="4"/>
  <c r="HS26" i="4"/>
  <c r="HW242" i="4"/>
  <c r="IA242" i="4" s="1"/>
  <c r="HW241" i="4"/>
  <c r="IA241" i="4" s="1"/>
  <c r="HW240" i="4"/>
  <c r="IA240" i="4" s="1"/>
  <c r="HW239" i="4"/>
  <c r="IA239" i="4" s="1"/>
  <c r="HW238" i="4"/>
  <c r="IA238" i="4" s="1"/>
  <c r="HW237" i="4"/>
  <c r="IA237" i="4" s="1"/>
  <c r="HW236" i="4"/>
  <c r="IA236" i="4" s="1"/>
  <c r="HW235" i="4"/>
  <c r="IA235" i="4" s="1"/>
  <c r="HW234" i="4"/>
  <c r="IA234" i="4" s="1"/>
  <c r="HW233" i="4"/>
  <c r="IA233" i="4" s="1"/>
  <c r="HW232" i="4"/>
  <c r="IA232" i="4" s="1"/>
  <c r="HW231" i="4"/>
  <c r="IA231" i="4" s="1"/>
  <c r="HW230" i="4"/>
  <c r="IA230" i="4" s="1"/>
  <c r="HW229" i="4"/>
  <c r="IA229" i="4" s="1"/>
  <c r="HW228" i="4"/>
  <c r="IA228" i="4" s="1"/>
  <c r="HW227" i="4"/>
  <c r="IA227" i="4" s="1"/>
  <c r="HW226" i="4"/>
  <c r="IA226" i="4" s="1"/>
  <c r="HW225" i="4"/>
  <c r="IA225" i="4" s="1"/>
  <c r="HW224" i="4"/>
  <c r="IA224" i="4" s="1"/>
  <c r="HW223" i="4"/>
  <c r="IA223" i="4" s="1"/>
  <c r="HW222" i="4"/>
  <c r="IA222" i="4" s="1"/>
  <c r="HW221" i="4"/>
  <c r="IA221" i="4" s="1"/>
  <c r="HW220" i="4"/>
  <c r="IA220" i="4" s="1"/>
  <c r="HW219" i="4"/>
  <c r="IA219" i="4" s="1"/>
  <c r="HW218" i="4"/>
  <c r="IA218" i="4" s="1"/>
  <c r="HW217" i="4"/>
  <c r="IA217" i="4" s="1"/>
  <c r="HW216" i="4"/>
  <c r="IA216" i="4" s="1"/>
  <c r="HW215" i="4"/>
  <c r="IA215" i="4" s="1"/>
  <c r="HW214" i="4"/>
  <c r="IA214" i="4" s="1"/>
  <c r="HW213" i="4"/>
  <c r="IA213" i="4" s="1"/>
  <c r="HW212" i="4"/>
  <c r="IA212" i="4" s="1"/>
  <c r="HW211" i="4"/>
  <c r="IA211" i="4" s="1"/>
  <c r="HW210" i="4"/>
  <c r="IA210" i="4" s="1"/>
  <c r="HW209" i="4"/>
  <c r="IA209" i="4" s="1"/>
  <c r="HW208" i="4"/>
  <c r="IA208" i="4" s="1"/>
  <c r="HW207" i="4"/>
  <c r="IA207" i="4" s="1"/>
  <c r="HW206" i="4"/>
  <c r="IA206" i="4" s="1"/>
  <c r="HW205" i="4"/>
  <c r="IA205" i="4" s="1"/>
  <c r="HW204" i="4"/>
  <c r="IA204" i="4" s="1"/>
  <c r="HW203" i="4"/>
  <c r="IA203" i="4" s="1"/>
  <c r="HW202" i="4"/>
  <c r="IA202" i="4" s="1"/>
  <c r="HW201" i="4"/>
  <c r="IA201" i="4" s="1"/>
  <c r="HW200" i="4"/>
  <c r="IA200" i="4" s="1"/>
  <c r="HW199" i="4"/>
  <c r="IA199" i="4" s="1"/>
  <c r="HW198" i="4"/>
  <c r="IA198" i="4" s="1"/>
  <c r="HW197" i="4"/>
  <c r="IA197" i="4" s="1"/>
  <c r="HW196" i="4"/>
  <c r="IA196" i="4" s="1"/>
  <c r="HW195" i="4"/>
  <c r="IA195" i="4" s="1"/>
  <c r="HW194" i="4"/>
  <c r="IA194" i="4" s="1"/>
  <c r="HW193" i="4"/>
  <c r="IA193" i="4" s="1"/>
  <c r="HW192" i="4"/>
  <c r="IA192" i="4" s="1"/>
  <c r="HW191" i="4"/>
  <c r="IA191" i="4" s="1"/>
  <c r="HW190" i="4"/>
  <c r="IA190" i="4" s="1"/>
  <c r="HW189" i="4"/>
  <c r="IA189" i="4" s="1"/>
  <c r="HW188" i="4"/>
  <c r="IA188" i="4" s="1"/>
  <c r="HW187" i="4"/>
  <c r="IA187" i="4" s="1"/>
  <c r="HW186" i="4"/>
  <c r="IA186" i="4" s="1"/>
  <c r="HW185" i="4"/>
  <c r="IA185" i="4" s="1"/>
  <c r="HW184" i="4"/>
  <c r="IA184" i="4" s="1"/>
  <c r="HW183" i="4"/>
  <c r="IA183" i="4" s="1"/>
  <c r="HW182" i="4"/>
  <c r="IA182" i="4" s="1"/>
  <c r="HW181" i="4"/>
  <c r="IA181" i="4" s="1"/>
  <c r="HW180" i="4"/>
  <c r="IA180" i="4" s="1"/>
  <c r="HW179" i="4"/>
  <c r="IA179" i="4" s="1"/>
  <c r="HW178" i="4"/>
  <c r="IA178" i="4" s="1"/>
  <c r="HW177" i="4"/>
  <c r="IA177" i="4" s="1"/>
  <c r="HW176" i="4"/>
  <c r="IA176" i="4" s="1"/>
  <c r="HW175" i="4"/>
  <c r="IA175" i="4" s="1"/>
  <c r="HW174" i="4"/>
  <c r="IA174" i="4" s="1"/>
  <c r="HW173" i="4"/>
  <c r="IA173" i="4" s="1"/>
  <c r="HW172" i="4"/>
  <c r="IA172" i="4" s="1"/>
  <c r="HW171" i="4"/>
  <c r="IA171" i="4" s="1"/>
  <c r="HW170" i="4"/>
  <c r="IA170" i="4" s="1"/>
  <c r="HW169" i="4"/>
  <c r="IA169" i="4" s="1"/>
  <c r="HW168" i="4"/>
  <c r="IA168" i="4" s="1"/>
  <c r="HW167" i="4"/>
  <c r="IA167" i="4" s="1"/>
  <c r="HW166" i="4"/>
  <c r="IA166" i="4" s="1"/>
  <c r="HW165" i="4"/>
  <c r="IA165" i="4" s="1"/>
  <c r="HW164" i="4"/>
  <c r="IA164" i="4" s="1"/>
  <c r="HW163" i="4"/>
  <c r="IA163" i="4" s="1"/>
  <c r="HW162" i="4"/>
  <c r="IA162" i="4" s="1"/>
  <c r="HW161" i="4"/>
  <c r="IA161" i="4" s="1"/>
  <c r="HW160" i="4"/>
  <c r="IA160" i="4" s="1"/>
  <c r="HW159" i="4"/>
  <c r="IA159" i="4" s="1"/>
  <c r="HW158" i="4"/>
  <c r="IA158" i="4" s="1"/>
  <c r="HW157" i="4"/>
  <c r="IA157" i="4" s="1"/>
  <c r="HW156" i="4"/>
  <c r="IA156" i="4" s="1"/>
  <c r="HW155" i="4"/>
  <c r="IA155" i="4" s="1"/>
  <c r="HW154" i="4"/>
  <c r="IA154" i="4" s="1"/>
  <c r="HW153" i="4"/>
  <c r="IA153" i="4" s="1"/>
  <c r="HW152" i="4"/>
  <c r="IA152" i="4" s="1"/>
  <c r="HW151" i="4"/>
  <c r="IA151" i="4" s="1"/>
  <c r="HW150" i="4"/>
  <c r="IA150" i="4" s="1"/>
  <c r="HW149" i="4"/>
  <c r="IA149" i="4" s="1"/>
  <c r="HW148" i="4"/>
  <c r="IA148" i="4" s="1"/>
  <c r="HW147" i="4"/>
  <c r="IA147" i="4" s="1"/>
  <c r="HW146" i="4"/>
  <c r="IA146" i="4" s="1"/>
  <c r="HW145" i="4"/>
  <c r="IA145" i="4" s="1"/>
  <c r="HW144" i="4"/>
  <c r="IA144" i="4" s="1"/>
  <c r="HW143" i="4"/>
  <c r="IA143" i="4" s="1"/>
  <c r="HW142" i="4"/>
  <c r="IA142" i="4" s="1"/>
  <c r="HW141" i="4"/>
  <c r="IA141" i="4" s="1"/>
  <c r="HW140" i="4"/>
  <c r="IA140" i="4" s="1"/>
  <c r="HW139" i="4"/>
  <c r="IA139" i="4" s="1"/>
  <c r="HW138" i="4"/>
  <c r="IA138" i="4" s="1"/>
  <c r="HW137" i="4"/>
  <c r="IA137" i="4" s="1"/>
  <c r="HW136" i="4"/>
  <c r="IA136" i="4" s="1"/>
  <c r="HW135" i="4"/>
  <c r="IA135" i="4" s="1"/>
  <c r="HW134" i="4"/>
  <c r="IA134" i="4" s="1"/>
  <c r="HW133" i="4"/>
  <c r="IA133" i="4" s="1"/>
  <c r="HW132" i="4"/>
  <c r="IA132" i="4" s="1"/>
  <c r="HW131" i="4"/>
  <c r="IA131" i="4" s="1"/>
  <c r="HW130" i="4"/>
  <c r="IA130" i="4" s="1"/>
  <c r="HW129" i="4"/>
  <c r="IA129" i="4" s="1"/>
  <c r="HW128" i="4"/>
  <c r="IA128" i="4" s="1"/>
  <c r="HW127" i="4"/>
  <c r="IA127" i="4" s="1"/>
  <c r="HW126" i="4"/>
  <c r="IA126" i="4" s="1"/>
  <c r="HW125" i="4"/>
  <c r="IA125" i="4" s="1"/>
  <c r="HW124" i="4"/>
  <c r="IA124" i="4" s="1"/>
  <c r="HW123" i="4"/>
  <c r="IA123" i="4" s="1"/>
  <c r="HW122" i="4"/>
  <c r="IA122" i="4" s="1"/>
  <c r="HW121" i="4"/>
  <c r="IA121" i="4" s="1"/>
  <c r="HW120" i="4"/>
  <c r="IA120" i="4" s="1"/>
  <c r="HW119" i="4"/>
  <c r="IA119" i="4" s="1"/>
  <c r="HW118" i="4"/>
  <c r="IA118" i="4" s="1"/>
  <c r="HW117" i="4"/>
  <c r="IA117" i="4" s="1"/>
  <c r="HW116" i="4"/>
  <c r="IA116" i="4" s="1"/>
  <c r="HW115" i="4"/>
  <c r="IA115" i="4" s="1"/>
  <c r="HW114" i="4"/>
  <c r="IA114" i="4" s="1"/>
  <c r="HW113" i="4"/>
  <c r="IA113" i="4" s="1"/>
  <c r="HW112" i="4"/>
  <c r="IA112" i="4" s="1"/>
  <c r="HW111" i="4"/>
  <c r="IA111" i="4" s="1"/>
  <c r="HW110" i="4"/>
  <c r="IA110" i="4" s="1"/>
  <c r="HW109" i="4"/>
  <c r="IA109" i="4" s="1"/>
  <c r="HW108" i="4"/>
  <c r="IA108" i="4" s="1"/>
  <c r="HW107" i="4"/>
  <c r="IA107" i="4" s="1"/>
  <c r="HW106" i="4"/>
  <c r="IA106" i="4" s="1"/>
  <c r="HW105" i="4"/>
  <c r="IA105" i="4" s="1"/>
  <c r="HW104" i="4"/>
  <c r="IA104" i="4" s="1"/>
  <c r="HW103" i="4"/>
  <c r="IA103" i="4" s="1"/>
  <c r="HW102" i="4"/>
  <c r="IA102" i="4" s="1"/>
  <c r="HW101" i="4"/>
  <c r="IA101" i="4" s="1"/>
  <c r="HW100" i="4"/>
  <c r="IA100" i="4" s="1"/>
  <c r="HW99" i="4"/>
  <c r="IA99" i="4" s="1"/>
  <c r="HW98" i="4"/>
  <c r="IA98" i="4" s="1"/>
  <c r="HW97" i="4"/>
  <c r="IA97" i="4" s="1"/>
  <c r="HW96" i="4"/>
  <c r="IA96" i="4" s="1"/>
  <c r="HW95" i="4"/>
  <c r="IA95" i="4" s="1"/>
  <c r="HW94" i="4"/>
  <c r="IA94" i="4" s="1"/>
  <c r="HW93" i="4"/>
  <c r="IA93" i="4" s="1"/>
  <c r="HW92" i="4"/>
  <c r="IA92" i="4" s="1"/>
  <c r="HW91" i="4"/>
  <c r="IA91" i="4" s="1"/>
  <c r="HW90" i="4"/>
  <c r="IA90" i="4" s="1"/>
  <c r="HW89" i="4"/>
  <c r="IA89" i="4" s="1"/>
  <c r="HW88" i="4"/>
  <c r="IA88" i="4" s="1"/>
  <c r="HW87" i="4"/>
  <c r="IA87" i="4" s="1"/>
  <c r="HW86" i="4"/>
  <c r="IA86" i="4" s="1"/>
  <c r="HW85" i="4"/>
  <c r="IA85" i="4" s="1"/>
  <c r="HW84" i="4"/>
  <c r="IA84" i="4" s="1"/>
  <c r="HW83" i="4"/>
  <c r="IA83" i="4" s="1"/>
  <c r="HW82" i="4"/>
  <c r="IA82" i="4" s="1"/>
  <c r="HW81" i="4"/>
  <c r="IA81" i="4" s="1"/>
  <c r="HW80" i="4"/>
  <c r="IA80" i="4" s="1"/>
  <c r="HW79" i="4"/>
  <c r="IA79" i="4" s="1"/>
  <c r="HW78" i="4"/>
  <c r="IA78" i="4" s="1"/>
  <c r="HW77" i="4"/>
  <c r="IA77" i="4" s="1"/>
  <c r="HW76" i="4"/>
  <c r="IA76" i="4" s="1"/>
  <c r="HW75" i="4"/>
  <c r="IA75" i="4" s="1"/>
  <c r="HW74" i="4"/>
  <c r="IA74" i="4" s="1"/>
  <c r="HW73" i="4"/>
  <c r="IA73" i="4" s="1"/>
  <c r="HW72" i="4"/>
  <c r="IA72" i="4" s="1"/>
  <c r="HW71" i="4"/>
  <c r="IA71" i="4" s="1"/>
  <c r="HW70" i="4"/>
  <c r="IA70" i="4" s="1"/>
  <c r="HW69" i="4"/>
  <c r="IA69" i="4" s="1"/>
  <c r="HW68" i="4"/>
  <c r="IA68" i="4" s="1"/>
  <c r="HW67" i="4"/>
  <c r="IA67" i="4" s="1"/>
  <c r="HW66" i="4"/>
  <c r="IA66" i="4" s="1"/>
  <c r="HW65" i="4"/>
  <c r="IA65" i="4" s="1"/>
  <c r="HW64" i="4"/>
  <c r="IA64" i="4" s="1"/>
  <c r="HW63" i="4"/>
  <c r="IA63" i="4" s="1"/>
  <c r="HW62" i="4"/>
  <c r="IA62" i="4" s="1"/>
  <c r="HW61" i="4"/>
  <c r="IA61" i="4" s="1"/>
  <c r="HW60" i="4"/>
  <c r="IA60" i="4" s="1"/>
  <c r="HW59" i="4"/>
  <c r="IA59" i="4" s="1"/>
  <c r="HW58" i="4"/>
  <c r="IA58" i="4" s="1"/>
  <c r="HW57" i="4"/>
  <c r="IA57" i="4" s="1"/>
  <c r="HW56" i="4"/>
  <c r="IA56" i="4" s="1"/>
  <c r="HW55" i="4"/>
  <c r="IA55" i="4" s="1"/>
  <c r="HW54" i="4"/>
  <c r="IA54" i="4" s="1"/>
  <c r="HW53" i="4"/>
  <c r="IA53" i="4" s="1"/>
  <c r="HW52" i="4"/>
  <c r="IA52" i="4" s="1"/>
  <c r="HW51" i="4"/>
  <c r="IA51" i="4" s="1"/>
  <c r="HW50" i="4"/>
  <c r="IA50" i="4" s="1"/>
  <c r="HW49" i="4"/>
  <c r="IA49" i="4" s="1"/>
  <c r="HW48" i="4"/>
  <c r="IA48" i="4" s="1"/>
  <c r="HW47" i="4"/>
  <c r="IA47" i="4" s="1"/>
  <c r="HW46" i="4"/>
  <c r="IA46" i="4" s="1"/>
  <c r="HW45" i="4"/>
  <c r="IA45" i="4" s="1"/>
  <c r="HW44" i="4"/>
  <c r="IA44" i="4" s="1"/>
  <c r="HW43" i="4"/>
  <c r="IA43" i="4" s="1"/>
  <c r="HW42" i="4"/>
  <c r="IA42" i="4" s="1"/>
  <c r="HW41" i="4"/>
  <c r="IA41" i="4" s="1"/>
  <c r="HW40" i="4"/>
  <c r="IA40" i="4" s="1"/>
  <c r="HW39" i="4"/>
  <c r="IA39" i="4" s="1"/>
  <c r="HW38" i="4"/>
  <c r="IA38" i="4" s="1"/>
  <c r="HW37" i="4"/>
  <c r="IA37" i="4" s="1"/>
  <c r="HW36" i="4"/>
  <c r="IA36" i="4" s="1"/>
  <c r="HW35" i="4"/>
  <c r="IA35" i="4" s="1"/>
  <c r="HW34" i="4"/>
  <c r="IA34" i="4" s="1"/>
  <c r="HW33" i="4"/>
  <c r="IA33" i="4" s="1"/>
  <c r="HW32" i="4"/>
  <c r="IA32" i="4" s="1"/>
  <c r="HW31" i="4"/>
  <c r="IA31" i="4" s="1"/>
  <c r="HW30" i="4"/>
  <c r="IA30" i="4" s="1"/>
  <c r="HW29" i="4"/>
  <c r="IA29" i="4" s="1"/>
  <c r="HW28" i="4"/>
  <c r="IA28" i="4" s="1"/>
  <c r="HW27" i="4"/>
  <c r="IA27" i="4" s="1"/>
  <c r="HW26" i="4"/>
  <c r="IA26" i="4" s="1"/>
  <c r="A28" i="4"/>
  <c r="F27" i="4"/>
  <c r="HQ26" i="4"/>
  <c r="IG26" i="4"/>
  <c r="HS275" i="4"/>
  <c r="HS274" i="4"/>
  <c r="HS273" i="4"/>
  <c r="HS272" i="4"/>
  <c r="HS271" i="4"/>
  <c r="HS270" i="4"/>
  <c r="HS269" i="4"/>
  <c r="HS268" i="4"/>
  <c r="HS267" i="4"/>
  <c r="HS264" i="4"/>
  <c r="HS263" i="4"/>
  <c r="HS262" i="4"/>
  <c r="HS261" i="4"/>
  <c r="HS260" i="4"/>
  <c r="HS259" i="4"/>
  <c r="HS258" i="4"/>
  <c r="HS257" i="4"/>
  <c r="HS256" i="4"/>
  <c r="HS255" i="4"/>
  <c r="HS254" i="4"/>
  <c r="HS253" i="4"/>
  <c r="HS252" i="4"/>
  <c r="HS251" i="4"/>
  <c r="HS250" i="4"/>
  <c r="HS249" i="4"/>
  <c r="HS248" i="4"/>
  <c r="HS247" i="4"/>
  <c r="HS246" i="4"/>
  <c r="HS245" i="4"/>
  <c r="HS244" i="4"/>
  <c r="HS243" i="4"/>
  <c r="HU243" i="4" s="1"/>
  <c r="HW275" i="4"/>
  <c r="IA275" i="4" s="1"/>
  <c r="HW274" i="4"/>
  <c r="IA274" i="4" s="1"/>
  <c r="HW273" i="4"/>
  <c r="IA273" i="4" s="1"/>
  <c r="HW272" i="4"/>
  <c r="IA272" i="4" s="1"/>
  <c r="HW271" i="4"/>
  <c r="IA271" i="4" s="1"/>
  <c r="HW270" i="4"/>
  <c r="IA270" i="4" s="1"/>
  <c r="HW269" i="4"/>
  <c r="IA269" i="4" s="1"/>
  <c r="HW268" i="4"/>
  <c r="IA268" i="4" s="1"/>
  <c r="HW267" i="4"/>
  <c r="IA267" i="4" s="1"/>
  <c r="HW264" i="4"/>
  <c r="IA264" i="4" s="1"/>
  <c r="HW263" i="4"/>
  <c r="IA263" i="4" s="1"/>
  <c r="HW262" i="4"/>
  <c r="IA262" i="4" s="1"/>
  <c r="HW261" i="4"/>
  <c r="IA261" i="4" s="1"/>
  <c r="HW260" i="4"/>
  <c r="IA260" i="4" s="1"/>
  <c r="HW259" i="4"/>
  <c r="IA259" i="4" s="1"/>
  <c r="HW258" i="4"/>
  <c r="IA258" i="4" s="1"/>
  <c r="HW257" i="4"/>
  <c r="IA257" i="4" s="1"/>
  <c r="HW256" i="4"/>
  <c r="IA256" i="4" s="1"/>
  <c r="HW255" i="4"/>
  <c r="IA255" i="4" s="1"/>
  <c r="HW254" i="4"/>
  <c r="IA254" i="4" s="1"/>
  <c r="HW253" i="4"/>
  <c r="IA253" i="4" s="1"/>
  <c r="HW252" i="4"/>
  <c r="IA252" i="4" s="1"/>
  <c r="HW251" i="4"/>
  <c r="IA251" i="4" s="1"/>
  <c r="HW250" i="4"/>
  <c r="IA250" i="4" s="1"/>
  <c r="HW249" i="4"/>
  <c r="IA249" i="4" s="1"/>
  <c r="HW248" i="4"/>
  <c r="IA248" i="4" s="1"/>
  <c r="HW247" i="4"/>
  <c r="IA247" i="4" s="1"/>
  <c r="HW246" i="4"/>
  <c r="IA246" i="4" s="1"/>
  <c r="HW245" i="4"/>
  <c r="IA245" i="4" s="1"/>
  <c r="HW244" i="4"/>
  <c r="IA244" i="4" s="1"/>
  <c r="HW243" i="4"/>
  <c r="IA243" i="4" s="1"/>
  <c r="CM238" i="4" l="1"/>
  <c r="CJ238" i="4"/>
  <c r="IF238" i="4" s="1"/>
  <c r="GJ192" i="4"/>
  <c r="BC192" i="4"/>
  <c r="BN192" i="4"/>
  <c r="BJ102" i="4"/>
  <c r="BH102" i="4"/>
  <c r="HP64" i="4"/>
  <c r="HQ64" i="4" s="1"/>
  <c r="CG64" i="4"/>
  <c r="CI64" i="4"/>
  <c r="CS64" i="4"/>
  <c r="AF64" i="4"/>
  <c r="CM51" i="4"/>
  <c r="CJ51" i="4"/>
  <c r="IF51" i="4" s="1"/>
  <c r="AI50" i="4"/>
  <c r="CM44" i="4"/>
  <c r="CJ44" i="4"/>
  <c r="IF44" i="4" s="1"/>
  <c r="AI156" i="4"/>
  <c r="CM138" i="4"/>
  <c r="CJ138" i="4"/>
  <c r="IF138" i="4" s="1"/>
  <c r="AI129" i="4"/>
  <c r="CP105" i="4"/>
  <c r="AH105" i="4"/>
  <c r="CN57" i="4"/>
  <c r="CB57" i="4"/>
  <c r="AJ39" i="4"/>
  <c r="BG188" i="4"/>
  <c r="BE188" i="4"/>
  <c r="CN66" i="4"/>
  <c r="CB66" i="4"/>
  <c r="GG239" i="4"/>
  <c r="GG32" i="4"/>
  <c r="BD222" i="4"/>
  <c r="BO222" i="4"/>
  <c r="GK186" i="4"/>
  <c r="CE80" i="4"/>
  <c r="CQ80" i="4"/>
  <c r="AH80" i="4"/>
  <c r="BH109" i="4"/>
  <c r="BJ109" i="4"/>
  <c r="BB185" i="4"/>
  <c r="BM185" i="4"/>
  <c r="GI238" i="4"/>
  <c r="BO238" i="4"/>
  <c r="BD238" i="4"/>
  <c r="GI192" i="4"/>
  <c r="BA192" i="4"/>
  <c r="BL192" i="4"/>
  <c r="AM102" i="4"/>
  <c r="AK102" i="4"/>
  <c r="CF64" i="4"/>
  <c r="CR64" i="4"/>
  <c r="AN64" i="4"/>
  <c r="BO51" i="4"/>
  <c r="BD51" i="4"/>
  <c r="AF50" i="4"/>
  <c r="BO44" i="4"/>
  <c r="BD44" i="4"/>
  <c r="AF156" i="4"/>
  <c r="BD138" i="4"/>
  <c r="BO138" i="4"/>
  <c r="AF129" i="4"/>
  <c r="AN105" i="4"/>
  <c r="CI59" i="4"/>
  <c r="HP59" i="4"/>
  <c r="HQ59" i="4" s="1"/>
  <c r="CS59" i="4"/>
  <c r="CG59" i="4"/>
  <c r="BL57" i="4"/>
  <c r="BA57" i="4"/>
  <c r="GK242" i="4"/>
  <c r="AK66" i="4"/>
  <c r="AM66" i="4"/>
  <c r="CO239" i="4"/>
  <c r="CC239" i="4"/>
  <c r="CO32" i="4"/>
  <c r="CC32" i="4"/>
  <c r="AN186" i="4"/>
  <c r="DN109" i="4"/>
  <c r="BC222" i="4"/>
  <c r="BN222" i="4"/>
  <c r="CP80" i="4"/>
  <c r="CD80" i="4"/>
  <c r="HL80" i="4"/>
  <c r="IB80" i="4" s="1"/>
  <c r="IC80" i="4" s="1"/>
  <c r="GG192" i="4"/>
  <c r="AN129" i="4"/>
  <c r="AM239" i="4"/>
  <c r="AK239" i="4"/>
  <c r="AM32" i="4"/>
  <c r="AK32" i="4"/>
  <c r="AN50" i="4"/>
  <c r="BN44" i="4"/>
  <c r="BC44" i="4"/>
  <c r="AN156" i="4"/>
  <c r="BN138" i="4"/>
  <c r="BC138" i="4"/>
  <c r="CR59" i="4"/>
  <c r="CF59" i="4"/>
  <c r="AZ57" i="4"/>
  <c r="BK57" i="4"/>
  <c r="GJ242" i="4"/>
  <c r="AM188" i="4"/>
  <c r="AK188" i="4"/>
  <c r="AJ66" i="4"/>
  <c r="BB222" i="4"/>
  <c r="BM222" i="4"/>
  <c r="GI186" i="4"/>
  <c r="BC186" i="4"/>
  <c r="BN186" i="4"/>
  <c r="GJ80" i="4"/>
  <c r="CO80" i="4"/>
  <c r="CC80" i="4"/>
  <c r="AN80" i="4"/>
  <c r="CF109" i="4"/>
  <c r="CR109" i="4"/>
  <c r="AM109" i="4"/>
  <c r="AK109" i="4"/>
  <c r="AZ185" i="4"/>
  <c r="BK185" i="4"/>
  <c r="GG238" i="4"/>
  <c r="BA238" i="4"/>
  <c r="BL238" i="4"/>
  <c r="BH192" i="4"/>
  <c r="BJ192" i="4"/>
  <c r="CI102" i="4"/>
  <c r="HP102" i="4"/>
  <c r="IG102" i="4" s="1"/>
  <c r="CS102" i="4"/>
  <c r="CG102" i="4"/>
  <c r="AF102" i="4"/>
  <c r="CO64" i="4"/>
  <c r="CC64" i="4"/>
  <c r="GJ51" i="4"/>
  <c r="BA51" i="4"/>
  <c r="BL51" i="4"/>
  <c r="CI50" i="4"/>
  <c r="HP50" i="4"/>
  <c r="IG50" i="4" s="1"/>
  <c r="CS50" i="4"/>
  <c r="CG50" i="4"/>
  <c r="GK44" i="4"/>
  <c r="BA44" i="4"/>
  <c r="BL44" i="4"/>
  <c r="CI156" i="4"/>
  <c r="CS156" i="4"/>
  <c r="HP156" i="4"/>
  <c r="IG156" i="4" s="1"/>
  <c r="CG156" i="4"/>
  <c r="GK138" i="4"/>
  <c r="BA138" i="4"/>
  <c r="BL138" i="4"/>
  <c r="CI129" i="4"/>
  <c r="HP129" i="4"/>
  <c r="HQ129" i="4" s="1"/>
  <c r="CG129" i="4"/>
  <c r="CS129" i="4"/>
  <c r="GI105" i="4"/>
  <c r="GH61" i="4"/>
  <c r="CN59" i="4"/>
  <c r="CB59" i="4"/>
  <c r="AJ57" i="4"/>
  <c r="GH148" i="4"/>
  <c r="GG62" i="4"/>
  <c r="GG226" i="4"/>
  <c r="GG217" i="4"/>
  <c r="CO186" i="4"/>
  <c r="CC186" i="4"/>
  <c r="BK109" i="4"/>
  <c r="AZ109" i="4"/>
  <c r="GK80" i="4"/>
  <c r="BC238" i="4"/>
  <c r="BN238" i="4"/>
  <c r="BK192" i="4"/>
  <c r="AZ192" i="4"/>
  <c r="GK51" i="4"/>
  <c r="BN51" i="4"/>
  <c r="BC51" i="4"/>
  <c r="DN50" i="4"/>
  <c r="BA222" i="4"/>
  <c r="BL222" i="4"/>
  <c r="BB186" i="4"/>
  <c r="BM186" i="4"/>
  <c r="GI80" i="4"/>
  <c r="CE109" i="4"/>
  <c r="CQ109" i="4"/>
  <c r="AH109" i="4"/>
  <c r="BJ185" i="4"/>
  <c r="BH185" i="4"/>
  <c r="AZ238" i="4"/>
  <c r="BK238" i="4"/>
  <c r="AM192" i="4"/>
  <c r="AK192" i="4"/>
  <c r="CF102" i="4"/>
  <c r="CR102" i="4"/>
  <c r="AN102" i="4"/>
  <c r="CM64" i="4"/>
  <c r="CJ64" i="4"/>
  <c r="IF64" i="4" s="1"/>
  <c r="GI51" i="4"/>
  <c r="BJ51" i="4"/>
  <c r="BH51" i="4"/>
  <c r="CE50" i="4"/>
  <c r="CQ50" i="4"/>
  <c r="GI44" i="4"/>
  <c r="BJ44" i="4"/>
  <c r="BH44" i="4"/>
  <c r="CE156" i="4"/>
  <c r="CQ156" i="4"/>
  <c r="GI138" i="4"/>
  <c r="BJ138" i="4"/>
  <c r="BH138" i="4"/>
  <c r="CE129" i="4"/>
  <c r="CQ129" i="4"/>
  <c r="CI61" i="4"/>
  <c r="HP61" i="4"/>
  <c r="HQ61" i="4" s="1"/>
  <c r="CG61" i="4"/>
  <c r="CS61" i="4"/>
  <c r="BL59" i="4"/>
  <c r="BA59" i="4"/>
  <c r="GK39" i="4"/>
  <c r="CS242" i="4"/>
  <c r="CI242" i="4"/>
  <c r="CG242" i="4"/>
  <c r="GG148" i="4"/>
  <c r="CO226" i="4"/>
  <c r="CC226" i="4"/>
  <c r="CO217" i="4"/>
  <c r="CC217" i="4"/>
  <c r="DN238" i="4"/>
  <c r="BJ238" i="4"/>
  <c r="BH238" i="4"/>
  <c r="AI192" i="4"/>
  <c r="CQ102" i="4"/>
  <c r="CE102" i="4"/>
  <c r="GK64" i="4"/>
  <c r="BO64" i="4"/>
  <c r="BD64" i="4"/>
  <c r="GG51" i="4"/>
  <c r="AM51" i="4"/>
  <c r="AK51" i="4"/>
  <c r="CC50" i="4"/>
  <c r="CO50" i="4"/>
  <c r="GG44" i="4"/>
  <c r="AM44" i="4"/>
  <c r="AK44" i="4"/>
  <c r="CC156" i="4"/>
  <c r="CO156" i="4"/>
  <c r="GG138" i="4"/>
  <c r="AM138" i="4"/>
  <c r="AK138" i="4"/>
  <c r="CC129" i="4"/>
  <c r="CO129" i="4"/>
  <c r="CF61" i="4"/>
  <c r="CR61" i="4"/>
  <c r="AZ59" i="4"/>
  <c r="BK59" i="4"/>
  <c r="GJ39" i="4"/>
  <c r="CF242" i="4"/>
  <c r="CR242" i="4"/>
  <c r="HL148" i="4"/>
  <c r="ID148" i="4" s="1"/>
  <c r="CD148" i="4"/>
  <c r="CP148" i="4"/>
  <c r="CO62" i="4"/>
  <c r="CC62" i="4"/>
  <c r="AM226" i="4"/>
  <c r="AK226" i="4"/>
  <c r="AJ217" i="4"/>
  <c r="GJ238" i="4"/>
  <c r="BE186" i="4"/>
  <c r="BG186" i="4"/>
  <c r="CI109" i="4"/>
  <c r="HP109" i="4"/>
  <c r="IG109" i="4" s="1"/>
  <c r="CG109" i="4"/>
  <c r="CS109" i="4"/>
  <c r="BA186" i="4"/>
  <c r="BL186" i="4"/>
  <c r="GH80" i="4"/>
  <c r="BG80" i="4"/>
  <c r="BE80" i="4"/>
  <c r="GK109" i="4"/>
  <c r="CD109" i="4"/>
  <c r="CP109" i="4"/>
  <c r="HL109" i="4"/>
  <c r="ID109" i="4" s="1"/>
  <c r="AG109" i="4"/>
  <c r="CI185" i="4"/>
  <c r="HP185" i="4"/>
  <c r="IG185" i="4" s="1"/>
  <c r="CS185" i="4"/>
  <c r="CG185" i="4"/>
  <c r="CI222" i="4"/>
  <c r="CG222" i="4"/>
  <c r="CS222" i="4"/>
  <c r="HP222" i="4"/>
  <c r="HQ222" i="4" s="1"/>
  <c r="BJ222" i="4"/>
  <c r="BH222" i="4"/>
  <c r="BK186" i="4"/>
  <c r="AZ186" i="4"/>
  <c r="GG80" i="4"/>
  <c r="BC80" i="4"/>
  <c r="BN80" i="4"/>
  <c r="GJ109" i="4"/>
  <c r="CO109" i="4"/>
  <c r="CC109" i="4"/>
  <c r="AN109" i="4"/>
  <c r="CF185" i="4"/>
  <c r="CR185" i="4"/>
  <c r="AM185" i="4"/>
  <c r="AK185" i="4"/>
  <c r="CI238" i="4"/>
  <c r="HP238" i="4"/>
  <c r="HQ238" i="4" s="1"/>
  <c r="CG238" i="4"/>
  <c r="CS238" i="4"/>
  <c r="AK238" i="4"/>
  <c r="AM238" i="4"/>
  <c r="CI192" i="4"/>
  <c r="HP192" i="4"/>
  <c r="HQ192" i="4" s="1"/>
  <c r="CG192" i="4"/>
  <c r="CS192" i="4"/>
  <c r="AF192" i="4"/>
  <c r="CO102" i="4"/>
  <c r="CC102" i="4"/>
  <c r="GJ64" i="4"/>
  <c r="BC64" i="4"/>
  <c r="BN64" i="4"/>
  <c r="AI51" i="4"/>
  <c r="CM50" i="4"/>
  <c r="CJ50" i="4"/>
  <c r="IF50" i="4" s="1"/>
  <c r="AI44" i="4"/>
  <c r="CJ156" i="4"/>
  <c r="IF156" i="4" s="1"/>
  <c r="CM156" i="4"/>
  <c r="AI138" i="4"/>
  <c r="CM129" i="4"/>
  <c r="CJ129" i="4"/>
  <c r="IF129" i="4" s="1"/>
  <c r="DN105" i="4"/>
  <c r="CB61" i="4"/>
  <c r="CN61" i="4"/>
  <c r="AJ59" i="4"/>
  <c r="BC242" i="4"/>
  <c r="BN242" i="4"/>
  <c r="CO148" i="4"/>
  <c r="CC148" i="4"/>
  <c r="CN62" i="4"/>
  <c r="CB62" i="4"/>
  <c r="GG166" i="4"/>
  <c r="BG222" i="4"/>
  <c r="BE222" i="4"/>
  <c r="AK80" i="4"/>
  <c r="AM80" i="4"/>
  <c r="GG185" i="4"/>
  <c r="AI102" i="4"/>
  <c r="BK222" i="4"/>
  <c r="AZ222" i="4"/>
  <c r="BJ186" i="4"/>
  <c r="BH186" i="4"/>
  <c r="BB80" i="4"/>
  <c r="BM80" i="4"/>
  <c r="GI109" i="4"/>
  <c r="CQ185" i="4"/>
  <c r="CE185" i="4"/>
  <c r="AH185" i="4"/>
  <c r="CF238" i="4"/>
  <c r="CR238" i="4"/>
  <c r="AJ238" i="4"/>
  <c r="CF192" i="4"/>
  <c r="CR192" i="4"/>
  <c r="AN192" i="4"/>
  <c r="CM102" i="4"/>
  <c r="CJ102" i="4"/>
  <c r="IF102" i="4" s="1"/>
  <c r="GI64" i="4"/>
  <c r="BA64" i="4"/>
  <c r="BL64" i="4"/>
  <c r="AF51" i="4"/>
  <c r="BO50" i="4"/>
  <c r="BD50" i="4"/>
  <c r="AF44" i="4"/>
  <c r="BO156" i="4"/>
  <c r="BD156" i="4"/>
  <c r="AF138" i="4"/>
  <c r="BD129" i="4"/>
  <c r="BO129" i="4"/>
  <c r="CE105" i="4"/>
  <c r="CQ105" i="4"/>
  <c r="BA61" i="4"/>
  <c r="BL61" i="4"/>
  <c r="GK57" i="4"/>
  <c r="CI39" i="4"/>
  <c r="HP39" i="4"/>
  <c r="IG39" i="4" s="1"/>
  <c r="CG39" i="4"/>
  <c r="CS39" i="4"/>
  <c r="GH188" i="4"/>
  <c r="AK148" i="4"/>
  <c r="AM148" i="4"/>
  <c r="AM62" i="4"/>
  <c r="AK62" i="4"/>
  <c r="CO166" i="4"/>
  <c r="CC166" i="4"/>
  <c r="CM111" i="4"/>
  <c r="CJ111" i="4"/>
  <c r="IF111" i="4" s="1"/>
  <c r="GJ57" i="4"/>
  <c r="CR39" i="4"/>
  <c r="CF39" i="4"/>
  <c r="GG188" i="4"/>
  <c r="AJ148" i="4"/>
  <c r="AJ62" i="4"/>
  <c r="AM166" i="4"/>
  <c r="AK166" i="4"/>
  <c r="AI111" i="4"/>
  <c r="CQ222" i="4"/>
  <c r="CE222" i="4"/>
  <c r="AI222" i="4"/>
  <c r="CI186" i="4"/>
  <c r="HP186" i="4"/>
  <c r="IG186" i="4" s="1"/>
  <c r="CG186" i="4"/>
  <c r="CS186" i="4"/>
  <c r="BA80" i="4"/>
  <c r="BL80" i="4"/>
  <c r="BG109" i="4"/>
  <c r="BE109" i="4"/>
  <c r="AG185" i="4"/>
  <c r="CQ192" i="4"/>
  <c r="CE192" i="4"/>
  <c r="BO102" i="4"/>
  <c r="BD102" i="4"/>
  <c r="AZ64" i="4"/>
  <c r="BK64" i="4"/>
  <c r="AN51" i="4"/>
  <c r="BN156" i="4"/>
  <c r="BC156" i="4"/>
  <c r="AN138" i="4"/>
  <c r="BN129" i="4"/>
  <c r="BC129" i="4"/>
  <c r="AZ61" i="4"/>
  <c r="BK61" i="4"/>
  <c r="CN222" i="4"/>
  <c r="CB222" i="4"/>
  <c r="AM186" i="4"/>
  <c r="AK186" i="4"/>
  <c r="DN80" i="4"/>
  <c r="GG109" i="4"/>
  <c r="BC109" i="4"/>
  <c r="BN109" i="4"/>
  <c r="CO185" i="4"/>
  <c r="CC185" i="4"/>
  <c r="AN185" i="4"/>
  <c r="CD238" i="4"/>
  <c r="CP238" i="4"/>
  <c r="HL238" i="4"/>
  <c r="IB238" i="4" s="1"/>
  <c r="IC238" i="4" s="1"/>
  <c r="AF238" i="4"/>
  <c r="GJ102" i="4"/>
  <c r="BC102" i="4"/>
  <c r="BN102" i="4"/>
  <c r="BJ64" i="4"/>
  <c r="BH64" i="4"/>
  <c r="HP51" i="4"/>
  <c r="IG51" i="4" s="1"/>
  <c r="CG51" i="4"/>
  <c r="CI51" i="4"/>
  <c r="CS51" i="4"/>
  <c r="CI44" i="4"/>
  <c r="HP44" i="4"/>
  <c r="HQ44" i="4" s="1"/>
  <c r="CG44" i="4"/>
  <c r="CS44" i="4"/>
  <c r="BL156" i="4"/>
  <c r="BA156" i="4"/>
  <c r="GK129" i="4"/>
  <c r="BA129" i="4"/>
  <c r="BL129" i="4"/>
  <c r="BN105" i="4"/>
  <c r="BC105" i="4"/>
  <c r="AJ61" i="4"/>
  <c r="CB39" i="4"/>
  <c r="CN39" i="4"/>
  <c r="GG66" i="4"/>
  <c r="GG35" i="4"/>
  <c r="GG141" i="4"/>
  <c r="BC185" i="4"/>
  <c r="BN185" i="4"/>
  <c r="GJ186" i="4"/>
  <c r="GH238" i="4"/>
  <c r="CQ64" i="4"/>
  <c r="CE64" i="4"/>
  <c r="CR222" i="4"/>
  <c r="CF222" i="4"/>
  <c r="AJ222" i="4"/>
  <c r="GK222" i="4"/>
  <c r="CE186" i="4"/>
  <c r="CQ186" i="4"/>
  <c r="GI185" i="4"/>
  <c r="CO238" i="4"/>
  <c r="CC238" i="4"/>
  <c r="AN238" i="4"/>
  <c r="CJ192" i="4"/>
  <c r="IF192" i="4" s="1"/>
  <c r="CM192" i="4"/>
  <c r="GI102" i="4"/>
  <c r="BA102" i="4"/>
  <c r="BL102" i="4"/>
  <c r="AM64" i="4"/>
  <c r="AK64" i="4"/>
  <c r="CQ51" i="4"/>
  <c r="CE51" i="4"/>
  <c r="GI50" i="4"/>
  <c r="BJ50" i="4"/>
  <c r="BH50" i="4"/>
  <c r="CE44" i="4"/>
  <c r="CQ44" i="4"/>
  <c r="GI156" i="4"/>
  <c r="BJ156" i="4"/>
  <c r="BH156" i="4"/>
  <c r="CE138" i="4"/>
  <c r="CQ138" i="4"/>
  <c r="GI129" i="4"/>
  <c r="BJ129" i="4"/>
  <c r="BH129" i="4"/>
  <c r="BM105" i="4"/>
  <c r="BB105" i="4"/>
  <c r="GK59" i="4"/>
  <c r="HP57" i="4"/>
  <c r="IG57" i="4" s="1"/>
  <c r="CG57" i="4"/>
  <c r="CI57" i="4"/>
  <c r="CS57" i="4"/>
  <c r="BA39" i="4"/>
  <c r="BL39" i="4"/>
  <c r="HL188" i="4"/>
  <c r="ID188" i="4" s="1"/>
  <c r="CD188" i="4"/>
  <c r="CP188" i="4"/>
  <c r="CO35" i="4"/>
  <c r="CC35" i="4"/>
  <c r="CO141" i="4"/>
  <c r="CC141" i="4"/>
  <c r="CM113" i="4"/>
  <c r="CJ113" i="4"/>
  <c r="IF113" i="4" s="1"/>
  <c r="CF80" i="4"/>
  <c r="CR80" i="4"/>
  <c r="AG80" i="4"/>
  <c r="BA185" i="4"/>
  <c r="BL185" i="4"/>
  <c r="GH109" i="4"/>
  <c r="GK185" i="4"/>
  <c r="CP185" i="4"/>
  <c r="CD185" i="4"/>
  <c r="HL185" i="4"/>
  <c r="IB185" i="4" s="1"/>
  <c r="IC185" i="4" s="1"/>
  <c r="CQ238" i="4"/>
  <c r="CE238" i="4"/>
  <c r="AI238" i="4"/>
  <c r="GK102" i="4"/>
  <c r="GG64" i="4"/>
  <c r="DN51" i="4"/>
  <c r="BN50" i="4"/>
  <c r="BC50" i="4"/>
  <c r="DN44" i="4"/>
  <c r="AN44" i="4"/>
  <c r="GJ222" i="4"/>
  <c r="AG222" i="4"/>
  <c r="CR186" i="4"/>
  <c r="CF186" i="4"/>
  <c r="AZ80" i="4"/>
  <c r="BK80" i="4"/>
  <c r="GJ185" i="4"/>
  <c r="CO192" i="4"/>
  <c r="CC192" i="4"/>
  <c r="GK50" i="4"/>
  <c r="BA50" i="4"/>
  <c r="BL50" i="4"/>
  <c r="GK156" i="4"/>
  <c r="HP138" i="4"/>
  <c r="IG138" i="4" s="1"/>
  <c r="CS138" i="4"/>
  <c r="CG138" i="4"/>
  <c r="CI138" i="4"/>
  <c r="GI222" i="4"/>
  <c r="CM222" i="4"/>
  <c r="CJ222" i="4"/>
  <c r="IF222" i="4" s="1"/>
  <c r="AF222" i="4"/>
  <c r="AH186" i="4"/>
  <c r="BJ80" i="4"/>
  <c r="BH80" i="4"/>
  <c r="BB109" i="4"/>
  <c r="BM109" i="4"/>
  <c r="AN222" i="4"/>
  <c r="CP186" i="4"/>
  <c r="CD186" i="4"/>
  <c r="HL186" i="4"/>
  <c r="ID186" i="4" s="1"/>
  <c r="AG186" i="4"/>
  <c r="HP80" i="4"/>
  <c r="IG80" i="4" s="1"/>
  <c r="CG80" i="4"/>
  <c r="CS80" i="4"/>
  <c r="CI80" i="4"/>
  <c r="BA109" i="4"/>
  <c r="BL109" i="4"/>
  <c r="GH185" i="4"/>
  <c r="BE185" i="4"/>
  <c r="BG185" i="4"/>
  <c r="GK238" i="4"/>
  <c r="CN238" i="4"/>
  <c r="CB238" i="4"/>
  <c r="GK192" i="4"/>
  <c r="BO192" i="4"/>
  <c r="BD192" i="4"/>
  <c r="GG102" i="4"/>
  <c r="AZ102" i="4"/>
  <c r="BK102" i="4"/>
  <c r="DN64" i="4"/>
  <c r="AI64" i="4"/>
  <c r="CC51" i="4"/>
  <c r="CO51" i="4"/>
  <c r="GG50" i="4"/>
  <c r="AK50" i="4"/>
  <c r="AM50" i="4"/>
  <c r="CC44" i="4"/>
  <c r="CO44" i="4"/>
  <c r="GG156" i="4"/>
  <c r="AM156" i="4"/>
  <c r="AK156" i="4"/>
  <c r="CC138" i="4"/>
  <c r="CO138" i="4"/>
  <c r="GG129" i="4"/>
  <c r="AM129" i="4"/>
  <c r="AK129" i="4"/>
  <c r="GJ59" i="4"/>
  <c r="CF57" i="4"/>
  <c r="CR57" i="4"/>
  <c r="AZ39" i="4"/>
  <c r="BK39" i="4"/>
  <c r="CO188" i="4"/>
  <c r="CC188" i="4"/>
  <c r="CO66" i="4"/>
  <c r="CC66" i="4"/>
  <c r="AM35" i="4"/>
  <c r="AK35" i="4"/>
  <c r="AM141" i="4"/>
  <c r="AK141" i="4"/>
  <c r="AI113" i="4"/>
  <c r="GG105" i="4"/>
  <c r="CB105" i="4"/>
  <c r="CN105" i="4"/>
  <c r="AJ105" i="4"/>
  <c r="AH61" i="4"/>
  <c r="AH59" i="4"/>
  <c r="AH57" i="4"/>
  <c r="AH39" i="4"/>
  <c r="AJ242" i="4"/>
  <c r="BC188" i="4"/>
  <c r="BN188" i="4"/>
  <c r="AN188" i="4"/>
  <c r="DN148" i="4"/>
  <c r="BC148" i="4"/>
  <c r="BN148" i="4"/>
  <c r="BB66" i="4"/>
  <c r="BM66" i="4"/>
  <c r="BB62" i="4"/>
  <c r="BM62" i="4"/>
  <c r="BB35" i="4"/>
  <c r="BM35" i="4"/>
  <c r="BB239" i="4"/>
  <c r="BM239" i="4"/>
  <c r="BB226" i="4"/>
  <c r="BM226" i="4"/>
  <c r="DN166" i="4"/>
  <c r="BB166" i="4"/>
  <c r="BM166" i="4"/>
  <c r="BB141" i="4"/>
  <c r="BM141" i="4"/>
  <c r="BB32" i="4"/>
  <c r="BM32" i="4"/>
  <c r="BA217" i="4"/>
  <c r="BL217" i="4"/>
  <c r="BB217" i="4"/>
  <c r="GJ111" i="4"/>
  <c r="CF111" i="4"/>
  <c r="CR111" i="4"/>
  <c r="AZ111" i="4"/>
  <c r="BK111" i="4"/>
  <c r="GJ113" i="4"/>
  <c r="CF113" i="4"/>
  <c r="CR113" i="4"/>
  <c r="BK113" i="4"/>
  <c r="AZ113" i="4"/>
  <c r="GJ212" i="4"/>
  <c r="CR212" i="4"/>
  <c r="CF212" i="4"/>
  <c r="AZ212" i="4"/>
  <c r="BK212" i="4"/>
  <c r="GJ128" i="4"/>
  <c r="CF128" i="4"/>
  <c r="CR128" i="4"/>
  <c r="AZ128" i="4"/>
  <c r="BK128" i="4"/>
  <c r="GJ246" i="4"/>
  <c r="CF246" i="4"/>
  <c r="CR246" i="4"/>
  <c r="AZ246" i="4"/>
  <c r="BK246" i="4"/>
  <c r="GJ253" i="4"/>
  <c r="CF253" i="4"/>
  <c r="CR253" i="4"/>
  <c r="AZ253" i="4"/>
  <c r="BK253" i="4"/>
  <c r="GJ247" i="4"/>
  <c r="CF247" i="4"/>
  <c r="CR247" i="4"/>
  <c r="AZ247" i="4"/>
  <c r="BK247" i="4"/>
  <c r="CN192" i="4"/>
  <c r="CB192" i="4"/>
  <c r="AJ192" i="4"/>
  <c r="CN102" i="4"/>
  <c r="CB102" i="4"/>
  <c r="AJ102" i="4"/>
  <c r="CN64" i="4"/>
  <c r="CB64" i="4"/>
  <c r="AJ64" i="4"/>
  <c r="CN51" i="4"/>
  <c r="CB51" i="4"/>
  <c r="AJ51" i="4"/>
  <c r="CN50" i="4"/>
  <c r="CB50" i="4"/>
  <c r="AJ50" i="4"/>
  <c r="CN44" i="4"/>
  <c r="CB44" i="4"/>
  <c r="AJ44" i="4"/>
  <c r="CN156" i="4"/>
  <c r="CB156" i="4"/>
  <c r="AJ156" i="4"/>
  <c r="CN138" i="4"/>
  <c r="CB138" i="4"/>
  <c r="AJ138" i="4"/>
  <c r="CN129" i="4"/>
  <c r="CB129" i="4"/>
  <c r="AJ129" i="4"/>
  <c r="CM105" i="4"/>
  <c r="CJ105" i="4"/>
  <c r="IF105" i="4" s="1"/>
  <c r="AI105" i="4"/>
  <c r="BG61" i="4"/>
  <c r="BE61" i="4"/>
  <c r="AG61" i="4"/>
  <c r="BG59" i="4"/>
  <c r="BE59" i="4"/>
  <c r="AG59" i="4"/>
  <c r="BG57" i="4"/>
  <c r="BE57" i="4"/>
  <c r="AG57" i="4"/>
  <c r="BG39" i="4"/>
  <c r="BE39" i="4"/>
  <c r="AG39" i="4"/>
  <c r="AI242" i="4"/>
  <c r="BB188" i="4"/>
  <c r="BM188" i="4"/>
  <c r="BL148" i="4"/>
  <c r="BB148" i="4"/>
  <c r="BA148" i="4"/>
  <c r="GK66" i="4"/>
  <c r="HP66" i="4"/>
  <c r="HQ66" i="4" s="1"/>
  <c r="CS66" i="4"/>
  <c r="CG66" i="4"/>
  <c r="CI66" i="4"/>
  <c r="BL66" i="4"/>
  <c r="BA66" i="4"/>
  <c r="GK62" i="4"/>
  <c r="CS62" i="4"/>
  <c r="HP62" i="4"/>
  <c r="IG62" i="4" s="1"/>
  <c r="CG62" i="4"/>
  <c r="CI62" i="4"/>
  <c r="BL62" i="4"/>
  <c r="BA62" i="4"/>
  <c r="GK35" i="4"/>
  <c r="CG35" i="4"/>
  <c r="CS35" i="4"/>
  <c r="CI35" i="4"/>
  <c r="HP35" i="4"/>
  <c r="HQ35" i="4" s="1"/>
  <c r="BL35" i="4"/>
  <c r="BA35" i="4"/>
  <c r="GK239" i="4"/>
  <c r="HP239" i="4"/>
  <c r="IG239" i="4" s="1"/>
  <c r="CG239" i="4"/>
  <c r="CS239" i="4"/>
  <c r="CI239" i="4"/>
  <c r="BL239" i="4"/>
  <c r="BA239" i="4"/>
  <c r="GK226" i="4"/>
  <c r="CI226" i="4"/>
  <c r="HP226" i="4"/>
  <c r="IG226" i="4" s="1"/>
  <c r="CG226" i="4"/>
  <c r="CS226" i="4"/>
  <c r="BL226" i="4"/>
  <c r="BA226" i="4"/>
  <c r="GK166" i="4"/>
  <c r="CS166" i="4"/>
  <c r="HP166" i="4"/>
  <c r="HQ166" i="4" s="1"/>
  <c r="CG166" i="4"/>
  <c r="CI166" i="4"/>
  <c r="BL166" i="4"/>
  <c r="BA166" i="4"/>
  <c r="GK141" i="4"/>
  <c r="CS141" i="4"/>
  <c r="HP141" i="4"/>
  <c r="IG141" i="4" s="1"/>
  <c r="CI141" i="4"/>
  <c r="CG141" i="4"/>
  <c r="BL141" i="4"/>
  <c r="BA141" i="4"/>
  <c r="GK32" i="4"/>
  <c r="CG32" i="4"/>
  <c r="CS32" i="4"/>
  <c r="CI32" i="4"/>
  <c r="HP32" i="4"/>
  <c r="HQ32" i="4" s="1"/>
  <c r="BL32" i="4"/>
  <c r="BA32" i="4"/>
  <c r="GK217" i="4"/>
  <c r="CG217" i="4"/>
  <c r="CI217" i="4"/>
  <c r="HP217" i="4"/>
  <c r="HQ217" i="4" s="1"/>
  <c r="CS217" i="4"/>
  <c r="AZ217" i="4"/>
  <c r="BK217" i="4"/>
  <c r="GI111" i="4"/>
  <c r="CE111" i="4"/>
  <c r="CQ111" i="4"/>
  <c r="BJ111" i="4"/>
  <c r="BH111" i="4"/>
  <c r="GI113" i="4"/>
  <c r="CE113" i="4"/>
  <c r="CQ113" i="4"/>
  <c r="BH113" i="4"/>
  <c r="BJ113" i="4"/>
  <c r="GI212" i="4"/>
  <c r="CE212" i="4"/>
  <c r="CQ212" i="4"/>
  <c r="BJ212" i="4"/>
  <c r="BH212" i="4"/>
  <c r="GI128" i="4"/>
  <c r="CQ128" i="4"/>
  <c r="CE128" i="4"/>
  <c r="BJ128" i="4"/>
  <c r="BH128" i="4"/>
  <c r="GI246" i="4"/>
  <c r="CE246" i="4"/>
  <c r="CQ246" i="4"/>
  <c r="BH246" i="4"/>
  <c r="BJ246" i="4"/>
  <c r="GI253" i="4"/>
  <c r="CQ253" i="4"/>
  <c r="CE253" i="4"/>
  <c r="BH253" i="4"/>
  <c r="BJ253" i="4"/>
  <c r="GI247" i="4"/>
  <c r="CQ247" i="4"/>
  <c r="CE247" i="4"/>
  <c r="BJ247" i="4"/>
  <c r="BH247" i="4"/>
  <c r="AF61" i="4"/>
  <c r="AF59" i="4"/>
  <c r="BO57" i="4"/>
  <c r="BD57" i="4"/>
  <c r="GK188" i="4"/>
  <c r="BA188" i="4"/>
  <c r="BL188" i="4"/>
  <c r="GK148" i="4"/>
  <c r="BK148" i="4"/>
  <c r="AZ148" i="4"/>
  <c r="GJ62" i="4"/>
  <c r="CF62" i="4"/>
  <c r="CR62" i="4"/>
  <c r="AZ62" i="4"/>
  <c r="BK62" i="4"/>
  <c r="GJ35" i="4"/>
  <c r="CF35" i="4"/>
  <c r="CR35" i="4"/>
  <c r="GJ239" i="4"/>
  <c r="CR239" i="4"/>
  <c r="CF239" i="4"/>
  <c r="AZ239" i="4"/>
  <c r="BK239" i="4"/>
  <c r="GJ226" i="4"/>
  <c r="CF226" i="4"/>
  <c r="CR226" i="4"/>
  <c r="GJ166" i="4"/>
  <c r="CF166" i="4"/>
  <c r="CR166" i="4"/>
  <c r="AZ166" i="4"/>
  <c r="BK166" i="4"/>
  <c r="GJ141" i="4"/>
  <c r="CF141" i="4"/>
  <c r="CR141" i="4"/>
  <c r="AZ141" i="4"/>
  <c r="BK141" i="4"/>
  <c r="GJ32" i="4"/>
  <c r="CF32" i="4"/>
  <c r="CR32" i="4"/>
  <c r="AZ32" i="4"/>
  <c r="BK32" i="4"/>
  <c r="GJ217" i="4"/>
  <c r="CR217" i="4"/>
  <c r="CF217" i="4"/>
  <c r="BJ217" i="4"/>
  <c r="BH217" i="4"/>
  <c r="GH111" i="4"/>
  <c r="HL111" i="4"/>
  <c r="IB111" i="4" s="1"/>
  <c r="IC111" i="4" s="1"/>
  <c r="CD111" i="4"/>
  <c r="CP111" i="4"/>
  <c r="GH113" i="4"/>
  <c r="HL113" i="4"/>
  <c r="ID113" i="4" s="1"/>
  <c r="CP113" i="4"/>
  <c r="CD113" i="4"/>
  <c r="GH212" i="4"/>
  <c r="HL212" i="4"/>
  <c r="CD212" i="4"/>
  <c r="CP212" i="4"/>
  <c r="GH128" i="4"/>
  <c r="HL128" i="4"/>
  <c r="IB128" i="4" s="1"/>
  <c r="IC128" i="4" s="1"/>
  <c r="CD128" i="4"/>
  <c r="CP128" i="4"/>
  <c r="GH246" i="4"/>
  <c r="HL246" i="4"/>
  <c r="ID246" i="4" s="1"/>
  <c r="CP246" i="4"/>
  <c r="CD246" i="4"/>
  <c r="GH253" i="4"/>
  <c r="HL253" i="4"/>
  <c r="ID253" i="4" s="1"/>
  <c r="CD253" i="4"/>
  <c r="CP253" i="4"/>
  <c r="GH247" i="4"/>
  <c r="HL247" i="4"/>
  <c r="IB247" i="4" s="1"/>
  <c r="IC247" i="4" s="1"/>
  <c r="CP247" i="4"/>
  <c r="CD247" i="4"/>
  <c r="AF57" i="4"/>
  <c r="BO39" i="4"/>
  <c r="BD39" i="4"/>
  <c r="AF39" i="4"/>
  <c r="CI188" i="4"/>
  <c r="CG188" i="4"/>
  <c r="CS188" i="4"/>
  <c r="HP188" i="4"/>
  <c r="HQ188" i="4" s="1"/>
  <c r="CI148" i="4"/>
  <c r="HP148" i="4"/>
  <c r="HQ148" i="4" s="1"/>
  <c r="CG148" i="4"/>
  <c r="CS148" i="4"/>
  <c r="GJ66" i="4"/>
  <c r="CF66" i="4"/>
  <c r="CR66" i="4"/>
  <c r="AZ66" i="4"/>
  <c r="BK66" i="4"/>
  <c r="AZ35" i="4"/>
  <c r="BK35" i="4"/>
  <c r="BK226" i="4"/>
  <c r="AZ226" i="4"/>
  <c r="GH222" i="4"/>
  <c r="CD222" i="4"/>
  <c r="CP222" i="4"/>
  <c r="HL222" i="4"/>
  <c r="ID222" i="4" s="1"/>
  <c r="GH186" i="4"/>
  <c r="CN186" i="4"/>
  <c r="CB186" i="4"/>
  <c r="AJ186" i="4"/>
  <c r="CN80" i="4"/>
  <c r="CB80" i="4"/>
  <c r="AJ80" i="4"/>
  <c r="CN109" i="4"/>
  <c r="CB109" i="4"/>
  <c r="AJ109" i="4"/>
  <c r="CN185" i="4"/>
  <c r="CB185" i="4"/>
  <c r="AJ185" i="4"/>
  <c r="AH238" i="4"/>
  <c r="AH192" i="4"/>
  <c r="AH102" i="4"/>
  <c r="AH64" i="4"/>
  <c r="AH51" i="4"/>
  <c r="AH50" i="4"/>
  <c r="AH44" i="4"/>
  <c r="AH156" i="4"/>
  <c r="AH138" i="4"/>
  <c r="AH129" i="4"/>
  <c r="BG105" i="4"/>
  <c r="BE105" i="4"/>
  <c r="AG105" i="4"/>
  <c r="BN61" i="4"/>
  <c r="BC61" i="4"/>
  <c r="AN61" i="4"/>
  <c r="BN59" i="4"/>
  <c r="BC59" i="4"/>
  <c r="AN59" i="4"/>
  <c r="DN57" i="4"/>
  <c r="BN57" i="4"/>
  <c r="BC57" i="4"/>
  <c r="AN57" i="4"/>
  <c r="BN39" i="4"/>
  <c r="BC39" i="4"/>
  <c r="AN39" i="4"/>
  <c r="GJ188" i="4"/>
  <c r="CR188" i="4"/>
  <c r="CF188" i="4"/>
  <c r="AZ188" i="4"/>
  <c r="BK188" i="4"/>
  <c r="GJ148" i="4"/>
  <c r="CR148" i="4"/>
  <c r="CF148" i="4"/>
  <c r="BJ148" i="4"/>
  <c r="BH148" i="4"/>
  <c r="GI66" i="4"/>
  <c r="CE66" i="4"/>
  <c r="CQ66" i="4"/>
  <c r="BJ66" i="4"/>
  <c r="BH66" i="4"/>
  <c r="GI62" i="4"/>
  <c r="CE62" i="4"/>
  <c r="CQ62" i="4"/>
  <c r="BJ62" i="4"/>
  <c r="BH62" i="4"/>
  <c r="GI35" i="4"/>
  <c r="CE35" i="4"/>
  <c r="CQ35" i="4"/>
  <c r="BH35" i="4"/>
  <c r="BJ35" i="4"/>
  <c r="GI239" i="4"/>
  <c r="CQ239" i="4"/>
  <c r="CE239" i="4"/>
  <c r="BH239" i="4"/>
  <c r="BJ239" i="4"/>
  <c r="GI226" i="4"/>
  <c r="CE226" i="4"/>
  <c r="CQ226" i="4"/>
  <c r="BJ226" i="4"/>
  <c r="BH226" i="4"/>
  <c r="GI166" i="4"/>
  <c r="CE166" i="4"/>
  <c r="CQ166" i="4"/>
  <c r="BJ166" i="4"/>
  <c r="BH166" i="4"/>
  <c r="GI141" i="4"/>
  <c r="CE141" i="4"/>
  <c r="CQ141" i="4"/>
  <c r="BJ141" i="4"/>
  <c r="BH141" i="4"/>
  <c r="GI32" i="4"/>
  <c r="CE32" i="4"/>
  <c r="CQ32" i="4"/>
  <c r="BJ32" i="4"/>
  <c r="BH32" i="4"/>
  <c r="GI217" i="4"/>
  <c r="CE217" i="4"/>
  <c r="CQ217" i="4"/>
  <c r="GG111" i="4"/>
  <c r="CO111" i="4"/>
  <c r="CC111" i="4"/>
  <c r="AK111" i="4"/>
  <c r="AM111" i="4"/>
  <c r="GG113" i="4"/>
  <c r="CO113" i="4"/>
  <c r="CC113" i="4"/>
  <c r="AK113" i="4"/>
  <c r="AM113" i="4"/>
  <c r="GG212" i="4"/>
  <c r="CO212" i="4"/>
  <c r="CC212" i="4"/>
  <c r="AM212" i="4"/>
  <c r="AK212" i="4"/>
  <c r="GG128" i="4"/>
  <c r="CO128" i="4"/>
  <c r="CC128" i="4"/>
  <c r="AM128" i="4"/>
  <c r="AK128" i="4"/>
  <c r="GG246" i="4"/>
  <c r="CO246" i="4"/>
  <c r="CC246" i="4"/>
  <c r="AM246" i="4"/>
  <c r="AK246" i="4"/>
  <c r="GG253" i="4"/>
  <c r="CO253" i="4"/>
  <c r="CC253" i="4"/>
  <c r="AM253" i="4"/>
  <c r="AK253" i="4"/>
  <c r="GG247" i="4"/>
  <c r="CO247" i="4"/>
  <c r="CC247" i="4"/>
  <c r="AK247" i="4"/>
  <c r="AM247" i="4"/>
  <c r="BO61" i="4"/>
  <c r="BD61" i="4"/>
  <c r="BD59" i="4"/>
  <c r="BO59" i="4"/>
  <c r="GG222" i="4"/>
  <c r="CO222" i="4"/>
  <c r="CC222" i="4"/>
  <c r="AM222" i="4"/>
  <c r="AK222" i="4"/>
  <c r="GG186" i="4"/>
  <c r="CM186" i="4"/>
  <c r="CJ186" i="4"/>
  <c r="IF186" i="4" s="1"/>
  <c r="AI186" i="4"/>
  <c r="CM80" i="4"/>
  <c r="CJ80" i="4"/>
  <c r="IF80" i="4" s="1"/>
  <c r="AI80" i="4"/>
  <c r="CM109" i="4"/>
  <c r="CJ109" i="4"/>
  <c r="IF109" i="4" s="1"/>
  <c r="AI109" i="4"/>
  <c r="CM185" i="4"/>
  <c r="CJ185" i="4"/>
  <c r="IF185" i="4" s="1"/>
  <c r="AI185" i="4"/>
  <c r="BG238" i="4"/>
  <c r="BE238" i="4"/>
  <c r="AG238" i="4"/>
  <c r="BG192" i="4"/>
  <c r="BE192" i="4"/>
  <c r="AG192" i="4"/>
  <c r="BE102" i="4"/>
  <c r="BG102" i="4"/>
  <c r="AG102" i="4"/>
  <c r="BE64" i="4"/>
  <c r="BG64" i="4"/>
  <c r="AG64" i="4"/>
  <c r="BG51" i="4"/>
  <c r="BE51" i="4"/>
  <c r="AG51" i="4"/>
  <c r="BG50" i="4"/>
  <c r="BE50" i="4"/>
  <c r="AG50" i="4"/>
  <c r="BE44" i="4"/>
  <c r="BG44" i="4"/>
  <c r="AG44" i="4"/>
  <c r="BG156" i="4"/>
  <c r="BE156" i="4"/>
  <c r="AG156" i="4"/>
  <c r="BG138" i="4"/>
  <c r="BE138" i="4"/>
  <c r="AG138" i="4"/>
  <c r="BG129" i="4"/>
  <c r="BE129" i="4"/>
  <c r="AG129" i="4"/>
  <c r="BD105" i="4"/>
  <c r="BO105" i="4"/>
  <c r="AF105" i="4"/>
  <c r="BB61" i="4"/>
  <c r="BM61" i="4"/>
  <c r="BM59" i="4"/>
  <c r="BB59" i="4"/>
  <c r="BB57" i="4"/>
  <c r="BM57" i="4"/>
  <c r="BB39" i="4"/>
  <c r="BM39" i="4"/>
  <c r="GI188" i="4"/>
  <c r="CE188" i="4"/>
  <c r="CQ188" i="4"/>
  <c r="BJ188" i="4"/>
  <c r="BH188" i="4"/>
  <c r="GI148" i="4"/>
  <c r="CE148" i="4"/>
  <c r="CQ148" i="4"/>
  <c r="GH66" i="4"/>
  <c r="HL66" i="4"/>
  <c r="CD66" i="4"/>
  <c r="CP66" i="4"/>
  <c r="GH62" i="4"/>
  <c r="HL62" i="4"/>
  <c r="ID62" i="4" s="1"/>
  <c r="CD62" i="4"/>
  <c r="CP62" i="4"/>
  <c r="GH35" i="4"/>
  <c r="HL35" i="4"/>
  <c r="ID35" i="4" s="1"/>
  <c r="CD35" i="4"/>
  <c r="CP35" i="4"/>
  <c r="GH239" i="4"/>
  <c r="HL239" i="4"/>
  <c r="IB239" i="4" s="1"/>
  <c r="IC239" i="4" s="1"/>
  <c r="CP239" i="4"/>
  <c r="CD239" i="4"/>
  <c r="GH226" i="4"/>
  <c r="HL226" i="4"/>
  <c r="IB226" i="4" s="1"/>
  <c r="IC226" i="4" s="1"/>
  <c r="CD226" i="4"/>
  <c r="CP226" i="4"/>
  <c r="GH166" i="4"/>
  <c r="HL166" i="4"/>
  <c r="IB166" i="4" s="1"/>
  <c r="IC166" i="4" s="1"/>
  <c r="CD166" i="4"/>
  <c r="CP166" i="4"/>
  <c r="GH141" i="4"/>
  <c r="HL141" i="4"/>
  <c r="ID141" i="4" s="1"/>
  <c r="CD141" i="4"/>
  <c r="CP141" i="4"/>
  <c r="GH32" i="4"/>
  <c r="HL32" i="4"/>
  <c r="ID32" i="4" s="1"/>
  <c r="CD32" i="4"/>
  <c r="CP32" i="4"/>
  <c r="GH217" i="4"/>
  <c r="HL217" i="4"/>
  <c r="IB217" i="4" s="1"/>
  <c r="IC217" i="4" s="1"/>
  <c r="CD217" i="4"/>
  <c r="CP217" i="4"/>
  <c r="AM217" i="4"/>
  <c r="AK217" i="4"/>
  <c r="CN111" i="4"/>
  <c r="CB111" i="4"/>
  <c r="AJ111" i="4"/>
  <c r="CB113" i="4"/>
  <c r="CN113" i="4"/>
  <c r="AJ113" i="4"/>
  <c r="CN212" i="4"/>
  <c r="CB212" i="4"/>
  <c r="AJ212" i="4"/>
  <c r="CN128" i="4"/>
  <c r="CB128" i="4"/>
  <c r="AJ128" i="4"/>
  <c r="CN246" i="4"/>
  <c r="CB246" i="4"/>
  <c r="AJ246" i="4"/>
  <c r="CN253" i="4"/>
  <c r="CB253" i="4"/>
  <c r="AJ253" i="4"/>
  <c r="CN247" i="4"/>
  <c r="CB247" i="4"/>
  <c r="AJ247" i="4"/>
  <c r="CJ212" i="4"/>
  <c r="IF212" i="4" s="1"/>
  <c r="CM212" i="4"/>
  <c r="AI212" i="4"/>
  <c r="CM128" i="4"/>
  <c r="CJ128" i="4"/>
  <c r="IF128" i="4" s="1"/>
  <c r="AI128" i="4"/>
  <c r="CM246" i="4"/>
  <c r="CJ246" i="4"/>
  <c r="IF246" i="4" s="1"/>
  <c r="AI246" i="4"/>
  <c r="CM253" i="4"/>
  <c r="CJ253" i="4"/>
  <c r="IF253" i="4" s="1"/>
  <c r="AI253" i="4"/>
  <c r="CM247" i="4"/>
  <c r="CJ247" i="4"/>
  <c r="IF247" i="4" s="1"/>
  <c r="AI247" i="4"/>
  <c r="CN35" i="4"/>
  <c r="CB35" i="4"/>
  <c r="AJ35" i="4"/>
  <c r="CN239" i="4"/>
  <c r="CB239" i="4"/>
  <c r="AJ239" i="4"/>
  <c r="CN226" i="4"/>
  <c r="CB226" i="4"/>
  <c r="AJ226" i="4"/>
  <c r="CN166" i="4"/>
  <c r="CB166" i="4"/>
  <c r="AJ166" i="4"/>
  <c r="CB141" i="4"/>
  <c r="CN141" i="4"/>
  <c r="AJ141" i="4"/>
  <c r="CN32" i="4"/>
  <c r="CB32" i="4"/>
  <c r="AJ32" i="4"/>
  <c r="CN217" i="4"/>
  <c r="CB217" i="4"/>
  <c r="AI217" i="4"/>
  <c r="AH111" i="4"/>
  <c r="AH113" i="4"/>
  <c r="AH212" i="4"/>
  <c r="AH128" i="4"/>
  <c r="AH246" i="4"/>
  <c r="AH253" i="4"/>
  <c r="AH247" i="4"/>
  <c r="AH222" i="4"/>
  <c r="BO186" i="4"/>
  <c r="BD186" i="4"/>
  <c r="AF186" i="4"/>
  <c r="BO80" i="4"/>
  <c r="BD80" i="4"/>
  <c r="AF80" i="4"/>
  <c r="BD109" i="4"/>
  <c r="BO109" i="4"/>
  <c r="AF109" i="4"/>
  <c r="BO185" i="4"/>
  <c r="BD185" i="4"/>
  <c r="AF185" i="4"/>
  <c r="BB238" i="4"/>
  <c r="BM238" i="4"/>
  <c r="BB192" i="4"/>
  <c r="BM192" i="4"/>
  <c r="BB102" i="4"/>
  <c r="BM102" i="4"/>
  <c r="BB64" i="4"/>
  <c r="BM64" i="4"/>
  <c r="BM51" i="4"/>
  <c r="BB51" i="4"/>
  <c r="BB50" i="4"/>
  <c r="BM50" i="4"/>
  <c r="BB44" i="4"/>
  <c r="BM44" i="4"/>
  <c r="BB156" i="4"/>
  <c r="BM156" i="4"/>
  <c r="BB138" i="4"/>
  <c r="BM138" i="4"/>
  <c r="BB129" i="4"/>
  <c r="BM129" i="4"/>
  <c r="BL105" i="4"/>
  <c r="BA105" i="4"/>
  <c r="GK61" i="4"/>
  <c r="CQ61" i="4"/>
  <c r="CE61" i="4"/>
  <c r="BJ61" i="4"/>
  <c r="BH61" i="4"/>
  <c r="GI59" i="4"/>
  <c r="CE59" i="4"/>
  <c r="CQ59" i="4"/>
  <c r="BJ59" i="4"/>
  <c r="BH59" i="4"/>
  <c r="GI57" i="4"/>
  <c r="CE57" i="4"/>
  <c r="CQ57" i="4"/>
  <c r="BJ57" i="4"/>
  <c r="BH57" i="4"/>
  <c r="GI39" i="4"/>
  <c r="CE39" i="4"/>
  <c r="CQ39" i="4"/>
  <c r="BJ39" i="4"/>
  <c r="BH39" i="4"/>
  <c r="GI242" i="4"/>
  <c r="CQ242" i="4"/>
  <c r="CE242" i="4"/>
  <c r="CN188" i="4"/>
  <c r="CB188" i="4"/>
  <c r="AJ188" i="4"/>
  <c r="CN148" i="4"/>
  <c r="CB148" i="4"/>
  <c r="AI148" i="4"/>
  <c r="CJ66" i="4"/>
  <c r="IF66" i="4" s="1"/>
  <c r="CM66" i="4"/>
  <c r="AI66" i="4"/>
  <c r="CJ62" i="4"/>
  <c r="IF62" i="4" s="1"/>
  <c r="CM62" i="4"/>
  <c r="AI62" i="4"/>
  <c r="CJ35" i="4"/>
  <c r="IF35" i="4" s="1"/>
  <c r="CM35" i="4"/>
  <c r="AI35" i="4"/>
  <c r="CJ239" i="4"/>
  <c r="IF239" i="4" s="1"/>
  <c r="CM239" i="4"/>
  <c r="AI239" i="4"/>
  <c r="CJ226" i="4"/>
  <c r="IF226" i="4" s="1"/>
  <c r="CM226" i="4"/>
  <c r="AI226" i="4"/>
  <c r="CM166" i="4"/>
  <c r="CJ166" i="4"/>
  <c r="IF166" i="4" s="1"/>
  <c r="AI166" i="4"/>
  <c r="CJ141" i="4"/>
  <c r="IF141" i="4" s="1"/>
  <c r="CM141" i="4"/>
  <c r="AI141" i="4"/>
  <c r="CJ32" i="4"/>
  <c r="IF32" i="4" s="1"/>
  <c r="CM32" i="4"/>
  <c r="AI32" i="4"/>
  <c r="CJ217" i="4"/>
  <c r="IF217" i="4" s="1"/>
  <c r="CM217" i="4"/>
  <c r="BM217" i="4"/>
  <c r="AH217" i="4"/>
  <c r="BG111" i="4"/>
  <c r="BE111" i="4"/>
  <c r="AG111" i="4"/>
  <c r="BG113" i="4"/>
  <c r="BE113" i="4"/>
  <c r="AG113" i="4"/>
  <c r="BG212" i="4"/>
  <c r="BE212" i="4"/>
  <c r="AG212" i="4"/>
  <c r="BG128" i="4"/>
  <c r="BE128" i="4"/>
  <c r="AG128" i="4"/>
  <c r="BE246" i="4"/>
  <c r="BG246" i="4"/>
  <c r="AG246" i="4"/>
  <c r="BG253" i="4"/>
  <c r="BE253" i="4"/>
  <c r="AG253" i="4"/>
  <c r="BG247" i="4"/>
  <c r="BE247" i="4"/>
  <c r="AG247" i="4"/>
  <c r="GK105" i="4"/>
  <c r="HP105" i="4"/>
  <c r="HQ105" i="4" s="1"/>
  <c r="HU105" i="4" s="1"/>
  <c r="HY105" i="4" s="1"/>
  <c r="CG105" i="4"/>
  <c r="CI105" i="4"/>
  <c r="CS105" i="4"/>
  <c r="AZ105" i="4"/>
  <c r="BK105" i="4"/>
  <c r="GJ61" i="4"/>
  <c r="HL61" i="4"/>
  <c r="ID61" i="4" s="1"/>
  <c r="CP61" i="4"/>
  <c r="CD61" i="4"/>
  <c r="GH59" i="4"/>
  <c r="HL59" i="4"/>
  <c r="IB59" i="4" s="1"/>
  <c r="IC59" i="4" s="1"/>
  <c r="CD59" i="4"/>
  <c r="CP59" i="4"/>
  <c r="GH57" i="4"/>
  <c r="HL57" i="4"/>
  <c r="ID57" i="4" s="1"/>
  <c r="CD57" i="4"/>
  <c r="CP57" i="4"/>
  <c r="GH39" i="4"/>
  <c r="HL39" i="4"/>
  <c r="IB39" i="4" s="1"/>
  <c r="IC39" i="4" s="1"/>
  <c r="CD39" i="4"/>
  <c r="CP39" i="4"/>
  <c r="GH242" i="4"/>
  <c r="BG242" i="4"/>
  <c r="BE242" i="4"/>
  <c r="CM188" i="4"/>
  <c r="CJ188" i="4"/>
  <c r="IF188" i="4" s="1"/>
  <c r="AI188" i="4"/>
  <c r="CM148" i="4"/>
  <c r="CJ148" i="4"/>
  <c r="IF148" i="4" s="1"/>
  <c r="BM148" i="4"/>
  <c r="AH148" i="4"/>
  <c r="AH66" i="4"/>
  <c r="AH62" i="4"/>
  <c r="AH35" i="4"/>
  <c r="AH239" i="4"/>
  <c r="AH226" i="4"/>
  <c r="AH166" i="4"/>
  <c r="AH141" i="4"/>
  <c r="AH32" i="4"/>
  <c r="AG217" i="4"/>
  <c r="BO111" i="4"/>
  <c r="BD111" i="4"/>
  <c r="AF111" i="4"/>
  <c r="BD113" i="4"/>
  <c r="BO113" i="4"/>
  <c r="AF113" i="4"/>
  <c r="BD212" i="4"/>
  <c r="BO212" i="4"/>
  <c r="AF212" i="4"/>
  <c r="BO128" i="4"/>
  <c r="BD128" i="4"/>
  <c r="AF128" i="4"/>
  <c r="BO246" i="4"/>
  <c r="BD246" i="4"/>
  <c r="AF246" i="4"/>
  <c r="BO253" i="4"/>
  <c r="BD253" i="4"/>
  <c r="AF253" i="4"/>
  <c r="BO247" i="4"/>
  <c r="BD247" i="4"/>
  <c r="AF247" i="4"/>
  <c r="CF51" i="4"/>
  <c r="CR51" i="4"/>
  <c r="AZ51" i="4"/>
  <c r="BK51" i="4"/>
  <c r="GJ50" i="4"/>
  <c r="CF50" i="4"/>
  <c r="CR50" i="4"/>
  <c r="AZ50" i="4"/>
  <c r="BK50" i="4"/>
  <c r="GJ44" i="4"/>
  <c r="CF44" i="4"/>
  <c r="CR44" i="4"/>
  <c r="AZ44" i="4"/>
  <c r="BK44" i="4"/>
  <c r="GJ156" i="4"/>
  <c r="CF156" i="4"/>
  <c r="CR156" i="4"/>
  <c r="AZ156" i="4"/>
  <c r="BK156" i="4"/>
  <c r="GJ138" i="4"/>
  <c r="CF138" i="4"/>
  <c r="CR138" i="4"/>
  <c r="AZ138" i="4"/>
  <c r="BK138" i="4"/>
  <c r="GJ129" i="4"/>
  <c r="CR129" i="4"/>
  <c r="CF129" i="4"/>
  <c r="AZ129" i="4"/>
  <c r="BK129" i="4"/>
  <c r="GJ105" i="4"/>
  <c r="CR105" i="4"/>
  <c r="CF105" i="4"/>
  <c r="BJ105" i="4"/>
  <c r="BH105" i="4"/>
  <c r="GI61" i="4"/>
  <c r="CO61" i="4"/>
  <c r="CC61" i="4"/>
  <c r="AM61" i="4"/>
  <c r="AK61" i="4"/>
  <c r="GG59" i="4"/>
  <c r="CC59" i="4"/>
  <c r="CO59" i="4"/>
  <c r="AM59" i="4"/>
  <c r="AK59" i="4"/>
  <c r="GG57" i="4"/>
  <c r="CC57" i="4"/>
  <c r="CO57" i="4"/>
  <c r="AM57" i="4"/>
  <c r="AK57" i="4"/>
  <c r="GG39" i="4"/>
  <c r="CC39" i="4"/>
  <c r="CO39" i="4"/>
  <c r="AK39" i="4"/>
  <c r="AM39" i="4"/>
  <c r="GG242" i="4"/>
  <c r="BO242" i="4"/>
  <c r="BD242" i="4"/>
  <c r="AH188" i="4"/>
  <c r="AG148" i="4"/>
  <c r="BG66" i="4"/>
  <c r="BE66" i="4"/>
  <c r="AG66" i="4"/>
  <c r="BG62" i="4"/>
  <c r="BE62" i="4"/>
  <c r="AG62" i="4"/>
  <c r="BG35" i="4"/>
  <c r="BE35" i="4"/>
  <c r="AG35" i="4"/>
  <c r="BG239" i="4"/>
  <c r="BE239" i="4"/>
  <c r="AG239" i="4"/>
  <c r="BG226" i="4"/>
  <c r="BE226" i="4"/>
  <c r="AG226" i="4"/>
  <c r="BG166" i="4"/>
  <c r="BE166" i="4"/>
  <c r="AG166" i="4"/>
  <c r="BG141" i="4"/>
  <c r="BE141" i="4"/>
  <c r="AG141" i="4"/>
  <c r="BG32" i="4"/>
  <c r="BE32" i="4"/>
  <c r="AG32" i="4"/>
  <c r="BG217" i="4"/>
  <c r="BE217" i="4"/>
  <c r="AF217" i="4"/>
  <c r="BC111" i="4"/>
  <c r="BN111" i="4"/>
  <c r="AN111" i="4"/>
  <c r="DN113" i="4"/>
  <c r="BC113" i="4"/>
  <c r="BN113" i="4"/>
  <c r="AN113" i="4"/>
  <c r="BC212" i="4"/>
  <c r="BN212" i="4"/>
  <c r="AN212" i="4"/>
  <c r="BC128" i="4"/>
  <c r="BN128" i="4"/>
  <c r="AN128" i="4"/>
  <c r="BC246" i="4"/>
  <c r="BN246" i="4"/>
  <c r="AN246" i="4"/>
  <c r="BC253" i="4"/>
  <c r="BN253" i="4"/>
  <c r="AN253" i="4"/>
  <c r="BC247" i="4"/>
  <c r="BN247" i="4"/>
  <c r="AN247" i="4"/>
  <c r="AG188" i="4"/>
  <c r="BG148" i="4"/>
  <c r="BE148" i="4"/>
  <c r="AF148" i="4"/>
  <c r="BO66" i="4"/>
  <c r="BD66" i="4"/>
  <c r="AF66" i="4"/>
  <c r="BO62" i="4"/>
  <c r="BD62" i="4"/>
  <c r="AF62" i="4"/>
  <c r="BO35" i="4"/>
  <c r="BD35" i="4"/>
  <c r="AF35" i="4"/>
  <c r="BD239" i="4"/>
  <c r="BO239" i="4"/>
  <c r="AF239" i="4"/>
  <c r="BO226" i="4"/>
  <c r="BD226" i="4"/>
  <c r="AF226" i="4"/>
  <c r="BO166" i="4"/>
  <c r="BD166" i="4"/>
  <c r="AF166" i="4"/>
  <c r="BO141" i="4"/>
  <c r="BD141" i="4"/>
  <c r="AF141" i="4"/>
  <c r="BO32" i="4"/>
  <c r="BD32" i="4"/>
  <c r="AF32" i="4"/>
  <c r="BO217" i="4"/>
  <c r="BD217" i="4"/>
  <c r="AN217" i="4"/>
  <c r="BB111" i="4"/>
  <c r="BM111" i="4"/>
  <c r="BB113" i="4"/>
  <c r="BM113" i="4"/>
  <c r="BB212" i="4"/>
  <c r="BM212" i="4"/>
  <c r="BB128" i="4"/>
  <c r="BM128" i="4"/>
  <c r="BB246" i="4"/>
  <c r="BM246" i="4"/>
  <c r="BB253" i="4"/>
  <c r="BM253" i="4"/>
  <c r="BB247" i="4"/>
  <c r="BM247" i="4"/>
  <c r="GH192" i="4"/>
  <c r="CD192" i="4"/>
  <c r="CP192" i="4"/>
  <c r="HL192" i="4"/>
  <c r="IB192" i="4" s="1"/>
  <c r="IC192" i="4" s="1"/>
  <c r="GH102" i="4"/>
  <c r="CD102" i="4"/>
  <c r="CP102" i="4"/>
  <c r="HL102" i="4"/>
  <c r="IB102" i="4" s="1"/>
  <c r="IC102" i="4" s="1"/>
  <c r="GH64" i="4"/>
  <c r="CD64" i="4"/>
  <c r="CP64" i="4"/>
  <c r="HL64" i="4"/>
  <c r="IB64" i="4" s="1"/>
  <c r="IC64" i="4" s="1"/>
  <c r="GH51" i="4"/>
  <c r="HL51" i="4"/>
  <c r="ID51" i="4" s="1"/>
  <c r="CP51" i="4"/>
  <c r="CD51" i="4"/>
  <c r="GH50" i="4"/>
  <c r="HL50" i="4"/>
  <c r="IB50" i="4" s="1"/>
  <c r="IC50" i="4" s="1"/>
  <c r="CD50" i="4"/>
  <c r="CP50" i="4"/>
  <c r="GH44" i="4"/>
  <c r="HL44" i="4"/>
  <c r="IB44" i="4" s="1"/>
  <c r="IC44" i="4" s="1"/>
  <c r="CD44" i="4"/>
  <c r="CP44" i="4"/>
  <c r="GH156" i="4"/>
  <c r="HL156" i="4"/>
  <c r="ID156" i="4" s="1"/>
  <c r="CD156" i="4"/>
  <c r="CP156" i="4"/>
  <c r="GH138" i="4"/>
  <c r="HL138" i="4"/>
  <c r="ID138" i="4" s="1"/>
  <c r="CD138" i="4"/>
  <c r="CP138" i="4"/>
  <c r="GH129" i="4"/>
  <c r="HL129" i="4"/>
  <c r="ID129" i="4" s="1"/>
  <c r="CD129" i="4"/>
  <c r="CP129" i="4"/>
  <c r="GH105" i="4"/>
  <c r="CO105" i="4"/>
  <c r="CD105" i="4"/>
  <c r="CC105" i="4"/>
  <c r="AM105" i="4"/>
  <c r="AK105" i="4"/>
  <c r="GG61" i="4"/>
  <c r="CM61" i="4"/>
  <c r="CJ61" i="4"/>
  <c r="IF61" i="4" s="1"/>
  <c r="AI61" i="4"/>
  <c r="CM59" i="4"/>
  <c r="CJ59" i="4"/>
  <c r="IF59" i="4" s="1"/>
  <c r="AI59" i="4"/>
  <c r="CM57" i="4"/>
  <c r="CJ57" i="4"/>
  <c r="IF57" i="4" s="1"/>
  <c r="AI57" i="4"/>
  <c r="CM39" i="4"/>
  <c r="CJ39" i="4"/>
  <c r="IF39" i="4" s="1"/>
  <c r="AI39" i="4"/>
  <c r="AM242" i="4"/>
  <c r="AK242" i="4"/>
  <c r="BD188" i="4"/>
  <c r="BO188" i="4"/>
  <c r="AF188" i="4"/>
  <c r="BO148" i="4"/>
  <c r="BD148" i="4"/>
  <c r="AN148" i="4"/>
  <c r="DN66" i="4"/>
  <c r="BC66" i="4"/>
  <c r="BN66" i="4"/>
  <c r="AN66" i="4"/>
  <c r="BC62" i="4"/>
  <c r="BN62" i="4"/>
  <c r="AN62" i="4"/>
  <c r="BC35" i="4"/>
  <c r="BN35" i="4"/>
  <c r="AN35" i="4"/>
  <c r="BC239" i="4"/>
  <c r="BN239" i="4"/>
  <c r="AN239" i="4"/>
  <c r="DN226" i="4"/>
  <c r="BC226" i="4"/>
  <c r="BN226" i="4"/>
  <c r="AN226" i="4"/>
  <c r="BC166" i="4"/>
  <c r="BN166" i="4"/>
  <c r="AN166" i="4"/>
  <c r="BC141" i="4"/>
  <c r="BN141" i="4"/>
  <c r="AN141" i="4"/>
  <c r="BC32" i="4"/>
  <c r="BN32" i="4"/>
  <c r="AN32" i="4"/>
  <c r="DN217" i="4"/>
  <c r="BC217" i="4"/>
  <c r="BN217" i="4"/>
  <c r="GK111" i="4"/>
  <c r="CS111" i="4"/>
  <c r="HP111" i="4"/>
  <c r="IG111" i="4" s="1"/>
  <c r="CI111" i="4"/>
  <c r="CG111" i="4"/>
  <c r="BA111" i="4"/>
  <c r="BL111" i="4"/>
  <c r="GK113" i="4"/>
  <c r="CI113" i="4"/>
  <c r="CG113" i="4"/>
  <c r="CS113" i="4"/>
  <c r="HP113" i="4"/>
  <c r="HQ113" i="4" s="1"/>
  <c r="BA113" i="4"/>
  <c r="BL113" i="4"/>
  <c r="GK212" i="4"/>
  <c r="CI212" i="4"/>
  <c r="HP212" i="4"/>
  <c r="HQ212" i="4" s="1"/>
  <c r="CG212" i="4"/>
  <c r="CS212" i="4"/>
  <c r="BA212" i="4"/>
  <c r="BL212" i="4"/>
  <c r="GK128" i="4"/>
  <c r="HP128" i="4"/>
  <c r="IG128" i="4" s="1"/>
  <c r="CS128" i="4"/>
  <c r="CG128" i="4"/>
  <c r="CI128" i="4"/>
  <c r="BA128" i="4"/>
  <c r="BL128" i="4"/>
  <c r="GK246" i="4"/>
  <c r="CS246" i="4"/>
  <c r="CI246" i="4"/>
  <c r="HP246" i="4"/>
  <c r="HQ246" i="4" s="1"/>
  <c r="CG246" i="4"/>
  <c r="BA246" i="4"/>
  <c r="BL246" i="4"/>
  <c r="GK253" i="4"/>
  <c r="CG253" i="4"/>
  <c r="CS253" i="4"/>
  <c r="CI253" i="4"/>
  <c r="HP253" i="4"/>
  <c r="HQ253" i="4" s="1"/>
  <c r="BA253" i="4"/>
  <c r="BL253" i="4"/>
  <c r="GK247" i="4"/>
  <c r="CI247" i="4"/>
  <c r="HP247" i="4"/>
  <c r="HQ247" i="4" s="1"/>
  <c r="CS247" i="4"/>
  <c r="CG247" i="4"/>
  <c r="BA247" i="4"/>
  <c r="BL247" i="4"/>
  <c r="HU26" i="4"/>
  <c r="HY26" i="4" s="1"/>
  <c r="DN32" i="4"/>
  <c r="DN239" i="4"/>
  <c r="DN222" i="4"/>
  <c r="DN247" i="4"/>
  <c r="DN246" i="4"/>
  <c r="DN212" i="4"/>
  <c r="DN111" i="4"/>
  <c r="DN59" i="4"/>
  <c r="IB26" i="4"/>
  <c r="IC26" i="4" s="1"/>
  <c r="ID26" i="4"/>
  <c r="DN192" i="4"/>
  <c r="DN128" i="4"/>
  <c r="HY243" i="4"/>
  <c r="A29" i="4"/>
  <c r="F28" i="4"/>
  <c r="ID27" i="4"/>
  <c r="IB27" i="4"/>
  <c r="IC27" i="4" s="1"/>
  <c r="HU27" i="4"/>
  <c r="HY27" i="4" s="1"/>
  <c r="IB28" i="4"/>
  <c r="IC28" i="4" s="1"/>
  <c r="HU28" i="4"/>
  <c r="HY28" i="4" s="1"/>
  <c r="ID28" i="4"/>
  <c r="HU29" i="4"/>
  <c r="HY29" i="4" s="1"/>
  <c r="ID29" i="4"/>
  <c r="IB29" i="4"/>
  <c r="IC29" i="4" s="1"/>
  <c r="ID30" i="4"/>
  <c r="IB30" i="4"/>
  <c r="IC30" i="4" s="1"/>
  <c r="HU30" i="4"/>
  <c r="HY30" i="4" s="1"/>
  <c r="IB31" i="4"/>
  <c r="IC31" i="4" s="1"/>
  <c r="ID31" i="4"/>
  <c r="HU31" i="4"/>
  <c r="HY31" i="4" s="1"/>
  <c r="ID33" i="4"/>
  <c r="IB33" i="4"/>
  <c r="IC33" i="4" s="1"/>
  <c r="HU33" i="4"/>
  <c r="HY33" i="4" s="1"/>
  <c r="IB34" i="4"/>
  <c r="IC34" i="4" s="1"/>
  <c r="ID34" i="4"/>
  <c r="HU34" i="4"/>
  <c r="HY34" i="4" s="1"/>
  <c r="IB36" i="4"/>
  <c r="IC36" i="4" s="1"/>
  <c r="HU36" i="4"/>
  <c r="HY36" i="4" s="1"/>
  <c r="ID36" i="4"/>
  <c r="IB37" i="4"/>
  <c r="IC37" i="4" s="1"/>
  <c r="ID37" i="4"/>
  <c r="HU37" i="4"/>
  <c r="HY37" i="4" s="1"/>
  <c r="ID38" i="4"/>
  <c r="IB38" i="4"/>
  <c r="IC38" i="4" s="1"/>
  <c r="HU38" i="4"/>
  <c r="HY38" i="4" s="1"/>
  <c r="IB40" i="4"/>
  <c r="IC40" i="4" s="1"/>
  <c r="HU40" i="4"/>
  <c r="HY40" i="4" s="1"/>
  <c r="ID40" i="4"/>
  <c r="ID41" i="4"/>
  <c r="IB41" i="4"/>
  <c r="IC41" i="4" s="1"/>
  <c r="HU41" i="4"/>
  <c r="HY41" i="4" s="1"/>
  <c r="ID42" i="4"/>
  <c r="IB42" i="4"/>
  <c r="IC42" i="4" s="1"/>
  <c r="HU42" i="4"/>
  <c r="HY42" i="4" s="1"/>
  <c r="IB43" i="4"/>
  <c r="IC43" i="4" s="1"/>
  <c r="HU43" i="4"/>
  <c r="HY43" i="4" s="1"/>
  <c r="ID43" i="4"/>
  <c r="ID45" i="4"/>
  <c r="IB45" i="4"/>
  <c r="IC45" i="4" s="1"/>
  <c r="HU45" i="4"/>
  <c r="HY45" i="4" s="1"/>
  <c r="IB46" i="4"/>
  <c r="IC46" i="4" s="1"/>
  <c r="ID46" i="4"/>
  <c r="HU46" i="4"/>
  <c r="HY46" i="4" s="1"/>
  <c r="HU47" i="4"/>
  <c r="HY47" i="4" s="1"/>
  <c r="IB47" i="4"/>
  <c r="IC47" i="4" s="1"/>
  <c r="ID47" i="4"/>
  <c r="HU48" i="4"/>
  <c r="HY48" i="4" s="1"/>
  <c r="ID48" i="4"/>
  <c r="IB48" i="4"/>
  <c r="IC48" i="4" s="1"/>
  <c r="ID49" i="4"/>
  <c r="IB49" i="4"/>
  <c r="IC49" i="4" s="1"/>
  <c r="HU49" i="4"/>
  <c r="HY49" i="4" s="1"/>
  <c r="HU52" i="4"/>
  <c r="HY52" i="4" s="1"/>
  <c r="ID52" i="4"/>
  <c r="IB52" i="4"/>
  <c r="IC52" i="4" s="1"/>
  <c r="ID53" i="4"/>
  <c r="IB53" i="4"/>
  <c r="IC53" i="4" s="1"/>
  <c r="HU53" i="4"/>
  <c r="HY53" i="4" s="1"/>
  <c r="IB54" i="4"/>
  <c r="IC54" i="4" s="1"/>
  <c r="ID54" i="4"/>
  <c r="HU54" i="4"/>
  <c r="HY54" i="4" s="1"/>
  <c r="HU55" i="4"/>
  <c r="HY55" i="4" s="1"/>
  <c r="IB55" i="4"/>
  <c r="IC55" i="4" s="1"/>
  <c r="ID55" i="4"/>
  <c r="HU56" i="4"/>
  <c r="HY56" i="4" s="1"/>
  <c r="IB56" i="4"/>
  <c r="IC56" i="4" s="1"/>
  <c r="ID56" i="4"/>
  <c r="ID58" i="4"/>
  <c r="HU58" i="4"/>
  <c r="HY58" i="4" s="1"/>
  <c r="IB58" i="4"/>
  <c r="IC58" i="4" s="1"/>
  <c r="ID60" i="4"/>
  <c r="HU60" i="4"/>
  <c r="HY60" i="4" s="1"/>
  <c r="IB60" i="4"/>
  <c r="IC60" i="4" s="1"/>
  <c r="ID63" i="4"/>
  <c r="IB63" i="4"/>
  <c r="IC63" i="4" s="1"/>
  <c r="HU63" i="4"/>
  <c r="HY63" i="4" s="1"/>
  <c r="ID65" i="4"/>
  <c r="IB65" i="4"/>
  <c r="IC65" i="4" s="1"/>
  <c r="HU65" i="4"/>
  <c r="HY65" i="4" s="1"/>
  <c r="IB67" i="4"/>
  <c r="IC67" i="4" s="1"/>
  <c r="ID67" i="4"/>
  <c r="HU67" i="4"/>
  <c r="HY67" i="4" s="1"/>
  <c r="ID68" i="4"/>
  <c r="IB68" i="4"/>
  <c r="IC68" i="4" s="1"/>
  <c r="HU68" i="4"/>
  <c r="HY68" i="4" s="1"/>
  <c r="ID69" i="4"/>
  <c r="IB69" i="4"/>
  <c r="IC69" i="4" s="1"/>
  <c r="HU69" i="4"/>
  <c r="HY69" i="4" s="1"/>
  <c r="ID70" i="4"/>
  <c r="IB70" i="4"/>
  <c r="IC70" i="4" s="1"/>
  <c r="HU70" i="4"/>
  <c r="HY70" i="4" s="1"/>
  <c r="IB71" i="4"/>
  <c r="IC71" i="4" s="1"/>
  <c r="ID71" i="4"/>
  <c r="HU71" i="4"/>
  <c r="HY71" i="4" s="1"/>
  <c r="IB72" i="4"/>
  <c r="IC72" i="4" s="1"/>
  <c r="ID72" i="4"/>
  <c r="HU72" i="4"/>
  <c r="HY72" i="4" s="1"/>
  <c r="HU73" i="4"/>
  <c r="HY73" i="4" s="1"/>
  <c r="IB73" i="4"/>
  <c r="IC73" i="4" s="1"/>
  <c r="ID73" i="4"/>
  <c r="HU74" i="4"/>
  <c r="HY74" i="4" s="1"/>
  <c r="IB74" i="4"/>
  <c r="IC74" i="4" s="1"/>
  <c r="ID74" i="4"/>
  <c r="IB75" i="4"/>
  <c r="IC75" i="4" s="1"/>
  <c r="HU75" i="4"/>
  <c r="HY75" i="4" s="1"/>
  <c r="ID75" i="4"/>
  <c r="IB76" i="4"/>
  <c r="IC76" i="4" s="1"/>
  <c r="ID76" i="4"/>
  <c r="HU76" i="4"/>
  <c r="HY76" i="4" s="1"/>
  <c r="ID77" i="4"/>
  <c r="IB77" i="4"/>
  <c r="IC77" i="4" s="1"/>
  <c r="HU77" i="4"/>
  <c r="HY77" i="4" s="1"/>
  <c r="ID78" i="4"/>
  <c r="IB78" i="4"/>
  <c r="IC78" i="4" s="1"/>
  <c r="HU78" i="4"/>
  <c r="HY78" i="4" s="1"/>
  <c r="HU79" i="4"/>
  <c r="HY79" i="4" s="1"/>
  <c r="IB79" i="4"/>
  <c r="IC79" i="4" s="1"/>
  <c r="ID79" i="4"/>
  <c r="IB81" i="4"/>
  <c r="IC81" i="4" s="1"/>
  <c r="HU81" i="4"/>
  <c r="HY81" i="4" s="1"/>
  <c r="ID81" i="4"/>
  <c r="IB82" i="4"/>
  <c r="IC82" i="4" s="1"/>
  <c r="ID82" i="4"/>
  <c r="HU82" i="4"/>
  <c r="HY82" i="4" s="1"/>
  <c r="IB83" i="4"/>
  <c r="IC83" i="4" s="1"/>
  <c r="ID83" i="4"/>
  <c r="HU83" i="4"/>
  <c r="HY83" i="4" s="1"/>
  <c r="ID84" i="4"/>
  <c r="HU84" i="4"/>
  <c r="HY84" i="4" s="1"/>
  <c r="IB84" i="4"/>
  <c r="IC84" i="4" s="1"/>
  <c r="IB85" i="4"/>
  <c r="IC85" i="4" s="1"/>
  <c r="HU85" i="4"/>
  <c r="HY85" i="4" s="1"/>
  <c r="ID85" i="4"/>
  <c r="ID86" i="4"/>
  <c r="IB86" i="4"/>
  <c r="IC86" i="4" s="1"/>
  <c r="HU86" i="4"/>
  <c r="HY86" i="4" s="1"/>
  <c r="IB87" i="4"/>
  <c r="IC87" i="4" s="1"/>
  <c r="ID87" i="4"/>
  <c r="HU87" i="4"/>
  <c r="HY87" i="4" s="1"/>
  <c r="HU88" i="4"/>
  <c r="HY88" i="4" s="1"/>
  <c r="IB88" i="4"/>
  <c r="IC88" i="4" s="1"/>
  <c r="ID88" i="4"/>
  <c r="ID89" i="4"/>
  <c r="IB89" i="4"/>
  <c r="IC89" i="4" s="1"/>
  <c r="HU89" i="4"/>
  <c r="HY89" i="4" s="1"/>
  <c r="ID90" i="4"/>
  <c r="IB90" i="4"/>
  <c r="IC90" i="4" s="1"/>
  <c r="HU90" i="4"/>
  <c r="HY90" i="4" s="1"/>
  <c r="IB91" i="4"/>
  <c r="IC91" i="4" s="1"/>
  <c r="ID91" i="4"/>
  <c r="HU91" i="4"/>
  <c r="HY91" i="4" s="1"/>
  <c r="IB92" i="4"/>
  <c r="IC92" i="4" s="1"/>
  <c r="ID92" i="4"/>
  <c r="HU92" i="4"/>
  <c r="HY92" i="4" s="1"/>
  <c r="ID93" i="4"/>
  <c r="IB93" i="4"/>
  <c r="IC93" i="4" s="1"/>
  <c r="HU93" i="4"/>
  <c r="HY93" i="4" s="1"/>
  <c r="IB94" i="4"/>
  <c r="IC94" i="4" s="1"/>
  <c r="HU94" i="4"/>
  <c r="HY94" i="4" s="1"/>
  <c r="ID94" i="4"/>
  <c r="HU95" i="4"/>
  <c r="HY95" i="4" s="1"/>
  <c r="ID95" i="4"/>
  <c r="IB95" i="4"/>
  <c r="IC95" i="4" s="1"/>
  <c r="IB96" i="4"/>
  <c r="IC96" i="4" s="1"/>
  <c r="ID96" i="4"/>
  <c r="HU96" i="4"/>
  <c r="HY96" i="4" s="1"/>
  <c r="IB97" i="4"/>
  <c r="IC97" i="4" s="1"/>
  <c r="ID97" i="4"/>
  <c r="HU97" i="4"/>
  <c r="HY97" i="4" s="1"/>
  <c r="ID98" i="4"/>
  <c r="IB98" i="4"/>
  <c r="IC98" i="4" s="1"/>
  <c r="HU98" i="4"/>
  <c r="HY98" i="4" s="1"/>
  <c r="IB99" i="4"/>
  <c r="IC99" i="4" s="1"/>
  <c r="ID99" i="4"/>
  <c r="HU99" i="4"/>
  <c r="HY99" i="4" s="1"/>
  <c r="ID100" i="4"/>
  <c r="IB100" i="4"/>
  <c r="IC100" i="4" s="1"/>
  <c r="HU100" i="4"/>
  <c r="HY100" i="4" s="1"/>
  <c r="ID101" i="4"/>
  <c r="HU101" i="4"/>
  <c r="HY101" i="4" s="1"/>
  <c r="IB101" i="4"/>
  <c r="IC101" i="4" s="1"/>
  <c r="HU103" i="4"/>
  <c r="HY103" i="4" s="1"/>
  <c r="ID103" i="4"/>
  <c r="IB103" i="4"/>
  <c r="IC103" i="4" s="1"/>
  <c r="IB104" i="4"/>
  <c r="IC104" i="4" s="1"/>
  <c r="ID104" i="4"/>
  <c r="HU104" i="4"/>
  <c r="HY104" i="4" s="1"/>
  <c r="IB105" i="4"/>
  <c r="IC105" i="4" s="1"/>
  <c r="ID105" i="4"/>
  <c r="ID106" i="4"/>
  <c r="IB106" i="4"/>
  <c r="IC106" i="4" s="1"/>
  <c r="HU106" i="4"/>
  <c r="HY106" i="4" s="1"/>
  <c r="HU107" i="4"/>
  <c r="HY107" i="4" s="1"/>
  <c r="ID107" i="4"/>
  <c r="IB107" i="4"/>
  <c r="IC107" i="4" s="1"/>
  <c r="ID108" i="4"/>
  <c r="IB108" i="4"/>
  <c r="IC108" i="4" s="1"/>
  <c r="HU108" i="4"/>
  <c r="HY108" i="4" s="1"/>
  <c r="IB110" i="4"/>
  <c r="IC110" i="4" s="1"/>
  <c r="ID110" i="4"/>
  <c r="HU110" i="4"/>
  <c r="HY110" i="4" s="1"/>
  <c r="HU112" i="4"/>
  <c r="HY112" i="4" s="1"/>
  <c r="ID112" i="4"/>
  <c r="IB112" i="4"/>
  <c r="IC112" i="4" s="1"/>
  <c r="ID114" i="4"/>
  <c r="IB114" i="4"/>
  <c r="IC114" i="4" s="1"/>
  <c r="HU114" i="4"/>
  <c r="HY114" i="4" s="1"/>
  <c r="IB115" i="4"/>
  <c r="IC115" i="4" s="1"/>
  <c r="ID115" i="4"/>
  <c r="HU115" i="4"/>
  <c r="HY115" i="4" s="1"/>
  <c r="HU116" i="4"/>
  <c r="HY116" i="4" s="1"/>
  <c r="ID116" i="4"/>
  <c r="IB116" i="4"/>
  <c r="IC116" i="4" s="1"/>
  <c r="IB117" i="4"/>
  <c r="IC117" i="4" s="1"/>
  <c r="ID117" i="4"/>
  <c r="HU117" i="4"/>
  <c r="HY117" i="4" s="1"/>
  <c r="IB118" i="4"/>
  <c r="IC118" i="4" s="1"/>
  <c r="ID118" i="4"/>
  <c r="HU118" i="4"/>
  <c r="HY118" i="4" s="1"/>
  <c r="ID119" i="4"/>
  <c r="IB119" i="4"/>
  <c r="IC119" i="4" s="1"/>
  <c r="HU119" i="4"/>
  <c r="HY119" i="4" s="1"/>
  <c r="ID120" i="4"/>
  <c r="HU120" i="4"/>
  <c r="HY120" i="4" s="1"/>
  <c r="IB120" i="4"/>
  <c r="IC120" i="4" s="1"/>
  <c r="IB121" i="4"/>
  <c r="IC121" i="4" s="1"/>
  <c r="ID121" i="4"/>
  <c r="HU121" i="4"/>
  <c r="HY121" i="4" s="1"/>
  <c r="ID122" i="4"/>
  <c r="IB122" i="4"/>
  <c r="IC122" i="4" s="1"/>
  <c r="HU122" i="4"/>
  <c r="HY122" i="4" s="1"/>
  <c r="IB123" i="4"/>
  <c r="IC123" i="4" s="1"/>
  <c r="ID123" i="4"/>
  <c r="HU123" i="4"/>
  <c r="HY123" i="4" s="1"/>
  <c r="IB124" i="4"/>
  <c r="IC124" i="4" s="1"/>
  <c r="ID124" i="4"/>
  <c r="HU124" i="4"/>
  <c r="HY124" i="4" s="1"/>
  <c r="HU125" i="4"/>
  <c r="HY125" i="4" s="1"/>
  <c r="ID125" i="4"/>
  <c r="IB125" i="4"/>
  <c r="IC125" i="4" s="1"/>
  <c r="HU126" i="4"/>
  <c r="HY126" i="4" s="1"/>
  <c r="IB126" i="4"/>
  <c r="IC126" i="4" s="1"/>
  <c r="ID126" i="4"/>
  <c r="IB127" i="4"/>
  <c r="IC127" i="4" s="1"/>
  <c r="ID127" i="4"/>
  <c r="HU127" i="4"/>
  <c r="HY127" i="4" s="1"/>
  <c r="ID130" i="4"/>
  <c r="IB130" i="4"/>
  <c r="IC130" i="4" s="1"/>
  <c r="HU130" i="4"/>
  <c r="HY130" i="4" s="1"/>
  <c r="ID131" i="4"/>
  <c r="IB131" i="4"/>
  <c r="IC131" i="4" s="1"/>
  <c r="HU131" i="4"/>
  <c r="HY131" i="4" s="1"/>
  <c r="ID132" i="4"/>
  <c r="IB132" i="4"/>
  <c r="IC132" i="4" s="1"/>
  <c r="HU132" i="4"/>
  <c r="HY132" i="4" s="1"/>
  <c r="ID133" i="4"/>
  <c r="IB133" i="4"/>
  <c r="IC133" i="4" s="1"/>
  <c r="HU133" i="4"/>
  <c r="HY133" i="4" s="1"/>
  <c r="HU134" i="4"/>
  <c r="HY134" i="4" s="1"/>
  <c r="ID134" i="4"/>
  <c r="IB134" i="4"/>
  <c r="IC134" i="4" s="1"/>
  <c r="ID135" i="4"/>
  <c r="IB135" i="4"/>
  <c r="IC135" i="4" s="1"/>
  <c r="HU135" i="4"/>
  <c r="HY135" i="4" s="1"/>
  <c r="HU136" i="4"/>
  <c r="HY136" i="4" s="1"/>
  <c r="IB136" i="4"/>
  <c r="IC136" i="4" s="1"/>
  <c r="ID136" i="4"/>
  <c r="ID137" i="4"/>
  <c r="IB137" i="4"/>
  <c r="IC137" i="4" s="1"/>
  <c r="HU137" i="4"/>
  <c r="HY137" i="4" s="1"/>
  <c r="ID139" i="4"/>
  <c r="IB139" i="4"/>
  <c r="IC139" i="4" s="1"/>
  <c r="HU139" i="4"/>
  <c r="HY139" i="4" s="1"/>
  <c r="IB140" i="4"/>
  <c r="IC140" i="4" s="1"/>
  <c r="HU140" i="4"/>
  <c r="HY140" i="4" s="1"/>
  <c r="ID140" i="4"/>
  <c r="IB142" i="4"/>
  <c r="IC142" i="4" s="1"/>
  <c r="HU142" i="4"/>
  <c r="HY142" i="4" s="1"/>
  <c r="ID142" i="4"/>
  <c r="HU143" i="4"/>
  <c r="HY143" i="4" s="1"/>
  <c r="ID143" i="4"/>
  <c r="IB143" i="4"/>
  <c r="IC143" i="4" s="1"/>
  <c r="IB144" i="4"/>
  <c r="IC144" i="4" s="1"/>
  <c r="ID144" i="4"/>
  <c r="HU144" i="4"/>
  <c r="HY144" i="4" s="1"/>
  <c r="HU145" i="4"/>
  <c r="HY145" i="4" s="1"/>
  <c r="ID145" i="4"/>
  <c r="IB145" i="4"/>
  <c r="IC145" i="4" s="1"/>
  <c r="ID146" i="4"/>
  <c r="IB146" i="4"/>
  <c r="IC146" i="4" s="1"/>
  <c r="HU146" i="4"/>
  <c r="HY146" i="4" s="1"/>
  <c r="IB147" i="4"/>
  <c r="IC147" i="4" s="1"/>
  <c r="ID147" i="4"/>
  <c r="HU147" i="4"/>
  <c r="HY147" i="4" s="1"/>
  <c r="ID149" i="4"/>
  <c r="IB149" i="4"/>
  <c r="IC149" i="4" s="1"/>
  <c r="HU149" i="4"/>
  <c r="HY149" i="4" s="1"/>
  <c r="IB150" i="4"/>
  <c r="IC150" i="4" s="1"/>
  <c r="ID150" i="4"/>
  <c r="HU150" i="4"/>
  <c r="HY150" i="4" s="1"/>
  <c r="ID151" i="4"/>
  <c r="HU151" i="4"/>
  <c r="HY151" i="4" s="1"/>
  <c r="IB151" i="4"/>
  <c r="IC151" i="4" s="1"/>
  <c r="ID152" i="4"/>
  <c r="IB152" i="4"/>
  <c r="IC152" i="4" s="1"/>
  <c r="HU152" i="4"/>
  <c r="HY152" i="4" s="1"/>
  <c r="IB153" i="4"/>
  <c r="IC153" i="4" s="1"/>
  <c r="ID153" i="4"/>
  <c r="HU153" i="4"/>
  <c r="HY153" i="4" s="1"/>
  <c r="IB154" i="4"/>
  <c r="IC154" i="4" s="1"/>
  <c r="ID154" i="4"/>
  <c r="HU154" i="4"/>
  <c r="HY154" i="4" s="1"/>
  <c r="HU155" i="4"/>
  <c r="HY155" i="4" s="1"/>
  <c r="ID155" i="4"/>
  <c r="IB155" i="4"/>
  <c r="IC155" i="4" s="1"/>
  <c r="IB157" i="4"/>
  <c r="IC157" i="4" s="1"/>
  <c r="ID157" i="4"/>
  <c r="HU157" i="4"/>
  <c r="HY157" i="4" s="1"/>
  <c r="IB158" i="4"/>
  <c r="IC158" i="4" s="1"/>
  <c r="ID158" i="4"/>
  <c r="HU158" i="4"/>
  <c r="HY158" i="4" s="1"/>
  <c r="IB159" i="4"/>
  <c r="IC159" i="4" s="1"/>
  <c r="ID159" i="4"/>
  <c r="HU159" i="4"/>
  <c r="HY159" i="4" s="1"/>
  <c r="ID160" i="4"/>
  <c r="HU160" i="4"/>
  <c r="HY160" i="4" s="1"/>
  <c r="IB160" i="4"/>
  <c r="IC160" i="4" s="1"/>
  <c r="ID161" i="4"/>
  <c r="IB161" i="4"/>
  <c r="IC161" i="4" s="1"/>
  <c r="HU161" i="4"/>
  <c r="HY161" i="4" s="1"/>
  <c r="ID162" i="4"/>
  <c r="IB162" i="4"/>
  <c r="IC162" i="4" s="1"/>
  <c r="HU162" i="4"/>
  <c r="HY162" i="4" s="1"/>
  <c r="IB163" i="4"/>
  <c r="IC163" i="4" s="1"/>
  <c r="ID163" i="4"/>
  <c r="HU163" i="4"/>
  <c r="HY163" i="4" s="1"/>
  <c r="IB164" i="4"/>
  <c r="IC164" i="4" s="1"/>
  <c r="ID164" i="4"/>
  <c r="HU164" i="4"/>
  <c r="HY164" i="4" s="1"/>
  <c r="ID165" i="4"/>
  <c r="IB165" i="4"/>
  <c r="IC165" i="4" s="1"/>
  <c r="HU165" i="4"/>
  <c r="HY165" i="4" s="1"/>
  <c r="ID167" i="4"/>
  <c r="IB167" i="4"/>
  <c r="IC167" i="4" s="1"/>
  <c r="HU167" i="4"/>
  <c r="HY167" i="4" s="1"/>
  <c r="IB168" i="4"/>
  <c r="IC168" i="4" s="1"/>
  <c r="ID168" i="4"/>
  <c r="HU168" i="4"/>
  <c r="HY168" i="4" s="1"/>
  <c r="ID169" i="4"/>
  <c r="IB169" i="4"/>
  <c r="IC169" i="4" s="1"/>
  <c r="HU169" i="4"/>
  <c r="HY169" i="4" s="1"/>
  <c r="ID170" i="4"/>
  <c r="IB170" i="4"/>
  <c r="IC170" i="4" s="1"/>
  <c r="HU170" i="4"/>
  <c r="HY170" i="4" s="1"/>
  <c r="ID171" i="4"/>
  <c r="HU171" i="4"/>
  <c r="HY171" i="4" s="1"/>
  <c r="IB171" i="4"/>
  <c r="IC171" i="4" s="1"/>
  <c r="HU172" i="4"/>
  <c r="HY172" i="4" s="1"/>
  <c r="IB172" i="4"/>
  <c r="IC172" i="4" s="1"/>
  <c r="ID172" i="4"/>
  <c r="HU173" i="4"/>
  <c r="HY173" i="4" s="1"/>
  <c r="ID173" i="4"/>
  <c r="IB173" i="4"/>
  <c r="IC173" i="4" s="1"/>
  <c r="ID174" i="4"/>
  <c r="IB174" i="4"/>
  <c r="IC174" i="4" s="1"/>
  <c r="HU174" i="4"/>
  <c r="HY174" i="4" s="1"/>
  <c r="ID175" i="4"/>
  <c r="IB175" i="4"/>
  <c r="IC175" i="4" s="1"/>
  <c r="HU175" i="4"/>
  <c r="HY175" i="4" s="1"/>
  <c r="IB176" i="4"/>
  <c r="IC176" i="4" s="1"/>
  <c r="ID176" i="4"/>
  <c r="HU176" i="4"/>
  <c r="HY176" i="4" s="1"/>
  <c r="ID177" i="4"/>
  <c r="IB177" i="4"/>
  <c r="IC177" i="4" s="1"/>
  <c r="HU177" i="4"/>
  <c r="HY177" i="4" s="1"/>
  <c r="IB178" i="4"/>
  <c r="IC178" i="4" s="1"/>
  <c r="ID178" i="4"/>
  <c r="HU178" i="4"/>
  <c r="HY178" i="4" s="1"/>
  <c r="ID179" i="4"/>
  <c r="HU179" i="4"/>
  <c r="HY179" i="4" s="1"/>
  <c r="IB179" i="4"/>
  <c r="IC179" i="4" s="1"/>
  <c r="HU180" i="4"/>
  <c r="HY180" i="4" s="1"/>
  <c r="ID180" i="4"/>
  <c r="IB180" i="4"/>
  <c r="IC180" i="4" s="1"/>
  <c r="ID181" i="4"/>
  <c r="IB181" i="4"/>
  <c r="IC181" i="4" s="1"/>
  <c r="HU181" i="4"/>
  <c r="HY181" i="4" s="1"/>
  <c r="ID182" i="4"/>
  <c r="IB182" i="4"/>
  <c r="IC182" i="4" s="1"/>
  <c r="HU182" i="4"/>
  <c r="HY182" i="4" s="1"/>
  <c r="ID183" i="4"/>
  <c r="IB183" i="4"/>
  <c r="IC183" i="4" s="1"/>
  <c r="HU183" i="4"/>
  <c r="HY183" i="4" s="1"/>
  <c r="ID184" i="4"/>
  <c r="HU184" i="4"/>
  <c r="HY184" i="4" s="1"/>
  <c r="IB184" i="4"/>
  <c r="IC184" i="4" s="1"/>
  <c r="IB187" i="4"/>
  <c r="IC187" i="4" s="1"/>
  <c r="ID187" i="4"/>
  <c r="HU187" i="4"/>
  <c r="HY187" i="4" s="1"/>
  <c r="ID189" i="4"/>
  <c r="IB189" i="4"/>
  <c r="IC189" i="4" s="1"/>
  <c r="HU189" i="4"/>
  <c r="HY189" i="4" s="1"/>
  <c r="HU190" i="4"/>
  <c r="HY190" i="4" s="1"/>
  <c r="IB190" i="4"/>
  <c r="IC190" i="4" s="1"/>
  <c r="ID190" i="4"/>
  <c r="IB191" i="4"/>
  <c r="IC191" i="4" s="1"/>
  <c r="ID191" i="4"/>
  <c r="HU191" i="4"/>
  <c r="HY191" i="4" s="1"/>
  <c r="IB193" i="4"/>
  <c r="IC193" i="4" s="1"/>
  <c r="ID193" i="4"/>
  <c r="HU193" i="4"/>
  <c r="HY193" i="4" s="1"/>
  <c r="IB194" i="4"/>
  <c r="IC194" i="4" s="1"/>
  <c r="ID194" i="4"/>
  <c r="HU194" i="4"/>
  <c r="HY194" i="4" s="1"/>
  <c r="ID195" i="4"/>
  <c r="IB195" i="4"/>
  <c r="IC195" i="4" s="1"/>
  <c r="HU195" i="4"/>
  <c r="HY195" i="4" s="1"/>
  <c r="ID196" i="4"/>
  <c r="IB196" i="4"/>
  <c r="IC196" i="4" s="1"/>
  <c r="HU196" i="4"/>
  <c r="HY196" i="4" s="1"/>
  <c r="ID197" i="4"/>
  <c r="HU197" i="4"/>
  <c r="HY197" i="4" s="1"/>
  <c r="IB197" i="4"/>
  <c r="IC197" i="4" s="1"/>
  <c r="IB198" i="4"/>
  <c r="IC198" i="4" s="1"/>
  <c r="HU198" i="4"/>
  <c r="HY198" i="4" s="1"/>
  <c r="ID198" i="4"/>
  <c r="ID199" i="4"/>
  <c r="HU199" i="4"/>
  <c r="HY199" i="4" s="1"/>
  <c r="IB199" i="4"/>
  <c r="IC199" i="4" s="1"/>
  <c r="ID200" i="4"/>
  <c r="IB200" i="4"/>
  <c r="IC200" i="4" s="1"/>
  <c r="HU200" i="4"/>
  <c r="HY200" i="4" s="1"/>
  <c r="ID201" i="4"/>
  <c r="IB201" i="4"/>
  <c r="IC201" i="4" s="1"/>
  <c r="HU201" i="4"/>
  <c r="HY201" i="4" s="1"/>
  <c r="HU202" i="4"/>
  <c r="HY202" i="4" s="1"/>
  <c r="ID202" i="4"/>
  <c r="IB202" i="4"/>
  <c r="IC202" i="4" s="1"/>
  <c r="IB203" i="4"/>
  <c r="IC203" i="4" s="1"/>
  <c r="ID203" i="4"/>
  <c r="HU203" i="4"/>
  <c r="HY203" i="4" s="1"/>
  <c r="IB204" i="4"/>
  <c r="IC204" i="4" s="1"/>
  <c r="ID204" i="4"/>
  <c r="HU204" i="4"/>
  <c r="HY204" i="4" s="1"/>
  <c r="ID205" i="4"/>
  <c r="IB205" i="4"/>
  <c r="IC205" i="4" s="1"/>
  <c r="HU205" i="4"/>
  <c r="HY205" i="4" s="1"/>
  <c r="IB206" i="4"/>
  <c r="IC206" i="4" s="1"/>
  <c r="ID206" i="4"/>
  <c r="HU206" i="4"/>
  <c r="HY206" i="4" s="1"/>
  <c r="ID207" i="4"/>
  <c r="IB207" i="4"/>
  <c r="IC207" i="4" s="1"/>
  <c r="HU207" i="4"/>
  <c r="HY207" i="4" s="1"/>
  <c r="IB208" i="4"/>
  <c r="IC208" i="4" s="1"/>
  <c r="HU208" i="4"/>
  <c r="HY208" i="4" s="1"/>
  <c r="ID208" i="4"/>
  <c r="HU209" i="4"/>
  <c r="HY209" i="4" s="1"/>
  <c r="ID209" i="4"/>
  <c r="IB209" i="4"/>
  <c r="IC209" i="4" s="1"/>
  <c r="ID210" i="4"/>
  <c r="IB210" i="4"/>
  <c r="IC210" i="4" s="1"/>
  <c r="HU210" i="4"/>
  <c r="HY210" i="4" s="1"/>
  <c r="HU211" i="4"/>
  <c r="HY211" i="4" s="1"/>
  <c r="ID211" i="4"/>
  <c r="IB211" i="4"/>
  <c r="IC211" i="4" s="1"/>
  <c r="IB213" i="4"/>
  <c r="IC213" i="4" s="1"/>
  <c r="ID213" i="4"/>
  <c r="HU213" i="4"/>
  <c r="HY213" i="4" s="1"/>
  <c r="ID214" i="4"/>
  <c r="IB214" i="4"/>
  <c r="IC214" i="4" s="1"/>
  <c r="HU214" i="4"/>
  <c r="HY214" i="4" s="1"/>
  <c r="HU215" i="4"/>
  <c r="HY215" i="4" s="1"/>
  <c r="IB215" i="4"/>
  <c r="IC215" i="4" s="1"/>
  <c r="ID215" i="4"/>
  <c r="ID216" i="4"/>
  <c r="HU216" i="4"/>
  <c r="HY216" i="4" s="1"/>
  <c r="IB216" i="4"/>
  <c r="IC216" i="4" s="1"/>
  <c r="HU218" i="4"/>
  <c r="HY218" i="4" s="1"/>
  <c r="ID218" i="4"/>
  <c r="IB218" i="4"/>
  <c r="IC218" i="4" s="1"/>
  <c r="IB219" i="4"/>
  <c r="IC219" i="4" s="1"/>
  <c r="ID219" i="4"/>
  <c r="HU219" i="4"/>
  <c r="HY219" i="4" s="1"/>
  <c r="ID220" i="4"/>
  <c r="IB220" i="4"/>
  <c r="IC220" i="4" s="1"/>
  <c r="HU220" i="4"/>
  <c r="HY220" i="4" s="1"/>
  <c r="IB221" i="4"/>
  <c r="IC221" i="4" s="1"/>
  <c r="HU221" i="4"/>
  <c r="HY221" i="4" s="1"/>
  <c r="ID221" i="4"/>
  <c r="ID223" i="4"/>
  <c r="HU223" i="4"/>
  <c r="HY223" i="4" s="1"/>
  <c r="IB223" i="4"/>
  <c r="IC223" i="4" s="1"/>
  <c r="ID224" i="4"/>
  <c r="HU224" i="4"/>
  <c r="HY224" i="4" s="1"/>
  <c r="IB224" i="4"/>
  <c r="IC224" i="4" s="1"/>
  <c r="HU225" i="4"/>
  <c r="HY225" i="4" s="1"/>
  <c r="IB225" i="4"/>
  <c r="IC225" i="4" s="1"/>
  <c r="ID225" i="4"/>
  <c r="ID227" i="4"/>
  <c r="IB227" i="4"/>
  <c r="IC227" i="4" s="1"/>
  <c r="HU227" i="4"/>
  <c r="HY227" i="4" s="1"/>
  <c r="HU228" i="4"/>
  <c r="HY228" i="4" s="1"/>
  <c r="ID228" i="4"/>
  <c r="IB228" i="4"/>
  <c r="IC228" i="4" s="1"/>
  <c r="HU229" i="4"/>
  <c r="HY229" i="4" s="1"/>
  <c r="ID229" i="4"/>
  <c r="IB229" i="4"/>
  <c r="IC229" i="4" s="1"/>
  <c r="ID230" i="4"/>
  <c r="IB230" i="4"/>
  <c r="IC230" i="4" s="1"/>
  <c r="HU230" i="4"/>
  <c r="HY230" i="4" s="1"/>
  <c r="ID231" i="4"/>
  <c r="IB231" i="4"/>
  <c r="IC231" i="4" s="1"/>
  <c r="HU231" i="4"/>
  <c r="HY231" i="4" s="1"/>
  <c r="ID232" i="4"/>
  <c r="IB232" i="4"/>
  <c r="IC232" i="4" s="1"/>
  <c r="HU232" i="4"/>
  <c r="HY232" i="4" s="1"/>
  <c r="IB233" i="4"/>
  <c r="IC233" i="4" s="1"/>
  <c r="ID233" i="4"/>
  <c r="HU233" i="4"/>
  <c r="HY233" i="4" s="1"/>
  <c r="ID234" i="4"/>
  <c r="HU234" i="4"/>
  <c r="HY234" i="4" s="1"/>
  <c r="IB234" i="4"/>
  <c r="IC234" i="4" s="1"/>
  <c r="ID235" i="4"/>
  <c r="IB235" i="4"/>
  <c r="IC235" i="4" s="1"/>
  <c r="HU235" i="4"/>
  <c r="HY235" i="4" s="1"/>
  <c r="IB236" i="4"/>
  <c r="IC236" i="4" s="1"/>
  <c r="ID236" i="4"/>
  <c r="HU236" i="4"/>
  <c r="HY236" i="4" s="1"/>
  <c r="IB237" i="4"/>
  <c r="IC237" i="4" s="1"/>
  <c r="ID237" i="4"/>
  <c r="HU237" i="4"/>
  <c r="HY237" i="4" s="1"/>
  <c r="ID240" i="4"/>
  <c r="IB240" i="4"/>
  <c r="IC240" i="4" s="1"/>
  <c r="HU240" i="4"/>
  <c r="HY240" i="4" s="1"/>
  <c r="ID241" i="4"/>
  <c r="IB241" i="4"/>
  <c r="IC241" i="4" s="1"/>
  <c r="HU241" i="4"/>
  <c r="HY241" i="4" s="1"/>
  <c r="ID242" i="4"/>
  <c r="IB242" i="4"/>
  <c r="IC242" i="4" s="1"/>
  <c r="ID243" i="4"/>
  <c r="IB243" i="4"/>
  <c r="IC243" i="4" s="1"/>
  <c r="ID244" i="4"/>
  <c r="IB244" i="4"/>
  <c r="IC244" i="4" s="1"/>
  <c r="HU244" i="4"/>
  <c r="HY244" i="4" s="1"/>
  <c r="ID245" i="4"/>
  <c r="IB245" i="4"/>
  <c r="IC245" i="4" s="1"/>
  <c r="HU245" i="4"/>
  <c r="HY245" i="4" s="1"/>
  <c r="ID248" i="4"/>
  <c r="IB248" i="4"/>
  <c r="IC248" i="4" s="1"/>
  <c r="HU248" i="4"/>
  <c r="HY248" i="4" s="1"/>
  <c r="IB249" i="4"/>
  <c r="IC249" i="4" s="1"/>
  <c r="ID249" i="4"/>
  <c r="HU249" i="4"/>
  <c r="HY249" i="4" s="1"/>
  <c r="IB250" i="4"/>
  <c r="IC250" i="4" s="1"/>
  <c r="ID250" i="4"/>
  <c r="HU250" i="4"/>
  <c r="HY250" i="4" s="1"/>
  <c r="HU251" i="4"/>
  <c r="HY251" i="4" s="1"/>
  <c r="IB251" i="4"/>
  <c r="IC251" i="4" s="1"/>
  <c r="ID251" i="4"/>
  <c r="ID252" i="4"/>
  <c r="IB252" i="4"/>
  <c r="IC252" i="4" s="1"/>
  <c r="HU252" i="4"/>
  <c r="HY252" i="4" s="1"/>
  <c r="ID254" i="4"/>
  <c r="IB254" i="4"/>
  <c r="IC254" i="4" s="1"/>
  <c r="HU254" i="4"/>
  <c r="HY254" i="4" s="1"/>
  <c r="ID255" i="4"/>
  <c r="IB255" i="4"/>
  <c r="IC255" i="4" s="1"/>
  <c r="HU255" i="4"/>
  <c r="HY255" i="4" s="1"/>
  <c r="ID256" i="4"/>
  <c r="HU256" i="4"/>
  <c r="HY256" i="4" s="1"/>
  <c r="IB256" i="4"/>
  <c r="IC256" i="4" s="1"/>
  <c r="ID257" i="4"/>
  <c r="IB257" i="4"/>
  <c r="IC257" i="4" s="1"/>
  <c r="HU257" i="4"/>
  <c r="HY257" i="4" s="1"/>
  <c r="IB258" i="4"/>
  <c r="IC258" i="4" s="1"/>
  <c r="ID258" i="4"/>
  <c r="HU258" i="4"/>
  <c r="HY258" i="4" s="1"/>
  <c r="ID259" i="4"/>
  <c r="IB259" i="4"/>
  <c r="IC259" i="4" s="1"/>
  <c r="HU259" i="4"/>
  <c r="HY259" i="4" s="1"/>
  <c r="IB260" i="4"/>
  <c r="IC260" i="4" s="1"/>
  <c r="ID260" i="4"/>
  <c r="HU260" i="4"/>
  <c r="HY260" i="4" s="1"/>
  <c r="ID261" i="4"/>
  <c r="IB261" i="4"/>
  <c r="IC261" i="4" s="1"/>
  <c r="HU261" i="4"/>
  <c r="HY261" i="4" s="1"/>
  <c r="ID262" i="4"/>
  <c r="IB262" i="4"/>
  <c r="IC262" i="4" s="1"/>
  <c r="HU262" i="4"/>
  <c r="HY262" i="4" s="1"/>
  <c r="HU263" i="4"/>
  <c r="HY263" i="4" s="1"/>
  <c r="ID263" i="4"/>
  <c r="IB263" i="4"/>
  <c r="IC263" i="4" s="1"/>
  <c r="IB264" i="4"/>
  <c r="IC264" i="4" s="1"/>
  <c r="ID264" i="4"/>
  <c r="HU264" i="4"/>
  <c r="HY264" i="4" s="1"/>
  <c r="IB267" i="4"/>
  <c r="IC267" i="4" s="1"/>
  <c r="ID267" i="4"/>
  <c r="HU267" i="4"/>
  <c r="HY267" i="4" s="1"/>
  <c r="IB268" i="4"/>
  <c r="IC268" i="4" s="1"/>
  <c r="ID268" i="4"/>
  <c r="HU268" i="4"/>
  <c r="HY268" i="4" s="1"/>
  <c r="ID269" i="4"/>
  <c r="IB269" i="4"/>
  <c r="IC269" i="4" s="1"/>
  <c r="HU269" i="4"/>
  <c r="HY269" i="4" s="1"/>
  <c r="IB270" i="4"/>
  <c r="IC270" i="4" s="1"/>
  <c r="ID270" i="4"/>
  <c r="HU270" i="4"/>
  <c r="HY270" i="4" s="1"/>
  <c r="IB271" i="4"/>
  <c r="IC271" i="4" s="1"/>
  <c r="ID271" i="4"/>
  <c r="HU271" i="4"/>
  <c r="HY271" i="4" s="1"/>
  <c r="IB272" i="4"/>
  <c r="IC272" i="4" s="1"/>
  <c r="ID272" i="4"/>
  <c r="HU272" i="4"/>
  <c r="HY272" i="4" s="1"/>
  <c r="ID273" i="4"/>
  <c r="IB273" i="4"/>
  <c r="IC273" i="4" s="1"/>
  <c r="HU273" i="4"/>
  <c r="HY273" i="4" s="1"/>
  <c r="ID274" i="4"/>
  <c r="IB274" i="4"/>
  <c r="IC274" i="4" s="1"/>
  <c r="HU274" i="4"/>
  <c r="HY274" i="4" s="1"/>
  <c r="ID275" i="4"/>
  <c r="IB275" i="4"/>
  <c r="IC275" i="4" s="1"/>
  <c r="HU275" i="4"/>
  <c r="HY275" i="4" s="1"/>
  <c r="HQ226" i="4" l="1"/>
  <c r="HU226" i="4" s="1"/>
  <c r="HY226" i="4" s="1"/>
  <c r="IG192" i="4"/>
  <c r="ID238" i="4"/>
  <c r="IE238" i="4" s="1"/>
  <c r="IB188" i="4"/>
  <c r="IC188" i="4" s="1"/>
  <c r="IE188" i="4" s="1"/>
  <c r="HQ239" i="4"/>
  <c r="HU239" i="4" s="1"/>
  <c r="HY239" i="4" s="1"/>
  <c r="IG35" i="4"/>
  <c r="IG129" i="4"/>
  <c r="HQ80" i="4"/>
  <c r="HU80" i="4" s="1"/>
  <c r="HY80" i="4" s="1"/>
  <c r="IB129" i="4"/>
  <c r="IC129" i="4" s="1"/>
  <c r="IE129" i="4" s="1"/>
  <c r="ID217" i="4"/>
  <c r="IE217" i="4" s="1"/>
  <c r="IB35" i="4"/>
  <c r="IC35" i="4" s="1"/>
  <c r="IE35" i="4" s="1"/>
  <c r="HQ102" i="4"/>
  <c r="HU102" i="4" s="1"/>
  <c r="HY102" i="4" s="1"/>
  <c r="ID226" i="4"/>
  <c r="IE226" i="4" s="1"/>
  <c r="ID166" i="4"/>
  <c r="IE166" i="4" s="1"/>
  <c r="HQ109" i="4"/>
  <c r="HU109" i="4" s="1"/>
  <c r="HY109" i="4" s="1"/>
  <c r="IG61" i="4"/>
  <c r="ID50" i="4"/>
  <c r="IE50" i="4" s="1"/>
  <c r="IG246" i="4"/>
  <c r="IB32" i="4"/>
  <c r="IC32" i="4" s="1"/>
  <c r="IE32" i="4" s="1"/>
  <c r="IG253" i="4"/>
  <c r="IB138" i="4"/>
  <c r="IC138" i="4" s="1"/>
  <c r="IE138" i="4" s="1"/>
  <c r="IB62" i="4"/>
  <c r="IC62" i="4" s="1"/>
  <c r="IE62" i="4" s="1"/>
  <c r="IG59" i="4"/>
  <c r="HQ62" i="4"/>
  <c r="HU62" i="4" s="1"/>
  <c r="HY62" i="4" s="1"/>
  <c r="ID44" i="4"/>
  <c r="IE44" i="4" s="1"/>
  <c r="HQ51" i="4"/>
  <c r="HU51" i="4" s="1"/>
  <c r="HY51" i="4" s="1"/>
  <c r="IB156" i="4"/>
  <c r="IC156" i="4" s="1"/>
  <c r="IE156" i="4" s="1"/>
  <c r="IB51" i="4"/>
  <c r="IC51" i="4" s="1"/>
  <c r="IE51" i="4" s="1"/>
  <c r="IB109" i="4"/>
  <c r="IC109" i="4" s="1"/>
  <c r="IE109" i="4" s="1"/>
  <c r="HQ156" i="4"/>
  <c r="HU156" i="4" s="1"/>
  <c r="HY156" i="4" s="1"/>
  <c r="HQ39" i="4"/>
  <c r="HU39" i="4" s="1"/>
  <c r="HY39" i="4" s="1"/>
  <c r="HU188" i="4"/>
  <c r="HY188" i="4" s="1"/>
  <c r="IB61" i="4"/>
  <c r="IC61" i="4" s="1"/>
  <c r="IE61" i="4" s="1"/>
  <c r="IG222" i="4"/>
  <c r="IB253" i="4"/>
  <c r="IC253" i="4" s="1"/>
  <c r="IE253" i="4" s="1"/>
  <c r="IG64" i="4"/>
  <c r="ID80" i="4"/>
  <c r="IE80" i="4" s="1"/>
  <c r="HQ141" i="4"/>
  <c r="HU141" i="4" s="1"/>
  <c r="HY141" i="4" s="1"/>
  <c r="HU222" i="4"/>
  <c r="HY222" i="4" s="1"/>
  <c r="IB222" i="4"/>
  <c r="IC222" i="4" s="1"/>
  <c r="IE222" i="4" s="1"/>
  <c r="ID102" i="4"/>
  <c r="IE102" i="4" s="1"/>
  <c r="HU113" i="4"/>
  <c r="HY113" i="4" s="1"/>
  <c r="HP242" i="4"/>
  <c r="IG242" i="4" s="1"/>
  <c r="IG188" i="4"/>
  <c r="IE100" i="4"/>
  <c r="IE42" i="4"/>
  <c r="HU35" i="4"/>
  <c r="HY35" i="4" s="1"/>
  <c r="HU32" i="4"/>
  <c r="HY32" i="4" s="1"/>
  <c r="IE134" i="4"/>
  <c r="IE116" i="4"/>
  <c r="IB113" i="4"/>
  <c r="IC113" i="4" s="1"/>
  <c r="IE113" i="4" s="1"/>
  <c r="IB246" i="4"/>
  <c r="IC246" i="4" s="1"/>
  <c r="IE246" i="4" s="1"/>
  <c r="HU246" i="4"/>
  <c r="HY246" i="4" s="1"/>
  <c r="HU129" i="4"/>
  <c r="HY129" i="4" s="1"/>
  <c r="HQ128" i="4"/>
  <c r="HU128" i="4" s="1"/>
  <c r="HY128" i="4" s="1"/>
  <c r="IG32" i="4"/>
  <c r="IE158" i="4"/>
  <c r="IE144" i="4"/>
  <c r="IG44" i="4"/>
  <c r="IG105" i="4"/>
  <c r="IB57" i="4"/>
  <c r="IC57" i="4" s="1"/>
  <c r="IE57" i="4" s="1"/>
  <c r="ID39" i="4"/>
  <c r="IE39" i="4" s="1"/>
  <c r="IG212" i="4"/>
  <c r="IG238" i="4"/>
  <c r="HU44" i="4"/>
  <c r="HY44" i="4" s="1"/>
  <c r="HQ111" i="4"/>
  <c r="HU111" i="4" s="1"/>
  <c r="HY111" i="4" s="1"/>
  <c r="IE273" i="4"/>
  <c r="IE269" i="4"/>
  <c r="IG66" i="4"/>
  <c r="HU217" i="4"/>
  <c r="HY217" i="4" s="1"/>
  <c r="IG217" i="4"/>
  <c r="IG113" i="4"/>
  <c r="HQ57" i="4"/>
  <c r="HU57" i="4" s="1"/>
  <c r="HY57" i="4" s="1"/>
  <c r="IG148" i="4"/>
  <c r="ID111" i="4"/>
  <c r="IE111" i="4" s="1"/>
  <c r="IE29" i="4"/>
  <c r="HU238" i="4"/>
  <c r="HY238" i="4" s="1"/>
  <c r="IE262" i="4"/>
  <c r="HQ185" i="4"/>
  <c r="HU185" i="4" s="1"/>
  <c r="HY185" i="4" s="1"/>
  <c r="HQ50" i="4"/>
  <c r="HU50" i="4" s="1"/>
  <c r="HY50" i="4" s="1"/>
  <c r="HU192" i="4"/>
  <c r="HY192" i="4" s="1"/>
  <c r="IE232" i="4"/>
  <c r="IE179" i="4"/>
  <c r="IE171" i="4"/>
  <c r="IE120" i="4"/>
  <c r="IE47" i="4"/>
  <c r="IE48" i="4"/>
  <c r="IE203" i="4"/>
  <c r="IE95" i="4"/>
  <c r="IE225" i="4"/>
  <c r="IE99" i="4"/>
  <c r="IE91" i="4"/>
  <c r="HU64" i="4"/>
  <c r="HY64" i="4" s="1"/>
  <c r="ID64" i="4"/>
  <c r="IE64" i="4" s="1"/>
  <c r="ID192" i="4"/>
  <c r="IE192" i="4" s="1"/>
  <c r="IE126" i="4"/>
  <c r="IE34" i="4"/>
  <c r="HU166" i="4"/>
  <c r="HY166" i="4" s="1"/>
  <c r="IE172" i="4"/>
  <c r="IE235" i="4"/>
  <c r="IE231" i="4"/>
  <c r="IE227" i="4"/>
  <c r="IE207" i="4"/>
  <c r="IE195" i="4"/>
  <c r="IE183" i="4"/>
  <c r="IE175" i="4"/>
  <c r="IE167" i="4"/>
  <c r="IE162" i="4"/>
  <c r="IE149" i="4"/>
  <c r="IE139" i="4"/>
  <c r="IE130" i="4"/>
  <c r="IE254" i="4"/>
  <c r="IE202" i="4"/>
  <c r="IE143" i="4"/>
  <c r="IE70" i="4"/>
  <c r="IE65" i="4"/>
  <c r="IE30" i="4"/>
  <c r="HU212" i="4"/>
  <c r="HY212" i="4" s="1"/>
  <c r="IE206" i="4"/>
  <c r="IE194" i="4"/>
  <c r="IE127" i="4"/>
  <c r="IE115" i="4"/>
  <c r="HQ138" i="4"/>
  <c r="HU138" i="4" s="1"/>
  <c r="HY138" i="4" s="1"/>
  <c r="HU61" i="4"/>
  <c r="HY61" i="4" s="1"/>
  <c r="ID247" i="4"/>
  <c r="IE247" i="4" s="1"/>
  <c r="IE178" i="4"/>
  <c r="IE157" i="4"/>
  <c r="IE123" i="4"/>
  <c r="IE271" i="4"/>
  <c r="IE267" i="4"/>
  <c r="HQ186" i="4"/>
  <c r="HU186" i="4" s="1"/>
  <c r="HY186" i="4" s="1"/>
  <c r="ID185" i="4"/>
  <c r="IE185" i="4" s="1"/>
  <c r="IG166" i="4"/>
  <c r="IE214" i="4"/>
  <c r="IE205" i="4"/>
  <c r="IE201" i="4"/>
  <c r="IE122" i="4"/>
  <c r="IE94" i="4"/>
  <c r="IE40" i="4"/>
  <c r="HU66" i="4"/>
  <c r="HY66" i="4" s="1"/>
  <c r="ID128" i="4"/>
  <c r="IE128" i="4" s="1"/>
  <c r="IE101" i="4"/>
  <c r="IE60" i="4"/>
  <c r="IE274" i="4"/>
  <c r="HU247" i="4"/>
  <c r="HY247" i="4" s="1"/>
  <c r="IE263" i="4"/>
  <c r="IE236" i="4"/>
  <c r="IE159" i="4"/>
  <c r="IE140" i="4"/>
  <c r="IE84" i="4"/>
  <c r="ID59" i="4"/>
  <c r="IE59" i="4" s="1"/>
  <c r="ID239" i="4"/>
  <c r="IE239" i="4" s="1"/>
  <c r="IB141" i="4"/>
  <c r="IC141" i="4" s="1"/>
  <c r="IE141" i="4" s="1"/>
  <c r="IB212" i="4"/>
  <c r="IC212" i="4" s="1"/>
  <c r="HU253" i="4"/>
  <c r="HY253" i="4" s="1"/>
  <c r="IE270" i="4"/>
  <c r="IE264" i="4"/>
  <c r="IE260" i="4"/>
  <c r="IE229" i="4"/>
  <c r="IE209" i="4"/>
  <c r="IE173" i="4"/>
  <c r="IE155" i="4"/>
  <c r="IE86" i="4"/>
  <c r="IE77" i="4"/>
  <c r="IE73" i="4"/>
  <c r="IE69" i="4"/>
  <c r="IE63" i="4"/>
  <c r="IE55" i="4"/>
  <c r="IE49" i="4"/>
  <c r="IE45" i="4"/>
  <c r="DN35" i="4"/>
  <c r="DN188" i="4"/>
  <c r="DN156" i="4"/>
  <c r="IB186" i="4"/>
  <c r="IC186" i="4" s="1"/>
  <c r="IE186" i="4" s="1"/>
  <c r="HU148" i="4"/>
  <c r="HY148" i="4" s="1"/>
  <c r="IE237" i="4"/>
  <c r="IE187" i="4"/>
  <c r="IE118" i="4"/>
  <c r="DN185" i="4"/>
  <c r="IE193" i="4"/>
  <c r="IE164" i="4"/>
  <c r="IG247" i="4"/>
  <c r="IE250" i="4"/>
  <c r="IB148" i="4"/>
  <c r="IC148" i="4" s="1"/>
  <c r="IE148" i="4" s="1"/>
  <c r="IE228" i="4"/>
  <c r="IE218" i="4"/>
  <c r="IE125" i="4"/>
  <c r="IE112" i="4"/>
  <c r="IE93" i="4"/>
  <c r="IE89" i="4"/>
  <c r="IE68" i="4"/>
  <c r="DN39" i="4"/>
  <c r="DN129" i="4"/>
  <c r="IE200" i="4"/>
  <c r="IE196" i="4"/>
  <c r="IE131" i="4"/>
  <c r="IE106" i="4"/>
  <c r="IE272" i="4"/>
  <c r="IB66" i="4"/>
  <c r="IC66" i="4" s="1"/>
  <c r="IE75" i="4"/>
  <c r="IE67" i="4"/>
  <c r="IE31" i="4"/>
  <c r="DN242" i="4"/>
  <c r="DN186" i="4"/>
  <c r="IE268" i="4"/>
  <c r="IE275" i="4"/>
  <c r="HU59" i="4"/>
  <c r="HY59" i="4" s="1"/>
  <c r="ID66" i="4"/>
  <c r="DN141" i="4"/>
  <c r="IE233" i="4"/>
  <c r="ID212" i="4"/>
  <c r="IE56" i="4"/>
  <c r="DN138" i="4"/>
  <c r="IE230" i="4"/>
  <c r="IE220" i="4"/>
  <c r="IE189" i="4"/>
  <c r="IE182" i="4"/>
  <c r="IE174" i="4"/>
  <c r="IE170" i="4"/>
  <c r="IE165" i="4"/>
  <c r="IE161" i="4"/>
  <c r="IE152" i="4"/>
  <c r="IE137" i="4"/>
  <c r="IE108" i="4"/>
  <c r="IE36" i="4"/>
  <c r="DN253" i="4"/>
  <c r="DN62" i="4"/>
  <c r="DN102" i="4"/>
  <c r="IE26" i="4"/>
  <c r="IE38" i="4"/>
  <c r="IE33" i="4"/>
  <c r="IE27" i="4"/>
  <c r="IE58" i="4"/>
  <c r="IE54" i="4"/>
  <c r="IE53" i="4"/>
  <c r="IE41" i="4"/>
  <c r="IE74" i="4"/>
  <c r="IE85" i="4"/>
  <c r="IE81" i="4"/>
  <c r="IE88" i="4"/>
  <c r="IE79" i="4"/>
  <c r="IE78" i="4"/>
  <c r="IE82" i="4"/>
  <c r="IE132" i="4"/>
  <c r="IE114" i="4"/>
  <c r="IE124" i="4"/>
  <c r="IE119" i="4"/>
  <c r="IE97" i="4"/>
  <c r="IE121" i="4"/>
  <c r="IE117" i="4"/>
  <c r="IE105" i="4"/>
  <c r="IE96" i="4"/>
  <c r="IE110" i="4"/>
  <c r="IE133" i="4"/>
  <c r="IE107" i="4"/>
  <c r="IE98" i="4"/>
  <c r="IE90" i="4"/>
  <c r="IE136" i="4"/>
  <c r="IE142" i="4"/>
  <c r="IE184" i="4"/>
  <c r="IE180" i="4"/>
  <c r="IE145" i="4"/>
  <c r="IE191" i="4"/>
  <c r="IE176" i="4"/>
  <c r="IE168" i="4"/>
  <c r="IE163" i="4"/>
  <c r="IE154" i="4"/>
  <c r="IE150" i="4"/>
  <c r="IE153" i="4"/>
  <c r="IE147" i="4"/>
  <c r="IE197" i="4"/>
  <c r="IE160" i="4"/>
  <c r="IE151" i="4"/>
  <c r="IE181" i="4"/>
  <c r="IE177" i="4"/>
  <c r="IE169" i="4"/>
  <c r="IE146" i="4"/>
  <c r="IE210" i="4"/>
  <c r="IE198" i="4"/>
  <c r="IE219" i="4"/>
  <c r="IE213" i="4"/>
  <c r="IE208" i="4"/>
  <c r="IE204" i="4"/>
  <c r="IE216" i="4"/>
  <c r="IE211" i="4"/>
  <c r="IE199" i="4"/>
  <c r="IE224" i="4"/>
  <c r="IE223" i="4"/>
  <c r="IE221" i="4"/>
  <c r="IE234" i="4"/>
  <c r="IE261" i="4"/>
  <c r="IE257" i="4"/>
  <c r="IE252" i="4"/>
  <c r="IE248" i="4"/>
  <c r="IE256" i="4"/>
  <c r="IE251" i="4"/>
  <c r="IE245" i="4"/>
  <c r="IE242" i="4"/>
  <c r="IE259" i="4"/>
  <c r="IE255" i="4"/>
  <c r="IE244" i="4"/>
  <c r="IE241" i="4"/>
  <c r="IE243" i="4"/>
  <c r="IE258" i="4"/>
  <c r="IE249" i="4"/>
  <c r="IE240" i="4"/>
  <c r="IE103" i="4"/>
  <c r="IE76" i="4"/>
  <c r="IE52" i="4"/>
  <c r="IE87" i="4"/>
  <c r="IE28" i="4"/>
  <c r="IE72" i="4"/>
  <c r="IE83" i="4"/>
  <c r="IE43" i="4"/>
  <c r="IE215" i="4"/>
  <c r="IE71" i="4"/>
  <c r="IE190" i="4"/>
  <c r="IE46" i="4"/>
  <c r="IE104" i="4"/>
  <c r="IE37" i="4"/>
  <c r="IE92" i="4"/>
  <c r="IE135" i="4"/>
  <c r="A30" i="4"/>
  <c r="F29" i="4"/>
  <c r="HQ242" i="4" l="1"/>
  <c r="HU242" i="4" s="1"/>
  <c r="HY242" i="4" s="1"/>
  <c r="IE66" i="4"/>
  <c r="IE212" i="4"/>
  <c r="A31" i="4"/>
  <c r="F30" i="4"/>
  <c r="A32" i="4" l="1"/>
  <c r="F31" i="4"/>
  <c r="A33" i="4" l="1"/>
  <c r="F32" i="4"/>
  <c r="A34" i="4" l="1"/>
  <c r="F33" i="4"/>
  <c r="A35" i="4" l="1"/>
  <c r="F34" i="4"/>
  <c r="A36" i="4" l="1"/>
  <c r="F35" i="4"/>
  <c r="A37" i="4" l="1"/>
  <c r="F36" i="4"/>
  <c r="A38" i="4" l="1"/>
  <c r="F37" i="4"/>
  <c r="A39" i="4" l="1"/>
  <c r="F38" i="4"/>
  <c r="A40" i="4" l="1"/>
  <c r="F39" i="4"/>
  <c r="A41" i="4" l="1"/>
  <c r="F40" i="4"/>
  <c r="A42" i="4" l="1"/>
  <c r="F41" i="4"/>
  <c r="A43" i="4" l="1"/>
  <c r="F42" i="4"/>
  <c r="A44" i="4" l="1"/>
  <c r="F43" i="4"/>
  <c r="A45" i="4" l="1"/>
  <c r="F44" i="4"/>
  <c r="A46" i="4" l="1"/>
  <c r="F45" i="4"/>
  <c r="A47" i="4" l="1"/>
  <c r="F46" i="4"/>
  <c r="A48" i="4" l="1"/>
  <c r="F47" i="4"/>
  <c r="A49" i="4" l="1"/>
  <c r="F48" i="4"/>
  <c r="A50" i="4" l="1"/>
  <c r="F49" i="4"/>
  <c r="A51" i="4" l="1"/>
  <c r="F50" i="4"/>
  <c r="A52" i="4" l="1"/>
  <c r="F51" i="4"/>
  <c r="A53" i="4" l="1"/>
  <c r="F52" i="4"/>
  <c r="A54" i="4" l="1"/>
  <c r="F53" i="4"/>
  <c r="A55" i="4" l="1"/>
  <c r="F54" i="4"/>
  <c r="A56" i="4" l="1"/>
  <c r="F55" i="4"/>
  <c r="A57" i="4" l="1"/>
  <c r="F56" i="4"/>
  <c r="A58" i="4" l="1"/>
  <c r="F57" i="4"/>
  <c r="A59" i="4" l="1"/>
  <c r="F58" i="4"/>
  <c r="A60" i="4" l="1"/>
  <c r="F59" i="4"/>
  <c r="A61" i="4" l="1"/>
  <c r="F60" i="4"/>
  <c r="A62" i="4" l="1"/>
  <c r="F61" i="4"/>
  <c r="A63" i="4" l="1"/>
  <c r="F62" i="4"/>
  <c r="A64" i="4" l="1"/>
  <c r="F63" i="4"/>
  <c r="A65" i="4" l="1"/>
  <c r="F64" i="4"/>
  <c r="A66" i="4" l="1"/>
  <c r="F65" i="4"/>
  <c r="A67" i="4" l="1"/>
  <c r="F66" i="4"/>
  <c r="A68" i="4" l="1"/>
  <c r="F67" i="4"/>
  <c r="A69" i="4" l="1"/>
  <c r="F68" i="4"/>
  <c r="A70" i="4" l="1"/>
  <c r="F69" i="4"/>
  <c r="A71" i="4" l="1"/>
  <c r="F70" i="4"/>
  <c r="A72" i="4" l="1"/>
  <c r="F71" i="4"/>
  <c r="A73" i="4" l="1"/>
  <c r="F72" i="4"/>
  <c r="A74" i="4" l="1"/>
  <c r="F73" i="4"/>
  <c r="A75" i="4" l="1"/>
  <c r="F74" i="4"/>
  <c r="A76" i="4" l="1"/>
  <c r="F75" i="4"/>
  <c r="A77" i="4" l="1"/>
  <c r="F76" i="4"/>
  <c r="A78" i="4" l="1"/>
  <c r="F77" i="4"/>
  <c r="A79" i="4" l="1"/>
  <c r="F78" i="4"/>
  <c r="A80" i="4" l="1"/>
  <c r="F79" i="4"/>
  <c r="A81" i="4" l="1"/>
  <c r="F80" i="4"/>
  <c r="A82" i="4" l="1"/>
  <c r="F81" i="4"/>
  <c r="A83" i="4" l="1"/>
  <c r="F82" i="4"/>
  <c r="A84" i="4" l="1"/>
  <c r="F83" i="4"/>
  <c r="A85" i="4" l="1"/>
  <c r="F84" i="4"/>
  <c r="A86" i="4" l="1"/>
  <c r="F85" i="4"/>
  <c r="A87" i="4" l="1"/>
  <c r="F86" i="4"/>
  <c r="A88" i="4" l="1"/>
  <c r="F87" i="4"/>
  <c r="A89" i="4" l="1"/>
  <c r="F88" i="4"/>
  <c r="A90" i="4" l="1"/>
  <c r="F89" i="4"/>
  <c r="A91" i="4" l="1"/>
  <c r="F90" i="4"/>
  <c r="A92" i="4" l="1"/>
  <c r="F91" i="4"/>
  <c r="A93" i="4" l="1"/>
  <c r="F92" i="4"/>
  <c r="A94" i="4" l="1"/>
  <c r="F93" i="4"/>
  <c r="A95" i="4" l="1"/>
  <c r="F94" i="4"/>
  <c r="A96" i="4" l="1"/>
  <c r="F95" i="4"/>
  <c r="A97" i="4" l="1"/>
  <c r="F96" i="4"/>
  <c r="A98" i="4" l="1"/>
  <c r="F97" i="4"/>
  <c r="A99" i="4" l="1"/>
  <c r="F98" i="4"/>
  <c r="A100" i="4" l="1"/>
  <c r="F99" i="4"/>
  <c r="A101" i="4" l="1"/>
  <c r="F100" i="4"/>
  <c r="A102" i="4" l="1"/>
  <c r="F101" i="4"/>
  <c r="A103" i="4" l="1"/>
  <c r="F102" i="4"/>
  <c r="A104" i="4" l="1"/>
  <c r="F103" i="4"/>
  <c r="A105" i="4" l="1"/>
  <c r="F104" i="4"/>
  <c r="A106" i="4" l="1"/>
  <c r="F105" i="4"/>
  <c r="A107" i="4" l="1"/>
  <c r="F106" i="4"/>
  <c r="A108" i="4" l="1"/>
  <c r="F107" i="4"/>
  <c r="A109" i="4" l="1"/>
  <c r="F108" i="4"/>
  <c r="A110" i="4" l="1"/>
  <c r="F109" i="4"/>
  <c r="A111" i="4" l="1"/>
  <c r="F110" i="4"/>
  <c r="A112" i="4" l="1"/>
  <c r="F111" i="4"/>
  <c r="A113" i="4" l="1"/>
  <c r="F112" i="4"/>
  <c r="A114" i="4" l="1"/>
  <c r="F113" i="4"/>
  <c r="A115" i="4" l="1"/>
  <c r="F114" i="4"/>
  <c r="A116" i="4" l="1"/>
  <c r="F115" i="4"/>
  <c r="A117" i="4" l="1"/>
  <c r="F116" i="4"/>
  <c r="A118" i="4" l="1"/>
  <c r="F117" i="4"/>
  <c r="A119" i="4" l="1"/>
  <c r="F118" i="4"/>
  <c r="A120" i="4" l="1"/>
  <c r="F119" i="4"/>
  <c r="A121" i="4" l="1"/>
  <c r="F120" i="4"/>
  <c r="A122" i="4" l="1"/>
  <c r="F121" i="4"/>
  <c r="A123" i="4" l="1"/>
  <c r="F122" i="4"/>
  <c r="A124" i="4" l="1"/>
  <c r="F123" i="4"/>
  <c r="A125" i="4" l="1"/>
  <c r="F124" i="4"/>
  <c r="A126" i="4" l="1"/>
  <c r="F125" i="4"/>
  <c r="A127" i="4" l="1"/>
  <c r="F126" i="4"/>
  <c r="A128" i="4" l="1"/>
  <c r="F127" i="4"/>
  <c r="A129" i="4" l="1"/>
  <c r="F128" i="4"/>
  <c r="A130" i="4" l="1"/>
  <c r="F129" i="4"/>
  <c r="A131" i="4" l="1"/>
  <c r="F130" i="4"/>
  <c r="A132" i="4" l="1"/>
  <c r="F131" i="4"/>
  <c r="A133" i="4" l="1"/>
  <c r="F132" i="4"/>
  <c r="A134" i="4" l="1"/>
  <c r="F133" i="4"/>
  <c r="A135" i="4" l="1"/>
  <c r="F134" i="4"/>
  <c r="A136" i="4" l="1"/>
  <c r="F135" i="4"/>
  <c r="A137" i="4" l="1"/>
  <c r="F136" i="4"/>
  <c r="A138" i="4" l="1"/>
  <c r="F137" i="4"/>
  <c r="A139" i="4" l="1"/>
  <c r="F138" i="4"/>
  <c r="A140" i="4" l="1"/>
  <c r="F139" i="4"/>
  <c r="A141" i="4" l="1"/>
  <c r="F140" i="4"/>
  <c r="A142" i="4" l="1"/>
  <c r="F141" i="4"/>
  <c r="A143" i="4" l="1"/>
  <c r="F142" i="4"/>
  <c r="A144" i="4" l="1"/>
  <c r="F143" i="4"/>
  <c r="A145" i="4" l="1"/>
  <c r="F144" i="4"/>
  <c r="A146" i="4" l="1"/>
  <c r="F145" i="4"/>
  <c r="A147" i="4" l="1"/>
  <c r="F146" i="4"/>
  <c r="A148" i="4" l="1"/>
  <c r="F147" i="4"/>
  <c r="A149" i="4" l="1"/>
  <c r="F148" i="4"/>
  <c r="A150" i="4" l="1"/>
  <c r="F149" i="4"/>
  <c r="A151" i="4" l="1"/>
  <c r="F150" i="4"/>
  <c r="A152" i="4" l="1"/>
  <c r="F151" i="4"/>
  <c r="A153" i="4" l="1"/>
  <c r="F152" i="4"/>
  <c r="A154" i="4" l="1"/>
  <c r="F153" i="4"/>
  <c r="A155" i="4" l="1"/>
  <c r="F154" i="4"/>
  <c r="A156" i="4" l="1"/>
  <c r="F155" i="4"/>
  <c r="A157" i="4" l="1"/>
  <c r="F156" i="4"/>
  <c r="A158" i="4" l="1"/>
  <c r="F157" i="4"/>
  <c r="A159" i="4" l="1"/>
  <c r="F158" i="4"/>
  <c r="A160" i="4" l="1"/>
  <c r="F159" i="4"/>
  <c r="A161" i="4" l="1"/>
  <c r="F160" i="4"/>
  <c r="A162" i="4" l="1"/>
  <c r="F161" i="4"/>
  <c r="A163" i="4" l="1"/>
  <c r="F162" i="4"/>
  <c r="A164" i="4" l="1"/>
  <c r="F163" i="4"/>
  <c r="A165" i="4" l="1"/>
  <c r="F164" i="4"/>
  <c r="A166" i="4" l="1"/>
  <c r="F165" i="4"/>
  <c r="A167" i="4" l="1"/>
  <c r="F166" i="4"/>
  <c r="A168" i="4" l="1"/>
  <c r="F167" i="4"/>
  <c r="A169" i="4" l="1"/>
  <c r="F168" i="4"/>
  <c r="A170" i="4" l="1"/>
  <c r="F169" i="4"/>
  <c r="A171" i="4" l="1"/>
  <c r="F170" i="4"/>
  <c r="A172" i="4" l="1"/>
  <c r="F171" i="4"/>
  <c r="A173" i="4" l="1"/>
  <c r="F172" i="4"/>
  <c r="A174" i="4" l="1"/>
  <c r="F173" i="4"/>
  <c r="A175" i="4" l="1"/>
  <c r="F174" i="4"/>
  <c r="A176" i="4" l="1"/>
  <c r="F175" i="4"/>
  <c r="A177" i="4" l="1"/>
  <c r="F176" i="4"/>
  <c r="A178" i="4" l="1"/>
  <c r="F177" i="4"/>
  <c r="A179" i="4" l="1"/>
  <c r="F178" i="4"/>
  <c r="A180" i="4" l="1"/>
  <c r="F179" i="4"/>
  <c r="A181" i="4" l="1"/>
  <c r="F180" i="4"/>
  <c r="A182" i="4" l="1"/>
  <c r="F181" i="4"/>
  <c r="A183" i="4" l="1"/>
  <c r="F182" i="4"/>
  <c r="A184" i="4" l="1"/>
  <c r="F183" i="4"/>
  <c r="A185" i="4" l="1"/>
  <c r="F184" i="4"/>
  <c r="A186" i="4" l="1"/>
  <c r="F185" i="4"/>
  <c r="A187" i="4" l="1"/>
  <c r="F186" i="4"/>
  <c r="A188" i="4" l="1"/>
  <c r="F187" i="4"/>
  <c r="A189" i="4" l="1"/>
  <c r="F188" i="4"/>
  <c r="A190" i="4" l="1"/>
  <c r="F189" i="4"/>
  <c r="A191" i="4" l="1"/>
  <c r="F190" i="4"/>
  <c r="A192" i="4" l="1"/>
  <c r="F191" i="4"/>
  <c r="A193" i="4" l="1"/>
  <c r="F192" i="4"/>
  <c r="A194" i="4" l="1"/>
  <c r="F193" i="4"/>
  <c r="A195" i="4" l="1"/>
  <c r="F194" i="4"/>
  <c r="A196" i="4" l="1"/>
  <c r="F195" i="4"/>
  <c r="A197" i="4" l="1"/>
  <c r="F196" i="4"/>
  <c r="A198" i="4" l="1"/>
  <c r="F197" i="4"/>
  <c r="A199" i="4" l="1"/>
  <c r="F198" i="4"/>
  <c r="A200" i="4" l="1"/>
  <c r="F199" i="4"/>
  <c r="A201" i="4" l="1"/>
  <c r="F200" i="4"/>
  <c r="A202" i="4" l="1"/>
  <c r="F201" i="4"/>
  <c r="A203" i="4" l="1"/>
  <c r="F202" i="4"/>
  <c r="A204" i="4" l="1"/>
  <c r="F203" i="4"/>
  <c r="A205" i="4" l="1"/>
  <c r="F204" i="4"/>
  <c r="A206" i="4" l="1"/>
  <c r="F205" i="4"/>
  <c r="A207" i="4" l="1"/>
  <c r="F206" i="4"/>
  <c r="A208" i="4" l="1"/>
  <c r="F207" i="4"/>
  <c r="A209" i="4" l="1"/>
  <c r="F208" i="4"/>
  <c r="A210" i="4" l="1"/>
  <c r="F209" i="4"/>
  <c r="A211" i="4" l="1"/>
  <c r="F210" i="4"/>
  <c r="A212" i="4" l="1"/>
  <c r="F211" i="4"/>
  <c r="A213" i="4" l="1"/>
  <c r="F212" i="4"/>
  <c r="A214" i="4" l="1"/>
  <c r="F213" i="4"/>
  <c r="A215" i="4" l="1"/>
  <c r="F214" i="4"/>
  <c r="A216" i="4" l="1"/>
  <c r="F215" i="4"/>
  <c r="A217" i="4" l="1"/>
  <c r="F216" i="4"/>
  <c r="A218" i="4" l="1"/>
  <c r="F217" i="4"/>
  <c r="A219" i="4" l="1"/>
  <c r="F218" i="4"/>
  <c r="A220" i="4" l="1"/>
  <c r="F219" i="4"/>
  <c r="A221" i="4" l="1"/>
  <c r="F220" i="4"/>
  <c r="A222" i="4" l="1"/>
  <c r="F221" i="4"/>
  <c r="A223" i="4" l="1"/>
  <c r="F222" i="4"/>
  <c r="A224" i="4" l="1"/>
  <c r="F223" i="4"/>
  <c r="A225" i="4" l="1"/>
  <c r="F224" i="4"/>
  <c r="A226" i="4" l="1"/>
  <c r="F225" i="4"/>
  <c r="A227" i="4" l="1"/>
  <c r="F226" i="4"/>
  <c r="A228" i="4" l="1"/>
  <c r="F227" i="4"/>
  <c r="A229" i="4" l="1"/>
  <c r="F228" i="4"/>
  <c r="A230" i="4" l="1"/>
  <c r="F229" i="4"/>
  <c r="A231" i="4" l="1"/>
  <c r="F230" i="4"/>
  <c r="A232" i="4" l="1"/>
  <c r="F231" i="4"/>
  <c r="A233" i="4" l="1"/>
  <c r="F232" i="4"/>
  <c r="A234" i="4" l="1"/>
  <c r="F233" i="4"/>
  <c r="A235" i="4" l="1"/>
  <c r="F234" i="4"/>
  <c r="A236" i="4" l="1"/>
  <c r="F235" i="4"/>
  <c r="A237" i="4" l="1"/>
  <c r="F236" i="4"/>
  <c r="A238" i="4" l="1"/>
  <c r="F237" i="4"/>
  <c r="A239" i="4" l="1"/>
  <c r="F238" i="4"/>
  <c r="A240" i="4" l="1"/>
  <c r="F239" i="4"/>
  <c r="A241" i="4" l="1"/>
  <c r="F240" i="4"/>
  <c r="A242" i="4" l="1"/>
  <c r="F241" i="4"/>
  <c r="A243" i="4" l="1"/>
  <c r="F242" i="4"/>
  <c r="A244" i="4" l="1"/>
  <c r="F243" i="4"/>
  <c r="F244" i="4" l="1"/>
  <c r="A245" i="4"/>
  <c r="A246" i="4" l="1"/>
  <c r="F245" i="4"/>
  <c r="A247" i="4" l="1"/>
  <c r="F246" i="4"/>
  <c r="A248" i="4" l="1"/>
  <c r="F247" i="4"/>
  <c r="A249" i="4" l="1"/>
  <c r="F248" i="4"/>
  <c r="A250" i="4" l="1"/>
  <c r="F249" i="4"/>
  <c r="A251" i="4" l="1"/>
  <c r="F250" i="4"/>
  <c r="A252" i="4" l="1"/>
  <c r="F251" i="4"/>
  <c r="A253" i="4" l="1"/>
  <c r="F252" i="4"/>
  <c r="F253" i="4" l="1"/>
  <c r="A254" i="4"/>
  <c r="A255" i="4" l="1"/>
  <c r="F254" i="4"/>
  <c r="F255" i="4" l="1"/>
  <c r="A256" i="4"/>
  <c r="A257" i="4" l="1"/>
  <c r="F256" i="4"/>
  <c r="A258" i="4" l="1"/>
  <c r="F257" i="4"/>
  <c r="A259" i="4" l="1"/>
  <c r="F258" i="4"/>
  <c r="A260" i="4" l="1"/>
  <c r="F259" i="4"/>
  <c r="A261" i="4" l="1"/>
  <c r="F260" i="4"/>
  <c r="A262" i="4" l="1"/>
  <c r="F261" i="4"/>
  <c r="A263" i="4" l="1"/>
  <c r="F262" i="4"/>
  <c r="A264" i="4" l="1"/>
  <c r="F264" i="4" s="1"/>
  <c r="F263"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<sst xmlns="http://schemas.openxmlformats.org/spreadsheetml/2006/main" count="11619" uniqueCount="2372">
  <si>
    <t>F US Equity</t>
  </si>
  <si>
    <t>Name</t>
  </si>
  <si>
    <t>Weight</t>
  </si>
  <si>
    <t>A1AP34 BS Equity</t>
  </si>
  <si>
    <t>Advance Auto Parts Inc</t>
  </si>
  <si>
    <t>A1BB34 BS Equity</t>
  </si>
  <si>
    <t>ABB Ltd</t>
  </si>
  <si>
    <t>A1CR34 BS Equity</t>
  </si>
  <si>
    <t>Amcor PLC</t>
  </si>
  <si>
    <t>A1EG34 BS Equity</t>
  </si>
  <si>
    <t>Aegon NV</t>
  </si>
  <si>
    <t>A1ES34 BS Equity</t>
  </si>
  <si>
    <t>AES Corp/The</t>
  </si>
  <si>
    <t>A1IV34 BS Equity</t>
  </si>
  <si>
    <t>Apartment Investment and Management Co</t>
  </si>
  <si>
    <t>A1KA34 BS Equity</t>
  </si>
  <si>
    <t>Akamai Technologies Inc</t>
  </si>
  <si>
    <t>A1LB34 BS Equity</t>
  </si>
  <si>
    <t>Albemarle Corp</t>
  </si>
  <si>
    <t>A1LG34 BS Equity</t>
  </si>
  <si>
    <t>Align Technology Inc</t>
  </si>
  <si>
    <t>A1LN34 BS Equity</t>
  </si>
  <si>
    <t>Alnylam Pharmaceuticals Inc</t>
  </si>
  <si>
    <t>A1MD34 BS Equity</t>
  </si>
  <si>
    <t>Advanced Micro Devices Inc</t>
  </si>
  <si>
    <t>A1MT34 BS Equity</t>
  </si>
  <si>
    <t>Applied Materials Inc</t>
  </si>
  <si>
    <t>A1MX34 BS Equity</t>
  </si>
  <si>
    <t>America Movil SAB de CV</t>
  </si>
  <si>
    <t>A1PA34 BS Equity</t>
  </si>
  <si>
    <t>APA Corp</t>
  </si>
  <si>
    <t>A1RE34 BS Equity</t>
  </si>
  <si>
    <t>Alexandria Real Estate Equities Inc</t>
  </si>
  <si>
    <t>A1TH34 BS Equity</t>
  </si>
  <si>
    <t>Autohome Inc</t>
  </si>
  <si>
    <t>A1UT34 BS Equity</t>
  </si>
  <si>
    <t>Autodesk Inc</t>
  </si>
  <si>
    <t>A1VB34 BS Equity</t>
  </si>
  <si>
    <t>AvalonBay Communities Inc</t>
  </si>
  <si>
    <t>A1YX34 BS Equity</t>
  </si>
  <si>
    <t>Alteryx Inc</t>
  </si>
  <si>
    <t>A1ZN34 BS Equity</t>
  </si>
  <si>
    <t>AstraZeneca PLC</t>
  </si>
  <si>
    <t>AALL34 BS Equity</t>
  </si>
  <si>
    <t>American Airlines Group Inc</t>
  </si>
  <si>
    <t>AAPL34 BS Equity</t>
  </si>
  <si>
    <t>Apple Inc</t>
  </si>
  <si>
    <t>ABBV34 BS Equity</t>
  </si>
  <si>
    <t>AbbVie Inc</t>
  </si>
  <si>
    <t>ABTT34 BS Equity</t>
  </si>
  <si>
    <t>Abbott Laboratories</t>
  </si>
  <si>
    <t>ABUD34 BS Equity</t>
  </si>
  <si>
    <t>Anheuser-Busch InBev SA/NV</t>
  </si>
  <si>
    <t>ACNB34 BS Equity</t>
  </si>
  <si>
    <t>Accenture PLC</t>
  </si>
  <si>
    <t>ADBE34 BS Equity</t>
  </si>
  <si>
    <t>Adobe Inc</t>
  </si>
  <si>
    <t>AIRB34 BS Equity</t>
  </si>
  <si>
    <t>Airbnb Inc</t>
  </si>
  <si>
    <t>AMGN34 BS Equity</t>
  </si>
  <si>
    <t>Amgen Inc</t>
  </si>
  <si>
    <t>AMZO34 BS Equity</t>
  </si>
  <si>
    <t>Amazon.com Inc</t>
  </si>
  <si>
    <t>ARMT34 BS Equity</t>
  </si>
  <si>
    <t>ArcelorMittal SA</t>
  </si>
  <si>
    <t>ASML34 BS Equity</t>
  </si>
  <si>
    <t>ASML Holding NV</t>
  </si>
  <si>
    <t>ATTB34 BS Equity</t>
  </si>
  <si>
    <t>AT&amp;T Inc</t>
  </si>
  <si>
    <t>ATVI34 BS Equity</t>
  </si>
  <si>
    <t>Activision Blizzard Inc</t>
  </si>
  <si>
    <t>AVGO34 BS Equity</t>
  </si>
  <si>
    <t>Broadcom Inc</t>
  </si>
  <si>
    <t>AXPB34 BS Equity</t>
  </si>
  <si>
    <t>American Express Co</t>
  </si>
  <si>
    <t>B1AM34 BS Equity</t>
  </si>
  <si>
    <t>Brookfield Asset Management Inc</t>
  </si>
  <si>
    <t>B1CS34 BS Equity</t>
  </si>
  <si>
    <t>Barclays PLC</t>
  </si>
  <si>
    <t>B1NT34 BS Equity</t>
  </si>
  <si>
    <t>BioNTech SE</t>
  </si>
  <si>
    <t>B1PP34 BS Equity</t>
  </si>
  <si>
    <t>BP PLC</t>
  </si>
  <si>
    <t>B1SX34 BS Equity</t>
  </si>
  <si>
    <t>Boston Scientific Corp</t>
  </si>
  <si>
    <t>B1TI34 BS Equity</t>
  </si>
  <si>
    <t>British American Tobacco PLC</t>
  </si>
  <si>
    <t>BABA34 BS Equity</t>
  </si>
  <si>
    <t>Alibaba Group Holding Ltd</t>
  </si>
  <si>
    <t>BBYY34 BS Equity</t>
  </si>
  <si>
    <t>Best Buy Co Inc</t>
  </si>
  <si>
    <t>BCSA34 BS Equity</t>
  </si>
  <si>
    <t>Banco Santander SA</t>
  </si>
  <si>
    <t>BERK34 BS Equity</t>
  </si>
  <si>
    <t>Berkshire Hathaway Inc</t>
  </si>
  <si>
    <t>BIDU34 BS Equity</t>
  </si>
  <si>
    <t>Baidu Inc</t>
  </si>
  <si>
    <t>BIIB34 BS Equity</t>
  </si>
  <si>
    <t>Biogen Inc</t>
  </si>
  <si>
    <t>BKNG34 BS Equity</t>
  </si>
  <si>
    <t>Booking Holdings Inc</t>
  </si>
  <si>
    <t>BLAK34 BS Equity</t>
  </si>
  <si>
    <t>BlackRock Inc</t>
  </si>
  <si>
    <t>BMYB34 BS Equity</t>
  </si>
  <si>
    <t>Bristol-Myers Squibb Co</t>
  </si>
  <si>
    <t>BOAC34 BS Equity</t>
  </si>
  <si>
    <t>Bank of America Corp</t>
  </si>
  <si>
    <t>BOEI34 BS Equity</t>
  </si>
  <si>
    <t>Boeing Co/The</t>
  </si>
  <si>
    <t>BONY34 BS Equity</t>
  </si>
  <si>
    <t>Bank of New York Mellon Corp/The</t>
  </si>
  <si>
    <t>BOXP34 BS Equity</t>
  </si>
  <si>
    <t>Boston Properties Inc</t>
  </si>
  <si>
    <t>C1BS34 BS Equity</t>
  </si>
  <si>
    <t>Paramount Global</t>
  </si>
  <si>
    <t>C1CL34 BS Equity</t>
  </si>
  <si>
    <t>Carnival Corp</t>
  </si>
  <si>
    <t>C1GP34 BS Equity</t>
  </si>
  <si>
    <t>CoStar Group Inc</t>
  </si>
  <si>
    <t>C1IC34 BS Equity</t>
  </si>
  <si>
    <t>Cigna Corp</t>
  </si>
  <si>
    <t>C1OU34 BS Equity</t>
  </si>
  <si>
    <t>Coupa Software Inc</t>
  </si>
  <si>
    <t>C1SU34 BS Equity</t>
  </si>
  <si>
    <t>Credit Suisse Group AG</t>
  </si>
  <si>
    <t>C1TV34 BS Equity</t>
  </si>
  <si>
    <t>Corteva Inc</t>
  </si>
  <si>
    <t>C2OI34 BS Equity</t>
  </si>
  <si>
    <t>Coinbase Global Inc</t>
  </si>
  <si>
    <t>CATP34 BS Equity</t>
  </si>
  <si>
    <t>Caterpillar Inc</t>
  </si>
  <si>
    <t>CHCM34 BS Equity</t>
  </si>
  <si>
    <t>Charter Communications Inc</t>
  </si>
  <si>
    <t>CHVX34 BS Equity</t>
  </si>
  <si>
    <t>Chevron Corp</t>
  </si>
  <si>
    <t>CMCS34 BS Equity</t>
  </si>
  <si>
    <t>Comcast Corp</t>
  </si>
  <si>
    <t>COCA34 BS Equity</t>
  </si>
  <si>
    <t>Coca-Cola Co/The</t>
  </si>
  <si>
    <t>COLG34 BS Equity</t>
  </si>
  <si>
    <t>Colgate-Palmolive Co</t>
  </si>
  <si>
    <t>COPH34 BS Equity</t>
  </si>
  <si>
    <t>ConocoPhillips</t>
  </si>
  <si>
    <t>COTY34 BS Equity</t>
  </si>
  <si>
    <t>Coty Inc</t>
  </si>
  <si>
    <t>COWC34 BS Equity</t>
  </si>
  <si>
    <t>Costco Wholesale Corp</t>
  </si>
  <si>
    <t>CRIP34 BS Equity</t>
  </si>
  <si>
    <t>Trip.com Group Ltd</t>
  </si>
  <si>
    <t>CSCO34 BS Equity</t>
  </si>
  <si>
    <t>Cisco Systems Inc</t>
  </si>
  <si>
    <t>CTGP34 BS Equity</t>
  </si>
  <si>
    <t>Citigroup Inc</t>
  </si>
  <si>
    <t>CVSH34 BS Equity</t>
  </si>
  <si>
    <t>CVS Health Corp</t>
  </si>
  <si>
    <t>D1DG34 BS Equity</t>
  </si>
  <si>
    <t>Datadog Inc</t>
  </si>
  <si>
    <t>D1EX34 BS Equity</t>
  </si>
  <si>
    <t>Dexcom Inc</t>
  </si>
  <si>
    <t>D1LR34 BS Equity</t>
  </si>
  <si>
    <t>Digital Realty Trust Inc</t>
  </si>
  <si>
    <t>D1OC34 BS Equity</t>
  </si>
  <si>
    <t>DocuSign Inc</t>
  </si>
  <si>
    <t>D1OW34 BS Equity</t>
  </si>
  <si>
    <t>Dow Inc</t>
  </si>
  <si>
    <t>D1VN34 BS Equity</t>
  </si>
  <si>
    <t>Devon Energy Corp</t>
  </si>
  <si>
    <t>DBAG34 BS Equity</t>
  </si>
  <si>
    <t>Deutsche Bank AG</t>
  </si>
  <si>
    <t>DEAI34 BS Equity</t>
  </si>
  <si>
    <t>Delta Air Lines Inc</t>
  </si>
  <si>
    <t>DEEC34 BS Equity</t>
  </si>
  <si>
    <t>Deere &amp; Co</t>
  </si>
  <si>
    <t>DEOP34 BS Equity</t>
  </si>
  <si>
    <t>Diageo PLC</t>
  </si>
  <si>
    <t>DGCO34 BS Equity</t>
  </si>
  <si>
    <t>Dollar General Corp</t>
  </si>
  <si>
    <t>DHER34 BS Equity</t>
  </si>
  <si>
    <t>Danaher Corp</t>
  </si>
  <si>
    <t>DISB34 BS Equity</t>
  </si>
  <si>
    <t>Walt Disney Co/The</t>
  </si>
  <si>
    <t>E1CO34 BS Equity</t>
  </si>
  <si>
    <t>Ecopetrol SA</t>
  </si>
  <si>
    <t>E1OG34 BS Equity</t>
  </si>
  <si>
    <t>EOG Resources Inc</t>
  </si>
  <si>
    <t>E1QN34 BS Equity</t>
  </si>
  <si>
    <t>Equinor ASA</t>
  </si>
  <si>
    <t>E1QR34 BS Equity</t>
  </si>
  <si>
    <t>Equity Residential</t>
  </si>
  <si>
    <t>E1RI34 BS Equity</t>
  </si>
  <si>
    <t>Telefonaktiebolaget LM Ericsson</t>
  </si>
  <si>
    <t>E1SS34 BS Equity</t>
  </si>
  <si>
    <t>Essex Property Trust Inc</t>
  </si>
  <si>
    <t>E1TN34 BS Equity</t>
  </si>
  <si>
    <t>Eaton Corp PLC</t>
  </si>
  <si>
    <t>EAIN34 BS Equity</t>
  </si>
  <si>
    <t>Electronic Arts Inc</t>
  </si>
  <si>
    <t>EBAY34 BS Equity</t>
  </si>
  <si>
    <t>eBay Inc</t>
  </si>
  <si>
    <t>ELCI34 BS Equity</t>
  </si>
  <si>
    <t>Estee Lauder Cos Inc/The</t>
  </si>
  <si>
    <t>EQIX34 BS Equity</t>
  </si>
  <si>
    <t>Equinix Inc</t>
  </si>
  <si>
    <t>EXXO34 BS Equity</t>
  </si>
  <si>
    <t>Exxon Mobil Corp</t>
  </si>
  <si>
    <t>F1AN34 BS Equity</t>
  </si>
  <si>
    <t>Diamondback Energy Inc</t>
  </si>
  <si>
    <t>F1NI34 BS Equity</t>
  </si>
  <si>
    <t>Fidelity National Information Services I</t>
  </si>
  <si>
    <t>F1TN34 BS Equity</t>
  </si>
  <si>
    <t>Fortinet Inc</t>
  </si>
  <si>
    <t>FCXO34 BS Equity</t>
  </si>
  <si>
    <t>Freeport-McMoRan Inc</t>
  </si>
  <si>
    <t>FDMO34 BS Equity</t>
  </si>
  <si>
    <t>Ford Motor Co</t>
  </si>
  <si>
    <t>FDXB34 BS Equity</t>
  </si>
  <si>
    <t>FedEx Corp</t>
  </si>
  <si>
    <t>FSLR34 BS Equity</t>
  </si>
  <si>
    <t>First Solar Inc</t>
  </si>
  <si>
    <t>G1FI34 BS Equity</t>
  </si>
  <si>
    <t>Gold Fields Ltd</t>
  </si>
  <si>
    <t>G1SK34 BS Equity</t>
  </si>
  <si>
    <t>GSK PLC</t>
  </si>
  <si>
    <t>GEOO34 BS Equity</t>
  </si>
  <si>
    <t>General Electric Co</t>
  </si>
  <si>
    <t>GILD34 BS Equity</t>
  </si>
  <si>
    <t>Gilead Sciences Inc</t>
  </si>
  <si>
    <t>GMCO34 BS Equity</t>
  </si>
  <si>
    <t>General Motors Co</t>
  </si>
  <si>
    <t>GOGL34 BS Equity</t>
  </si>
  <si>
    <t>Alphabet Inc</t>
  </si>
  <si>
    <t>GPRO34 BS Equity</t>
  </si>
  <si>
    <t>GoPro Inc</t>
  </si>
  <si>
    <t>GSGI34 BS Equity</t>
  </si>
  <si>
    <t>Goldman Sachs Group Inc/The</t>
  </si>
  <si>
    <t>H1CA34 BS Equity</t>
  </si>
  <si>
    <t>HCA Healthcare Inc</t>
  </si>
  <si>
    <t>H1OG34 BS Equity</t>
  </si>
  <si>
    <t>Harley-Davidson Inc</t>
  </si>
  <si>
    <t>H1SB34 BS Equity</t>
  </si>
  <si>
    <t>HSBC Holdings PLC</t>
  </si>
  <si>
    <t>H1ZN34 BS Equity</t>
  </si>
  <si>
    <t>Horizon Therapeutics Plc</t>
  </si>
  <si>
    <t>HOME34 BS Equity</t>
  </si>
  <si>
    <t>Home Depot Inc/The</t>
  </si>
  <si>
    <t>HOND34 BS Equity</t>
  </si>
  <si>
    <t>Honda Motor Co Ltd</t>
  </si>
  <si>
    <t>HPQB34 BS Equity</t>
  </si>
  <si>
    <t>HP Inc</t>
  </si>
  <si>
    <t>I1LM34 BS Equity</t>
  </si>
  <si>
    <t>Illumina Inc</t>
  </si>
  <si>
    <t>I1RM34 BS Equity</t>
  </si>
  <si>
    <t>Iron Mountain Inc</t>
  </si>
  <si>
    <t>I1SR34 BS Equity</t>
  </si>
  <si>
    <t>Intuitive Surgical Inc</t>
  </si>
  <si>
    <t>INTU34 BS Equity</t>
  </si>
  <si>
    <t>Intuit Inc</t>
  </si>
  <si>
    <t>ITLC34 BS Equity</t>
  </si>
  <si>
    <t>Intel Corp</t>
  </si>
  <si>
    <t>JDCO34 BS Equity</t>
  </si>
  <si>
    <t>JD.com Inc</t>
  </si>
  <si>
    <t>JNJB34 BS Equity</t>
  </si>
  <si>
    <t>Johnson &amp; Johnson</t>
  </si>
  <si>
    <t>JPMC34 BS Equity</t>
  </si>
  <si>
    <t>JPMorgan Chase &amp; Co</t>
  </si>
  <si>
    <t>KHCB34 BS Equity</t>
  </si>
  <si>
    <t>Kraft Heinz Co/The</t>
  </si>
  <si>
    <t>KMIC34 BS Equity</t>
  </si>
  <si>
    <t>Kinder Morgan Inc</t>
  </si>
  <si>
    <t>L1MN34 BS Equity</t>
  </si>
  <si>
    <t>Lumen Technologies Inc</t>
  </si>
  <si>
    <t>L1RC34 BS Equity</t>
  </si>
  <si>
    <t>Lam Research Corp</t>
  </si>
  <si>
    <t>L1UL34 BS Equity</t>
  </si>
  <si>
    <t>Lululemon Athletica Inc</t>
  </si>
  <si>
    <t>L1YG34 BS Equity</t>
  </si>
  <si>
    <t>Lloyds Banking Group PLC</t>
  </si>
  <si>
    <t>LILY34 BS Equity</t>
  </si>
  <si>
    <t>Eli Lilly &amp; Co</t>
  </si>
  <si>
    <t>LMTB34 BS Equity</t>
  </si>
  <si>
    <t>Lockheed Martin Corp</t>
  </si>
  <si>
    <t>LOWC34 BS Equity</t>
  </si>
  <si>
    <t>Lowe's Cos Inc</t>
  </si>
  <si>
    <t>M1DB34 BS Equity</t>
  </si>
  <si>
    <t>MongoDB Inc</t>
  </si>
  <si>
    <t>M1GM34 BS Equity</t>
  </si>
  <si>
    <t>MGM Resorts International</t>
  </si>
  <si>
    <t>M1NS34 BS Equity</t>
  </si>
  <si>
    <t>Monster Beverage Corp</t>
  </si>
  <si>
    <t>M1RN34 BS Equity</t>
  </si>
  <si>
    <t>Moderna Inc</t>
  </si>
  <si>
    <t>M1RO34 BS Equity</t>
  </si>
  <si>
    <t>Marathon Oil Corp</t>
  </si>
  <si>
    <t>M1TA34 BS Equity</t>
  </si>
  <si>
    <t>Meta Platforms Inc</t>
  </si>
  <si>
    <t>M1UF34 BS Equity</t>
  </si>
  <si>
    <t>Mitsubishi UFJ Financial Group Inc</t>
  </si>
  <si>
    <t>MCDC34 BS Equity</t>
  </si>
  <si>
    <t>McDonald's Corp</t>
  </si>
  <si>
    <t>MDLZ34 BS Equity</t>
  </si>
  <si>
    <t>Mondelez International Inc</t>
  </si>
  <si>
    <t>MDTC34 BS Equity</t>
  </si>
  <si>
    <t>Medtronic PLC</t>
  </si>
  <si>
    <t>MELI34 BS Equity</t>
  </si>
  <si>
    <t>MercadoLibre Inc</t>
  </si>
  <si>
    <t>METB34 BS Equity</t>
  </si>
  <si>
    <t>MetLife Inc</t>
  </si>
  <si>
    <t>MMMC34 BS Equity</t>
  </si>
  <si>
    <t>3M Co</t>
  </si>
  <si>
    <t>MOOO34 BS Equity</t>
  </si>
  <si>
    <t>Altria Group Inc</t>
  </si>
  <si>
    <t>MOSC34 BS Equity</t>
  </si>
  <si>
    <t>Mosaic Co/The</t>
  </si>
  <si>
    <t>MRCK34 BS Equity</t>
  </si>
  <si>
    <t>Merck &amp; Co Inc</t>
  </si>
  <si>
    <t>MSBR34 BS Equity</t>
  </si>
  <si>
    <t>Morgan Stanley</t>
  </si>
  <si>
    <t>MSCD34 BS Equity</t>
  </si>
  <si>
    <t>Mastercard Inc</t>
  </si>
  <si>
    <t>MSFT34 BS Equity</t>
  </si>
  <si>
    <t>Microsoft Corp</t>
  </si>
  <si>
    <t>MUTC34 BS Equity</t>
  </si>
  <si>
    <t>Micron Technology Inc</t>
  </si>
  <si>
    <t>N1CL34 BS Equity</t>
  </si>
  <si>
    <t>Norwegian Cruise Line Holdings Ltd</t>
  </si>
  <si>
    <t>N1DA34 BS Equity</t>
  </si>
  <si>
    <t>Nasdaq Inc</t>
  </si>
  <si>
    <t>N1EM34 BS Equity</t>
  </si>
  <si>
    <t>Newmont Corp</t>
  </si>
  <si>
    <t>N1OW34 BS Equity</t>
  </si>
  <si>
    <t>ServiceNow Inc</t>
  </si>
  <si>
    <t>N1UE34 BS Equity</t>
  </si>
  <si>
    <t>Nucor Corp</t>
  </si>
  <si>
    <t>N1VO34 BS Equity</t>
  </si>
  <si>
    <t>Novo Nordisk A/S</t>
  </si>
  <si>
    <t>N1VS34 BS Equity</t>
  </si>
  <si>
    <t>Novartis AG</t>
  </si>
  <si>
    <t>N1XP34 BS Equity</t>
  </si>
  <si>
    <t>NXP Semiconductors NV</t>
  </si>
  <si>
    <t>NETE34 BS Equity</t>
  </si>
  <si>
    <t>NetEase Inc</t>
  </si>
  <si>
    <t>NEXT34 BS Equity</t>
  </si>
  <si>
    <t>NextEra Energy Inc</t>
  </si>
  <si>
    <t>NFLX34 BS Equity</t>
  </si>
  <si>
    <t>Netflix Inc</t>
  </si>
  <si>
    <t>NIKE34 BS Equity</t>
  </si>
  <si>
    <t>NIKE Inc</t>
  </si>
  <si>
    <t>NOKI34 BS Equity</t>
  </si>
  <si>
    <t>Nokia Oyj</t>
  </si>
  <si>
    <t>NVDC34 BS Equity</t>
  </si>
  <si>
    <t>NVIDIA Corp</t>
  </si>
  <si>
    <t>O1KT34 BS Equity</t>
  </si>
  <si>
    <t>Okta Inc</t>
  </si>
  <si>
    <t>ORCL34 BS Equity</t>
  </si>
  <si>
    <t>Oracle Corp</t>
  </si>
  <si>
    <t>OXYP34 BS Equity</t>
  </si>
  <si>
    <t>Occidental Petroleum Corp</t>
  </si>
  <si>
    <t>P1DD34 BS Equity</t>
  </si>
  <si>
    <t>Pinduoduo Inc</t>
  </si>
  <si>
    <t>P1LD34 BS Equity</t>
  </si>
  <si>
    <t>Prologis Inc</t>
  </si>
  <si>
    <t>P1SA34 BS Equity</t>
  </si>
  <si>
    <t>Public Storage</t>
  </si>
  <si>
    <t>P2LT34 BS Equity</t>
  </si>
  <si>
    <t>Palantir Technologies Inc</t>
  </si>
  <si>
    <t>PEPB34 BS Equity</t>
  </si>
  <si>
    <t>PepsiCo Inc</t>
  </si>
  <si>
    <t>PFIZ34 BS Equity</t>
  </si>
  <si>
    <t>Pfizer Inc</t>
  </si>
  <si>
    <t>PGCO34 BS Equity</t>
  </si>
  <si>
    <t>Procter &amp; Gamble Co/The</t>
  </si>
  <si>
    <t>PHMO34 BS Equity</t>
  </si>
  <si>
    <t>Philip Morris International Inc</t>
  </si>
  <si>
    <t>PYPL34 BS Equity</t>
  </si>
  <si>
    <t>PayPal Holdings Inc</t>
  </si>
  <si>
    <t>QCOM34 BS Equity</t>
  </si>
  <si>
    <t>QUALCOMM Inc</t>
  </si>
  <si>
    <t>R1CL34 BS Equity</t>
  </si>
  <si>
    <t>Royal Caribbean Cruises Ltd</t>
  </si>
  <si>
    <t>R2BL34 BS Equity</t>
  </si>
  <si>
    <t>ROBLOX Corp</t>
  </si>
  <si>
    <t>REGN34 BS Equity</t>
  </si>
  <si>
    <t>Regeneron Pharmaceuticals Inc</t>
  </si>
  <si>
    <t>RIOT34 BS Equity</t>
  </si>
  <si>
    <t>Rio Tinto PLC</t>
  </si>
  <si>
    <t>RYTT34 BS Equity</t>
  </si>
  <si>
    <t>Raytheon Technologies Corp</t>
  </si>
  <si>
    <t>S1BS34 BS Equity</t>
  </si>
  <si>
    <t>Sibanye Stillwater Ltd</t>
  </si>
  <si>
    <t>S1LG34 BS Equity</t>
  </si>
  <si>
    <t>SL Green Realty Corp</t>
  </si>
  <si>
    <t>S1PL34 BS Equity</t>
  </si>
  <si>
    <t>Splunk Inc</t>
  </si>
  <si>
    <t>S1PO34 BS Equity</t>
  </si>
  <si>
    <t>Spotify Technology SA</t>
  </si>
  <si>
    <t>S1YF34 BS Equity</t>
  </si>
  <si>
    <t>Synchrony Financial</t>
  </si>
  <si>
    <t>S2EA34 BS Equity</t>
  </si>
  <si>
    <t>Sea Ltd</t>
  </si>
  <si>
    <t>S2HO34 BS Equity</t>
  </si>
  <si>
    <t>Shopify Inc</t>
  </si>
  <si>
    <t>S2NW34 BS Equity</t>
  </si>
  <si>
    <t>Snowflake Inc</t>
  </si>
  <si>
    <t>S2QU34 BS Equity</t>
  </si>
  <si>
    <t>Block Inc</t>
  </si>
  <si>
    <t>S2TO34 BS Equity</t>
  </si>
  <si>
    <t>STORE Capital Corp</t>
  </si>
  <si>
    <t>SAPP34 BS Equity</t>
  </si>
  <si>
    <t>SAP SE</t>
  </si>
  <si>
    <t>SBUB34 BS Equity</t>
  </si>
  <si>
    <t>Starbucks Corp</t>
  </si>
  <si>
    <t>SCHW34 BS Equity</t>
  </si>
  <si>
    <t>Charles Schwab Corp/The</t>
  </si>
  <si>
    <t>SIMN34 BS Equity</t>
  </si>
  <si>
    <t>Simon Property Group Inc</t>
  </si>
  <si>
    <t>SNEC34 BS Equity</t>
  </si>
  <si>
    <t>Sony Group Corp</t>
  </si>
  <si>
    <t>SPGI34 BS Equity</t>
  </si>
  <si>
    <t>S&amp;P Global Inc</t>
  </si>
  <si>
    <t>SSFO34 BS Equity</t>
  </si>
  <si>
    <t>Salesforce Inc</t>
  </si>
  <si>
    <t>T1AM34 BS Equity</t>
  </si>
  <si>
    <t>Atlassian Corp PLC</t>
  </si>
  <si>
    <t>T1EV34 BS Equity</t>
  </si>
  <si>
    <t>Teva Pharmaceutical Industries Ltd</t>
  </si>
  <si>
    <t>T1OW34 BS Equity</t>
  </si>
  <si>
    <t>American Tower Corp</t>
  </si>
  <si>
    <t>T1RI34 BS Equity</t>
  </si>
  <si>
    <t>TripAdvisor Inc</t>
  </si>
  <si>
    <t>T1TW34 BS Equity</t>
  </si>
  <si>
    <t>Take-Two Interactive Software Inc</t>
  </si>
  <si>
    <t>T1WL34 BS Equity</t>
  </si>
  <si>
    <t>Twilio Inc</t>
  </si>
  <si>
    <t>T2TD34 BS Equity</t>
  </si>
  <si>
    <t>Trade Desk Inc/The</t>
  </si>
  <si>
    <t>TEXA34 BS Equity</t>
  </si>
  <si>
    <t>Texas Instruments Inc</t>
  </si>
  <si>
    <t>TGTB34 BS Equity</t>
  </si>
  <si>
    <t>Target Corp</t>
  </si>
  <si>
    <t>TLNC34 BS Equity</t>
  </si>
  <si>
    <t>Telefonica SA</t>
  </si>
  <si>
    <t>TMCO34 BS Equity</t>
  </si>
  <si>
    <t>Toyota Motor Corp</t>
  </si>
  <si>
    <t>TMOS34 BS Equity</t>
  </si>
  <si>
    <t>Thermo Fisher Scientific Inc</t>
  </si>
  <si>
    <t>TSLA34 BS Equity</t>
  </si>
  <si>
    <t>Tesla Inc</t>
  </si>
  <si>
    <t>TSMC34 BS Equity</t>
  </si>
  <si>
    <t>TSMC</t>
  </si>
  <si>
    <t>U1AL34 BS Equity</t>
  </si>
  <si>
    <t>United Airlines Holdings Inc</t>
  </si>
  <si>
    <t>U1BE34 BS Equity</t>
  </si>
  <si>
    <t>Uber Technologies Inc</t>
  </si>
  <si>
    <t>U2ST34 BS Equity</t>
  </si>
  <si>
    <t>Unity Software Inc</t>
  </si>
  <si>
    <t>UBSG34 BS Equity</t>
  </si>
  <si>
    <t>UBS Group AG</t>
  </si>
  <si>
    <t>ULEV34 BS Equity</t>
  </si>
  <si>
    <t>Unilever PLC</t>
  </si>
  <si>
    <t>UNHH34 BS Equity</t>
  </si>
  <si>
    <t>UnitedHealth Group Inc</t>
  </si>
  <si>
    <t>UPSS34 BS Equity</t>
  </si>
  <si>
    <t>United Parcel Service Inc</t>
  </si>
  <si>
    <t>USBC34 BS Equity</t>
  </si>
  <si>
    <t>US Bancorp</t>
  </si>
  <si>
    <t>V1IP34 BS Equity</t>
  </si>
  <si>
    <t>Vipshop Holdings Ltd</t>
  </si>
  <si>
    <t>V1NO34 BS Equity</t>
  </si>
  <si>
    <t>Vornado Realty Trust</t>
  </si>
  <si>
    <t>V1OD34 BS Equity</t>
  </si>
  <si>
    <t>Vodafone Group PLC</t>
  </si>
  <si>
    <t>VERZ34 BS Equity</t>
  </si>
  <si>
    <t>Verizon Communications Inc</t>
  </si>
  <si>
    <t>VISA34 BS Equity</t>
  </si>
  <si>
    <t>Visa Inc</t>
  </si>
  <si>
    <t>VLOE34 BS Equity</t>
  </si>
  <si>
    <t>Valero Energy Corp</t>
  </si>
  <si>
    <t>VRTX34 BS Equity</t>
  </si>
  <si>
    <t>Vertex Pharmaceuticals Inc</t>
  </si>
  <si>
    <t>W1BD34 BS Equity</t>
  </si>
  <si>
    <t>Warner Bros Discovery Inc</t>
  </si>
  <si>
    <t>W1IX34 BS Equity</t>
  </si>
  <si>
    <t>Wix.com Ltd</t>
  </si>
  <si>
    <t>WALM34 BS Equity</t>
  </si>
  <si>
    <t>Walmart Inc</t>
  </si>
  <si>
    <t>WFCO34 BS Equity</t>
  </si>
  <si>
    <t>Wells Fargo &amp; Co</t>
  </si>
  <si>
    <t>WGBA34 BS Equity</t>
  </si>
  <si>
    <t>Walgreens Boots Alliance Inc</t>
  </si>
  <si>
    <t>Z1OM34 BS Equity</t>
  </si>
  <si>
    <t>Zoom Video Communications Inc</t>
  </si>
  <si>
    <t>Z1TS34 BS Equity</t>
  </si>
  <si>
    <t>Zoetis Inc</t>
  </si>
  <si>
    <t>x</t>
  </si>
  <si>
    <t>AAP US Equity</t>
  </si>
  <si>
    <t>ABBN SW Equity</t>
  </si>
  <si>
    <t>AMCR US Equity</t>
  </si>
  <si>
    <t>AGN NA Equity</t>
  </si>
  <si>
    <t>AES US Equity</t>
  </si>
  <si>
    <t>AIV US Equity</t>
  </si>
  <si>
    <t>AKAM US Equity</t>
  </si>
  <si>
    <t>ALGN US Equity</t>
  </si>
  <si>
    <t>ALNY US Equity</t>
  </si>
  <si>
    <t>AMD US Equity</t>
  </si>
  <si>
    <t>AMAT US Equity</t>
  </si>
  <si>
    <t>AMXL MM Equity</t>
  </si>
  <si>
    <t>ARE US Equity</t>
  </si>
  <si>
    <t>2518 HK Equity</t>
  </si>
  <si>
    <t>ADSK US Equity</t>
  </si>
  <si>
    <t>AVB US Equity</t>
  </si>
  <si>
    <t>AYX US Equity</t>
  </si>
  <si>
    <t>AZN LN Equity</t>
  </si>
  <si>
    <t>AAL US Equity</t>
  </si>
  <si>
    <t>AAPL US Equity</t>
  </si>
  <si>
    <t>ABBV US Equity</t>
  </si>
  <si>
    <t>ABT US Equity</t>
  </si>
  <si>
    <t>ABI BB Equity</t>
  </si>
  <si>
    <t>ACN US Equity</t>
  </si>
  <si>
    <t>ADBE US Equity</t>
  </si>
  <si>
    <t>ABNB US Equity</t>
  </si>
  <si>
    <t>AMGN US Equity</t>
  </si>
  <si>
    <t>AMZN US Equity</t>
  </si>
  <si>
    <t>MT NA Equity</t>
  </si>
  <si>
    <t>ASML NA Equity</t>
  </si>
  <si>
    <t>T US Equity</t>
  </si>
  <si>
    <t>ATVI US Equity</t>
  </si>
  <si>
    <t>AVGO US Equity</t>
  </si>
  <si>
    <t>AXP US Equity</t>
  </si>
  <si>
    <t>BAM US Equity</t>
  </si>
  <si>
    <t>BARC LN Equity</t>
  </si>
  <si>
    <t>BNTX US Equity</t>
  </si>
  <si>
    <t>BP/ LN Equity</t>
  </si>
  <si>
    <t>BATS LN Equity</t>
  </si>
  <si>
    <t>9988 HK Equity</t>
  </si>
  <si>
    <t>BBY US Equity</t>
  </si>
  <si>
    <t>SAN SM Equity</t>
  </si>
  <si>
    <t>BRK/B US Equity</t>
  </si>
  <si>
    <t>9888 HK Equity</t>
  </si>
  <si>
    <t>BIIB US Equity</t>
  </si>
  <si>
    <t>BKNG US Equity</t>
  </si>
  <si>
    <t>BLK US Equity</t>
  </si>
  <si>
    <t>BMY US Equity</t>
  </si>
  <si>
    <t>BA US Equity</t>
  </si>
  <si>
    <t>BK US Equity</t>
  </si>
  <si>
    <t>BXP US Equity</t>
  </si>
  <si>
    <t>PARA US Equity</t>
  </si>
  <si>
    <t>CSGP US Equity</t>
  </si>
  <si>
    <t>COUP US Equity</t>
  </si>
  <si>
    <t>CSGN SW Equity</t>
  </si>
  <si>
    <t>CTVA US Equity</t>
  </si>
  <si>
    <t>COIN US Equity</t>
  </si>
  <si>
    <t>CAT US Equity</t>
  </si>
  <si>
    <t>CHTR US Equity</t>
  </si>
  <si>
    <t>KO US Equity</t>
  </si>
  <si>
    <t>CL US Equity</t>
  </si>
  <si>
    <t>COP US Equity</t>
  </si>
  <si>
    <t>COTY US Equity</t>
  </si>
  <si>
    <t>COST US Equity</t>
  </si>
  <si>
    <t>TCOM US Equity</t>
  </si>
  <si>
    <t>CSCO US Equity</t>
  </si>
  <si>
    <t>C US Equity</t>
  </si>
  <si>
    <t>CVS US Equity</t>
  </si>
  <si>
    <t>DDOG US Equity</t>
  </si>
  <si>
    <t>DXCM US Equity</t>
  </si>
  <si>
    <t>DLR US Equity</t>
  </si>
  <si>
    <t>DOCU US Equity</t>
  </si>
  <si>
    <t>DOW US Equity</t>
  </si>
  <si>
    <t>DVN US Equity</t>
  </si>
  <si>
    <t>DBK GY Equity</t>
  </si>
  <si>
    <t>DAL US Equity</t>
  </si>
  <si>
    <t>DE US Equity</t>
  </si>
  <si>
    <t>DGE LN Equity</t>
  </si>
  <si>
    <t>DG US Equity</t>
  </si>
  <si>
    <t>DHR US Equity</t>
  </si>
  <si>
    <t>DIS US Equity</t>
  </si>
  <si>
    <t>ECOPETL CB Equity</t>
  </si>
  <si>
    <t>EOG US Equity</t>
  </si>
  <si>
    <t>EQNR NO Equity</t>
  </si>
  <si>
    <t>ERICB SS Equity</t>
  </si>
  <si>
    <t>ESS US Equity</t>
  </si>
  <si>
    <t>EA US Equity</t>
  </si>
  <si>
    <t>EBAY US Equity</t>
  </si>
  <si>
    <t>EL US Equity</t>
  </si>
  <si>
    <t>EQIX US Equity</t>
  </si>
  <si>
    <t>XOM US Equity</t>
  </si>
  <si>
    <t>FANG US Equity</t>
  </si>
  <si>
    <t>FIS US Equity</t>
  </si>
  <si>
    <t>FTNT US Equity</t>
  </si>
  <si>
    <t>FCX US Equity</t>
  </si>
  <si>
    <t>FDX US Equity</t>
  </si>
  <si>
    <t>FSLR US Equity</t>
  </si>
  <si>
    <t>GFI SJ Equity</t>
  </si>
  <si>
    <t>GSK LN Equity</t>
  </si>
  <si>
    <t>GE US Equity</t>
  </si>
  <si>
    <t>GILD US Equity</t>
  </si>
  <si>
    <t>GM US Equity</t>
  </si>
  <si>
    <t>GOOGL US Equity</t>
  </si>
  <si>
    <t>GPRO US Equity</t>
  </si>
  <si>
    <t>GS US Equity</t>
  </si>
  <si>
    <t>HCA US Equity</t>
  </si>
  <si>
    <t>HOG US Equity</t>
  </si>
  <si>
    <t>HSBA LN Equity</t>
  </si>
  <si>
    <t>HZNP US Equity</t>
  </si>
  <si>
    <t>HD US Equity</t>
  </si>
  <si>
    <t>7267 JT Equity</t>
  </si>
  <si>
    <t>HPQ US Equity</t>
  </si>
  <si>
    <t>ILMN US Equity</t>
  </si>
  <si>
    <t>IRM US Equity</t>
  </si>
  <si>
    <t>ISRG US Equity</t>
  </si>
  <si>
    <t>INTU US Equity</t>
  </si>
  <si>
    <t>INTC US Equity</t>
  </si>
  <si>
    <t>9618 HK Equity</t>
  </si>
  <si>
    <t>JNJ US Equity</t>
  </si>
  <si>
    <t>JPM US Equity</t>
  </si>
  <si>
    <t>KHC US Equity</t>
  </si>
  <si>
    <t>KMI US Equity</t>
  </si>
  <si>
    <t>LUMN US Equity</t>
  </si>
  <si>
    <t>LRCX US Equity</t>
  </si>
  <si>
    <t>LULU US Equity</t>
  </si>
  <si>
    <t>LLOY LN Equity</t>
  </si>
  <si>
    <t>LLY US Equity</t>
  </si>
  <si>
    <t>LMT US Equity</t>
  </si>
  <si>
    <t>LOW US Equity</t>
  </si>
  <si>
    <t>MDB US Equity</t>
  </si>
  <si>
    <t>MGM US Equity</t>
  </si>
  <si>
    <t>MNST US Equity</t>
  </si>
  <si>
    <t>MRNA US Equity</t>
  </si>
  <si>
    <t>MRO US Equity</t>
  </si>
  <si>
    <t>META US Equity</t>
  </si>
  <si>
    <t>8306 JT Equity</t>
  </si>
  <si>
    <t>MCD US Equity</t>
  </si>
  <si>
    <t>MDLZ US Equity</t>
  </si>
  <si>
    <t>MDT US Equity</t>
  </si>
  <si>
    <t>MELI US Equity</t>
  </si>
  <si>
    <t>MET US Equity</t>
  </si>
  <si>
    <t>MMM US Equity</t>
  </si>
  <si>
    <t>MO US Equity</t>
  </si>
  <si>
    <t>MOS US Equity</t>
  </si>
  <si>
    <t>MRK US Equity</t>
  </si>
  <si>
    <t>MS US Equity</t>
  </si>
  <si>
    <t>MA US Equity</t>
  </si>
  <si>
    <t>MSFT US Equity</t>
  </si>
  <si>
    <t>MU US Equity</t>
  </si>
  <si>
    <t>NCLH US Equity</t>
  </si>
  <si>
    <t>NDAQ US Equity</t>
  </si>
  <si>
    <t>NEM US Equity</t>
  </si>
  <si>
    <t>NOW US Equity</t>
  </si>
  <si>
    <t>NUE US Equity</t>
  </si>
  <si>
    <t>NOVOB DC Equity</t>
  </si>
  <si>
    <t>NOVN SW Equity</t>
  </si>
  <si>
    <t>NXPI US Equity</t>
  </si>
  <si>
    <t>9999 HK Equity</t>
  </si>
  <si>
    <t>NEE US Equity</t>
  </si>
  <si>
    <t>NFLX US Equity</t>
  </si>
  <si>
    <t>NKE US Equity</t>
  </si>
  <si>
    <t>NOKIA FH Equity</t>
  </si>
  <si>
    <t>NVDA US Equity</t>
  </si>
  <si>
    <t>OKTA US Equity</t>
  </si>
  <si>
    <t>ORCL US Equity</t>
  </si>
  <si>
    <t>OXY US Equity</t>
  </si>
  <si>
    <t>PDD US Equity</t>
  </si>
  <si>
    <t>PLD US Equity</t>
  </si>
  <si>
    <t>PSA US Equity</t>
  </si>
  <si>
    <t>PLTR US Equity</t>
  </si>
  <si>
    <t>PEP US Equity</t>
  </si>
  <si>
    <t>PFE US Equity</t>
  </si>
  <si>
    <t>PG US Equity</t>
  </si>
  <si>
    <t>PM US Equity</t>
  </si>
  <si>
    <t>PYPL US Equity</t>
  </si>
  <si>
    <t>QCOM US Equity</t>
  </si>
  <si>
    <t>RCL US Equity</t>
  </si>
  <si>
    <t>RBLX US Equity</t>
  </si>
  <si>
    <t>REGN US Equity</t>
  </si>
  <si>
    <t>RIO US Equity</t>
  </si>
  <si>
    <t>RTX US Equity</t>
  </si>
  <si>
    <t>SSW SJ Equity</t>
  </si>
  <si>
    <t>SLG US Equity</t>
  </si>
  <si>
    <t>SPLK US Equity</t>
  </si>
  <si>
    <t>SPOT US Equity</t>
  </si>
  <si>
    <t>SYF US Equity</t>
  </si>
  <si>
    <t>SDRL NO Equity</t>
  </si>
  <si>
    <t>SHOP US Equity</t>
  </si>
  <si>
    <t>SNOW US Equity</t>
  </si>
  <si>
    <t>SQ US Equity</t>
  </si>
  <si>
    <t>STOR US Equity</t>
  </si>
  <si>
    <t>SAP SE Equity</t>
  </si>
  <si>
    <t>SBUX US Equity</t>
  </si>
  <si>
    <t>SCHW US Equity</t>
  </si>
  <si>
    <t>SPG US Equity</t>
  </si>
  <si>
    <t>6758 JP Equity</t>
  </si>
  <si>
    <t>SPGI US Equity</t>
  </si>
  <si>
    <t>CRM US Equity</t>
  </si>
  <si>
    <t>TEAM US Equity</t>
  </si>
  <si>
    <t>TRIP US Equity</t>
  </si>
  <si>
    <t>TTWO US Equity</t>
  </si>
  <si>
    <t>TTD US Equity</t>
  </si>
  <si>
    <t>TXN US Equity</t>
  </si>
  <si>
    <t>TGT US Equity</t>
  </si>
  <si>
    <t>TEF SM Equity</t>
  </si>
  <si>
    <t>7203 JT Equity</t>
  </si>
  <si>
    <t>TMO US Equity</t>
  </si>
  <si>
    <t>TSLA US Equity</t>
  </si>
  <si>
    <t>UAL US Equity</t>
  </si>
  <si>
    <t>UBER US Equity</t>
  </si>
  <si>
    <t>U US Equity</t>
  </si>
  <si>
    <t>UBSG SW Equity</t>
  </si>
  <si>
    <t>ULVR LN Equity</t>
  </si>
  <si>
    <t>UNH US Equity</t>
  </si>
  <si>
    <t>UPS US Equity</t>
  </si>
  <si>
    <t>USB US Equity</t>
  </si>
  <si>
    <t>VNO US Equity</t>
  </si>
  <si>
    <t>VOD LN Equity</t>
  </si>
  <si>
    <t>VZ US Equity</t>
  </si>
  <si>
    <t>V US Equity</t>
  </si>
  <si>
    <t>VLO US Equity</t>
  </si>
  <si>
    <t>VRTX US Equity</t>
  </si>
  <si>
    <t>WBD US Equity</t>
  </si>
  <si>
    <t>WIX US Equity</t>
  </si>
  <si>
    <t>WMT US Equity</t>
  </si>
  <si>
    <t>WFC US Equity</t>
  </si>
  <si>
    <t>WBA US Equity</t>
  </si>
  <si>
    <t>ZM US Equity</t>
  </si>
  <si>
    <t>ZTS US Equity</t>
  </si>
  <si>
    <t>Ticker (BDR)</t>
  </si>
  <si>
    <t>ALB US Equity</t>
  </si>
  <si>
    <t>APA US Equity</t>
  </si>
  <si>
    <t>BSX US EQUITY</t>
  </si>
  <si>
    <t>BAC US Equity</t>
  </si>
  <si>
    <t>CCL US Equity</t>
  </si>
  <si>
    <t>CI US Equity</t>
  </si>
  <si>
    <t>CVX US EQUITY</t>
  </si>
  <si>
    <t>EQR US Equity</t>
  </si>
  <si>
    <t>ETN US Equity</t>
  </si>
  <si>
    <t>VIPS us equity</t>
  </si>
  <si>
    <t>AMT US equity</t>
  </si>
  <si>
    <t>TEVA US equity</t>
  </si>
  <si>
    <t>CMCSA US Equity</t>
  </si>
  <si>
    <t>Consumer Discretionary</t>
  </si>
  <si>
    <t>Industrials</t>
  </si>
  <si>
    <t>Materials</t>
  </si>
  <si>
    <t>Financials</t>
  </si>
  <si>
    <t>Communication Services</t>
  </si>
  <si>
    <t>Comunicação</t>
  </si>
  <si>
    <t>Consumo discricionário</t>
  </si>
  <si>
    <t>Consumer Staples</t>
  </si>
  <si>
    <t>Energy</t>
  </si>
  <si>
    <t>Financeiro</t>
  </si>
  <si>
    <t>Health Care</t>
  </si>
  <si>
    <t>Saúde</t>
  </si>
  <si>
    <t>Indústria</t>
  </si>
  <si>
    <t>Information Technology</t>
  </si>
  <si>
    <t>Tecnologia</t>
  </si>
  <si>
    <t>Materiais Básicos</t>
  </si>
  <si>
    <t>Real Estate</t>
  </si>
  <si>
    <t>Imobiliário</t>
  </si>
  <si>
    <t>Utilities</t>
  </si>
  <si>
    <t>Setor (Ingles)</t>
  </si>
  <si>
    <t>Setor (Portugues)</t>
  </si>
  <si>
    <t>Pais</t>
  </si>
  <si>
    <t>Market cap</t>
  </si>
  <si>
    <t>P/E 5 anos</t>
  </si>
  <si>
    <t>P/E 10 anos</t>
  </si>
  <si>
    <t>Best pe</t>
  </si>
  <si>
    <t>PE</t>
  </si>
  <si>
    <t>EV/EVITDA</t>
  </si>
  <si>
    <t>EV/EBITDA best</t>
  </si>
  <si>
    <t>EV/EBITDA 5 anos</t>
  </si>
  <si>
    <t>P/VP</t>
  </si>
  <si>
    <t>P/VP- 5a nos</t>
  </si>
  <si>
    <t>EV/SALES</t>
  </si>
  <si>
    <t>best ev to sales</t>
  </si>
  <si>
    <t>ev to sales average</t>
  </si>
  <si>
    <t>EV</t>
  </si>
  <si>
    <t>net debt</t>
  </si>
  <si>
    <t>cash</t>
  </si>
  <si>
    <t>FCF</t>
  </si>
  <si>
    <t>FCF Yield</t>
  </si>
  <si>
    <t>FCF/Share</t>
  </si>
  <si>
    <t>FCO</t>
  </si>
  <si>
    <t>FCI</t>
  </si>
  <si>
    <t>MKT CAP/ EV/DEBT/CASH</t>
  </si>
  <si>
    <t>Consenso</t>
  </si>
  <si>
    <t>BUY</t>
  </si>
  <si>
    <t>HOLD</t>
  </si>
  <si>
    <t>SELL</t>
  </si>
  <si>
    <t>Rating</t>
  </si>
  <si>
    <t>Total analistas</t>
  </si>
  <si>
    <t>Maior</t>
  </si>
  <si>
    <t>Menor</t>
  </si>
  <si>
    <t>Median</t>
  </si>
  <si>
    <t>1 semana</t>
  </si>
  <si>
    <t>4 semanas</t>
  </si>
  <si>
    <t>3 meses</t>
  </si>
  <si>
    <t>6 meses</t>
  </si>
  <si>
    <t>Data de divulgacao (Proxima)</t>
  </si>
  <si>
    <t>Data de divulgacao (anterior)</t>
  </si>
  <si>
    <t>Calendario de resultados</t>
  </si>
  <si>
    <t>Volatilidade nos resultados</t>
  </si>
  <si>
    <t>Consenso - Mudança no target</t>
  </si>
  <si>
    <t>5 dias</t>
  </si>
  <si>
    <t>Performance</t>
  </si>
  <si>
    <t>Descriçao</t>
  </si>
  <si>
    <t>52_Maximo</t>
  </si>
  <si>
    <t>Tese</t>
  </si>
  <si>
    <t>52_Minimo</t>
  </si>
  <si>
    <t>Variaçao 1 ano %</t>
  </si>
  <si>
    <t>Variacao</t>
  </si>
  <si>
    <t>Variaçao 1 mes %</t>
  </si>
  <si>
    <t>Variaçao YTD</t>
  </si>
  <si>
    <t>Variacao 1 semana</t>
  </si>
  <si>
    <t>Receita</t>
  </si>
  <si>
    <t>LL</t>
  </si>
  <si>
    <t>Alavancagem</t>
  </si>
  <si>
    <t>net debt ebitda</t>
  </si>
  <si>
    <t>debt to equity</t>
  </si>
  <si>
    <t>debt to assets</t>
  </si>
  <si>
    <t>coverage ebit interest</t>
  </si>
  <si>
    <t>Z altman</t>
  </si>
  <si>
    <t>cash to market cap</t>
  </si>
  <si>
    <t>cash to total assets</t>
  </si>
  <si>
    <t>GICS</t>
  </si>
  <si>
    <t>Setor</t>
  </si>
  <si>
    <t>Industria</t>
  </si>
  <si>
    <t>Industria 2</t>
  </si>
  <si>
    <t>Resultados - Analise</t>
  </si>
  <si>
    <t>Volume de negociacao</t>
  </si>
  <si>
    <t>Membros independentes</t>
  </si>
  <si>
    <t>Tamanho do Conselho</t>
  </si>
  <si>
    <t>Reunioes por ano</t>
  </si>
  <si>
    <t>idade media</t>
  </si>
  <si>
    <t>Custo de capital</t>
  </si>
  <si>
    <t>wacc</t>
  </si>
  <si>
    <t>equity</t>
  </si>
  <si>
    <t>debt (depois de impostos)</t>
  </si>
  <si>
    <t>Conselho</t>
  </si>
  <si>
    <t>Remuneracao com acoes</t>
  </si>
  <si>
    <t>Remuneracao media do Conselho</t>
  </si>
  <si>
    <t>Remuneracao CEO</t>
  </si>
  <si>
    <t>Remuneracao</t>
  </si>
  <si>
    <t>Percentual de participacao do Boad</t>
  </si>
  <si>
    <t>Mulheres no Conselho</t>
  </si>
  <si>
    <t>Tempo media de permanencia no Conselho</t>
  </si>
  <si>
    <t>Compensacao Total do Board</t>
  </si>
  <si>
    <t>Score Geral ISS</t>
  </si>
  <si>
    <t>BEST PE</t>
  </si>
  <si>
    <t>Advance Auto Parts, Inc. is an automotive aftermarket parts provider. The Company offers auto and replacement parts, oil and fluids, exhaust, fuel systems, engines and ignition, cooling and heating, tools, transmission, drivetrain, and accessories. Advance Auto Parts serves customers in the United States, Canada, Puerto Rico, and the Virgin Islands.</t>
  </si>
  <si>
    <t>ABB Limited provides power and automation technologies. The Company operates under segments that include power products, power systems, automation products, process automation, and robotics.</t>
  </si>
  <si>
    <t>Amcor PLC operates as a packaging company. The Company offers wide range of flexible and rigid packaging, specialty cartons, closures, and services for food, beverage, pharmaceutical, and medical sectors. Amcor serves customers worldwide.</t>
  </si>
  <si>
    <t>Aegon N.V. offers life and health insurance, and related pension, savings, and investment products in Europe and North America. The Company also offers property and casualty insurance in the Netherlands, Spain, and Hungary, and financial services including banking, equipment lease financing, and mortgage lending.</t>
  </si>
  <si>
    <t>The AES Corporation is an electric power distribution company. The Company acquires, develops, owns, and operates renewable energy power plants. AES serves customers globally.</t>
  </si>
  <si>
    <t>Apartment Investment &amp; Management Company is a self-administered and self-managed real estate investment trust. The trust owns a geographically diversified portfolio of multifamily apartment properties in the United States, the District of Columbia, and Puerto Rico. Apartment Investment also provides property management and asset management services.</t>
  </si>
  <si>
    <t>Akamai Technologies, Inc. provides services for accelerating and improving the delivery of content and applications over the internet, ranging from live and on-demand streaming video capabilities to conventional content on websites, to tools that help people transact business and reach out to new and existing customers.</t>
  </si>
  <si>
    <t>Albemarle Corporation produces specialty chemicals. The Company offers plastics, polymers, and elastomers, as well as cleaning products, agricultural compounds, pharmaceuticals, photographic chemicals, drilling compounds, and biocides. Albemarle focuses on lithium, bromine, refining catalysts, and applied surface treatment. Albemarle markets its products globally.</t>
  </si>
  <si>
    <t>Align Technology, Inc. is a global medical device company. The Company designs, manufactures, and markets clear aligners and intraoral scanners for dentistry, as well as computer-aided design and manufacturing software for dental laboratories and dental practitioners. Align Technology serves customers worldwide.</t>
  </si>
  <si>
    <t>Alnylam Pharmaceuticals, Inc. operates as an early-stage therapeutics company. The Company discovers and develops drug and medicines for the treatment of human disease. Alnylam Pharmaceuticals serves health care sectors in the United States and the United Kingdom.</t>
  </si>
  <si>
    <t>Advanced Micro Devices, Inc. (AMD) produces semiconductor products and devices. The Company offers products such as microprocessors, embedded microprocessors, chipsets, graphics, video and multimedia products and supplies it to third-party foundries, as well as provides assembling, testing, and packaging services. AMD serves customers worldwide.</t>
  </si>
  <si>
    <t>Applied Materials, Inc. develops, manufactures, markets, and services semiconductor wafer fabrication equipment and related spare parts for the worldwide semiconductor industry. The Company's customers include semiconductor wafer and integrated circuit manufacturers, flat panel liquid crystal displays, solar photovoltaic cells and modules and other electronic devices manufacturers.</t>
  </si>
  <si>
    <t>America Movil SAB de C.V. provides telecommunications services. The Company offers wireless and fixed voice services, including airtime, local, domestic, international long-distance, and broadband services. America Movil serves customers worldwide.</t>
  </si>
  <si>
    <t>APA Corporation operates as an oil and gas company. The Company focuses on exploration and production of oil and gas properties. APA serves clients worldwide.</t>
  </si>
  <si>
    <t>Alexandria Real Estate Equities, Inc. acquires, manages, expands, and develops office and laboratory space properties. The Company leases its properties to pharmaceutical, biotechnology, diagnostic and personal care products companies, research institutions, and related government agencies. Alexandria Real Estate Equities serves customers in the State of California.</t>
  </si>
  <si>
    <t>Autohome Inc. operates as an automotive Internet platform. The Company through its platform provides buying and selling cars. Autohome also offers financing services.</t>
  </si>
  <si>
    <t>Autodesk, Inc. supplies PC software and multimedia tools. The Company's two-dimensional and three-dimensional products are used across industries and in the home for architectural design, mechanical design, geographic information systems and mapping, and visualization applications. Autodesk's software products are sold worldwide through a network of dealers and distributors.</t>
  </si>
  <si>
    <t>AvalonBay Communities, Inc. is a real estate investment trust. The Company develops, redevelops, acquires, owns, and operates multifamily communities in the United States.</t>
  </si>
  <si>
    <t>Alteryx, Inc. designs and develops software. The Company provides data storage, retrieval, management, reporting, and analytics solutions. Alteryx serves customers worldwide.</t>
  </si>
  <si>
    <t>AstraZeneca PLC operates as a holding company. The Company, through its subsidiaries, researches, manufactures, and sells pharmaceutical and medical products. AstraZeneca focuses its operations on eight therapeutic areas, including gastrointestinal, oncology, cardiovascular, respiratory, central nervous system, pain control, anaesthesia, and infection.</t>
  </si>
  <si>
    <t>American Airlines Group Inc. operates an airline. The Company provides scheduled passenger, freight, and mail service. American Airlines Group serves customers in the United States and Canada.</t>
  </si>
  <si>
    <t>Apple Inc. designs, manufactures, and markets smartphones, personal computers, tablets, wearables and accessories, and sells a variety of related accessories. The Company also offers payment, digital content, cloud and advertising services. Apple Inc.'s customers are primarily in consumer, small &amp; mid-sized business, education, enterprise and government markets worldwide.</t>
  </si>
  <si>
    <t>AbbVie Inc. researches and develops pharmaceutical products. The Company produces pharmaceutical drugs for specialty therapeutic areas such as immunology, chronic kidney disease, hepatitis C, women's health, oncology, and neuroscience. AbbVie also offers treatments for diseases including multiple sclerosis, parkinson's, and alzheimer's disease.</t>
  </si>
  <si>
    <t>Abbott Laboratories discovers, develops, manufactures, and sells a broad and diversified line of health care products and services. The Company's products include pharmaceuticals, nutritional, diagnostics, and vascular products. Abbott markets its products worldwide through affiliates and distributors.</t>
  </si>
  <si>
    <t>Anheuser-Busch InBev SA/NV manufactures alcoholic beverages. The Company produces and distributes beers. Anheuser-Busch InBev serves customers worldwide.</t>
  </si>
  <si>
    <t>Accenture PLC provides management and technology consulting services and solutions. The Company delivers a range of specialized capabilities and solutions to clients across all industries on a worldwide basis. Accenture operates a network of businesses provides consulting, technology, outsourcing, and alliances.</t>
  </si>
  <si>
    <t>Adobe Inc. develops, markets, and supports computer software products and technologies. The Company's products allow users to express and use information across all print and electronic media. Adobe offers a line of application software products, type products, and content for creating, distributing, and managing information. Adobe serves customers worldwide.</t>
  </si>
  <si>
    <t>Airbnb, Inc. operates an online marketplace for travel information and booking services. The Company offers lodging, home-stay, and tourism services via websites and mobile applications. Airbnb serves clients worldwide.</t>
  </si>
  <si>
    <t>Amgen Inc. is an independent biotechnology medicines company that discovers, develops, manufactures, and markets medicines for grievous illnesses. The Company focuses on human therapeutics and concentrates on innovating novel medicines based on cellular and molecular biology.</t>
  </si>
  <si>
    <t>Amazon.com, Inc. is an online retailer that offers a wide range of products. The Company products include books, music, computers, electronics, and numerous other products. Amazon offers personalized shopping services, Web-based credit card payment, and direct shipping to customers. Amazon also operates a cloud platform offering services globally.</t>
  </si>
  <si>
    <t>ArcelorMittal produces steel. The Company manufactures cold rolled, electrogalvanized and coated steels, slabs, bars, and wire rods. ArcelorMittal serves customers worldwide.</t>
  </si>
  <si>
    <t>ASML Holding N.V. develops, produces, and markets semiconductor manufacturing equipment, specifically machines for the production of chips through lithography. The Company services clients worldwide.</t>
  </si>
  <si>
    <t>AT&amp;T Inc. operates as a communications holding company. The Company, through its subsidiaries and affiliates, provides local and long-distance phone, wireless and data communications, Internet access and messaging, IP-based and satellite television, telecommunications equipment, and directory advertising and publishing services.</t>
  </si>
  <si>
    <t>Activision Blizzard, Inc. publishes, develops, and distributes interactive entertainment software and peripheral products. The Company's products covers diverse game categories, including action adventure, sports, racing, role playing, simulation, first-person action, music-based gaming, and strategy. Activision Blizzard serves customers worldwide.</t>
  </si>
  <si>
    <t>Broadcom Inc. designs, develops, and supplies semiconductor and infrastructure software solutions. The Company offers storage adapters, controllers, networking processors, motion control encoders, and optical sensors, as well as infrastructure and security software to modernize, optimize, and secure the most complex hybrid environments. Broadcom serves customers worldwide.</t>
  </si>
  <si>
    <t>American Express Company is a global payment and travel company. The Company's principal products and services are charge and credit payment card products and travel-related services offered to consumers and businesses around the world.</t>
  </si>
  <si>
    <t>Brookfield Asset Management Inc. operates as an asset management company. The Company invests in long-life, high-quality assets, and businesses, as well as focuses on real estate, infrastructure, private equity, and renewable power sectors. Brookfield Asset Management serves customers worldwide.</t>
  </si>
  <si>
    <t>Barclays PLC is a global financial services provider engaged in retail banking, credit cards, wholesale banking, investment banking, wealth management, and investment management services.</t>
  </si>
  <si>
    <t>BioNTech SE provides biotechnological solutions. The Company develops various types of treatments for cancer patients' tumors. BioNTech serves customers worldwide.</t>
  </si>
  <si>
    <t>BP P.L.C is an energy company. The Company explores and produces oil and natural gas, refines, markets, and supplies petroleum products, as well as generates solar energy, and manufactures and markets chemicals such as terephthalic acid, acetic acid, acrylonitrile, ethylene, and polyethylene. BP serves customers worldwide.</t>
  </si>
  <si>
    <t>Boston Scientific Corporation develops, manufactures, and markets minimally invasive medical devices. The Company's products are used in interventional cardiology, cardiac rhythm management, peripheral interventions, electrophysiology, neurovascular intervention, endoscopy, urology, gynecology, and neuromodulation.</t>
  </si>
  <si>
    <t>British American Tobacco P.L.C. operates as a holding company for a group of companies that manufactures, markets, and sells cigarettes and other tobacco products including cigars and roll-your-own tobacco.</t>
  </si>
  <si>
    <t>Alibaba Group Holding Limited provides online sales services. The Company provides internet infrastructure, electronic commerce, online financial, and internet content services through its subsidiaries. Alibaba Group Holding offers its products and services worldwide.</t>
  </si>
  <si>
    <t>Best Buy Co., Inc. retails consumer electronics, home office products, entertainment software, appliances, and related services through its retail stores, as well as its web site. The Company also retails pre-recorded home entertainment products through retail stores. Best Buy operates in the United States and Canada.</t>
  </si>
  <si>
    <t>Banco Santander S.A. attracts deposits and offers retail, commercial and private banking, and asset management services. The Bank offers consumer credit, mortgage loans, lease financing, factoring, mutual funds, pension funds, insurance, commercial credit, investment banking services, structured finance, and advice on mergers and acquisitions.</t>
  </si>
  <si>
    <t>Berkshire Hathaway Inc. is a holding company owning subsidiaries in a variety of business sectors. The Company's principal operations are insurance business conducted nationwide on a primary basis and worldwide on a reinsurance basis. Berkshire's other operations include a railway company, a specialty chemical company, and an international association of diversified businesses.</t>
  </si>
  <si>
    <t>Baidu, Inc. operates an Internet search engine. The Company offers algorithmic search, enterprise search, news, MP3, and image searches, voice assistance, online storage, and navigation services. Baidu serves clients globally.</t>
  </si>
  <si>
    <t>Biogen Inc. develops, manufactures, and commercializes therapies, focusing on neurology, oncology, and immunology. The Company products address diseases such as multiple sclerosis, non-hodgkin's lymphoma, rheumatoid arthritis, crohn's disease, and psoriasis.</t>
  </si>
  <si>
    <t>Booking Holdings Inc. operates as an online travel company. The Company offers a platform that allows to make travel reservations, as well as accommodation reservations, rentals cars, airline tickets, and vacation packages. Booking Holdings serves customers worldwide.</t>
  </si>
  <si>
    <t>BlackRock, Inc. provides investment management services to institutional clients and to retail investors through various investment vehicles. The Company manages funds, as well as offers risk management services. BlackRock serves governments, companies, and foundations worldwide.</t>
  </si>
  <si>
    <t>Bristol-Myers Squibb Company is a global biopharmaceutical company. The Company develops, licenses, manufactures, markets, and sells pharmaceutical and nutritional products. Bristol Myers Squibb focuses on products and experimental therapies address cancer, heart disease, HIV and AIDS, diabetes, rheumatoid arthritis, hepatitis, organ transplant rejection, and psychiatric disorders.</t>
  </si>
  <si>
    <t>Bank of America Corporation operates as a financial holding company. The Company offers saving accounts, deposits, mortgage and construction loans, cash and wealth management, certificates of deposit, investment funds, credit and debit cards, insurance, mobile, and online banking services. Bank of America serves customers worldwide.</t>
  </si>
  <si>
    <t>The Boeing Company operates as an aerospace company. The Company develops, manufactures, and services commercial airplanes, defense products, and space systems. Boeing serves clients worldwide.</t>
  </si>
  <si>
    <t>The Bank of New York Mellon Corporation (BNY Mellon) is a global financial services company. The Company provides asset and wealth management, asset servicing, issuer, clearing, and treasury services for institutions, corporations, and high net worth individuals.</t>
  </si>
  <si>
    <t>Boston Properties, Inc. operates as a real estate investment trust. The Company owns, manages, and develops office properties in the United States, with a significant presence in Boston, Washington, D.C., Midtown Manhattan, and San Francisco.</t>
  </si>
  <si>
    <t>Paramount Global operates as a media company. The Company produces and distributes entertainment content through studios, networks, streaming services, live events, and merchandise. Paramount Global serves customers worldwide.</t>
  </si>
  <si>
    <t>Carnival Corporation owns and operates cruise ships offering cruises to all major vacation destinations including North America, United Kingdom, Germany, Southern Europe, South America, and Asia Pacific. The Company, through a subsidiary also owns and operates hotels and lodges. Dually-listed company with CCL LN.</t>
  </si>
  <si>
    <t>CoStar Group, Inc. provides commercial real estate information, analytics, and online marketplaces. The Company offers CRE research and real-time data, mobile and online real estate marketplace, rental home, and comparative analytics to the hotel industry. CoStar Group serves customers in the United States.</t>
  </si>
  <si>
    <t>Cigna Corporation operates as an insurance company. The Company offers life, accident, disability, supplemental, medicare, and dental insurance products and services. Cigna serves individuals, families, and businesses worldwide.</t>
  </si>
  <si>
    <t>Coupa Software Incorporated designs and develops software solutions. The Company offers procurement and expense management software to engineering, government, education, health care, retail, and staffing industries. Coupa Software serves customers around the world.</t>
  </si>
  <si>
    <t>Credit Suisse Group AG operates as a wealth management firm. The Company specializes in investment banking and offers wealth management activities aiming to capitalize on both the large pool of wealth within mature markets, as well as the significant growth in wealth in Asia Pacific and other emerging markets. Credit Suisse Group serves customers worldwide.</t>
  </si>
  <si>
    <t>Corteva, Inc. provides agricultural products. The Company offers seeds and crop protection products, as well as software solutions and digital services. Corteva serves customers worldwide.</t>
  </si>
  <si>
    <t>Coinbase Global, Inc. provides financial solutions. The Company offers platform to buy and sell cryptocurrencies. Coinbase Global serves clients worldwide.</t>
  </si>
  <si>
    <t>Caterpillar Inc. designs, manufactures, and markets construction, mining, and forestry machinery. The Company also manufactures engines and other related parts for its equipment, and offers financing and insurance. Caterpillar distributes its products through a worldwide organization of dealers.</t>
  </si>
  <si>
    <t>Charter Communications, Inc. operates as a cable telecommunications company. The Company offers cable broadcasting, internet, voice, and mass media services. Charter Communications serves customers in the United States.</t>
  </si>
  <si>
    <t>Chevron Corporation operates as a renewable fuel company. The Company produces and transports crude oil and natural gas, as well as refines, markets, and distributes fuels. Chevron serves clients worldwide.</t>
  </si>
  <si>
    <t>Comcast Corporation provides media and television broadcasting services. The Company offers video streaming, television programming, high-speed Internet, cable television, and communication services. Comcast serves customers worldwide.</t>
  </si>
  <si>
    <t>The Coca-Cola Company manufactures, markets, and distributes soft drink concentrates and syrups. The Company also distributes and markets juice and juice-drink products. Coca-Cola distributes its products to retailers and wholesalers worldwide.</t>
  </si>
  <si>
    <t>Colgate-Palmolive Company is a consumer products company that markets its products throughout the world. The Company's products include toothpaste, toothbrushes, shampoos, deodorants, bar and liquid soaps, dishwashing liquid, and laundry products, as well as pet nutrition products for cats and dogs.</t>
  </si>
  <si>
    <t>ConocoPhillips explores for, produces, transports, and markets crude oil, natural gas, natural gas liquids, liquefied natural gas, and bitumen on a worldwide basis.</t>
  </si>
  <si>
    <t>Coty Inc. manufactures and distributes beauty products. The Company offers fragrances, color cosmetics, hygiene, sun care, and skin treatment products. Coty supplies its products to department stores, specialty retailers, mass-market retailers, and duty free shops in airports worldwide.</t>
  </si>
  <si>
    <t>Costco Wholesale Corporation is a membership warehouse club The Company sells all kinds of food, automotive supplies, toys, hardware, sporting goods, jewelry, electronics, apparel, health, and beauty aids, as well as other goods. Costco Wholesale serves customers worldwide.</t>
  </si>
  <si>
    <t>Trip.com Group Limited provides online travel agency services. The Company offers mobile applications, hotel reservations, flight ticketing, package tours, corporate travel management, and train ticketing services. Trip.com Group provides services worldwide.</t>
  </si>
  <si>
    <t>Cisco Systems, Inc. provides information technology and networking services. The Company offers enterprise network security, software development, data collaboration, cloud computing, and other related services. Cisco Systems serves customers in the United States.</t>
  </si>
  <si>
    <t>Citigroup Inc. is a diversified financial services holding company that provides a broad range of financial services to consumer and corporate customers. The Company services include investment banking, retail brokerage, corporate banking, and cash management products and services. Citigroup serves customers globally.</t>
  </si>
  <si>
    <t>CVS Health Corporation provides health care and retail pharmacy services. The Company offers prescription medications, beauty, personal care, cosmetics, and health care products, as well as pharmacy benefit management (PBM), disease management, and administrative services. CVS Health operates in the United States and Puerto Rico.</t>
  </si>
  <si>
    <t>Datadog, Inc. provides software solutions. The Company offers cloud-based monitoring and analytics platform which integrates and automates infrastructure monitoring, application performance monitoring, and log management for real-time observability of customers. Datadog operates worldwide.</t>
  </si>
  <si>
    <t>Dexcom, Inc. operates as a medical device company focused on the design and development of continuous glucose monitoring systems for people with diabetes. The Company develops a small implantable device that continuously measures glucose levels in subcutaneous tissue just under the skin and a small external receiver to which the sensor transmits glucose levels at specified intervals.</t>
  </si>
  <si>
    <t>Digital Realty Trust, Inc. owns, acquires, repositions, and manages technology-related real estate. The Company's properties contain applications and operations critical to the day-to-day operations of technology industry tenants and corporate enterprise data center tenants. Digital property portfolio is located throughout the United States and in England.</t>
  </si>
  <si>
    <t>DocuSign, Inc. provides electronic signature solutions. The Company offers platform that enables businesses of all sizes to digitally prepare, sign, act on, and manage agreements. DocuSign serves mortgage, non-profit, government, real estate, insurance, technology, and healthcare industries worldwide.</t>
  </si>
  <si>
    <t>Dow Inc. produces and distributes chemical products. The Company manufactures and supplies chemicals for liquid injection molding, architecture fabrication, leather, textiles, automobiles, rubber consumer goods, and food industries. Dow serves customers worldwide.</t>
  </si>
  <si>
    <t>Devon Energy Corporation operates as an independent energy company that is involved primarily in oil and gas exploration, development and production, the transportation of oil, gas, and NGLs and the processing of natural gas. The Company also has marketing and midstream operations primarily in North America that include gas, crude oil, and NGLs.</t>
  </si>
  <si>
    <t>Deutsche Bank AG is a global financial service provider delivering commercial, investment, private, and retail banking. The Bank offers debt, foreign exchange, derivatives, commodities, money markets, repo and securitization, cash equities, research, equity prime services, loans, convertibles, advice on M&amp;A and IPO's, trade finance, retail banking, asset management, and corporate investments.</t>
  </si>
  <si>
    <t>Delta Air Lines, Inc. provides scheduled air transportation for passengers, freight, and mail over a network of routes. The Company offers flight status information, bookings, baggage handling, and other related services. Delta Air Lines serves customers worldwide.</t>
  </si>
  <si>
    <t>Deere &amp; Company manufactures and distributes a range of agricultural, construction, forestry, and commercial and consumer equipment. The Company supplies replacement parts for its own products and for those of other manufacturers. Deere also provides product and parts financing services. Deere and Company extends its services and products worldwide.</t>
  </si>
  <si>
    <t>Diageo plc produces, distills, and markets alcoholic beverages. The Company offers a wide range of branded beverages, including vodkas, whiskeys, tequilas, gins, and beer.</t>
  </si>
  <si>
    <t>Dollar General Corporation operates a chain of discount retail stores. The Company offer a broad selection of merchandise, including consumable products such as food, paper and cleaning products, health, beauty, pet supplies, and non-consumables such as seasonal merchandise. Dollar General serves customers in the United States.</t>
  </si>
  <si>
    <t>Danaher Corporation designs, manufactures, and markets professional, medical, industrial and commercial products, and services in the sectors of test and measurement, environmental, life sciences, dental, and industrial technologies.</t>
  </si>
  <si>
    <t>The Walt Disney Company operates as an entertainment and media enterprise company. The Company's business segments includes, media networks, parks and resorts, studio entertainment, consumer products, and interactive media. Walt Disney serves customers worldwide.</t>
  </si>
  <si>
    <t>Ecopetrol SA is an integrated oil company. The Company owns interests in  oil producing fields in the central area, south, west and north of Colombia as well as refineries, ports for fuel exports and imports on both coasts and the transportation network of pipelines and polyducts throughout the Colombian territory.</t>
  </si>
  <si>
    <t>EOG Resources, Inc. explores, develops, produces, and markets natural gas and crude oil. The Company operates in major producing basins in the United States, Canada, Trinidad, the United Kingdom North Sea, China, and from time to time select other international areas.</t>
  </si>
  <si>
    <t>Equinor ASA operates as an energy company. The Company develops oil, gas, wind, and solar energy projects, as well as focuses on offshore operations and exploration services. Equinor serves customers worldwide.</t>
  </si>
  <si>
    <t>Equity Residential is a real estate investment trust. The Trust acquires, develops, and manages apartment complexes in the United States.</t>
  </si>
  <si>
    <t>Telefonaktiebolaget LM Ericsson develops and manufactures network equipment and software, as well as services for network and business operations. The Company's portfolio also includes products for the enterprise, cable, mobile platform, and power module markets.</t>
  </si>
  <si>
    <t>Essex Property Trust, Inc. is a self-administered and self-managed real estate investment trust company. The Company specializes in acquiring, developing, and managing multifamily residential properties. Essex has ownership interests in residential properties and commercial properties located in the States of California and Washington.</t>
  </si>
  <si>
    <t>Eaton Corporation PLC manufactures engineered products for the industrial, vehicle, construction, commercial, and aerospace markets. The Company offers hydraulic products and fluid connectors, electrical power distribution and control equipment, truck drivetrain systems, engine components, and a wide variety of controls. Eaton conducts business worldwide.</t>
  </si>
  <si>
    <t>Electronic Arts Inc. develops, publishes, and distributes branded interactive entertainment software worldwide for video game consoles, personal computers, handheld game players, and cellular handsets. The Company also provides online game-related services.</t>
  </si>
  <si>
    <t>eBay Inc. is a global e-commerce company. The Company's platforms are designed to enable sellers worldwide to organize and offer their inventory for sale and buyers to find and buy it. eBay serves customers worldwide.</t>
  </si>
  <si>
    <t>The Estee Lauder Companies Inc. manufactures and markets a wide range of skin care, makeup, fragrance, and hair care products. The Company's products are sold in countries and territories around the world.</t>
  </si>
  <si>
    <t>Equinix, Inc. operates as a real estate investment trust. The Company invests in interconnected data centers. Equinix focuses on developing network and cloud-neutral data center platform for cloud and information technology, enterprises, network, and mobile services providers, as well as for financial companies.</t>
  </si>
  <si>
    <t>Exxon Mobil Corporation operates petroleum and petro chemicals businesses. The Company provides exploration and production of oil and gas, electric power generation, coal, and minerals operations. Exxon Mobil also manufactures and markets fuels, lubricants, and chemicals. Exxon Mobil serves customers worldwide.</t>
  </si>
  <si>
    <t>Diamondback Energy Inc operates as an independent oil and natural gas company currently focused on the acquisition, development, exploration, and exploitation of unconventional, onshore oil, and natural gas reserves in the Permian Basin in West Texas.</t>
  </si>
  <si>
    <t>Fidelity National Information Services, Inc. is a payment services provider. The Company provides credit and debit card processing, electronic banking services, check risk management, check cashing, and merchant card processing services to financial institutions and merchants.</t>
  </si>
  <si>
    <t>Fortinet, Inc. provides network security solutions. The Company offers network security appliances, software, and subscription services. Fortinet systems integrate the industry's broadest suite of security technologies, including firewall, VPN, antivirus, intrusion prevention (IPS), web filtering, antispam, and traffic shaping.</t>
  </si>
  <si>
    <t>Freeport-McMoRan Inc. is an international natural resources company. The Company operates large, long-lived, geographically diverse assets with significant reserves of copper, gold, molybdenum, cobalt, oil, and gas.</t>
  </si>
  <si>
    <t>Ford Motor Company designs, manufactures, and services cars and trucks. The Company also provides vehicle-related financing, leasing, and insurance through its subsidiary.</t>
  </si>
  <si>
    <t>FedEx Corporation delivers packages and freight to multiple countries and territories through an integrated global network. The Company provides worldwide express and freight delivery, ground small-parcels, less-than-truckload, supply chain management, customs brokerage services, trade facilitation, and electronic commerce solutions.</t>
  </si>
  <si>
    <t>First Solar, Inc. designs and manufactures solar modules. The Company uses a thin film semiconductor technology to manufacture electricity-producing solar modules.</t>
  </si>
  <si>
    <t>Gold Fields Ltd is a gold producer with annualised production of approx. 2.0 million gold equivalent ounces from six operating mines in Australia, Ghana, Peru and South Africa. The Company has four major projects at resource development or feasibility level.</t>
  </si>
  <si>
    <t>GSK PLC operates as a research-based pharmaceutical company. The Company develops, manufactures, and markets vaccines, prescription, and over-the-counter medicines, as well as health-related consumer products. GSK provides products for infections, depression, skin conditions, asthma, heart and circulatory disease, and cancer.</t>
  </si>
  <si>
    <t>General Electric Company is a globally diversified technology and financial services company. The Company's products and services include aircraft engines, power generation, water processing, and household appliances to medical imaging, business and consumer financing, and industrial products.</t>
  </si>
  <si>
    <t>Gilead Sciences, Inc. is a research-based biopharmaceutical company that discovers, develops, and commercializes therapeutics to advance the care of patients suffering from life-threatening diseases. The Company primary areas of focus include HIV, AIDS, liver disease, and serious cardiovascular and respiratory conditions.</t>
  </si>
  <si>
    <t>General Motors Company designs, builds, and sells cars, trucks, crossovers, and automobile parts. The Company offers vehicle protection, parts, accessories, maintenance, satellite radio, and automotive financing services. General Motors provides its vehicles and services worldwide.</t>
  </si>
  <si>
    <t>Alphabet Inc. operates as a holding company. The Company, through its subsidiaries, provides web-based search, advertisements, maps, software applications, mobile operating systems, consumer content, enterprise solutions, commerce, and hardware products.</t>
  </si>
  <si>
    <t>GoPro, Inc. develops and manufactures wearable and gear mountable cameras along with related accessories. The Company's products are designed for use in activities ranging from action sports to professional videography. GoPro also offers mobile applications and software to enable users to edit, manage, and share their photo and video files.</t>
  </si>
  <si>
    <t>The Goldman Sachs Group, Inc., a bank holding company, is a global investment banking and securities firm specializing in investment banking, trading and principal investments, asset management and securities services. The Company provides services to corporations, financial institutions, governments, and high-net worth individuals.</t>
  </si>
  <si>
    <t>HCA Healthcare, Inc. offers health care services. The Hospital provides diagnosis, treatments, consultancy, nursing, surgeries, and other services, as well as medical education, physician resource center, and training programs. HCA Healthcare serves patients in the United States.</t>
  </si>
  <si>
    <t>Harley-Davidson, Inc. designs, manufactures, and sells motorcycles. The Company's products include heavyweight touring, custom, and performance motorcycles, as well as a line of motorcycle parts, accessories, and general merchandise. Harley-Davidson serves customers in the United States.</t>
  </si>
  <si>
    <t>HSBC Holdings plc is the holding company for the HSBC Group. The Company provides a variety of international banking and financial services, including retail and corporate banking, trade, trusteeship, securities, custody, capital markets, treasury, private and investment banking, and insurance. HSBC Holdings operates worldwide.</t>
  </si>
  <si>
    <t>Horizon Therapeutics Public Limited Company operates as a biopharmaceutical company. The Company develops, acquires, and commercializes late-stage biopharmaceutical therapies for the treatment of pain and inflammation as well as specialty and orphan diseases.</t>
  </si>
  <si>
    <t>The Home Depot, Inc. is a home improvement retailer. The Company offers wide range of building materials, home improvement, lawn, and garden products, as well as provides DYI ideas, installation, repair, and other services. Home Depot serves customers worldwide.</t>
  </si>
  <si>
    <t>Honda Motor Co., Ltd. develops, manufactures, and distributes motorcycles, automobiles, and power products such as generators and farm machinery. The Company also operates a financial credit business. Honda Motor has manufacturing facilities in the US, Canada, the UK, France, Italy, Spain, Brazil, Mexico, India, and Thailand.</t>
  </si>
  <si>
    <t>HP Inc. provides computing, imaging and printing systems, mobile devices, solutions, and services for business and home. The Company offers products which includes laser and inkjet printers, scanners, copiers and faxes, personal computers, workstations, storage solutions, computing, and printing systems. HP sells its products worldwide.</t>
  </si>
  <si>
    <t>Illumina, Inc. develops, manufactures and markets integrated systems for the large scale analysis of genetic variation and biological function. The Company provides a comprehensive line of products and services that currently serve the sequencing, genotyping and gene expression markets for genomic research centers, pharmaceutical companies, academic institutions and biotechnology companies.</t>
  </si>
  <si>
    <t>Iron Mountain Incorporated is a storage and information management company. The Company provides records management, data management solutions, and information destruction services. Iron Mountain serves banking, energy, entertainment, health care, insurance, law firm, life science, retail, and pharmaceutical industries worldwide.</t>
  </si>
  <si>
    <t>Intuitive Surgical, Inc. design, manufactures, and markets surgical systems. The Company offers endoscopes, endoscopic retractors and disectors, scissors, scalpels, forceps, needle holders, electrocautery, ultrasonic cutters, and accessories during surgical procedures. Intuitive Surgical operates worldwide.</t>
  </si>
  <si>
    <t>Intuit Inc. develops and markets business and financial management software solutions for small and medium sized businesses, financial institutions, consumers, and accounting professionals. The Company provides business management and payroll processing, personal finance, and tax preparation and filing software solutions. Intuit serves customers worldwide.</t>
  </si>
  <si>
    <t>Intel Corporation designs, manufactures, and sells computer components and related products. The Company major products include microprocessors, chipsets, embedded processors and microcontrollers, flash memory, graphic, network and communication, systems management software, conferencing, and digital imaging products.</t>
  </si>
  <si>
    <t>JD.com, Inc. is an online direct sales company in China. The Company offers a wide selection of products through its website and mobile applications. JD.com sells appliances, computers, digital products, communication products, garments, books, and household items to consumers and vendors.</t>
  </si>
  <si>
    <t>Johnson &amp; Johnson manufactures health care products and provides related services for the consumer, pharmaceutical, and medical devices and diagnostics markets. The Company sells products such as skin and hair care products, acetaminophen products, pharmaceuticals, diagnostic equipment, and surgical equipment in countries located around the world.</t>
  </si>
  <si>
    <t>JPMorgan Chase &amp; Co. provides global financial services and retail banking. The Company provides services such as investment banking, treasury and securities services, asset management, private banking, card member services, commercial banking, and home finance. JP Morgan Chase serves business enterprises, institutions, and individuals.</t>
  </si>
  <si>
    <t>The Kraft Heinz Company produces food products. The Company distributes dairy products, sauces, flavored milk powders, and other products. Kraft Heinz serves customers worldwide.</t>
  </si>
  <si>
    <t>Kinder Morgan, Inc. of Delaware operates as a pipeline transportation and energy storage company. The Company owns and operates pipelines that transport natural gas, gasoline, crude oil, carbon dioxide, and other products, as well as terminals that store petroleum products and chemicals and handle bulk materials like coal and petroleum coke.</t>
  </si>
  <si>
    <t>Lumen Technologies, Inc. provides digital solutions for home and business premises. The Company offers communications, network security, cloud solutions, voice, and managed services. Lumen Technologies serves customers worldwide.</t>
  </si>
  <si>
    <t>Lam Research Corporation manufactures, markets, and services semiconductor processing equipment used in the making of integrated circuits. The Company's products are used to deposit special films on a silicon wafer and etch away portions of various films to create a circuit design. Lam Research sells its products worldwide.</t>
  </si>
  <si>
    <t>Lululemon Athletica Inc. designs and retails athletic clothing products. The Company produces fitness pants, shorts, tops and jackets for yoga, dance, running, and general fitness. Lululemon Athletica serves customers worldwide.</t>
  </si>
  <si>
    <t>Lloyds Banking Group plc, through subsidiaries and associated companies, offers a range of banking and financial services. The Company provides retail banking, mortgages, pensions, asset management, insurance services, corporate banking, and treasury services.</t>
  </si>
  <si>
    <t>Eli Lilly and Company discovers, develops, manufactures, and sells pharmaceutical products for humans and animals. The Company products are sold in countries around the world. Eli Lilly products include neuroscience, endocrine, anti-infectives, cardiovascular agents, oncology, and animal health products.</t>
  </si>
  <si>
    <t>Lockheed Martin Corporation is a global security company that primarily researches, designs, develops, manufactures, and integrates advanced technology products and services. The Company businesses span space, telecommunications, electronics, information and services, aeronautics, energy, and systems integration. Lockheed Martin operates worldwide.</t>
  </si>
  <si>
    <t>Lowe`s Companies, Inc. operates as a home improvement store. The Company offers tools, appliances, building supplies, carpet, bathroom, and lighting products. Lowe`s serves customers in the United States.</t>
  </si>
  <si>
    <t>MongoDB, Inc. develops database software. The Company provides an open-source database platform for automating, monitoring, and deployment backups. MongoDB renders enterprise software integration, platform certification, and commercial licensing services. MongoDB serves clients worldwide.</t>
  </si>
  <si>
    <t>MGM Resorts International operates gaming, hospitality, and entertainment resorts. The Company offers accommodation, dining, meeting, convention and hospitality management services for casino and non-casino properties. MGM Resorts International serves customers worldwide.</t>
  </si>
  <si>
    <t>Monster Beverage Corporation operates as a holding company. The Company, through its subsidiaries, markets and distributes energy drinks. Monster Beverage serves customers worldwide.</t>
  </si>
  <si>
    <t>Moderna, Inc. operates as a clinical stage biotechnology company. The Company focuses on the discovery and development of messenger RNA therapeutics and vaccines. Moderna develops mRNA medicines for infectious, immuno-oncology, and cardiovascular diseases.</t>
  </si>
  <si>
    <t>Marathon Oil Corporation is an independent international energy company. The Company engages in exploration and production of petroleum and natural gas. Marathon Oil serves customers globally.</t>
  </si>
  <si>
    <t>Meta Platforms, Inc. operates as a social technology company. The Company builds applications and technologies that help people connect, find communities, and grow businesses. Meta Platform is also involved in advertisements, augmented, and virtual reality.</t>
  </si>
  <si>
    <t>Mitsubishi UFJ Financial Group, Inc. (MUFG) is a holding company established through the merger of Mitsubishi Tokyo Financial Group and UFJ Holdings. As a financial group, the Company provides a variety of financial and investment services including commercial banking, trust banking, international finance, and assets management services.</t>
  </si>
  <si>
    <t>McDonald's Corporation franchises and operates fast food chain. The Company offers various food products and soft drinks, and non alcoholic beverages. McDonald's serves customers worldwide.</t>
  </si>
  <si>
    <t>Mondelez International, Inc. is a food and beverage company. The Company manufactures and markets packaged food products, including snacks, beverages, cheese, convenient meals, and other packaged grocery products. Mondelez International sells its products worldwide.</t>
  </si>
  <si>
    <t>Medtronic, PLC develops therapeutic and diagnostic medical products. The Company's principal products include those for bradycardia pacing, tachyarrhythmia management, atrial fibrillation management, heart failure management, heart valve replacement, malignant and non-malignant pain, and movement disorders. Medtronic's products are sold worldwide.</t>
  </si>
  <si>
    <t>MercadoLibre, Inc. operates an online trading site for the Latin American markets. The Company's website allows businesses and individuals to list items, conduct sales, and purchases online in either a fixed-price and auction format. MercadoLibre offers classified advertisements for motor vehicles, vessels, aircraft, and real estate, as well as online payment services.</t>
  </si>
  <si>
    <t>MetLife, Inc. provides individual insurance, employee benefits, and financial services with operations throughout the United States and the regions of Latin America, Europe, and Asia Pacific. The Company's products include life insurance, annuities, automobile and homeowners insurance, retail banking, and other financial services to individuals, as well as group insurance.</t>
  </si>
  <si>
    <t>3M Company conducts operations in electronics, telecommunications, industrial, consumer and office, health care, safety, and other markets. The Company businesses share technologies, manufacturing operations, marketing channels, and other resources. 3M serves customers worldwide.</t>
  </si>
  <si>
    <t>Altria Group, Inc. is a holding company. The Company, through subsidiaries, manufactures and sells cigarettes and other tobacco products, including cigars and pipe tobacco. Altria holds an interest in a brewery company.</t>
  </si>
  <si>
    <t>The Mosaic Company produces and distributes crop nutrients to the agricultural communities. The Company offers feed ingredients, crop nutrient, industrial products, concentrated phosphates, and potash. Mosaic serves customers worldwide.</t>
  </si>
  <si>
    <t>Merck &amp; Co., Inc. is a global health care company that delivers health solutions through its prescription medicines, vaccines, biologic therapies, animal health, and consumer care products, which it markets directly and through its joint ventures. The Company has operations in pharmaceutical, animal health, and consumer care.</t>
  </si>
  <si>
    <t>Morgan Stanley, a bank holding company, provides diversified financial services on a worldwide basis. The Company operates a global securities business which serves individual and institutional investors and investment banking clients. Morgan Stanley also operates a global asset management business.</t>
  </si>
  <si>
    <t>Mastercard Incorporated provides financial transaction processing services. The Company offers payment processing services for credit and debit cards, electronic cash, automated teller machines, and travelers checks. Mastercard serves customers worldwide.</t>
  </si>
  <si>
    <t>Microsoft Corporation operates as a software company. The Company offers applications, extra cloud storage, and advanced security solutions. Microsoft serves customers worldwide.</t>
  </si>
  <si>
    <t>Micron Technology, Inc., through its subsidiaries, manufactures and markets dynamic random access memory chips (DRAMs), static random access memory chips (SRAMs), flash memory, semiconductor components, and memory modules.</t>
  </si>
  <si>
    <t>Norwegian Cruise Line Holdings Ltd. operates a fleet of passenger cruise ships. The Company offers an array of cruise itineraries and theme cruises, as well as markets its services through various distribution channels including retail and travel agents, international and incentive sales, and consumer direct. Norwegian Cruise Line Holdings serves customers worldwide.</t>
  </si>
  <si>
    <t>Nasdaq, Inc. operates as a stock exchange. The Company provides trading, clearing, exchange technology, regulatory, securities listing, analysis, investing tools and guides, financial, and information services. Nasdaq offers its services worldwide.</t>
  </si>
  <si>
    <t>Newmont Corporation acquires, explores, and develops mineral properties. The Company produces and markets gold, copper, silver, zinc, and lead. Newmont serves customers worldwide.</t>
  </si>
  <si>
    <t>ServiceNow, Inc. provides enterprise information technology (IT) management software. The Company designs, develops, and produces prepackaged computer software, cloud services, and IT service management platform. ServiceNow serves customers throughout the United States.</t>
  </si>
  <si>
    <t>Nucor Corporation manufactures steel products. The Company's products include carbon and alloy steel, steel joints, steel deck, cold finished steel, steel grinding balls, steel bearing products, and metal building systems. Nucor also brokers ferrous and nonferrous metals, pig iron, HBI, and DRI, supplies ferro-alloys, processes ferrous, and nonferrous scrap.</t>
  </si>
  <si>
    <t>Novo Nordisk A/S develops, produces, and markets pharmaceutical products. The Company focuses on diabetes care and offers insulin delivery systems and other diabetes products. Novo Nordisk also works in areas such as haemostatis management, growth disorders, and hormone replacement therapy. The Company offers educational and training materials. Novo Nordisk markets worldwide.</t>
  </si>
  <si>
    <t>Novartis AG manufactures pharmaceutical and consumer healthcare products. The Company uses innovative science and digital technologies to create transformative treatments in areas of great medical need. Novartis offers patent protected prescription medicine and generic pharmaceuticals and biosimilars.</t>
  </si>
  <si>
    <t>NXP Semiconductors NV operates as a global semiconductor company. The Company designs semiconductors and software for mobile communications, consumer electronics, security applications, in-car entertainment, and networking.  NXP offers its products to the automotive, identification, wireless infrastructure, lighting, mobile, and computing applications.</t>
  </si>
  <si>
    <t>NetEase, Inc. operates as an leading internet technology company providing online services including content, community, communication, and commerce. The Company develops and operates online games, electronic commerce, internet media, innovative business, and other businesses. NetEase expands its businesses to Japan, North American, and other other international markets.</t>
  </si>
  <si>
    <t>NextEra Energy, Inc. provides sustainable energy generation and distribution services. The Company generates electricity through wind, solar, and natural gas. Through its subsidiaries, NextEra Energy also operates multiple commercial nuclear power units.</t>
  </si>
  <si>
    <t>Netflix, Inc. operates as a subscription streaming service and production company. The Company offers a wide variety of TV shows, movies, anime, and documentaries on internet-connected devices. Netflix serves customers worldwide.</t>
  </si>
  <si>
    <t>NIKE, Inc. designs, develops, and markets athletic footwear, apparel, equipment, and accessory products for men, women, and children. The Company sells its products to retail stores, through its own stores, subsidiaries, and distributors. NIKE serves customers worldwide.</t>
  </si>
  <si>
    <t>Nokia Oyj is a global communications company. The Company produces a broad range of technological devices and software, and operates networks, sales ,and communication channels worldwide.</t>
  </si>
  <si>
    <t>NVIDIA Corporation designs, develops, and markets three dimensional (3D) graphics processors and related software. The Company offers products that provides interactive 3D graphics to the mainstream personal computer market.</t>
  </si>
  <si>
    <t>Okta, Inc. develops internet applications software. The Company offers automated user management, integration, mobile identification, multifactor authentication, and reporting software. Okta serves customers worldwide.</t>
  </si>
  <si>
    <t>Oracle Corporation supplies software for enterprise information management. The Company offers databases and relational servers, application development and decision support tools, and enterprise business applications. Oracle's software runs on network computers, personal digital assistants, set-top devices, PCs, workstations, minicomputers, mainframes, and massively parallel computers.</t>
  </si>
  <si>
    <t>Occidental Petroleum Corporation explores for, develops, produces, and markets crude oil and natural gas. The Company also manufactures and markets a variety of basic chemicals, vinyls and performance chemicals. Occidental also gathers, treats, processes, transports, stores, trades and markets crude oil, natural gas, NGLs, condensate and carbon dioxide (CO2) and generates and markets power.</t>
  </si>
  <si>
    <t>Pinduoduo Inc. operates as an e-commerce platform. The Company offers  a wide range of merchandise online including groceries, fashion, beauty, and electronics. Pinduoduo serves customers worldwide.</t>
  </si>
  <si>
    <t>Prologis, Inc. is an owner, operator, and developer of industrial real estate, focused on global and regional markets across the Americas, Europe, and Asia. The Company also leases modern distribution facilities to customers, including manufacturers, retailers, transportation companies, third-party logistics providers, and other enterprises.</t>
  </si>
  <si>
    <t>Public Storage is a real estate investment trust. The Trust's principal business activities include the acquisition, development, ownership, and operation of self-storage facilities in the United States. Public Storage also own an equity interest in an owner and operator of self-storage facilities in Europe.</t>
  </si>
  <si>
    <t>Palantir Technologies Inc. develops software to analyze information. The Company offers solutions support many kinds of data including structured, unstructured, relational, temporal, and geospatial. Palantir Technologies serves customers worldwide.</t>
  </si>
  <si>
    <t>PepsiCo, Inc. operates foods and beverages businesses. The Company manufactures markets and sells a variety of grain-based snacks, carbonated and non-carbonated beverages, and foods. PepsiCo serves customers worldwide.</t>
  </si>
  <si>
    <t>Pfizer Inc. operates as a pharmaceutical company. The Company offers medicines, vaccines, medical devices, and consumer healthcare products for oncology, inflammation, cardiovascular, and other therapeutic areas. Pfizer serves customers worldwide.</t>
  </si>
  <si>
    <t>The Procter &amp; Gamble Company manufactures and markets consumer products. The Company provides products in the laundry and cleaning, paper, beauty care, food and beverage, and health care segments. Procter &amp; Gamble products serves customers worldwide.</t>
  </si>
  <si>
    <t>Philip Morris International Inc (PMI) is a leading international tobacco company working to deliver a smoke-free future and evolving its portfolio for the long term to include products outside of the tobacco and nicotine sector. The company's current product portfolio primarily consists of cigarettes and smoke-free products, including heat-not-burn, vapor and oral nicotine products.</t>
  </si>
  <si>
    <t>PayPal Holdings, Inc. operates as a holding company. The Company, through its subsidiaries, provides technology platform that enables digital and mobile payments on behalf of consumers and merchants. The Company offers online payment solutions. PayPal Holdings serves customers worldwide.</t>
  </si>
  <si>
    <t>Qualcomm Incorporated operates as a multinational semiconductor and telecommunications equipment company. The Company develops and delivers digital wireless communications products and services based on CDMA digital technology. Qualcomm serves customers worldwide.</t>
  </si>
  <si>
    <t>Royal Caribbean Cruises Ltd. operates as a global cruise company operating a fleet of vessels in the cruise vacation industries. The Company operates through brands which primarily serve the contemporary, premium, and deluxe segments of the cruise vacation industry which also includes the budget and luxury segments.</t>
  </si>
  <si>
    <t>Roblox Corporation provides entertainment products and services. The Company designs and develops a wide range of online games such as internet three-dimensional and tutorial games for kids, teens, and adults. Roblox serves customers worldwide.</t>
  </si>
  <si>
    <t>Regeneron Pharmaceuticals, Inc. is a biopharmaceutical company. The Company discovers, develops, and commercializes pharmaceutical products for the treatment of serious medical conditions. Regeneron Pharmaceuticals serves the healthcare sector in the United States.</t>
  </si>
  <si>
    <t>Rio Tinto PLC operates as a mining company. The Company focuses on mining for aluminum, borates, copper, gold, iron ore, lead, silver, tin, uranium, zinc, titanium dioxide feedstock, diamonds, salt, and zircon. Rio Tinto serves clients worldwide.</t>
  </si>
  <si>
    <t>Raytheon Technologies Corporation operates as an aircraft manufacturing company. The Company focuses on technology offerings and engineering teams to deliver innovative solutions such as aero structures, avionics, interiors, mechanical systems, mission systems, aircraft engines, power and control systems, radars, software, and other products.</t>
  </si>
  <si>
    <t>Sibanye Stillwater Limited is a mining and metals processing group. The Company produces platinum, palladium, and rhodium and gold producer, as well as produces other PGMs, such as iridium and ruthenium, along with chrome, copper and nickel as by-products. Sibanye Stillwater serves customers worldwide.</t>
  </si>
  <si>
    <t>SL Green Realty Corp. is a fully integrated, self-administered, and self-managed real estate investment trust. The Trust is exclusively focused on owning and operating office buildings in Manhattan.</t>
  </si>
  <si>
    <t>Splunk Inc. develops web based application software. The Company provides software that collects and analyzes machine data generated by websites, applications, servers, networks, and mobile devices. Splunk serves customers worldwide.</t>
  </si>
  <si>
    <t>Spotify Technology S.A. provides entertainment services. The Company offers commercial free music and audio streaming solutions to subscribers as well as provides content design services. Spotify Technology serves clients worldwide.</t>
  </si>
  <si>
    <t>Synchrony Financial operates as a consumer financial services company. The Company provides a range of credit products through programs we have established with a diverse group of national and regional retailers, local merchants, manufacturers, buying groups, industry associations, and healthcare service providers.</t>
  </si>
  <si>
    <t>Shopify Inc. provides a cloud-based commerce platform. The Company offers a platform for merchants to create an omni-channel experience that helps showcase the merchant's brand. Shopify serves customers in Canada.</t>
  </si>
  <si>
    <t>Snowflake Inc. provides software solutions. The Company develops database architecture, data warehouses, query optimization, and parallelization solutions. Snowflake serves customers worldwide.</t>
  </si>
  <si>
    <t>Block, Inc. operates as a financial services and digital payments company. The Company develops a payments platform aimed at small and medium businesses that allows them to accept credit card payments and use tablet computers as payment registers for a point-of-sale system. Block also provides financial and marketing services.</t>
  </si>
  <si>
    <t>STORE Capital Corporation provides real estate investment trust services. The Company invests in single-tenant real estate such as chain restaurants, supermarkets, health clubs, education, retail, service, and distribution facilities. STORE Capital operates in the United States.</t>
  </si>
  <si>
    <t>SAP SE is a multinational software company. The Company develops business software, including e-business and enterprise management software, consults on organizational usage of its applications software, and provides training services. SAP markets its products and services worldwide.</t>
  </si>
  <si>
    <t>Starbucks Corporation is the premier roaster, marketer, and retailer of specialty coffee. The Company offers packaged and single-serve coffees and teas, beverage-related ingredients, and ready-to-drink beverages, as well as produces and sells bottled coffee drinks and a line of ice creams. Starbucks serves customers worldwide.</t>
  </si>
  <si>
    <t>The Charles Schwab Corporation is a financial services company. The Company provides wealth and asset management, securities brokerage, banking, trading and research, custody, and financial advisory services. Charles Schwab serves customers worldwide.</t>
  </si>
  <si>
    <t>Simon Property Group, Inc. is a self-administered and self-managed, real estate investment trust. The Company owns, develops, and manages retail real estate properties including regional malls, outlet centers, community/lifestyle centers, and international properties. Simon Property Group serves customers in the State of Indiana.</t>
  </si>
  <si>
    <t>Sony Group Corporation manufactures and distributes electronics products and provides related solutions. The Company produces televisions, cameras, mobiles, audio and video products. game equipment, and more. Sony Group also engages in game production,  movie production, music production, and other businesses.</t>
  </si>
  <si>
    <t>S&amp;P Global Inc. provides clients with financial information services. The Company offers information regarding ratings, benchmarks, and analytics in the global capital and commodity markets. S&amp;P Global operates worldwide.</t>
  </si>
  <si>
    <t>Salesforce, Inc. operates as a cloud-based software company. The Company develops customer relationship management software and applications focused on sales, customer service, marketing automation, analytics, and application development. Salesforce serves customers worldwide.</t>
  </si>
  <si>
    <t>Atlassian Corporation PLC provides technology solutions. The Company designs and develops enterprise software platform for project management, collaboration, issue tracking, integration, deployment, and support services. Atlassian serves customers worldwide.</t>
  </si>
  <si>
    <t>Teva Pharmaceutical Industries Limited operates as a pharmaceutical company. The Company develops, manufactures, and markets generic and branded human pharmaceuticals, as well as active pharmaceutical ingredients. Teva Pharmaceutical Industries serves customers worldwide.</t>
  </si>
  <si>
    <t>American Tower Corporation is a real estate investment trust that owns, operates, and develops wireless communications and broadcast towers in the United States. The Company leases antennae sites on multi-tenant towers for a diverse range of wireless communications industries, including personal communications services, paging, and cellular.</t>
  </si>
  <si>
    <t>TripAdvisor, Inc. operates as an online travel research company. The Company offers customers with travel information, reviews, and opinions of members about destinations and accommodations, including hotels, bed and breakfasts, specialty lodging, vacation rentals, restaurants, and activities. TripAdvisor serves customers worldwide.</t>
  </si>
  <si>
    <t>Take-Two Interactive Software, Inc. develops, markets, distributes, and publishes interactive entertainment software games and accessories. The Company's products are for console systems, handheld gaming systems and personal computers and are delivered through physical retail, digital download, online, and cloud streaming services.</t>
  </si>
  <si>
    <t>The Trade Desk, Inc. operates as an advertising technology company. The Company offers online advertising platform that manages display, social, mobile, and video advertising campaigns. Trade Desk serves customers worldwide.</t>
  </si>
  <si>
    <t>Texas Instruments Incorporated operates as a semiconductor design and manufacturing company. The Company develops analog ICs and embedded processors. Texas Instruments serves customers worldwide.</t>
  </si>
  <si>
    <t>Target Corporation operates general merchandise discount stores. The Company focuses on merchandising operations which includes general merchandise and food discount stores and a fully integrated online business. Target also offers credit to qualified applicants through its branded proprietary credit cards.</t>
  </si>
  <si>
    <t>Telefonica SA operates as a telecommunications company. The Company offers fixed and mobile telephone, broadband, and subscription television services, as well as provides cybersecurity, IOT, big data, and cloud solutions. Telefonica serves customers worldwide.</t>
  </si>
  <si>
    <t>Toyota Motor Corporation manufactures, sells, leases, and repairs passenger cars, trucks, buses, and their related parts worldwide. The Company also operates financing services through their subsidiaries. Toyota Motor builds homes, produces pleasure boats, and develops intelligent transportation systems including radar cruise control and electronic toll collection systems.</t>
  </si>
  <si>
    <t>Thermo Fisher Scientific, Inc. manufactures scientific instruments, consumables, and chemicals. The Company offers analytical instruments, laboratory equipment, software, services, consumables, reagents, chemicals, and supplies to pharmaceutical and biotech companies, hospitals and clinical diagnostic labs, universities, research institutions, and government agencies.</t>
  </si>
  <si>
    <t>Tesla Inc. operates as a multinational automotive and clean energy company. The Company designs and manufactures electric vehicles, battery energy storage from home to grid-scale, solar panels and solar roof tiles, and related products and services. Tesla owns its sales and service network and sells electric power train components to other automobile manufacturers.</t>
  </si>
  <si>
    <t>China Uptown Group Company Ltd. is a diversified company. The Company's primary businesses are industrial technologies, commercial trading, property developments, and capital ventures.</t>
  </si>
  <si>
    <t>United Airlines Holdings, Inc. operates as a holding company. The Company, through its subsidiaries, owns and manages airlines that transports people and cargos. United Airlines Holdings serves customers worldwide.</t>
  </si>
  <si>
    <t>Uber Technologies Inc provides ride hailing services. The Company develops applications for road transportation, navigation, ride sharing, and payment processing solutions. Uber Technologies serves customers worldwide.</t>
  </si>
  <si>
    <t>Unity Software Inc. provides software solutions. The Company offers graphic tools to create, run, and monetize real-time 2D and 3D content for mobile phones, tablets, PCs, consoles, and augmented and virtual reality devices. Unity Software serves customers worldwide.</t>
  </si>
  <si>
    <t>UBS Group AG provides financial services to private, corporate, and institutional clients. The Company offers investment, retail, and corporate and institutional banking, as well as holistic wealth management planning and asset management services. UBS Group also offers securities services such as fund administration and third-party fund management.</t>
  </si>
  <si>
    <t>Unilever PLC manufactures personal care products. The Company offers consumer goods, food, detergents, fragrances, beauty, home, and personal care products. Unilever serves customers worldwide.</t>
  </si>
  <si>
    <t>United Parcel Service, Inc. (UPS) delivers packages and documents. The Company provides global supply chain services and less-than-truckload transportation, primarily in business consists of integrated air and ground pick-up and delivery network. United Parcel Service serves customers worldwide.</t>
  </si>
  <si>
    <t>U.S. Bancorp is a diversified financial services company that provides lending and depository services, cash management, foreign exchange and trust and investment management services. The Company also provides credit card services, mortgage banking, insurance, brokerage, and leasing. U.S Bancorp operates in the Midwest and Western United States.</t>
  </si>
  <si>
    <t>Vipshop Holdings Ltd. retails branded products at discount over the Internet. The Company retails through flash sales, in which limited quantities of an item are sold at deep discount for a specified period of time.</t>
  </si>
  <si>
    <t>Vornado Realty Trust is a fully-integrated real estate investment trust. The Trust owns, manages, and leases office properties in New York City, Chicago and San Francisco.</t>
  </si>
  <si>
    <t>Vodafone Group PLC provides wireless communication services. The Company offers mobile telecommunications services including voice and data communications. Vodafone Group serves customers worldwide.</t>
  </si>
  <si>
    <t>Verizon Communications Inc. operates as a telecommunications company. The Company provides wire line voice, data services, wireless, and internet services. Verizon Communications serves clients in the United States.</t>
  </si>
  <si>
    <t>Visa Inc. operates a retail electronic payments network and manages global financial services. The Company also offers global commerce through the transfer of value and information among financial institutions, merchants, consumers, businesses, and government entities.</t>
  </si>
  <si>
    <t>Valero Energy Corporation is an independent petroleum refining and marketing company that owns and operates refineries in the United States, Canada, and Aruba. The Company produces conventional gasolines, distillates, jet fuel, asphalt, petrochemicals, lubricants, and other refined products, as well as offers diesel fuel, low-sulfur and ultra-low-sulfur diesel fuel, and oxygenates.</t>
  </si>
  <si>
    <t>Vertex Pharmaceuticals Incorporated discovers, develops, and commercializes pharmaceutical products. The Company develops drugs for the treatment of cystic fibrosis, cancer, inflammatory bowel, autoimmune disease, and neurological disorders. Vertex Pharmaceuticals serves healthcare sector worldwide.</t>
  </si>
  <si>
    <t>Warner Bros. Discovery, Inc. provides non-fiction entertainment. The Company operates a wide range of educational television channels, as well as offers consumer and educational products and services and a diversified portfolio of digital media services. Warner Bros. Discovery serves customers worldwide.</t>
  </si>
  <si>
    <t>Wix.com Ltd. operates and develops a web platform. The Company's platform offers solutions that enable businesses, organizations, and individuals to develop customized websites and application platforms. Wix.com serves customers worldwide.</t>
  </si>
  <si>
    <t>Walmart Inc. operates discount stores, supercenters, and neighborhood markets. The Company offers merchandise such as apparel, house wares, small appliances, electronics, musical instruments, books, home improvement, shoes, jewelry, toddler, games, household essentials, pets, pharmaceutical products, party supplies, and automotive tools. Walmart serves customers worldwide.</t>
  </si>
  <si>
    <t>Wells Fargo &amp; Company operates as a diversified financial services. The Company provides banking, insurance, investments, mortgage, leasing, credit cards, and consumer finance. Wells Fargo &amp; Company serves physical stores, internet, and other distribution channels worldwide.</t>
  </si>
  <si>
    <t>Walgreens Boots Alliance, Inc., operates retail drugstores. The Company offers a wide variety of prescription and non-prescription drugs, as well as primary and acute care, wellness, pharmacy, and disease management services, and health and fitness. Walgreens Boots Alliance serves customers in the United States.</t>
  </si>
  <si>
    <t>Zoom Video Communications, Inc. operates as a communications technology company. The Company offers an easy-to-use communication platform and solutions for video meetings, phone calls, whiteboarding, and annotation for users to connect with anyone from anywhere. Zoom Video Communications serves customers worldwide.</t>
  </si>
  <si>
    <t>Zoetis Inc. discovers, develops, manufactures, and commercializes animal health medicines and vaccines, with a focus on both livestock and companion animals. The Company markets its products in North America, Europe, Africa, Asia, Australia, and Latin America.</t>
  </si>
  <si>
    <t>2023E</t>
  </si>
  <si>
    <t>2024E</t>
  </si>
  <si>
    <t>2025E</t>
  </si>
  <si>
    <t>Sales</t>
  </si>
  <si>
    <t>BEST_NET_INCOME</t>
  </si>
  <si>
    <t>2022Y</t>
  </si>
  <si>
    <t>2023Y</t>
  </si>
  <si>
    <t>2024Y</t>
  </si>
  <si>
    <t>2025Y</t>
  </si>
  <si>
    <t>BEST_SALES</t>
  </si>
  <si>
    <t>EBITDA</t>
  </si>
  <si>
    <t>BEST_EBITDA</t>
  </si>
  <si>
    <t>Net income</t>
  </si>
  <si>
    <t>CAGR 19E-25E</t>
  </si>
  <si>
    <t>CAGR</t>
  </si>
  <si>
    <t>Historico</t>
  </si>
  <si>
    <t>Dividendo</t>
  </si>
  <si>
    <t>Preco</t>
  </si>
  <si>
    <t>Dividend Yield</t>
  </si>
  <si>
    <t>Sales - Growth</t>
  </si>
  <si>
    <t>EBITDA- Growth</t>
  </si>
  <si>
    <t>Net income- Growth</t>
  </si>
  <si>
    <t>EBITDA - MARGIN</t>
  </si>
  <si>
    <t>Net Income - MARGIN</t>
  </si>
  <si>
    <t>Industria 3</t>
  </si>
  <si>
    <t>ROIC</t>
  </si>
  <si>
    <t>NOPLAT</t>
  </si>
  <si>
    <t>Capital investido</t>
  </si>
  <si>
    <t>EBIT</t>
  </si>
  <si>
    <t>BEST_EBIT</t>
  </si>
  <si>
    <t>Seadrill Limited operates as an oil and gas field services. The Company offers drilling contracting services to unlock oil and gas resources for clients across harsh and benign locations. Seadrill serves customers worldwide.</t>
  </si>
  <si>
    <t>UnitedHealth Group Incorporated owns and manages organized health systems. The Company provides employers products and resources to plan and administer employee benefit programs. UnitedHealth serves customers worldwide.</t>
  </si>
  <si>
    <t>Empresa</t>
  </si>
  <si>
    <t>Global Disclaimer</t>
  </si>
  <si>
    <t>Valor de Mercado</t>
  </si>
  <si>
    <t>(BDR)</t>
  </si>
  <si>
    <t>Margem Líquida (%)</t>
  </si>
  <si>
    <t>EV/EBITDA</t>
  </si>
  <si>
    <t>Performance (Local FX)</t>
  </si>
  <si>
    <t>1 mês</t>
  </si>
  <si>
    <t>1 ano</t>
  </si>
  <si>
    <t>CHG_PCT_5D</t>
  </si>
  <si>
    <t>CHG_PCT_1M</t>
  </si>
  <si>
    <t>CHG_PCT_3M</t>
  </si>
  <si>
    <t>CHG_PCT_1YR</t>
  </si>
  <si>
    <t>CHG_PCT_YTD</t>
  </si>
  <si>
    <t>Acumulado do ano</t>
  </si>
  <si>
    <t>Performance (%)</t>
  </si>
  <si>
    <t>Dividend Yield (%)</t>
  </si>
  <si>
    <t>ROE (%)</t>
  </si>
  <si>
    <t>Upside (%)</t>
  </si>
  <si>
    <t>Último</t>
  </si>
  <si>
    <t>Semana</t>
  </si>
  <si>
    <t>Mês</t>
  </si>
  <si>
    <t>Ano</t>
  </si>
  <si>
    <t>ivvb11 bz equity</t>
  </si>
  <si>
    <t>SPX index</t>
  </si>
  <si>
    <t>Stocks_Information!F8</t>
  </si>
  <si>
    <t>Preço-Alvo*</t>
  </si>
  <si>
    <t>S&amp;P 500</t>
  </si>
  <si>
    <t>X</t>
  </si>
  <si>
    <t>ULTA US Equity</t>
  </si>
  <si>
    <t>Margem EBITDA (%)</t>
  </si>
  <si>
    <t>Descrição</t>
  </si>
  <si>
    <t>Preço (US$)</t>
  </si>
  <si>
    <t>OPERATING_ROIC</t>
  </si>
  <si>
    <t>ROE</t>
  </si>
  <si>
    <t>Net Debt</t>
  </si>
  <si>
    <t>Cores</t>
  </si>
  <si>
    <t>P/L</t>
  </si>
  <si>
    <t>A Advance Auto Parts, Inc. é uma fornecedora de peças de reposição automotiva. A Companhia oferece autopeças e peças de reposição, óleo e fluidos, escapamento, sistemas de combustível, motores e ignição, sistemas de refrigeração e aquecimento, ferramentas, sistemas de transmissão, e acessórios. A companhia atende a clientes nos Estados Unidos, Canadá, Porto Rico e Ilhas Virgens.</t>
  </si>
  <si>
    <t>A ABB Limited fornece tecnologias de energia e automação. A Companhia opera em segmentos que incluem produtos de energia, sistemas de energia, produtos de automação, automação de processos e sistemas de robótica.</t>
  </si>
  <si>
    <t>A Amcor PLC atua no segmento de embalagens. A empresa oferece uma ampla gama de embalagens flexíveis e rígidas, caixas especiais, tampas e serviços para os setores de alimentos, bebidas, farmacêutico e medicina. A Amcor tem uma operação global.</t>
  </si>
  <si>
    <t>A Aegon N.V. oferece seguros de vida, saúde, produtos de pensão, poupança e investimentos. A companhia tem atuação na Europa e na América do Norte. A Companhia também oferece seguro de propriedade e acidentes na Holanda, Espanha e Hungria, e serviços financeiros, incluindo serviços bancários, financiamento de locação de equipamentos e empréstimos hipotecários.</t>
  </si>
  <si>
    <t>A AES Corporation é uma empresa de distribuição de energia elétrica. A Companhia adquire, desenvolve, possui e opera usinas de energia renovável. A AES atende a clientes globalmente.</t>
  </si>
  <si>
    <t>A Apartment Investment &amp; Management Company é um fundo de investimento imobiliário autoadministrado e autogerenciado. O fundo possui um portfólio geograficamente diversificado de propriedades de apartamentos multifamiliares nos Estados Unidos, no Distrito de Columbia e em Porto Rico. A Apartment Investment também fornece serviços de gestão de propriedades e gestão de ativos.</t>
  </si>
  <si>
    <t>A Akamai Technologies, Inc. fornece serviços para acelerar e melhorar a entrega de conteúdo e aplicativos pela Internet, desde recursos de streaming de vídeo ao vivo e sob demanda até conteúdos convencional em sites, ferramentas que ajudam as pessoas a realizar novos negócios e alcançar novos clientes.</t>
  </si>
  <si>
    <t xml:space="preserve">A Albemarle Corporation produz produtos químicos especiais. A Companhia oferece plásticos, polímeros e elastômeros, além de produtos de limpeza, compostos agrícolas, produtos farmacêuticos, químicos fotográficos, compostos de perfuração e biocidas. A Albemarle se concentra na fabricação de lítio, bromo, catalisadores de refino e tratamentos de superfície aplicado. A Albemarle comercializa seus produtos globalmente. </t>
  </si>
  <si>
    <t xml:space="preserve">A Align Technology, Inc. é uma empresa global de dispositivos médicos. A empresa projeta, fabrica e comercializa alinhadores transparentes e scanners intraorais para odontologia, bem como softwares de projeto e fabricação auxiliado por computadores para laboratórios e dentistas. </t>
  </si>
  <si>
    <t>A Alnylam Pharmaceuticals, Inc. opera no segmento de produtos terapêuticos. A empresa descobre e desenvolve medicamentos para o tratamento de doenças humanas. A Alnylam Pharmaceuticals atende setores de saúde nos Estados Unidos e no Reino Unido.</t>
  </si>
  <si>
    <t xml:space="preserve">A Advanced Micro Devices, Inc. (AMD) produz produtos e equipamentos de semicondutores. A Companhia oferece produtos como microprocessadores, microprocessadores embutidos, chipsets, produtos de vídeo e multimídia e fornece para a fundições de terceiros, bem como fornece serviços de montagem, testes e embalagem. </t>
  </si>
  <si>
    <t>A Applied Materials, Inc. desenvolve, fabrica, comercializa e presta serviços de manutenção a equipamentos de fabricação de wafer de semicondutores e peças sobressalentes relacionadas a indústria mundial de semicondutores. Os clientes da empresa incluem fabricantes de wafer de semicondutores e circuitos integrados, telas planas de cristal líquido, células e módulos solares fotovoltaicos e outros fabricantes de dispositivos eletrônicos.</t>
  </si>
  <si>
    <t xml:space="preserve">A América Móvil SAB de C.V. presta serviços de telecomunicações. A Companhia oferece serviços de voz fixos e sem fio, incluindo serviços domésticos, de longa distância internacional e serviços de banda larga. </t>
  </si>
  <si>
    <t xml:space="preserve">A APA Corporation opera como uma empresa de petróleo e gás. A Companhia se concentra na exploração e produção em propriedades de petróleo e gás. </t>
  </si>
  <si>
    <t>A Alexandria Real Estate Equities, Inc. adquire, administra, expande e desenvolve propriedades de escritórios e laboratórios. A Companhia arrenda suas propriedades para empresas farmacêuticas, de biotecnologia, produtos de diagnóstico e cuidados pessoais, instituições de pesquisa e órgãos governamentais A Alexandria Real Estate Equities atende clientes no Estado da Califórnia.</t>
  </si>
  <si>
    <t>A Autohome Inc. opera como uma plataforma de Internet em serviços automotivos. A Companhia através de sua plataforma disponibiliza a compra e venda de carros. A Autohome também oferece serviços de financiamento aos seus clientes.</t>
  </si>
  <si>
    <t>A Autodesk, Inc. fornece softwares para PC e ferramentas multimídia. Os produtos bidimensionais e tridimensionais da empresa são usados em todos os setores e em residências para projetos arquitetônicos, projetos mecânicos, sistemas de informações geográficas e mapeamento e aplicativos de visualização. Os produtos de software da Autodesk são vendidos em todo o mundo por meio de uma rede de revendedores e distribuidores.</t>
  </si>
  <si>
    <t>A AvalonBay Communities, Inc. é um fundo de investimento imobiliário. A empresa desenvolve, desenvolve, adquire, possui e opera comunidades multifamiliares nos Estados Unidos.</t>
  </si>
  <si>
    <t xml:space="preserve">A Alteryx, Inc. projeta e desenvolve software. A empresa fornece soluções de armazenamento, recuperação, gerenciamento, relatórios e análises de dados. </t>
  </si>
  <si>
    <t>A AstraZeneca PLC opera como uma holding. A Companhia, por meio de suas controladas, pesquisa, fabrica e comercializa produtos farmacêuticos e medicinais. A AstraZeneca concentra suas operações em oito áreas terapêuticas, incluindo gastrointestinal, oncologia, cardiovascular, respiratória, sistema nervoso central, controle da dor, anestesia e infecção.</t>
  </si>
  <si>
    <t>A American Airlines Group Inc. opera uma companhia aérea. A Companhia oferece serviços regulares de passageiros, frete e correio. A American Airlines Group atende clientes nos Estados Unidos e Canadá.</t>
  </si>
  <si>
    <t xml:space="preserve">A Apple Inc. projeta, fabrica e comercializa smartphones, computadores pessoais, tablets, wearables e acessórios e vende uma variedade de acessórios relacionados. A Companhia também oferece serviços de pagamento, conteúdo digital, nuvem e publicidade. </t>
  </si>
  <si>
    <t>A AbbVie Inc. pesquisa e desenvolve produtos farmacêuticos. A Companhia produz medicamentos para áreas terapêuticas especializadas, como imunologia, doença renal crônica, hepatite C, saúde da mulher, oncologia e neurociência. A AbbVie também oferece tratamentos para doenças como esclerose múltipla, parkinson e alzheimer.</t>
  </si>
  <si>
    <t xml:space="preserve">A Abbott Laboratories desenvolve, fabrica e vende uma ampla e diversificada linha de produtos e serviços de saúde. Os produtos da empresa incluem produtos farmacêuticos, nutricionais, diagnósticos e vasculares. </t>
  </si>
  <si>
    <t xml:space="preserve">A Anheuser-Busch InBev SA/NV fabrica bebidas alcoólicas. A Companhia produz e distribui cervejas. </t>
  </si>
  <si>
    <t xml:space="preserve">A Accenture PLC fornece serviços e soluções de consultoria de gestão e tecnologia. A empresa oferece uma variedade de recursos e soluções especializadas para clientes em todos os setores em todo o mundo. A Accenture opera uma rede de negócios que fornece consultoria, tecnologia e terceirização </t>
  </si>
  <si>
    <t xml:space="preserve">A Adobe Inc. desenvolve, comercializa e oferece suporte a produtos e tecnologias de software de computador. Os produtos da empresa permitem que os usuários usem informações em mídias impressas e eletrônicas. A Adobe oferece uma linha de produtos de software, aplicativos, e conteúdos para criar, distribuir e gerenciar informações. </t>
  </si>
  <si>
    <t xml:space="preserve">A Airbnb, Inc. opera um mercado online para informações de viagens e serviços de reserva. A Companhia oferece serviços de hospedagem e turismo por meio de sites e aplicativos móveis. </t>
  </si>
  <si>
    <t>A Amgen Inc. é uma empresa de medicamentos biotecnológicos que descobre, desenvolve, fabrica e comercializa medicamentos para doenças graves. A empresa concentra-se em terapias e na inovação de medicamentos baseados em biologia celular e molecular.</t>
  </si>
  <si>
    <t>A Amazon.com, Inc. é um varejista online que oferece uma ampla gama de produtos. Os produtos da empresa incluem livros, música, computadores, produtos eletrônicos e diversos outros produtos. A Amazon oferece serviços de compras personalizados, pagamento com cartão de crédito baseado na Web e envio direto aos clientes. A Amazon também opera uma plataforma de nuvem que oferece serviços globalmente.</t>
  </si>
  <si>
    <t xml:space="preserve">A ArcelorMittal produz aço. A Companhia fabrica aços laminados a frio, eletrogalvanizados e revestidos, placas, barras e fio-máquina. </t>
  </si>
  <si>
    <t>A ASML Holding N.V. desenvolve, produz e comercializa equipamentos de fabricação de semicondutores, especificamente máquinas para a produção de chips por litografia. A empresa atende clientes em todo o mundo.</t>
  </si>
  <si>
    <t>A AT&amp;T Inc. opera como uma holding de comunicações. A Companhia, por meio de suas subsidiárias e afiliadas, fornece telefonia local e de longa distância, comunicações sem fio e de dados, acesso e mensagens à Internet, televisão baseada em IP e por satélite, equipamentos de telecomunicações e serviços de publicidade e serviços de publicação.</t>
  </si>
  <si>
    <t xml:space="preserve">A Activision Blizzard, Inc. publica, desenvolve e distribui softwares de entretenimento interativo e produtos relacionados. Os produtos da empresa abrangem diversas categorias de jogos, incluindo aventura, esportes, corrida, RPG, simulação, jogos de ação em primeira pessoa, jogos baseados em música e estratégia. </t>
  </si>
  <si>
    <t xml:space="preserve">A Broadcom Inc. projeta, desenvolve e fornece soluções de software de infraestrutura e semicondutores. A empresa oferece adaptadores de armazenamento, controladores, processadores de rede, codificadores de controle de movimento e sensores ópticos, bem como infraestrutura e software de segurança para modernizar, otimizar e proteger os ambientes híbridos mais complexos. </t>
  </si>
  <si>
    <t>A American Express Company é uma empresa global de pagamentos e viagens. Os principais produtos e serviços da empresa são produtos de cartão de pagamento de débito e crédito e serviços relacionados a viagens oferecidos a consumidores e empresas em todo o mundo.</t>
  </si>
  <si>
    <t xml:space="preserve">A Brookfield Asset Management Inc. opera como uma empresa de gestão de ativos. A Companhia investe em ativos e negócios de alta qualidade, além de se concentrar nos setores imobiliário, de infraestrutura, private equity e energia renovável. </t>
  </si>
  <si>
    <t xml:space="preserve">O Barclays PLC é um provedor global de serviços financeiros que atua em serviços bancários de varejo, cartões de crédito, banco de atacado, banco de investimento, gestão de patrimônio e gestão de investimentos. </t>
  </si>
  <si>
    <t xml:space="preserve">A BioNTech fornece soluções biotecnológicas. A Companhia desenvolve diversos tipos de tratamentos para tumores de pacientes com câncer. </t>
  </si>
  <si>
    <t xml:space="preserve">A BP P.L.C é uma empresa de energia. A Companhia explora e produz petróleo e gás natural, refina, comercializa e fornece derivados de petróleo, além de gerar energia solar, e fabrica e comercializa produtos químicos como ácido tereftálico, ácido acético, acrilonitrila, etileno e polietileno. </t>
  </si>
  <si>
    <t>A Boston Scientific Corporation desenvolve, fabrica e comercializa dispositivos médicos que são minimamente invasivos. Os produtos da empresa são utilizados em cardiologia intervencionista, gestão do ritmo cardíaco, intervenções periféricas, eletrofisiologia, intervenção neurovascular, endoscopia, urologia, ginecologia e neuromodulação.</t>
  </si>
  <si>
    <t>British American Tobacco P.L.C. opera como holding de um grupo de empresas que fabrica, comercializa e vende cigarros e outros produtos de tabaco e incluindo charutos.</t>
  </si>
  <si>
    <t xml:space="preserve">Alibaba Group Holding Limited fornece serviços de vendas online. A Companhia fornece infraestrutura de internet, comércio eletrônico, serviços financeiros online e conteúdo de internet por meio de suas subsidiárias. </t>
  </si>
  <si>
    <t>A Best Buy Co., Inc. atua no varejo eletrônicos de consumo, produtos de escritório para uso doméstico, softwares de entretenimento, eletrodomésticos e serviços relacionados por meio de suas lojas de varejo, bem como de seu site. A Companhia também vende produtos de entretenimento doméstico pré-gravados por meio de suas lojas de varejo. A Best Buy opera nos Estados Unidos e Canadá.</t>
  </si>
  <si>
    <t xml:space="preserve">O Banco Santander S.A. e oferece serviços de varejo, banco comercial, private banking e gestão de ativos. O Banco oferece crédito ao consumidor, empréstimos hipotecários, financiamento de arrendamento, factoring, fundos mútuos, fundos de pensão, seguros, crédito comercial, serviços de banco de investimento, finanças estruturadas e assessoria em fusões e aquisições. </t>
  </si>
  <si>
    <t>A Berkshire Hathaway Inc. é uma holding que possui subsidiárias em diversos setores de negócios. As principais operações da Companhia são negócios de seguros. As outras operações da Berkshire incluem uma empresa ferroviária, uma empresa de especialidades químicas e uma holding internacional de negócios diversificados.</t>
  </si>
  <si>
    <t xml:space="preserve">A Baidu, Inc. opera como um mecanismo de busca na Internet. A empresa oferece busca algorítmica, busca corporativa, busca de notícias, MP3 e imagens, assistência de voz, armazenamento online e serviços de navegação. </t>
  </si>
  <si>
    <t>A Biogen Inc. desenvolve, fabrica e comercializa terapias, com foco em neurologia, oncologia e imunologia. Os produtos da empresa tratam de doenças como esclerose múltipla, linfoma não-hodgkin, artrite reumatóide, doença de crohn e psoríase.</t>
  </si>
  <si>
    <t xml:space="preserve">A Booking Holdings Inc. opera como uma empresa de viagens online. A Companhia oferece uma plataforma que permite fazer reservas de viagens, bem como reservas de hospedagem, aluguel de carros, passagens aéreas e pacotes de férias. </t>
  </si>
  <si>
    <t>A BlackRock, Inc. fornece serviços de gestão de investimentos para clientes institucionais e investidores de varejo por meio de vários veículos de investimento. A Companhia administra fundos, bem como oferece serviços de gerenciamento de risco. A BlackRock atende governos, empresas e fundações em todo o mundo.</t>
  </si>
  <si>
    <t>A Bristol-Myers Squibb Company é uma empresa biofarmacêutica global. A Companhia desenvolve, licencia, fabrica, comercializa e vende produtos farmacêuticos e nutricionais. A Bristol Myers Squibb concentra-se em produtos e terapias experimentais para câncer, doenças cardíacas, HIV e AIDS, diabetes, artrite reumatóide, hepatite, rejeição de transplantes de órgãos e distúrbios psiquiátricos.</t>
  </si>
  <si>
    <t xml:space="preserve">O Bank of America Corporation opera como uma holding financeira. A Companhia oferece serviços de contas de poupança, depósitos, empréstimos hipotecários e de construção, gestão de patrimônio, certificados de depósito, fundos de investimento, cartões de crédito e débito, seguros, serviços móveis e bancários online. </t>
  </si>
  <si>
    <t>A Boeing Company opera como uma empresa aeroespacial. A empresa desenvolve, fabrica e presta serviços de manutenção a aviões comerciais, produtos de defesa e sistemas espaciais. A Boeing atende clientes em todo o mundo.</t>
  </si>
  <si>
    <t>O Bank of New York Mellon Corporation (BNY Mellon) é uma empresa global de serviços financeiros. A Companhia fornece gestão de ativos e patrimônio, emissor, compensação e serviços de tesouraria para instituições, corporações e pessoas físicas de alta renda.</t>
  </si>
  <si>
    <t xml:space="preserve">A Boston Properties, Inc. opera como um fundo de investimento imobiliário. A Companhia possui, administra e desenvolve escritórios nos Estados Unidos, com presença significativa em Boston, Washington, D.C., Midtown Manhattan e São Francisco. </t>
  </si>
  <si>
    <t xml:space="preserve">A Paramount Global opera como uma empresa de mídia. A empresa produz e distribui conteúdos de entretenimento por meio de estúdios, redes, serviços de streaming, eventos ao vivo e merchandising. </t>
  </si>
  <si>
    <t xml:space="preserve">A Carnival Corporation possui e opera navios de cruzeiro que oferecem cruzeiros para todos os principais destinos de férias, incluindo América do Norte, Reino Unido, Alemanha, Sul da Europa, América do Sul e Ásia-Pacífico. A Companhia, por meio de uma subsidiária, também possui e opera hotéis e pousadas. </t>
  </si>
  <si>
    <t>O CoStar Group, Inc. fornece informações sobre imóveis comerciais como análises e serviços online. A empresa oferece pesquisa de CRE e dados em tempo real, mercado imobiliário móvel e online, aluguel de casas e análises comparativas para o setor hoteleiro. O CoStar Group atende clientes nos Estados Unidos.</t>
  </si>
  <si>
    <t>A Cigna Corporation opera como uma companhia de seguros. A Companhia oferece produtos e serviços de seguros de vida, acidentes, invalidez, suplementar, assistência médica e odontológica. A Cigna atende indivíduos, famílias e empresas em todo o mundo.</t>
  </si>
  <si>
    <t xml:space="preserve">A Coupa Software Incorporated projeta e desenvolve soluções de software. A empresa oferece software de aquisição e gestão de despesas para os setores de engenharia, governo, educação, saúde, varejo e pessoal. </t>
  </si>
  <si>
    <t xml:space="preserve">O Credit Suisse Group AG opera como uma empresa de gestão de patrimônio. A empresa tem forte atuação como banco de investimento e oferece atividades de gestão de patrimônio com o objetivo de capitalizar tanto o patrimônio de alta renda em mercados maduros, quanto o crescimento significativo da Ásia-Pacífico e em outros mercados emergentes. </t>
  </si>
  <si>
    <t>A Corteva, Inc. fornece produtos agrícolas. A Companhia oferece sementes e defensivos agrícolas, além de soluções de software e serviços digitais. A Corteva atende clientes em todo o mundo.</t>
  </si>
  <si>
    <t xml:space="preserve">A Coinbase Global, Inc. fornece soluções financeiras. A Empresa oferece plataformas para comprar e vender criptomoedas. </t>
  </si>
  <si>
    <t>A Caterpillar Inc. projeta, fabrica e comercializa máquinas para construção, mineração e silvicultura. A Companhia também fabrica motores e outras peças relacionadas para seus equipamentos, além de oferecer serviços de financiamento e seguro. A Caterpillar distribui seus produtos por meio de uma organização mundial de revendedores.</t>
  </si>
  <si>
    <t xml:space="preserve">A Charter Communications, Inc. opera como uma empresa de telecomunicações a cabo. A Companhia oferece serviços de transmissão a cabo, internet, voz e mídia de massa. A Charter Communications atende clientes nos Estados Unidos. </t>
  </si>
  <si>
    <t>A CVS Health Corporation fornece serviços de assistência médica e varejo farmacêutico. A Companhia oferece medicamentos de prescrição, beleza, cuidados pessoais, cosméticos e produtos de saúde, bem como gestão de benefícios farmacêuticos (PBM), gestão de doenças e serviços administrativos. A CVS Health opera nos Estados Unidos e em Porto Rico.</t>
  </si>
  <si>
    <t xml:space="preserve">A Datadog, Inc. fornece soluções de software. A empresa oferece uma plataforma de monitoramento e análise baseada em nuvem que integra e automatiza o monitoramento de infraestrutura, monitoramento de desempenho de aplicativos e gerenciamento de logs para acompanhamento em tempo real dos clientes. </t>
  </si>
  <si>
    <t>A Dexcom, Inc. opera como uma empresa de dispositivos médicos focada em projeto e desenvolvimento de sistemas de monitoramento contínuo de glicose para pessoas com diabetes. A empresa desenvolve um pequeno dispositivo implantável que mede continuamente os níveis de glicose no tecido subcutâneo logo abaixo da pele e um pequeno receptor externo ao qual o sensor transmite os níveis de glicose em intervalos especificados.</t>
  </si>
  <si>
    <t>A Digital Realty Trust, Inc. possui, adquire e administra imóveis relacionados ao setor de tecnologia. As propriedades da empresa contêm operações essenciais para as operações diárias de locatários do setor de tecnologia e locatários de data centers corporativos. O portfólio de propriedade digital está localizado nos Estados Unidos e na Inglaterra.</t>
  </si>
  <si>
    <t>A DocuSign, Inc. fornece soluções de assinatura eletrônica. A Companhia oferece uma plataforma que permite que empresas de todos os portes preparem, assinem, atuem e gerenciem digitalmente os seus contratos. A DocuSign atende aos setores de hipotecas, organizações sem fins lucrativos, governo, imobiliário, seguros, tecnologia e saúde em todo o mundo.</t>
  </si>
  <si>
    <t>A Dow Inc. produz e distribui produtos químicos. A empresa fabrica e fornece produtos químicos para moldagem por injeção de líquidos, serviços de fabricação, produtos de couro, têxteis, automóveis, bens de consumo de borracha e serviços e produtos para a indústrias alimentícia.</t>
  </si>
  <si>
    <t>A Devon Energy Corporation opera como uma empresa independente de energia que está envolvida principalmente na exploração, desenvolvimento e produção de petróleo e gás, no transporte de petróleo, gás e LGNs e no processamento de gás natural. A empresa também tem operações de marketing e midstream principalmente na América do Norte, que incluem gás, petróleo bruto e LGNs.</t>
  </si>
  <si>
    <t>O Deutsche Bank AG é um provedor global de serviços financeiros que oferece serviços bancários comerciais, de investimento, privados e de varejo. O Banco oferece dívida, câmbio, derivativos, commodities, mercados monetários, repo, securitização, empréstimos, conversíveis, assessoria em fusões e aquisições e IPOs, trade finance, banco de varejo, gestão de ativos e investimentos corporativos.</t>
  </si>
  <si>
    <t xml:space="preserve">A Delta Air Lines, Inc. oferece transporte aéreo regular para passageiros, carga e correio em sua malha aéreas. A Empresa oferece informações sobre o status do voo, reservas, manuseio de bagagem e outros serviços relacionados. </t>
  </si>
  <si>
    <t xml:space="preserve">A Deere &amp; Company fabrica e distribui uma variedade de equipamentos agrícolas, de construção, e produtos florestais. A Companhia fornece peças de reposição para os produtos próprios e de outros fabricantes. A Deere também fornece serviços de financiamento de produtos e peças. </t>
  </si>
  <si>
    <t>A Diageo plc produz, destila e comercializa bebidas alcoólicas. A Companhia oferece uma ampla variedade de bebidas de marca, incluindo vodkas, uísques, tequilas, gins e cervejas.</t>
  </si>
  <si>
    <t>A Dollar General Corporation opera como uma rede de lojas de varejo com desconto. A Companhia oferece uma ampla seleção de mercadorias, incluindo produtos consumíveis, alimentos, papel, produtos de limpeza, saúde, beleza, alimentos para animais de estimação e não consumíveis. A Dollar General atende clientes nos Estados Unidos.</t>
  </si>
  <si>
    <t>A Danaher Corporation projeta, fabrica e comercializa produtos médicos, industriais, comerciais e serviços nos setores de testes e medição, meio ambiente, ciências da vida, odontologia e tecnologias industriais.</t>
  </si>
  <si>
    <t>A Ecopetrol SA é uma empresa petrolífera integrada. A Companhia possui participações em campos produtores de petróleo na área central, sul, oeste e norte da Colômbia, bem como refinarias, portos para exportação e importação de combustíveis em ambas as costas e a rede de transporte de dutos e polidutos em todo o território colombiano.</t>
  </si>
  <si>
    <t>A EOG Resources explora, desenvolve, produz e comercializa gás natural e petróleo bruto. A Companhia opera nas principais bacias produtoras nos Estados Unidos, Canadá, Trinidad, Reino Unido, Mar do Norte, China e em outras áreas internacionais.</t>
  </si>
  <si>
    <t xml:space="preserve">A Equinor opera como uma empresa de energia. A Companhia desenvolve projetos de petróleo, gás, energia eólica e solar, além de focar em operações offshore e serviços de exploração. </t>
  </si>
  <si>
    <t>A Equity Residential é um fundo de investimento imobiliário. O Trust adquire, desenvolve e administra complexos de apartamentos nos Estados Unidos.</t>
  </si>
  <si>
    <t>A Telefonaktiebolaget LM Ericsson desenvolve e fabrica softwares e equipamentos de rede, bem como serviços para operações de rede. O portfólio da empresa também inclui produtos para os mercados corporativo, de cabo, plataforma móvel e módulos de energia.</t>
  </si>
  <si>
    <t>A Essex Property Trust, Inc. é uma empresa de investimento imobiliário. A Companhia é especializada na aquisição, desenvolvimento e administração de imóveis residenciais multifamiliares. A Essex também tem participações societárias em propriedades residenciais e comerciais localizadas nos Estados da Califórnia e Washington.</t>
  </si>
  <si>
    <t xml:space="preserve">A Eaton Corporation PLC fabrica produtos projetados para os mercados industrial, veicular, de construção, comercial e aeroespacial. A empresa oferece produtos hidráulicos e conectores de fluidos, distribuição de energia elétrica e equipamentos de controle, sistemas de transmissão de caminhões, componentes de motores e uma ampla variedade de controles. </t>
  </si>
  <si>
    <t>A Electronic Arts Inc. desenvolve, publica e distribui software de entretenimento interativo em todo o mundo para consoles de videogame, computadores pessoais, jogos portáteis e telefones celulares. A Empresa também fornece serviços relacionados a jogos online.</t>
  </si>
  <si>
    <t>A Estee Lauder Companies Inc. fabrica e comercializa uma ampla gama de produtos para cuidados com a pele, maquiagem, fragrâncias e cuidados com os cabelos. Os produtos da empresa são vendidos em escala global.</t>
  </si>
  <si>
    <t>A Equinix, Inc. opera como um fundo de investimento imobiliário. A Companhia investe em data centers. A companhia se concentra no desenvolvimento de uma plataforma de data center em nuvem e de redes para nuvem, além de tecnologia da informação, provedores de serviços móveis, bem como produtos e serviços para empresas financeiras.</t>
  </si>
  <si>
    <t xml:space="preserve">A Exxon Mobil Corporation opera negócios de petróleo e petroquímicos. A Companhia fornece operações de exploração e produção de petróleo e gás, geração de energia elétrica, carvão e minerais. A Exxon Mobil também fabrica e comercializa combustíveis, lubrificantes e produtos químicos. </t>
  </si>
  <si>
    <t>A Diamondback Energy Inc opera como uma empresa independente de petróleo e gás natural atualmente focada na aquisição, desenvolvimento, exploração e exploração de reservas não convencionais de petróleo e gás natural na Bacia do Permian, no oeste do Texas.</t>
  </si>
  <si>
    <t>A Fidelity National Information Services, Inc. é um provedor de serviços de pagamento. A Companhia fornece processamento de cartões de crédito e débito, serviços bancários eletrônicos, gerenciamento de riscos de cheques, desconto de cheques e serviços de processamento de cartões comerciais para instituições financeiras e comerciantes.</t>
  </si>
  <si>
    <t>A Fortinet, Inc. fornece soluções de segurança de rede. A Empresa oferece dispositivos de segurança de rede, software e serviços de assinatura. Os sistemas Fortinet integram o mais amplo conjunto de tecnologias de segurança do setor, incluindo firewall, VPN, antivírus, prevenção de intrusão (IPS), filtragem da Web, antispam e modelagem de tráfego.</t>
  </si>
  <si>
    <t>A Freeport-McMoRan Inc. é uma empresa de recursos naturais. A Companhia opera ativos geograficamente diversos e com reservas significativas de cobre, ouro, molibdênio, cobalto, petróleo e gás.</t>
  </si>
  <si>
    <t>A Ford Motor Company projeta, fabrica e presta serviços de manutenção a carros e caminhões. A Companhia também oferece financiamentos, leasing e seguros de veículos por meio de sua controlada.</t>
  </si>
  <si>
    <t>A FedEx Corporation entrega pacotes e fretes para vários países e territórios por meio de uma rede global integrada. A empresa fornece entrega expressa e de frete em todo o mundo, pequenas encomendas terrestres, LTT (Less than truck load), gerenciamento da cadeia de suprimentos, serviços de despacho aduaneiro, facilitação de comércio e soluções de comércio eletrônico.</t>
  </si>
  <si>
    <t>A First Solar, Inc. projeta e fabrica módulos solares. A empresa utiliza uma tecnologia de semicondutores de película fina para fabricar módulos solares produtores de eletricidade.</t>
  </si>
  <si>
    <t xml:space="preserve">A Gold Fields Ltd é uma produtora de ouro com produção anualizada estimada de aproximadamente 2,0 milhões de onças equivalentes ao ouro de seis minas em operação na Austrália, Gana, Peru e África do Sul. </t>
  </si>
  <si>
    <t>A GSK PLC opera como uma empresa farmacêutica baseada em Pesquisa &amp; Desenvolvimento. A Companhia desenvolve, fabrica e comercializa vacinas, medicamentos prescritos e de venda livre, bem como produtos de consumo relacionados à saúde. A GSK fornece produtos para infecções, depressão, problemas de pele, asma, doenças cardíacas e circulatórias e câncer.</t>
  </si>
  <si>
    <t>A General Electric Company é uma empresa globalmente diversificada de tecnologia e serviços financeiros. Os produtos e serviços da empresa incluem motores de aeronaves, geração de energia, processamento de água, households appliances para imagens médicas, produtos de financiamento empresarial e ao consumidor e produtos industriais.</t>
  </si>
  <si>
    <t>A Gilead Sciences, Inc. é uma empresa biofarmacêutica baseada em pesquisa&amp; desenvolvimento que descobre, desenvolve e comercializa terapias para aprimorar o tratamento de pacientes que sofrem de doenças potencialmente fatais. As principais áreas de foco da empresa incluem HIV, AIDS, doenças do fígado e doenças cardiovasculares e respiratórias graves.</t>
  </si>
  <si>
    <t xml:space="preserve">A General Motors Company projeta, constrói e vende carros, caminhões, e peças de automóveis. A Companhia oferece serviços de proteção veicular, peças, acessórios, manutenção, rádio via satélite e financiamento automotivo. </t>
  </si>
  <si>
    <t>A Alphabet Inc. opera como uma holding. A Companhia, por meio de suas subsidiárias, fornece pesquisa baseada na web, anúncios, mapas, aplicativos de software, sistemas operacionais móveis, conteúdos digitais para o consumidor, soluções corporativas, comércio e produtos de hardware.</t>
  </si>
  <si>
    <t>A GoPro, Inc. desenvolve e fabrica câmeras e ​​ equipamento juntamente com acessórios. Os produtos da empresa são projetados para uso em atividades que vão de esportes de ação a videografia profissional. A GoPro também oferece aplicativos móveis e softwares para permitir que os usuários editem, gerenciem e compartilhem seus arquivos de fotos e vídeos.</t>
  </si>
  <si>
    <t>O Goldman Sachs Group, Inc., uma holding bancária, é um banco de investimento global. A companhia também presta serviços de gestão de ativos e serviços relacionados a valores mobiliários. A Companhia presta serviços a corporações, instituições financeiras, governos e pessoas físicas de alta renda.</t>
  </si>
  <si>
    <t>HCA Healthcare, Inc. oferece serviços de saúde. O Hospital oferece diagnóstico, tratamentos, consultoria, enfermagem, cirurgias e outros serviços, bem como educação médica, centro de recursos médicos e programas de treinamento. A HCA Healthcare atende pacientes nos Estados Unidos.</t>
  </si>
  <si>
    <t>A Harley-Davidson, Inc. projeta, fabrica e vende motocicletas. Os produtos da empresa incluem motocicletas de turismo, customizadas e alta performance, bem como uma linha de peças para motocicletas, acessórios e mercadorias em geral. A Harley-Davidson atende clientes nos Estados Unidos.</t>
  </si>
  <si>
    <t xml:space="preserve">A HSBC Holdings plc é a holding do Grupo HSBC. A Companhia fornece uma variedade de serviços bancários e financeiros internacionais, incluindo serviços de bancos de varejo e corporativos, comércio, administração fiduciária, títulos, custódia, mercado de capitais, tesouraria, bancos privados e de investimento e seguros. </t>
  </si>
  <si>
    <t>A Horizon Therapeutics Public Limited Company opera como uma empresa biofarmacêutica. A Companhia desenvolve, adquire e comercializa terapias biofarmacêuticas de estágio avançado para o tratamento de dores e inflamações, bem como de doenças especializadas.</t>
  </si>
  <si>
    <t>A Home Depot, Inc. é uma varejista de artigos para a casa. A empresa oferece uma ampla gama de materiais de construção, produtos para as casas, produtos de gramado e jardim, instalação, reparo e outros serviços. A Home Depot atende clientes em todo o mundo.</t>
  </si>
  <si>
    <t>A Honda Motor Co., Ltd. desenvolve, fabrica e distribui motocicletas, automóveis e produtos de energia, como geradores e máquinas agrícolas. A Companhia também opera um negócio de crédito financeiro. A Honda Motor possui fábricas nos EUA, Canadá, Reino Unido, França, Itália, Espanha, Brasil, México, Índia e Tailândia.</t>
  </si>
  <si>
    <t xml:space="preserve">A HP Inc. fornece sistemas de computação, imagem e impressão, dispositivos móveis, soluções e serviços para empresas e residências. A empresa oferece produtos que incluem impressoras a laser e jato de tinta, scanners, copiadoras e faxes, computadores pessoais, estações de trabalho, soluções de armazenamento, serviços de computação e sistemas de impressão. </t>
  </si>
  <si>
    <t>A Illumina, Inc. desenvolve, fabrica e comercializa sistemas integrados para a análise em larga escala da variação genética e funções biológicas. A Companhia oferece uma linha abrangente de produtos e serviços que atendem atualmente os mercados de sequenciamento genético, genotipagem e expressão gênica para centros de pesquisa genômica, empresas farmacêuticas, instituições acadêmicas e empresas de biotecnologia.</t>
  </si>
  <si>
    <t>A Iron Mountain Incorporated é uma empresa de armazenamento e gerenciamento de informações. A Empresa fornece gerenciamento de registros, soluções de gerenciamento de dados e serviços de destruição de informações. A Iron Mountain atende bancos, empresas de energia, entretenimento, saúde, seguros, escritórios de advocacia, ciências da vida, varejo e indústrias farmacêuticas em todo o mundo.</t>
  </si>
  <si>
    <t xml:space="preserve">A Intuitive Surgical, Inc. projeta, fabrica e comercializa sistemas cirúrgicos. A Empresa oferece endoscópios, dissectores endoscópicos, tesouras, bisturis, pinças, porta-agulhas, cortadores ultrassônicos e acessórios para procedimentos cirúrgicos. </t>
  </si>
  <si>
    <t xml:space="preserve">A Intuit Inc. desenvolve e comercializa soluções de software de gestão empresarial e financeira para pequenas e médias empresas, instituições financeiras, consumidores e profissionais de contabilidade. A empresa oferece soluções de software de gerenciamento de negócios e processamento de folha de pagamento, finanças pessoais e preparação e arquivamento de impostos. </t>
  </si>
  <si>
    <t>A Intel Corporation projeta, fabrica e vende componentes de computador e produtos relacionados ao segmento. Os principais produtos da empresa incluem microprocessadores, chipsets, processadores e microcontroladores incorporados, memória flash, gráficos, rede e comunicação, software de gerenciamento de sistemas, conferência e produtos de imagem digital.</t>
  </si>
  <si>
    <t>JD.com, Inc. é uma empresa de vendas diretas online na China. A Companhia oferece uma ampla seleção de produtos por meio de seu site e aplicativos móveis. A JD.com vende eletrodomésticos, computadores, produtos digitais, produtos de comunicação, roupas, livros e utensílios domésticos para consumidores e fornecedores.</t>
  </si>
  <si>
    <t>A Johnson &amp; Johnson fabrica produtos de saúde e fornece serviços relacionados para a saúde do consumidor, produtos farmacêutico, dispositivos médicos e produtos dos mercados de diagnóstico. A empresa vende produtos como produtos para cuidados com a pele e cabelos, produtos farmacêuticos, equipamentos de diagnóstico e equipamentos cirúrgicos em países localizados ao redor do mundo.</t>
  </si>
  <si>
    <t>O JPMorgan Chase &amp; Co. fornece serviços financeiros globais e serviços bancários de varejo. A Companhia fornece serviços como banco de investimento, serviços de tesouraria e títulos, gestão de ativos, banco privado, serviços de cartões, banco comercial e financiamento doméstico. O JP Morgan Chase atende empresas, instituições e indivíduos.</t>
  </si>
  <si>
    <t>A Kraft Heinz Company produz produtos alimentícios. A Companhia distribui laticínios, molhos, leite em pó aromatizado e outros produtos. A Kraft Heinz atende clientes em todo o mundo.</t>
  </si>
  <si>
    <t>A Kinder Morgan, Inc. de Delaware opera como uma empresa de transporte por dutos e armazenamento de energia. A Companhia possui e opera dutos que transportam gás natural, gasolina, petróleo bruto, dióxido de carbono e outros produtos, bem como terminais que armazenam derivados de petróleo e produtos químicos e manuseiam materiais a granel como carvão e coque de petróleo.</t>
  </si>
  <si>
    <t>A Lumen Technologies, Inc. fornece soluções digitais para residências e estabelecimentos comerciais. A Companhia oferece serviços de comunicações, segurança de rede, soluções em nuvem.</t>
  </si>
  <si>
    <t xml:space="preserve">A Lam Research Corporation fabrica, comercializa e presta serviços a equipamentos de processamento de semicondutores usados ​​na fabricação de circuitos integrados. </t>
  </si>
  <si>
    <t xml:space="preserve">A Lululemon Athletica Inc. projeta e comercializa produtos de vestuário esportivo. A Empresa produz calças, shorts, tops e jaquetas fitness para ioga, dança, corrida e fitness em geral. </t>
  </si>
  <si>
    <t>O Lloyds Banking Group plc, através de suas subsidiárias e empresas associadas, oferece uma gama de serviços bancários e financeiros. A Companhia presta serviços de banco de varejo, hipotecas, pensões, gestão de ativos, serviços de seguros, banco corporativo e serviços de tesouraria.</t>
  </si>
  <si>
    <t>A Eli Lilly and Company desenvolve, fabrica e vende produtos farmacêuticos para humanos e animais. Os produtos da Eli Lilly incluem neurociência, endócrino, anti-infecciosos, agentes cardiovasculares, oncologia e produtos de saúde animal.</t>
  </si>
  <si>
    <t xml:space="preserve">A Lockheed Martin Corporation é uma empresa global de segurança que atua principalmente na pesquisa, projetos, desenvolvimento, fabricação e integração de produtos e serviços de tecnologia avançada. Os negócios da empresa abrangem operações no espaço, telecomunicações, eletrônica, informações e serviços, aeronáutica, energia e integração de sistemas. </t>
  </si>
  <si>
    <t>A Lowe`s Companies, Inc. opera como uma loja de artigos para a casa. A Companhia oferece ferramentas, eletrodomésticos, materiais de construção, carpetes, banheiros e produtos de iluminação. A Lowe`s atende clientes nos Estados Unidos.</t>
  </si>
  <si>
    <t xml:space="preserve">MongoDB, Inc. desenvolve softwares de bancos de dados. A empresa fornece uma plataforma de bancos de dados de código aberto para automatizar, monitorar e implementar backups. O MongoDB presta serviços de integração de software empresarial, certificação de plataformas e licenciamento comercial. </t>
  </si>
  <si>
    <t xml:space="preserve">A MGM Resorts International opera no segmento de resorts de jogos, acomodações e entretenimento. A empresa oferece serviços de hospedagem, refeições, reuniões, convenções e hotelaria para propriedades de cassino e não cassino. </t>
  </si>
  <si>
    <t xml:space="preserve">A Monster Beverage Corporation opera como uma holding. A Companhia, por meio de suas controladas, comercializa e distribui bebidas energéticas. </t>
  </si>
  <si>
    <t>A Moderna, Inc. opera como uma empresa de biotecnologia. A empresa se concentra na descoberta e desenvolvimento de terapias e vacinas de RNA mensageiro. A Moderna também desenvolve medicamentos de mRNA para doenças infecciosas, imuno-oncológicas e cardiovasculares.</t>
  </si>
  <si>
    <t xml:space="preserve">A Marathon Oil Corporation é uma empresa internacional de energia. A Companhia atua na exploração e produção de petróleo e gás natural. </t>
  </si>
  <si>
    <t>A Meta Platforms, Inc. opera como uma empresa de tecnologia em redes sociais. A empresa cria aplicativos e tecnologias que ajudam as pessoas a se conectarem, encontrarem comunidades e expandirem os negócios. A Meta Platform também está envolvida em anúncios, realidade aumentada e virtual.</t>
  </si>
  <si>
    <t>A Mitsubishi UFJ Financial Group, Inc. (MUFG) é uma holding constituída por meio da fusão da Mitsubishi Tokyo Financial Group e da UFJ Holdings. Como um grupo financeiro, a Companhia fornece uma variedade de serviços financeiros e de investimento, incluindo banco comercial, banco fiduciário, finanças e serviços de gestão de ativos.</t>
  </si>
  <si>
    <t xml:space="preserve">A Mondelez International, Inc. é uma empresa de alimentos e bebidas. A Companhia fabrica e comercializa produtos alimentícios embalados, incluindo lanches, bebidas, queijos, refeições e outros produtos de mercearia embalados. </t>
  </si>
  <si>
    <t>A Medtronic, PLC desenvolve produtos médicos terapêuticos e de diagnóstico no segmento de saúde. Os principais produtos da empresa incluem aqueles para estimulação de bradicardia, controle de taquiarritmia, controle de fibrilação atrial, controle de insuficiência cardíaca, substituição de válvula cardíaca, dor maligna e não maligna e distúrbios do movimento. Os produtos da Medtronic são vendidos em todo o mundo.</t>
  </si>
  <si>
    <t>O MercadoLibre, Inc. opera no comércio eletrônico. Sua atuação inclui um site de negociação online para os mercados latino-americanos. O site da Empresa permite que empresas e indivíduos listem itens, realizem vendas e compras on-line em formato de preço fixo e leilão. O MercadoLivre oferece também anúncios classificados de veículos automotores, embarcações, aeronaves e imóveis, além de serviços de pagamento online.</t>
  </si>
  <si>
    <t>A MetLife, Inc. fornece seguros individuais, benefícios para funcionários e serviços financeiros com operações nos Estados Unidos e nas regiões da América Latina, Europa e Ásia-Pacífico. Os produtos da Companhia incluem seguro de vida, anuidades, seguro automóvel e residencial, banco de varejo e outros serviços financeiros para pessoas físicas, bem como seguro em grupo.</t>
  </si>
  <si>
    <t xml:space="preserve">A 3M Company atua em diversos segmentos de negócios, realizando operações em produtos eletrônicos, telecomunicações, industrial, consumidor e escritório, saúde, segurança e outros mercados. Os negócios da empresa compartilham tecnologias, operações de fabricação, canais de marketing e outros recursos. </t>
  </si>
  <si>
    <t>Altria Group, Inc. é uma holding. A Companhia, por meio de subsidiárias, fabrica e comercializa cigarros e outros produtos derivados do tabaco, incluindo charutos e fumo para cachimbo. A Altria também tem participação acionária no segmento de bebidas, em uma cervejaria.</t>
  </si>
  <si>
    <t xml:space="preserve">A Mosaic Company produz e distribui os nutrientes das culturas para produtores agrícolas. A Companhia oferece ingredientes para rações, nutrientes para culturas, produtos industriais, fosfatos concentrados e potássio. </t>
  </si>
  <si>
    <t>A Merck &amp; Co., Inc. é uma empresa global de assistência médica que fornece soluções de saúde por meio de medicamentos prescritos, vacinas, terapias biológicas, saúde animal e produtos de cuidados ao consumidor, que comercializa diretamente e por meio de suas joint ventures. A Companhia possui operações nas áreas farmacêutica, saúde animal e assistência ao consumidor.</t>
  </si>
  <si>
    <t>O Morgan Stanley atua como uma holding bancária, fornecendo serviços financeiros diversificados em todo o mundo. A Companhia opera um negócio global de valores mobiliários que atende investidores individuais e institucionais e clientes do banco de investimento. O Morgan Stanley também opera um negócio global de gestão de ativos.</t>
  </si>
  <si>
    <t xml:space="preserve">A Mastercard Incorporated fornece serviços de processamento de transações financeiras. A Companhia oferece serviços de processamento de pagamentos para cartões de crédito e débito, dinheiro eletrônico, caixas eletrônicos e cheques de viagem. </t>
  </si>
  <si>
    <t>A Microsoft Corporation opera como uma empresa de software. A empresa oferece aplicativos, serviços de armazenamento em nuvem e soluções avançadas de segurança. A Microsoft atende clientes em todo o mundo.</t>
  </si>
  <si>
    <t>A Micron Technology, Inc., por meio de suas subsidiárias, fabrica e comercializa chips de memória de acesso aleatório dinâmico (DRAMs), chips de memória de acesso aleatório estático (SRAMs), memória flash, componentes semicondutores e módulos de memória.</t>
  </si>
  <si>
    <t xml:space="preserve">A Norwegian Cruise Line Holdings Ltd. opera uma frota de navios de cruzeiro de passageiros. A Companhia oferece uma variedade de itinerários de cruzeiros e cruzeiros temáticos, bem como comercializa seus serviços por meio de vários canais de distribuição, incluindo o varejo e agentes de viagens, vendas internacionais e de incentivo e direto ao consumidor. </t>
  </si>
  <si>
    <t xml:space="preserve">A Nasdaq, Inc. opera como uma bolsa de valores. A empresa fornece negociação, compensação, tecnologia de câmbio, regulamentação, listagem de valores mobiliários, análise, ferramentas e guias de investimento, serviços financeiros e de informação. </t>
  </si>
  <si>
    <t xml:space="preserve">A Newmont Corporation adquire, explora e desenvolve propriedades produtoras de minerais. A Companhia produz e comercializa ouro, cobre, prata, zinco e chumbo. </t>
  </si>
  <si>
    <t>A ServiceNow, Inc. fornece softwares de gerenciamento de tecnologia da informação (TI) empresarial. A empresa projeta, desenvolve e produz softwares de computadores, serviços em nuvem e plataforma de gerenciamento de serviços de TI. A ServiceNow atende clientes em todos os Estados Unidos.</t>
  </si>
  <si>
    <t>A Nucor Corporation fabrica produtos de aço. Os produtos da empresa incluem aço carbono e ligas, juntas de aço, deck de aço, aço acabado a frio, esferas de moagem de aço, produtos de rolamento de aço e sistemas de construção metálica. A Nucor também intermedia metais ferrosos e não ferrosos, ferro gusa, HBI e DRI, fornece ferro-ligas, processa sucata ferrosa e não ferrosa.</t>
  </si>
  <si>
    <t xml:space="preserve">A Novo Nordisk A/S desenvolve, produz e comercializa produtos farmacêuticos. A empresa se concentra no tratamento do diabetes e oferece sistemas de administração de insulina e outros produtos para diabetes. A Novo Nordisk também trabalha em áreas como controle da hemostasia, distúrbios do crescimento e terapia de reposição hormonal. A Companhia também oferece materiais educativos e de treinamento. </t>
  </si>
  <si>
    <t>A Novartis AG fabrica produtos farmacêuticos e de saúde ao consumidor. A Companhia usa ciência e tecnologias digitais para criar tratamentos transformadores em áreas de grande necessidade médica. A Novartis também oferece medicamentos de prescrição protegidos por patentes e medicamentos genéricos e biossimilares.</t>
  </si>
  <si>
    <t>A NXP Semiconductors NV opera como uma empresa global de semicondutores. A empresa projeta semicondutores e software para comunicações móveis, produtos eletrônicos de consumo, aplicativos de segurança, entretenimento veicular e redes. A NXP oferece seus produtos para aplicações automotivas, de identificação, infraestrutura sem fio, iluminação, móveis e computação.</t>
  </si>
  <si>
    <t>A NetEase, Inc. opera como uma empresa líder em tecnologia da Internet que fornece serviços online, incluindo conteúdo, comunidade, comunicação e comércio. A Companhia desenvolve e opera jogos online, comércio eletrônico, mídia na internet, e outros negócios. A NetEase atua no Japão, América do Norte e outros mercados internacionais.</t>
  </si>
  <si>
    <t>A NextEra Energy, Inc. fornece serviços de geração e distribuição de energia sustentável. A Companhia gera eletricidade por meio de energia eólica, solar e gás natural. Por meio de suas subsidiárias, a NextEra Energy também opera várias unidades comerciais de energia nuclear.</t>
  </si>
  <si>
    <t>A Netflix, Inc. opera como um serviço de streaming por assinatura e uma empresa de produção de conteúdos. A Companhia oferece uma ampla variedade de programas de TV, filmes, animes e documentários.</t>
  </si>
  <si>
    <t xml:space="preserve">A NIKE, Inc. projeta, desenvolve e comercializa calçados esportivos, roupas, equipamentos e produtos acessórios para homens, mulheres e crianças. A Companhia vende seus produtos para lojas de varejo, por meio de lojas próprias, subsidiárias e distribuidores. </t>
  </si>
  <si>
    <t>A Nokia Oyj é uma empresa global de comunicações. A empresa produz uma ampla gama de dispositivos tecnológicos, softwares, redes, e canais de comunicação em todo o mundo.</t>
  </si>
  <si>
    <t xml:space="preserve">A NVIDIA Corporation projeta, desenvolve e comercializa processadores gráficos tridimensionais (3D) e software relacionados. A empresa oferece produtos que fornecem gráficos 3D interativos para o mercado de computadores pessoais </t>
  </si>
  <si>
    <t xml:space="preserve">A Okta, Inc. desenvolve software de aplicativos de internet. A Empresa oferece gerenciamento automatizado de conteúdos de usuários, integração, identificação móvel, autenticação por multifatores e softwares de relatórios. </t>
  </si>
  <si>
    <t xml:space="preserve">A Oracle Corporation fornece software para gerenciamento de informações corporativas. A empresa oferece bancos de dados e servidores relacionais, ferramentas de desenvolvimento de aplicativos e suporte a decisões e aplicativos de negócios corporativos. </t>
  </si>
  <si>
    <t>A Occidental Petroleum Corporation explora, desenvolve, produz e comercializa petróleo bruto e gás natural. A empresa também fabrica e comercializa uma variedade de produtos químicos básicos, vinis e produtos químicos. A Occidental também coleta, trata, processa, transporta, armazena e comercializa petróleo bruto, gás natural, LGN, condensado e dióxido de carbono (CO2) e gera e comercializa energia.</t>
  </si>
  <si>
    <t xml:space="preserve">Pinduoduo Inc. opera como uma plataforma de comércio eletrônico. A empresa oferece uma ampla variedade de mercadorias on-line, incluindo mantimentos, moda, beleza e eletrônicos. </t>
  </si>
  <si>
    <t>A Prologis, Inc. é proprietária, operadora e desenvolvedora de imóveis industriais, com foco em mercados globais e regionais nas Américas, Europa e Ásia. A Companhia também aluga modernas instalações de distribuição para clientes, incluindo fabricantes, varejistas, empresas de transporte, fornecedores terceirizados de logística e outras empresas.</t>
  </si>
  <si>
    <t xml:space="preserve">Public Storage é um fundo de investimento imobiliário. As principais atividades comerciais do Trust incluem a aquisição, desenvolvimento, propriedade e operação de instalações de auto-armazenamento nos Estados Unidos. </t>
  </si>
  <si>
    <t xml:space="preserve">A Palantir Technologies Inc. desenvolve software para analisar informações. A empresa oferece soluções que suportam vários tipos de dados, incluindo dados estruturados, dados não estruturados, relacionais, temporais e geoespaciais. </t>
  </si>
  <si>
    <t>A PepsiCo, Inc. opera negócios de alimentos e bebidas. A Companhia fabrica bebidas, mercadorias e uma variedade de lanches à base de grãos.</t>
  </si>
  <si>
    <t xml:space="preserve">A Pfizer Inc. opera como uma empresa farmacêutica. A Companhia oferece medicamentos, vacinas, dispositivos médicos e produtos de saúde ao consumidor para oncologia, inflamação, cardiovascular e outras áreas terapêuticas. </t>
  </si>
  <si>
    <t xml:space="preserve">A Procter &amp; Gamble Company fabrica e comercializa produtos de consumo. A Companhia fornece produtos nos segmentos de lavanderia e limpeza, papel, beleza, alimentos e bebidas e saúde. </t>
  </si>
  <si>
    <t>A Philip Morris International Inc (PMI) é uma empresa internacional que atua no segmento de fumo &amp; tabaco. Atualmente, a companhia trabalha para oferecer um futuro sem fumaça e evolui seu portfólio a longo prazo para incluir produtos fora do setor de tabaco e nicotina. O portfólio atual de produtos da empresa consiste principalmente de cigarros e produtos sem fumaça, incluindo vapor e nicotina oral.</t>
  </si>
  <si>
    <t xml:space="preserve">A Qualcomm Incorporated opera como uma empresa multinacional de semicondutores e equipamentos de telecomunicações. A empresa desenvolve e fornece produtos e serviços de comunicação digital sem fio baseados na tecnologia digital CDMA. </t>
  </si>
  <si>
    <t>A Royal Caribbean Cruises Ltd. opera como uma empresa global de cruzeiros que opera uma frota de navios no setor de cruzeiros de férias. A Companhia opera por meio de marcas que atendem principalmente os segmentos premium e de luxo da indústria de cruzeiros de férias.</t>
  </si>
  <si>
    <t xml:space="preserve">A Roblox Corporation fornece produtos e serviços de entretenimento. A Empresa projeta e desenvolve uma ampla gama de jogos online, como jogos tridimensionais para internet para crianças, adolescentes e adultos. </t>
  </si>
  <si>
    <t>A Regeneron Pharmaceuticals, Inc. é uma empresa biofarmacêutica. A Empresa desenvolve e comercializa produtos farmacêuticos para o tratamento de condições médicas graves. A Regeneron Pharmaceuticals atende o setor de saúde nos Estados Unidos.</t>
  </si>
  <si>
    <t xml:space="preserve">A Rio Tinto PLC opera no setor de mineração. A empresa se concentra na mineração de alumínio, cobre, ouro, minério de ferro, chumbo, prata, estanho, urânio, zinco, matéria-prima de dióxido de titânio, diamantes, sal e zircão. A </t>
  </si>
  <si>
    <t>A Raytheon Technologies Corporation opera como uma empresa de fabricação de aeronaves. A empresa se concentra em ofertas de serviços e produtos de tecnologia para fornecer soluções inovadoras, como estruturas aeronáuticas, aviônicos, sistemas mecânicos, sistemas de missão, motores de aeronaves, sistemas de energia e controle, radares, software e outros produtos.</t>
  </si>
  <si>
    <t xml:space="preserve">AS ibanye Stillwater Limited é um grupo de mineração e processamento de metais. A Companhia produz platina, paládio, ródio e ouro, além de produzir outros produtos, como irídio e rutênio, além de cromo, cobre e níquel como subprodutos. </t>
  </si>
  <si>
    <t>SL Green Realty Corp. é um fundo de investimento imobiliário totalmente integrado, autoadministrado e autogerenciado. O Trust está exclusivamente focado em operar edifícios de escritórios em Manhattan.</t>
  </si>
  <si>
    <t xml:space="preserve">Splunk Inc. desenvolve software de aplicação baseado na web. A Empresa fornece software que coletam e analisa dados gerados por sites, aplicativos, servidores, redes e dispositivos móveis. </t>
  </si>
  <si>
    <t xml:space="preserve">A Spotify Technology S.A. fornece serviços de entretenimento. A empresa oferece soluções comerciais gratuitas de streaming de áudio e música para assinantes, bem como serviços de design de conteúdo. </t>
  </si>
  <si>
    <t>A Synchrony Financial opera como uma empresa de serviços financeiros ao consumidor. A Empresa oferece uma variedade de produtos de crédito por meio de programas diversificado de varejistas nacionais e regionais, comerciantes locais, fabricantes, grupos de compras, associações industriais e prestadores de serviços de saúde.</t>
  </si>
  <si>
    <t>A Seadrill Limited opera serviços no setor de energia em campos de petróleo e gás. A empresa oferece serviços de contratação de perfuração para liberar recursos de petróleo e gás para os seus clientes.</t>
  </si>
  <si>
    <t xml:space="preserve">Shopify Inc. fornece uma plataforma de comércio baseada em nuvem. A Companhia oferece uma plataforma para os comerciantes criarem uma experiência omnichannel que ajuda a mostrar a marca do comerciante. </t>
  </si>
  <si>
    <t xml:space="preserve">A Snowflake Inc. fornece soluções de software para os seus clientes. A empresa desenvolve arquitetura de banco de dados e data warehouses. </t>
  </si>
  <si>
    <t>A Block, Inc. opera como uma empresa de serviços financeiros e pagamentos digitais. A Companhia desenvolve uma plataforma de pagamentos voltada para pequenas e médias empresas que permite aceitar pagamentos com cartão de crédito e utilizar tablets como registradores de pagamento para um sistema de ponto de venda. A Block também fornece serviços financeiros e de marketing.</t>
  </si>
  <si>
    <t>STORE Capital Corporation fornece serviços de fundos de investimento imobiliário. A Companhia investe em imóveis de inquilino único, como redes de restaurantes, supermercados, academias de ginástica, educação, varejo, serviços e instalações de distribuição. A STORE Capital opera nos Estados Unidos.</t>
  </si>
  <si>
    <t xml:space="preserve">A SAP SE é uma empresa multinacional de software. A Empresa desenvolve softwares de negócios, incluindo software de e-business e de gestão empresarial, presta consultoria sobre o uso organizacional de seu software de aplicativos e fornece serviços de treinamento. </t>
  </si>
  <si>
    <t xml:space="preserve">A Starbucks Corporation é a principal comerciante e varejista de cafés especiais e produtos alimentares. A Companhia oferece cafés e chás embalados, ingredientes relacionados a bebidas e bebidas prontas para beber, além de produzir e vender bebidas de café engarrafadas e uma linha de sorvetes. </t>
  </si>
  <si>
    <t xml:space="preserve">A Charles Schwab Corporation é uma empresa de serviços financeiros. A Companhia fornece gestão de patrimônio e ativos, corretagem de valores mobiliários, serviços bancários, custódia e consultoria financeira. </t>
  </si>
  <si>
    <t>Simon Property Group, Inc. é um fundo de investimento imobiliário auto-administrado e autogerenciado. A Companhia possui, desenvolve e administra propriedades imobiliárias de varejo, incluindo shoppings regionais, outlets, centros comunitários e propriedades internacionais. O Simon Property Group atende clientes no Estado de Indiana.</t>
  </si>
  <si>
    <t>A Sony Group Corporation fabrica e distribui produtos eletrônicos e fornece soluções relacionadas ao seu segmento de atuação. A Companhia produz televisores, câmeras, celulares, produtos de áudio e vídeo. equipamento de jogo e muito mais. O Grupo Sony também se dedica à produção de jogos, produção de filmes, produção musical e outros negócios.</t>
  </si>
  <si>
    <t xml:space="preserve">A S&amp;P Global Inc. fornece aos clientes serviços de informações financeiras em tempo real. A Empresa oferece informações sobre classificações dos ativos imobiliários pelo mercado, benchmarks e análises nos mercados globais de capital e commodities. </t>
  </si>
  <si>
    <t xml:space="preserve">A Salesforce, Inc. opera como uma empresa de software baseada em nuvem. A empresa desenvolve softwares e aplicativos de gerenciamento de relacionamento com o cliente focados em vendas, atendimento ao cliente, automação de marketing, análise e desenvolvimento de aplicativos. </t>
  </si>
  <si>
    <t xml:space="preserve">A Atlassian Corporation PLC fornece soluções de tecnologia. A empresa projeta e desenvolve plataformas de softwares empresariais para gerenciamento de projetos, colaboração, rastreamento de problemas, integração, implantação e serviços de suporte. </t>
  </si>
  <si>
    <t xml:space="preserve">A Teva Pharmaceutical Industries Limited opera como uma empresa farmacêutica no setor de saúde. A empresa desenvolve, fabrica e comercializa produtos farmacêuticos humanos genéricos e de marca, bem como ingredientes farmacêuticos ativos. </t>
  </si>
  <si>
    <t>A American Tower Corporation é um fundo de investimento imobiliário que possui, opera e desenvolve comunicações sem fio e torres de transmissão nos Estados Unidos. A Companhia aluga locais de antenas em torres multi-inquilinos para uma gama diversificada de indústrias de comunicações sem fio, incluindo serviços de comunicações pessoais, paging e celular.</t>
  </si>
  <si>
    <t xml:space="preserve">A TripAdvisor, Inc. opera como uma empresa de pesquisa de viagens online. A Empresa oferece aos clientes informações sobre viagens, avaliações e opiniões de membros sobre destinos e acomodações, incluindo hotéis, pousadas, hospedagem especializada, aluguéis de temporada, restaurantes e atividades. </t>
  </si>
  <si>
    <t>A Take-Two Interactive Software, Inc. desenvolve, comercializa, distribui e vende jogos e acessórios de software de entretenimento interativo. Os produtos da empresa são sistemas de console, sistemas de jogos portáteis e computadores pessoais e são entregues por meio de serviços de varejo físico, download digital, online e streaming em nuvem.</t>
  </si>
  <si>
    <t>A Texas Instruments Incorporated opera como uma empresa de projetos e fabricação de semicondutores. A empresa desenvolve circuitos integrados analógicos e processadores.</t>
  </si>
  <si>
    <t>A Target Corporation opera no setor de varejo com lojas de desconto de mercadorias em geral. A Companhia concentra-se em operações de merchandising que incluem lojas de mercadorias de consumo geral e descontos de alimentos e um negócio online totalmente integrado. A Target também oferece crédito a clientes por meio de seus cartões da marca própria.</t>
  </si>
  <si>
    <t xml:space="preserve">A Telefonica SA opera como uma empresa de telecomunicações. A Companhia oferece serviços de telefonia fixa e móvel, banda larga e televisão por assinatura, além de soluções de segurança cibernética, IOT (internet das coisas), big data e serviços na nuvem. </t>
  </si>
  <si>
    <t>A Toyota Motor Corporation fabrica, vende, aluga e repara carros de passeio, caminhões, ônibus e suas peças relacionadas em todo o mundo. A Companhia também opera serviços de financiamento por meio de suas controladas aos seus clientes. A Toyota Motor constrói casas, produz barcos de passeio e desenvolve sistemas de transporte inteligentes, incluindo controle de cruzeiro por radar e sistemas eletrônicos de cobrança de pedágio.</t>
  </si>
  <si>
    <t>A Thermo Fisher Scientific, Inc. fabrica instrumentos científicos, produtos consumíveis e produtos químicos. A Companhia oferece instrumentos analíticos, equipamentos de laboratório, software, serviços, consumíveis, reagentes, produtos químicos e suprimentos para empresas farmacêuticas e de biotecnologia, hospitais e laboratórios de diagnóstico clínico, universidades, instituições de pesquisa e agências governamentais.</t>
  </si>
  <si>
    <t xml:space="preserve">A Tesla Inc. opera como uma empresa multinacional automotiva e de energia limpa. A empresa projeta e fabrica veículos elétricos, produtos de armazenamento de energia de bateria para uso doméstico, painéis solares, telhas solares e produtos e serviços relacionados. </t>
  </si>
  <si>
    <t xml:space="preserve">A United Airlines Holdings, Inc. opera como uma holding. A Companhia, por meio de suas controladas, é proprietária e administradora de companhias aéreas que transportam pessoas e cargas. </t>
  </si>
  <si>
    <t xml:space="preserve">A Uber Technologies Inc fornece serviços de carona aos seus clientes. A Companhia desenvolve aplicativos para soluções de transporte rodoviário, navegação, compartilhamento de caronas e processamento de pagamentos. </t>
  </si>
  <si>
    <t xml:space="preserve">A Unity Software Inc. fornece soluções de software aos seus clientes. A Companhia oferece ferramentas gráficas para criar, executar e monetizar conteúdo 2D e 3D em tempo real para celulares, tablets, PCs, consoles e dispositivos de realidade aumentada e virtual. </t>
  </si>
  <si>
    <t>O UBS Group AG presta serviços financeiros a clientes privados, corporativos e institucionais. A Companhia oferece serviços bancários de investimento, varejo, corporativo e institucional, bem como planejamento de gestão de patrimônio e gestão de ativos. O UBS Group também oferece serviços de valores mobiliários, como administração de fundos e gestão de fundos de terceiros.</t>
  </si>
  <si>
    <t xml:space="preserve">A Unilever PLC fabrica produtos de cuidados pessoais no setor consumo discricionário e não discricionário. A Companhia oferece bens de consumo, alimentos, detergentes, fragrâncias, beleza, casa e produtos de higiene pessoal. </t>
  </si>
  <si>
    <t xml:space="preserve">O UnitedHealth Group Incorporated administra planos de saúde e atua também no setor hospitalar. A Empresa fornece aos empregadores produtos e recursos para planejar e administrar programas de benefícios de saúde aos funcionários. </t>
  </si>
  <si>
    <t xml:space="preserve">A United Parcel Service, Inc. (UPS) atua no segmento de transportes e entrega pacotes e documentos aos seus clientes. A empresa fornece serviços globais de cadeia de suprimentos e transporte de cargas menores, principalmente nos negócios que consistem em uma rede integrada de coleta e entrega aérea e terrestre. </t>
  </si>
  <si>
    <t>O U.S. Bancorp é uma empresa de serviços financeiros diversificados que fornece serviços de empréstimo e depósito, gestão de caixa, câmbio e serviços de gestão de fundos e investimentos. A Companhia também presta serviços de cartão de crédito, banco hipotecário, seguros, corretagem e leasing. O U.S Bancorp opera no Centro-Oeste e Oeste dos Estados Unidos.</t>
  </si>
  <si>
    <t>A Vipshop Holdings Ltd. vende produtos de marca com desconto pela Internet aos seus clientes. A Companhia vende no varejo, nas quais quantidades de um item são vendidas com grande desconto por um período especificado em seu site.</t>
  </si>
  <si>
    <t>O Vornado Realty Trust é um fundo de investimento imobiliário totalmente integrado. O Trust possui, administra e aluga propriedades de escritórios na cidade de Nova York, Chicago e São Francisco.</t>
  </si>
  <si>
    <t>A Verizon Communications Inc. opera como uma empresa de telecomunicações. A Companhia fornece serviços de telefonia fixa, serviços de dados, serviços sem fio e internet. A Verizon Communications atende clientes nos Estados Unidos.</t>
  </si>
  <si>
    <t>A Visa Inc. opera uma rede de pagamentos eletrônicos de varejo e gerencia serviços financeiros em escala global. A Companhia também auxilia comércio global por meio da transferência monetários e de informações entre instituições financeiras, comerciantes, consumidores, empresas e entidades governamentais.</t>
  </si>
  <si>
    <t>A Valero Energy Corporation é uma empresa independente de refino e comercialização de petróleo que possui e opera refinarias nos Estados Unidos, Canadá e Aruba. A Companhia produz gasolinas convencionais, destilados, querosene de aviação, asfalto, petroquímicos, lubrificantes e outros produtos refinados, além de oferecer óleo diesel, diesel com baixo teor de enxofre e ultrabaixo teor de enxofre e oxigenados.</t>
  </si>
  <si>
    <t xml:space="preserve">A Vertex Pharmaceuticals Incorporated desenvolve e comercializa produtos farmacêuticos. A Companhia desenvolve medicamentos para o tratamento de fibrose cística, câncer, inflamação intestinal, doenças autoimunes e distúrbios neurológicos. </t>
  </si>
  <si>
    <t xml:space="preserve">A Warner Bros. Discovery, Inc. oferece produtos de entretenimento e informações aos seus clientes. A Companhia opera uma ampla gama de canais de televisão educacional, além de oferecer produtos e serviços educacionais e de consumo e um portfólio diversificado de serviços de mídia digital. </t>
  </si>
  <si>
    <t xml:space="preserve">Wix.com Ltd. opera e desenvolve uma plataforma na web. A plataforma da Companhia oferece soluções que permitem que empresas, organizações e indivíduos desenvolvam sites e plataformas de aplicativos customizados. </t>
  </si>
  <si>
    <t xml:space="preserve">Walmart Inc. atua no varejo operando lojas de desconto, centros comerciais e mercados de bairro. A empresa oferece mercadorias como vestuário, utensílios domésticos, eletrodomésticos pequenos, produtos eletrônicos, instrumentos musicais, livros, artigos de decoração, sapatos, joias, produtos para o público infantil, jogos, utensílios domésticos, produtos para animais de estimação, produtos farmacêuticos, suprimentos para festas e ferramentas automotivas. </t>
  </si>
  <si>
    <t xml:space="preserve">O Wells Fargo &amp; Company opera no setor financeiro por meio de serviços diversificados. A Companhia oferece serviços bancários, seguros, investimentos, hipotecas, leasing, cartões de crédito e financiamento ao consumidor. </t>
  </si>
  <si>
    <t>Walgreens Boots Alliance, Inc., opera drogarias de varejo. A empresa oferece uma ampla variedade de medicamentos prescritos e não prescritos, bem como produtos para cuidados primários e para doenças mais agudas, bem-estar, farmácia e serviços de gerenciamento de doenças e saúde e condicionamento físico. A Walgreens Boots Alliance atende clientes nos Estados Unidos.</t>
  </si>
  <si>
    <t xml:space="preserve">A Zoom Video Communications, Inc. opera como uma empresa de tecnologia de comunicações digitais. A empresa oferece uma plataforma de comunicação e soluções para videoconferências, chamadas telefônicas para que os usuários se conectem com qualquer pessoa de qualquer lugar. </t>
  </si>
  <si>
    <t xml:space="preserve">A Trade Desk, Inc. opera como uma empresa de tecnologia na publicidade. A Empresa oferece plataforma de publicidade online que gerencia campanhas de publicidade em display, social, mobile e em vídeo. </t>
  </si>
  <si>
    <t>TWLO US Equity</t>
  </si>
  <si>
    <t>A Chevron Corporation opera como uma empresa de combustíveis renováveis. A Companhia produz e transporta petróleo bruto e gás natural, bem como refina, comercializa e distribui combustíveis. A Chevron atende clientes em todo o mundo.</t>
  </si>
  <si>
    <t>A Colgate-Palmolive Company é uma empresa de produtos de consumo que comercializa seus produtos em todo o mundo. Os produtos da Companhia incluem cremes dentais, escovas de dente, xampus, desodorantes, sabonetes em barra e líquidos, detergente para louça e produtos de lavanderia, além de produtos de nutrição animal para cães e gatos.</t>
  </si>
  <si>
    <t>A ConocoPhillips explora, produz, transporta e comercializa petróleo bruto, gás natural, líquidos de gás natural, gás natural liquefeito e betume em todo o mundo.</t>
  </si>
  <si>
    <t>O Citigroup Inc. é uma holding de serviços financeiros diversificados que fornece uma ampla gama de serviços financeiros para consumidores e clientes corporativos. Os serviços da Companhia incluem banco de investimento, corretagem de varejo, banco corporativo e produtos e serviços de gestão de caixa. O Citigroup atende clientes globalmente.</t>
  </si>
  <si>
    <t xml:space="preserve">Twilio Inc. desenvolve soluções de infraestrutura de Internet. A empresa oferece plataforma de computação em nuvem que permite aos desenvolvedores da web integrar chamadas telefônicas, comunicações de voz de protocolo da Internet e mensagens de texto em aplicativos da web, móveis e de telefone. </t>
  </si>
  <si>
    <t xml:space="preserve">A Comcast Corporation fornece serviços de transmissão de mídia e televisão. A Companhia oferece streaming de vídeo, programação de televisão, Internet de alta velocidade, televisão a cabo e serviços de comunicação. </t>
  </si>
  <si>
    <t>A Coty Inc. fabrica e distribui produtos de beleza. A Companhia oferece fragrâncias, cosméticos coloridos, produtos de higiene, filtros solares e tratamento da pele. A Coty fornece seus produtos para lojas de departamento, varejistas especializados, varejistas do mercado de massa e lojas duty free em aeroportos em todo o mundo.</t>
  </si>
  <si>
    <t>Costco Wholesale Corporation é uma empresa de varejo que oferece descontos aos seus membros. A empresa vende todos os tipos de alimentos, suprimentos automotivos, brinquedos, , artigos esportivos, joias, eletrônicos, vestuário, produtos de saúde e beleza, bem como outros produtos de consumo.</t>
  </si>
  <si>
    <t>Trip.com Group Limited fornece serviços de agência de viagens online. A Companhia oferece aplicativos móveis, reservas de hotéis, emissão de passagens aéreas, pacotes turísticos, gerenciamento de viagens corporativas e serviços de emissão de passagens de trem.</t>
  </si>
  <si>
    <t>A Cisco Systems, Inc. fornece serviços de tecnologia da informação e serviços de rede. A empresa oferece segurança de rede corporativa, desenvolvimento de software, colaboração de dados, computação em nuvem e outros serviços relacionados. A Cisco Systems atende clientes nos Estados Unidos.</t>
  </si>
  <si>
    <t>A Taiwan Semiconductor Manufacturing Company, Ltd. fabrica e comercializa circuitos integrados e semicondutores.  Os produtos da  TSMC são usados em indústrias de computadores, comunicações, eletrônicos , automotivos e de equipamentos industriais.</t>
  </si>
  <si>
    <t>SPX Index</t>
  </si>
  <si>
    <t>Coluna1</t>
  </si>
  <si>
    <t>Coluna2</t>
  </si>
  <si>
    <t>Coluna3</t>
  </si>
  <si>
    <t>Coluna4</t>
  </si>
  <si>
    <t>Coluna8</t>
  </si>
  <si>
    <t>Coluna9</t>
  </si>
  <si>
    <t>Coluna10</t>
  </si>
  <si>
    <t>Coluna11</t>
  </si>
  <si>
    <t>Coluna12</t>
  </si>
  <si>
    <t>Coluna13</t>
  </si>
  <si>
    <t>Coluna14</t>
  </si>
  <si>
    <t>Coluna15</t>
  </si>
  <si>
    <t>Coluna16</t>
  </si>
  <si>
    <t>Coluna17</t>
  </si>
  <si>
    <t>Coluna20</t>
  </si>
  <si>
    <t>Coluna21</t>
  </si>
  <si>
    <t>Coluna22</t>
  </si>
  <si>
    <t>Coluna23</t>
  </si>
  <si>
    <t>Coluna27</t>
  </si>
  <si>
    <t>Coluna28</t>
  </si>
  <si>
    <t>Coluna29</t>
  </si>
  <si>
    <t>Coluna30</t>
  </si>
  <si>
    <t>EV/Sales (2023E)</t>
  </si>
  <si>
    <t>CAGR 09-19</t>
  </si>
  <si>
    <t>CAGR- 2009-2019</t>
  </si>
  <si>
    <t>Shares outstanding</t>
  </si>
  <si>
    <t>EPS</t>
  </si>
  <si>
    <t>EPS Growth</t>
  </si>
  <si>
    <t>Total growth</t>
  </si>
  <si>
    <t>Multiplicador</t>
  </si>
  <si>
    <t>Risk free rate</t>
  </si>
  <si>
    <t>Numerador</t>
  </si>
  <si>
    <t>Denominador</t>
  </si>
  <si>
    <t>Granham (Valor)</t>
  </si>
  <si>
    <t>1 parte</t>
  </si>
  <si>
    <t>2 parte</t>
  </si>
  <si>
    <t>Valor implicito de g</t>
  </si>
  <si>
    <t>g historico</t>
  </si>
  <si>
    <t>G projetado</t>
  </si>
  <si>
    <t>Valor justo da acao</t>
  </si>
  <si>
    <t>R</t>
  </si>
  <si>
    <t>USGG10YR Index</t>
  </si>
  <si>
    <t>BASPCAAA Index</t>
  </si>
  <si>
    <t>A Zoetis Inc.  desenvolve, fabrica e comercializa medicamentos e vacinas para a saúde animal, com foco em gados e outros animais. A empresa comercializa seus produtos na América do Norte, Europa, África, Ásia, Austrália e América Latina</t>
  </si>
  <si>
    <t>Ulta Beauty</t>
  </si>
  <si>
    <t>U1LT34</t>
  </si>
  <si>
    <t>#NUM</t>
  </si>
  <si>
    <t>USD Curncy</t>
  </si>
  <si>
    <t>PX_LAST</t>
  </si>
  <si>
    <t>CUR_MKT_CAP</t>
  </si>
  <si>
    <t>CURR_ENTP_VAL</t>
  </si>
  <si>
    <t>NET_DEBT</t>
  </si>
  <si>
    <t>BS_CASH_NEAR_CASH_ITEM</t>
  </si>
  <si>
    <t>VOLUME_AVG_5D</t>
  </si>
  <si>
    <t>VOLUME_AVG_3M</t>
  </si>
  <si>
    <t>VOLUME_AVG_6M</t>
  </si>
  <si>
    <t>USDCHF Curncy</t>
  </si>
  <si>
    <t>USDCOP Curncy</t>
  </si>
  <si>
    <t>USDDKK Curncy</t>
  </si>
  <si>
    <t>USDEUR Curncy</t>
  </si>
  <si>
    <t>USDGBP Curncy</t>
  </si>
  <si>
    <t>USDHKD Curncy</t>
  </si>
  <si>
    <t>USDJPY Curncy</t>
  </si>
  <si>
    <t>USDMXN Curncy</t>
  </si>
  <si>
    <t>USDNOK Curncy</t>
  </si>
  <si>
    <t>USDSEK Curncy</t>
  </si>
  <si>
    <t>USDZAR Curncy</t>
  </si>
  <si>
    <t>Divisao</t>
  </si>
  <si>
    <t>Consolidado</t>
  </si>
  <si>
    <t>Maiores altas e baixas</t>
  </si>
  <si>
    <t>EV=market cap + net debt</t>
  </si>
  <si>
    <t>TSM US Equity</t>
  </si>
  <si>
    <t>S&amp;P 500 Comunicação</t>
  </si>
  <si>
    <t>S&amp;P 500 Consumo discricionário</t>
  </si>
  <si>
    <t>S&amp;P 500 Consumo não discricionário</t>
  </si>
  <si>
    <t>S&amp;P 500 Energia</t>
  </si>
  <si>
    <t>S&amp;P 500 Financeiro</t>
  </si>
  <si>
    <t>S&amp;P 500 Saúde</t>
  </si>
  <si>
    <t>S&amp;P 500 Industria</t>
  </si>
  <si>
    <t>S&amp;P 500 Tecnologia</t>
  </si>
  <si>
    <t>S&amp;P 500 Materiais Básicos</t>
  </si>
  <si>
    <t>S&amp;P 500 Imobiliário</t>
  </si>
  <si>
    <t>S&amp;P 500 Serviços Básicos</t>
  </si>
  <si>
    <t>SP 500</t>
  </si>
  <si>
    <t>Nasdaq</t>
  </si>
  <si>
    <t>Alemanha</t>
  </si>
  <si>
    <t>França</t>
  </si>
  <si>
    <t>Reino Unido</t>
  </si>
  <si>
    <t>Nikkei 25</t>
  </si>
  <si>
    <t>Shangai</t>
  </si>
  <si>
    <t>Hang Seng</t>
  </si>
  <si>
    <t>S5TELS Index</t>
  </si>
  <si>
    <t>S5COND Index</t>
  </si>
  <si>
    <t>S5CONS Index</t>
  </si>
  <si>
    <t>S5ENRS Index</t>
  </si>
  <si>
    <t>S5FINL Index</t>
  </si>
  <si>
    <t>S5HLTH Index</t>
  </si>
  <si>
    <t>S5INDU Index</t>
  </si>
  <si>
    <t>S5INFT Index</t>
  </si>
  <si>
    <t>S5MATR Index</t>
  </si>
  <si>
    <t>S5REAL Index</t>
  </si>
  <si>
    <t>S5UTIL Index</t>
  </si>
  <si>
    <t>CCMP Index</t>
  </si>
  <si>
    <t>DAX Index</t>
  </si>
  <si>
    <t>CAC Index</t>
  </si>
  <si>
    <t>UKX Index</t>
  </si>
  <si>
    <t>NKY Index</t>
  </si>
  <si>
    <t>SHCOMP Index</t>
  </si>
  <si>
    <t>HSCEI index</t>
  </si>
  <si>
    <t>Consumo Não discricionário</t>
  </si>
  <si>
    <t>Energia</t>
  </si>
  <si>
    <t>Serviços Básicos</t>
  </si>
  <si>
    <t>AURA33</t>
  </si>
  <si>
    <t>n.a.</t>
  </si>
  <si>
    <t>*Estimativas baseadas no consenso Bloomberg</t>
  </si>
  <si>
    <t>(US$ mil)</t>
  </si>
  <si>
    <t>CAGR 09-2019</t>
  </si>
  <si>
    <t>CAGR 19-25E</t>
  </si>
  <si>
    <t>A Coca-Cola Company fabrica, comercializa e distribui concentrados e xaropes de refrigerantes. A Companhia também distribui e comercializa sucos . A Coca-Cola distribui seus produtos para varejistas e atacadistas em todo o mundo.</t>
  </si>
  <si>
    <t xml:space="preserve">A Walt Disney Company opera como uma empresa de entretenimento e mídia. Os segmentos de negócios da Companhia incluem serviços de mídia, parques e resorts, estúdio de entretenimento, produtos de consumo e mídia interativa. </t>
  </si>
  <si>
    <t>O eBay Inc. é uma empresa global de comércio eletrônico. As plataformas da empresa são projetadas para permitir que vendedores em todo o mundo organizem e ofereçam os seus produtos para venda e compradores possam realizar aquisições</t>
  </si>
  <si>
    <t xml:space="preserve">Vodafone Group PLC fornece serviços de comunicação sem fio. A Companhia oferece serviços de telecomunicações móveis, incluindo comunicações de voz e dados. </t>
  </si>
  <si>
    <t>O PayPal Holdings, Inc. opera como uma holding. A Companhia, por meio de suas subsidiárias, fornece uma plataforma de tecnologia que possibilita pagamentos digitais e móveis em nome de consumidores e comerciantes. A Companhia oferece soluções de pagamento online. A PayPal Holdings atende clientes em todo o mundo.</t>
  </si>
  <si>
    <t>O McDonald's Corporation franqueia e opera no segmento de restaurantes, no ramo de fast food. A Companhia oferece diversos produtos alimentícios e refrigerantes, e bebidas não alcoólicas. O McDonald's atende clientes em todo o mundo.</t>
  </si>
  <si>
    <t>USD</t>
  </si>
  <si>
    <t>CHF</t>
  </si>
  <si>
    <t>EUR</t>
  </si>
  <si>
    <t>MXN</t>
  </si>
  <si>
    <t>HKD</t>
  </si>
  <si>
    <t>GBp</t>
  </si>
  <si>
    <t>COP</t>
  </si>
  <si>
    <t>NOK</t>
  </si>
  <si>
    <t>SEK</t>
  </si>
  <si>
    <t>ZAr</t>
  </si>
  <si>
    <t>JPY</t>
  </si>
  <si>
    <t>DKK</t>
  </si>
  <si>
    <t>Consumo Discricionário</t>
  </si>
  <si>
    <t>Consumo não discricionário</t>
  </si>
  <si>
    <t>Comunicaçao</t>
  </si>
  <si>
    <t xml:space="preserve">Advance Auto Parts </t>
  </si>
  <si>
    <t xml:space="preserve">ABB </t>
  </si>
  <si>
    <t xml:space="preserve">Amcor </t>
  </si>
  <si>
    <t>Aegon</t>
  </si>
  <si>
    <t>AES Corp</t>
  </si>
  <si>
    <t xml:space="preserve">Apartment Investment and Management </t>
  </si>
  <si>
    <t xml:space="preserve">Akamai Technologies </t>
  </si>
  <si>
    <t xml:space="preserve">Albemarle </t>
  </si>
  <si>
    <t xml:space="preserve">Align Technology </t>
  </si>
  <si>
    <t xml:space="preserve">Alnylam Pharmaceuticals </t>
  </si>
  <si>
    <t xml:space="preserve">Advanced Micro Devices </t>
  </si>
  <si>
    <t xml:space="preserve">Applied Materials </t>
  </si>
  <si>
    <t xml:space="preserve">America Movil SAB </t>
  </si>
  <si>
    <t xml:space="preserve">APA </t>
  </si>
  <si>
    <t xml:space="preserve">Alexandria Real Estate Equities </t>
  </si>
  <si>
    <t xml:space="preserve">Autohome </t>
  </si>
  <si>
    <t xml:space="preserve">Autodesk </t>
  </si>
  <si>
    <t xml:space="preserve">AvalonBay Communities </t>
  </si>
  <si>
    <t xml:space="preserve">Alteryx </t>
  </si>
  <si>
    <t>AstraZeneca</t>
  </si>
  <si>
    <t xml:space="preserve">American Airlines Group </t>
  </si>
  <si>
    <t xml:space="preserve">Apple </t>
  </si>
  <si>
    <t xml:space="preserve">AbbVie </t>
  </si>
  <si>
    <t>Anheuser-Busch InBev</t>
  </si>
  <si>
    <t xml:space="preserve">Adobe </t>
  </si>
  <si>
    <t xml:space="preserve">Airbnb </t>
  </si>
  <si>
    <t xml:space="preserve">Amgen </t>
  </si>
  <si>
    <t>Amazon</t>
  </si>
  <si>
    <t>ArcelorMittal</t>
  </si>
  <si>
    <t>ASML Holding</t>
  </si>
  <si>
    <t xml:space="preserve">AT&amp;T </t>
  </si>
  <si>
    <t>Activision Blizzard</t>
  </si>
  <si>
    <t xml:space="preserve">Broadcom </t>
  </si>
  <si>
    <t xml:space="preserve">American Express </t>
  </si>
  <si>
    <t xml:space="preserve">Brookfield Asset Management </t>
  </si>
  <si>
    <t>Barclays</t>
  </si>
  <si>
    <t xml:space="preserve">BioNTech </t>
  </si>
  <si>
    <t xml:space="preserve">Boston Scientific </t>
  </si>
  <si>
    <t xml:space="preserve">British American Tobacco </t>
  </si>
  <si>
    <t xml:space="preserve">Alibaba </t>
  </si>
  <si>
    <t xml:space="preserve">Best Buy </t>
  </si>
  <si>
    <t>Banco Santander</t>
  </si>
  <si>
    <t xml:space="preserve">Berkshire Hathaway </t>
  </si>
  <si>
    <t xml:space="preserve">Baidu </t>
  </si>
  <si>
    <t xml:space="preserve">Biogen </t>
  </si>
  <si>
    <t>Booking Holdings</t>
  </si>
  <si>
    <t xml:space="preserve">BlackRock </t>
  </si>
  <si>
    <t xml:space="preserve">Bristol-Myers Squibb </t>
  </si>
  <si>
    <t xml:space="preserve">Bank of America </t>
  </si>
  <si>
    <t>Boeing Co</t>
  </si>
  <si>
    <t>Bank of New York Mellon Corp</t>
  </si>
  <si>
    <t>Boston Properties</t>
  </si>
  <si>
    <t xml:space="preserve">Carnival </t>
  </si>
  <si>
    <t xml:space="preserve">CoStar Group </t>
  </si>
  <si>
    <t xml:space="preserve">Cigna </t>
  </si>
  <si>
    <t xml:space="preserve">Coupa Software </t>
  </si>
  <si>
    <t>Credit Suisse Group</t>
  </si>
  <si>
    <t xml:space="preserve">Corteva </t>
  </si>
  <si>
    <t xml:space="preserve">Coinbase Global </t>
  </si>
  <si>
    <t xml:space="preserve">Caterpillar </t>
  </si>
  <si>
    <t>Charter Communications</t>
  </si>
  <si>
    <t xml:space="preserve">Chevron </t>
  </si>
  <si>
    <t xml:space="preserve">Comcast </t>
  </si>
  <si>
    <t>Coca-Cola</t>
  </si>
  <si>
    <t>Colgate-Palmolive</t>
  </si>
  <si>
    <t xml:space="preserve">Coty </t>
  </si>
  <si>
    <t xml:space="preserve">Costco Wholesale </t>
  </si>
  <si>
    <t xml:space="preserve">Trip.com Group </t>
  </si>
  <si>
    <t xml:space="preserve">Cisco Systems </t>
  </si>
  <si>
    <t xml:space="preserve">Citigroup </t>
  </si>
  <si>
    <t xml:space="preserve">CVS Health </t>
  </si>
  <si>
    <t xml:space="preserve">Datadog </t>
  </si>
  <si>
    <t xml:space="preserve">Dexcom </t>
  </si>
  <si>
    <t xml:space="preserve">Digital Realty Trust </t>
  </si>
  <si>
    <t xml:space="preserve">DocuSign </t>
  </si>
  <si>
    <t xml:space="preserve">Dow </t>
  </si>
  <si>
    <t xml:space="preserve">Devon Energy </t>
  </si>
  <si>
    <t xml:space="preserve">Deutsche Bank </t>
  </si>
  <si>
    <t xml:space="preserve">Delta Air Lines </t>
  </si>
  <si>
    <t>Deere</t>
  </si>
  <si>
    <t xml:space="preserve">Diageo </t>
  </si>
  <si>
    <t xml:space="preserve">Dollar General </t>
  </si>
  <si>
    <t xml:space="preserve">Danaher </t>
  </si>
  <si>
    <t>Walt Disney</t>
  </si>
  <si>
    <t>Ecopetrol</t>
  </si>
  <si>
    <t xml:space="preserve">EOG Resources </t>
  </si>
  <si>
    <t xml:space="preserve">Equinor </t>
  </si>
  <si>
    <t xml:space="preserve">Essex Property Trust </t>
  </si>
  <si>
    <t xml:space="preserve">Eaton Corp </t>
  </si>
  <si>
    <t xml:space="preserve">Electronic Arts </t>
  </si>
  <si>
    <t xml:space="preserve">eBay </t>
  </si>
  <si>
    <t xml:space="preserve">Equinix </t>
  </si>
  <si>
    <t xml:space="preserve">Exxon Mobil </t>
  </si>
  <si>
    <t xml:space="preserve">Diamondback Energy </t>
  </si>
  <si>
    <t>Fidelity National Information Services</t>
  </si>
  <si>
    <t>Fortinet</t>
  </si>
  <si>
    <t xml:space="preserve">Freeport-McMoRan </t>
  </si>
  <si>
    <t>Ford Motor</t>
  </si>
  <si>
    <t xml:space="preserve">FedEx </t>
  </si>
  <si>
    <t xml:space="preserve">First Solar </t>
  </si>
  <si>
    <t xml:space="preserve">Gold Fields </t>
  </si>
  <si>
    <t xml:space="preserve">GSK </t>
  </si>
  <si>
    <t>General Electric</t>
  </si>
  <si>
    <t xml:space="preserve">Gilead Sciences </t>
  </si>
  <si>
    <t>General Motors</t>
  </si>
  <si>
    <t xml:space="preserve">Alphabet </t>
  </si>
  <si>
    <t xml:space="preserve">GoPro </t>
  </si>
  <si>
    <t xml:space="preserve">Goldman Sachs Group </t>
  </si>
  <si>
    <t xml:space="preserve">HCA Healthcare </t>
  </si>
  <si>
    <t xml:space="preserve">Harley-Davidson </t>
  </si>
  <si>
    <t xml:space="preserve">HSBC Holdings </t>
  </si>
  <si>
    <t xml:space="preserve">Horizon Therapeutics </t>
  </si>
  <si>
    <t xml:space="preserve">Home Depot </t>
  </si>
  <si>
    <t xml:space="preserve">Honda Motor </t>
  </si>
  <si>
    <t xml:space="preserve">HP </t>
  </si>
  <si>
    <t xml:space="preserve">Illumina </t>
  </si>
  <si>
    <t xml:space="preserve">Iron Mountain </t>
  </si>
  <si>
    <t xml:space="preserve">Intuitive Surgical </t>
  </si>
  <si>
    <t xml:space="preserve">Intuit </t>
  </si>
  <si>
    <t xml:space="preserve">Intel </t>
  </si>
  <si>
    <t>JD</t>
  </si>
  <si>
    <t xml:space="preserve">JPMorgan Chase </t>
  </si>
  <si>
    <t xml:space="preserve">Kraft Heinz </t>
  </si>
  <si>
    <t xml:space="preserve">Kinder Morgan </t>
  </si>
  <si>
    <t>Lumen Technologies</t>
  </si>
  <si>
    <t xml:space="preserve">Lam Research </t>
  </si>
  <si>
    <t xml:space="preserve">Lululemon Athletica </t>
  </si>
  <si>
    <t xml:space="preserve">Lloyds Banking Group </t>
  </si>
  <si>
    <t>Eli Lilly</t>
  </si>
  <si>
    <t xml:space="preserve">Lockheed Martin </t>
  </si>
  <si>
    <t>Lowe's</t>
  </si>
  <si>
    <t xml:space="preserve">MongoDB </t>
  </si>
  <si>
    <t xml:space="preserve">Monster Beverage </t>
  </si>
  <si>
    <t xml:space="preserve">Moderna </t>
  </si>
  <si>
    <t xml:space="preserve">Marathon Oil </t>
  </si>
  <si>
    <t xml:space="preserve">Meta Platforms </t>
  </si>
  <si>
    <t>Mitsubishi UFJ Financial Group</t>
  </si>
  <si>
    <t>McDonald's</t>
  </si>
  <si>
    <t xml:space="preserve">Mondelez International </t>
  </si>
  <si>
    <t xml:space="preserve">Medtronic </t>
  </si>
  <si>
    <t xml:space="preserve">MercadoLibre </t>
  </si>
  <si>
    <t xml:space="preserve">MetLife </t>
  </si>
  <si>
    <t xml:space="preserve">3M </t>
  </si>
  <si>
    <t xml:space="preserve">Altria Group </t>
  </si>
  <si>
    <t xml:space="preserve">Mosaic </t>
  </si>
  <si>
    <t xml:space="preserve">Merck &amp; Co </t>
  </si>
  <si>
    <t xml:space="preserve">Mastercard </t>
  </si>
  <si>
    <t xml:space="preserve">Microsoft </t>
  </si>
  <si>
    <t xml:space="preserve">Micron Technology </t>
  </si>
  <si>
    <t>Norwegian Cruise Line</t>
  </si>
  <si>
    <t xml:space="preserve">Nasdaq </t>
  </si>
  <si>
    <t xml:space="preserve">Newmont </t>
  </si>
  <si>
    <t xml:space="preserve">ServiceNow </t>
  </si>
  <si>
    <t xml:space="preserve">Nucor </t>
  </si>
  <si>
    <t>Novo Nordisk</t>
  </si>
  <si>
    <t>Novartis</t>
  </si>
  <si>
    <t>NXP Semiconductors</t>
  </si>
  <si>
    <t xml:space="preserve">NetEase </t>
  </si>
  <si>
    <t xml:space="preserve">NextEra Energy </t>
  </si>
  <si>
    <t xml:space="preserve">Netflix </t>
  </si>
  <si>
    <t xml:space="preserve">NIKE </t>
  </si>
  <si>
    <t xml:space="preserve">Nokia </t>
  </si>
  <si>
    <t xml:space="preserve">NVIDIA </t>
  </si>
  <si>
    <t xml:space="preserve">Okta </t>
  </si>
  <si>
    <t xml:space="preserve">Oracle </t>
  </si>
  <si>
    <t xml:space="preserve">Occidental Petroleum </t>
  </si>
  <si>
    <t xml:space="preserve">Pinduoduo </t>
  </si>
  <si>
    <t xml:space="preserve">Prologis </t>
  </si>
  <si>
    <t xml:space="preserve">Palantir Technologies </t>
  </si>
  <si>
    <t xml:space="preserve">PepsiCo </t>
  </si>
  <si>
    <t xml:space="preserve">Pfizer </t>
  </si>
  <si>
    <t>Procter &amp; Gamble</t>
  </si>
  <si>
    <t xml:space="preserve">Philip Morris International </t>
  </si>
  <si>
    <t xml:space="preserve">PayPal Holdings </t>
  </si>
  <si>
    <t xml:space="preserve">QUALCOMM </t>
  </si>
  <si>
    <t xml:space="preserve">Royal Caribbean Cruises </t>
  </si>
  <si>
    <t xml:space="preserve">ROBLOX </t>
  </si>
  <si>
    <t xml:space="preserve">Regeneron Pharmaceuticals </t>
  </si>
  <si>
    <t xml:space="preserve">Rio Tinto </t>
  </si>
  <si>
    <t xml:space="preserve">Raytheon Technologies </t>
  </si>
  <si>
    <t xml:space="preserve">Sibanye Stillwater </t>
  </si>
  <si>
    <t xml:space="preserve">SL Green Realty </t>
  </si>
  <si>
    <t xml:space="preserve">Splunk </t>
  </si>
  <si>
    <t>Spotify Technology</t>
  </si>
  <si>
    <t xml:space="preserve">Shopify </t>
  </si>
  <si>
    <t xml:space="preserve">Snowflake </t>
  </si>
  <si>
    <t xml:space="preserve">Block </t>
  </si>
  <si>
    <t xml:space="preserve">STORE Capital </t>
  </si>
  <si>
    <t xml:space="preserve">SAP </t>
  </si>
  <si>
    <t xml:space="preserve">Starbucks </t>
  </si>
  <si>
    <t xml:space="preserve">Charles Schwab </t>
  </si>
  <si>
    <t xml:space="preserve">Simon Property Group </t>
  </si>
  <si>
    <t xml:space="preserve">Sony Group </t>
  </si>
  <si>
    <t xml:space="preserve">S&amp;P Global </t>
  </si>
  <si>
    <t xml:space="preserve">Salesforce </t>
  </si>
  <si>
    <t xml:space="preserve">Atlassian Corp </t>
  </si>
  <si>
    <t xml:space="preserve">Teva Pharmaceutical Industries </t>
  </si>
  <si>
    <t xml:space="preserve">American Tower </t>
  </si>
  <si>
    <t xml:space="preserve">TripAdvisor </t>
  </si>
  <si>
    <t xml:space="preserve">Take-Two Interactive Software </t>
  </si>
  <si>
    <t xml:space="preserve">Twilio </t>
  </si>
  <si>
    <t xml:space="preserve">Trade Desk </t>
  </si>
  <si>
    <t xml:space="preserve">Texas Instruments </t>
  </si>
  <si>
    <t xml:space="preserve">Target </t>
  </si>
  <si>
    <t xml:space="preserve">Telefonica </t>
  </si>
  <si>
    <t xml:space="preserve">Toyota Motor </t>
  </si>
  <si>
    <t>Thermo Fisher Scientific</t>
  </si>
  <si>
    <t xml:space="preserve">Tesla </t>
  </si>
  <si>
    <t xml:space="preserve">United Airlines Holdings </t>
  </si>
  <si>
    <t xml:space="preserve">Uber Technologies </t>
  </si>
  <si>
    <t xml:space="preserve">Unity Software </t>
  </si>
  <si>
    <t xml:space="preserve">UBS Group </t>
  </si>
  <si>
    <t xml:space="preserve">Unilever </t>
  </si>
  <si>
    <t xml:space="preserve">UnitedHealth Group </t>
  </si>
  <si>
    <t xml:space="preserve">United Parcel Service </t>
  </si>
  <si>
    <t xml:space="preserve">Vipshop Holdings </t>
  </si>
  <si>
    <t xml:space="preserve">Vodafone Group </t>
  </si>
  <si>
    <t xml:space="preserve">Verizon Communications </t>
  </si>
  <si>
    <t xml:space="preserve">Visa </t>
  </si>
  <si>
    <t xml:space="preserve">Valero Energy </t>
  </si>
  <si>
    <t>Vertex Pharmaceuticals</t>
  </si>
  <si>
    <t xml:space="preserve">Warner Bros Discovery </t>
  </si>
  <si>
    <t xml:space="preserve">Wix.com </t>
  </si>
  <si>
    <t xml:space="preserve">Walmart </t>
  </si>
  <si>
    <t xml:space="preserve">Wells Fargo </t>
  </si>
  <si>
    <t xml:space="preserve">Walgreens Boots Alliance </t>
  </si>
  <si>
    <t xml:space="preserve">Zoom Video Communications </t>
  </si>
  <si>
    <t xml:space="preserve">Zoetis </t>
  </si>
  <si>
    <t>Valor de mercado</t>
  </si>
  <si>
    <t>Tiker</t>
  </si>
  <si>
    <t>Empresas</t>
  </si>
  <si>
    <t>Empresa | Setor</t>
  </si>
  <si>
    <t>Empresas | Setor</t>
  </si>
  <si>
    <t>Coluna5</t>
  </si>
  <si>
    <t>Coluna6</t>
  </si>
  <si>
    <t>Receita Líquida</t>
  </si>
  <si>
    <t>Lucro Líquido</t>
  </si>
  <si>
    <t>Peso (%)</t>
  </si>
  <si>
    <t>Rentabilidade</t>
  </si>
  <si>
    <t>ROE
(24E)</t>
  </si>
  <si>
    <t>Performance
(Semana)</t>
  </si>
  <si>
    <t>Performance
(Mês)</t>
  </si>
  <si>
    <t>Performance
(Ano)</t>
  </si>
  <si>
    <t>Valuation</t>
  </si>
  <si>
    <t>P/L
(24E)</t>
  </si>
  <si>
    <t>Margens</t>
  </si>
  <si>
    <t xml:space="preserve"> BZ Equity</t>
  </si>
  <si>
    <t>United Rentals</t>
  </si>
  <si>
    <t>Alibaba</t>
  </si>
  <si>
    <t>U1RI34</t>
  </si>
  <si>
    <t>BABA34</t>
  </si>
  <si>
    <t>ROE
(25E)</t>
  </si>
  <si>
    <t>P/L
(25E)</t>
  </si>
  <si>
    <t>Coluna202</t>
  </si>
  <si>
    <t>Rio Tinto</t>
  </si>
  <si>
    <t>RIO LN Equity</t>
  </si>
  <si>
    <t>URI US Equity</t>
  </si>
  <si>
    <t>TXSA34</t>
  </si>
  <si>
    <t>RIOT34</t>
  </si>
  <si>
    <t>SIMN34</t>
  </si>
  <si>
    <t>BABA US equity</t>
  </si>
  <si>
    <t>ASML US Equity</t>
  </si>
  <si>
    <t>Se a fonte original for usada, converter para dolar</t>
  </si>
  <si>
    <t>2026Y</t>
  </si>
  <si>
    <t>** Todos os dados (ex-Nvidia são baseados no ano calendário)</t>
  </si>
  <si>
    <t>Código
(BDR)</t>
  </si>
  <si>
    <t>PGR US Equity</t>
  </si>
  <si>
    <t>EMR US Equity</t>
  </si>
  <si>
    <t>Progessive Corporation</t>
  </si>
  <si>
    <t>Emerson Eletric</t>
  </si>
  <si>
    <t>Rio TInto</t>
  </si>
  <si>
    <t>(US$ bilhões)</t>
  </si>
  <si>
    <t>Código (ação)</t>
  </si>
  <si>
    <t>Código (BDR)</t>
  </si>
  <si>
    <t>Código</t>
  </si>
  <si>
    <t>Valor de Mercado
(Em US$ milhares)</t>
  </si>
  <si>
    <t xml:space="preserve">Este relatório foi preparado pelo Banco BTG Pactual S.A. (“BTG Pactual S.A.”) para distribuição apenas sob as circunstâncias permitidas pela lei aplicável. Este relatório não é direcionado a você se o BTG Pactual estiver proibido ou restrito por qualquer legislação ou regulamentação em qualquer jurisdição de disponibilizá-lo a você. Antes de lê-lo, você deve se certificar de que o BTG Pactual tem permissão para fornecer material de pesquisa sobre investimentos a você de acordo com a legislação e os regulamentos relevantes. Nada neste relatório constitui uma representação de que qualquer estratégia de investimento ou recomendação aqui contida é adequada ou apropriada às circunstâncias individuais de um destinatário ou, de outra forma, constitui uma recomendação pessoal. É publicado apenas para fins informativos, não constitui um anúncio e não deve ser interpretado como uma solicitação, oferta, convite ou incentivo para comprar ou vender quaisquer valores mobiliários ou instrumentos financeiros relacionados em qualquer jurisdição.
Os preços neste relatório são considerados confiáveis na data em que este relatório foi emitido e são derivados de um ou mais dos seguintes:
(i) fontes conforme expressamente especificadas ao lado dos dados relevantes;
(ii) o preço cotado no principal mercado regulamentado para o valor mobiliário em questão;
(iii) outras fontes públicas consideradas confiáveis;
(iv) dados proprietários do BTG Pactual ou dados disponíveis ao BTG Pactual.
Todas as outras informações aqui contidas são consideradas confiáveis na data em que este relatório foi emitido e foram obtidas de fontes públicas consideradas confiáveis. Nenhuma representação ou garantia, expressa ou implícita, é fornecida em relação à precisão, integridade ou confiabilidade das informações aqui contidas, exceto com relação às informações relativas ao Banco BTG Pactual S.A., suas subsidiárias e afiliadas, nem pretende ser uma declaração completa ou resumo dos valores mobiliários, mercados ou desenvolvimentos referidos no relatório.
Em todos os casos, os investidores devem conduzir sua própria investigação e análise de tais informações antes de tomar ou deixar de tomar qualquer ação em relação aos valores mobiliários ou mercados analisados neste relatório. O BTG Pactual não assume que os investidores obterão lucros, nem compartilhará com os investidores quaisquer lucros de investimentos nem aceitará qualquer responsabilidade por quaisquer perdas de investimentos. Os investimentos envolvem riscos e os investidores devem exercer prudência ao tomar suas decisões de investimento. O BTG Pactual não aceita obrigações fiduciárias para com os destinatários deste relatório e, ao comunicá-lo, não está agindo na qualidade de fiduciário. O relatório não deve ser considerado pelos destinatários como um substituto para o exercício de seu próprio julgamento. As opiniões, estimativas e projeções aqui expressas constituem o julgamento atual do analista responsável pelo conteúdo deste relatório na data em que o relatório foi emitido e, portanto, estão sujeitas a alterações sem aviso prévio e podem divergir ou ser contrárias às opiniões expressas por outras áreas de negócios ou grupos do BTG Pactual em decorrência da utilização de diferentes premissas e critérios. Como as opiniões pessoais dos analistas podem diferir umas das outras, o Banco BTG Pactual S.A., suas subsidiárias e afiliadas podem ter emitido ou emitir relatórios inconsistentes e/ou chegar a conclusões diferentes das informações aqui apresentadas. Quaisquer opiniões, estimativas e projeções não devem ser interpretadas como uma representação de que os assuntos ali referidos ocorrerão.
Os preços e a disponibilidade dos instrumentos financeiros são apenas indicativos e estão sujeitos a alterações sem aviso prévio. A pesquisa iniciará, atualizará e encerrará a cobertura exclusivamente a critério da Gerência de Pesquisa do Banco de Investimentos do BTG Pactual. A análise contida neste documento é baseada em numerosas suposições. Suposições diferentes podem resultar em resultados substancialmente diferentes. O(s) analista(s) responsável(is) pela elaboração deste relatório pode(m) interagir com o pessoal da mesa de operações, pessoal de vendas e outros públicos com a finalidade de coletar, sintetizar e interpretar informações de mercado. O BTG Pactual não tem obrigação de atualizar ou manter atualizadas as informações aqui contidas, exceto quando encerrar a cobertura das empresas abordadas no relatório. O BTG Pactual conta com barreiras de informação para controlar o fluxo de informações contidas em uma ou mais áreas dentro do BTG Pactual, para outras áreas, unidades, grupos ou afiliadas do BTG Pactual.
A remuneração do analista que preparou este relatório é determinada pela gerência de pesquisa e pela alta administração (não incluindo banco de investimento). A remuneração dos analistas não se baseia nas receitas de banco de investimento, no entanto, a remuneração pode estar relacionada às receitas do BTG Pactual Investment Bank como um todo, do qual fazem parte os bancos de investimento, vendas e negociação.
Os valores mobiliários aqui descritos podem não ser elegíveis para venda em todas as jurisdições ou para determinadas categorias de investidores. Opções, produtos derivativos e futuros não são adequados para todos os investidores, e a negociação desses instrumentos é considerada arriscada. Títulos garantidos por hipotecas e ativos podem envolver um alto grau de risco e podem ser altamente voláteis em resposta a flutuações nas taxas de juros e outras condições de mercado. O desempenho passado não é necessariamente indicativo de resultados futuros. Se um instrumento financeiro for denominado em uma moeda diferente da moeda de um investidor, uma alteração nas taxas de câmbio pode afetar adversamente o valor ou preço ou a receita derivada de qualquer título ou instrumento relacionado mencionado neste relatório, e o leitor deste relatório assume qualquer risco cambial.
Este relatório não leva em consideração os objetivos de investimento, situação financeira ou necessidades particulares de qualquer investidor em particular. Os investidores devem obter aconselhamento financeiro independente com base em suas próprias circunstâncias particulares antes de tomar uma decisão de investimento com base nas informações aqui contidas. Para aconselhamento sobre investimentos, execução de negócios ou outras questões, os clientes devem entrar em contato com seu representante de vendas local. Nem o BTG Pactual nem qualquer de suas afiliadas, nem qualquer um de seus respectivos diretores, funcionários ou agentes aceitam qualquer responsabilidade por qualquer perda ou dano decorrente do uso de todo ou parte deste relatório.
Quaisquer preços declarados neste relatório são apenas para fins informativos e não representam avaliações de títulos individuais ou outros instrumentos. Não há representação de que qualquer transação possa ou não ter sido afetada a esses preços e quaisquer preços não refletem necessariamente os livros e registros internos do BTG Pactual ou avaliações baseadas em modelos teóricos e podem ser baseados em certas suposições. Este relatório não pode ser reproduzido ou redistribuído a qualquer outra pessoa, no todo ou em parte, para qualquer finalidade, sem o consentimento prévio por escrito do BTG Pactual e o BTG Pactual não aceita qualquer responsabilidade pelas ações de terceiros a esse respeito. Informações adicionais relacionadas aos instrumentos financeiros discutidos neste relatório estão disponíveis mediante solicitação.
O BTG Pactual e suas afiliadas mantêm acordos para administrar conflitos de interesse que possam surgir entre eles e seus respectivos clientes e entre seus diferentes clientes. O BTG Pactual e suas afiliadas estão envolvidos em uma gama completa de serviços financeiros e relacionados, incluindo serviços bancários, bancos de investimento e prestação de serviços de investimento. Dessa forma, qualquer membro do BTG Pactual ou de suas afiliadas pode ter interesse relevante ou conflito de interesses em quaisquer serviços prestados a clientes pelo BTG Pactual ou por tal afiliada. As áreas de negócios dentro do BTG Pactual e entre suas afiliadas operam independentemente umas das outras e restringem o acesso do(s) indivíduo(s) específico(s) responsável(is) por lidar com os assuntos do cliente a determinadas áreas de informações quando isso é necessário para administrar conflitos de interesse ou interesses materiais.
Para obter um conjunto completo de disclosures associadas às empresas discutidas neste relatório, incluindo informações sobre valuation e riscos, acesse: www.btgpactual.com/research/Disclaimers/Overview.aspx
</t>
  </si>
  <si>
    <t>CRWD US Equity</t>
  </si>
  <si>
    <t>CrowdStrike</t>
  </si>
  <si>
    <t xml:space="preserve">Performance </t>
  </si>
  <si>
    <t>Carteira de ações internacionais</t>
  </si>
  <si>
    <t xml:space="preserve"> Tecnologia</t>
  </si>
  <si>
    <t>Mediana do  Tecnologia</t>
  </si>
  <si>
    <t xml:space="preserve"> Saúde</t>
  </si>
  <si>
    <t>Mediana do  Saúde</t>
  </si>
  <si>
    <t xml:space="preserve"> Consumo Discricionário</t>
  </si>
  <si>
    <t>Mediana do  Consumo Discricionário</t>
  </si>
  <si>
    <t xml:space="preserve"> Consumo não Discricionário</t>
  </si>
  <si>
    <t>Mediana do  Consumo não Discricionário</t>
  </si>
  <si>
    <t xml:space="preserve"> Comunicação</t>
  </si>
  <si>
    <t>Mediana do  Comunicação</t>
  </si>
  <si>
    <t xml:space="preserve"> Energia</t>
  </si>
  <si>
    <t>Mediana do  Energia</t>
  </si>
  <si>
    <t xml:space="preserve"> Materiais Básicos</t>
  </si>
  <si>
    <t>Mediana do  Materiais Básicos</t>
  </si>
  <si>
    <t xml:space="preserve"> Imobiliário</t>
  </si>
  <si>
    <t xml:space="preserve"> Serviços Básicos</t>
  </si>
  <si>
    <t>Mediana do  Serviços Básicos</t>
  </si>
  <si>
    <t xml:space="preserve"> Financeiro</t>
  </si>
  <si>
    <t>Mediana do  Financeiro</t>
  </si>
  <si>
    <t xml:space="preserve"> Industrial</t>
  </si>
  <si>
    <t>Mediana do  Industrial</t>
  </si>
  <si>
    <t>Mediana do  Imobiliário</t>
  </si>
  <si>
    <t>Mediana do  de Tecnologia</t>
  </si>
  <si>
    <t>Mediana do  de Saúde</t>
  </si>
  <si>
    <t>Mediana do  de Consumo Discricionário</t>
  </si>
  <si>
    <t>Mediana do  de Consumo não Discricionário</t>
  </si>
  <si>
    <t>Mediana do  de Comunicação</t>
  </si>
  <si>
    <t>Mediana do  de Energia</t>
  </si>
  <si>
    <t>Valor  Mercado</t>
  </si>
  <si>
    <t xml:space="preserve">  Tecnologia</t>
  </si>
  <si>
    <t>Consumo não Discricionário</t>
  </si>
  <si>
    <t>de Tecnologia</t>
  </si>
  <si>
    <t>de Saúde</t>
  </si>
  <si>
    <t>de Consumo Discricionário</t>
  </si>
  <si>
    <t>de Consumo não Discricionário</t>
  </si>
  <si>
    <t>de Comunicação</t>
  </si>
  <si>
    <t>Industrial</t>
  </si>
  <si>
    <t>AAPL34 BZ Equity</t>
  </si>
  <si>
    <t>NVDC34 BZ Equity</t>
  </si>
  <si>
    <t>MSFT34 BZ Equity</t>
  </si>
  <si>
    <t>GOGL34 BZ Equity</t>
  </si>
  <si>
    <t>AMZO34 BZ Equity</t>
  </si>
  <si>
    <t>M1TA34 BZ Equity</t>
  </si>
  <si>
    <t>TSMC34 BZ Equity</t>
  </si>
  <si>
    <t>TSLA34 BZ Equity</t>
  </si>
  <si>
    <t>LILY34 BZ Equity</t>
  </si>
  <si>
    <t>EXXO34 BZ Equity</t>
  </si>
  <si>
    <t>BABA34 BZ equity</t>
  </si>
  <si>
    <t>CATP34 BZ Equity</t>
  </si>
  <si>
    <t>GSGI34 BZ Equity</t>
  </si>
  <si>
    <t>PFIZ34 BZ Equity</t>
  </si>
  <si>
    <t>P1GR34 BZ Equity</t>
  </si>
  <si>
    <t>C2RW34 BZ equity</t>
  </si>
  <si>
    <t>ASML</t>
  </si>
  <si>
    <t>ASML34</t>
  </si>
  <si>
    <t>Apple</t>
  </si>
  <si>
    <t>Nvidia</t>
  </si>
  <si>
    <t>Microsoft</t>
  </si>
  <si>
    <t>Alphabet</t>
  </si>
  <si>
    <t>Meta Platforms</t>
  </si>
  <si>
    <t>Tesla</t>
  </si>
  <si>
    <t>Exxon Mobil</t>
  </si>
  <si>
    <t>BABA US Equity</t>
  </si>
  <si>
    <t>Caterpillar</t>
  </si>
  <si>
    <t>Goldman Sachs</t>
  </si>
  <si>
    <t>Pfizer</t>
  </si>
  <si>
    <t>Progressive Corporation</t>
  </si>
  <si>
    <t>MSCD34 BZ Equity</t>
  </si>
  <si>
    <t>Mastercard</t>
  </si>
  <si>
    <t>U1BE34 BZ Equity</t>
  </si>
  <si>
    <t>Uber</t>
  </si>
  <si>
    <t>Booking</t>
  </si>
  <si>
    <t>Ultimo Preço</t>
  </si>
  <si>
    <t>Target Price</t>
  </si>
  <si>
    <t>AAPL34</t>
  </si>
  <si>
    <t>NVDC34</t>
  </si>
  <si>
    <t>MSFT34</t>
  </si>
  <si>
    <t>GOGL34</t>
  </si>
  <si>
    <t>AMZO34</t>
  </si>
  <si>
    <t>M1TA34</t>
  </si>
  <si>
    <t>Materiais básicos</t>
  </si>
  <si>
    <t>EXXO34</t>
  </si>
  <si>
    <t>P1GR34</t>
  </si>
  <si>
    <t>MSCD34</t>
  </si>
  <si>
    <t>U1BE34</t>
  </si>
  <si>
    <t>BKNG34</t>
  </si>
  <si>
    <t>Coluna7</t>
  </si>
  <si>
    <t>ROE
(26E)</t>
  </si>
  <si>
    <t>P/L
(26E)</t>
  </si>
  <si>
    <t>2026E</t>
  </si>
  <si>
    <t>CAGR 23-26E</t>
  </si>
  <si>
    <t>CAGR (23-26)</t>
  </si>
  <si>
    <t>CAGR 23E-26E</t>
  </si>
  <si>
    <t>ORCL34 BZ Equity</t>
  </si>
  <si>
    <t>GE Vernova</t>
  </si>
  <si>
    <t>PDD</t>
  </si>
  <si>
    <t>Freeport</t>
  </si>
  <si>
    <t>GEV US Equity</t>
  </si>
  <si>
    <t>PDD US equity</t>
  </si>
  <si>
    <t>G2EV34 BZ Equity</t>
  </si>
  <si>
    <t>P1DD34 BZ Equity</t>
  </si>
  <si>
    <t>FCXO34 BZ Equity</t>
  </si>
  <si>
    <t>G2EV34</t>
  </si>
  <si>
    <t>P1DD34</t>
  </si>
  <si>
    <t>FCXO34</t>
  </si>
  <si>
    <t>AWK US Equity</t>
  </si>
  <si>
    <t>J.P Morgan</t>
  </si>
  <si>
    <t>American Water Works</t>
  </si>
  <si>
    <t>10%</t>
  </si>
  <si>
    <t>11%</t>
  </si>
  <si>
    <t>12%</t>
  </si>
  <si>
    <t>7%</t>
  </si>
  <si>
    <t>9%</t>
  </si>
  <si>
    <t>8%</t>
  </si>
  <si>
    <t>4%</t>
  </si>
  <si>
    <t>5%</t>
  </si>
  <si>
    <t>3%</t>
  </si>
  <si>
    <t>JPMC34</t>
  </si>
  <si>
    <t>A1WK34</t>
  </si>
  <si>
    <t>JPMC34 BZ Equity</t>
  </si>
  <si>
    <t>ASML34 BZ Equity</t>
  </si>
  <si>
    <t>BKNG34 BZ Equity</t>
  </si>
  <si>
    <t>A1WK34 BZ Equity</t>
  </si>
  <si>
    <t>TSMC34</t>
  </si>
  <si>
    <t>TSLA34</t>
  </si>
  <si>
    <t>GSGI34</t>
  </si>
  <si>
    <t>ORCL34</t>
  </si>
  <si>
    <t>AVGO34 BZ Equity</t>
  </si>
  <si>
    <t>AVGO34</t>
  </si>
  <si>
    <t>P2LT34 BZ Equity</t>
  </si>
  <si>
    <t>P2LT34</t>
  </si>
  <si>
    <t>SSFO34 BZ Equity</t>
  </si>
  <si>
    <t>SSFO34</t>
  </si>
  <si>
    <t>CSCO34 BZ Equity</t>
  </si>
  <si>
    <t>CSCO34</t>
  </si>
  <si>
    <t>SAPP34 BZ Equity</t>
  </si>
  <si>
    <t>SAPP34</t>
  </si>
  <si>
    <t>N1OW34 BZ Equity</t>
  </si>
  <si>
    <t>N1OW34</t>
  </si>
  <si>
    <t>ACNB34 BZ Equity</t>
  </si>
  <si>
    <t>ACNB34</t>
  </si>
  <si>
    <t>INTU34 BZ Equity</t>
  </si>
  <si>
    <t>INTU34</t>
  </si>
  <si>
    <t>QCOM34 BZ Equity</t>
  </si>
  <si>
    <t>QCOM34</t>
  </si>
  <si>
    <t>A1MD34 BZ Equity</t>
  </si>
  <si>
    <t>A1MD34</t>
  </si>
  <si>
    <t>ADBE34 BZ Equity</t>
  </si>
  <si>
    <t>ADBE34</t>
  </si>
  <si>
    <t>TEXA34 BZ Equity</t>
  </si>
  <si>
    <t>TEXA34</t>
  </si>
  <si>
    <t>S2HO34 BZ Equity</t>
  </si>
  <si>
    <t>S2HO34</t>
  </si>
  <si>
    <t>A1MT34 BZ Equity</t>
  </si>
  <si>
    <t>A1MT34</t>
  </si>
  <si>
    <t>L1RC34 BZ Equity</t>
  </si>
  <si>
    <t>L1RC34</t>
  </si>
  <si>
    <t>MUTC34 BZ Equity</t>
  </si>
  <si>
    <t>MUTC34</t>
  </si>
  <si>
    <t>ITLC34 BZ Equity</t>
  </si>
  <si>
    <t>ITLC34</t>
  </si>
  <si>
    <t>F1TN34 BZ Equity</t>
  </si>
  <si>
    <t>F1TN34</t>
  </si>
  <si>
    <t>T1AM34 BZ Equity</t>
  </si>
  <si>
    <t>T1AM34</t>
  </si>
  <si>
    <t>A1UT34 BZ Equity</t>
  </si>
  <si>
    <t>A1UT34</t>
  </si>
  <si>
    <t>S2NW34 BZ Equity</t>
  </si>
  <si>
    <t>S2NW34</t>
  </si>
  <si>
    <t>N1XP34 BZ Equity</t>
  </si>
  <si>
    <t>N1XP34</t>
  </si>
  <si>
    <t>D1DG34 BZ Equity</t>
  </si>
  <si>
    <t>D1DG34</t>
  </si>
  <si>
    <t>E1RI34 BZ Equity</t>
  </si>
  <si>
    <t>E1RI34</t>
  </si>
  <si>
    <t>NOKI34 BZ Equity</t>
  </si>
  <si>
    <t>NOKI34</t>
  </si>
  <si>
    <t>HPQB34 BZ Equity</t>
  </si>
  <si>
    <t>HPQB34</t>
  </si>
  <si>
    <t>Z1OM34 BZ Equity</t>
  </si>
  <si>
    <t>Z1OM34</t>
  </si>
  <si>
    <t>O1KT34 BZ Equity</t>
  </si>
  <si>
    <t>O1KT34</t>
  </si>
  <si>
    <t>D1OC34 BZ Equity</t>
  </si>
  <si>
    <t>D1OC34</t>
  </si>
  <si>
    <t>FSLR34 BZ Equity</t>
  </si>
  <si>
    <t>FSLR34</t>
  </si>
  <si>
    <t>T1WL34 BZ Equity</t>
  </si>
  <si>
    <t>T1WL34</t>
  </si>
  <si>
    <t>M1DB34 BZ Equity</t>
  </si>
  <si>
    <t>M1DB34</t>
  </si>
  <si>
    <t>A1KA34 BZ Equity</t>
  </si>
  <si>
    <t>A1KA34</t>
  </si>
  <si>
    <t>U2ST34 BZ Equity</t>
  </si>
  <si>
    <t>U2ST34</t>
  </si>
  <si>
    <t>W1IX34 BZ Equity</t>
  </si>
  <si>
    <t>W1IX34</t>
  </si>
  <si>
    <t>BERK34 BZ Equity</t>
  </si>
  <si>
    <t>BERK34</t>
  </si>
  <si>
    <t>VISA34 BZ Equity</t>
  </si>
  <si>
    <t>VISA34</t>
  </si>
  <si>
    <t>BOAC34 BZ Equity</t>
  </si>
  <si>
    <t>BOAC34</t>
  </si>
  <si>
    <t>WFCO34 BZ Equity</t>
  </si>
  <si>
    <t>WFCO34</t>
  </si>
  <si>
    <t>H1SB34 BZ Equity</t>
  </si>
  <si>
    <t>H1SB34</t>
  </si>
  <si>
    <t>MSBR34 BZ Equity</t>
  </si>
  <si>
    <t>MSBR34</t>
  </si>
  <si>
    <t>AXPB34 BZ Equity</t>
  </si>
  <si>
    <t>AXPB34</t>
  </si>
  <si>
    <t>SPGI34 BZ Equity</t>
  </si>
  <si>
    <t>SPGI34</t>
  </si>
  <si>
    <t>SCHW34 BZ Equity</t>
  </si>
  <si>
    <t>SCHW34</t>
  </si>
  <si>
    <t>M1UF34 BZ Equity</t>
  </si>
  <si>
    <t>M1UF34</t>
  </si>
  <si>
    <t>BLAK34 BZ Equity</t>
  </si>
  <si>
    <t>BLAK34</t>
  </si>
  <si>
    <t>CTGP34 BZ Equity</t>
  </si>
  <si>
    <t>CTGP34</t>
  </si>
  <si>
    <t>BCSA34 BZ Equity</t>
  </si>
  <si>
    <t>BCSA34</t>
  </si>
  <si>
    <t>UBSG34 BZ Equity</t>
  </si>
  <si>
    <t>UBSG34</t>
  </si>
  <si>
    <t>B1AM34 BZ Equity</t>
  </si>
  <si>
    <t>B1AM34</t>
  </si>
  <si>
    <t>PYPL34 BZ Equity</t>
  </si>
  <si>
    <t>PYPL34</t>
  </si>
  <si>
    <t>USBC34 BZ Equity</t>
  </si>
  <si>
    <t>USBC34</t>
  </si>
  <si>
    <t>L1YG34 BZ Equity</t>
  </si>
  <si>
    <t>L1YG34</t>
  </si>
  <si>
    <t>BONY34 BZ Equity</t>
  </si>
  <si>
    <t>BONY34</t>
  </si>
  <si>
    <t>B1CS34 BZ Equity</t>
  </si>
  <si>
    <t>B1CS34</t>
  </si>
  <si>
    <t>C2OI34 BZ Equity</t>
  </si>
  <si>
    <t>C2OI34</t>
  </si>
  <si>
    <t>METB34 BZ Equity</t>
  </si>
  <si>
    <t>METB34</t>
  </si>
  <si>
    <t>DBAG34 BZ Equity</t>
  </si>
  <si>
    <t>DBAG34</t>
  </si>
  <si>
    <t>N1DA34 BZ Equity</t>
  </si>
  <si>
    <t>N1DA34</t>
  </si>
  <si>
    <t>F1NI34 BZ Equity</t>
  </si>
  <si>
    <t>F1NI34</t>
  </si>
  <si>
    <t>S1YF34 BZ Equity</t>
  </si>
  <si>
    <t>S1YF34</t>
  </si>
  <si>
    <t>A1EG34 BZ Equity</t>
  </si>
  <si>
    <t>A1EG34</t>
  </si>
  <si>
    <t>UNHH34</t>
  </si>
  <si>
    <t>JNJB34 BZ Equity</t>
  </si>
  <si>
    <t>JNJB34</t>
  </si>
  <si>
    <t>ABBV34 BZ Equity</t>
  </si>
  <si>
    <t>ABBV34</t>
  </si>
  <si>
    <t>N1VO34 BZ Equity</t>
  </si>
  <si>
    <t>N1VO34</t>
  </si>
  <si>
    <t>N1VS34 BZ Equity</t>
  </si>
  <si>
    <t>N1VS34</t>
  </si>
  <si>
    <t>ABTT34 BZ Equity</t>
  </si>
  <si>
    <t>ABTT34</t>
  </si>
  <si>
    <t>A1ZN34 BZ Equity</t>
  </si>
  <si>
    <t>A1ZN34</t>
  </si>
  <si>
    <t>MRCK34 BZ Equity</t>
  </si>
  <si>
    <t>MRCK34</t>
  </si>
  <si>
    <t>I1SR34 BZ Equity</t>
  </si>
  <si>
    <t>I1SR34</t>
  </si>
  <si>
    <t>TMOS34 BZ Equity</t>
  </si>
  <si>
    <t>TMOS34</t>
  </si>
  <si>
    <t>AMGN34 BZ Equity</t>
  </si>
  <si>
    <t>AMGN34</t>
  </si>
  <si>
    <t>B1SX34 BZ Equity</t>
  </si>
  <si>
    <t>B1SX34</t>
  </si>
  <si>
    <t>DHER34 BZ Equity</t>
  </si>
  <si>
    <t>DHER34</t>
  </si>
  <si>
    <t>PFIZ34</t>
  </si>
  <si>
    <t>GILD34 BZ Equity</t>
  </si>
  <si>
    <t>GILD34</t>
  </si>
  <si>
    <t>VRTX34 BZ Equity</t>
  </si>
  <si>
    <t>VRTX34</t>
  </si>
  <si>
    <t>MDTC34 BZ Equity</t>
  </si>
  <si>
    <t>MDTC34</t>
  </si>
  <si>
    <t>BMYB34 BZ Equity</t>
  </si>
  <si>
    <t>BMYB34</t>
  </si>
  <si>
    <t>C1IC34 BZ Equity</t>
  </si>
  <si>
    <t>C1IC34</t>
  </si>
  <si>
    <t>CVSH34 BZ Equity</t>
  </si>
  <si>
    <t>CVSH34</t>
  </si>
  <si>
    <t>H1CA34 BZ Equity</t>
  </si>
  <si>
    <t>H1CA34</t>
  </si>
  <si>
    <t>G1SK34 BZ Equity</t>
  </si>
  <si>
    <t>G1SK34</t>
  </si>
  <si>
    <t>Z1TS34 BZ Equity</t>
  </si>
  <si>
    <t>Z1TS34</t>
  </si>
  <si>
    <t>REGN34 BZ Equity</t>
  </si>
  <si>
    <t>REGN34</t>
  </si>
  <si>
    <t>A1LN34 BZ Equity</t>
  </si>
  <si>
    <t>A1LN34</t>
  </si>
  <si>
    <t>D1EX34 BZ Equity</t>
  </si>
  <si>
    <t>D1EX34</t>
  </si>
  <si>
    <t>B1NT34 BZ Equity</t>
  </si>
  <si>
    <t>B1NT34</t>
  </si>
  <si>
    <t>BIIB34 BZ Equity</t>
  </si>
  <si>
    <t>BIIB34</t>
  </si>
  <si>
    <t>T1EV34 BZ Equity</t>
  </si>
  <si>
    <t>T1EV34</t>
  </si>
  <si>
    <t>A1LG34 BZ Equity</t>
  </si>
  <si>
    <t>A1LG34</t>
  </si>
  <si>
    <t>I1LM34 BZ Equity</t>
  </si>
  <si>
    <t>I1LM34</t>
  </si>
  <si>
    <t>M1RN34 BZ Equity</t>
  </si>
  <si>
    <t>M1RN34</t>
  </si>
  <si>
    <t>HOME34</t>
  </si>
  <si>
    <t>TMCO34 BZ Equity</t>
  </si>
  <si>
    <t>TMCO34</t>
  </si>
  <si>
    <t>BABA34 BZ Equity</t>
  </si>
  <si>
    <t>MCDC34 BZ Equity</t>
  </si>
  <si>
    <t>MCDC34</t>
  </si>
  <si>
    <t>SNEC34 BZ Equity</t>
  </si>
  <si>
    <t>SNEC34</t>
  </si>
  <si>
    <t>LOWC34 BZ Equity</t>
  </si>
  <si>
    <t>LOWC34</t>
  </si>
  <si>
    <t>MELI34 BZ Equity</t>
  </si>
  <si>
    <t>MELI34</t>
  </si>
  <si>
    <t>SBUB34 BZ Equity</t>
  </si>
  <si>
    <t>SBUB34</t>
  </si>
  <si>
    <t>NIKE34 BZ Equity</t>
  </si>
  <si>
    <t>NIKE34</t>
  </si>
  <si>
    <t>AIRB34 BZ Equity</t>
  </si>
  <si>
    <t>AIRB34</t>
  </si>
  <si>
    <t>R1CL34 BZ Equity</t>
  </si>
  <si>
    <t>R1CL34</t>
  </si>
  <si>
    <t>HOND34 BZ Equity</t>
  </si>
  <si>
    <t>HOND34</t>
  </si>
  <si>
    <t>JDCO34 BZ Equity</t>
  </si>
  <si>
    <t>JDCO34</t>
  </si>
  <si>
    <t>GMCO34 BZ Equity</t>
  </si>
  <si>
    <t>GMCO34</t>
  </si>
  <si>
    <t>FDMO34 BZ Equity</t>
  </si>
  <si>
    <t>FDMO34</t>
  </si>
  <si>
    <t>CRIP34 BZ Equity</t>
  </si>
  <si>
    <t>CRIP34</t>
  </si>
  <si>
    <t>L1UL34 BZ Equity</t>
  </si>
  <si>
    <t>L1UL34</t>
  </si>
  <si>
    <t>EBAY34 BZ Equity</t>
  </si>
  <si>
    <t>EBAY34</t>
  </si>
  <si>
    <t>C1CL34 BZ Equity</t>
  </si>
  <si>
    <t>C1CL34</t>
  </si>
  <si>
    <t>BBYY34 BZ Equity</t>
  </si>
  <si>
    <t>BBYY34</t>
  </si>
  <si>
    <t>M1GM34 BZ Equity</t>
  </si>
  <si>
    <t>M1GM34</t>
  </si>
  <si>
    <t>N1CL34 BZ Equity</t>
  </si>
  <si>
    <t>N1CL34</t>
  </si>
  <si>
    <t>V1IP34 BZ Equity</t>
  </si>
  <si>
    <t>V1IP34</t>
  </si>
  <si>
    <t>H1OG34 BZ Equity</t>
  </si>
  <si>
    <t>H1OG34</t>
  </si>
  <si>
    <t>A1AP34 BZ Equity</t>
  </si>
  <si>
    <t>A1AP34</t>
  </si>
  <si>
    <t>GPRO34 BZ Equity</t>
  </si>
  <si>
    <t>GPRO34</t>
  </si>
  <si>
    <t>WALM34 BZ Equity</t>
  </si>
  <si>
    <t>WALM34</t>
  </si>
  <si>
    <t>COWC34</t>
  </si>
  <si>
    <t>PGCO34</t>
  </si>
  <si>
    <t>COCA34 BZ Equity</t>
  </si>
  <si>
    <t>COCA34</t>
  </si>
  <si>
    <t>PHMO34 BZ Equity</t>
  </si>
  <si>
    <t>PHMO34</t>
  </si>
  <si>
    <t>PEPB34 BZ Equity</t>
  </si>
  <si>
    <t>PEPB34</t>
  </si>
  <si>
    <t>ULEV34 BZ Equity</t>
  </si>
  <si>
    <t>ULEV34</t>
  </si>
  <si>
    <t>ABUD34 BZ Equity</t>
  </si>
  <si>
    <t>ABUD34</t>
  </si>
  <si>
    <t>MOOO34 BZ Equity</t>
  </si>
  <si>
    <t>MOOO34</t>
  </si>
  <si>
    <t>B1TI34 BZ Equity</t>
  </si>
  <si>
    <t>B1TI34</t>
  </si>
  <si>
    <t>MDLZ34 BZ Equity</t>
  </si>
  <si>
    <t>MDLZ34</t>
  </si>
  <si>
    <t>COLG34 BZ Equity</t>
  </si>
  <si>
    <t>COLG34</t>
  </si>
  <si>
    <t>DEOP34 BZ Equity</t>
  </si>
  <si>
    <t>DEOP34</t>
  </si>
  <si>
    <t>M1NS34 BZ Equity</t>
  </si>
  <si>
    <t>M1NS34</t>
  </si>
  <si>
    <t>TGTB34 BZ Equity</t>
  </si>
  <si>
    <t>TGTB34</t>
  </si>
  <si>
    <t>KHCB34 BZ Equity</t>
  </si>
  <si>
    <t>KHCB34</t>
  </si>
  <si>
    <t>ELCI34 BZ Equity</t>
  </si>
  <si>
    <t>ELCI34</t>
  </si>
  <si>
    <t>DGCO34 BZ Equity</t>
  </si>
  <si>
    <t>DGCO34</t>
  </si>
  <si>
    <t>WGBA34 BZ Equity</t>
  </si>
  <si>
    <t>WGBA34</t>
  </si>
  <si>
    <t>COTY34 BZ Equity</t>
  </si>
  <si>
    <t>COTY34</t>
  </si>
  <si>
    <t>VERZ34</t>
  </si>
  <si>
    <t>DISB34</t>
  </si>
  <si>
    <t>CMCS34 BZ Equity</t>
  </si>
  <si>
    <t>CMCS34</t>
  </si>
  <si>
    <t>S1PO34 BZ Equity</t>
  </si>
  <si>
    <t>S1PO34</t>
  </si>
  <si>
    <t>NETE34 BZ Equity</t>
  </si>
  <si>
    <t>NETE34</t>
  </si>
  <si>
    <t>CHCM34 BZ Equity</t>
  </si>
  <si>
    <t>CHCM34</t>
  </si>
  <si>
    <t>R2BL34 BZ Equity</t>
  </si>
  <si>
    <t>R2BL34</t>
  </si>
  <si>
    <t>T1TW34 BZ Equity</t>
  </si>
  <si>
    <t>T1TW34</t>
  </si>
  <si>
    <t>EAIN34 BZ Equity</t>
  </si>
  <si>
    <t>EAIN34</t>
  </si>
  <si>
    <t>BIDU34 BZ Equity</t>
  </si>
  <si>
    <t>BIDU34</t>
  </si>
  <si>
    <t>TLNC34 BZ Equity</t>
  </si>
  <si>
    <t>TLNC34</t>
  </si>
  <si>
    <t>T2TD34 BZ Equity</t>
  </si>
  <si>
    <t>T2TD34</t>
  </si>
  <si>
    <t>V1OD34 BZ Equity</t>
  </si>
  <si>
    <t>V1OD34</t>
  </si>
  <si>
    <t>W1BD34 BZ Equity</t>
  </si>
  <si>
    <t>W1BD34</t>
  </si>
  <si>
    <t>C1BS34 BZ Equity</t>
  </si>
  <si>
    <t>C1BS34</t>
  </si>
  <si>
    <t>L1MN34 BZ Equity</t>
  </si>
  <si>
    <t>L1MN34</t>
  </si>
  <si>
    <t>A1TH34 BZ Equity</t>
  </si>
  <si>
    <t>A1TH34</t>
  </si>
  <si>
    <t>T1RI34 BZ Equity</t>
  </si>
  <si>
    <t>T1RI34</t>
  </si>
  <si>
    <t>n.a. BZ Equity</t>
  </si>
  <si>
    <t>GEOO34 BZ Equity</t>
  </si>
  <si>
    <t>GEOO34</t>
  </si>
  <si>
    <t>RYTT34 BZ Equity</t>
  </si>
  <si>
    <t>RYTT34</t>
  </si>
  <si>
    <t>CATP34</t>
  </si>
  <si>
    <t>BOEI34 BZ Equity</t>
  </si>
  <si>
    <t>BOEI34</t>
  </si>
  <si>
    <t>DEEC34 BZ Equity</t>
  </si>
  <si>
    <t>DEEC34</t>
  </si>
  <si>
    <t>E1TN34 BZ Equity</t>
  </si>
  <si>
    <t>E1TN34</t>
  </si>
  <si>
    <t>LMTB34 BZ Equity</t>
  </si>
  <si>
    <t>LMTB34</t>
  </si>
  <si>
    <t>A1BB34 BZ Equity</t>
  </si>
  <si>
    <t>A1BB34</t>
  </si>
  <si>
    <t>UPSS34 BZ Equity</t>
  </si>
  <si>
    <t>UPSS34</t>
  </si>
  <si>
    <t>MMMC34 BZ Equity</t>
  </si>
  <si>
    <t>MMMC34</t>
  </si>
  <si>
    <t>FDXB34 BZ Equity</t>
  </si>
  <si>
    <t>FDXB34</t>
  </si>
  <si>
    <t>C1GP34 BZ Equity</t>
  </si>
  <si>
    <t>C1GP34</t>
  </si>
  <si>
    <t>DEAI34 BZ Equity</t>
  </si>
  <si>
    <t>DEAI34</t>
  </si>
  <si>
    <t>U1AL34 BZ Equity</t>
  </si>
  <si>
    <t>U1AL34</t>
  </si>
  <si>
    <t>CHVX34 BZ Equity</t>
  </si>
  <si>
    <t>CHVX34</t>
  </si>
  <si>
    <t>COPH34 BZ Equity</t>
  </si>
  <si>
    <t>COPH34</t>
  </si>
  <si>
    <t>B1PP34</t>
  </si>
  <si>
    <t>E1QN34</t>
  </si>
  <si>
    <t>E1OG34 BZ Equity</t>
  </si>
  <si>
    <t>E1OG34</t>
  </si>
  <si>
    <t>KMIC34 BZ Equity</t>
  </si>
  <si>
    <t>KMIC34</t>
  </si>
  <si>
    <t>F1AN34 BZ Equity</t>
  </si>
  <si>
    <t>F1AN34</t>
  </si>
  <si>
    <t>OXYP34 BZ Equity</t>
  </si>
  <si>
    <t>OXYP34</t>
  </si>
  <si>
    <t>VLOE34 BZ Equity</t>
  </si>
  <si>
    <t>VLOE34</t>
  </si>
  <si>
    <t>D1VN34 BZ Equity</t>
  </si>
  <si>
    <t>D1VN34</t>
  </si>
  <si>
    <t>E1CO34 BZ Equity</t>
  </si>
  <si>
    <t>E1CO34</t>
  </si>
  <si>
    <t>A1PA34 BZ Equity</t>
  </si>
  <si>
    <t>A1PA34</t>
  </si>
  <si>
    <t>RIOT34 BZ Equity</t>
  </si>
  <si>
    <t>N1EM34 BZ Equity</t>
  </si>
  <si>
    <t>N1EM34</t>
  </si>
  <si>
    <t>C1TV34 BZ Equity</t>
  </si>
  <si>
    <t>C1TV34</t>
  </si>
  <si>
    <t>N1UE34</t>
  </si>
  <si>
    <t>ARMT34</t>
  </si>
  <si>
    <t>D1OW34 BZ Equity</t>
  </si>
  <si>
    <t>D1OW34</t>
  </si>
  <si>
    <t>G1FI34 BZ Equity</t>
  </si>
  <si>
    <t>G1FI34</t>
  </si>
  <si>
    <t>A1CR34 BZ Equity</t>
  </si>
  <si>
    <t>A1CR34</t>
  </si>
  <si>
    <t>MOSC34 BZ Equity</t>
  </si>
  <si>
    <t>MOSC34</t>
  </si>
  <si>
    <t>A1LB34 BZ Equity</t>
  </si>
  <si>
    <t>A1LB34</t>
  </si>
  <si>
    <t>S1BS34 BZ Equity</t>
  </si>
  <si>
    <t>S1BS34</t>
  </si>
  <si>
    <t>T1OW34 BZ Equity</t>
  </si>
  <si>
    <t>T1OW34</t>
  </si>
  <si>
    <t>P1LD34 BZ Equity</t>
  </si>
  <si>
    <t>P1LD34</t>
  </si>
  <si>
    <t>EQIX34 BZ Equity</t>
  </si>
  <si>
    <t>EQIX34</t>
  </si>
  <si>
    <t>D1LR34 BZ Equity</t>
  </si>
  <si>
    <t>D1LR34</t>
  </si>
  <si>
    <t>P1SA34</t>
  </si>
  <si>
    <t>A1VB34 BZ Equity</t>
  </si>
  <si>
    <t>A1VB34</t>
  </si>
  <si>
    <t>E1QR34 BZ Equity</t>
  </si>
  <si>
    <t>E1QR34</t>
  </si>
  <si>
    <t>I1RM34 BZ Equity</t>
  </si>
  <si>
    <t>I1RM34</t>
  </si>
  <si>
    <t>E1SS34 BZ Equity</t>
  </si>
  <si>
    <t>E1SS34</t>
  </si>
  <si>
    <t>A1RE34 BZ Equity</t>
  </si>
  <si>
    <t>A1RE34</t>
  </si>
  <si>
    <t>BOXP34 BZ Equity</t>
  </si>
  <si>
    <t>BOXP34</t>
  </si>
  <si>
    <t>V1NO34 BZ Equity</t>
  </si>
  <si>
    <t>V1NO34</t>
  </si>
  <si>
    <t>S1LG34 BZ Equity</t>
  </si>
  <si>
    <t>S1LG34</t>
  </si>
  <si>
    <t>NEXT34 BZ Equity</t>
  </si>
  <si>
    <t>NEXT34</t>
  </si>
  <si>
    <t>A1ES34 BZ Equity</t>
  </si>
  <si>
    <t>A1ES34</t>
  </si>
  <si>
    <t>LILY34</t>
  </si>
  <si>
    <t>NFLX34</t>
  </si>
  <si>
    <t>ATTB34</t>
  </si>
  <si>
    <t>n.a</t>
  </si>
  <si>
    <t>A1IV34</t>
  </si>
  <si>
    <t>na.</t>
  </si>
  <si>
    <t>A1MX34</t>
  </si>
  <si>
    <t>A1YX34</t>
  </si>
  <si>
    <t>AALL34</t>
  </si>
  <si>
    <t>ATVI34</t>
  </si>
  <si>
    <t>C1OU34</t>
  </si>
  <si>
    <t>C1SU34</t>
  </si>
  <si>
    <t>H1ZN34</t>
  </si>
  <si>
    <t>M1RO34</t>
  </si>
  <si>
    <t>S1PL34</t>
  </si>
  <si>
    <t>S2EA34</t>
  </si>
  <si>
    <t>S2QU34</t>
  </si>
  <si>
    <t>S2TO34</t>
  </si>
  <si>
    <t xml:space="preserve"> Field Not Applicable</t>
  </si>
  <si>
    <t xml:space="preserve"> Mandatory parameter [SECURITY] cannot be empty</t>
  </si>
  <si>
    <t xml:space="preserve">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</si>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</sst>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0.0"/>
    <numFmt numFmtId="167" formatCode="0.0%"/>
    <numFmt numFmtId="168" formatCode="[$-F800]dddd\,\ mmmm\ dd\,\ yyyy"/>
    <numFmt numFmtId="169" formatCode="#0.0\x"/>
    <numFmt numFmtId="170" formatCode="_(&quot;$&quot;* #,##0.0000_);_(&quot;$&quot;* \(#,##0.0000\);_(&quot;$&quot;* &quot;-&quot;????_);_(@_)"/>
    <numFmt numFmtId="171" formatCode="#,###\-"/>
    <numFmt numFmtId="172" formatCode="#,##0%"/>
    <numFmt numFmtId="173" formatCode="#,##0.0%"/>
    <numFmt numFmtId="174" formatCode="m/d"/>
    <numFmt numFmtId="175" formatCode="#,##0.0&quot;x&quot;"/>
    <numFmt numFmtId="176" formatCode="0.00_);\(0.00\);0.00"/>
    <numFmt numFmtId="177" formatCode="&quot;HK$&quot;#,##0"/>
    <numFmt numFmtId="178" formatCode="&quot;HK$&quot;#,##0.00"/>
    <numFmt numFmtId="179" formatCode="0.00_);\(0.00\);0.00_)"/>
    <numFmt numFmtId="180" formatCode="&quot;US$&quot;#,##0_);\(&quot;US$&quot;#,##0\)"/>
    <numFmt numFmtId="181" formatCode="0.00\%;\-0.00\%;0.00\%"/>
    <numFmt numFmtId="182" formatCode="0.00\x;\-0.00\x;0.00\x"/>
    <numFmt numFmtId="183" formatCode="##0.00000"/>
    <numFmt numFmtId="184" formatCode="&quot;US$&quot;#,##0"/>
    <numFmt numFmtId="185" formatCode="&quot;US$&quot;#,##0.00"/>
    <numFmt numFmtId="186" formatCode="0&quot;E&quot;"/>
    <numFmt numFmtId="187" formatCode="_-&quot;$&quot;* #,##0_-;\-&quot;$&quot;* #,##0_-;_-&quot;$&quot;* &quot;-&quot;_-;_-@_-"/>
    <numFmt numFmtId="188" formatCode="_-&quot;$&quot;* #,##0.00_-;\-&quot;$&quot;* #,##0.00_-;_-&quot;$&quot;* &quot;-&quot;??_-;_-@_-"/>
  </numFmts>
  <fonts count="99">
    <font>
      <sz val="11"/>
      <color theme="1"/>
      <name val="Calibri"/>
      <family val="2"/>
      <scheme val="minor"/>
    </font>
    <font>
      <b/>
      <sz val="11"/>
      <color indexed="9"/>
      <name val="Calibri"/>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family val="3"/>
    </font>
    <font>
      <sz val="10"/>
      <name val="Arial"/>
      <family val="2"/>
    </font>
    <font>
      <sz val="10"/>
      <name val="Arial"/>
      <family val="2"/>
    </font>
    <font>
      <sz val="9.5"/>
      <color theme="1"/>
      <name val="Arial Narrow"/>
      <family val="2"/>
    </font>
    <font>
      <b/>
      <sz val="10.5"/>
      <color theme="0"/>
      <name val="Arial"/>
      <family val="2"/>
    </font>
    <font>
      <sz val="10"/>
      <color theme="1"/>
      <name val="Arial"/>
      <family val="2"/>
    </font>
    <font>
      <sz val="11"/>
      <name val="Arial Narrow"/>
      <family val="2"/>
    </font>
    <font>
      <u/>
      <sz val="11"/>
      <color theme="10"/>
      <name val="Calibri"/>
      <family val="2"/>
      <scheme val="minor"/>
    </font>
    <font>
      <sz val="12"/>
      <color theme="0"/>
      <name val="Arial"/>
      <family val="2"/>
    </font>
    <font>
      <sz val="10"/>
      <color theme="0"/>
      <name val="Arial"/>
      <family val="2"/>
    </font>
    <font>
      <sz val="10"/>
      <color theme="1" tint="0.34998626667073579"/>
      <name val="Arial"/>
      <family val="2"/>
    </font>
    <font>
      <b/>
      <sz val="12"/>
      <name val="Arial"/>
      <family val="2"/>
    </font>
    <font>
      <sz val="12"/>
      <color theme="1"/>
      <name val="Arial"/>
      <family val="2"/>
    </font>
    <font>
      <sz val="12"/>
      <name val="Arial"/>
      <family val="2"/>
    </font>
    <font>
      <u/>
      <sz val="9.5"/>
      <color theme="10"/>
      <name val="Arial Narrow"/>
      <family val="2"/>
    </font>
    <font>
      <u/>
      <sz val="8"/>
      <color theme="10"/>
      <name val="Arial"/>
      <family val="2"/>
    </font>
    <font>
      <sz val="8"/>
      <color theme="1"/>
      <name val="Arial"/>
      <family val="2"/>
    </font>
    <font>
      <sz val="8"/>
      <color theme="1"/>
      <name val="Arial Narrow"/>
      <family val="2"/>
    </font>
    <font>
      <u/>
      <sz val="8"/>
      <color theme="10"/>
      <name val="Calibri"/>
      <family val="2"/>
      <scheme val="minor"/>
    </font>
    <font>
      <sz val="6"/>
      <color theme="1"/>
      <name val="Arial Narrow"/>
      <family val="2"/>
    </font>
    <font>
      <b/>
      <sz val="10"/>
      <color rgb="FF001E61"/>
      <name val="Arial"/>
      <family val="2"/>
    </font>
    <font>
      <b/>
      <sz val="10"/>
      <color theme="1"/>
      <name val="Arial"/>
      <family val="2"/>
    </font>
    <font>
      <sz val="11"/>
      <color theme="1"/>
      <name val="Century Gothic"/>
      <family val="2"/>
    </font>
    <font>
      <sz val="11"/>
      <color theme="1"/>
      <name val="Arial"/>
      <family val="2"/>
    </font>
    <font>
      <b/>
      <sz val="20"/>
      <color theme="0"/>
      <name val="Arial"/>
      <family val="2"/>
    </font>
    <font>
      <b/>
      <sz val="36"/>
      <color theme="0"/>
      <name val="Century Gothic"/>
      <family val="2"/>
    </font>
    <font>
      <b/>
      <sz val="10"/>
      <color indexed="9"/>
      <name val="Arial"/>
      <family val="2"/>
    </font>
    <font>
      <b/>
      <sz val="10"/>
      <color theme="0"/>
      <name val="Arial"/>
      <family val="2"/>
    </font>
    <font>
      <sz val="10"/>
      <color indexed="9"/>
      <name val="Arial"/>
      <family val="2"/>
    </font>
    <font>
      <sz val="11"/>
      <name val="Calibri"/>
      <family val="2"/>
      <scheme val="minor"/>
    </font>
    <font>
      <u/>
      <sz val="11"/>
      <color theme="10"/>
      <name val="Arial"/>
      <family val="2"/>
    </font>
    <font>
      <b/>
      <sz val="10"/>
      <name val="Arial"/>
      <family val="2"/>
    </font>
    <font>
      <b/>
      <sz val="11"/>
      <color rgb="FF001E61"/>
      <name val="Calibri"/>
      <family val="2"/>
      <scheme val="minor"/>
    </font>
    <font>
      <b/>
      <sz val="12"/>
      <color rgb="FF001E61"/>
      <name val="Arial"/>
      <family val="2"/>
    </font>
    <font>
      <b/>
      <sz val="12"/>
      <color theme="1"/>
      <name val="Arial"/>
      <family val="2"/>
    </font>
    <font>
      <b/>
      <sz val="14"/>
      <color rgb="FF001E61"/>
      <name val="Arial"/>
      <family val="2"/>
    </font>
    <font>
      <b/>
      <sz val="14"/>
      <color indexed="9"/>
      <name val="Arial"/>
      <family val="2"/>
    </font>
    <font>
      <sz val="11"/>
      <color theme="0"/>
      <name val="Arial Narrow"/>
      <family val="2"/>
    </font>
    <font>
      <sz val="8"/>
      <name val="Calibri"/>
      <family val="2"/>
      <scheme val="minor"/>
    </font>
    <font>
      <i/>
      <sz val="10"/>
      <color rgb="FF001E61"/>
      <name val="Arial"/>
      <family val="2"/>
    </font>
    <font>
      <i/>
      <sz val="10"/>
      <color theme="1"/>
      <name val="Arial"/>
      <family val="2"/>
    </font>
    <font>
      <i/>
      <sz val="10"/>
      <color theme="0"/>
      <name val="Arial"/>
      <family val="2"/>
    </font>
    <font>
      <i/>
      <sz val="10"/>
      <name val="Arial"/>
      <family val="2"/>
    </font>
    <font>
      <i/>
      <sz val="12"/>
      <name val="Arial"/>
      <family val="2"/>
    </font>
    <font>
      <sz val="12"/>
      <color rgb="FF001E61"/>
      <name val="Arial"/>
      <family val="2"/>
    </font>
    <font>
      <sz val="9"/>
      <color theme="1"/>
      <name val="Arial Narrow"/>
      <family val="2"/>
    </font>
    <font>
      <sz val="11"/>
      <color rgb="FFC00000"/>
      <name val="Calibri"/>
      <family val="2"/>
      <scheme val="minor"/>
    </font>
    <font>
      <sz val="18"/>
      <color theme="3"/>
      <name val="Cambria"/>
      <family val="2"/>
      <scheme val="major"/>
    </font>
    <font>
      <sz val="11"/>
      <color rgb="FF9C5700"/>
      <name val="Calibri"/>
      <family val="2"/>
      <scheme val="minor"/>
    </font>
    <font>
      <sz val="8"/>
      <name val="Arial"/>
      <family val="2"/>
    </font>
    <font>
      <sz val="10"/>
      <name val="Palatino"/>
      <family val="1"/>
    </font>
    <font>
      <sz val="10"/>
      <name val="Times New Roman"/>
      <family val="1"/>
    </font>
    <font>
      <sz val="10"/>
      <color indexed="8"/>
      <name val="MS Sans Serif"/>
      <family val="2"/>
    </font>
    <font>
      <sz val="11"/>
      <name val="MS ??"/>
      <family val="1"/>
      <charset val="128"/>
    </font>
    <font>
      <sz val="14"/>
      <name val="Terminal"/>
      <family val="3"/>
      <charset val="128"/>
    </font>
    <font>
      <b/>
      <sz val="18"/>
      <name val="Helv"/>
    </font>
    <font>
      <sz val="14"/>
      <name val="Helv"/>
    </font>
    <font>
      <b/>
      <sz val="14"/>
      <name val="Helv"/>
    </font>
    <font>
      <sz val="8"/>
      <name val="Tahoma"/>
      <family val="2"/>
    </font>
    <font>
      <b/>
      <sz val="12"/>
      <name val="Palatino"/>
      <family val="1"/>
    </font>
    <font>
      <b/>
      <sz val="10"/>
      <name val="Palatino"/>
      <family val="1"/>
    </font>
    <font>
      <b/>
      <u/>
      <sz val="10"/>
      <name val="Palatino"/>
      <family val="1"/>
    </font>
    <font>
      <b/>
      <sz val="12"/>
      <name val="Helv"/>
    </font>
    <font>
      <sz val="10"/>
      <name val="MS Sans Serif"/>
      <family val="2"/>
    </font>
    <font>
      <sz val="10"/>
      <color indexed="22"/>
      <name val="Arial"/>
      <family val="2"/>
    </font>
    <font>
      <sz val="24"/>
      <name val="MS Sans Serif"/>
      <family val="2"/>
    </font>
    <font>
      <sz val="10"/>
      <name val="Helv"/>
    </font>
    <font>
      <b/>
      <sz val="18"/>
      <color indexed="22"/>
      <name val="Arial"/>
      <family val="2"/>
    </font>
    <font>
      <b/>
      <sz val="12"/>
      <color indexed="22"/>
      <name val="Arial"/>
      <family val="2"/>
    </font>
    <font>
      <b/>
      <sz val="10"/>
      <name val="Helv"/>
    </font>
    <font>
      <u/>
      <sz val="12"/>
      <color indexed="36"/>
      <name val="Arial"/>
      <family val="2"/>
    </font>
    <font>
      <sz val="7"/>
      <name val="Small Fonts"/>
      <family val="2"/>
    </font>
    <font>
      <sz val="10"/>
      <name val="Geneva"/>
    </font>
    <font>
      <sz val="10"/>
      <color indexed="24"/>
      <name val="Arial"/>
      <family val="2"/>
    </font>
    <font>
      <sz val="10"/>
      <color indexed="10"/>
      <name val="Times New Roman"/>
      <family val="1"/>
    </font>
    <font>
      <b/>
      <sz val="12"/>
      <name val="MS Sans Serif"/>
      <family val="2"/>
    </font>
    <font>
      <b/>
      <sz val="11"/>
      <name val="GillSans"/>
    </font>
    <font>
      <sz val="12"/>
      <name val="新細明體"/>
      <family val="1"/>
      <charset val="136"/>
    </font>
    <font>
      <sz val="10"/>
      <name val="Frutiger 45 Light"/>
    </font>
    <font>
      <sz val="9"/>
      <name val="Arial"/>
      <family val="2"/>
    </font>
  </fonts>
  <fills count="4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1"/>
        <bgColor indexed="64"/>
      </patternFill>
    </fill>
    <fill>
      <patternFill patternType="solid">
        <fgColor rgb="FF3D98D8"/>
        <bgColor indexed="64"/>
      </patternFill>
    </fill>
    <fill>
      <patternFill patternType="solid">
        <fgColor theme="0"/>
        <bgColor indexed="64"/>
      </patternFill>
    </fill>
    <fill>
      <patternFill patternType="solid">
        <fgColor rgb="FFC8D2EB"/>
        <bgColor indexed="64"/>
      </patternFill>
    </fill>
    <fill>
      <patternFill patternType="solid">
        <fgColor rgb="FF001E62"/>
        <bgColor indexed="64"/>
      </patternFill>
    </fill>
    <fill>
      <patternFill patternType="solid">
        <fgColor rgb="FFFFFF00"/>
        <bgColor indexed="64"/>
      </patternFill>
    </fill>
    <fill>
      <patternFill patternType="solid">
        <fgColor rgb="FF001E61"/>
        <bgColor indexed="64"/>
      </patternFill>
    </fill>
    <fill>
      <patternFill patternType="solid">
        <fgColor rgb="FF5887DA"/>
        <bgColor indexed="64"/>
      </patternFill>
    </fill>
    <fill>
      <patternFill patternType="solid">
        <fgColor rgb="FFF2F2F2"/>
        <bgColor indexed="64"/>
      </patternFill>
    </fill>
    <fill>
      <patternFill patternType="solid">
        <fgColor indexed="9"/>
        <bgColor indexed="64"/>
      </patternFill>
    </fill>
    <fill>
      <patternFill patternType="lightGray">
        <fgColor indexed="12"/>
      </patternFill>
    </fill>
    <fill>
      <patternFill patternType="solid">
        <fgColor indexed="22"/>
        <bgColor indexed="64"/>
      </patternFill>
    </fill>
    <fill>
      <patternFill patternType="darkTrellis">
        <fgColor indexed="13"/>
        <bgColor indexed="9"/>
      </patternFill>
    </fill>
    <fill>
      <patternFill patternType="solid">
        <fgColor indexed="26"/>
        <bgColor indexed="64"/>
      </patternFill>
    </fill>
    <fill>
      <patternFill patternType="solid">
        <fgColor indexed="13"/>
        <bgColor indexed="64"/>
      </patternFill>
    </fill>
  </fills>
  <borders count="8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auto="1"/>
      </bottom>
      <diagonal/>
    </border>
    <border>
      <left/>
      <right/>
      <top/>
      <bottom style="medium">
        <color auto="1"/>
      </bottom>
      <diagonal/>
    </border>
    <border>
      <left/>
      <right style="medium">
        <color indexed="64"/>
      </right>
      <top/>
      <bottom style="medium">
        <color auto="1"/>
      </bottom>
      <diagonal/>
    </border>
    <border>
      <left style="medium">
        <color indexed="64"/>
      </left>
      <right/>
      <top/>
      <bottom/>
      <diagonal/>
    </border>
    <border>
      <left/>
      <right style="medium">
        <color theme="0"/>
      </right>
      <top/>
      <bottom/>
      <diagonal/>
    </border>
    <border>
      <left style="medium">
        <color theme="0"/>
      </left>
      <right/>
      <top/>
      <bottom/>
      <diagonal/>
    </border>
    <border>
      <left/>
      <right style="medium">
        <color theme="0"/>
      </right>
      <top style="medium">
        <color theme="0"/>
      </top>
      <bottom/>
      <diagonal/>
    </border>
    <border>
      <left/>
      <right/>
      <top style="medium">
        <color theme="0"/>
      </top>
      <bottom/>
      <diagonal/>
    </border>
    <border>
      <left style="medium">
        <color theme="0"/>
      </left>
      <right/>
      <top style="medium">
        <color theme="0"/>
      </top>
      <bottom/>
      <diagonal/>
    </border>
    <border>
      <left style="medium">
        <color theme="0"/>
      </left>
      <right style="medium">
        <color theme="0"/>
      </right>
      <top style="medium">
        <color theme="0"/>
      </top>
      <bottom style="medium">
        <color theme="0"/>
      </bottom>
      <diagonal/>
    </border>
    <border>
      <left/>
      <right style="medium">
        <color indexed="64"/>
      </right>
      <top/>
      <bottom/>
      <diagonal/>
    </border>
    <border>
      <left style="medium">
        <color indexed="64"/>
      </left>
      <right style="medium">
        <color theme="0"/>
      </right>
      <top style="medium">
        <color theme="0"/>
      </top>
      <bottom style="medium">
        <color indexed="64"/>
      </bottom>
      <diagonal/>
    </border>
    <border>
      <left style="medium">
        <color theme="0"/>
      </left>
      <right style="medium">
        <color theme="0"/>
      </right>
      <top style="medium">
        <color theme="0"/>
      </top>
      <bottom style="medium">
        <color indexed="64"/>
      </bottom>
      <diagonal/>
    </border>
    <border>
      <left style="medium">
        <color theme="0"/>
      </left>
      <right style="medium">
        <color indexed="64"/>
      </right>
      <top style="medium">
        <color theme="0"/>
      </top>
      <bottom style="medium">
        <color indexed="64"/>
      </bottom>
      <diagonal/>
    </border>
    <border>
      <left style="medium">
        <color auto="1"/>
      </left>
      <right style="medium">
        <color theme="0"/>
      </right>
      <top style="medium">
        <color indexed="64"/>
      </top>
      <bottom style="medium">
        <color theme="0"/>
      </bottom>
      <diagonal/>
    </border>
    <border>
      <left style="medium">
        <color theme="0"/>
      </left>
      <right style="medium">
        <color theme="0"/>
      </right>
      <top style="medium">
        <color indexed="64"/>
      </top>
      <bottom style="medium">
        <color theme="0"/>
      </bottom>
      <diagonal/>
    </border>
    <border>
      <left style="medium">
        <color theme="0"/>
      </left>
      <right style="medium">
        <color auto="1"/>
      </right>
      <top style="medium">
        <color indexed="64"/>
      </top>
      <bottom style="medium">
        <color theme="0"/>
      </bottom>
      <diagonal/>
    </border>
    <border>
      <left style="medium">
        <color theme="0"/>
      </left>
      <right/>
      <top style="medium">
        <color theme="0"/>
      </top>
      <bottom style="medium">
        <color indexed="64"/>
      </bottom>
      <diagonal/>
    </border>
    <border>
      <left style="medium">
        <color indexed="64"/>
      </left>
      <right/>
      <top style="medium">
        <color auto="1"/>
      </top>
      <bottom style="medium">
        <color indexed="64"/>
      </bottom>
      <diagonal/>
    </border>
    <border>
      <left/>
      <right/>
      <top style="medium">
        <color auto="1"/>
      </top>
      <bottom style="medium">
        <color indexed="64"/>
      </bottom>
      <diagonal/>
    </border>
    <border>
      <left/>
      <right style="medium">
        <color indexed="64"/>
      </right>
      <top style="medium">
        <color auto="1"/>
      </top>
      <bottom style="medium">
        <color indexed="64"/>
      </bottom>
      <diagonal/>
    </border>
    <border>
      <left style="medium">
        <color rgb="FF000000"/>
      </left>
      <right/>
      <top/>
      <bottom/>
      <diagonal/>
    </border>
    <border>
      <left style="medium">
        <color rgb="FF000000"/>
      </left>
      <right/>
      <top style="medium">
        <color auto="1"/>
      </top>
      <bottom style="medium">
        <color indexed="64"/>
      </bottom>
      <diagonal/>
    </border>
    <border>
      <left style="medium">
        <color rgb="FF000000"/>
      </left>
      <right/>
      <top/>
      <bottom style="medium">
        <color auto="1"/>
      </bottom>
      <diagonal/>
    </border>
    <border>
      <left/>
      <right style="medium">
        <color rgb="FF000000"/>
      </right>
      <top style="medium">
        <color auto="1"/>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medium">
        <color rgb="FF000000"/>
      </left>
      <right style="medium">
        <color theme="0"/>
      </right>
      <top style="medium">
        <color rgb="FF000000"/>
      </top>
      <bottom style="medium">
        <color theme="0"/>
      </bottom>
      <diagonal/>
    </border>
    <border>
      <left style="medium">
        <color theme="0"/>
      </left>
      <right style="medium">
        <color theme="0"/>
      </right>
      <top style="medium">
        <color rgb="FF000000"/>
      </top>
      <bottom style="medium">
        <color theme="0"/>
      </bottom>
      <diagonal/>
    </border>
    <border>
      <left style="medium">
        <color theme="0"/>
      </left>
      <right style="medium">
        <color rgb="FF000000"/>
      </right>
      <top style="medium">
        <color rgb="FF000000"/>
      </top>
      <bottom style="medium">
        <color theme="0"/>
      </bottom>
      <diagonal/>
    </border>
    <border>
      <left style="medium">
        <color rgb="FF000000"/>
      </left>
      <right style="medium">
        <color theme="0"/>
      </right>
      <top style="medium">
        <color theme="0"/>
      </top>
      <bottom style="medium">
        <color indexed="64"/>
      </bottom>
      <diagonal/>
    </border>
    <border>
      <left style="medium">
        <color theme="0"/>
      </left>
      <right style="medium">
        <color rgb="FF000000"/>
      </right>
      <top style="medium">
        <color theme="0"/>
      </top>
      <bottom style="medium">
        <color theme="0"/>
      </bottom>
      <diagonal/>
    </border>
    <border>
      <left/>
      <right style="medium">
        <color rgb="FF000000"/>
      </right>
      <top/>
      <bottom style="medium">
        <color auto="1"/>
      </bottom>
      <diagonal/>
    </border>
    <border>
      <left style="medium">
        <color rgb="FF000000"/>
      </left>
      <right/>
      <top style="medium">
        <color indexed="64"/>
      </top>
      <bottom/>
      <diagonal/>
    </border>
    <border>
      <left style="medium">
        <color indexed="64"/>
      </left>
      <right style="medium">
        <color theme="0"/>
      </right>
      <top style="medium">
        <color indexed="64"/>
      </top>
      <bottom/>
      <diagonal/>
    </border>
    <border>
      <left style="medium">
        <color theme="0"/>
      </left>
      <right style="medium">
        <color theme="0"/>
      </right>
      <top style="medium">
        <color indexed="64"/>
      </top>
      <bottom/>
      <diagonal/>
    </border>
    <border>
      <left style="medium">
        <color theme="0"/>
      </left>
      <right style="medium">
        <color indexed="64"/>
      </right>
      <top style="medium">
        <color indexed="64"/>
      </top>
      <bottom/>
      <diagonal/>
    </border>
    <border>
      <left style="medium">
        <color theme="0"/>
      </left>
      <right style="medium">
        <color indexed="64"/>
      </right>
      <top/>
      <bottom/>
      <diagonal/>
    </border>
    <border>
      <left style="medium">
        <color theme="0"/>
      </left>
      <right style="medium">
        <color theme="0"/>
      </right>
      <top/>
      <bottom/>
      <diagonal/>
    </border>
    <border>
      <left style="medium">
        <color indexed="64"/>
      </left>
      <right style="medium">
        <color theme="0"/>
      </right>
      <top/>
      <bottom/>
      <diagonal/>
    </border>
    <border>
      <left style="medium">
        <color theme="0"/>
      </left>
      <right/>
      <top/>
      <bottom style="medium">
        <color auto="1"/>
      </bottom>
      <diagonal/>
    </border>
    <border>
      <left/>
      <right style="medium">
        <color theme="0"/>
      </right>
      <top style="medium">
        <color theme="0"/>
      </top>
      <bottom style="medium">
        <color indexed="64"/>
      </bottom>
      <diagonal/>
    </border>
    <border>
      <left style="medium">
        <color theme="0"/>
      </left>
      <right/>
      <top style="medium">
        <color rgb="FF000000"/>
      </top>
      <bottom style="medium">
        <color theme="0"/>
      </bottom>
      <diagonal/>
    </border>
    <border>
      <left/>
      <right/>
      <top style="medium">
        <color rgb="FF000000"/>
      </top>
      <bottom style="medium">
        <color theme="0"/>
      </bottom>
      <diagonal/>
    </border>
    <border>
      <left/>
      <right style="medium">
        <color rgb="FF000000"/>
      </right>
      <top style="medium">
        <color rgb="FF000000"/>
      </top>
      <bottom style="medium">
        <color theme="0"/>
      </bottom>
      <diagonal/>
    </border>
    <border>
      <left style="medium">
        <color theme="0"/>
      </left>
      <right style="medium">
        <color theme="0"/>
      </right>
      <top/>
      <bottom style="medium">
        <color indexed="64"/>
      </bottom>
      <diagonal/>
    </border>
    <border>
      <left style="medium">
        <color rgb="FF000000"/>
      </left>
      <right style="medium">
        <color theme="0"/>
      </right>
      <top/>
      <bottom style="medium">
        <color indexed="64"/>
      </bottom>
      <diagonal/>
    </border>
    <border>
      <left style="medium">
        <color rgb="FF000000"/>
      </left>
      <right style="medium">
        <color theme="0"/>
      </right>
      <top style="medium">
        <color indexed="64"/>
      </top>
      <bottom/>
      <diagonal/>
    </border>
    <border>
      <left style="medium">
        <color theme="0"/>
      </left>
      <right style="medium">
        <color theme="0"/>
      </right>
      <top style="medium">
        <color indexed="64"/>
      </top>
      <bottom style="medium">
        <color auto="1"/>
      </bottom>
      <diagonal/>
    </border>
    <border>
      <left style="medium">
        <color auto="1"/>
      </left>
      <right style="medium">
        <color theme="0"/>
      </right>
      <top style="medium">
        <color indexed="64"/>
      </top>
      <bottom style="medium">
        <color auto="1"/>
      </bottom>
      <diagonal/>
    </border>
    <border>
      <left style="medium">
        <color theme="0"/>
      </left>
      <right style="medium">
        <color auto="1"/>
      </right>
      <top style="medium">
        <color indexed="64"/>
      </top>
      <bottom style="medium">
        <color auto="1"/>
      </bottom>
      <diagonal/>
    </border>
    <border>
      <left style="medium">
        <color theme="0"/>
      </left>
      <right style="medium">
        <color auto="1"/>
      </right>
      <top/>
      <bottom style="medium">
        <color auto="1"/>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auto="1"/>
      </left>
      <right style="thin">
        <color auto="1"/>
      </right>
      <top style="thin">
        <color auto="1"/>
      </top>
      <bottom style="thin">
        <color auto="1"/>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double">
        <color indexed="64"/>
      </top>
      <bottom/>
      <diagonal/>
    </border>
    <border>
      <left style="medium">
        <color rgb="FF000000"/>
      </left>
      <right/>
      <top style="medium">
        <color rgb="FF000000"/>
      </top>
      <bottom/>
      <diagonal/>
    </border>
    <border>
      <left/>
      <right style="medium">
        <color rgb="FF000000"/>
      </right>
      <top style="medium">
        <color auto="1"/>
      </top>
      <bottom/>
      <diagonal/>
    </border>
    <border>
      <left style="medium">
        <color rgb="FF000000"/>
      </left>
      <right/>
      <top style="medium">
        <color rgb="FF000000"/>
      </top>
      <bottom style="medium">
        <color auto="1"/>
      </bottom>
      <diagonal/>
    </border>
    <border>
      <left/>
      <right/>
      <top style="medium">
        <color rgb="FF000000"/>
      </top>
      <bottom style="medium">
        <color auto="1"/>
      </bottom>
      <diagonal/>
    </border>
    <border>
      <left/>
      <right style="medium">
        <color rgb="FF000000"/>
      </right>
      <top style="medium">
        <color rgb="FF000000"/>
      </top>
      <bottom style="medium">
        <color auto="1"/>
      </bottom>
      <diagonal/>
    </border>
    <border>
      <left/>
      <right style="medium">
        <color theme="0"/>
      </right>
      <top style="medium">
        <color indexed="64"/>
      </top>
      <bottom/>
      <diagonal/>
    </border>
    <border>
      <left/>
      <right style="thin">
        <color theme="0"/>
      </right>
      <top/>
      <bottom/>
      <diagonal/>
    </border>
    <border>
      <left style="thin">
        <color theme="0"/>
      </left>
      <right/>
      <top/>
      <bottom/>
      <diagonal/>
    </border>
    <border>
      <left style="medium">
        <color rgb="FF000000"/>
      </left>
      <right style="medium">
        <color theme="0"/>
      </right>
      <top style="medium">
        <color theme="0"/>
      </top>
      <bottom/>
      <diagonal/>
    </border>
  </borders>
  <cellStyleXfs count="150">
    <xf numFmtId="0" fontId="0"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8" fillId="3" borderId="0" applyNumberFormat="0" applyBorder="0" applyAlignment="0" applyProtection="0"/>
    <xf numFmtId="0" fontId="1" fillId="33" borderId="0"/>
    <xf numFmtId="0" fontId="12" fillId="6" borderId="4" applyNumberFormat="0" applyAlignment="0" applyProtection="0"/>
    <xf numFmtId="0" fontId="14" fillId="7" borderId="7" applyNumberFormat="0" applyAlignment="0" applyProtection="0"/>
    <xf numFmtId="0" fontId="16" fillId="0" borderId="0" applyNumberFormat="0" applyFill="0" applyBorder="0" applyAlignment="0" applyProtection="0"/>
    <xf numFmtId="0" fontId="7" fillId="2" borderId="0" applyNumberFormat="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10" fillId="5" borderId="4" applyNumberFormat="0" applyAlignment="0" applyProtection="0"/>
    <xf numFmtId="0" fontId="13" fillId="0" borderId="6" applyNumberFormat="0" applyFill="0" applyAlignment="0" applyProtection="0"/>
    <xf numFmtId="0" fontId="9" fillId="4" borderId="0" applyNumberFormat="0" applyBorder="0" applyAlignment="0" applyProtection="0"/>
    <xf numFmtId="0" fontId="2" fillId="8" borderId="8" applyNumberFormat="0" applyFont="0" applyAlignment="0" applyProtection="0"/>
    <xf numFmtId="0" fontId="11" fillId="6" borderId="5" applyNumberFormat="0" applyAlignment="0" applyProtection="0"/>
    <xf numFmtId="0" fontId="3" fillId="0" borderId="0" applyNumberFormat="0" applyFill="0" applyBorder="0" applyAlignment="0" applyProtection="0"/>
    <xf numFmtId="0" fontId="17" fillId="0" borderId="9" applyNumberFormat="0" applyFill="0" applyAlignment="0" applyProtection="0"/>
    <xf numFmtId="0" fontId="15" fillId="0" borderId="0" applyNumberFormat="0" applyFill="0" applyBorder="0" applyAlignment="0" applyProtection="0"/>
    <xf numFmtId="0" fontId="19" fillId="0" borderId="0">
      <alignment vertical="center"/>
    </xf>
    <xf numFmtId="0" fontId="22" fillId="0" borderId="0"/>
    <xf numFmtId="0" fontId="26" fillId="0" borderId="0" applyNumberFormat="0" applyFill="0" applyBorder="0" applyAlignment="0" applyProtection="0"/>
    <xf numFmtId="0" fontId="33" fillId="0" borderId="0" applyNumberForma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9" fontId="22" fillId="0" borderId="0" applyFont="0" applyFill="0" applyBorder="0" applyAlignment="0" applyProtection="0"/>
    <xf numFmtId="165" fontId="2" fillId="0" borderId="0" applyFont="0" applyFill="0" applyBorder="0" applyAlignment="0" applyProtection="0"/>
    <xf numFmtId="0" fontId="66" fillId="0" borderId="0" applyNumberFormat="0" applyFill="0" applyBorder="0" applyAlignment="0" applyProtection="0"/>
    <xf numFmtId="0" fontId="67" fillId="4"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0" fillId="0" borderId="0"/>
    <xf numFmtId="171" fontId="20" fillId="0" borderId="0" applyFont="0" applyFill="0" applyBorder="0" applyAlignment="0" applyProtection="0"/>
    <xf numFmtId="3" fontId="20" fillId="0" borderId="0" applyFont="0" applyFill="0" applyBorder="0" applyAlignment="0" applyProtection="0"/>
    <xf numFmtId="172" fontId="20" fillId="0" borderId="0" applyFont="0" applyFill="0" applyBorder="0" applyAlignment="0" applyProtection="0"/>
    <xf numFmtId="173" fontId="20" fillId="0" borderId="0" applyFont="0" applyFill="0" applyBorder="0" applyAlignment="0" applyProtection="0"/>
    <xf numFmtId="37" fontId="20" fillId="0" borderId="0" applyFont="0" applyFill="0" applyBorder="0" applyAlignment="0" applyProtection="0"/>
    <xf numFmtId="0" fontId="69" fillId="0" borderId="0" applyFont="0" applyFill="0" applyBorder="0" applyAlignment="0" applyProtection="0">
      <alignment horizontal="right"/>
    </xf>
    <xf numFmtId="0" fontId="69" fillId="0" borderId="0" applyFont="0" applyFill="0" applyBorder="0" applyAlignment="0" applyProtection="0"/>
    <xf numFmtId="0" fontId="69" fillId="0" borderId="0" applyFont="0" applyFill="0" applyBorder="0" applyAlignment="0" applyProtection="0"/>
    <xf numFmtId="0" fontId="69" fillId="0" borderId="0" applyFont="0" applyFill="0" applyBorder="0" applyAlignment="0" applyProtection="0"/>
    <xf numFmtId="0" fontId="70" fillId="0" borderId="0" applyFont="0" applyFill="0" applyBorder="0" applyAlignment="0" applyProtection="0">
      <alignment horizontal="right"/>
    </xf>
    <xf numFmtId="0" fontId="71" fillId="0" borderId="0" applyNumberFormat="0" applyFont="0" applyFill="0" applyBorder="0" applyAlignment="0" applyProtection="0"/>
    <xf numFmtId="174" fontId="20" fillId="0" borderId="0" applyFont="0" applyFill="0" applyBorder="0" applyAlignment="0" applyProtection="0"/>
    <xf numFmtId="40" fontId="72" fillId="0" borderId="0" applyFont="0" applyFill="0" applyBorder="0" applyAlignment="0" applyProtection="0"/>
    <xf numFmtId="38" fontId="72" fillId="0" borderId="0" applyFont="0" applyFill="0" applyBorder="0" applyAlignment="0" applyProtection="0"/>
    <xf numFmtId="0" fontId="73" fillId="0" borderId="0"/>
    <xf numFmtId="175" fontId="20" fillId="0" borderId="0" applyFont="0" applyFill="0" applyBorder="0" applyAlignment="0" applyProtection="0"/>
    <xf numFmtId="37" fontId="74" fillId="0" borderId="0"/>
    <xf numFmtId="37" fontId="75" fillId="0" borderId="0"/>
    <xf numFmtId="37" fontId="76" fillId="0" borderId="0"/>
    <xf numFmtId="37" fontId="77" fillId="43" borderId="75" applyBorder="0" applyProtection="0">
      <alignment vertical="center"/>
    </xf>
    <xf numFmtId="0" fontId="20" fillId="0" borderId="0"/>
    <xf numFmtId="0" fontId="78" fillId="0" borderId="0" applyNumberFormat="0"/>
    <xf numFmtId="0" fontId="79" fillId="0" borderId="74"/>
    <xf numFmtId="0" fontId="80" fillId="0" borderId="0" applyNumberFormat="0"/>
    <xf numFmtId="37" fontId="81" fillId="0" borderId="15" applyNumberFormat="0" applyFont="0" applyFill="0" applyAlignment="0" applyProtection="0"/>
    <xf numFmtId="37" fontId="81" fillId="0" borderId="76" applyNumberFormat="0" applyFont="0" applyFill="0" applyAlignment="0" applyProtection="0"/>
    <xf numFmtId="0" fontId="82" fillId="0" borderId="0">
      <alignment horizontal="center" wrapText="1"/>
      <protection hidden="1"/>
    </xf>
    <xf numFmtId="3" fontId="83" fillId="0" borderId="0" applyFont="0" applyFill="0" applyBorder="0" applyAlignment="0" applyProtection="0"/>
    <xf numFmtId="0" fontId="84" fillId="44" borderId="0">
      <alignment horizontal="center" vertical="center" wrapText="1"/>
    </xf>
    <xf numFmtId="176" fontId="20" fillId="0" borderId="0" applyFill="0" applyBorder="0">
      <alignment horizontal="right"/>
      <protection locked="0"/>
    </xf>
    <xf numFmtId="0" fontId="83" fillId="0" borderId="0" applyFont="0" applyFill="0" applyBorder="0" applyAlignment="0" applyProtection="0"/>
    <xf numFmtId="0" fontId="83" fillId="0" borderId="0" applyFont="0" applyFill="0" applyBorder="0" applyAlignment="0" applyProtection="0"/>
    <xf numFmtId="0" fontId="20" fillId="0" borderId="0"/>
    <xf numFmtId="0" fontId="85" fillId="0" borderId="0"/>
    <xf numFmtId="2" fontId="83" fillId="0" borderId="0" applyFont="0" applyFill="0" applyBorder="0" applyAlignment="0" applyProtection="0"/>
    <xf numFmtId="38" fontId="68" fillId="45" borderId="0" applyNumberFormat="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37" fontId="88" fillId="0" borderId="0" applyNumberFormat="0" applyFill="0" applyBorder="0" applyAlignment="0" applyProtection="0"/>
    <xf numFmtId="37" fontId="81" fillId="0" borderId="0" applyNumberFormat="0" applyFill="0" applyBorder="0" applyAlignment="0" applyProtection="0"/>
    <xf numFmtId="177" fontId="20" fillId="0" borderId="0" applyFont="0" applyFill="0" applyBorder="0" applyAlignment="0" applyProtection="0"/>
    <xf numFmtId="178" fontId="20" fillId="0" borderId="0" applyFont="0" applyFill="0" applyBorder="0" applyAlignment="0" applyProtection="0"/>
    <xf numFmtId="0" fontId="89" fillId="0" borderId="0" applyNumberFormat="0" applyFill="0" applyBorder="0" applyAlignment="0" applyProtection="0">
      <alignment vertical="top"/>
      <protection locked="0"/>
    </xf>
    <xf numFmtId="3" fontId="70" fillId="46" borderId="73" applyProtection="0">
      <alignment horizontal="right"/>
      <protection locked="0"/>
    </xf>
    <xf numFmtId="10" fontId="68" fillId="47" borderId="73" applyNumberFormat="0" applyBorder="0" applyAlignment="0" applyProtection="0"/>
    <xf numFmtId="9" fontId="70" fillId="46" borderId="73" applyProtection="0">
      <alignment horizontal="right"/>
      <protection locked="0"/>
    </xf>
    <xf numFmtId="0" fontId="20" fillId="0" borderId="0" applyFill="0" applyBorder="0">
      <alignment horizontal="right"/>
      <protection locked="0"/>
    </xf>
    <xf numFmtId="179" fontId="20" fillId="0" borderId="0" applyFill="0" applyBorder="0">
      <alignment horizontal="right"/>
      <protection locked="0"/>
    </xf>
    <xf numFmtId="0" fontId="50" fillId="48" borderId="77">
      <alignment horizontal="left" vertical="center" wrapText="1"/>
    </xf>
    <xf numFmtId="37" fontId="90" fillId="0" borderId="0"/>
    <xf numFmtId="180" fontId="20" fillId="0" borderId="0"/>
    <xf numFmtId="0" fontId="20" fillId="0" borderId="0" applyFont="0" applyFill="0" applyBorder="0" applyAlignment="0" applyProtection="0"/>
    <xf numFmtId="0" fontId="20" fillId="0" borderId="0" applyFont="0" applyFill="0" applyBorder="0" applyAlignment="0" applyProtection="0"/>
    <xf numFmtId="0" fontId="70" fillId="0" borderId="0" applyProtection="0"/>
    <xf numFmtId="10" fontId="20" fillId="0" borderId="0" applyFont="0" applyFill="0" applyBorder="0" applyAlignment="0" applyProtection="0"/>
    <xf numFmtId="0" fontId="69" fillId="0" borderId="0" applyFont="0" applyFill="0" applyBorder="0" applyAlignment="0" applyProtection="0"/>
    <xf numFmtId="181" fontId="20" fillId="0" borderId="0" applyFill="0" applyBorder="0">
      <alignment horizontal="right"/>
      <protection locked="0"/>
    </xf>
    <xf numFmtId="9" fontId="91" fillId="0" borderId="0" applyFont="0" applyFill="0" applyBorder="0" applyAlignment="0" applyProtection="0"/>
    <xf numFmtId="3" fontId="92" fillId="0" borderId="0" applyFont="0" applyFill="0" applyBorder="0" applyAlignment="0" applyProtection="0"/>
    <xf numFmtId="0" fontId="85" fillId="0" borderId="0"/>
    <xf numFmtId="182" fontId="20" fillId="0" borderId="0">
      <alignment horizontal="right"/>
      <protection locked="0"/>
    </xf>
    <xf numFmtId="37" fontId="93" fillId="0" borderId="0" applyNumberFormat="0" applyFill="0" applyBorder="0" applyAlignment="0" applyProtection="0"/>
    <xf numFmtId="183" fontId="20" fillId="0" borderId="0" applyFill="0" applyBorder="0">
      <alignment horizontal="right"/>
      <protection hidden="1"/>
    </xf>
    <xf numFmtId="0" fontId="94" fillId="44" borderId="73">
      <alignment horizontal="center" vertical="center" wrapText="1"/>
      <protection hidden="1"/>
    </xf>
    <xf numFmtId="0" fontId="20" fillId="0" borderId="0"/>
    <xf numFmtId="0" fontId="95" fillId="1" borderId="0" applyNumberFormat="0" applyBorder="0" applyProtection="0">
      <alignment horizontal="left" vertical="center"/>
    </xf>
    <xf numFmtId="0" fontId="82" fillId="0" borderId="0" applyBorder="0"/>
    <xf numFmtId="0" fontId="83" fillId="0" borderId="78" applyNumberFormat="0" applyFont="0" applyFill="0" applyAlignment="0" applyProtection="0"/>
    <xf numFmtId="184" fontId="20" fillId="0" borderId="0" applyFont="0" applyFill="0" applyBorder="0" applyAlignment="0" applyProtection="0"/>
    <xf numFmtId="185" fontId="20" fillId="0" borderId="0" applyFont="0" applyFill="0" applyBorder="0" applyAlignment="0" applyProtection="0"/>
    <xf numFmtId="1" fontId="20" fillId="0" borderId="0" applyFont="0" applyFill="0" applyBorder="0" applyAlignment="0" applyProtection="0"/>
    <xf numFmtId="186" fontId="20" fillId="0" borderId="0" applyFont="0" applyFill="0" applyBorder="0" applyAlignment="0" applyProtection="0"/>
    <xf numFmtId="0" fontId="20" fillId="0" borderId="0"/>
    <xf numFmtId="164" fontId="96" fillId="0" borderId="0" applyFont="0" applyFill="0" applyBorder="0" applyAlignment="0" applyProtection="0"/>
    <xf numFmtId="165" fontId="96" fillId="0" borderId="0" applyFont="0" applyFill="0" applyBorder="0" applyAlignment="0" applyProtection="0"/>
    <xf numFmtId="187" fontId="96" fillId="0" borderId="0" applyFont="0" applyFill="0" applyBorder="0" applyAlignment="0" applyProtection="0"/>
    <xf numFmtId="188" fontId="96" fillId="0" borderId="0" applyFont="0" applyFill="0" applyBorder="0" applyAlignment="0" applyProtection="0"/>
    <xf numFmtId="0" fontId="20" fillId="0" borderId="0"/>
    <xf numFmtId="0" fontId="20" fillId="0" borderId="0"/>
    <xf numFmtId="0" fontId="97" fillId="0" borderId="0"/>
    <xf numFmtId="165" fontId="20" fillId="0" borderId="0" applyFont="0" applyFill="0" applyBorder="0" applyAlignment="0" applyProtection="0"/>
    <xf numFmtId="9" fontId="20" fillId="0" borderId="0" applyFont="0" applyFill="0" applyBorder="0" applyAlignment="0" applyProtection="0"/>
    <xf numFmtId="44" fontId="2" fillId="0" borderId="0" applyFont="0" applyFill="0" applyBorder="0" applyAlignment="0" applyProtection="0"/>
    <xf numFmtId="0" fontId="98" fillId="0" borderId="0">
      <alignment vertical="top"/>
    </xf>
  </cellStyleXfs>
  <cellXfs count="384">
    <xf numFmtId="0" fontId="0" fillId="0" borderId="0" xfId="0"/>
    <xf numFmtId="0" fontId="41" fillId="36" borderId="0" xfId="0" applyFont="1" applyFill="1"/>
    <xf numFmtId="0" fontId="41" fillId="0" borderId="0" xfId="0" applyFont="1"/>
    <xf numFmtId="0" fontId="44" fillId="0" borderId="18" xfId="0" applyFont="1" applyBorder="1" applyAlignment="1">
      <alignment vertical="center"/>
    </xf>
    <xf numFmtId="0" fontId="44" fillId="0" borderId="0" xfId="0" applyFont="1" applyAlignment="1">
      <alignment vertical="center"/>
    </xf>
    <xf numFmtId="0" fontId="44" fillId="0" borderId="19" xfId="0" applyFont="1" applyBorder="1" applyAlignment="1">
      <alignment vertical="center"/>
    </xf>
    <xf numFmtId="0" fontId="44" fillId="0" borderId="20" xfId="0" applyFont="1" applyBorder="1" applyAlignment="1">
      <alignment vertical="center"/>
    </xf>
    <xf numFmtId="0" fontId="44" fillId="0" borderId="21" xfId="0" applyFont="1" applyBorder="1" applyAlignment="1">
      <alignment vertical="center"/>
    </xf>
    <xf numFmtId="0" fontId="44" fillId="0" borderId="22" xfId="0" applyFont="1" applyBorder="1" applyAlignment="1">
      <alignment vertical="center"/>
    </xf>
    <xf numFmtId="0" fontId="28" fillId="0" borderId="0" xfId="44" applyFont="1" applyProtection="1">
      <protection locked="0"/>
    </xf>
    <xf numFmtId="0" fontId="24" fillId="0" borderId="0" xfId="44" applyFont="1" applyProtection="1">
      <protection locked="0"/>
    </xf>
    <xf numFmtId="0" fontId="39" fillId="0" borderId="17" xfId="0" applyFont="1" applyBorder="1" applyAlignment="1" applyProtection="1">
      <alignment horizontal="center"/>
      <protection locked="0"/>
    </xf>
    <xf numFmtId="10" fontId="20" fillId="0" borderId="0" xfId="47" applyNumberFormat="1" applyAlignment="1" applyProtection="1">
      <alignment horizontal="center"/>
      <protection locked="0"/>
    </xf>
    <xf numFmtId="0" fontId="39" fillId="0" borderId="14" xfId="0" applyFont="1" applyBorder="1" applyAlignment="1" applyProtection="1">
      <alignment horizontal="center"/>
      <protection locked="0"/>
    </xf>
    <xf numFmtId="0" fontId="22" fillId="0" borderId="0" xfId="44" applyProtection="1">
      <protection locked="0"/>
    </xf>
    <xf numFmtId="0" fontId="0" fillId="0" borderId="0" xfId="0" applyProtection="1">
      <protection locked="0"/>
    </xf>
    <xf numFmtId="0" fontId="0" fillId="0" borderId="0" xfId="0" applyAlignment="1" applyProtection="1">
      <alignment horizontal="center"/>
      <protection locked="0"/>
    </xf>
    <xf numFmtId="0" fontId="15" fillId="0" borderId="0" xfId="0" applyFont="1" applyProtection="1">
      <protection locked="0"/>
    </xf>
    <xf numFmtId="0" fontId="25" fillId="36" borderId="0" xfId="0" applyFont="1" applyFill="1" applyAlignment="1" applyProtection="1">
      <alignment horizontal="right"/>
      <protection locked="0"/>
    </xf>
    <xf numFmtId="14" fontId="23" fillId="35" borderId="10" xfId="44" applyNumberFormat="1" applyFont="1" applyFill="1" applyBorder="1" applyAlignment="1" applyProtection="1">
      <alignment horizontal="center" vertical="center"/>
      <protection locked="0"/>
    </xf>
    <xf numFmtId="0" fontId="23" fillId="35" borderId="10" xfId="44" applyFont="1" applyFill="1" applyBorder="1" applyAlignment="1" applyProtection="1">
      <alignment horizontal="center" vertical="center"/>
      <protection locked="0"/>
    </xf>
    <xf numFmtId="0" fontId="21" fillId="0" borderId="0" xfId="43" applyFont="1" applyAlignment="1" applyProtection="1">
      <protection locked="0"/>
    </xf>
    <xf numFmtId="0" fontId="20" fillId="0" borderId="0" xfId="43" applyFont="1" applyAlignment="1" applyProtection="1">
      <protection locked="0"/>
    </xf>
    <xf numFmtId="0" fontId="1" fillId="33" borderId="0" xfId="26" applyProtection="1">
      <protection locked="0"/>
    </xf>
    <xf numFmtId="167" fontId="0" fillId="0" borderId="0" xfId="0" applyNumberFormat="1" applyProtection="1">
      <protection locked="0"/>
    </xf>
    <xf numFmtId="10" fontId="0" fillId="0" borderId="0" xfId="0" applyNumberFormat="1" applyProtection="1">
      <protection locked="0"/>
    </xf>
    <xf numFmtId="0" fontId="28" fillId="38" borderId="26" xfId="44" applyFont="1" applyFill="1" applyBorder="1" applyAlignment="1" applyProtection="1">
      <alignment horizontal="center" vertical="top" wrapText="1"/>
      <protection locked="0"/>
    </xf>
    <xf numFmtId="0" fontId="28" fillId="38" borderId="26" xfId="44" applyFont="1" applyFill="1" applyBorder="1" applyAlignment="1" applyProtection="1">
      <alignment horizontal="center" vertical="center"/>
      <protection locked="0"/>
    </xf>
    <xf numFmtId="0" fontId="28" fillId="38" borderId="27" xfId="44" applyFont="1" applyFill="1" applyBorder="1" applyAlignment="1" applyProtection="1">
      <alignment horizontal="center" vertical="center"/>
      <protection locked="0"/>
    </xf>
    <xf numFmtId="0" fontId="39" fillId="0" borderId="0" xfId="0" applyFont="1" applyAlignment="1" applyProtection="1">
      <alignment horizontal="center"/>
      <protection locked="0"/>
    </xf>
    <xf numFmtId="0" fontId="28" fillId="38" borderId="31" xfId="44" applyFont="1" applyFill="1" applyBorder="1" applyAlignment="1" applyProtection="1">
      <alignment horizontal="center" vertical="center"/>
      <protection locked="0"/>
    </xf>
    <xf numFmtId="0" fontId="46" fillId="0" borderId="0" xfId="44" applyFont="1" applyAlignment="1" applyProtection="1">
      <alignment vertical="center"/>
      <protection locked="0"/>
    </xf>
    <xf numFmtId="0" fontId="46" fillId="0" borderId="0" xfId="44" applyFont="1" applyAlignment="1" applyProtection="1">
      <alignment horizontal="left" vertical="center"/>
      <protection locked="0"/>
    </xf>
    <xf numFmtId="0" fontId="46" fillId="0" borderId="0" xfId="44" applyFont="1" applyAlignment="1" applyProtection="1">
      <alignment horizontal="center" vertical="center"/>
      <protection locked="0"/>
    </xf>
    <xf numFmtId="0" fontId="28" fillId="36" borderId="0" xfId="44" applyFont="1" applyFill="1" applyAlignment="1" applyProtection="1">
      <alignment horizontal="left" vertical="center"/>
      <protection locked="0"/>
    </xf>
    <xf numFmtId="0" fontId="46" fillId="0" borderId="0" xfId="44" applyFont="1" applyProtection="1">
      <protection locked="0"/>
    </xf>
    <xf numFmtId="169" fontId="28" fillId="36" borderId="0" xfId="51" applyNumberFormat="1" applyFont="1" applyFill="1" applyBorder="1" applyAlignment="1" applyProtection="1">
      <alignment horizontal="center" vertical="center"/>
      <protection locked="0"/>
    </xf>
    <xf numFmtId="0" fontId="0" fillId="39" borderId="0" xfId="0" applyFill="1" applyAlignment="1" applyProtection="1">
      <alignment horizontal="center"/>
      <protection locked="0"/>
    </xf>
    <xf numFmtId="2" fontId="0" fillId="39" borderId="0" xfId="0" applyNumberFormat="1" applyFill="1" applyAlignment="1" applyProtection="1">
      <alignment horizontal="center"/>
      <protection locked="0"/>
    </xf>
    <xf numFmtId="2" fontId="0" fillId="0" borderId="0" xfId="0" applyNumberFormat="1" applyProtection="1">
      <protection locked="0"/>
    </xf>
    <xf numFmtId="0" fontId="15" fillId="39" borderId="0" xfId="0" applyFont="1" applyFill="1" applyAlignment="1" applyProtection="1">
      <alignment horizontal="center"/>
      <protection locked="0"/>
    </xf>
    <xf numFmtId="0" fontId="48" fillId="0" borderId="0" xfId="0" applyFont="1" applyProtection="1">
      <protection locked="0"/>
    </xf>
    <xf numFmtId="0" fontId="18" fillId="34" borderId="0" xfId="0" applyFont="1" applyFill="1" applyAlignment="1" applyProtection="1">
      <alignment horizontal="center"/>
      <protection locked="0"/>
    </xf>
    <xf numFmtId="0" fontId="25" fillId="36" borderId="0" xfId="43" applyFont="1" applyFill="1" applyAlignment="1" applyProtection="1">
      <alignment horizontal="left"/>
      <protection locked="0"/>
    </xf>
    <xf numFmtId="0" fontId="25" fillId="0" borderId="0" xfId="0" applyFont="1" applyAlignment="1" applyProtection="1">
      <alignment horizontal="left"/>
      <protection locked="0"/>
    </xf>
    <xf numFmtId="38" fontId="25" fillId="36" borderId="0" xfId="43" applyNumberFormat="1" applyFont="1" applyFill="1" applyAlignment="1" applyProtection="1">
      <alignment horizontal="right"/>
      <protection locked="0"/>
    </xf>
    <xf numFmtId="166" fontId="0" fillId="0" borderId="0" xfId="0" applyNumberFormat="1" applyProtection="1">
      <protection locked="0"/>
    </xf>
    <xf numFmtId="10" fontId="21" fillId="0" borderId="0" xfId="43" applyNumberFormat="1" applyFont="1" applyAlignment="1" applyProtection="1">
      <protection locked="0"/>
    </xf>
    <xf numFmtId="43" fontId="0" fillId="0" borderId="0" xfId="0" applyNumberFormat="1" applyProtection="1">
      <protection locked="0"/>
    </xf>
    <xf numFmtId="0" fontId="28" fillId="36" borderId="0" xfId="44" applyFont="1" applyFill="1" applyAlignment="1" applyProtection="1">
      <alignment horizontal="right" vertical="center"/>
      <protection locked="0"/>
    </xf>
    <xf numFmtId="3" fontId="28" fillId="36" borderId="0" xfId="51" applyNumberFormat="1" applyFont="1" applyFill="1" applyBorder="1" applyAlignment="1" applyProtection="1">
      <alignment horizontal="center" vertical="center"/>
      <protection locked="0"/>
    </xf>
    <xf numFmtId="0" fontId="25" fillId="0" borderId="0" xfId="43" applyFont="1" applyAlignment="1">
      <alignment horizontal="left"/>
    </xf>
    <xf numFmtId="0" fontId="25" fillId="36" borderId="0" xfId="43" applyFont="1" applyFill="1" applyAlignment="1">
      <alignment horizontal="left"/>
    </xf>
    <xf numFmtId="0" fontId="0" fillId="0" borderId="0" xfId="0" applyAlignment="1" applyProtection="1">
      <alignment horizontal="center" vertical="center"/>
      <protection locked="0"/>
    </xf>
    <xf numFmtId="4" fontId="28" fillId="36" borderId="0" xfId="51" applyNumberFormat="1" applyFont="1" applyFill="1" applyBorder="1" applyAlignment="1" applyProtection="1">
      <alignment horizontal="center" vertical="center"/>
      <protection locked="0"/>
    </xf>
    <xf numFmtId="9" fontId="28" fillId="36" borderId="0" xfId="52" applyFont="1" applyFill="1" applyBorder="1" applyAlignment="1" applyProtection="1">
      <alignment horizontal="center" vertical="center"/>
      <protection locked="0"/>
    </xf>
    <xf numFmtId="167" fontId="28" fillId="36" borderId="0" xfId="52" applyNumberFormat="1" applyFont="1" applyFill="1" applyBorder="1" applyAlignment="1" applyProtection="1">
      <alignment horizontal="center" vertical="center"/>
      <protection locked="0"/>
    </xf>
    <xf numFmtId="167" fontId="28" fillId="36" borderId="24" xfId="52" applyNumberFormat="1" applyFont="1" applyFill="1" applyBorder="1" applyAlignment="1" applyProtection="1">
      <alignment horizontal="center" vertical="center"/>
      <protection locked="0"/>
    </xf>
    <xf numFmtId="0" fontId="46" fillId="0" borderId="17" xfId="44" applyFont="1" applyBorder="1" applyAlignment="1" applyProtection="1">
      <alignment horizontal="left" vertical="center"/>
      <protection locked="0"/>
    </xf>
    <xf numFmtId="3" fontId="46" fillId="0" borderId="0" xfId="44" applyNumberFormat="1" applyFont="1" applyAlignment="1" applyProtection="1">
      <alignment horizontal="center" vertical="center"/>
      <protection locked="0"/>
    </xf>
    <xf numFmtId="3" fontId="28" fillId="36" borderId="0" xfId="51" applyNumberFormat="1" applyFont="1" applyFill="1" applyBorder="1" applyAlignment="1" applyProtection="1">
      <alignment vertical="center"/>
      <protection locked="0"/>
    </xf>
    <xf numFmtId="4" fontId="46" fillId="0" borderId="0" xfId="44" applyNumberFormat="1" applyFont="1" applyAlignment="1" applyProtection="1">
      <alignment horizontal="center" vertical="center"/>
      <protection locked="0"/>
    </xf>
    <xf numFmtId="4" fontId="28" fillId="36" borderId="0" xfId="44" applyNumberFormat="1" applyFont="1" applyFill="1" applyAlignment="1" applyProtection="1">
      <alignment horizontal="center" vertical="center"/>
      <protection locked="0"/>
    </xf>
    <xf numFmtId="0" fontId="20" fillId="0" borderId="0" xfId="44" applyFont="1" applyProtection="1">
      <protection locked="0"/>
    </xf>
    <xf numFmtId="0" fontId="50" fillId="0" borderId="0" xfId="0" applyFont="1" applyAlignment="1" applyProtection="1">
      <alignment horizontal="center"/>
      <protection locked="0"/>
    </xf>
    <xf numFmtId="0" fontId="50" fillId="0" borderId="17" xfId="0" applyFont="1" applyBorder="1" applyAlignment="1" applyProtection="1">
      <alignment horizontal="center"/>
      <protection locked="0"/>
    </xf>
    <xf numFmtId="0" fontId="50" fillId="0" borderId="14" xfId="0" applyFont="1" applyBorder="1" applyAlignment="1" applyProtection="1">
      <alignment horizontal="center"/>
      <protection locked="0"/>
    </xf>
    <xf numFmtId="0" fontId="50" fillId="0" borderId="15" xfId="0" applyFont="1" applyBorder="1" applyAlignment="1" applyProtection="1">
      <alignment horizontal="center"/>
      <protection locked="0"/>
    </xf>
    <xf numFmtId="3" fontId="24" fillId="0" borderId="15" xfId="44" applyNumberFormat="1" applyFont="1" applyBorder="1" applyAlignment="1" applyProtection="1">
      <alignment horizontal="center"/>
      <protection locked="0" hidden="1"/>
    </xf>
    <xf numFmtId="4" fontId="24" fillId="0" borderId="15" xfId="44" applyNumberFormat="1" applyFont="1" applyBorder="1" applyAlignment="1" applyProtection="1">
      <alignment horizontal="center"/>
      <protection locked="0" hidden="1"/>
    </xf>
    <xf numFmtId="0" fontId="50" fillId="0" borderId="0" xfId="44" applyFont="1" applyProtection="1">
      <protection locked="0"/>
    </xf>
    <xf numFmtId="0" fontId="50" fillId="0" borderId="0" xfId="44" applyFont="1" applyAlignment="1" applyProtection="1">
      <alignment vertical="center"/>
      <protection locked="0"/>
    </xf>
    <xf numFmtId="0" fontId="50" fillId="0" borderId="0" xfId="44" applyFont="1" applyAlignment="1" applyProtection="1">
      <alignment horizontal="left" vertical="center"/>
      <protection locked="0"/>
    </xf>
    <xf numFmtId="3" fontId="24" fillId="0" borderId="0" xfId="44" applyNumberFormat="1" applyFont="1" applyAlignment="1" applyProtection="1">
      <alignment horizontal="center"/>
      <protection locked="0" hidden="1"/>
    </xf>
    <xf numFmtId="0" fontId="24" fillId="0" borderId="0" xfId="44" applyFont="1" applyAlignment="1" applyProtection="1">
      <alignment horizontal="center"/>
      <protection locked="0" hidden="1"/>
    </xf>
    <xf numFmtId="4" fontId="24" fillId="0" borderId="0" xfId="44" applyNumberFormat="1" applyFont="1" applyAlignment="1" applyProtection="1">
      <alignment horizontal="center"/>
      <protection locked="0" hidden="1"/>
    </xf>
    <xf numFmtId="0" fontId="17" fillId="0" borderId="0" xfId="0" applyFont="1" applyAlignment="1" applyProtection="1">
      <alignment horizontal="center"/>
      <protection locked="0"/>
    </xf>
    <xf numFmtId="0" fontId="28" fillId="40" borderId="0" xfId="44" applyFont="1" applyFill="1" applyAlignment="1" applyProtection="1">
      <alignment horizontal="center" vertical="center"/>
      <protection locked="0"/>
    </xf>
    <xf numFmtId="3" fontId="24" fillId="0" borderId="0" xfId="51" applyNumberFormat="1" applyFont="1" applyFill="1" applyBorder="1" applyAlignment="1" applyProtection="1">
      <alignment horizontal="center" vertical="center"/>
      <protection locked="0" hidden="1"/>
    </xf>
    <xf numFmtId="9" fontId="20" fillId="0" borderId="0" xfId="52" applyFont="1" applyFill="1" applyBorder="1" applyAlignment="1" applyProtection="1">
      <alignment horizontal="center" vertical="center"/>
      <protection locked="0" hidden="1"/>
    </xf>
    <xf numFmtId="167" fontId="20" fillId="0" borderId="0" xfId="52" applyNumberFormat="1" applyFont="1" applyFill="1" applyBorder="1" applyAlignment="1" applyProtection="1">
      <alignment horizontal="center" vertical="center"/>
      <protection locked="0" hidden="1"/>
    </xf>
    <xf numFmtId="169" fontId="24" fillId="0" borderId="0" xfId="51" applyNumberFormat="1" applyFont="1" applyFill="1" applyBorder="1" applyAlignment="1" applyProtection="1">
      <alignment horizontal="center" vertical="center"/>
      <protection locked="0" hidden="1"/>
    </xf>
    <xf numFmtId="167" fontId="24" fillId="0" borderId="0" xfId="52" applyNumberFormat="1" applyFont="1" applyFill="1" applyBorder="1" applyAlignment="1" applyProtection="1">
      <alignment horizontal="center" vertical="center"/>
      <protection locked="0" hidden="1"/>
    </xf>
    <xf numFmtId="167" fontId="24" fillId="0" borderId="24" xfId="52" applyNumberFormat="1" applyFont="1" applyFill="1" applyBorder="1" applyAlignment="1" applyProtection="1">
      <alignment horizontal="center" vertical="center"/>
      <protection locked="0" hidden="1"/>
    </xf>
    <xf numFmtId="169" fontId="20" fillId="0" borderId="0" xfId="51" applyNumberFormat="1" applyFont="1" applyFill="1" applyBorder="1" applyAlignment="1" applyProtection="1">
      <alignment horizontal="center" vertical="center"/>
      <protection locked="0" hidden="1"/>
    </xf>
    <xf numFmtId="9" fontId="20" fillId="0" borderId="15" xfId="52" applyFont="1" applyFill="1" applyBorder="1" applyAlignment="1" applyProtection="1">
      <alignment horizontal="center" vertical="center"/>
      <protection locked="0" hidden="1"/>
    </xf>
    <xf numFmtId="167" fontId="20" fillId="0" borderId="15" xfId="52" applyNumberFormat="1" applyFont="1" applyFill="1" applyBorder="1" applyAlignment="1" applyProtection="1">
      <alignment horizontal="center" vertical="center"/>
      <protection locked="0" hidden="1"/>
    </xf>
    <xf numFmtId="169" fontId="24" fillId="0" borderId="15" xfId="51" applyNumberFormat="1" applyFont="1" applyFill="1" applyBorder="1" applyAlignment="1" applyProtection="1">
      <alignment horizontal="center" vertical="center"/>
      <protection locked="0" hidden="1"/>
    </xf>
    <xf numFmtId="0" fontId="51" fillId="0" borderId="0" xfId="0" applyFont="1" applyAlignment="1" applyProtection="1">
      <alignment horizontal="center"/>
      <protection locked="0"/>
    </xf>
    <xf numFmtId="0" fontId="51" fillId="0" borderId="15" xfId="0" applyFont="1" applyBorder="1" applyAlignment="1" applyProtection="1">
      <alignment horizontal="center"/>
      <protection locked="0"/>
    </xf>
    <xf numFmtId="0" fontId="0" fillId="0" borderId="0" xfId="0" quotePrefix="1"/>
    <xf numFmtId="0" fontId="15" fillId="0" borderId="0" xfId="0" applyFont="1" applyAlignment="1" applyProtection="1">
      <alignment horizontal="left"/>
      <protection locked="0"/>
    </xf>
    <xf numFmtId="41" fontId="0" fillId="0" borderId="0" xfId="0" applyNumberFormat="1"/>
    <xf numFmtId="42" fontId="0" fillId="0" borderId="0" xfId="0" quotePrefix="1" applyNumberFormat="1"/>
    <xf numFmtId="42" fontId="0" fillId="0" borderId="0" xfId="0" applyNumberFormat="1"/>
    <xf numFmtId="44" fontId="0" fillId="0" borderId="0" xfId="0" quotePrefix="1" applyNumberFormat="1"/>
    <xf numFmtId="44" fontId="0" fillId="0" borderId="0" xfId="0" applyNumberFormat="1"/>
    <xf numFmtId="0" fontId="20" fillId="0" borderId="0" xfId="44" applyFont="1" applyAlignment="1" applyProtection="1">
      <alignment vertical="center"/>
      <protection locked="0"/>
    </xf>
    <xf numFmtId="0" fontId="40" fillId="37" borderId="33" xfId="44" applyFont="1" applyFill="1" applyBorder="1" applyAlignment="1" applyProtection="1">
      <alignment horizontal="center"/>
      <protection locked="0" hidden="1"/>
    </xf>
    <xf numFmtId="0" fontId="46" fillId="38" borderId="29" xfId="44" applyFont="1" applyFill="1" applyBorder="1" applyAlignment="1" applyProtection="1">
      <alignment horizontal="center" vertical="center" wrapText="1"/>
      <protection locked="0"/>
    </xf>
    <xf numFmtId="3" fontId="40" fillId="37" borderId="33" xfId="44" applyNumberFormat="1" applyFont="1" applyFill="1" applyBorder="1" applyAlignment="1" applyProtection="1">
      <alignment horizontal="center"/>
      <protection locked="0" hidden="1"/>
    </xf>
    <xf numFmtId="167" fontId="50" fillId="37" borderId="33" xfId="52" applyNumberFormat="1" applyFont="1" applyFill="1" applyBorder="1" applyAlignment="1" applyProtection="1">
      <alignment horizontal="center" vertical="center"/>
      <protection locked="0" hidden="1"/>
    </xf>
    <xf numFmtId="169" fontId="40" fillId="37" borderId="33" xfId="51" applyNumberFormat="1" applyFont="1" applyFill="1" applyBorder="1" applyAlignment="1" applyProtection="1">
      <alignment horizontal="center" vertical="center"/>
      <protection locked="0" hidden="1"/>
    </xf>
    <xf numFmtId="167" fontId="40" fillId="37" borderId="33" xfId="52" applyNumberFormat="1" applyFont="1" applyFill="1" applyBorder="1" applyAlignment="1" applyProtection="1">
      <alignment horizontal="center" vertical="center"/>
      <protection locked="0" hidden="1"/>
    </xf>
    <xf numFmtId="167" fontId="40" fillId="37" borderId="34" xfId="52" applyNumberFormat="1" applyFont="1" applyFill="1" applyBorder="1" applyAlignment="1" applyProtection="1">
      <alignment horizontal="center" vertical="center"/>
      <protection locked="0" hidden="1"/>
    </xf>
    <xf numFmtId="0" fontId="46" fillId="0" borderId="24" xfId="44" applyFont="1" applyBorder="1" applyAlignment="1" applyProtection="1">
      <alignment horizontal="center" vertical="center"/>
      <protection locked="0"/>
    </xf>
    <xf numFmtId="169" fontId="28" fillId="36" borderId="24" xfId="51" applyNumberFormat="1" applyFont="1" applyFill="1" applyBorder="1" applyAlignment="1" applyProtection="1">
      <alignment horizontal="center" vertical="center"/>
      <protection locked="0"/>
    </xf>
    <xf numFmtId="169" fontId="24" fillId="0" borderId="24" xfId="51" applyNumberFormat="1" applyFont="1" applyFill="1" applyBorder="1" applyAlignment="1" applyProtection="1">
      <alignment horizontal="center" vertical="center"/>
      <protection locked="0" hidden="1"/>
    </xf>
    <xf numFmtId="169" fontId="40" fillId="37" borderId="34" xfId="51" applyNumberFormat="1" applyFont="1" applyFill="1" applyBorder="1" applyAlignment="1" applyProtection="1">
      <alignment horizontal="center" vertical="center"/>
      <protection locked="0" hidden="1"/>
    </xf>
    <xf numFmtId="169" fontId="24" fillId="0" borderId="16" xfId="51" applyNumberFormat="1" applyFont="1" applyFill="1" applyBorder="1" applyAlignment="1" applyProtection="1">
      <alignment horizontal="center" vertical="center"/>
      <protection locked="0" hidden="1"/>
    </xf>
    <xf numFmtId="0" fontId="46" fillId="41" borderId="32" xfId="44" applyFont="1" applyFill="1" applyBorder="1" applyAlignment="1" applyProtection="1">
      <alignment horizontal="center" vertical="center"/>
      <protection locked="0"/>
    </xf>
    <xf numFmtId="0" fontId="28" fillId="38" borderId="23" xfId="44" applyFont="1" applyFill="1" applyBorder="1" applyAlignment="1" applyProtection="1">
      <alignment horizontal="center" vertical="center" wrapText="1"/>
      <protection locked="0"/>
    </xf>
    <xf numFmtId="0" fontId="28" fillId="0" borderId="0" xfId="0" applyFont="1"/>
    <xf numFmtId="0" fontId="28" fillId="0" borderId="0" xfId="0" applyFont="1" applyProtection="1">
      <protection locked="0"/>
    </xf>
    <xf numFmtId="0" fontId="20" fillId="0" borderId="0" xfId="0" applyFont="1" applyAlignment="1" applyProtection="1">
      <alignment horizontal="center"/>
      <protection locked="0" hidden="1"/>
    </xf>
    <xf numFmtId="0" fontId="24" fillId="0" borderId="0" xfId="44" applyFont="1" applyAlignment="1" applyProtection="1">
      <alignment horizontal="center"/>
      <protection locked="0"/>
    </xf>
    <xf numFmtId="0" fontId="20" fillId="0" borderId="0" xfId="44" applyFont="1" applyAlignment="1" applyProtection="1">
      <alignment horizontal="center"/>
      <protection locked="0"/>
    </xf>
    <xf numFmtId="0" fontId="47" fillId="40" borderId="23" xfId="47" applyFont="1" applyFill="1" applyBorder="1" applyAlignment="1" applyProtection="1">
      <alignment horizontal="center" vertical="center"/>
      <protection locked="0"/>
    </xf>
    <xf numFmtId="0" fontId="47" fillId="40" borderId="23" xfId="47" applyFont="1" applyFill="1" applyBorder="1" applyAlignment="1" applyProtection="1">
      <alignment horizontal="center" vertical="center" wrapText="1"/>
      <protection locked="0" hidden="1"/>
    </xf>
    <xf numFmtId="0" fontId="28" fillId="41" borderId="33" xfId="44" applyFont="1" applyFill="1" applyBorder="1" applyAlignment="1" applyProtection="1">
      <alignment horizontal="right" vertical="center"/>
      <protection locked="0"/>
    </xf>
    <xf numFmtId="3" fontId="28" fillId="41" borderId="33" xfId="51" applyNumberFormat="1" applyFont="1" applyFill="1" applyBorder="1" applyAlignment="1" applyProtection="1">
      <alignment vertical="center"/>
      <protection locked="0"/>
    </xf>
    <xf numFmtId="3" fontId="28" fillId="41" borderId="33" xfId="51" applyNumberFormat="1" applyFont="1" applyFill="1" applyBorder="1" applyAlignment="1" applyProtection="1">
      <alignment horizontal="center" vertical="center"/>
      <protection locked="0"/>
    </xf>
    <xf numFmtId="169" fontId="28" fillId="41" borderId="33" xfId="51" applyNumberFormat="1" applyFont="1" applyFill="1" applyBorder="1" applyAlignment="1" applyProtection="1">
      <alignment horizontal="center" vertical="center"/>
      <protection locked="0"/>
    </xf>
    <xf numFmtId="167" fontId="28" fillId="41" borderId="33" xfId="52" applyNumberFormat="1" applyFont="1" applyFill="1" applyBorder="1" applyAlignment="1" applyProtection="1">
      <alignment horizontal="center" vertical="center"/>
      <protection locked="0"/>
    </xf>
    <xf numFmtId="167" fontId="28" fillId="41" borderId="34" xfId="52" applyNumberFormat="1" applyFont="1" applyFill="1" applyBorder="1" applyAlignment="1" applyProtection="1">
      <alignment horizontal="center" vertical="center"/>
      <protection locked="0"/>
    </xf>
    <xf numFmtId="0" fontId="39" fillId="37" borderId="32" xfId="0" applyFont="1" applyFill="1" applyBorder="1" applyAlignment="1" applyProtection="1">
      <alignment horizontal="center"/>
      <protection locked="0"/>
    </xf>
    <xf numFmtId="0" fontId="39" fillId="0" borderId="15" xfId="0" applyFont="1" applyBorder="1" applyAlignment="1" applyProtection="1">
      <alignment horizontal="center"/>
      <protection locked="0"/>
    </xf>
    <xf numFmtId="0" fontId="46" fillId="41" borderId="33" xfId="44" applyFont="1" applyFill="1" applyBorder="1" applyAlignment="1" applyProtection="1">
      <alignment horizontal="right" vertical="center"/>
      <protection locked="0"/>
    </xf>
    <xf numFmtId="3" fontId="46" fillId="41" borderId="33" xfId="51" applyNumberFormat="1" applyFont="1" applyFill="1" applyBorder="1" applyAlignment="1" applyProtection="1">
      <alignment horizontal="center" vertical="center"/>
      <protection locked="0"/>
    </xf>
    <xf numFmtId="167" fontId="46" fillId="41" borderId="33" xfId="52" applyNumberFormat="1" applyFont="1" applyFill="1" applyBorder="1" applyAlignment="1" applyProtection="1">
      <alignment horizontal="center" vertical="center"/>
      <protection locked="0"/>
    </xf>
    <xf numFmtId="0" fontId="46" fillId="41" borderId="15" xfId="44" applyFont="1" applyFill="1" applyBorder="1" applyAlignment="1" applyProtection="1">
      <alignment horizontal="center" vertical="center"/>
      <protection locked="0"/>
    </xf>
    <xf numFmtId="0" fontId="46" fillId="41" borderId="39" xfId="44" applyFont="1" applyFill="1" applyBorder="1" applyAlignment="1" applyProtection="1">
      <alignment horizontal="center" vertical="center"/>
      <protection locked="0"/>
    </xf>
    <xf numFmtId="0" fontId="46" fillId="41" borderId="40" xfId="44" applyFont="1" applyFill="1" applyBorder="1" applyAlignment="1" applyProtection="1">
      <alignment horizontal="center" vertical="center"/>
      <protection locked="0"/>
    </xf>
    <xf numFmtId="0" fontId="39" fillId="37" borderId="39" xfId="0" applyFont="1" applyFill="1" applyBorder="1" applyAlignment="1" applyProtection="1">
      <alignment horizontal="center" vertical="center"/>
      <protection locked="0"/>
    </xf>
    <xf numFmtId="0" fontId="39" fillId="37" borderId="40" xfId="0" applyFont="1" applyFill="1" applyBorder="1" applyAlignment="1" applyProtection="1">
      <alignment horizontal="center"/>
      <protection locked="0"/>
    </xf>
    <xf numFmtId="0" fontId="46" fillId="41" borderId="40" xfId="44" applyFont="1" applyFill="1" applyBorder="1" applyAlignment="1" applyProtection="1">
      <alignment horizontal="center"/>
      <protection locked="0"/>
    </xf>
    <xf numFmtId="0" fontId="39" fillId="0" borderId="35" xfId="0" applyFont="1" applyBorder="1" applyAlignment="1" applyProtection="1">
      <alignment horizontal="center" vertical="center"/>
      <protection locked="0" hidden="1"/>
    </xf>
    <xf numFmtId="0" fontId="45" fillId="40" borderId="46" xfId="47" applyFont="1" applyFill="1" applyBorder="1" applyAlignment="1" applyProtection="1">
      <alignment horizontal="center" vertical="center"/>
      <protection locked="0"/>
    </xf>
    <xf numFmtId="0" fontId="46" fillId="38" borderId="46" xfId="44" applyFont="1" applyFill="1" applyBorder="1" applyAlignment="1" applyProtection="1">
      <alignment horizontal="center" vertical="center" wrapText="1"/>
      <protection locked="0"/>
    </xf>
    <xf numFmtId="0" fontId="47" fillId="40" borderId="49" xfId="47" applyFont="1" applyFill="1" applyBorder="1" applyAlignment="1" applyProtection="1">
      <alignment horizontal="center" vertical="center" wrapText="1"/>
      <protection locked="0" hidden="1"/>
    </xf>
    <xf numFmtId="0" fontId="46" fillId="41" borderId="36" xfId="44" applyFont="1" applyFill="1" applyBorder="1" applyAlignment="1" applyProtection="1">
      <alignment horizontal="center" vertical="center"/>
      <protection locked="0"/>
    </xf>
    <xf numFmtId="0" fontId="46" fillId="41" borderId="50" xfId="44" applyFont="1" applyFill="1" applyBorder="1" applyAlignment="1" applyProtection="1">
      <alignment horizontal="center" vertical="center"/>
      <protection locked="0"/>
    </xf>
    <xf numFmtId="0" fontId="39" fillId="37" borderId="36" xfId="0" applyFont="1" applyFill="1" applyBorder="1" applyAlignment="1" applyProtection="1">
      <alignment horizontal="center" vertical="center"/>
      <protection locked="0"/>
    </xf>
    <xf numFmtId="0" fontId="39" fillId="37" borderId="51" xfId="0" applyFont="1" applyFill="1" applyBorder="1" applyAlignment="1" applyProtection="1">
      <alignment horizontal="center" vertical="center"/>
      <protection locked="0"/>
    </xf>
    <xf numFmtId="0" fontId="46" fillId="41" borderId="37" xfId="44" applyFont="1" applyFill="1" applyBorder="1" applyAlignment="1" applyProtection="1">
      <alignment horizontal="center" vertical="center"/>
      <protection locked="0"/>
    </xf>
    <xf numFmtId="167" fontId="24" fillId="0" borderId="0" xfId="44" applyNumberFormat="1" applyFont="1" applyAlignment="1" applyProtection="1">
      <alignment horizontal="center"/>
      <protection locked="0"/>
    </xf>
    <xf numFmtId="167" fontId="20" fillId="0" borderId="0" xfId="44" applyNumberFormat="1" applyFont="1" applyAlignment="1" applyProtection="1">
      <alignment horizontal="center"/>
      <protection locked="0"/>
    </xf>
    <xf numFmtId="167" fontId="24" fillId="0" borderId="44" xfId="44" applyNumberFormat="1" applyFont="1" applyBorder="1" applyAlignment="1" applyProtection="1">
      <alignment horizontal="center"/>
      <protection locked="0"/>
    </xf>
    <xf numFmtId="167" fontId="20" fillId="0" borderId="44" xfId="44" applyNumberFormat="1" applyFont="1" applyBorder="1" applyAlignment="1" applyProtection="1">
      <alignment horizontal="center"/>
      <protection locked="0"/>
    </xf>
    <xf numFmtId="167" fontId="20" fillId="0" borderId="0" xfId="0" applyNumberFormat="1" applyFont="1" applyAlignment="1" applyProtection="1">
      <alignment horizontal="center"/>
      <protection locked="0" hidden="1"/>
    </xf>
    <xf numFmtId="167" fontId="20" fillId="0" borderId="44" xfId="0" applyNumberFormat="1" applyFont="1" applyBorder="1" applyAlignment="1" applyProtection="1">
      <alignment horizontal="center"/>
      <protection locked="0" hidden="1"/>
    </xf>
    <xf numFmtId="167" fontId="39" fillId="37" borderId="42" xfId="0" applyNumberFormat="1" applyFont="1" applyFill="1" applyBorder="1" applyAlignment="1" applyProtection="1">
      <alignment horizontal="center"/>
      <protection locked="0"/>
    </xf>
    <xf numFmtId="167" fontId="39" fillId="37" borderId="43" xfId="0" applyNumberFormat="1" applyFont="1" applyFill="1" applyBorder="1" applyAlignment="1" applyProtection="1">
      <alignment horizontal="center"/>
      <protection locked="0"/>
    </xf>
    <xf numFmtId="167" fontId="39" fillId="37" borderId="33" xfId="0" applyNumberFormat="1" applyFont="1" applyFill="1" applyBorder="1" applyAlignment="1" applyProtection="1">
      <alignment horizontal="center"/>
      <protection locked="0"/>
    </xf>
    <xf numFmtId="41" fontId="24" fillId="0" borderId="0" xfId="44" applyNumberFormat="1" applyFont="1" applyAlignment="1" applyProtection="1">
      <alignment horizontal="center"/>
      <protection locked="0"/>
    </xf>
    <xf numFmtId="41" fontId="39" fillId="37" borderId="33" xfId="0" applyNumberFormat="1" applyFont="1" applyFill="1" applyBorder="1" applyAlignment="1" applyProtection="1">
      <alignment horizontal="center"/>
      <protection locked="0"/>
    </xf>
    <xf numFmtId="41" fontId="46" fillId="41" borderId="33" xfId="44" applyNumberFormat="1" applyFont="1" applyFill="1" applyBorder="1" applyAlignment="1" applyProtection="1">
      <alignment horizontal="center" vertical="center"/>
      <protection locked="0"/>
    </xf>
    <xf numFmtId="41" fontId="20" fillId="0" borderId="0" xfId="0" applyNumberFormat="1" applyFont="1" applyAlignment="1" applyProtection="1">
      <alignment horizontal="center"/>
      <protection locked="0" hidden="1"/>
    </xf>
    <xf numFmtId="41" fontId="20" fillId="0" borderId="0" xfId="44" applyNumberFormat="1" applyFont="1" applyAlignment="1" applyProtection="1">
      <alignment horizontal="center"/>
      <protection locked="0"/>
    </xf>
    <xf numFmtId="41" fontId="39" fillId="37" borderId="42" xfId="0" applyNumberFormat="1" applyFont="1" applyFill="1" applyBorder="1" applyAlignment="1" applyProtection="1">
      <alignment horizontal="center"/>
      <protection locked="0"/>
    </xf>
    <xf numFmtId="41" fontId="46" fillId="41" borderId="40" xfId="44" applyNumberFormat="1" applyFont="1" applyFill="1" applyBorder="1" applyAlignment="1" applyProtection="1">
      <alignment horizontal="center"/>
      <protection locked="0"/>
    </xf>
    <xf numFmtId="41" fontId="39" fillId="37" borderId="40" xfId="0" applyNumberFormat="1" applyFont="1" applyFill="1" applyBorder="1" applyAlignment="1" applyProtection="1">
      <alignment horizontal="center"/>
      <protection locked="0"/>
    </xf>
    <xf numFmtId="41" fontId="46" fillId="41" borderId="15" xfId="44" applyNumberFormat="1" applyFont="1" applyFill="1" applyBorder="1" applyAlignment="1" applyProtection="1">
      <alignment horizontal="center" vertical="center"/>
      <protection locked="0"/>
    </xf>
    <xf numFmtId="41" fontId="46" fillId="41" borderId="40" xfId="44" applyNumberFormat="1" applyFont="1" applyFill="1" applyBorder="1" applyAlignment="1" applyProtection="1">
      <alignment horizontal="center" vertical="center"/>
      <protection locked="0"/>
    </xf>
    <xf numFmtId="167" fontId="46" fillId="41" borderId="33" xfId="44" applyNumberFormat="1" applyFont="1" applyFill="1" applyBorder="1" applyAlignment="1" applyProtection="1">
      <alignment horizontal="center" vertical="center"/>
      <protection locked="0"/>
    </xf>
    <xf numFmtId="167" fontId="46" fillId="41" borderId="40" xfId="44" applyNumberFormat="1" applyFont="1" applyFill="1" applyBorder="1" applyAlignment="1" applyProtection="1">
      <alignment horizontal="center"/>
      <protection locked="0"/>
    </xf>
    <xf numFmtId="167" fontId="46" fillId="41" borderId="15" xfId="44" applyNumberFormat="1" applyFont="1" applyFill="1" applyBorder="1" applyAlignment="1" applyProtection="1">
      <alignment horizontal="center" vertical="center"/>
      <protection locked="0"/>
    </xf>
    <xf numFmtId="167" fontId="46" fillId="41" borderId="40" xfId="44" applyNumberFormat="1" applyFont="1" applyFill="1" applyBorder="1" applyAlignment="1" applyProtection="1">
      <alignment horizontal="center" vertical="center"/>
      <protection locked="0"/>
    </xf>
    <xf numFmtId="167" fontId="46" fillId="41" borderId="38" xfId="44" applyNumberFormat="1" applyFont="1" applyFill="1" applyBorder="1" applyAlignment="1" applyProtection="1">
      <alignment horizontal="center" vertical="center"/>
      <protection locked="0"/>
    </xf>
    <xf numFmtId="167" fontId="46" fillId="41" borderId="41" xfId="44" applyNumberFormat="1" applyFont="1" applyFill="1" applyBorder="1" applyAlignment="1" applyProtection="1">
      <alignment horizontal="center"/>
      <protection locked="0"/>
    </xf>
    <xf numFmtId="167" fontId="46" fillId="41" borderId="50" xfId="44" applyNumberFormat="1" applyFont="1" applyFill="1" applyBorder="1" applyAlignment="1" applyProtection="1">
      <alignment horizontal="center" vertical="center"/>
      <protection locked="0"/>
    </xf>
    <xf numFmtId="0" fontId="32" fillId="0" borderId="0" xfId="44" applyFont="1" applyProtection="1">
      <protection locked="0" hidden="1"/>
    </xf>
    <xf numFmtId="0" fontId="27" fillId="0" borderId="0" xfId="44" applyFont="1" applyProtection="1">
      <protection locked="0" hidden="1"/>
    </xf>
    <xf numFmtId="0" fontId="31" fillId="0" borderId="0" xfId="44" applyFont="1" applyProtection="1">
      <protection locked="0" hidden="1"/>
    </xf>
    <xf numFmtId="41" fontId="32" fillId="36" borderId="12" xfId="44" applyNumberFormat="1" applyFont="1" applyFill="1" applyBorder="1" applyAlignment="1" applyProtection="1">
      <alignment horizontal="center" vertical="center"/>
      <protection locked="0" hidden="1"/>
    </xf>
    <xf numFmtId="41" fontId="32" fillId="0" borderId="0" xfId="44" applyNumberFormat="1" applyFont="1" applyAlignment="1" applyProtection="1">
      <alignment horizontal="center" vertical="center"/>
      <protection locked="0" hidden="1"/>
    </xf>
    <xf numFmtId="41" fontId="32" fillId="0" borderId="15" xfId="44" applyNumberFormat="1" applyFont="1" applyBorder="1" applyAlignment="1" applyProtection="1">
      <alignment horizontal="center" vertical="center"/>
      <protection locked="0" hidden="1"/>
    </xf>
    <xf numFmtId="0" fontId="52" fillId="0" borderId="0" xfId="0" applyFont="1" applyAlignment="1" applyProtection="1">
      <alignment horizontal="center"/>
      <protection locked="0" hidden="1"/>
    </xf>
    <xf numFmtId="0" fontId="53" fillId="0" borderId="0" xfId="0" applyFont="1" applyAlignment="1" applyProtection="1">
      <alignment horizontal="center"/>
      <protection locked="0" hidden="1"/>
    </xf>
    <xf numFmtId="0" fontId="52" fillId="0" borderId="15" xfId="0" applyFont="1" applyBorder="1" applyAlignment="1" applyProtection="1">
      <alignment horizontal="center"/>
      <protection locked="0" hidden="1"/>
    </xf>
    <xf numFmtId="0" fontId="53" fillId="0" borderId="15" xfId="0" applyFont="1" applyBorder="1" applyAlignment="1" applyProtection="1">
      <alignment horizontal="center"/>
      <protection locked="0" hidden="1"/>
    </xf>
    <xf numFmtId="0" fontId="27" fillId="0" borderId="0" xfId="44" applyFont="1" applyAlignment="1" applyProtection="1">
      <alignment horizontal="left"/>
      <protection locked="0" hidden="1"/>
    </xf>
    <xf numFmtId="0" fontId="32" fillId="36" borderId="13" xfId="44" applyFont="1" applyFill="1" applyBorder="1" applyAlignment="1" applyProtection="1">
      <alignment horizontal="left" vertical="center" wrapText="1"/>
      <protection locked="0" hidden="1"/>
    </xf>
    <xf numFmtId="0" fontId="31" fillId="0" borderId="0" xfId="44" applyFont="1" applyAlignment="1" applyProtection="1">
      <alignment horizontal="left"/>
      <protection locked="0" hidden="1"/>
    </xf>
    <xf numFmtId="0" fontId="32" fillId="0" borderId="24" xfId="44" applyFont="1" applyBorder="1" applyAlignment="1" applyProtection="1">
      <alignment horizontal="left" vertical="center" wrapText="1"/>
      <protection locked="0" hidden="1"/>
    </xf>
    <xf numFmtId="0" fontId="32" fillId="0" borderId="16" xfId="44" applyFont="1" applyBorder="1" applyAlignment="1" applyProtection="1">
      <alignment horizontal="left" vertical="center" wrapText="1"/>
      <protection locked="0" hidden="1"/>
    </xf>
    <xf numFmtId="0" fontId="52" fillId="0" borderId="19" xfId="0" applyFont="1" applyBorder="1" applyAlignment="1" applyProtection="1">
      <alignment horizontal="center"/>
      <protection locked="0" hidden="1"/>
    </xf>
    <xf numFmtId="0" fontId="52" fillId="0" borderId="58" xfId="0" applyFont="1" applyBorder="1" applyAlignment="1" applyProtection="1">
      <alignment horizontal="center"/>
      <protection locked="0" hidden="1"/>
    </xf>
    <xf numFmtId="0" fontId="31" fillId="0" borderId="19" xfId="44" applyFont="1" applyBorder="1" applyProtection="1">
      <protection locked="0" hidden="1"/>
    </xf>
    <xf numFmtId="42" fontId="54" fillId="36" borderId="11" xfId="44" applyNumberFormat="1" applyFont="1" applyFill="1" applyBorder="1" applyAlignment="1" applyProtection="1">
      <alignment horizontal="center" vertical="center"/>
      <protection locked="0" hidden="1"/>
    </xf>
    <xf numFmtId="0" fontId="54" fillId="0" borderId="17" xfId="44" applyFont="1" applyBorder="1" applyAlignment="1" applyProtection="1">
      <alignment horizontal="center" vertical="center"/>
      <protection locked="0" hidden="1"/>
    </xf>
    <xf numFmtId="0" fontId="54" fillId="0" borderId="14" xfId="44" applyFont="1" applyBorder="1" applyAlignment="1" applyProtection="1">
      <alignment horizontal="center" vertical="center"/>
      <protection locked="0" hidden="1"/>
    </xf>
    <xf numFmtId="0" fontId="39" fillId="37" borderId="33" xfId="0" applyFont="1" applyFill="1" applyBorder="1" applyAlignment="1" applyProtection="1">
      <alignment horizontal="center"/>
      <protection locked="0"/>
    </xf>
    <xf numFmtId="9" fontId="28" fillId="36" borderId="24" xfId="52" applyFont="1" applyFill="1" applyBorder="1" applyAlignment="1" applyProtection="1">
      <alignment horizontal="center" vertical="center"/>
      <protection locked="0"/>
    </xf>
    <xf numFmtId="167" fontId="20" fillId="0" borderId="24" xfId="52" applyNumberFormat="1" applyFont="1" applyFill="1" applyBorder="1" applyAlignment="1" applyProtection="1">
      <alignment horizontal="center" vertical="center"/>
      <protection locked="0" hidden="1"/>
    </xf>
    <xf numFmtId="167" fontId="50" fillId="37" borderId="34" xfId="52" applyNumberFormat="1" applyFont="1" applyFill="1" applyBorder="1" applyAlignment="1" applyProtection="1">
      <alignment horizontal="center" vertical="center"/>
      <protection locked="0" hidden="1"/>
    </xf>
    <xf numFmtId="167" fontId="20" fillId="0" borderId="16" xfId="52" applyNumberFormat="1" applyFont="1" applyFill="1" applyBorder="1" applyAlignment="1" applyProtection="1">
      <alignment horizontal="center" vertical="center"/>
      <protection locked="0" hidden="1"/>
    </xf>
    <xf numFmtId="40" fontId="56" fillId="36" borderId="0" xfId="43" applyNumberFormat="1" applyFont="1" applyFill="1" applyAlignment="1" applyProtection="1">
      <alignment horizontal="right"/>
      <protection locked="0"/>
    </xf>
    <xf numFmtId="0" fontId="28" fillId="36" borderId="0" xfId="44" applyFont="1" applyFill="1" applyProtection="1">
      <protection locked="0"/>
    </xf>
    <xf numFmtId="0" fontId="18" fillId="0" borderId="0" xfId="0" applyFont="1"/>
    <xf numFmtId="0" fontId="46" fillId="36" borderId="0" xfId="47" applyFont="1" applyFill="1" applyAlignment="1" applyProtection="1">
      <alignment horizontal="center" vertical="center"/>
      <protection locked="0"/>
    </xf>
    <xf numFmtId="0" fontId="28" fillId="36" borderId="0" xfId="47" applyFont="1" applyFill="1" applyAlignment="1" applyProtection="1">
      <alignment horizontal="center" vertical="center"/>
      <protection locked="0"/>
    </xf>
    <xf numFmtId="0" fontId="18" fillId="0" borderId="0" xfId="0" applyFont="1" applyProtection="1">
      <protection locked="0"/>
    </xf>
    <xf numFmtId="43" fontId="18" fillId="0" borderId="0" xfId="0" applyNumberFormat="1" applyFont="1" applyProtection="1">
      <protection locked="0"/>
    </xf>
    <xf numFmtId="0" fontId="46" fillId="36" borderId="0" xfId="0" applyFont="1" applyFill="1" applyAlignment="1" applyProtection="1">
      <alignment horizontal="center"/>
      <protection locked="0" hidden="1"/>
    </xf>
    <xf numFmtId="167" fontId="28" fillId="36" borderId="0" xfId="53" applyNumberFormat="1" applyFont="1" applyFill="1" applyBorder="1" applyAlignment="1" applyProtection="1">
      <alignment horizontal="center" vertical="center"/>
      <protection locked="0" hidden="1"/>
    </xf>
    <xf numFmtId="0" fontId="28" fillId="36" borderId="0" xfId="44" applyFont="1" applyFill="1" applyProtection="1">
      <protection locked="0" hidden="1"/>
    </xf>
    <xf numFmtId="10" fontId="28" fillId="36" borderId="0" xfId="47" applyNumberFormat="1" applyFont="1" applyFill="1" applyAlignment="1" applyProtection="1">
      <alignment horizontal="center"/>
      <protection locked="0"/>
    </xf>
    <xf numFmtId="10" fontId="28" fillId="36" borderId="0" xfId="44" applyNumberFormat="1" applyFont="1" applyFill="1" applyProtection="1">
      <protection locked="0"/>
    </xf>
    <xf numFmtId="167" fontId="39" fillId="37" borderId="38" xfId="0" applyNumberFormat="1" applyFont="1" applyFill="1" applyBorder="1" applyAlignment="1" applyProtection="1">
      <alignment horizontal="center"/>
      <protection locked="0"/>
    </xf>
    <xf numFmtId="167" fontId="46" fillId="41" borderId="41" xfId="44" applyNumberFormat="1" applyFont="1" applyFill="1" applyBorder="1" applyAlignment="1" applyProtection="1">
      <alignment horizontal="center" vertical="center"/>
      <protection locked="0"/>
    </xf>
    <xf numFmtId="0" fontId="28" fillId="38" borderId="59" xfId="44" applyFont="1" applyFill="1" applyBorder="1" applyAlignment="1" applyProtection="1">
      <alignment horizontal="center" vertical="center"/>
      <protection locked="0"/>
    </xf>
    <xf numFmtId="167" fontId="28" fillId="36" borderId="0" xfId="44" applyNumberFormat="1" applyFont="1" applyFill="1" applyProtection="1">
      <protection locked="0" hidden="1"/>
    </xf>
    <xf numFmtId="0" fontId="46" fillId="0" borderId="17" xfId="0" applyFont="1" applyBorder="1" applyAlignment="1" applyProtection="1">
      <alignment horizontal="center"/>
      <protection locked="0"/>
    </xf>
    <xf numFmtId="0" fontId="46" fillId="0" borderId="0" xfId="0" applyFont="1" applyAlignment="1" applyProtection="1">
      <alignment horizontal="center"/>
      <protection locked="0"/>
    </xf>
    <xf numFmtId="10" fontId="28" fillId="0" borderId="0" xfId="47" applyNumberFormat="1" applyFont="1" applyAlignment="1" applyProtection="1">
      <alignment horizontal="center"/>
      <protection locked="0"/>
    </xf>
    <xf numFmtId="0" fontId="41" fillId="40" borderId="0" xfId="0" applyFont="1" applyFill="1"/>
    <xf numFmtId="9" fontId="24" fillId="0" borderId="0" xfId="44" applyNumberFormat="1" applyFont="1" applyAlignment="1" applyProtection="1">
      <alignment horizontal="center" vertical="center"/>
      <protection locked="0" hidden="1"/>
    </xf>
    <xf numFmtId="169" fontId="28" fillId="41" borderId="34" xfId="51" applyNumberFormat="1" applyFont="1" applyFill="1" applyBorder="1" applyAlignment="1" applyProtection="1">
      <alignment horizontal="center" vertical="center"/>
      <protection locked="0"/>
    </xf>
    <xf numFmtId="0" fontId="39" fillId="0" borderId="17" xfId="44" applyFont="1" applyBorder="1" applyAlignment="1" applyProtection="1">
      <alignment horizontal="center"/>
      <protection locked="0" hidden="1"/>
    </xf>
    <xf numFmtId="0" fontId="14" fillId="40" borderId="29" xfId="0" applyFont="1" applyFill="1" applyBorder="1" applyAlignment="1">
      <alignment horizontal="center" vertical="center" wrapText="1"/>
    </xf>
    <xf numFmtId="0" fontId="46" fillId="40" borderId="66" xfId="44" applyFont="1" applyFill="1" applyBorder="1" applyAlignment="1" applyProtection="1">
      <alignment horizontal="center" vertical="center"/>
      <protection locked="0"/>
    </xf>
    <xf numFmtId="0" fontId="14" fillId="40" borderId="66" xfId="0" applyFont="1" applyFill="1" applyBorder="1" applyAlignment="1">
      <alignment horizontal="center" vertical="center" wrapText="1"/>
    </xf>
    <xf numFmtId="0" fontId="46" fillId="38" borderId="67" xfId="44" applyFont="1" applyFill="1" applyBorder="1" applyAlignment="1" applyProtection="1">
      <alignment horizontal="center" vertical="center"/>
      <protection locked="0"/>
    </xf>
    <xf numFmtId="0" fontId="14" fillId="40" borderId="68" xfId="0" applyFont="1" applyFill="1" applyBorder="1" applyAlignment="1">
      <alignment horizontal="center" vertical="center" wrapText="1"/>
    </xf>
    <xf numFmtId="169" fontId="28" fillId="41" borderId="13" xfId="51" applyNumberFormat="1" applyFont="1" applyFill="1" applyBorder="1" applyAlignment="1" applyProtection="1">
      <alignment horizontal="center" vertical="center"/>
      <protection locked="0"/>
    </xf>
    <xf numFmtId="3" fontId="28" fillId="41" borderId="12" xfId="51" applyNumberFormat="1" applyFont="1" applyFill="1" applyBorder="1" applyAlignment="1" applyProtection="1">
      <alignment horizontal="center" vertical="center"/>
      <protection locked="0"/>
    </xf>
    <xf numFmtId="0" fontId="46" fillId="41" borderId="32" xfId="44" applyFont="1" applyFill="1" applyBorder="1" applyAlignment="1" applyProtection="1">
      <alignment horizontal="left" vertical="center"/>
      <protection locked="0"/>
    </xf>
    <xf numFmtId="0" fontId="59" fillId="0" borderId="0" xfId="44" applyFont="1" applyAlignment="1" applyProtection="1">
      <alignment horizontal="center"/>
      <protection locked="0"/>
    </xf>
    <xf numFmtId="0" fontId="61" fillId="0" borderId="0" xfId="0" applyFont="1" applyAlignment="1" applyProtection="1">
      <alignment horizontal="center"/>
      <protection locked="0" hidden="1"/>
    </xf>
    <xf numFmtId="0" fontId="61" fillId="0" borderId="0" xfId="44" applyFont="1" applyAlignment="1" applyProtection="1">
      <alignment horizontal="center"/>
      <protection locked="0"/>
    </xf>
    <xf numFmtId="0" fontId="22" fillId="42" borderId="0" xfId="44" applyFill="1" applyProtection="1">
      <protection locked="0"/>
    </xf>
    <xf numFmtId="0" fontId="30" fillId="42" borderId="0" xfId="44" applyFont="1" applyFill="1" applyAlignment="1" applyProtection="1">
      <alignment horizontal="left" vertical="center"/>
      <protection locked="0"/>
    </xf>
    <xf numFmtId="0" fontId="30" fillId="42" borderId="0" xfId="44" applyFont="1" applyFill="1" applyAlignment="1" applyProtection="1">
      <alignment vertical="center"/>
      <protection locked="0"/>
    </xf>
    <xf numFmtId="0" fontId="49" fillId="42" borderId="0" xfId="45" applyFont="1" applyFill="1" applyBorder="1" applyAlignment="1" applyProtection="1">
      <alignment horizontal="center" vertical="center"/>
      <protection locked="0"/>
    </xf>
    <xf numFmtId="0" fontId="24" fillId="42" borderId="0" xfId="44" applyFont="1" applyFill="1" applyProtection="1">
      <protection locked="0"/>
    </xf>
    <xf numFmtId="168" fontId="29" fillId="42" borderId="0" xfId="44" applyNumberFormat="1" applyFont="1" applyFill="1" applyAlignment="1" applyProtection="1">
      <alignment horizontal="center" vertical="center"/>
      <protection locked="0"/>
    </xf>
    <xf numFmtId="0" fontId="36" fillId="42" borderId="0" xfId="44" applyFont="1" applyFill="1" applyProtection="1">
      <protection locked="0"/>
    </xf>
    <xf numFmtId="0" fontId="38" fillId="42" borderId="0" xfId="44" applyFont="1" applyFill="1" applyProtection="1">
      <protection locked="0"/>
    </xf>
    <xf numFmtId="0" fontId="35" fillId="42" borderId="0" xfId="44" applyFont="1" applyFill="1" applyAlignment="1" applyProtection="1">
      <alignment horizontal="left"/>
      <protection locked="0"/>
    </xf>
    <xf numFmtId="0" fontId="34" fillId="42" borderId="0" xfId="46" quotePrefix="1" applyFont="1" applyFill="1" applyAlignment="1" applyProtection="1">
      <alignment horizontal="center" vertical="center"/>
      <protection locked="0"/>
    </xf>
    <xf numFmtId="0" fontId="37" fillId="42" borderId="0" xfId="45" quotePrefix="1" applyFont="1" applyFill="1" applyAlignment="1" applyProtection="1">
      <alignment horizontal="center" vertical="center"/>
      <protection locked="0"/>
    </xf>
    <xf numFmtId="3" fontId="20" fillId="0" borderId="0" xfId="44" applyNumberFormat="1" applyFont="1" applyAlignment="1" applyProtection="1">
      <alignment horizontal="center" vertical="center"/>
      <protection locked="0" hidden="1"/>
    </xf>
    <xf numFmtId="167" fontId="24" fillId="0" borderId="24" xfId="51" applyNumberFormat="1" applyFont="1" applyFill="1" applyBorder="1" applyAlignment="1" applyProtection="1">
      <alignment horizontal="center" vertical="center"/>
      <protection locked="0" hidden="1"/>
    </xf>
    <xf numFmtId="167" fontId="24" fillId="36" borderId="0" xfId="44" applyNumberFormat="1" applyFont="1" applyFill="1" applyProtection="1">
      <protection locked="0"/>
    </xf>
    <xf numFmtId="167" fontId="24" fillId="0" borderId="12" xfId="52" applyNumberFormat="1" applyFont="1" applyFill="1" applyBorder="1" applyAlignment="1" applyProtection="1">
      <alignment horizontal="center" vertical="center"/>
      <protection locked="0" hidden="1"/>
    </xf>
    <xf numFmtId="167" fontId="24" fillId="0" borderId="13" xfId="52" applyNumberFormat="1" applyFont="1" applyFill="1" applyBorder="1" applyAlignment="1" applyProtection="1">
      <alignment horizontal="center" vertical="center"/>
      <protection locked="0" hidden="1"/>
    </xf>
    <xf numFmtId="167" fontId="24" fillId="0" borderId="0" xfId="51" applyNumberFormat="1" applyFont="1" applyFill="1" applyBorder="1" applyAlignment="1" applyProtection="1">
      <alignment horizontal="center" vertical="center"/>
      <protection locked="0" hidden="1"/>
    </xf>
    <xf numFmtId="167" fontId="59" fillId="0" borderId="0" xfId="51" applyNumberFormat="1" applyFont="1" applyFill="1" applyBorder="1" applyAlignment="1" applyProtection="1">
      <alignment horizontal="center" vertical="center"/>
      <protection locked="0" hidden="1"/>
    </xf>
    <xf numFmtId="9" fontId="20" fillId="0" borderId="0" xfId="44" applyNumberFormat="1" applyFont="1" applyAlignment="1" applyProtection="1">
      <alignment horizontal="center" vertical="center"/>
      <protection locked="0" hidden="1"/>
    </xf>
    <xf numFmtId="167" fontId="20" fillId="0" borderId="0" xfId="51" applyNumberFormat="1" applyFont="1" applyFill="1" applyBorder="1" applyAlignment="1" applyProtection="1">
      <alignment horizontal="center" vertical="center"/>
      <protection locked="0" hidden="1"/>
    </xf>
    <xf numFmtId="167" fontId="20" fillId="0" borderId="24" xfId="51" applyNumberFormat="1" applyFont="1" applyFill="1" applyBorder="1" applyAlignment="1" applyProtection="1">
      <alignment horizontal="center" vertical="center"/>
      <protection locked="0" hidden="1"/>
    </xf>
    <xf numFmtId="169" fontId="59" fillId="0" borderId="0" xfId="51" applyNumberFormat="1" applyFont="1" applyFill="1" applyBorder="1" applyAlignment="1" applyProtection="1">
      <alignment horizontal="center" vertical="center"/>
      <protection locked="0" hidden="1"/>
    </xf>
    <xf numFmtId="0" fontId="36" fillId="42" borderId="0" xfId="44" applyFont="1" applyFill="1" applyAlignment="1" applyProtection="1">
      <alignment horizontal="center"/>
      <protection locked="0"/>
    </xf>
    <xf numFmtId="0" fontId="46" fillId="41" borderId="33" xfId="44" applyFont="1" applyFill="1" applyBorder="1" applyAlignment="1" applyProtection="1">
      <alignment horizontal="center" vertical="center"/>
      <protection locked="0"/>
    </xf>
    <xf numFmtId="9" fontId="24" fillId="0" borderId="15" xfId="44" applyNumberFormat="1" applyFont="1" applyBorder="1" applyAlignment="1" applyProtection="1">
      <alignment horizontal="center" vertical="center"/>
      <protection locked="0" hidden="1"/>
    </xf>
    <xf numFmtId="0" fontId="39" fillId="37" borderId="70" xfId="0" applyFont="1" applyFill="1" applyBorder="1" applyAlignment="1" applyProtection="1">
      <alignment horizontal="center" vertical="center"/>
      <protection locked="0"/>
    </xf>
    <xf numFmtId="0" fontId="39" fillId="37" borderId="71" xfId="0" applyFont="1" applyFill="1" applyBorder="1" applyAlignment="1" applyProtection="1">
      <alignment horizontal="center"/>
      <protection locked="0"/>
    </xf>
    <xf numFmtId="41" fontId="39" fillId="37" borderId="71" xfId="0" applyNumberFormat="1" applyFont="1" applyFill="1" applyBorder="1" applyAlignment="1" applyProtection="1">
      <alignment horizontal="center"/>
      <protection locked="0"/>
    </xf>
    <xf numFmtId="167" fontId="39" fillId="37" borderId="15" xfId="0" applyNumberFormat="1" applyFont="1" applyFill="1" applyBorder="1" applyAlignment="1" applyProtection="1">
      <alignment horizontal="center"/>
      <protection locked="0"/>
    </xf>
    <xf numFmtId="167" fontId="39" fillId="37" borderId="50" xfId="0" applyNumberFormat="1" applyFont="1" applyFill="1" applyBorder="1" applyAlignment="1" applyProtection="1">
      <alignment horizontal="center"/>
      <protection locked="0"/>
    </xf>
    <xf numFmtId="0" fontId="39" fillId="0" borderId="70" xfId="0" applyFont="1" applyBorder="1" applyAlignment="1" applyProtection="1">
      <alignment horizontal="center" vertical="center"/>
      <protection locked="0" hidden="1"/>
    </xf>
    <xf numFmtId="0" fontId="20" fillId="0" borderId="71" xfId="44" applyFont="1" applyBorder="1" applyAlignment="1" applyProtection="1">
      <alignment horizontal="center"/>
      <protection locked="0"/>
    </xf>
    <xf numFmtId="41" fontId="20" fillId="0" borderId="71" xfId="44" applyNumberFormat="1" applyFont="1" applyBorder="1" applyAlignment="1" applyProtection="1">
      <alignment horizontal="center"/>
      <protection locked="0"/>
    </xf>
    <xf numFmtId="0" fontId="61" fillId="0" borderId="71" xfId="44" applyFont="1" applyBorder="1" applyAlignment="1" applyProtection="1">
      <alignment horizontal="center"/>
      <protection locked="0"/>
    </xf>
    <xf numFmtId="167" fontId="20" fillId="0" borderId="71" xfId="44" applyNumberFormat="1" applyFont="1" applyBorder="1" applyAlignment="1" applyProtection="1">
      <alignment horizontal="center"/>
      <protection locked="0"/>
    </xf>
    <xf numFmtId="167" fontId="20" fillId="0" borderId="72" xfId="44" applyNumberFormat="1" applyFont="1" applyBorder="1" applyAlignment="1" applyProtection="1">
      <alignment horizontal="center"/>
      <protection locked="0"/>
    </xf>
    <xf numFmtId="0" fontId="59" fillId="0" borderId="0" xfId="44" applyFont="1" applyAlignment="1" applyProtection="1">
      <alignment horizontal="center" vertical="center"/>
      <protection locked="0" hidden="1"/>
    </xf>
    <xf numFmtId="0" fontId="61" fillId="0" borderId="0" xfId="44" applyFont="1" applyAlignment="1" applyProtection="1">
      <alignment horizontal="center" vertical="center"/>
      <protection locked="0" hidden="1"/>
    </xf>
    <xf numFmtId="0" fontId="59" fillId="0" borderId="0" xfId="44" applyFont="1" applyAlignment="1" applyProtection="1">
      <alignment horizontal="center"/>
      <protection locked="0" hidden="1"/>
    </xf>
    <xf numFmtId="0" fontId="60" fillId="41" borderId="33" xfId="44" applyFont="1" applyFill="1" applyBorder="1" applyAlignment="1" applyProtection="1">
      <alignment horizontal="right" vertical="center"/>
      <protection locked="0"/>
    </xf>
    <xf numFmtId="0" fontId="59" fillId="37" borderId="33" xfId="44" applyFont="1" applyFill="1" applyBorder="1" applyAlignment="1" applyProtection="1">
      <alignment horizontal="center"/>
      <protection locked="0" hidden="1"/>
    </xf>
    <xf numFmtId="0" fontId="59" fillId="36" borderId="0" xfId="44" applyFont="1" applyFill="1" applyAlignment="1" applyProtection="1">
      <alignment horizontal="center" vertical="center"/>
      <protection locked="0" hidden="1"/>
    </xf>
    <xf numFmtId="0" fontId="59" fillId="0" borderId="15" xfId="44" applyFont="1" applyBorder="1" applyAlignment="1" applyProtection="1">
      <alignment horizontal="center"/>
      <protection locked="0" hidden="1"/>
    </xf>
    <xf numFmtId="0" fontId="58" fillId="37" borderId="33" xfId="0" applyFont="1" applyFill="1" applyBorder="1" applyAlignment="1" applyProtection="1">
      <alignment horizontal="center"/>
      <protection locked="0"/>
    </xf>
    <xf numFmtId="0" fontId="60" fillId="41" borderId="33" xfId="44" applyFont="1" applyFill="1" applyBorder="1" applyAlignment="1" applyProtection="1">
      <alignment horizontal="center" vertical="center"/>
      <protection locked="0"/>
    </xf>
    <xf numFmtId="0" fontId="58" fillId="37" borderId="40" xfId="0" applyFont="1" applyFill="1" applyBorder="1" applyAlignment="1" applyProtection="1">
      <alignment horizontal="center"/>
      <protection locked="0"/>
    </xf>
    <xf numFmtId="0" fontId="60" fillId="41" borderId="40" xfId="44" applyFont="1" applyFill="1" applyBorder="1" applyAlignment="1" applyProtection="1">
      <alignment horizontal="center"/>
      <protection locked="0"/>
    </xf>
    <xf numFmtId="0" fontId="60" fillId="41" borderId="15" xfId="44" applyFont="1" applyFill="1" applyBorder="1" applyAlignment="1" applyProtection="1">
      <alignment horizontal="center" vertical="center"/>
      <protection locked="0"/>
    </xf>
    <xf numFmtId="0" fontId="60" fillId="41" borderId="40" xfId="44" applyFont="1" applyFill="1" applyBorder="1" applyAlignment="1" applyProtection="1">
      <alignment horizontal="center" vertical="center"/>
      <protection locked="0"/>
    </xf>
    <xf numFmtId="42" fontId="62" fillId="36" borderId="12" xfId="44" applyNumberFormat="1" applyFont="1" applyFill="1" applyBorder="1" applyAlignment="1" applyProtection="1">
      <alignment horizontal="center" vertical="center"/>
      <protection locked="0" hidden="1"/>
    </xf>
    <xf numFmtId="0" fontId="62" fillId="0" borderId="0" xfId="44" applyFont="1" applyAlignment="1" applyProtection="1">
      <alignment horizontal="center" vertical="center"/>
      <protection locked="0" hidden="1"/>
    </xf>
    <xf numFmtId="0" fontId="62" fillId="0" borderId="15" xfId="44" applyFont="1" applyBorder="1" applyAlignment="1" applyProtection="1">
      <alignment horizontal="center" vertical="center"/>
      <protection locked="0" hidden="1"/>
    </xf>
    <xf numFmtId="0" fontId="24" fillId="0" borderId="15" xfId="44" applyFont="1" applyBorder="1" applyAlignment="1" applyProtection="1">
      <alignment horizontal="center"/>
      <protection locked="0" hidden="1"/>
    </xf>
    <xf numFmtId="4" fontId="24" fillId="37" borderId="33" xfId="44" applyNumberFormat="1" applyFont="1" applyFill="1" applyBorder="1" applyAlignment="1" applyProtection="1">
      <alignment horizontal="center"/>
      <protection locked="0" hidden="1"/>
    </xf>
    <xf numFmtId="0" fontId="18" fillId="40" borderId="63" xfId="0" applyFont="1" applyFill="1" applyBorder="1" applyAlignment="1">
      <alignment horizontal="center" vertical="center" wrapText="1"/>
    </xf>
    <xf numFmtId="0" fontId="39" fillId="37" borderId="42" xfId="0" applyFont="1" applyFill="1" applyBorder="1" applyAlignment="1" applyProtection="1">
      <alignment horizontal="center"/>
      <protection locked="0"/>
    </xf>
    <xf numFmtId="0" fontId="31" fillId="0" borderId="0" xfId="44" applyFont="1" applyAlignment="1" applyProtection="1">
      <alignment horizontal="center" vertical="center"/>
      <protection locked="0" hidden="1"/>
    </xf>
    <xf numFmtId="0" fontId="31" fillId="0" borderId="15" xfId="44" applyFont="1" applyBorder="1" applyAlignment="1" applyProtection="1">
      <alignment horizontal="center" vertical="center"/>
      <protection locked="0" hidden="1"/>
    </xf>
    <xf numFmtId="0" fontId="63" fillId="0" borderId="0" xfId="0" applyFont="1" applyAlignment="1" applyProtection="1">
      <alignment horizontal="center"/>
      <protection locked="0" hidden="1"/>
    </xf>
    <xf numFmtId="0" fontId="63" fillId="0" borderId="15" xfId="0" applyFont="1" applyBorder="1" applyAlignment="1" applyProtection="1">
      <alignment horizontal="center"/>
      <protection locked="0" hidden="1"/>
    </xf>
    <xf numFmtId="0" fontId="64" fillId="42" borderId="0" xfId="44" applyFont="1" applyFill="1" applyProtection="1">
      <protection locked="0"/>
    </xf>
    <xf numFmtId="0" fontId="42" fillId="42" borderId="0" xfId="44" applyFont="1" applyFill="1" applyAlignment="1" applyProtection="1">
      <alignment horizontal="center"/>
      <protection locked="0"/>
    </xf>
    <xf numFmtId="0" fontId="65" fillId="0" borderId="0" xfId="0" applyFont="1" applyProtection="1">
      <protection locked="0"/>
    </xf>
    <xf numFmtId="44" fontId="0" fillId="0" borderId="0" xfId="0" applyNumberFormat="1" applyProtection="1">
      <protection locked="0"/>
    </xf>
    <xf numFmtId="0" fontId="15" fillId="0" borderId="0" xfId="0" applyFont="1" applyAlignment="1">
      <alignment horizontal="center"/>
    </xf>
    <xf numFmtId="0" fontId="39" fillId="0" borderId="17" xfId="0" applyFont="1" applyBorder="1" applyAlignment="1">
      <alignment horizontal="center" vertical="center"/>
    </xf>
    <xf numFmtId="0" fontId="39" fillId="0" borderId="11" xfId="0" applyFont="1" applyBorder="1" applyAlignment="1">
      <alignment horizontal="center" vertical="center"/>
    </xf>
    <xf numFmtId="0" fontId="59" fillId="0" borderId="15" xfId="44" applyFont="1" applyBorder="1" applyAlignment="1" applyProtection="1">
      <alignment horizontal="center" vertical="center"/>
      <protection locked="0" hidden="1"/>
    </xf>
    <xf numFmtId="0" fontId="28" fillId="0" borderId="0" xfId="44" applyFont="1" applyAlignment="1" applyProtection="1">
      <alignment horizontal="right" vertical="center"/>
      <protection locked="0"/>
    </xf>
    <xf numFmtId="3" fontId="28" fillId="0" borderId="0" xfId="51" applyNumberFormat="1" applyFont="1" applyFill="1" applyBorder="1" applyAlignment="1" applyProtection="1">
      <alignment vertical="center"/>
      <protection locked="0"/>
    </xf>
    <xf numFmtId="3" fontId="28" fillId="0" borderId="0" xfId="51" applyNumberFormat="1" applyFont="1" applyFill="1" applyBorder="1" applyAlignment="1" applyProtection="1">
      <alignment horizontal="center" vertical="center"/>
      <protection locked="0"/>
    </xf>
    <xf numFmtId="169" fontId="28" fillId="0" borderId="0" xfId="51" applyNumberFormat="1" applyFont="1" applyFill="1" applyBorder="1" applyAlignment="1" applyProtection="1">
      <alignment horizontal="center" vertical="center"/>
      <protection locked="0"/>
    </xf>
    <xf numFmtId="169" fontId="59" fillId="0" borderId="15" xfId="51" applyNumberFormat="1" applyFont="1" applyFill="1" applyBorder="1" applyAlignment="1" applyProtection="1">
      <alignment horizontal="center" vertical="center"/>
      <protection locked="0" hidden="1"/>
    </xf>
    <xf numFmtId="0" fontId="39" fillId="37" borderId="79" xfId="0" applyFont="1" applyFill="1" applyBorder="1" applyAlignment="1" applyProtection="1">
      <alignment horizontal="center" vertical="center"/>
      <protection locked="0"/>
    </xf>
    <xf numFmtId="0" fontId="58" fillId="37" borderId="42" xfId="0" applyFont="1" applyFill="1" applyBorder="1" applyAlignment="1" applyProtection="1">
      <alignment horizontal="center"/>
      <protection locked="0"/>
    </xf>
    <xf numFmtId="167" fontId="39" fillId="37" borderId="12" xfId="0" applyNumberFormat="1" applyFont="1" applyFill="1" applyBorder="1" applyAlignment="1" applyProtection="1">
      <alignment horizontal="center"/>
      <protection locked="0"/>
    </xf>
    <xf numFmtId="167" fontId="39" fillId="37" borderId="80" xfId="0" applyNumberFormat="1" applyFont="1" applyFill="1" applyBorder="1" applyAlignment="1" applyProtection="1">
      <alignment horizontal="center"/>
      <protection locked="0"/>
    </xf>
    <xf numFmtId="0" fontId="46" fillId="41" borderId="81" xfId="44" applyFont="1" applyFill="1" applyBorder="1" applyAlignment="1" applyProtection="1">
      <alignment horizontal="center" vertical="center"/>
      <protection locked="0"/>
    </xf>
    <xf numFmtId="0" fontId="60" fillId="41" borderId="82" xfId="44" applyFont="1" applyFill="1" applyBorder="1" applyAlignment="1" applyProtection="1">
      <alignment horizontal="center" vertical="center"/>
      <protection locked="0"/>
    </xf>
    <xf numFmtId="41" fontId="46" fillId="41" borderId="82" xfId="44" applyNumberFormat="1" applyFont="1" applyFill="1" applyBorder="1" applyAlignment="1" applyProtection="1">
      <alignment horizontal="center" vertical="center"/>
      <protection locked="0"/>
    </xf>
    <xf numFmtId="0" fontId="46" fillId="41" borderId="82" xfId="44" applyFont="1" applyFill="1" applyBorder="1" applyAlignment="1" applyProtection="1">
      <alignment horizontal="center" vertical="center"/>
      <protection locked="0"/>
    </xf>
    <xf numFmtId="167" fontId="46" fillId="41" borderId="82" xfId="44" applyNumberFormat="1" applyFont="1" applyFill="1" applyBorder="1" applyAlignment="1" applyProtection="1">
      <alignment horizontal="center" vertical="center"/>
      <protection locked="0"/>
    </xf>
    <xf numFmtId="167" fontId="46" fillId="41" borderId="83" xfId="44" applyNumberFormat="1" applyFont="1" applyFill="1" applyBorder="1" applyAlignment="1" applyProtection="1">
      <alignment horizontal="center" vertical="center"/>
      <protection locked="0"/>
    </xf>
    <xf numFmtId="0" fontId="59" fillId="0" borderId="12" xfId="44" applyFont="1" applyBorder="1" applyAlignment="1" applyProtection="1">
      <alignment horizontal="center" vertical="center"/>
      <protection locked="0" hidden="1"/>
    </xf>
    <xf numFmtId="9" fontId="0" fillId="0" borderId="12" xfId="0" applyNumberFormat="1" applyBorder="1" applyAlignment="1">
      <alignment horizontal="center"/>
    </xf>
    <xf numFmtId="3" fontId="24" fillId="0" borderId="12" xfId="51" applyNumberFormat="1" applyFont="1" applyFill="1" applyBorder="1" applyAlignment="1" applyProtection="1">
      <alignment horizontal="center" vertical="center"/>
      <protection locked="0" hidden="1"/>
    </xf>
    <xf numFmtId="167" fontId="24" fillId="0" borderId="13" xfId="51" applyNumberFormat="1" applyFont="1" applyFill="1" applyBorder="1" applyAlignment="1" applyProtection="1">
      <alignment horizontal="center" vertical="center"/>
      <protection locked="0" hidden="1"/>
    </xf>
    <xf numFmtId="9" fontId="0" fillId="0" borderId="0" xfId="0" applyNumberFormat="1" applyAlignment="1">
      <alignment horizontal="center"/>
    </xf>
    <xf numFmtId="0" fontId="39" fillId="0" borderId="15" xfId="44" applyFont="1" applyBorder="1" applyAlignment="1" applyProtection="1">
      <alignment horizontal="center"/>
      <protection locked="0" hidden="1"/>
    </xf>
    <xf numFmtId="0" fontId="14" fillId="40" borderId="84" xfId="0" applyFont="1" applyFill="1" applyBorder="1" applyAlignment="1">
      <alignment horizontal="center" vertical="center" wrapText="1"/>
    </xf>
    <xf numFmtId="0" fontId="39" fillId="0" borderId="14" xfId="44" applyFont="1" applyBorder="1" applyAlignment="1" applyProtection="1">
      <alignment horizontal="center"/>
      <protection locked="0" hidden="1"/>
    </xf>
    <xf numFmtId="0" fontId="0" fillId="39" borderId="0" xfId="0" applyFill="1"/>
    <xf numFmtId="0" fontId="1" fillId="33" borderId="85" xfId="26" applyBorder="1" applyProtection="1">
      <protection locked="0"/>
    </xf>
    <xf numFmtId="4" fontId="28" fillId="0" borderId="0" xfId="51" applyNumberFormat="1" applyFont="1" applyFill="1" applyBorder="1" applyAlignment="1" applyProtection="1">
      <alignment horizontal="center" vertical="center"/>
      <protection locked="0" hidden="1"/>
    </xf>
    <xf numFmtId="9" fontId="28" fillId="0" borderId="0" xfId="53" applyFont="1" applyProtection="1">
      <protection locked="0"/>
    </xf>
    <xf numFmtId="0" fontId="46" fillId="0" borderId="0" xfId="44" applyFont="1" applyAlignment="1" applyProtection="1">
      <alignment horizontal="center"/>
      <protection locked="0"/>
    </xf>
    <xf numFmtId="0" fontId="46" fillId="0" borderId="0" xfId="0" applyFont="1" applyAlignment="1">
      <alignment horizontal="center"/>
    </xf>
    <xf numFmtId="170" fontId="0" fillId="0" borderId="0" xfId="0" applyNumberFormat="1" applyProtection="1">
      <protection locked="0"/>
    </xf>
    <xf numFmtId="0" fontId="39" fillId="0" borderId="79" xfId="0" applyFont="1" applyBorder="1" applyAlignment="1" applyProtection="1">
      <alignment horizontal="center" vertical="center"/>
      <protection locked="0" hidden="1"/>
    </xf>
    <xf numFmtId="0" fontId="61" fillId="0" borderId="42" xfId="44" applyFont="1" applyBorder="1" applyAlignment="1" applyProtection="1">
      <alignment horizontal="center"/>
      <protection locked="0"/>
    </xf>
    <xf numFmtId="41" fontId="20" fillId="0" borderId="42" xfId="44" applyNumberFormat="1" applyFont="1" applyBorder="1" applyAlignment="1" applyProtection="1">
      <alignment horizontal="center"/>
      <protection locked="0"/>
    </xf>
    <xf numFmtId="0" fontId="20" fillId="0" borderId="42" xfId="44" applyFont="1" applyBorder="1" applyAlignment="1" applyProtection="1">
      <alignment horizontal="center"/>
      <protection locked="0"/>
    </xf>
    <xf numFmtId="167" fontId="20" fillId="0" borderId="42" xfId="44" applyNumberFormat="1" applyFont="1" applyBorder="1" applyAlignment="1" applyProtection="1">
      <alignment horizontal="center"/>
      <protection locked="0"/>
    </xf>
    <xf numFmtId="167" fontId="20" fillId="0" borderId="43" xfId="44" applyNumberFormat="1" applyFont="1" applyBorder="1" applyAlignment="1" applyProtection="1">
      <alignment horizontal="center"/>
      <protection locked="0"/>
    </xf>
    <xf numFmtId="0" fontId="28" fillId="0" borderId="0" xfId="44" applyFont="1" applyAlignment="1" applyProtection="1">
      <alignment vertical="center"/>
      <protection locked="0"/>
    </xf>
    <xf numFmtId="167" fontId="24" fillId="0" borderId="15" xfId="52" applyNumberFormat="1" applyFont="1" applyFill="1" applyBorder="1" applyAlignment="1" applyProtection="1">
      <alignment horizontal="center" vertical="center"/>
      <protection locked="0" hidden="1"/>
    </xf>
    <xf numFmtId="167" fontId="24" fillId="0" borderId="16" xfId="52" applyNumberFormat="1" applyFont="1" applyFill="1" applyBorder="1" applyAlignment="1" applyProtection="1">
      <alignment horizontal="center" vertical="center"/>
      <protection locked="0" hidden="1"/>
    </xf>
    <xf numFmtId="0" fontId="23" fillId="36" borderId="0" xfId="0" applyFont="1" applyFill="1" applyAlignment="1">
      <alignment horizontal="center" vertical="center"/>
    </xf>
    <xf numFmtId="0" fontId="18" fillId="34" borderId="0" xfId="0" applyFont="1" applyFill="1" applyAlignment="1" applyProtection="1">
      <alignment horizontal="center"/>
      <protection locked="0"/>
    </xf>
    <xf numFmtId="0" fontId="18" fillId="34" borderId="0" xfId="0" applyFont="1" applyFill="1" applyAlignment="1" applyProtection="1">
      <alignment horizontal="center" wrapText="1"/>
      <protection locked="0"/>
    </xf>
    <xf numFmtId="0" fontId="0" fillId="0" borderId="0" xfId="0" applyAlignment="1" applyProtection="1">
      <alignment horizontal="center" vertical="center"/>
      <protection locked="0"/>
    </xf>
    <xf numFmtId="0" fontId="18" fillId="34" borderId="85" xfId="0" applyFont="1" applyFill="1" applyBorder="1" applyAlignment="1" applyProtection="1">
      <alignment horizontal="center"/>
      <protection locked="0"/>
    </xf>
    <xf numFmtId="0" fontId="18" fillId="34" borderId="86" xfId="0" applyFont="1" applyFill="1" applyBorder="1" applyAlignment="1" applyProtection="1">
      <alignment horizontal="center"/>
      <protection locked="0"/>
    </xf>
    <xf numFmtId="0" fontId="46" fillId="41" borderId="32" xfId="44" applyFont="1" applyFill="1" applyBorder="1" applyAlignment="1" applyProtection="1">
      <alignment horizontal="left" vertical="center"/>
      <protection locked="0"/>
    </xf>
    <xf numFmtId="0" fontId="46" fillId="41" borderId="33" xfId="44" applyFont="1" applyFill="1" applyBorder="1" applyAlignment="1" applyProtection="1">
      <alignment horizontal="left" vertical="center"/>
      <protection locked="0"/>
    </xf>
    <xf numFmtId="0" fontId="46" fillId="41" borderId="34" xfId="44" applyFont="1" applyFill="1" applyBorder="1" applyAlignment="1" applyProtection="1">
      <alignment horizontal="left" vertical="center"/>
      <protection locked="0"/>
    </xf>
    <xf numFmtId="0" fontId="46" fillId="38" borderId="65" xfId="44" applyFont="1" applyFill="1" applyBorder="1" applyAlignment="1" applyProtection="1">
      <alignment horizontal="center" vertical="center"/>
      <protection locked="0"/>
    </xf>
    <xf numFmtId="0" fontId="46" fillId="38" borderId="64" xfId="44" applyFont="1" applyFill="1" applyBorder="1" applyAlignment="1" applyProtection="1">
      <alignment horizontal="center" vertical="center"/>
      <protection locked="0"/>
    </xf>
    <xf numFmtId="0" fontId="46" fillId="40" borderId="53" xfId="44" applyFont="1" applyFill="1" applyBorder="1" applyAlignment="1" applyProtection="1">
      <alignment horizontal="center" vertical="center"/>
      <protection locked="0"/>
    </xf>
    <xf numFmtId="0" fontId="46" fillId="40" borderId="63" xfId="44" applyFont="1" applyFill="1" applyBorder="1" applyAlignment="1" applyProtection="1">
      <alignment horizontal="center" vertical="center"/>
      <protection locked="0"/>
    </xf>
    <xf numFmtId="0" fontId="14" fillId="40" borderId="53" xfId="0" applyFont="1" applyFill="1" applyBorder="1" applyAlignment="1">
      <alignment horizontal="center" vertical="center" wrapText="1"/>
    </xf>
    <xf numFmtId="0" fontId="14" fillId="40" borderId="63" xfId="0" applyFont="1" applyFill="1" applyBorder="1" applyAlignment="1">
      <alignment horizontal="center" vertical="center" wrapText="1"/>
    </xf>
    <xf numFmtId="0" fontId="14" fillId="40" borderId="54" xfId="0" applyFont="1" applyFill="1" applyBorder="1" applyAlignment="1">
      <alignment horizontal="center" vertical="center" wrapText="1"/>
    </xf>
    <xf numFmtId="0" fontId="14" fillId="40" borderId="69" xfId="0" applyFont="1" applyFill="1" applyBorder="1" applyAlignment="1">
      <alignment horizontal="center" vertical="center" wrapText="1"/>
    </xf>
    <xf numFmtId="0" fontId="46" fillId="38" borderId="29" xfId="44" applyFont="1" applyFill="1" applyBorder="1" applyAlignment="1" applyProtection="1">
      <alignment horizontal="center" vertical="center"/>
      <protection locked="0"/>
    </xf>
    <xf numFmtId="0" fontId="46" fillId="38" borderId="30" xfId="44" applyFont="1" applyFill="1" applyBorder="1" applyAlignment="1" applyProtection="1">
      <alignment horizontal="center" vertical="center"/>
      <protection locked="0"/>
    </xf>
    <xf numFmtId="0" fontId="46" fillId="38" borderId="28" xfId="44" applyFont="1" applyFill="1" applyBorder="1" applyAlignment="1" applyProtection="1">
      <alignment horizontal="center" vertical="center"/>
      <protection locked="0"/>
    </xf>
    <xf numFmtId="0" fontId="46" fillId="38" borderId="25" xfId="44" applyFont="1" applyFill="1" applyBorder="1" applyAlignment="1" applyProtection="1">
      <alignment horizontal="center" vertical="center"/>
      <protection locked="0"/>
    </xf>
    <xf numFmtId="0" fontId="46" fillId="38" borderId="26" xfId="44" applyFont="1" applyFill="1" applyBorder="1" applyAlignment="1" applyProtection="1">
      <alignment horizontal="center" vertical="center"/>
      <protection locked="0"/>
    </xf>
    <xf numFmtId="0" fontId="46" fillId="38" borderId="29" xfId="44" applyFont="1" applyFill="1" applyBorder="1" applyAlignment="1" applyProtection="1">
      <alignment horizontal="center" vertical="center" wrapText="1"/>
      <protection locked="0"/>
    </xf>
    <xf numFmtId="0" fontId="46" fillId="38" borderId="26" xfId="44" applyFont="1" applyFill="1" applyBorder="1" applyAlignment="1" applyProtection="1">
      <alignment horizontal="center" vertical="center" wrapText="1"/>
      <protection locked="0"/>
    </xf>
    <xf numFmtId="0" fontId="45" fillId="40" borderId="46" xfId="47" applyFont="1" applyFill="1" applyBorder="1" applyAlignment="1" applyProtection="1">
      <alignment horizontal="center" vertical="center"/>
      <protection locked="0"/>
    </xf>
    <xf numFmtId="0" fontId="45" fillId="40" borderId="47" xfId="47" applyFont="1" applyFill="1" applyBorder="1" applyAlignment="1" applyProtection="1">
      <alignment horizontal="center" vertical="center"/>
      <protection locked="0"/>
    </xf>
    <xf numFmtId="0" fontId="45" fillId="38" borderId="45" xfId="47" applyFont="1" applyFill="1" applyBorder="1" applyAlignment="1" applyProtection="1">
      <alignment horizontal="center" vertical="center"/>
      <protection locked="0"/>
    </xf>
    <xf numFmtId="0" fontId="45" fillId="38" borderId="87" xfId="47" applyFont="1" applyFill="1" applyBorder="1" applyAlignment="1" applyProtection="1">
      <alignment horizontal="center" vertical="center"/>
      <protection locked="0"/>
    </xf>
    <xf numFmtId="0" fontId="46" fillId="38" borderId="46" xfId="44" applyFont="1" applyFill="1" applyBorder="1" applyAlignment="1" applyProtection="1">
      <alignment horizontal="center" vertical="center" wrapText="1"/>
      <protection locked="0"/>
    </xf>
    <xf numFmtId="0" fontId="46" fillId="38" borderId="23" xfId="44" applyFont="1" applyFill="1" applyBorder="1" applyAlignment="1" applyProtection="1">
      <alignment horizontal="center" vertical="center" wrapText="1"/>
      <protection locked="0"/>
    </xf>
    <xf numFmtId="0" fontId="45" fillId="38" borderId="48" xfId="47" applyFont="1" applyFill="1" applyBorder="1" applyAlignment="1" applyProtection="1">
      <alignment horizontal="center" vertical="center"/>
      <protection locked="0"/>
    </xf>
    <xf numFmtId="0" fontId="45" fillId="40" borderId="60" xfId="47" applyFont="1" applyFill="1" applyBorder="1" applyAlignment="1" applyProtection="1">
      <alignment horizontal="center" vertical="center"/>
      <protection locked="0"/>
    </xf>
    <xf numFmtId="0" fontId="45" fillId="40" borderId="61" xfId="47" applyFont="1" applyFill="1" applyBorder="1" applyAlignment="1" applyProtection="1">
      <alignment horizontal="center" vertical="center"/>
      <protection locked="0"/>
    </xf>
    <xf numFmtId="0" fontId="45" fillId="40" borderId="62" xfId="47" applyFont="1" applyFill="1" applyBorder="1" applyAlignment="1" applyProtection="1">
      <alignment horizontal="center" vertical="center"/>
      <protection locked="0"/>
    </xf>
    <xf numFmtId="0" fontId="28" fillId="36" borderId="0" xfId="44" applyFont="1" applyFill="1" applyAlignment="1" applyProtection="1">
      <alignment horizontal="center"/>
      <protection locked="0"/>
    </xf>
    <xf numFmtId="0" fontId="46" fillId="36" borderId="0" xfId="47" applyFont="1" applyFill="1" applyAlignment="1" applyProtection="1">
      <alignment horizontal="center" vertical="center"/>
      <protection locked="0"/>
    </xf>
    <xf numFmtId="0" fontId="55" fillId="38" borderId="52" xfId="47" applyFont="1" applyFill="1" applyBorder="1" applyAlignment="1" applyProtection="1">
      <alignment horizontal="center" vertical="center"/>
      <protection locked="0" hidden="1"/>
    </xf>
    <xf numFmtId="0" fontId="55" fillId="38" borderId="57" xfId="47" applyFont="1" applyFill="1" applyBorder="1" applyAlignment="1" applyProtection="1">
      <alignment horizontal="center" vertical="center"/>
      <protection locked="0" hidden="1"/>
    </xf>
    <xf numFmtId="0" fontId="55" fillId="38" borderId="54" xfId="47" applyFont="1" applyFill="1" applyBorder="1" applyAlignment="1" applyProtection="1">
      <alignment horizontal="center" vertical="center"/>
      <protection locked="0" hidden="1"/>
    </xf>
    <xf numFmtId="0" fontId="55" fillId="38" borderId="55" xfId="47" applyFont="1" applyFill="1" applyBorder="1" applyAlignment="1" applyProtection="1">
      <alignment horizontal="center" vertical="center"/>
      <protection locked="0" hidden="1"/>
    </xf>
    <xf numFmtId="0" fontId="55" fillId="38" borderId="53" xfId="47" applyFont="1" applyFill="1" applyBorder="1" applyAlignment="1" applyProtection="1">
      <alignment horizontal="center" vertical="center" wrapText="1"/>
      <protection locked="0" hidden="1"/>
    </xf>
    <xf numFmtId="0" fontId="55" fillId="38" borderId="56" xfId="47" applyFont="1" applyFill="1" applyBorder="1" applyAlignment="1" applyProtection="1">
      <alignment horizontal="center" vertical="center"/>
      <protection locked="0" hidden="1"/>
    </xf>
    <xf numFmtId="0" fontId="55" fillId="38" borderId="56" xfId="47" applyFont="1" applyFill="1" applyBorder="1" applyAlignment="1" applyProtection="1">
      <alignment horizontal="center" vertical="center" wrapText="1"/>
      <protection locked="0" hidden="1"/>
    </xf>
    <xf numFmtId="0" fontId="43" fillId="40" borderId="0" xfId="0" applyFont="1" applyFill="1" applyAlignment="1">
      <alignment horizontal="center" vertical="center"/>
    </xf>
    <xf numFmtId="0" fontId="42" fillId="36" borderId="0" xfId="0" applyFont="1" applyFill="1" applyAlignment="1">
      <alignment horizontal="left" vertical="top" wrapText="1"/>
    </xf>
    <xf numFmtId="0" fontId="24" fillId="42" borderId="0" xfId="44" quotePrefix="1" applyFont="1" applyFill="1" applyProtection="1">
      <protection locked="0"/>
    </xf>
  </cellXfs>
  <cellStyles count="150">
    <cellStyle name="#,##-" xfId="66" xr:uid="{7D8D2842-93F7-4E0F-8BC1-8AE26BC876D4}"/>
    <cellStyle name="#,##0" xfId="67" xr:uid="{EE4C3FAB-74EE-40A6-BAD1-B713ADE88E32}"/>
    <cellStyle name="#,##0%" xfId="68" xr:uid="{5C58B1A0-AE02-45B0-8C22-783AA6514E44}"/>
    <cellStyle name="#,##0.0%" xfId="69" xr:uid="{619B54AF-A10B-4E00-B868-A5107C846DF1}"/>
    <cellStyle name="#,##0_),(#,##0)" xfId="70" xr:uid="{866561AA-4D22-493C-90B1-170DB2413092}"/>
    <cellStyle name="(0%) &quot; - &quot;" xfId="71" xr:uid="{E6A69F8B-3772-494A-9AE9-4F74C3F5E43B}"/>
    <cellStyle name="(0%) &quot; - &quot;per" xfId="72" xr:uid="{AC1C8F5C-450E-4D5A-A237-7DAE50214155}"/>
    <cellStyle name="(0,000) &quot; - &quot;" xfId="73" xr:uid="{34A48C7B-75C5-4998-BD04-C26CD22828EA}"/>
    <cellStyle name="(0,000) &quot; - &quot;num" xfId="74" xr:uid="{6CA88A5D-F038-49E0-A55E-950AB3E8FF4C}"/>
    <cellStyle name="(0.0%)" xfId="75" xr:uid="{FB2929F3-4D63-4D60-8E8F-BB03E76E1286}"/>
    <cellStyle name="******************************************" xfId="76" xr:uid="{7D08E071-E4DF-4C14-B447-1CBAD9AA8136}"/>
    <cellStyle name="?? [0.00]_laroux" xfId="77" xr:uid="{B78A6827-66D4-4505-B89F-E5837D166E9B}"/>
    <cellStyle name="???? [0.00]_laroux" xfId="78" xr:uid="{6173B270-BD1B-42A5-8563-08986B4EF6AE}"/>
    <cellStyle name="????_laroux" xfId="79" xr:uid="{2AAD78D1-DA18-4AA9-BB3A-C2F2FB2B6894}"/>
    <cellStyle name="??_??" xfId="80" xr:uid="{FAE3183A-1B97-4E4F-BCB7-865188B5AD1E}"/>
    <cellStyle name="˙˙˙˙˙˙˙˙˙˙˙˙˙˙˙˙˙˙˙˙˙˙˙˙˙˙˙˙˙˙˙˙˙˙˙˙˙˙˙˙˙_x0008_" xfId="149" xr:uid="{3BE2A4AF-E456-4072-A1E7-62891B84F163}"/>
    <cellStyle name="0.0x" xfId="81" xr:uid="{8AC69A33-0F6E-4357-A75F-7D4FF3125A95}"/>
    <cellStyle name="20% - Ênfase1" xfId="1" builtinId="30" customBuiltin="1"/>
    <cellStyle name="20% - Ênfase2" xfId="2" builtinId="34" customBuiltin="1"/>
    <cellStyle name="20% - Ênfase3" xfId="3" builtinId="38" customBuiltin="1"/>
    <cellStyle name="20% - Ênfase4" xfId="4" builtinId="42" customBuiltin="1"/>
    <cellStyle name="20% - Ênfase5" xfId="5" builtinId="46" customBuiltin="1"/>
    <cellStyle name="20% - Ênfase6" xfId="6" builtinId="50" customBuiltin="1"/>
    <cellStyle name="40% - Ênfase1" xfId="7" builtinId="31" customBuiltin="1"/>
    <cellStyle name="40% - Ênfase2" xfId="8" builtinId="35" customBuiltin="1"/>
    <cellStyle name="40% - Ênfase3" xfId="9" builtinId="39" customBuiltin="1"/>
    <cellStyle name="40% - Ênfase4" xfId="10" builtinId="43" customBuiltin="1"/>
    <cellStyle name="40% - Ênfase5" xfId="11" builtinId="47" customBuiltin="1"/>
    <cellStyle name="40% - Ênfase6" xfId="12" builtinId="51" customBuiltin="1"/>
    <cellStyle name="60% - Ênfase1" xfId="13" builtinId="32" customBuiltin="1"/>
    <cellStyle name="60% - Ênfase1 2" xfId="59" xr:uid="{D391BDF4-D362-40CE-AF01-DE2ABCB5D8D9}"/>
    <cellStyle name="60% - Ênfase2" xfId="14" builtinId="36" customBuiltin="1"/>
    <cellStyle name="60% - Ênfase2 2" xfId="60" xr:uid="{92B6FEE0-14D4-482B-A753-5BF7AD6AEC5B}"/>
    <cellStyle name="60% - Ênfase3" xfId="15" builtinId="40" customBuiltin="1"/>
    <cellStyle name="60% - Ênfase3 2" xfId="61" xr:uid="{05D9A966-901A-4B8D-97D4-8494D600526D}"/>
    <cellStyle name="60% - Ênfase4" xfId="16" builtinId="44" customBuiltin="1"/>
    <cellStyle name="60% - Ênfase4 2" xfId="62" xr:uid="{C11975B5-9C2A-4F22-A42F-EB1F3765ABAA}"/>
    <cellStyle name="60% - Ênfase5" xfId="17" builtinId="48" customBuiltin="1"/>
    <cellStyle name="60% - Ênfase5 2" xfId="63" xr:uid="{9BB0C985-D3FE-49C8-ADDD-82A8BB7F4E9A}"/>
    <cellStyle name="60% - Ênfase6" xfId="18" builtinId="52" customBuiltin="1"/>
    <cellStyle name="60% - Ênfase6 2" xfId="64" xr:uid="{6EE32F46-A1B9-4F54-BE5A-96C7F82825DF}"/>
    <cellStyle name="A Big heading" xfId="82" xr:uid="{C3B681B5-9511-46D8-92C0-482775BBCAD0}"/>
    <cellStyle name="A body text" xfId="83" xr:uid="{12BB2F7B-64BA-4BF5-B009-52D63B9BE0D8}"/>
    <cellStyle name="A smaller heading" xfId="84" xr:uid="{49571593-8B28-46F7-940B-A522E73EAB41}"/>
    <cellStyle name="amount" xfId="85" xr:uid="{652B49AB-ADE9-4012-B4D4-B402AA4F4A80}"/>
    <cellStyle name="Availability" xfId="86" xr:uid="{9AF63042-DCFE-4C3C-8B4F-DCBB25B82871}"/>
    <cellStyle name="blp_column_header" xfId="26" xr:uid="{00000000-0005-0000-0000-000019000000}"/>
    <cellStyle name="bold big" xfId="87" xr:uid="{3C6EB7FB-7790-49AE-8458-C09D338C7E59}"/>
    <cellStyle name="bold bot bord" xfId="88" xr:uid="{0496F280-CE69-4B9B-BBAA-14F1F29A6219}"/>
    <cellStyle name="bold underline" xfId="89" xr:uid="{872E60FA-7C83-4858-A508-2B7E6A8D3E91}"/>
    <cellStyle name="Bom" xfId="30" builtinId="26" customBuiltin="1"/>
    <cellStyle name="Border Bottom Thick" xfId="90" xr:uid="{2B6D93BE-5A01-40F0-A17E-9FBE2C5BCF18}"/>
    <cellStyle name="Border Top Thin" xfId="91" xr:uid="{BDF51331-0976-4F54-B1E7-22CFC05A7698}"/>
    <cellStyle name="Cálculo" xfId="27" builtinId="22" customBuiltin="1"/>
    <cellStyle name="Célula de Verificação" xfId="28" builtinId="23" customBuiltin="1"/>
    <cellStyle name="Célula Vinculada" xfId="36" builtinId="24" customBuiltin="1"/>
    <cellStyle name="ColHeading" xfId="92" xr:uid="{344745F8-83E4-4404-AA77-54EEED25818F}"/>
    <cellStyle name="Comma 2" xfId="56" xr:uid="{14C79397-68A6-4D2C-9FC0-ADA7E1530AAC}"/>
    <cellStyle name="Comma 2 2" xfId="146" xr:uid="{24399216-17D7-4340-923B-67ECAE0C537B}"/>
    <cellStyle name="Comma0" xfId="93" xr:uid="{18DBD51A-FF12-42A1-B20A-6F983ACA8522}"/>
    <cellStyle name="Company" xfId="94" xr:uid="{1AEE9A6F-A790-4DF8-998B-06A6A67DD6FF}"/>
    <cellStyle name="CurRatio" xfId="95" xr:uid="{B9EC6F35-ABC2-426D-8214-D389B6C53316}"/>
    <cellStyle name="Currency 2" xfId="148" xr:uid="{BBBD9B72-4B8B-4C5D-9F51-1D24855C5EF7}"/>
    <cellStyle name="Currency0" xfId="96" xr:uid="{62042920-484A-47DE-B930-930A4D1EABEF}"/>
    <cellStyle name="Date" xfId="97" xr:uid="{36D95F07-ADB4-462B-9D89-79348A47470B}"/>
    <cellStyle name="Diseño" xfId="98" xr:uid="{60A50698-A359-4F17-8779-0B12F61530C9}"/>
    <cellStyle name="Ênfase1" xfId="19" builtinId="29" customBuiltin="1"/>
    <cellStyle name="Ênfase2" xfId="20" builtinId="33" customBuiltin="1"/>
    <cellStyle name="Ênfase3" xfId="21" builtinId="37" customBuiltin="1"/>
    <cellStyle name="Ênfase4" xfId="22" builtinId="41" customBuiltin="1"/>
    <cellStyle name="Ênfase5" xfId="23" builtinId="45" customBuiltin="1"/>
    <cellStyle name="Ênfase6" xfId="24" builtinId="49" customBuiltin="1"/>
    <cellStyle name="Entrada" xfId="35" builtinId="20" customBuiltin="1"/>
    <cellStyle name="Entrada 2" xfId="109" xr:uid="{C9030955-A40B-4FFA-BCA3-9ED31F3C852E}"/>
    <cellStyle name="F8 - Estilo5" xfId="99" xr:uid="{106ED44F-C591-49A7-A4CE-88E39A420DBD}"/>
    <cellStyle name="Fixed" xfId="100" xr:uid="{A773B0DA-2DF7-4333-BA93-BEBC1707D687}"/>
    <cellStyle name="Grey" xfId="101" xr:uid="{69F7BF7C-AA1D-4497-AAE7-258440A8567E}"/>
    <cellStyle name="Helv 10 Bold" xfId="104" xr:uid="{4929D635-BF5F-46B8-83C0-53E5438C70A6}"/>
    <cellStyle name="Helv 12 Bold" xfId="105" xr:uid="{2776F7D1-38D8-4CCC-ADB9-F6BBF05F0924}"/>
    <cellStyle name="Hiperlink" xfId="45" builtinId="8"/>
    <cellStyle name="Hiperlink 2" xfId="46" xr:uid="{B6F46455-282C-43E7-A263-FC3354C084FB}"/>
    <cellStyle name="HK$#,##0" xfId="106" xr:uid="{BD8AC51E-9F1C-4AEE-8717-F0BD3696AC01}"/>
    <cellStyle name="HK$#,##0.00" xfId="107" xr:uid="{52FC91F0-63C3-423D-A3B9-A67DC967AD0B}"/>
    <cellStyle name="Hyperlink seguido" xfId="108" xr:uid="{EB827E6A-07B8-4E8F-AA6A-ADF9E76025DA}"/>
    <cellStyle name="Input [yellow]" xfId="110" xr:uid="{4E02C6F3-9AFF-404F-A267-381554BAFF5E}"/>
    <cellStyle name="InputPct" xfId="111" xr:uid="{DB57FCD8-57E4-4F5C-AD7C-082D5251001F}"/>
    <cellStyle name="Integer" xfId="112" xr:uid="{FE41ED6D-C459-49CB-B52D-8F3E3BBF59CD}"/>
    <cellStyle name="Item" xfId="113" xr:uid="{095E78C6-9DC6-439B-A548-D0A6AA68A054}"/>
    <cellStyle name="ItemTypeClass" xfId="114" xr:uid="{B973847D-5372-461D-808D-FA0A57FDAF6D}"/>
    <cellStyle name="Neutro" xfId="37" builtinId="28" customBuiltin="1"/>
    <cellStyle name="Neutro 2" xfId="58" xr:uid="{968CD8FD-6EDB-4928-9A00-8C0560EB954F}"/>
    <cellStyle name="no dec" xfId="115" xr:uid="{0F381A6C-312D-46FA-9148-BE1C86FE9550}"/>
    <cellStyle name="Normal" xfId="0" builtinId="0"/>
    <cellStyle name="Normal - Style1" xfId="116" xr:uid="{E74172DD-B0AF-43F7-86F7-2147C5D4C07D}"/>
    <cellStyle name="Normal 15" xfId="47" xr:uid="{CA71B8FA-8B4A-4FE0-9E4D-BB2FB1272529}"/>
    <cellStyle name="Normal 2" xfId="44" xr:uid="{97FB66BB-E244-4742-BA9C-DE155F56C50B}"/>
    <cellStyle name="Normal 2 2" xfId="145" xr:uid="{F3925DFF-35A1-4C2B-9AB6-0961CB607114}"/>
    <cellStyle name="Normal 2 3" xfId="65" xr:uid="{4A721BF0-C7CF-484E-8F5A-1D65DF7B9278}"/>
    <cellStyle name="Normal 3" xfId="143" xr:uid="{EAF655C8-9C97-4074-9A71-7F40AD2323B1}"/>
    <cellStyle name="Normal 4" xfId="144" xr:uid="{65BD1B63-A445-4E2A-820A-55208C8EF434}"/>
    <cellStyle name="Normal_UBS_Aerospace and Transport Comps2" xfId="43" xr:uid="{FFDC1FAE-BAB0-46AB-9094-C4CA48562437}"/>
    <cellStyle name="Nota" xfId="38" builtinId="10" customBuiltin="1"/>
    <cellStyle name="Œ…‹æØ‚è [0.00]_laroux" xfId="117" xr:uid="{3904DCA5-67C2-428B-BC42-B5D392211670}"/>
    <cellStyle name="Œ…‹æØ‚è_laroux" xfId="118" xr:uid="{838E504D-1FCB-4C4F-9727-B111288201BE}"/>
    <cellStyle name="Output Labels" xfId="119" xr:uid="{C4193219-A23A-401C-8241-F4E290E7FFE9}"/>
    <cellStyle name="Percent [2]" xfId="120" xr:uid="{84760F78-8A24-4596-9EC1-FF3B64337FD9}"/>
    <cellStyle name="Percent 2" xfId="55" xr:uid="{B01A3FAE-3C67-43EC-BC37-87FA03476CAB}"/>
    <cellStyle name="Percent 2 2" xfId="147" xr:uid="{829EB2ED-F186-4D56-B688-120C799FFEEF}"/>
    <cellStyle name="Percent-0.0%" xfId="121" xr:uid="{C3D6E60C-3CF6-45DC-B771-EFAEF94145B5}"/>
    <cellStyle name="PercentChange" xfId="122" xr:uid="{31B5EF4C-A86D-4F5B-AAE0-FA611CA869AF}"/>
    <cellStyle name="Percent-no dec" xfId="123" xr:uid="{826494F6-7CCE-4B98-9D8E-EBDC5DD9D34F}"/>
    <cellStyle name="Porcentagem" xfId="53" builtinId="5"/>
    <cellStyle name="Porcentagem 2" xfId="48" xr:uid="{3EEF7656-4A6A-4176-8C3D-63E9951E1D89}"/>
    <cellStyle name="Porcentagem 3" xfId="52" xr:uid="{634186B2-5CD0-470F-A5C7-C55D52BE18B5}"/>
    <cellStyle name="Punto0" xfId="124" xr:uid="{803C240B-6029-48B4-A9B2-150D7F4AC991}"/>
    <cellStyle name="Punto0 - Estilo6" xfId="125" xr:uid="{D313FFF9-07AE-4966-8675-2B3B7705B07D}"/>
    <cellStyle name="RatioX" xfId="126" xr:uid="{43F1790A-2D5F-450B-99B2-53AB255E0382}"/>
    <cellStyle name="Red" xfId="127" xr:uid="{D5FDA2E8-1081-4D53-A4C3-C44B0B2BB8ED}"/>
    <cellStyle name="Ruim" xfId="25" builtinId="27" customBuiltin="1"/>
    <cellStyle name="Saída" xfId="39" builtinId="21" customBuiltin="1"/>
    <cellStyle name="ScripFactor" xfId="128" xr:uid="{F833BECB-2C9F-49B6-8E2E-920BE9FC8440}"/>
    <cellStyle name="SectionHeading" xfId="129" xr:uid="{F7AA5AB1-FEA8-45D6-9F2D-6515D9CE9023}"/>
    <cellStyle name="Style 1" xfId="130" xr:uid="{88EB13BA-54D3-4F96-8F48-07C7634027AC}"/>
    <cellStyle name="Texto de Aviso" xfId="42" builtinId="11" customBuiltin="1"/>
    <cellStyle name="Texto Explicativo" xfId="29" builtinId="53" customBuiltin="1"/>
    <cellStyle name="title2" xfId="131" xr:uid="{8CA5A5A4-9995-4B91-9AF0-7EF8D3E6D89A}"/>
    <cellStyle name="Titles" xfId="132" xr:uid="{5AFDDF64-921D-4C35-A17E-4DC8A573EB4D}"/>
    <cellStyle name="Título" xfId="40" builtinId="15" customBuiltin="1"/>
    <cellStyle name="Título 1" xfId="31" builtinId="16" customBuiltin="1"/>
    <cellStyle name="Título 1 2" xfId="102" xr:uid="{E0176BCD-FFA9-4DE5-8AF6-71EA1FDD05F1}"/>
    <cellStyle name="Título 2" xfId="32" builtinId="17" customBuiltin="1"/>
    <cellStyle name="Título 2 2" xfId="103" xr:uid="{845FB1A0-95D6-4382-9878-E8B0C48F2BA6}"/>
    <cellStyle name="Título 3" xfId="33" builtinId="18" customBuiltin="1"/>
    <cellStyle name="Título 4" xfId="34" builtinId="19" customBuiltin="1"/>
    <cellStyle name="Título 5" xfId="57" xr:uid="{879300CC-45D6-43ED-BB0F-8ACC05F0AAE2}"/>
    <cellStyle name="Total" xfId="41" builtinId="25" customBuiltin="1"/>
    <cellStyle name="Total 2" xfId="133" xr:uid="{5198E7D9-EDBB-4620-877C-521CAEDB9470}"/>
    <cellStyle name="US$#,##0" xfId="134" xr:uid="{DF0D840B-9185-4728-AF42-A1860AB554C3}"/>
    <cellStyle name="US$#,##0.00" xfId="135" xr:uid="{A05B8A4B-49E3-4F35-8E74-5FFCD87521F5}"/>
    <cellStyle name="Vírgula 2" xfId="49" xr:uid="{62B5DD61-E51F-4CDE-8240-9E50C33EFA1C}"/>
    <cellStyle name="Vírgula 3" xfId="50" xr:uid="{BAC0BE91-A305-4F3E-96E5-0EFCA516B533}"/>
    <cellStyle name="Vírgula 4" xfId="51" xr:uid="{2301A469-D0D2-4309-B540-D0F09E1FE2D1}"/>
    <cellStyle name="Vírgula 5" xfId="54" xr:uid="{F55AE4AE-65AB-4D64-9C13-A0DA1DAF46C2}"/>
    <cellStyle name="Year" xfId="136" xr:uid="{BF38CEA6-FEF1-4704-9F39-F22A8CF0A482}"/>
    <cellStyle name="Year Estimate" xfId="137" xr:uid="{94B33D15-4BA8-4BCD-949D-543E5DB01773}"/>
    <cellStyle name="一般_1999_CORP ACCTG" xfId="138" xr:uid="{E3E5071D-389D-4B63-867B-09CCC8AF6469}"/>
    <cellStyle name="千分位[0]_PERSONAL" xfId="139" xr:uid="{27F79F11-E45F-44AA-B29F-ADB626314BBB}"/>
    <cellStyle name="千分位_PERSONAL" xfId="140" xr:uid="{83C7E030-7D93-4AC8-9247-ECD14189ACDD}"/>
    <cellStyle name="貨幣 [0]_PERSONAL" xfId="141" xr:uid="{F4CFCD20-83DF-453F-9FD6-24178D7F6AB1}"/>
    <cellStyle name="貨幣_PERSONAL" xfId="142" xr:uid="{8DACC1FE-8808-4F4E-B2B5-1F7474FC0F6A}"/>
  </cellStyles>
  <dxfs count="101">
    <dxf>
      <fill>
        <patternFill>
          <bgColor rgb="FFF2F2F2"/>
        </patternFill>
      </fill>
    </dxf>
    <dxf>
      <fill>
        <patternFill>
          <bgColor rgb="FFF2F2F2"/>
        </patternFill>
      </fill>
    </dxf>
    <dxf>
      <font>
        <condense val="0"/>
        <extend val="0"/>
        <color indexed="10"/>
      </font>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theme="0" tint="-4.9989318521683403E-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theme="0" tint="-4.9989318521683403E-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theme="0" tint="-4.9989318521683403E-2"/>
        </patternFill>
      </fill>
    </dxf>
    <dxf>
      <fill>
        <patternFill>
          <bgColor theme="0" tint="-4.9989318521683403E-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theme="0" tint="-4.9989318521683403E-2"/>
        </patternFill>
      </fill>
    </dxf>
    <dxf>
      <fill>
        <patternFill>
          <bgColor theme="0" tint="-4.9989318521683403E-2"/>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169" formatCode="#0.0\x"/>
      <fill>
        <patternFill patternType="solid">
          <fgColor indexed="64"/>
          <bgColor theme="0"/>
        </patternFill>
      </fill>
      <alignment horizontal="center" vertical="center" textRotation="0" wrapText="0" indent="0" justifyLastLine="0" shrinkToFit="0" readingOrder="0"/>
      <protection locked="0" hidden="1"/>
    </dxf>
    <dxf>
      <font>
        <b val="0"/>
        <i val="0"/>
        <strike val="0"/>
        <condense val="0"/>
        <extend val="0"/>
        <outline val="0"/>
        <shadow val="0"/>
        <u val="none"/>
        <vertAlign val="baseline"/>
        <sz val="10"/>
        <color theme="1"/>
        <name val="Arial"/>
        <family val="2"/>
        <scheme val="none"/>
      </font>
      <numFmt numFmtId="169" formatCode="#0.0\x"/>
      <fill>
        <patternFill patternType="solid">
          <fgColor indexed="64"/>
          <bgColor theme="0"/>
        </patternFill>
      </fill>
      <alignment horizontal="center" vertical="center" textRotation="0" wrapText="0" indent="0" justifyLastLine="0" shrinkToFit="0" readingOrder="0"/>
      <protection locked="0" hidden="1"/>
    </dxf>
    <dxf>
      <font>
        <b val="0"/>
        <i val="0"/>
        <strike val="0"/>
        <condense val="0"/>
        <extend val="0"/>
        <outline val="0"/>
        <shadow val="0"/>
        <u val="none"/>
        <vertAlign val="baseline"/>
        <sz val="10"/>
        <color theme="1"/>
        <name val="Arial"/>
        <family val="2"/>
        <scheme val="none"/>
      </font>
      <numFmt numFmtId="169" formatCode="#0.0\x"/>
      <fill>
        <patternFill patternType="solid">
          <fgColor indexed="64"/>
          <bgColor theme="0"/>
        </patternFill>
      </fill>
      <alignment horizontal="center" vertical="center" textRotation="0" wrapText="0" indent="0" justifyLastLine="0" shrinkToFit="0" readingOrder="0"/>
      <protection locked="0" hidden="1"/>
    </dxf>
    <dxf>
      <font>
        <b val="0"/>
        <i val="0"/>
        <strike val="0"/>
        <condense val="0"/>
        <extend val="0"/>
        <outline val="0"/>
        <shadow val="0"/>
        <u val="none"/>
        <vertAlign val="baseline"/>
        <sz val="10"/>
        <color theme="1"/>
        <name val="Arial"/>
        <family val="2"/>
        <scheme val="none"/>
      </font>
      <numFmt numFmtId="169" formatCode="#0.0\x"/>
      <fill>
        <patternFill patternType="solid">
          <fgColor indexed="64"/>
          <bgColor theme="0"/>
        </patternFill>
      </fill>
      <alignment horizontal="center" vertical="center" textRotation="0" wrapText="0" indent="0" justifyLastLine="0" shrinkToFit="0" readingOrder="0"/>
      <protection locked="0" hidden="1"/>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protection locked="0" hidden="1"/>
    </dxf>
    <dxf>
      <font>
        <b val="0"/>
        <i val="0"/>
        <strike val="0"/>
        <condense val="0"/>
        <extend val="0"/>
        <outline val="0"/>
        <shadow val="0"/>
        <u val="none"/>
        <vertAlign val="baseline"/>
        <sz val="10"/>
        <color theme="1"/>
        <name val="Arial"/>
        <family val="2"/>
        <scheme val="none"/>
      </font>
      <numFmt numFmtId="3" formatCode="#,##0"/>
      <alignment horizontal="center" vertical="bottom" textRotation="0" wrapText="0" indent="0" justifyLastLine="0" shrinkToFit="0" readingOrder="0"/>
      <protection locked="0" hidden="1"/>
    </dxf>
    <dxf>
      <font>
        <b/>
        <i val="0"/>
        <strike val="0"/>
        <condense val="0"/>
        <extend val="0"/>
        <outline val="0"/>
        <shadow val="0"/>
        <u val="none"/>
        <vertAlign val="baseline"/>
        <sz val="10"/>
        <color theme="1"/>
        <name val="Arial"/>
        <family val="2"/>
        <scheme val="none"/>
      </font>
      <numFmt numFmtId="0" formatCode="General"/>
      <alignment horizontal="center" vertical="bottom" textRotation="0" wrapText="0" indent="0" justifyLastLine="0" shrinkToFit="0" readingOrder="0"/>
      <protection locked="0" hidden="1"/>
    </dxf>
    <dxf>
      <font>
        <b/>
        <i val="0"/>
        <strike val="0"/>
        <condense val="0"/>
        <extend val="0"/>
        <outline val="0"/>
        <shadow val="0"/>
        <u val="none"/>
        <vertAlign val="baseline"/>
        <sz val="10"/>
        <color rgb="FF001E61"/>
        <name val="Arial"/>
        <family val="2"/>
        <scheme val="none"/>
      </font>
      <alignment horizontal="left" vertical="bottom" textRotation="0" wrapText="0" indent="0" justifyLastLine="0" shrinkToFit="0" readingOrder="0"/>
      <border diagonalUp="0" diagonalDown="0" outline="0">
        <left style="medium">
          <color auto="1"/>
        </left>
        <right/>
        <top/>
        <bottom/>
      </border>
      <protection locked="0" hidden="0"/>
    </dxf>
    <dxf>
      <border outline="0">
        <left style="medium">
          <color rgb="FF000000"/>
        </left>
      </border>
    </dxf>
    <dxf>
      <font>
        <b val="0"/>
        <i val="0"/>
        <strike val="0"/>
        <condense val="0"/>
        <extend val="0"/>
        <outline val="0"/>
        <shadow val="0"/>
        <u val="none"/>
        <vertAlign val="baseline"/>
        <sz val="10"/>
        <color rgb="FF000000"/>
        <name val="Arial"/>
        <family val="2"/>
        <scheme val="none"/>
      </font>
      <fill>
        <patternFill patternType="none">
          <fgColor rgb="FF000000"/>
          <bgColor rgb="FFFFFFFF"/>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10"/>
        <color theme="0"/>
        <name val="Arial"/>
        <family val="2"/>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167" formatCode="0.0%"/>
      <fill>
        <patternFill patternType="solid">
          <fgColor indexed="64"/>
          <bgColor theme="0"/>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167" formatCode="0.0%"/>
      <fill>
        <patternFill patternType="solid">
          <fgColor indexed="64"/>
          <bgColor theme="0"/>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167" formatCode="0.0%"/>
      <fill>
        <patternFill patternType="solid">
          <fgColor indexed="64"/>
          <bgColor theme="0"/>
        </patternFill>
      </fill>
      <alignment horizontal="general" vertical="bottom" textRotation="0" wrapText="0" indent="0" justifyLastLine="0" shrinkToFit="0" readingOrder="0"/>
      <protection locked="0" hidden="0"/>
    </dxf>
    <dxf>
      <numFmt numFmtId="167" formatCode="0.0%"/>
    </dxf>
    <dxf>
      <font>
        <b val="0"/>
        <i val="0"/>
        <strike val="0"/>
        <condense val="0"/>
        <extend val="0"/>
        <outline val="0"/>
        <shadow val="0"/>
        <u val="none"/>
        <vertAlign val="baseline"/>
        <sz val="10"/>
        <color theme="1"/>
        <name val="Arial"/>
        <family val="2"/>
        <scheme val="none"/>
      </font>
      <numFmt numFmtId="167" formatCode="0.0%"/>
      <fill>
        <patternFill patternType="solid">
          <fgColor indexed="64"/>
          <bgColor theme="0"/>
        </patternFill>
      </fill>
      <alignment horizontal="center" vertical="center" textRotation="0" wrapText="0" indent="0" justifyLastLine="0" shrinkToFit="0" readingOrder="0"/>
      <protection locked="0" hidden="1"/>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protection locked="0" hidden="1"/>
    </dxf>
    <dxf>
      <font>
        <b val="0"/>
        <i val="0"/>
        <strike val="0"/>
        <condense val="0"/>
        <extend val="0"/>
        <outline val="0"/>
        <shadow val="0"/>
        <u val="none"/>
        <vertAlign val="baseline"/>
        <sz val="10"/>
        <color theme="1"/>
        <name val="Arial"/>
        <family val="2"/>
        <scheme val="none"/>
      </font>
      <numFmt numFmtId="3" formatCode="#,##0"/>
      <alignment horizontal="center" vertical="bottom" textRotation="0" wrapText="0" indent="0" justifyLastLine="0" shrinkToFit="0" readingOrder="0"/>
      <protection locked="0" hidden="1"/>
    </dxf>
    <dxf>
      <font>
        <b/>
        <i val="0"/>
        <strike val="0"/>
        <condense val="0"/>
        <extend val="0"/>
        <outline val="0"/>
        <shadow val="0"/>
        <u val="none"/>
        <vertAlign val="baseline"/>
        <sz val="10"/>
        <color theme="1"/>
        <name val="Arial"/>
        <family val="2"/>
        <scheme val="none"/>
      </font>
      <numFmt numFmtId="0" formatCode="General"/>
      <alignment horizontal="center" vertical="bottom" textRotation="0" wrapText="0" indent="0" justifyLastLine="0" shrinkToFit="0" readingOrder="0"/>
      <protection locked="0" hidden="1"/>
    </dxf>
    <dxf>
      <font>
        <b/>
        <i val="0"/>
        <strike val="0"/>
        <condense val="0"/>
        <extend val="0"/>
        <outline val="0"/>
        <shadow val="0"/>
        <u val="none"/>
        <vertAlign val="baseline"/>
        <sz val="10"/>
        <color rgb="FF001E61"/>
        <name val="Arial"/>
        <family val="2"/>
        <scheme val="none"/>
      </font>
      <alignment horizontal="left" vertical="bottom" textRotation="0" wrapText="0" indent="0" justifyLastLine="0" shrinkToFit="0" readingOrder="0"/>
      <border diagonalUp="0" diagonalDown="0" outline="0">
        <left style="medium">
          <color auto="1"/>
        </left>
        <right/>
        <top/>
        <bottom/>
      </border>
      <protection locked="0" hidden="0"/>
    </dxf>
    <dxf>
      <border outline="0">
        <left style="medium">
          <color rgb="FF000000"/>
        </left>
      </border>
    </dxf>
    <dxf>
      <font>
        <b val="0"/>
        <i val="0"/>
        <strike val="0"/>
        <condense val="0"/>
        <extend val="0"/>
        <outline val="0"/>
        <shadow val="0"/>
        <u val="none"/>
        <vertAlign val="baseline"/>
        <sz val="10"/>
        <color rgb="FF000000"/>
        <name val="Arial"/>
        <family val="2"/>
        <scheme val="none"/>
      </font>
      <fill>
        <patternFill patternType="none">
          <fgColor rgb="FF000000"/>
          <bgColor rgb="FFFFFFFF"/>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10"/>
        <color theme="0"/>
        <name val="Arial"/>
        <family val="2"/>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67" formatCode="0.0%"/>
      <fill>
        <patternFill patternType="solid">
          <fgColor indexed="64"/>
          <bgColor theme="0"/>
        </patternFill>
      </fill>
      <alignment horizontal="center" vertical="center" textRotation="0" wrapText="0" indent="0" justifyLastLine="0" shrinkToFit="0" readingOrder="0"/>
      <protection locked="0" hidden="1"/>
    </dxf>
    <dxf>
      <font>
        <b val="0"/>
        <i val="0"/>
        <strike val="0"/>
        <condense val="0"/>
        <extend val="0"/>
        <outline val="0"/>
        <shadow val="0"/>
        <u val="none"/>
        <vertAlign val="baseline"/>
        <sz val="10"/>
        <color auto="1"/>
        <name val="Arial"/>
        <family val="2"/>
        <scheme val="none"/>
      </font>
      <numFmt numFmtId="167" formatCode="0.0%"/>
      <fill>
        <patternFill patternType="solid">
          <fgColor indexed="64"/>
          <bgColor theme="0"/>
        </patternFill>
      </fill>
      <alignment horizontal="center" vertical="center" textRotation="0" wrapText="0" indent="0" justifyLastLine="0" shrinkToFit="0" readingOrder="0"/>
      <protection locked="0" hidden="1"/>
    </dxf>
    <dxf>
      <font>
        <b val="0"/>
        <i val="0"/>
        <strike val="0"/>
        <condense val="0"/>
        <extend val="0"/>
        <outline val="0"/>
        <shadow val="0"/>
        <u val="none"/>
        <vertAlign val="baseline"/>
        <sz val="10"/>
        <color auto="1"/>
        <name val="Arial"/>
        <family val="2"/>
        <scheme val="none"/>
      </font>
      <numFmt numFmtId="167" formatCode="0.0%"/>
      <fill>
        <patternFill patternType="solid">
          <fgColor indexed="64"/>
          <bgColor theme="0"/>
        </patternFill>
      </fill>
      <alignment horizontal="center" vertical="center" textRotation="0" wrapText="0" indent="0" justifyLastLine="0" shrinkToFit="0" readingOrder="0"/>
      <protection locked="0" hidden="1"/>
    </dxf>
    <dxf>
      <font>
        <b val="0"/>
        <i val="0"/>
        <strike val="0"/>
        <condense val="0"/>
        <extend val="0"/>
        <outline val="0"/>
        <shadow val="0"/>
        <u val="none"/>
        <vertAlign val="baseline"/>
        <sz val="10"/>
        <color auto="1"/>
        <name val="Arial"/>
        <family val="2"/>
        <scheme val="none"/>
      </font>
      <numFmt numFmtId="13" formatCode="0%"/>
      <fill>
        <patternFill patternType="solid">
          <fgColor indexed="64"/>
          <bgColor theme="0"/>
        </patternFill>
      </fill>
      <alignment horizontal="center" vertical="center" textRotation="0" wrapText="0" indent="0" justifyLastLine="0" shrinkToFit="0" readingOrder="0"/>
      <protection locked="0" hidden="1"/>
    </dxf>
    <dxf>
      <font>
        <b val="0"/>
        <i val="0"/>
        <strike val="0"/>
        <condense val="0"/>
        <extend val="0"/>
        <outline val="0"/>
        <shadow val="0"/>
        <u val="none"/>
        <vertAlign val="baseline"/>
        <sz val="10"/>
        <color theme="1"/>
        <name val="Arial"/>
        <family val="2"/>
        <scheme val="none"/>
      </font>
      <numFmt numFmtId="4" formatCode="#,##0.00"/>
      <alignment horizontal="center" vertical="bottom" textRotation="0" wrapText="0" indent="0" justifyLastLine="0" shrinkToFit="0" readingOrder="0"/>
      <protection locked="0" hidden="1"/>
    </dxf>
    <dxf>
      <font>
        <b val="0"/>
        <i val="0"/>
        <strike val="0"/>
        <condense val="0"/>
        <extend val="0"/>
        <outline val="0"/>
        <shadow val="0"/>
        <u val="none"/>
        <vertAlign val="baseline"/>
        <sz val="10"/>
        <color theme="1"/>
        <name val="Arial"/>
        <family val="2"/>
        <scheme val="none"/>
      </font>
      <numFmt numFmtId="4" formatCode="#,##0.00"/>
      <alignment horizontal="center" vertical="bottom" textRotation="0" wrapText="0" indent="0" justifyLastLine="0" shrinkToFit="0" readingOrder="0"/>
      <protection locked="0" hidden="1"/>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protection locked="0" hidden="1"/>
    </dxf>
    <dxf>
      <font>
        <b val="0"/>
        <i val="0"/>
        <strike val="0"/>
        <condense val="0"/>
        <extend val="0"/>
        <outline val="0"/>
        <shadow val="0"/>
        <u val="none"/>
        <vertAlign val="baseline"/>
        <sz val="10"/>
        <color theme="1"/>
        <name val="Arial"/>
        <family val="2"/>
        <scheme val="none"/>
      </font>
      <numFmt numFmtId="3" formatCode="#,##0"/>
      <alignment horizontal="center" vertical="bottom" textRotation="0" wrapText="0" indent="0" justifyLastLine="0" shrinkToFit="0" readingOrder="0"/>
      <protection locked="0" hidden="1"/>
    </dxf>
    <dxf>
      <font>
        <b/>
        <i val="0"/>
        <strike val="0"/>
        <condense val="0"/>
        <extend val="0"/>
        <outline val="0"/>
        <shadow val="0"/>
        <u val="none"/>
        <vertAlign val="baseline"/>
        <sz val="10"/>
        <color theme="1"/>
        <name val="Arial"/>
        <family val="2"/>
        <scheme val="none"/>
      </font>
      <numFmt numFmtId="0" formatCode="General"/>
      <alignment horizontal="center" vertical="bottom" textRotation="0" wrapText="0" indent="0" justifyLastLine="0" shrinkToFit="0" readingOrder="0"/>
      <protection locked="0" hidden="1"/>
    </dxf>
    <dxf>
      <font>
        <b/>
        <i val="0"/>
        <strike val="0"/>
        <condense val="0"/>
        <extend val="0"/>
        <outline val="0"/>
        <shadow val="0"/>
        <u val="none"/>
        <vertAlign val="baseline"/>
        <sz val="10"/>
        <color rgb="FF001E61"/>
        <name val="Arial"/>
        <family val="2"/>
        <scheme val="none"/>
      </font>
      <alignment horizontal="left" vertical="bottom" textRotation="0" wrapText="0" indent="0" justifyLastLine="0" shrinkToFit="0" readingOrder="0"/>
      <border diagonalUp="0" diagonalDown="0" outline="0">
        <left style="medium">
          <color auto="1"/>
        </left>
        <right/>
        <top/>
        <bottom/>
      </border>
      <protection locked="0" hidden="0"/>
    </dxf>
    <dxf>
      <border outline="0">
        <left style="medium">
          <color rgb="FF000000"/>
        </left>
      </border>
    </dxf>
    <dxf>
      <font>
        <b val="0"/>
        <i val="0"/>
        <strike val="0"/>
        <condense val="0"/>
        <extend val="0"/>
        <outline val="0"/>
        <shadow val="0"/>
        <u val="none"/>
        <vertAlign val="baseline"/>
        <sz val="10"/>
        <color rgb="FF000000"/>
        <name val="Arial"/>
        <family val="2"/>
        <scheme val="none"/>
      </font>
      <fill>
        <patternFill patternType="none">
          <fgColor rgb="FF000000"/>
          <bgColor rgb="FFFFFFFF"/>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10"/>
        <color theme="0"/>
        <name val="Arial"/>
        <family val="2"/>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10"/>
        <color theme="0"/>
        <name val="Arial"/>
        <family val="2"/>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10"/>
        <color theme="0"/>
        <name val="Arial"/>
        <family val="2"/>
        <scheme val="none"/>
      </font>
      <numFmt numFmtId="0" formatCode="General"/>
      <fill>
        <patternFill patternType="none">
          <fgColor indexed="64"/>
          <bgColor auto="1"/>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10"/>
        <color theme="0"/>
        <name val="Arial"/>
        <family val="2"/>
        <scheme val="none"/>
      </font>
      <numFmt numFmtId="0" formatCode="General"/>
      <fill>
        <patternFill patternType="none">
          <fgColor indexed="64"/>
          <bgColor auto="1"/>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10"/>
        <color theme="0"/>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4" formatCode="#,##0.00"/>
      <alignment horizontal="center" vertical="bottom" textRotation="0" wrapText="0" indent="0" justifyLastLine="0" shrinkToFit="0" readingOrder="0"/>
      <protection locked="0" hidden="1"/>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protection locked="0" hidden="1"/>
    </dxf>
    <dxf>
      <font>
        <b val="0"/>
        <i val="0"/>
        <strike val="0"/>
        <condense val="0"/>
        <extend val="0"/>
        <outline val="0"/>
        <shadow val="0"/>
        <u val="none"/>
        <vertAlign val="baseline"/>
        <sz val="10"/>
        <color theme="1"/>
        <name val="Arial"/>
        <family val="2"/>
        <scheme val="none"/>
      </font>
      <numFmt numFmtId="3" formatCode="#,##0"/>
      <alignment horizontal="center" vertical="bottom" textRotation="0" wrapText="0" indent="0" justifyLastLine="0" shrinkToFit="0" readingOrder="0"/>
      <protection locked="0" hidden="1"/>
    </dxf>
    <dxf>
      <font>
        <b/>
        <i val="0"/>
        <strike val="0"/>
        <condense val="0"/>
        <extend val="0"/>
        <outline val="0"/>
        <shadow val="0"/>
        <u val="none"/>
        <vertAlign val="baseline"/>
        <sz val="10"/>
        <color theme="1"/>
        <name val="Arial"/>
        <family val="2"/>
        <scheme val="none"/>
      </font>
      <numFmt numFmtId="0" formatCode="General"/>
      <alignment horizontal="center" vertical="bottom" textRotation="0" wrapText="0" indent="0" justifyLastLine="0" shrinkToFit="0" readingOrder="0"/>
      <protection locked="0" hidden="1"/>
    </dxf>
    <dxf>
      <font>
        <b/>
        <i val="0"/>
        <strike val="0"/>
        <condense val="0"/>
        <extend val="0"/>
        <outline val="0"/>
        <shadow val="0"/>
        <u val="none"/>
        <vertAlign val="baseline"/>
        <sz val="10"/>
        <color rgb="FF001E61"/>
        <name val="Arial"/>
        <family val="2"/>
        <scheme val="none"/>
      </font>
      <alignment horizontal="left" vertical="bottom" textRotation="0" wrapText="0" indent="0" justifyLastLine="0" shrinkToFit="0" readingOrder="0"/>
      <border diagonalUp="0" diagonalDown="0" outline="0">
        <left style="medium">
          <color auto="1"/>
        </left>
        <right/>
        <top/>
        <bottom/>
      </border>
      <protection locked="0" hidden="0"/>
    </dxf>
    <dxf>
      <border outline="0">
        <left style="medium">
          <color rgb="FF000000"/>
        </left>
      </border>
    </dxf>
    <dxf>
      <font>
        <b val="0"/>
        <i val="0"/>
        <strike val="0"/>
        <condense val="0"/>
        <extend val="0"/>
        <outline val="0"/>
        <shadow val="0"/>
        <u val="none"/>
        <vertAlign val="baseline"/>
        <sz val="10"/>
        <color rgb="FF000000"/>
        <name val="Arial"/>
        <family val="2"/>
        <scheme val="none"/>
      </font>
      <fill>
        <patternFill patternType="none">
          <fgColor rgb="FF000000"/>
          <bgColor rgb="FFFFFFFF"/>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10"/>
        <color theme="0"/>
        <name val="Arial"/>
        <family val="2"/>
        <scheme val="none"/>
      </font>
      <fill>
        <patternFill patternType="none">
          <fgColor indexed="64"/>
          <bgColor indexed="65"/>
        </patternFill>
      </fill>
      <alignment horizontal="general" vertical="bottom" textRotation="0" wrapText="0" indent="0" justifyLastLine="0" shrinkToFit="0" readingOrder="0"/>
      <protection locked="0" hidden="0"/>
    </dxf>
  </dxfs>
  <tableStyles count="0" defaultTableStyle="TableStyleMedium2" defaultPivotStyle="PivotStyleLight16"/>
  <colors>
    <mruColors>
      <color rgb="FFC8D2EB"/>
      <color rgb="FF5887DA"/>
      <color rgb="FF001E61"/>
      <color rgb="FFF2F2F2"/>
      <color rgb="FF0A46DC"/>
      <color rgb="FFC8D2DC"/>
      <color rgb="FF3587FF"/>
      <color rgb="FF001E62"/>
      <color rgb="FF35D2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e">
        <v>#N/A</v>
        <stp/>
        <stp>BDH|16163421225953425937</stp>
        <tr r="AR99" s="4"/>
      </tp>
      <tp t="e">
        <v>#N/A</v>
        <stp/>
        <stp>BDH|10315078325928037008</stp>
        <tr r="AT71" s="4"/>
      </tp>
      <tp t="e">
        <v>#N/A</v>
        <stp/>
        <stp>BDH|16944822215693666698</stp>
        <tr r="BU73" s="4"/>
      </tp>
      <tp t="e">
        <v>#N/A</v>
        <stp/>
        <stp>BDH|16964638528820190822</stp>
        <tr r="CV221" s="4"/>
      </tp>
      <tp t="e">
        <v>#N/A</v>
        <stp/>
        <stp>BDH|12356920081800897998</stp>
        <tr r="BS133" s="4"/>
      </tp>
      <tp t="e">
        <v>#N/A</v>
        <stp/>
        <stp>BDH|17116017860822382921</stp>
        <tr r="AS150" s="4"/>
      </tp>
      <tp t="e">
        <v>#N/A</v>
        <stp/>
        <stp>BDH|13430812956194164030</stp>
        <tr r="CV146" s="4"/>
      </tp>
      <tp t="e">
        <v>#N/A</v>
        <stp/>
        <stp>BDH|17324093378213768941</stp>
        <tr r="BS77" s="4"/>
      </tp>
      <tp t="e">
        <v>#N/A</v>
        <stp/>
        <stp>BDH|17932780449368957618</stp>
        <tr r="X40" s="4"/>
      </tp>
      <tp t="e">
        <v>#N/A</v>
        <stp/>
        <stp>BDH|14695465325641730924</stp>
        <tr r="Z195" s="4"/>
      </tp>
      <tp t="e">
        <v>#N/A</v>
        <stp/>
        <stp>BDH|15262891268520064138</stp>
        <tr r="AR135" s="4"/>
      </tp>
      <tp t="e">
        <v>#N/A</v>
        <stp/>
        <stp>BDH|16321013855348757106</stp>
        <tr r="CV22" s="4"/>
      </tp>
      <tp t="e">
        <v>#N/A</v>
        <stp/>
        <stp>BDH|17491018465493232820</stp>
        <tr r="DB237" s="4"/>
      </tp>
      <tp t="e">
        <v>#N/A</v>
        <stp/>
        <stp>BDH|13036368421598523017</stp>
        <tr r="CW82" s="4"/>
      </tp>
      <tp t="e">
        <v>#N/A</v>
        <stp/>
        <stp>BDH|14699814997829195627</stp>
        <tr r="AT117" s="4"/>
      </tp>
      <tp t="e">
        <v>#N/A</v>
        <stp/>
        <stp>BDH|13431061745714003948</stp>
        <tr r="CX29" s="4"/>
        <tr r="DC29" s="4"/>
      </tp>
      <tp t="e">
        <v>#N/A</v>
        <stp/>
        <stp>BDH|13460808823604730737</stp>
        <tr r="CX34" s="4"/>
        <tr r="DC34" s="4"/>
      </tp>
      <tp t="e">
        <v>#N/A</v>
        <stp/>
        <stp>BDH|16719465901420091835</stp>
        <tr r="CX240" s="4"/>
        <tr r="DC240" s="4"/>
      </tp>
      <tp t="e">
        <v>#N/A</v>
        <stp/>
        <stp>BDH|16496511756875976994</stp>
        <tr r="BR86" s="4"/>
      </tp>
      <tp t="e">
        <v>#N/A</v>
        <stp/>
        <stp>BDH|17382473387196594753</stp>
        <tr r="Y202" s="4"/>
      </tp>
      <tp t="e">
        <v>#N/A</v>
        <stp/>
        <stp>BDH|13072421600139728462</stp>
        <tr r="AS92" s="4"/>
      </tp>
      <tp t="e">
        <v>#N/A</v>
        <stp/>
        <stp>BDH|13668907525697842585</stp>
        <tr r="V22" s="4"/>
      </tp>
      <tp t="e">
        <v>#N/A</v>
        <stp/>
        <stp>BDH|16183367503718141777</stp>
        <tr r="AR175" s="4"/>
      </tp>
      <tp t="e">
        <v>#N/A</v>
        <stp/>
        <stp>BDH|17482596801361958971</stp>
        <tr r="AT63" s="4"/>
      </tp>
      <tp t="e">
        <v>#N/A</v>
        <stp/>
        <stp>BDH|15813275687902901735</stp>
        <tr r="Z241" s="4"/>
      </tp>
      <tp t="e">
        <v>#N/A</v>
        <stp/>
        <stp>BDH|14753826047801410344</stp>
        <tr r="BV65" s="4"/>
      </tp>
      <tp t="e">
        <v>#N/A</v>
        <stp/>
        <stp>BDH|15415713862779213779</stp>
        <tr r="CV269" s="4"/>
        <tr r="CV274" s="4"/>
        <tr r="DA269" s="4"/>
        <tr r="DA274" s="4"/>
      </tp>
      <tp t="e">
        <v>#N/A</v>
        <stp/>
        <stp>BDH|17820664213543885979</stp>
        <tr r="AT235" s="4"/>
      </tp>
      <tp t="e">
        <v>#N/A</v>
        <stp/>
        <stp>BDH|16938748719818742216</stp>
        <tr r="DB215" s="4"/>
      </tp>
      <tp t="e">
        <v>#N/A</v>
        <stp/>
        <stp>BDH|18215254243335240143</stp>
        <tr r="DA241" s="4"/>
      </tp>
      <tp t="e">
        <v>#N/A</v>
        <stp/>
        <stp>BDH|14693741159939947500</stp>
        <tr r="CX105" s="4"/>
        <tr r="DC105" s="4"/>
      </tp>
      <tp t="e">
        <v>#N/A</v>
        <stp/>
        <stp>BDH|16688760235959422148</stp>
        <tr r="CU52" s="4"/>
      </tp>
      <tp t="e">
        <v>#N/A</v>
        <stp/>
        <stp>BDH|16004053980740635468</stp>
        <tr r="AR158" s="4"/>
      </tp>
      <tp t="e">
        <v>#N/A</v>
        <stp/>
        <stp>BDH|15609651097129782965</stp>
        <tr r="DA125" s="4"/>
      </tp>
      <tp t="e">
        <v>#N/A</v>
        <stp/>
        <stp>BDH|10573109242037782855</stp>
        <tr r="BR170" s="4"/>
      </tp>
      <tp t="e">
        <v>#N/A</v>
        <stp/>
        <stp>BDH|15541295403034919937</stp>
        <tr r="CU156" s="4"/>
      </tp>
      <tp t="e">
        <v>#N/A</v>
        <stp/>
        <stp>BDH|10806282982554553424</stp>
        <tr r="BS106" s="4"/>
      </tp>
      <tp t="e">
        <v>#N/A</v>
        <stp/>
        <stp>BDH|12777284202652107891</stp>
        <tr r="BS37" s="4"/>
      </tp>
      <tp t="e">
        <v>#N/A</v>
        <stp/>
        <stp>BDH|15551873165966170723</stp>
        <tr r="W101" s="4"/>
      </tp>
      <tp t="e">
        <v>#N/A</v>
        <stp/>
        <stp>BDH|17413948923456029074</stp>
        <tr r="DB63" s="4"/>
      </tp>
      <tp t="e">
        <v>#N/A</v>
        <stp/>
        <stp>BDH|13711093874939795798</stp>
        <tr r="AT52" s="4"/>
      </tp>
      <tp t="e">
        <v>#N/A</v>
        <stp/>
        <stp>BDH|13281855174425423335</stp>
        <tr r="CU257" s="4"/>
      </tp>
      <tp t="e">
        <v>#N/A</v>
        <stp/>
        <stp>BDH|12566443892845579024</stp>
        <tr r="BS114" s="4"/>
      </tp>
      <tp t="e">
        <v>#N/A</v>
        <stp/>
        <stp>BDH|15108579403553816991</stp>
        <tr r="BT130" s="4"/>
      </tp>
      <tp t="e">
        <v>#N/A</v>
        <stp/>
        <stp>BDH|12553537022016327937</stp>
        <tr r="DA207" s="4"/>
      </tp>
      <tp t="e">
        <v>#N/A</v>
        <stp/>
        <stp>BDH|14312606238618716386</stp>
        <tr r="Y81" s="4"/>
      </tp>
      <tp t="e">
        <v>#N/A</v>
        <stp/>
        <stp>BDH|11702460061360417907</stp>
        <tr r="Y144" s="4"/>
      </tp>
      <tp t="e">
        <v>#N/A</v>
        <stp/>
        <stp>BDH|15332135815018395716</stp>
        <tr r="AS260" s="4"/>
      </tp>
      <tp t="e">
        <v>#N/A</v>
        <stp/>
        <stp>BDH|18048359246234464106</stp>
        <tr r="Z257" s="4"/>
      </tp>
      <tp t="e">
        <v>#N/A</v>
        <stp/>
        <stp>BDH|10909352680760990123</stp>
        <tr r="CW33" s="4"/>
      </tp>
      <tp t="e">
        <v>#N/A</v>
        <stp/>
        <stp>BDH|11204971560856749253</stp>
        <tr r="W25" s="4"/>
      </tp>
      <tp t="e">
        <v>#N/A</v>
        <stp/>
        <stp>BDH|17777426183948938989</stp>
        <tr r="W100" s="4"/>
      </tp>
      <tp t="e">
        <v>#N/A</v>
        <stp/>
        <stp>BDH|11197226257178687457</stp>
        <tr r="CZ36" s="4"/>
      </tp>
      <tp t="e">
        <v>#N/A</v>
        <stp/>
        <stp>BDH|10373393990805888555</stp>
        <tr r="AT75" s="4"/>
      </tp>
      <tp t="e">
        <v>#N/A</v>
        <stp/>
        <stp>BDH|13174747586647270167</stp>
        <tr r="DB98" s="4"/>
      </tp>
      <tp t="e">
        <v>#N/A</v>
        <stp/>
        <stp>BDH|11738684795242982655</stp>
        <tr r="DB254" s="4"/>
      </tp>
      <tp t="e">
        <v>#N/A</v>
        <stp/>
        <stp>BDH|17485906713481000412</stp>
        <tr r="BT244" s="4"/>
      </tp>
      <tp t="e">
        <v>#N/A</v>
        <stp/>
        <stp>BDH|18190329690728773028</stp>
        <tr r="CW53" s="4"/>
      </tp>
      <tp t="e">
        <v>#N/A</v>
        <stp/>
        <stp>BDH|10830037321559963154</stp>
        <tr r="DA28" s="4"/>
      </tp>
      <tp t="e">
        <v>#N/A</v>
        <stp/>
        <stp>BDH|12422002830419323214</stp>
        <tr r="Y193" s="4"/>
      </tp>
      <tp t="e">
        <v>#N/A</v>
        <stp/>
        <stp>BDH|10279288196220856128</stp>
        <tr r="Y36" s="4"/>
      </tp>
      <tp t="e">
        <v>#N/A</v>
        <stp/>
        <stp>BDH|14515994422664839104</stp>
        <tr r="AS46" s="4"/>
      </tp>
      <tp t="e">
        <v>#N/A</v>
        <stp/>
        <stp>BDH|11296949756244603306</stp>
        <tr r="DB235" s="4"/>
      </tp>
      <tp t="e">
        <v>#N/A</v>
        <stp/>
        <stp>BDH|11319080982045550655</stp>
        <tr r="AS204" s="4"/>
      </tp>
      <tp t="e">
        <v>#N/A</v>
        <stp/>
        <stp>BDH|10111105099086963485</stp>
        <tr r="CV142" s="4"/>
      </tp>
      <tp t="e">
        <v>#N/A</v>
        <stp/>
        <stp>BDH|12052719509098325735</stp>
        <tr r="CV137" s="4"/>
      </tp>
      <tp t="e">
        <v>#N/A</v>
        <stp/>
        <stp>BDH|15579599151609327663</stp>
        <tr r="DA78" s="4"/>
      </tp>
      <tp t="e">
        <v>#N/A</v>
        <stp/>
        <stp>BDH|14806795914969417194</stp>
        <tr r="Z22" s="4"/>
      </tp>
      <tp t="e">
        <v>#N/A</v>
        <stp/>
        <stp>BDH|10738138759429329763</stp>
        <tr r="BS194" s="4"/>
      </tp>
      <tp t="e">
        <v>#N/A</v>
        <stp/>
        <stp>BDH|13131324781166293483</stp>
        <tr r="CV116" s="4"/>
      </tp>
      <tp t="e">
        <v>#N/A</v>
        <stp/>
        <stp>BDH|15841079293803267566</stp>
        <tr r="CU275" s="4"/>
        <tr r="CU299" s="4"/>
      </tp>
      <tp t="e">
        <v>#N/A</v>
        <stp/>
        <stp>BDH|17180556566918960634</stp>
        <tr r="BS242" s="4"/>
      </tp>
      <tp t="e">
        <v>#N/A</v>
        <stp/>
        <stp>BDH|12512082186606189616</stp>
        <tr r="CW162" s="4"/>
      </tp>
      <tp t="e">
        <v>#N/A</v>
        <stp/>
        <stp>BDH|17817078387122279716</stp>
        <tr r="BT82" s="4"/>
      </tp>
      <tp t="e">
        <v>#N/A</v>
        <stp/>
        <stp>BDH|11370655012744612899</stp>
        <tr r="AQ114" s="4"/>
      </tp>
      <tp t="e">
        <v>#N/A</v>
        <stp/>
        <stp>BDH|10834903215805430728</stp>
        <tr r="BV124" s="4"/>
      </tp>
      <tp t="e">
        <v>#N/A</v>
        <stp/>
        <stp>BDH|11933758863493458908</stp>
        <tr r="BS140" s="4"/>
      </tp>
      <tp t="e">
        <v>#N/A</v>
        <stp/>
        <stp>BDH|11812889605637728499</stp>
        <tr r="W160" s="4"/>
      </tp>
      <tp t="e">
        <v>#N/A</v>
        <stp/>
        <stp>BDH|17906593988894186426</stp>
        <tr r="W202" s="4"/>
      </tp>
      <tp t="e">
        <v>#N/A</v>
        <stp/>
        <stp>BDH|18114277176840235786</stp>
        <tr r="DB95" s="4"/>
      </tp>
      <tp t="e">
        <v>#N/A</v>
        <stp/>
        <stp>BDH|17107922772506292591</stp>
        <tr r="Y69" s="4"/>
      </tp>
      <tp t="e">
        <v>#N/A</v>
        <stp/>
        <stp>BDH|14175249737258948715</stp>
        <tr r="BV98" s="4"/>
      </tp>
      <tp t="e">
        <v>#N/A</v>
        <stp/>
        <stp>BDH|15520278508979355435</stp>
        <tr r="W79" s="4"/>
      </tp>
      <tp t="e">
        <v>#N/A</v>
        <stp/>
        <stp>BDH|11207711906959790580</stp>
        <tr r="BS65" s="4"/>
      </tp>
      <tp t="e">
        <v>#N/A</v>
        <stp/>
        <stp>BDH|10570397580780176177</stp>
        <tr r="CZ29" s="4"/>
      </tp>
      <tp t="e">
        <v>#N/A</v>
        <stp/>
        <stp>BDH|14053269180467231391</stp>
        <tr r="CX138" s="4"/>
        <tr r="DC138" s="4"/>
      </tp>
      <tp t="e">
        <v>#N/A</v>
        <stp/>
        <stp>BDH|16835195280565499083</stp>
        <tr r="AS182" s="4"/>
      </tp>
      <tp t="e">
        <v>#N/A</v>
        <stp/>
        <stp>BDH|13856850655147130349</stp>
        <tr r="BS232" s="4"/>
      </tp>
      <tp t="e">
        <v>#N/A</v>
        <stp/>
        <stp>BDH|14855703182873155265</stp>
        <tr r="DB225" s="4"/>
      </tp>
      <tp t="e">
        <v>#N/A</v>
        <stp/>
        <stp>BDH|12625386327759692026</stp>
        <tr r="W48" s="4"/>
      </tp>
      <tp t="e">
        <v>#N/A</v>
        <stp/>
        <stp>BDH|15524547896777271485</stp>
        <tr r="BV43" s="4"/>
      </tp>
      <tp t="e">
        <v>#N/A</v>
        <stp/>
        <stp>BDH|14466775389665593436</stp>
        <tr r="DB261" s="4"/>
      </tp>
      <tp t="e">
        <v>#N/A</v>
        <stp/>
        <stp>BDH|18096918320489499095</stp>
        <tr r="V199" s="4"/>
      </tp>
      <tp t="e">
        <v>#N/A</v>
        <stp/>
        <stp>BDH|12706377278854465805</stp>
        <tr r="CV134" s="4"/>
      </tp>
      <tp t="e">
        <v>#N/A</v>
        <stp/>
        <stp>BDH|18285026685898187289</stp>
        <tr r="BU47" s="4"/>
      </tp>
      <tp t="e">
        <v>#N/A</v>
        <stp/>
        <stp>BDH|11817982149272580433</stp>
        <tr r="CZ95" s="4"/>
      </tp>
      <tp t="e">
        <v>#N/A</v>
        <stp/>
        <stp>BDH|14843966335233468705</stp>
        <tr r="CU170" s="4"/>
      </tp>
      <tp t="e">
        <v>#N/A</v>
        <stp/>
        <stp>BDH|13066619991080692697</stp>
        <tr r="AR155" s="4"/>
      </tp>
      <tp t="e">
        <v>#N/A</v>
        <stp/>
        <stp>BDH|18325232244647209390</stp>
        <tr r="DB165" s="4"/>
      </tp>
      <tp t="e">
        <v>#N/A</v>
        <stp/>
        <stp>BDH|13051954926461483397</stp>
        <tr r="W144" s="4"/>
      </tp>
      <tp t="e">
        <v>#N/A</v>
        <stp/>
        <stp>BDH|16535269957512309996</stp>
        <tr r="BU88" s="4"/>
      </tp>
      <tp t="e">
        <v>#N/A</v>
        <stp/>
        <stp>BDH|11494054073749518597</stp>
        <tr r="CV272" s="4"/>
        <tr r="DA272" s="4"/>
      </tp>
      <tp t="e">
        <v>#N/A</v>
        <stp/>
        <stp>BDH|13091818186280868919</stp>
        <tr r="DA103" s="4"/>
      </tp>
      <tp t="e">
        <v>#N/A</v>
        <stp/>
        <stp>BDH|16827737692065008777</stp>
        <tr r="DA44" s="4"/>
      </tp>
      <tp t="e">
        <v>#N/A</v>
        <stp/>
        <stp>BDH|16992402791214324559</stp>
        <tr r="AQ190" s="4"/>
      </tp>
      <tp t="e">
        <v>#N/A</v>
        <stp/>
        <stp>BDH|16065973488155127807</stp>
        <tr r="Z97" s="4"/>
      </tp>
      <tp t="e">
        <v>#N/A</v>
        <stp/>
        <stp>BDH|13099406230637312823</stp>
        <tr r="CZ226" s="4"/>
      </tp>
      <tp t="e">
        <v>#N/A</v>
        <stp/>
        <stp>BDH|13486327127558962197</stp>
        <tr r="AS167" s="4"/>
      </tp>
      <tp t="e">
        <v>#N/A</v>
        <stp/>
        <stp>BDH|12644975111860749160</stp>
        <tr r="Y232" s="4"/>
      </tp>
      <tp t="e">
        <v>#N/A</v>
        <stp/>
        <stp>BDH|13708850852615850091</stp>
        <tr r="BU218" s="4"/>
      </tp>
      <tp t="e">
        <v>#N/A</v>
        <stp/>
        <stp>BDH|17110010891470416543</stp>
        <tr r="DB245" s="4"/>
      </tp>
      <tp t="e">
        <v>#N/A</v>
        <stp/>
        <stp>BDH|17729091159341573832</stp>
        <tr r="W20" s="4"/>
      </tp>
      <tp t="e">
        <v>#N/A</v>
        <stp/>
        <stp>BDH|10352285275427940964</stp>
        <tr r="BS195" s="4"/>
      </tp>
      <tp t="e">
        <v>#N/A</v>
        <stp/>
        <stp>BDH|16393402511450763856</stp>
        <tr r="CW156" s="4"/>
      </tp>
      <tp t="e">
        <v>#N/A</v>
        <stp/>
        <stp>BDH|13233290609909266300</stp>
        <tr r="AR38" s="4"/>
      </tp>
      <tp t="e">
        <v>#N/A</v>
        <stp/>
        <stp>BDH|13788812941327323349</stp>
        <tr r="BT195" s="4"/>
      </tp>
      <tp t="e">
        <v>#N/A</v>
        <stp/>
        <stp>BDH|12138834421312210114</stp>
        <tr r="AQ79" s="4"/>
      </tp>
      <tp t="e">
        <v>#N/A</v>
        <stp/>
        <stp>BDH|11146451184301368736</stp>
        <tr r="W33" s="4"/>
      </tp>
      <tp t="e">
        <v>#N/A</v>
        <stp/>
        <stp>BDH|15643262180851527558</stp>
        <tr r="CW48" s="4"/>
      </tp>
      <tp t="e">
        <v>#N/A</v>
        <stp/>
        <stp>BDH|12595133695433517254</stp>
        <tr r="V78" s="4"/>
      </tp>
      <tp t="e">
        <v>#N/A</v>
        <stp/>
        <stp>BDH|11653591882374949379</stp>
        <tr r="AR233" s="4"/>
      </tp>
      <tp t="e">
        <v>#N/A</v>
        <stp/>
        <stp>BDH|10414708687346378235</stp>
        <tr r="CV180" s="4"/>
      </tp>
      <tp t="e">
        <v>#N/A</v>
        <stp/>
        <stp>BDH|16789642498313862101</stp>
        <tr r="DA221" s="4"/>
      </tp>
      <tp t="e">
        <v>#N/A</v>
        <stp/>
        <stp>BDH|13283175597154312421</stp>
        <tr r="CX198" s="4"/>
        <tr r="DC198" s="4"/>
      </tp>
      <tp t="e">
        <v>#N/A</v>
        <stp/>
        <stp>BDH|11435901661455236044</stp>
        <tr r="DA250" s="4"/>
      </tp>
      <tp t="e">
        <v>#N/A</v>
        <stp/>
        <stp>BDH|14391868624984510179</stp>
        <tr r="DA88" s="4"/>
      </tp>
      <tp t="e">
        <v>#N/A</v>
        <stp/>
        <stp>BDH|15202985211667173193</stp>
        <tr r="CX43" s="4"/>
        <tr r="DC43" s="4"/>
      </tp>
      <tp t="e">
        <v>#N/A</v>
        <stp/>
        <stp>BDH|14840697591752032232</stp>
        <tr r="AS56" s="4"/>
      </tp>
      <tp t="e">
        <v>#N/A</v>
        <stp/>
        <stp>BDH|15332909764573568201</stp>
        <tr r="AP197" s="4"/>
      </tp>
      <tp t="e">
        <v>#N/A</v>
        <stp/>
        <stp>BDH|14902319134178665781</stp>
        <tr r="X240" s="4"/>
      </tp>
      <tp t="e">
        <v>#N/A</v>
        <stp/>
        <stp>BDH|11905971695038054295</stp>
        <tr r="BR207" s="4"/>
      </tp>
      <tp t="e">
        <v>#N/A</v>
        <stp/>
        <stp>BDH|15657936530151441536</stp>
        <tr r="CZ263" s="4"/>
      </tp>
      <tp t="e">
        <v>#N/A</v>
        <stp/>
        <stp>BDH|13557435184365506128</stp>
        <tr r="CW148" s="4"/>
      </tp>
      <tp t="e">
        <v>#N/A</v>
        <stp/>
        <stp>BDH|18172170241653027528</stp>
        <tr r="W243" s="4"/>
      </tp>
      <tp t="e">
        <v>#N/A</v>
        <stp/>
        <stp>BDH|17606919969681256296</stp>
        <tr r="W260" s="4"/>
      </tp>
      <tp t="e">
        <v>#N/A</v>
        <stp/>
        <stp>BDH|11911981024708129915</stp>
        <tr r="BU93" s="4"/>
      </tp>
      <tp t="e">
        <v>#N/A</v>
        <stp/>
        <stp>BDH|16220462521343907894</stp>
        <tr r="X264" s="4"/>
      </tp>
      <tp t="e">
        <v>#N/A</v>
        <stp/>
        <stp>BDH|18201935535599072013</stp>
        <tr r="W215" s="4"/>
      </tp>
      <tp t="e">
        <v>#N/A</v>
        <stp/>
        <stp>BDH|18297095279254429038</stp>
        <tr r="DA23" s="4"/>
      </tp>
      <tp t="e">
        <v>#N/A</v>
        <stp/>
        <stp>BDH|11910258007479873170</stp>
        <tr r="X262" s="4"/>
      </tp>
      <tp t="e">
        <v>#N/A</v>
        <stp/>
        <stp>BDH|14830971525994969073</stp>
        <tr r="V241" s="4"/>
      </tp>
      <tp t="e">
        <v>#N/A</v>
        <stp/>
        <stp>BDH|13999506988720031556</stp>
        <tr r="BU208" s="4"/>
      </tp>
      <tp t="e">
        <v>#N/A</v>
        <stp/>
        <stp>BDH|17724211452668732371</stp>
        <tr r="CU195" s="4"/>
      </tp>
      <tp t="e">
        <v>#N/A</v>
        <stp/>
        <stp>BDH|12515741850732162947</stp>
        <tr r="CU210" s="4"/>
      </tp>
      <tp t="e">
        <v>#N/A</v>
        <stp/>
        <stp>BDH|14333752135598022372</stp>
        <tr r="CU173" s="4"/>
      </tp>
      <tp t="e">
        <v>#N/A</v>
        <stp/>
        <stp>BDH|11450640199726693380</stp>
        <tr r="AP73" s="4"/>
      </tp>
      <tp t="e">
        <v>#N/A</v>
        <stp/>
        <stp>BDH|15584565292127014565</stp>
        <tr r="BV241" s="4"/>
      </tp>
      <tp t="e">
        <v>#N/A</v>
        <stp/>
        <stp>BDH|16682320295477794018</stp>
        <tr r="AQ93" s="4"/>
      </tp>
      <tp t="e">
        <v>#N/A</v>
        <stp/>
        <stp>BDH|11694436447862323869</stp>
        <tr r="AS84" s="4"/>
      </tp>
      <tp t="e">
        <v>#N/A</v>
        <stp/>
        <stp>BDH|17845274040063872905</stp>
        <tr r="AR252" s="4"/>
      </tp>
      <tp t="e">
        <v>#N/A</v>
        <stp/>
        <stp>BDH|18187719972035164647</stp>
        <tr r="CZ85" s="4"/>
      </tp>
      <tp t="e">
        <v>#N/A</v>
        <stp/>
        <stp>BDH|17399008334528544756</stp>
        <tr r="AP78" s="4"/>
      </tp>
      <tp t="e">
        <v>#N/A</v>
        <stp/>
        <stp>BDH|12996580283612626638</stp>
        <tr r="BT127" s="4"/>
      </tp>
      <tp t="e">
        <v>#N/A</v>
        <stp/>
        <stp>BDH|10454541360488256051</stp>
        <tr r="V110" s="4"/>
      </tp>
      <tp t="e">
        <v>#N/A</v>
        <stp/>
        <stp>BDH|12028608312888356663</stp>
        <tr r="DG13" s="4"/>
      </tp>
      <tp t="e">
        <v>#N/A</v>
        <stp/>
        <stp>BDH|17641437482245747571</stp>
        <tr r="CU138" s="4"/>
      </tp>
      <tp t="e">
        <v>#N/A</v>
        <stp/>
        <stp>BDH|13962747136145585982</stp>
        <tr r="BR182" s="4"/>
      </tp>
      <tp t="e">
        <v>#N/A</v>
        <stp/>
        <stp>BDH|11424942618325979779</stp>
        <tr r="BT37" s="4"/>
      </tp>
      <tp t="e">
        <v>#N/A</v>
        <stp/>
        <stp>BDH|16029363410168086709</stp>
        <tr r="Y153" s="4"/>
      </tp>
      <tp t="e">
        <v>#N/A</v>
        <stp/>
        <stp>BDH|15255615908069893158</stp>
        <tr r="AP54" s="4"/>
      </tp>
      <tp t="e">
        <v>#N/A</v>
        <stp/>
        <stp>BDH|17785881738904727362</stp>
        <tr r="AT79" s="4"/>
      </tp>
      <tp t="e">
        <v>#N/A</v>
        <stp/>
        <stp>BDH|16320614295013201136</stp>
        <tr r="DA115" s="4"/>
      </tp>
      <tp t="e">
        <v>#N/A</v>
        <stp/>
        <stp>BDH|10767521798397328081</stp>
        <tr r="CX114" s="4"/>
        <tr r="DC114" s="4"/>
      </tp>
      <tp t="e">
        <v>#N/A</v>
        <stp/>
        <stp>BDH|17609463596296868783</stp>
        <tr r="AP193" s="4"/>
      </tp>
      <tp t="e">
        <v>#N/A</v>
        <stp/>
        <stp>BDH|14915978645641481393</stp>
        <tr r="CZ197" s="4"/>
      </tp>
      <tp t="e">
        <v>#N/A</v>
        <stp/>
        <stp>BDH|15050315477309077300</stp>
        <tr r="AT89" s="4"/>
      </tp>
      <tp t="e">
        <v>#N/A</v>
        <stp/>
        <stp>BDH|16685222690850598684</stp>
        <tr r="BR88" s="4"/>
      </tp>
      <tp t="e">
        <v>#N/A</v>
        <stp/>
        <stp>BDH|12389822608940057108</stp>
        <tr r="BV121" s="4"/>
      </tp>
      <tp t="e">
        <v>#N/A</v>
        <stp/>
        <stp>BDH|16351529425002835853</stp>
        <tr r="V142" s="4"/>
      </tp>
      <tp t="e">
        <v>#N/A</v>
        <stp/>
        <stp>BDH|18208846943716417983</stp>
        <tr r="BR104" s="4"/>
      </tp>
      <tp t="e">
        <v>#N/A</v>
        <stp/>
        <stp>BDH|11592193741216730939</stp>
        <tr r="DA140" s="4"/>
      </tp>
      <tp t="e">
        <v>#N/A</v>
        <stp/>
        <stp>BDH|16201440336768922207</stp>
        <tr r="DB258" s="4"/>
      </tp>
      <tp t="e">
        <v>#N/A</v>
        <stp/>
        <stp>BDH|13212696397836772129</stp>
        <tr r="BT58" s="4"/>
      </tp>
      <tp t="e">
        <v>#N/A</v>
        <stp/>
        <stp>BDH|16889147842038671018</stp>
        <tr r="CW97" s="4"/>
      </tp>
      <tp t="e">
        <v>#N/A</v>
        <stp/>
        <stp>BDH|15229292895747424233</stp>
        <tr r="CX137" s="4"/>
        <tr r="DC137" s="4"/>
      </tp>
      <tp t="e">
        <v>#N/A</v>
        <stp/>
        <stp>BDH|18215532902410957637</stp>
        <tr r="Y131" s="4"/>
      </tp>
      <tp t="e">
        <v>#N/A</v>
        <stp/>
        <stp>BDH|14604792722628427203</stp>
        <tr r="BT160" s="4"/>
      </tp>
      <tp t="e">
        <v>#N/A</v>
        <stp/>
        <stp>BDH|17284961945064984515</stp>
        <tr r="AP28" s="4"/>
      </tp>
      <tp t="e">
        <v>#N/A</v>
        <stp/>
        <stp>BDH|13754477632868898728</stp>
        <tr r="CU132" s="4"/>
      </tp>
      <tp t="e">
        <v>#N/A</v>
        <stp/>
        <stp>BDH|16680506700448919071</stp>
        <tr r="BS250" s="4"/>
      </tp>
      <tp t="e">
        <v>#N/A</v>
        <stp/>
        <stp>BDH|14046794510419545049</stp>
        <tr r="AP228" s="4"/>
      </tp>
      <tp t="e">
        <v>#N/A</v>
        <stp/>
        <stp>BDH|14300726899554596559</stp>
        <tr r="BR132" s="4"/>
      </tp>
      <tp t="e">
        <v>#N/A</v>
        <stp/>
        <stp>BDH|16007927056208900957</stp>
        <tr r="W220" s="4"/>
      </tp>
      <tp t="e">
        <v>#N/A</v>
        <stp/>
        <stp>BDH|14959210064203620825</stp>
        <tr r="X114" s="4"/>
      </tp>
      <tp t="e">
        <v>#N/A</v>
        <stp/>
        <stp>BDH|14973885973589331994</stp>
        <tr r="BV25" s="4"/>
      </tp>
      <tp t="e">
        <v>#N/A</v>
        <stp/>
        <stp>BDH|10831985050445077285</stp>
        <tr r="CZ179" s="4"/>
      </tp>
      <tp t="e">
        <v>#N/A</v>
        <stp/>
        <stp>BDH|12631170191142846301</stp>
        <tr r="BR27" s="4"/>
      </tp>
      <tp t="e">
        <v>#N/A</v>
        <stp/>
        <stp>BDH|17208283311338633755</stp>
        <tr r="DB151" s="4"/>
      </tp>
      <tp t="e">
        <v>#N/A</v>
        <stp/>
        <stp>BDH|12972020116308523000</stp>
        <tr r="CW238" s="4"/>
      </tp>
      <tp t="e">
        <v>#N/A</v>
        <stp/>
        <stp>BDH|17505871289568314400</stp>
        <tr r="W74" s="4"/>
      </tp>
      <tp t="e">
        <v>#N/A</v>
        <stp/>
        <stp>BDH|16335115159799907092</stp>
        <tr r="V205" s="4"/>
      </tp>
      <tp t="e">
        <v>#N/A</v>
        <stp/>
        <stp>BDH|11027626464082974845</stp>
        <tr r="CU231" s="4"/>
      </tp>
      <tp t="e">
        <v>#N/A</v>
        <stp/>
        <stp>BDH|17902917152023883399</stp>
        <tr r="CV219" s="4"/>
      </tp>
      <tp t="e">
        <v>#N/A</v>
        <stp/>
        <stp>BDH|13667181683551299054</stp>
        <tr r="DA217" s="4"/>
      </tp>
      <tp t="e">
        <v>#N/A</v>
        <stp/>
        <stp>BDH|15428215049501687909</stp>
        <tr r="V254" s="4"/>
      </tp>
      <tp t="e">
        <v>#N/A</v>
        <stp/>
        <stp>BDH|15284861772146830749</stp>
        <tr r="Z48" s="4"/>
      </tp>
      <tp t="e">
        <v>#N/A</v>
        <stp/>
        <stp>BDH|17919676622180263845</stp>
        <tr r="X127" s="4"/>
      </tp>
      <tp t="e">
        <v>#N/A</v>
        <stp/>
        <stp>BDH|15834836474725477411</stp>
        <tr r="AQ76" s="4"/>
      </tp>
      <tp t="e">
        <v>#N/A</v>
        <stp/>
        <stp>BDH|16417868267581823204</stp>
        <tr r="CU258" s="4"/>
      </tp>
      <tp t="e">
        <v>#N/A</v>
        <stp/>
        <stp>BDH|10450818792093836921</stp>
        <tr r="DB187" s="4"/>
      </tp>
      <tp t="e">
        <v>#N/A</v>
        <stp/>
        <stp>BDH|15186913228211143442</stp>
        <tr r="CU240" s="4"/>
      </tp>
      <tp t="e">
        <v>#N/A</v>
        <stp/>
        <stp>BDH|13904924134623484165</stp>
        <tr r="X227" s="4"/>
      </tp>
      <tp t="e">
        <v>#N/A</v>
        <stp/>
        <stp>BDH|11992086892424842763</stp>
        <tr r="CV72" s="4"/>
      </tp>
      <tp t="e">
        <v>#N/A</v>
        <stp/>
        <stp>BDH|15781932813530230689</stp>
        <tr r="AS107" s="4"/>
      </tp>
      <tp t="e">
        <v>#N/A</v>
        <stp/>
        <stp>BDH|14867837476557486754</stp>
        <tr r="DA214" s="4"/>
      </tp>
      <tp t="e">
        <v>#N/A</v>
        <stp/>
        <stp>BDH|12867424550989446120</stp>
        <tr r="BT100" s="4"/>
      </tp>
      <tp t="e">
        <v>#N/A</v>
        <stp/>
        <stp>BDH|14735950033453406695</stp>
        <tr r="AR249" s="4"/>
      </tp>
      <tp t="e">
        <v>#N/A</v>
        <stp/>
        <stp>BDH|12931233728218858167</stp>
        <tr r="DB196" s="4"/>
      </tp>
      <tp t="e">
        <v>#N/A</v>
        <stp/>
        <stp>BDH|11077096788475551780</stp>
        <tr r="BS177" s="4"/>
      </tp>
      <tp t="e">
        <v>#N/A</v>
        <stp/>
        <stp>BDH|18103246293581807925</stp>
        <tr r="BS60" s="4"/>
      </tp>
      <tp t="e">
        <v>#N/A</v>
        <stp/>
        <stp>BDH|13650789453563255906</stp>
        <tr r="BR187" s="4"/>
      </tp>
      <tp t="e">
        <v>#N/A</v>
        <stp/>
        <stp>BDH|15367137264578342188</stp>
        <tr r="DA24" s="4"/>
      </tp>
      <tp t="e">
        <v>#N/A</v>
        <stp/>
        <stp>BDH|15342232676568047391</stp>
        <tr r="Y163" s="4"/>
      </tp>
      <tp t="e">
        <v>#N/A</v>
        <stp/>
        <stp>BDH|13238483329456439883</stp>
        <tr r="Z208" s="4"/>
      </tp>
      <tp t="e">
        <v>#N/A</v>
        <stp/>
        <stp>BDH|16835429216021777949</stp>
        <tr r="CV20" s="4"/>
      </tp>
      <tp t="e">
        <v>#N/A</v>
        <stp/>
        <stp>BDH|14777786296858597928</stp>
        <tr r="DB42" s="4"/>
      </tp>
      <tp t="e">
        <v>#N/A</v>
        <stp/>
        <stp>BDH|15564256353340897955</stp>
        <tr r="CW84" s="4"/>
      </tp>
      <tp t="e">
        <v>#N/A</v>
        <stp/>
        <stp>BDH|15071288421706623817</stp>
        <tr r="X179" s="4"/>
      </tp>
      <tp t="e">
        <v>#N/A</v>
        <stp/>
        <stp>BDH|14499769686370305090</stp>
        <tr r="V76" s="4"/>
      </tp>
      <tp t="e">
        <v>#N/A</v>
        <stp/>
        <stp>BDH|11957187069368152575</stp>
        <tr r="Y254" s="4"/>
      </tp>
      <tp t="e">
        <v>#N/A</v>
        <stp/>
        <stp>BDH|10804531987472313411</stp>
        <tr r="Z46" s="4"/>
      </tp>
      <tp t="e">
        <v>#N/A</v>
        <stp/>
        <stp>BDH|13817963332873981248</stp>
        <tr r="CW132" s="4"/>
      </tp>
      <tp t="e">
        <v>#N/A</v>
        <stp/>
        <stp>BDH|11570283086251874228</stp>
        <tr r="AP77" s="4"/>
      </tp>
      <tp t="e">
        <v>#N/A</v>
        <stp/>
        <stp>BDH|14937600494566598591</stp>
        <tr r="W164" s="4"/>
      </tp>
      <tp t="e">
        <v>#N/A</v>
        <stp/>
        <stp>BDH|16142422359716981925</stp>
        <tr r="BU130" s="4"/>
      </tp>
      <tp t="e">
        <v>#N/A</v>
        <stp/>
        <stp>BDH|15037862576591700364</stp>
        <tr r="Z205" s="4"/>
      </tp>
      <tp t="e">
        <v>#N/A</v>
        <stp/>
        <stp>BDH|11425500620589232773</stp>
        <tr r="AR121" s="4"/>
      </tp>
      <tp t="e">
        <v>#N/A</v>
        <stp/>
        <stp>BDH|15292779937520249916</stp>
        <tr r="AR67" s="4"/>
      </tp>
      <tp t="e">
        <v>#N/A</v>
        <stp/>
        <stp>BDH|11867885873311501775</stp>
        <tr r="AS262" s="4"/>
      </tp>
      <tp t="e">
        <v>#N/A</v>
        <stp/>
        <stp>BDH|17925898700176326131</stp>
        <tr r="CW235" s="4"/>
      </tp>
      <tp t="e">
        <v>#N/A</v>
        <stp/>
        <stp>BDH|12470671763943084908</stp>
        <tr r="Z169" s="4"/>
      </tp>
      <tp t="e">
        <v>#N/A</v>
        <stp/>
        <stp>BDH|12166668923127126953</stp>
        <tr r="CV50" s="4"/>
      </tp>
      <tp t="e">
        <v>#N/A</v>
        <stp/>
        <stp>BDH|14832939982419082497</stp>
        <tr r="DA161" s="4"/>
      </tp>
      <tp t="e">
        <v>#N/A</v>
        <stp/>
        <stp>BDH|15508522395134234504</stp>
        <tr r="AR89" s="4"/>
      </tp>
      <tp t="e">
        <v>#N/A</v>
        <stp/>
        <stp>BDH|11046207471979758554</stp>
        <tr r="AQ63" s="4"/>
      </tp>
      <tp t="e">
        <v>#N/A</v>
        <stp/>
        <stp>BDH|12119503142969235222</stp>
        <tr r="BV127" s="4"/>
      </tp>
      <tp t="e">
        <v>#N/A</v>
        <stp/>
        <stp>BDH|16552601338659728298</stp>
        <tr r="CU101" s="4"/>
      </tp>
      <tp t="e">
        <v>#N/A</v>
        <stp/>
        <stp>BDH|12134912632267987783</stp>
        <tr r="AT136" s="4"/>
      </tp>
      <tp t="e">
        <v>#N/A</v>
        <stp/>
        <stp>BDH|18115419905413078765</stp>
        <tr r="CX69" s="4"/>
        <tr r="DC69" s="4"/>
      </tp>
      <tp t="e">
        <v>#N/A</v>
        <stp/>
        <stp>BDH|14076400666348204675</stp>
        <tr r="BT63" s="4"/>
      </tp>
      <tp t="e">
        <v>#N/A</v>
        <stp/>
        <stp>BDH|12706272716389396068</stp>
        <tr r="CU125" s="4"/>
      </tp>
      <tp t="e">
        <v>#N/A</v>
        <stp/>
        <stp>BDH|16965767399752227273</stp>
        <tr r="CV71" s="4"/>
      </tp>
      <tp t="e">
        <v>#N/A</v>
        <stp/>
        <stp>BDH|17440360246179173165</stp>
        <tr r="BS219" s="4"/>
      </tp>
      <tp t="e">
        <v>#N/A</v>
        <stp/>
        <stp>BDH|11718003234399663362</stp>
        <tr r="CX50" s="4"/>
        <tr r="DC50" s="4"/>
      </tp>
      <tp t="e">
        <v>#N/A</v>
        <stp/>
        <stp>BDH|17956783201888526077</stp>
        <tr r="BT71" s="4"/>
      </tp>
      <tp t="e">
        <v>#N/A</v>
        <stp/>
        <stp>BDH|13829778070322938943</stp>
        <tr r="CZ209" s="4"/>
      </tp>
      <tp t="e">
        <v>#N/A</v>
        <stp/>
        <stp>BDH|13528779718504195998</stp>
        <tr r="DA38" s="4"/>
      </tp>
      <tp t="e">
        <v>#N/A</v>
        <stp/>
        <stp>BDH|11326927770611084634</stp>
        <tr r="BU134" s="4"/>
      </tp>
      <tp t="e">
        <v>#N/A</v>
        <stp/>
        <stp>BDH|13645522150682273946</stp>
        <tr r="BV159" s="4"/>
      </tp>
      <tp t="e">
        <v>#N/A</v>
        <stp/>
        <stp>BDH|15469858176333591105</stp>
        <tr r="BU119" s="4"/>
      </tp>
      <tp t="e">
        <v>#N/A</v>
        <stp/>
        <stp>BDH|14738971250376001626</stp>
        <tr r="AS34" s="4"/>
      </tp>
      <tp t="e">
        <v>#N/A</v>
        <stp/>
        <stp>BDH|10046993350313582797</stp>
        <tr r="BR162" s="4"/>
      </tp>
      <tp t="e">
        <v>#N/A</v>
        <stp/>
        <stp>BDH|17049569594387233457</stp>
        <tr r="CX252" s="4"/>
        <tr r="DC252" s="4"/>
      </tp>
      <tp t="e">
        <v>#N/A</v>
        <stp/>
        <stp>BDH|12172837487679296326</stp>
        <tr r="BV42" s="4"/>
      </tp>
      <tp t="e">
        <v>#N/A</v>
        <stp/>
        <stp>BDH|18118503845370790161</stp>
        <tr r="CU126" s="4"/>
      </tp>
      <tp t="e">
        <v>#N/A</v>
        <stp/>
        <stp>BDH|10076818543570137460</stp>
        <tr r="CU29" s="4"/>
      </tp>
      <tp t="e">
        <v>#N/A</v>
        <stp/>
        <stp>BDH|12511317543738082526</stp>
        <tr r="DB39" s="4"/>
      </tp>
      <tp t="e">
        <v>#N/A</v>
        <stp/>
        <stp>BDH|12849399582391594038</stp>
        <tr r="AP152" s="4"/>
      </tp>
      <tp t="e">
        <v>#N/A</v>
        <stp/>
        <stp>BDH|10924201515629088293</stp>
        <tr r="BS163" s="4"/>
      </tp>
      <tp t="e">
        <v>#N/A</v>
        <stp/>
        <stp>BDH|15503252112826422836</stp>
        <tr r="BU197" s="4"/>
      </tp>
      <tp t="e">
        <v>#N/A</v>
        <stp/>
        <stp>BDH|11716551789941819564</stp>
        <tr r="Z187" s="4"/>
      </tp>
      <tp t="e">
        <v>#N/A</v>
        <stp/>
        <stp>BDH|15741953872434425711</stp>
        <tr r="DB106" s="4"/>
      </tp>
      <tp t="e">
        <v>#N/A</v>
        <stp/>
        <stp>BDH|11230567895926581315</stp>
        <tr r="X140" s="4"/>
      </tp>
      <tp t="e">
        <v>#N/A</v>
        <stp/>
        <stp>BDH|12086379885128226952</stp>
        <tr r="Y123" s="4"/>
      </tp>
      <tp t="e">
        <v>#N/A</v>
        <stp/>
        <stp>BDH|15142764171215731841</stp>
        <tr r="CU252" s="4"/>
      </tp>
      <tp t="e">
        <v>#N/A</v>
        <stp/>
        <stp>BDH|11541830540760723546</stp>
        <tr r="BU171" s="4"/>
      </tp>
      <tp t="e">
        <v>#N/A</v>
        <stp/>
        <stp>BDH|16213688898715090471</stp>
        <tr r="Y97" s="4"/>
      </tp>
      <tp t="e">
        <v>#N/A</v>
        <stp/>
        <stp>BDH|16717104316879356767</stp>
        <tr r="BT159" s="4"/>
      </tp>
      <tp t="e">
        <v>#N/A</v>
        <stp/>
        <stp>BDH|15573739381145672758</stp>
        <tr r="V219" s="4"/>
      </tp>
      <tp t="e">
        <v>#N/A</v>
        <stp/>
        <stp>BDH|15744981392389970407</stp>
        <tr r="V99" s="4"/>
      </tp>
      <tp t="e">
        <v>#N/A</v>
        <stp/>
        <stp>BDH|13540211693715525566</stp>
        <tr r="DA33" s="4"/>
      </tp>
      <tp t="e">
        <v>#N/A</v>
        <stp/>
        <stp>BDH|17033329255650555956</stp>
        <tr r="BT162" s="4"/>
      </tp>
      <tp t="e">
        <v>#N/A</v>
        <stp/>
        <stp>BDH|14290782109382336976</stp>
        <tr r="CU105" s="4"/>
      </tp>
      <tp t="e">
        <v>#N/A</v>
        <stp/>
        <stp>BDH|17730938345296778412</stp>
        <tr r="Y197" s="4"/>
      </tp>
      <tp t="e">
        <v>#N/A</v>
        <stp/>
        <stp>BDH|16253604323753008960</stp>
        <tr r="Z223" s="4"/>
      </tp>
      <tp t="e">
        <v>#N/A</v>
        <stp/>
        <stp>BDH|17007726938832996941</stp>
        <tr r="DA231" s="4"/>
      </tp>
      <tp t="e">
        <v>#N/A</v>
        <stp/>
        <stp>BDH|17282784489965111551</stp>
        <tr r="CZ63" s="4"/>
      </tp>
      <tp t="e">
        <v>#N/A</v>
        <stp/>
        <stp>BDH|12812928234466113688</stp>
        <tr r="CW37" s="4"/>
      </tp>
      <tp t="e">
        <v>#N/A</v>
        <stp/>
        <stp>BDH|13970452259638512276</stp>
        <tr r="BS143" s="4"/>
      </tp>
      <tp t="e">
        <v>#N/A</v>
        <stp/>
        <stp>BDH|12139924756053045538</stp>
        <tr r="AQ101" s="4"/>
      </tp>
      <tp t="e">
        <v>#N/A</v>
        <stp/>
        <stp>BDH|11587617009788976725</stp>
        <tr r="Z207" s="4"/>
      </tp>
      <tp t="e">
        <v>#N/A</v>
        <stp/>
        <stp>BDH|17313654015650288872</stp>
        <tr r="BR249" s="4"/>
      </tp>
      <tp t="e">
        <v>#N/A</v>
        <stp/>
        <stp>BDH|13791542914168353722</stp>
        <tr r="AR114" s="4"/>
      </tp>
      <tp t="e">
        <v>#N/A</v>
        <stp/>
        <stp>BDH|15881806088088743517</stp>
        <tr r="Y96" s="4"/>
      </tp>
      <tp t="e">
        <v>#N/A</v>
        <stp/>
        <stp>BDH|17665411783251585271</stp>
        <tr r="W36" s="4"/>
      </tp>
      <tp t="e">
        <v>#N/A</v>
        <stp/>
        <stp>BDH|17355267942350311922</stp>
        <tr r="DB31" s="4"/>
      </tp>
      <tp t="e">
        <v>#N/A</v>
        <stp/>
        <stp>BDH|15329450271259739761</stp>
        <tr r="CU88" s="4"/>
      </tp>
      <tp t="e">
        <v>#N/A</v>
        <stp/>
        <stp>BDH|14060605396206755576</stp>
        <tr r="AT98" s="4"/>
      </tp>
      <tp t="e">
        <v>#N/A</v>
        <stp/>
        <stp>BDH|14571202796631017650</stp>
        <tr r="AP244" s="4"/>
      </tp>
      <tp t="e">
        <v>#N/A</v>
        <stp/>
        <stp>BDH|16623529498003986133</stp>
        <tr r="BR25" s="4"/>
      </tp>
      <tp t="e">
        <v>#N/A</v>
        <stp/>
        <stp>BDH|15529573893299995811</stp>
        <tr r="V173" s="4"/>
      </tp>
      <tp t="e">
        <v>#N/A</v>
        <stp/>
        <stp>BDH|17878224676849709321</stp>
        <tr r="BS78" s="4"/>
      </tp>
      <tp t="e">
        <v>#N/A</v>
        <stp/>
        <stp>BDH|10575889476342026520</stp>
        <tr r="CX42" s="4"/>
        <tr r="DC42" s="4"/>
      </tp>
      <tp t="e">
        <v>#N/A</v>
        <stp/>
        <stp>BDH|16641507947106191996</stp>
        <tr r="CZ90" s="4"/>
      </tp>
      <tp t="e">
        <v>#N/A</v>
        <stp/>
        <stp>BDH|14892262053723292869</stp>
        <tr r="AT54" s="4"/>
      </tp>
      <tp t="e">
        <v>#N/A</v>
        <stp/>
        <stp>BDH|18005310389953611874</stp>
        <tr r="BV195" s="4"/>
      </tp>
      <tp t="e">
        <v>#N/A</v>
        <stp/>
        <stp>BDH|14515956661114057781</stp>
        <tr r="AR165" s="4"/>
      </tp>
      <tp t="e">
        <v>#N/A</v>
        <stp/>
        <stp>BDH|15476385886122430471</stp>
        <tr r="V103" s="4"/>
      </tp>
      <tp t="e">
        <v>#N/A</v>
        <stp/>
        <stp>BDH|12298439367038933062</stp>
        <tr r="CX219" s="4"/>
        <tr r="DC219" s="4"/>
      </tp>
      <tp t="e">
        <v>#N/A</v>
        <stp/>
        <stp>BDH|15749876020407940005</stp>
        <tr r="Z218" s="4"/>
      </tp>
      <tp t="e">
        <v>#N/A</v>
        <stp/>
        <stp>BDH|12920292633592254986</stp>
        <tr r="V158" s="4"/>
      </tp>
      <tp t="e">
        <v>#N/A</v>
        <stp/>
        <stp>BDH|13038696315989566511</stp>
        <tr r="AS149" s="4"/>
      </tp>
      <tp t="e">
        <v>#N/A</v>
        <stp/>
        <stp>BDH|15301712423641965909</stp>
        <tr r="DB142" s="4"/>
      </tp>
      <tp t="e">
        <v>#N/A</v>
        <stp/>
        <stp>BDH|11270534366388832279</stp>
        <tr r="BT257" s="4"/>
      </tp>
      <tp t="e">
        <v>#N/A</v>
        <stp/>
        <stp>BDH|13343148658067453836</stp>
        <tr r="Z137" s="4"/>
      </tp>
      <tp t="e">
        <v>#N/A</v>
        <stp/>
        <stp>BDH|18439297216747223410</stp>
        <tr r="CV198" s="4"/>
      </tp>
      <tp t="e">
        <v>#N/A</v>
        <stp/>
        <stp>BDH|13933004008858886317</stp>
        <tr r="W191" s="4"/>
      </tp>
      <tp t="e">
        <v>#N/A</v>
        <stp/>
        <stp>BDH|14769630899172624135</stp>
        <tr r="DA148" s="4"/>
      </tp>
      <tp t="e">
        <v>#N/A</v>
        <stp/>
        <stp>BDH|16636253130487303883</stp>
        <tr r="X160" s="4"/>
      </tp>
      <tp t="e">
        <v>#N/A</v>
        <stp/>
        <stp>BDH|11363406890025909126</stp>
        <tr r="AP110" s="4"/>
      </tp>
      <tp t="e">
        <v>#N/A</v>
        <stp/>
        <stp>BDH|10476816336076365583</stp>
        <tr r="AT204" s="4"/>
      </tp>
      <tp t="e">
        <v>#N/A</v>
        <stp/>
        <stp>BDH|18132341217406021499</stp>
        <tr r="X230" s="4"/>
      </tp>
      <tp t="e">
        <v>#N/A</v>
        <stp/>
        <stp>BDH|10677059125022982859</stp>
        <tr r="CV126" s="4"/>
      </tp>
      <tp t="e">
        <v>#N/A</v>
        <stp/>
        <stp>BDH|17974544654958176723</stp>
        <tr r="CX104" s="4"/>
        <tr r="DC104" s="4"/>
      </tp>
      <tp t="e">
        <v>#N/A</v>
        <stp/>
        <stp>BDH|16143537902733815828</stp>
        <tr r="AS210" s="4"/>
      </tp>
      <tp t="e">
        <v>#N/A</v>
        <stp/>
        <stp>BDH|16338789491397128718</stp>
        <tr r="DB146" s="4"/>
      </tp>
      <tp t="e">
        <v>#N/A</v>
        <stp/>
        <stp>BDH|14047351645408366390</stp>
        <tr r="CU259" s="4"/>
      </tp>
      <tp t="e">
        <v>#N/A</v>
        <stp/>
        <stp>BDH|15050184214864948985</stp>
        <tr r="AR26" s="4"/>
      </tp>
      <tp t="e">
        <v>#N/A</v>
        <stp/>
        <stp>BDH|13253946139373279216</stp>
        <tr r="W252" s="4"/>
      </tp>
      <tp t="e">
        <v>#N/A</v>
        <stp/>
        <stp>BDH|10954572267773513800</stp>
        <tr r="CZ164" s="4"/>
      </tp>
      <tp t="e">
        <v>#N/A</v>
        <stp/>
        <stp>BDH|13935291541529519486</stp>
        <tr r="BR108" s="4"/>
      </tp>
      <tp t="e">
        <v>#N/A</v>
        <stp/>
        <stp>BDH|16581211694253980655</stp>
        <tr r="CZ71" s="4"/>
      </tp>
      <tp t="e">
        <v>#N/A</v>
        <stp/>
        <stp>BDH|13288197293763083045</stp>
        <tr r="CX60" s="4"/>
        <tr r="DC60" s="4"/>
      </tp>
      <tp t="e">
        <v>#N/A</v>
        <stp/>
        <stp>BDH|13115893667620796549</stp>
        <tr r="CW134" s="4"/>
      </tp>
      <tp t="e">
        <v>#N/A</v>
        <stp/>
        <stp>BDH|15308872941634104580</stp>
        <tr r="CW79" s="4"/>
      </tp>
      <tp t="e">
        <v>#N/A</v>
        <stp/>
        <stp>BDH|11339481290702784630</stp>
        <tr r="BT227" s="4"/>
      </tp>
      <tp t="e">
        <v>#N/A</v>
        <stp/>
        <stp>BDH|16861204699703654681</stp>
        <tr r="Z175" s="4"/>
      </tp>
      <tp t="e">
        <v>#N/A</v>
        <stp/>
        <stp>BDH|12983865000827042504</stp>
        <tr r="CX23" s="4"/>
        <tr r="DC23" s="4"/>
      </tp>
      <tp t="e">
        <v>#N/A</v>
        <stp/>
        <stp>BDH|10215992732067405527</stp>
        <tr r="BT175" s="4"/>
      </tp>
      <tp t="e">
        <v>#N/A</v>
        <stp/>
        <stp>BDH|15388806641514454584</stp>
        <tr r="CW77" s="4"/>
      </tp>
      <tp t="e">
        <v>#N/A</v>
        <stp/>
        <stp>BDH|13259929761836758288</stp>
        <tr r="DB116" s="4"/>
      </tp>
      <tp t="e">
        <v>#N/A</v>
        <stp/>
        <stp>BDH|17467515599943435060</stp>
        <tr r="DA54" s="4"/>
      </tp>
      <tp t="e">
        <v>#N/A</v>
        <stp/>
        <stp>BDH|15847309589187928166</stp>
        <tr r="X68" s="4"/>
      </tp>
      <tp t="e">
        <v>#N/A</v>
        <stp/>
        <stp>BDH|13485430652662368886</stp>
        <tr r="BV175" s="4"/>
      </tp>
      <tp t="e">
        <v>#N/A</v>
        <stp/>
        <stp>BDH|14892544844825436824</stp>
        <tr r="DB86" s="4"/>
      </tp>
      <tp t="e">
        <v>#N/A</v>
        <stp/>
        <stp>BDH|15326389974219737068</stp>
        <tr r="BU172" s="4"/>
      </tp>
      <tp t="e">
        <v>#N/A</v>
        <stp/>
        <stp>BDH|16971519192592136059</stp>
        <tr r="W179" s="4"/>
      </tp>
      <tp t="e">
        <v>#N/A</v>
        <stp/>
        <stp>BDH|15697484327858573322</stp>
        <tr r="DB51" s="4"/>
      </tp>
      <tp t="e">
        <v>#N/A</v>
        <stp/>
        <stp>BDH|17066713358168270554</stp>
        <tr r="AR219" s="4"/>
      </tp>
      <tp t="e">
        <v>#N/A</v>
        <stp/>
        <stp>BDH|12150148644028332634</stp>
        <tr r="CU59" s="4"/>
      </tp>
      <tp t="e">
        <v>#N/A</v>
        <stp/>
        <stp>BDH|14375344574278072129</stp>
        <tr r="AT176" s="4"/>
      </tp>
      <tp t="e">
        <v>#N/A</v>
        <stp/>
        <stp>BDH|18202598367401540385</stp>
        <tr r="CW85" s="4"/>
      </tp>
      <tp t="e">
        <v>#N/A</v>
        <stp/>
        <stp>BDH|14114092728698748763</stp>
        <tr r="V124" s="4"/>
      </tp>
      <tp t="e">
        <v>#N/A</v>
        <stp/>
        <stp>BDH|11864427048059310101</stp>
        <tr r="CV25" s="4"/>
      </tp>
      <tp t="e">
        <v>#N/A</v>
        <stp/>
        <stp>BDH|17196226436636501919</stp>
        <tr r="CV31" s="4"/>
      </tp>
      <tp t="e">
        <v>#N/A</v>
        <stp/>
        <stp>BDH|16915867503282841541</stp>
        <tr r="AR154" s="4"/>
      </tp>
      <tp t="e">
        <v>#N/A</v>
        <stp/>
        <stp>BDH|15374467648979857559</stp>
        <tr r="Y46" s="4"/>
      </tp>
      <tp t="e">
        <v>#N/A</v>
        <stp/>
        <stp>BDH|10477411146050148919</stp>
        <tr r="AQ213" s="4"/>
      </tp>
      <tp t="e">
        <v>#N/A</v>
        <stp/>
        <stp>BDH|12037744607908854480</stp>
        <tr r="AS179" s="4"/>
      </tp>
      <tp t="e">
        <v>#N/A</v>
        <stp/>
        <stp>BDH|16672854561710466159</stp>
        <tr r="BV218" s="4"/>
      </tp>
      <tp t="e">
        <v>#N/A</v>
        <stp/>
        <stp>BDH|15530098812959486496</stp>
        <tr r="AS58" s="4"/>
      </tp>
      <tp t="e">
        <v>#N/A</v>
        <stp/>
        <stp>BDH|13170913924910129168</stp>
        <tr r="V83" s="4"/>
      </tp>
      <tp t="e">
        <v>#N/A</v>
        <stp/>
        <stp>BDH|17081244680545143168</stp>
        <tr r="CZ130" s="4"/>
      </tp>
      <tp t="e">
        <v>#N/A</v>
        <stp/>
        <stp>BDH|17930435966119776584</stp>
        <tr r="AP125" s="4"/>
      </tp>
      <tp t="e">
        <v>#N/A</v>
        <stp/>
        <stp>BDH|12466584252823533892</stp>
        <tr r="AR183" s="4"/>
      </tp>
      <tp t="e">
        <v>#N/A</v>
        <stp/>
        <stp>BDH|17727816420954223065</stp>
        <tr r="CW226" s="4"/>
      </tp>
      <tp t="e">
        <v>#N/A</v>
        <stp/>
        <stp>BDH|11246559140801180842</stp>
        <tr r="Y257" s="4"/>
      </tp>
      <tp t="e">
        <v>#N/A</v>
        <stp/>
        <stp>BDH|13241400221365993981</stp>
        <tr r="DB20" s="4"/>
      </tp>
      <tp t="e">
        <v>#N/A</v>
        <stp/>
        <stp>BDH|13299083931188057190</stp>
        <tr r="CU81" s="4"/>
      </tp>
      <tp t="e">
        <v>#N/A</v>
        <stp/>
        <stp>BDH|12735406054598897297</stp>
        <tr r="CX169" s="4"/>
        <tr r="DC169" s="4"/>
      </tp>
      <tp t="e">
        <v>#N/A</v>
        <stp/>
        <stp>BDH|11662368012389012301</stp>
        <tr r="BU108" s="4"/>
      </tp>
      <tp t="e">
        <v>#N/A</v>
        <stp/>
        <stp>BDH|11847172358294696830</stp>
        <tr r="X221" s="4"/>
      </tp>
      <tp t="e">
        <v>#N/A</v>
        <stp/>
        <stp>BDH|17519408995383431068</stp>
        <tr r="CZ255" s="4"/>
      </tp>
      <tp t="e">
        <v>#N/A</v>
        <stp/>
        <stp>BDH|15399839457624616530</stp>
        <tr r="W155" s="4"/>
      </tp>
      <tp t="e">
        <v>#N/A</v>
        <stp/>
        <stp>BDH|16309309596844754102</stp>
        <tr r="V147" s="4"/>
      </tp>
      <tp t="e">
        <v>#N/A</v>
        <stp/>
        <stp>BDH|12847989363040606406</stp>
        <tr r="CU165" s="4"/>
      </tp>
      <tp t="e">
        <v>#N/A</v>
        <stp/>
        <stp>BDH|13840205207981986938</stp>
        <tr r="V84" s="4"/>
      </tp>
      <tp t="e">
        <v>#N/A</v>
        <stp/>
        <stp>BDH|16049619384114092508</stp>
        <tr r="CX97" s="4"/>
        <tr r="DC97" s="4"/>
      </tp>
      <tp t="e">
        <v>#N/A</v>
        <stp/>
        <stp>BDH|10752929041676472250</stp>
        <tr r="AT227" s="4"/>
      </tp>
      <tp t="e">
        <v>#N/A</v>
        <stp/>
        <stp>BDH|10893211698922293064</stp>
        <tr r="CU63" s="4"/>
      </tp>
      <tp t="e">
        <v>#N/A</v>
        <stp/>
        <stp>BDH|10412998739030796367</stp>
        <tr r="X142" s="4"/>
      </tp>
      <tp t="e">
        <v>#N/A</v>
        <stp/>
        <stp>BDH|18438064594349222113</stp>
        <tr r="AT230" s="4"/>
      </tp>
      <tp t="e">
        <v>#N/A</v>
        <stp/>
        <stp>BDH|11558347293840769209</stp>
        <tr r="W63" s="4"/>
      </tp>
      <tp t="e">
        <v>#N/A</v>
        <stp/>
        <stp>BDH|17214887778699379842</stp>
        <tr r="BV189" s="4"/>
      </tp>
      <tp t="e">
        <v>#N/A</v>
        <stp/>
        <stp>BDH|10977164501840249884</stp>
        <tr r="V165" s="4"/>
      </tp>
      <tp t="e">
        <v>#N/A</v>
        <stp/>
        <stp>BDH|13302430478890929950</stp>
        <tr r="V159" s="4"/>
      </tp>
      <tp t="e">
        <v>#N/A</v>
        <stp/>
        <stp>BDH|17507759439248855254</stp>
        <tr r="BR20" s="4"/>
      </tp>
      <tp t="e">
        <v>#N/A</v>
        <stp/>
        <stp>BDH|16624842670097782717</stp>
        <tr r="CX212" s="4"/>
        <tr r="DC212" s="4"/>
      </tp>
      <tp t="e">
        <v>#N/A</v>
        <stp/>
        <stp>BDH|17860501848227519819</stp>
        <tr r="CV171" s="4"/>
      </tp>
      <tp t="e">
        <v>#N/A</v>
        <stp/>
        <stp>BDH|11038124620238677300</stp>
        <tr r="CX82" s="4"/>
        <tr r="DC82" s="4"/>
      </tp>
      <tp t="e">
        <v>#N/A</v>
        <stp/>
        <stp>BDH|17831054849209859381</stp>
        <tr r="V203" s="4"/>
      </tp>
      <tp t="e">
        <v>#N/A</v>
        <stp/>
        <stp>BDH|16461034236699687506</stp>
        <tr r="Z157" s="4"/>
      </tp>
      <tp t="e">
        <v>#N/A</v>
        <stp/>
        <stp>BDH|14382282291596511084</stp>
        <tr r="CX83" s="4"/>
        <tr r="DC83" s="4"/>
      </tp>
      <tp t="e">
        <v>#N/A</v>
        <stp/>
        <stp>BDH|14602402297391407129</stp>
        <tr r="CZ113" s="4"/>
      </tp>
      <tp t="e">
        <v>#N/A</v>
        <stp/>
        <stp>BDH|12776307510329153018</stp>
        <tr r="BV255" s="4"/>
      </tp>
      <tp t="e">
        <v>#N/A</v>
        <stp/>
        <stp>BDH|16426512308963352990</stp>
        <tr r="AS227" s="4"/>
      </tp>
      <tp t="e">
        <v>#N/A</v>
        <stp/>
        <stp>BDH|13772000691381018217</stp>
        <tr r="CU141" s="4"/>
      </tp>
      <tp t="e">
        <v>#N/A</v>
        <stp/>
        <stp>BDH|11331037693858363978</stp>
        <tr r="Y213" s="4"/>
      </tp>
      <tp t="e">
        <v>#N/A</v>
        <stp/>
        <stp>BDH|15961818286848874413</stp>
        <tr r="AR47" s="4"/>
      </tp>
      <tp t="e">
        <v>#N/A</v>
        <stp/>
        <stp>BDH|12043759440939269103</stp>
        <tr r="DF13" s="4"/>
      </tp>
      <tp t="e">
        <v>#N/A</v>
        <stp/>
        <stp>BDH|15204996147678347983</stp>
        <tr r="BR191" s="4"/>
      </tp>
      <tp t="e">
        <v>#N/A</v>
        <stp/>
        <stp>BDH|15685310970931002907</stp>
        <tr r="BU225" s="4"/>
      </tp>
      <tp t="e">
        <v>#N/A</v>
        <stp/>
        <stp>BDH|15542301018578252680</stp>
        <tr r="Z245" s="4"/>
      </tp>
      <tp t="e">
        <v>#N/A</v>
        <stp/>
        <stp>BDH|17722629743524981882</stp>
        <tr r="BS161" s="4"/>
      </tp>
      <tp t="e">
        <v>#N/A</v>
        <stp/>
        <stp>BDH|17396674360739421761</stp>
        <tr r="CV197" s="4"/>
      </tp>
      <tp t="e">
        <v>#N/A</v>
        <stp/>
        <stp>BDH|12452746383640708428</stp>
        <tr r="DB263" s="4"/>
      </tp>
      <tp t="e">
        <v>#N/A</v>
        <stp/>
        <stp>BDH|17241461442218745670</stp>
        <tr r="Z145" s="4"/>
      </tp>
      <tp t="e">
        <v>#N/A</v>
        <stp/>
        <stp>BDH|10267205888540970353</stp>
        <tr r="DB222" s="4"/>
      </tp>
      <tp t="e">
        <v>#N/A</v>
        <stp/>
        <stp>BDH|15575075555628335125</stp>
        <tr r="CX66" s="4"/>
        <tr r="DC66" s="4"/>
      </tp>
      <tp t="e">
        <v>#N/A</v>
        <stp/>
        <stp>BDH|16785171495465795245</stp>
        <tr r="AQ139" s="4"/>
      </tp>
      <tp t="e">
        <v>#N/A</v>
        <stp/>
        <stp>BDH|16708045650768261272</stp>
        <tr r="BT94" s="4"/>
      </tp>
      <tp t="e">
        <v>#N/A</v>
        <stp/>
        <stp>BDH|13889782277998007216</stp>
        <tr r="AQ153" s="4"/>
      </tp>
      <tp t="e">
        <v>#N/A</v>
        <stp/>
        <stp>BDH|16823689126658100318</stp>
        <tr r="X210" s="4"/>
      </tp>
      <tp t="e">
        <v>#N/A</v>
        <stp/>
        <stp>BDH|18081417280015870803</stp>
        <tr r="CZ129" s="4"/>
      </tp>
      <tp t="e">
        <v>#N/A</v>
        <stp/>
        <stp>BDH|15533891826871652755</stp>
        <tr r="CX159" s="4"/>
        <tr r="DC159" s="4"/>
      </tp>
      <tp t="e">
        <v>#N/A</v>
        <stp/>
        <stp>BDH|15014118419525312927</stp>
        <tr r="BU245" s="4"/>
      </tp>
      <tp t="e">
        <v>#N/A</v>
        <stp/>
        <stp>BDH|14211892142877367634</stp>
        <tr r="CZ234" s="4"/>
      </tp>
      <tp t="e">
        <v>#N/A</v>
        <stp/>
        <stp>BDH|15900968795684132821</stp>
        <tr r="W43" s="4"/>
      </tp>
      <tp t="e">
        <v>#N/A</v>
        <stp/>
        <stp>BDH|14309373308667277970</stp>
        <tr r="CZ127" s="4"/>
      </tp>
      <tp t="e">
        <v>#N/A</v>
        <stp/>
        <stp>BDH|12521482181611443610</stp>
        <tr r="AT172" s="4"/>
      </tp>
      <tp t="e">
        <v>#N/A</v>
        <stp/>
        <stp>BDH|11251222554419803653</stp>
        <tr r="CU103" s="4"/>
      </tp>
      <tp t="e">
        <v>#N/A</v>
        <stp/>
        <stp>BDH|14514106508118364477</stp>
        <tr r="CX253" s="4"/>
        <tr r="DC253" s="4"/>
      </tp>
      <tp t="e">
        <v>#N/A</v>
        <stp/>
        <stp>BDH|13154507611518842614</stp>
        <tr r="AT221" s="4"/>
      </tp>
      <tp t="e">
        <v>#N/A</v>
        <stp/>
        <stp>BDH|14791881165702635158</stp>
        <tr r="CV273" s="4"/>
        <tr r="DA273" s="4"/>
      </tp>
      <tp t="e">
        <v>#N/A</v>
        <stp/>
        <stp>BDH|17067558613218846263</stp>
        <tr r="CV189" s="4"/>
      </tp>
      <tp t="e">
        <v>#N/A</v>
        <stp/>
        <stp>BDH|16576018385387106086</stp>
        <tr r="CW119" s="4"/>
      </tp>
      <tp t="e">
        <v>#N/A</v>
        <stp/>
        <stp>BDH|11747496341888266055</stp>
        <tr r="BV165" s="4"/>
      </tp>
      <tp t="e">
        <v>#N/A</v>
        <stp/>
        <stp>BDH|15292928960741918219</stp>
        <tr r="BS157" s="4"/>
      </tp>
      <tp t="e">
        <v>#N/A</v>
        <stp/>
        <stp>BDH|11601952609240506173</stp>
        <tr r="CW41" s="4"/>
      </tp>
      <tp t="e">
        <v>#N/A</v>
        <stp/>
        <stp>BDH|10427131186229131983</stp>
        <tr r="AT187" s="4"/>
      </tp>
      <tp t="e">
        <v>#N/A</v>
        <stp/>
        <stp>BDH|17927457903753270952</stp>
        <tr r="DB201" s="4"/>
      </tp>
      <tp t="e">
        <v>#N/A</v>
        <stp/>
        <stp>BDH|18030124072286149196</stp>
        <tr r="DB74" s="4"/>
      </tp>
      <tp t="e">
        <v>#N/A</v>
        <stp/>
        <stp>BDH|15927145393381489515</stp>
        <tr r="BU215" s="4"/>
      </tp>
      <tp t="e">
        <v>#N/A</v>
        <stp/>
        <stp>BDH|17992621489279128986</stp>
        <tr r="Z69" s="4"/>
      </tp>
      <tp t="e">
        <v>#N/A</v>
        <stp/>
        <stp>BDH|17897473899942849159</stp>
        <tr r="AT73" s="4"/>
      </tp>
      <tp t="e">
        <v>#N/A</v>
        <stp/>
        <stp>BDH|15971702353828962686</stp>
        <tr r="DH13" s="4"/>
      </tp>
      <tp t="e">
        <v>#N/A</v>
        <stp/>
        <stp>BDH|18410212851271709782</stp>
        <tr r="BR75" s="4"/>
      </tp>
      <tp t="e">
        <v>#N/A</v>
        <stp/>
        <stp>BDH|14094316702979015785</stp>
        <tr r="Z158" s="4"/>
      </tp>
      <tp t="e">
        <v>#N/A</v>
        <stp/>
        <stp>BDH|15457642899492442166</stp>
        <tr r="CV205" s="4"/>
      </tp>
      <tp t="e">
        <v>#N/A</v>
        <stp/>
        <stp>BDH|13906746455308503062</stp>
        <tr r="AR65" s="4"/>
      </tp>
      <tp t="e">
        <v>#N/A</v>
        <stp/>
        <stp>BDH|12056281104908442120</stp>
        <tr r="BU204" s="4"/>
      </tp>
      <tp t="e">
        <v>#N/A</v>
        <stp/>
        <stp>BDH|16682753968416205830</stp>
        <tr r="BV118" s="4"/>
      </tp>
      <tp t="e">
        <v>#N/A</v>
        <stp/>
        <stp>BDH|12955032889087186480</stp>
        <tr r="Y244" s="4"/>
      </tp>
      <tp t="e">
        <v>#N/A</v>
        <stp/>
        <stp>BDH|11319247841969873745</stp>
        <tr r="DB53" s="4"/>
      </tp>
      <tp t="e">
        <v>#N/A</v>
        <stp/>
        <stp>BDH|17613518594105171782</stp>
        <tr r="DA130" s="4"/>
      </tp>
      <tp t="e">
        <v>#N/A</v>
        <stp/>
        <stp>BDH|11573251982641820301</stp>
        <tr r="BS68" s="4"/>
      </tp>
      <tp t="e">
        <v>#N/A</v>
        <stp/>
        <stp>BDH|15339806348199838994</stp>
        <tr r="DA91" s="4"/>
      </tp>
      <tp t="e">
        <v>#N/A</v>
        <stp/>
        <stp>BDH|13241594958159876317</stp>
        <tr r="Y52" s="4"/>
      </tp>
      <tp t="e">
        <v>#N/A</v>
        <stp/>
        <stp>BDH|14830280295042912465</stp>
        <tr r="BV104" s="4"/>
      </tp>
      <tp t="e">
        <v>#N/A</v>
        <stp/>
        <stp>BDH|10706095378217806942</stp>
        <tr r="CZ247" s="4"/>
      </tp>
      <tp t="e">
        <v>#N/A</v>
        <stp/>
        <stp>BDH|10567670779241135975</stp>
        <tr r="CZ48" s="4"/>
      </tp>
      <tp t="e">
        <v>#N/A</v>
        <stp/>
        <stp>BDH|13318464518668318730</stp>
        <tr r="Y151" s="4"/>
      </tp>
      <tp t="e">
        <v>#N/A</v>
        <stp/>
        <stp>BDH|15651531961027921807</stp>
        <tr r="AQ229" s="4"/>
      </tp>
      <tp t="e">
        <v>#N/A</v>
        <stp/>
        <stp>BDH|11819327247328625760</stp>
        <tr r="V40" s="4"/>
      </tp>
      <tp t="e">
        <v>#N/A</v>
        <stp/>
        <stp>BDH|16289837221482989758</stp>
        <tr r="AS209" s="4"/>
      </tp>
      <tp t="e">
        <v>#N/A</v>
        <stp/>
        <stp>BDH|15372678004733537991</stp>
        <tr r="X67" s="4"/>
      </tp>
      <tp t="e">
        <v>#N/A</v>
        <stp/>
        <stp>BDH|13385858146515588394</stp>
        <tr r="BV194" s="4"/>
      </tp>
      <tp t="e">
        <v>#N/A</v>
        <stp/>
        <stp>BDH|17796014012647039880</stp>
        <tr r="BR110" s="4"/>
      </tp>
      <tp t="e">
        <v>#N/A</v>
        <stp/>
        <stp>BDH|13948036697372251139</stp>
        <tr r="AR229" s="4"/>
      </tp>
      <tp t="e">
        <v>#N/A</v>
        <stp/>
        <stp>BDH|12355389481779791912</stp>
        <tr r="BV233" s="4"/>
      </tp>
      <tp t="e">
        <v>#N/A</v>
        <stp/>
        <stp>BDH|13534927767752809773</stp>
        <tr r="W184" s="4"/>
      </tp>
      <tp t="e">
        <v>#N/A</v>
        <stp/>
        <stp>BDH|13459213459968451561</stp>
        <tr r="CX157" s="4"/>
        <tr r="DC157" s="4"/>
      </tp>
      <tp t="e">
        <v>#N/A</v>
        <stp/>
        <stp>BDH|13526798020097442867</stp>
        <tr r="CW67" s="4"/>
      </tp>
      <tp t="e">
        <v>#N/A</v>
        <stp/>
        <stp>BDH|15499726798176574454</stp>
        <tr r="BR195" s="4"/>
      </tp>
      <tp t="e">
        <v>#N/A</v>
        <stp/>
        <stp>BDH|15865057682932565643</stp>
        <tr r="Z161" s="4"/>
      </tp>
      <tp t="e">
        <v>#N/A</v>
        <stp/>
        <stp>BDH|14643097341658914199</stp>
        <tr r="BV88" s="4"/>
      </tp>
      <tp t="e">
        <v>#N/A</v>
        <stp/>
        <stp>BDH|13234073799473539075</stp>
        <tr r="BU46" s="4"/>
      </tp>
      <tp t="e">
        <v>#N/A</v>
        <stp/>
        <stp>BDH|18130374936492687389</stp>
        <tr r="BU118" s="4"/>
      </tp>
      <tp t="e">
        <v>#N/A</v>
        <stp/>
        <stp>BDH|17699909352273243183</stp>
        <tr r="CU180" s="4"/>
      </tp>
      <tp t="e">
        <v>#N/A</v>
        <stp/>
        <stp>BDH|13390860572023070165</stp>
        <tr r="AR257" s="4"/>
      </tp>
      <tp t="e">
        <v>#N/A</v>
        <stp/>
        <stp>BDH|16299909915743051368</stp>
        <tr r="DB211" s="4"/>
      </tp>
      <tp t="e">
        <v>#N/A</v>
        <stp/>
        <stp>BDH|16604429167023475967</stp>
        <tr r="V97" s="4"/>
      </tp>
      <tp t="e">
        <v>#N/A</v>
        <stp/>
        <stp>BDH|18070806252932134923</stp>
        <tr r="V243" s="4"/>
      </tp>
      <tp t="e">
        <v>#N/A</v>
        <stp/>
        <stp>BDH|15648819619623914164</stp>
        <tr r="Y116" s="4"/>
      </tp>
      <tp t="e">
        <v>#N/A</v>
        <stp/>
        <stp>BDH|10321603142234227823</stp>
        <tr r="BR36" s="4"/>
      </tp>
      <tp t="e">
        <v>#N/A</v>
        <stp/>
        <stp>BDH|16260821322787100521</stp>
        <tr r="CV90" s="4"/>
      </tp>
      <tp t="e">
        <v>#N/A</v>
        <stp/>
        <stp>BDH|14722890179565523035</stp>
        <tr r="AR98" s="4"/>
      </tp>
      <tp t="e">
        <v>#N/A</v>
        <stp/>
        <stp>BDH|13248907735423040464</stp>
        <tr r="DA236" s="4"/>
      </tp>
      <tp t="e">
        <v>#N/A</v>
        <stp/>
        <stp>BDH|11554286912085835965</stp>
        <tr r="CW253" s="4"/>
      </tp>
      <tp t="e">
        <v>#N/A</v>
        <stp/>
        <stp>BDH|16132790604398804754</stp>
        <tr r="CZ98" s="4"/>
      </tp>
      <tp t="e">
        <v>#N/A</v>
        <stp/>
        <stp>BDH|16854431597754936144</stp>
        <tr r="DB79" s="4"/>
      </tp>
      <tp t="e">
        <v>#N/A</v>
        <stp/>
        <stp>BDH|14834086096077096467</stp>
        <tr r="CZ213" s="4"/>
      </tp>
      <tp t="e">
        <v>#N/A</v>
        <stp/>
        <stp>BDH|14209595419739522779</stp>
        <tr r="Y49" s="4"/>
      </tp>
      <tp t="e">
        <v>#N/A</v>
        <stp/>
        <stp>BDH|13002248570730623820</stp>
        <tr r="BT136" s="4"/>
      </tp>
      <tp t="e">
        <v>#N/A</v>
        <stp/>
        <stp>BDH|11686939357074596778</stp>
        <tr r="AP120" s="4"/>
      </tp>
      <tp t="e">
        <v>#N/A</v>
        <stp/>
        <stp>BDH|11766405457409224725</stp>
        <tr r="CX242" s="4"/>
        <tr r="DC242" s="4"/>
      </tp>
      <tp t="e">
        <v>#N/A</v>
        <stp/>
        <stp>BDH|17379021285104765537</stp>
        <tr r="BT211" s="4"/>
      </tp>
      <tp t="e">
        <v>#N/A</v>
        <stp/>
        <stp>BDH|11064462707529522279</stp>
        <tr r="AS52" s="4"/>
      </tp>
      <tp t="e">
        <v>#N/A</v>
        <stp/>
        <stp>BDH|16258897738162386132</stp>
        <tr r="AQ89" s="4"/>
      </tp>
      <tp t="e">
        <v>#N/A</v>
        <stp/>
        <stp>BDH|16392602719159029691</stp>
        <tr r="DB220" s="4"/>
      </tp>
      <tp t="e">
        <v>#N/A</v>
        <stp/>
        <stp>BDH|11684312776273262803</stp>
        <tr r="BV262" s="4"/>
      </tp>
      <tp t="e">
        <v>#N/A</v>
        <stp/>
        <stp>BDH|15690516790937729038</stp>
        <tr r="AT260" s="4"/>
      </tp>
      <tp t="e">
        <v>#N/A</v>
        <stp/>
        <stp>BDH|16681814673676441132</stp>
        <tr r="DA248" s="4"/>
      </tp>
      <tp t="e">
        <v>#N/A</v>
        <stp/>
        <stp>BDH|12754926111540550421</stp>
        <tr r="BR92" s="4"/>
      </tp>
      <tp t="e">
        <v>#N/A</v>
        <stp/>
        <stp>BDH|15831095555139256754</stp>
        <tr r="BV100" s="4"/>
      </tp>
      <tp t="e">
        <v>#N/A</v>
        <stp/>
        <stp>BDH|18265843554299427251</stp>
        <tr r="BS99" s="4"/>
      </tp>
      <tp t="e">
        <v>#N/A</v>
        <stp/>
        <stp>BDH|17765074082667282638</stp>
        <tr r="BV28" s="4"/>
      </tp>
      <tp t="e">
        <v>#N/A</v>
        <stp/>
        <stp>BDH|11232561547559287732</stp>
        <tr r="Z81" s="4"/>
      </tp>
      <tp t="e">
        <v>#N/A</v>
        <stp/>
        <stp>BDH|17672011137573419960</stp>
        <tr r="BU126" s="4"/>
      </tp>
      <tp t="e">
        <v>#N/A</v>
        <stp/>
        <stp>BDH|15876573188285523305</stp>
        <tr r="AR110" s="4"/>
      </tp>
      <tp t="e">
        <v>#N/A</v>
        <stp/>
        <stp>BDH|14077927825061277071</stp>
        <tr r="W254" s="4"/>
      </tp>
      <tp t="e">
        <v>#N/A</v>
        <stp/>
        <stp>BDH|10389177282373627428</stp>
        <tr r="CV122" s="4"/>
      </tp>
      <tp t="e">
        <v>#N/A</v>
        <stp/>
        <stp>BDH|12663592368457279873</stp>
        <tr r="BU193" s="4"/>
      </tp>
      <tp t="e">
        <v>#N/A</v>
        <stp/>
        <stp>BDH|11399735181529454906</stp>
        <tr r="CV112" s="4"/>
      </tp>
      <tp t="e">
        <v>#N/A</v>
        <stp/>
        <stp>BDH|10330738904059463054</stp>
        <tr r="AT43" s="4"/>
      </tp>
      <tp t="e">
        <v>#N/A</v>
        <stp/>
        <stp>BDH|11511859716421130722</stp>
        <tr r="AP46" s="4"/>
      </tp>
      <tp t="e">
        <v>#N/A</v>
        <stp/>
        <stp>BDH|17897195016811108836</stp>
        <tr r="W224" s="4"/>
      </tp>
      <tp t="e">
        <v>#N/A</v>
        <stp/>
        <stp>BDH|18437664866720575645</stp>
        <tr r="AQ177" s="4"/>
      </tp>
      <tp t="e">
        <v>#N/A</v>
        <stp/>
        <stp>BDH|17939456747030830966</stp>
        <tr r="AT58" s="4"/>
      </tp>
      <tp t="e">
        <v>#N/A</v>
        <stp/>
        <stp>BDH|12734427794272013347</stp>
        <tr r="CV195" s="4"/>
      </tp>
      <tp t="e">
        <v>#N/A</v>
        <stp/>
        <stp>BDH|16717905860522179531</stp>
        <tr r="BR201" s="4"/>
      </tp>
      <tp t="e">
        <v>#N/A</v>
        <stp/>
        <stp>BDH|17599098881069960811</stp>
        <tr r="DA191" s="4"/>
      </tp>
      <tp t="e">
        <v>#N/A</v>
        <stp/>
        <stp>BDH|15380774513655710841</stp>
        <tr r="Z147" s="4"/>
      </tp>
      <tp t="e">
        <v>#N/A</v>
        <stp/>
        <stp>BDH|13586728733958594151</stp>
        <tr r="AQ221" s="4"/>
      </tp>
      <tp t="e">
        <v>#N/A</v>
        <stp/>
        <stp>BDH|14934473691932899530</stp>
        <tr r="CW75" s="4"/>
      </tp>
      <tp t="e">
        <v>#N/A</v>
        <stp/>
        <stp>BDH|14709154024760209904</stp>
        <tr r="BS180" s="4"/>
      </tp>
      <tp t="e">
        <v>#N/A</v>
        <stp/>
        <stp>BDH|17345965427767758516</stp>
        <tr r="BS33" s="4"/>
      </tp>
      <tp t="e">
        <v>#N/A</v>
        <stp/>
        <stp>BDH|10038981439173411729</stp>
        <tr r="DA77" s="4"/>
      </tp>
      <tp t="e">
        <v>#N/A</v>
        <stp/>
        <stp>BDH|17933081755988093438</stp>
        <tr r="AT189" s="4"/>
      </tp>
      <tp t="e">
        <v>#N/A</v>
        <stp/>
        <stp>BDH|13873909440911988167</stp>
        <tr r="CZ158" s="4"/>
      </tp>
      <tp t="e">
        <v>#N/A</v>
        <stp/>
        <stp>BDH|18245871587362557402</stp>
        <tr r="BV105" s="4"/>
      </tp>
      <tp t="e">
        <v>#N/A</v>
        <stp/>
        <stp>BDH|16496057232043284861</stp>
        <tr r="DA205" s="4"/>
      </tp>
      <tp t="e">
        <v>#N/A</v>
        <stp/>
        <stp>BDH|18251513055062029411</stp>
        <tr r="Z94" s="4"/>
      </tp>
      <tp t="e">
        <v>#N/A</v>
        <stp/>
        <stp>BDH|17514948565844774243</stp>
        <tr r="BR82" s="4"/>
      </tp>
      <tp t="e">
        <v>#N/A</v>
        <stp/>
        <stp>BDH|14005168235318687027</stp>
        <tr r="CU226" s="4"/>
      </tp>
      <tp t="e">
        <v>#N/A</v>
        <stp/>
        <stp>BDH|14853999837703480349</stp>
        <tr r="BS36" s="4"/>
      </tp>
      <tp t="e">
        <v>#N/A</v>
        <stp/>
        <stp>BDH|14104669440370700860</stp>
        <tr r="AP133" s="4"/>
      </tp>
      <tp t="e">
        <v>#N/A</v>
        <stp/>
        <stp>BDH|15378633110054746819</stp>
        <tr r="BU43" s="4"/>
      </tp>
      <tp t="e">
        <v>#N/A</v>
        <stp/>
        <stp>BDH|13505410225833643814</stp>
        <tr r="BT104" s="4"/>
      </tp>
      <tp t="e">
        <v>#N/A</v>
        <stp/>
        <stp>BDH|13439072294803323725</stp>
        <tr r="AS249" s="4"/>
      </tp>
      <tp t="e">
        <v>#N/A</v>
        <stp/>
        <stp>BDH|17615956343915126171</stp>
        <tr r="BU123" s="4"/>
      </tp>
      <tp t="e">
        <v>#N/A</v>
        <stp/>
        <stp>BDH|17080836135575824784</stp>
        <tr r="CZ65" s="4"/>
      </tp>
      <tp t="e">
        <v>#N/A</v>
        <stp/>
        <stp>BDH|13267337762830542801</stp>
        <tr r="DA240" s="4"/>
      </tp>
      <tp t="e">
        <v>#N/A</v>
        <stp/>
        <stp>BDH|17508498589913603650</stp>
        <tr r="CW31" s="4"/>
      </tp>
      <tp t="e">
        <v>#N/A</v>
        <stp/>
        <stp>BDH|11954704819118588139</stp>
        <tr r="AT214" s="4"/>
      </tp>
      <tp t="e">
        <v>#N/A</v>
        <stp/>
        <stp>BDH|10568522867314324955</stp>
        <tr r="X97" s="4"/>
      </tp>
      <tp t="e">
        <v>#N/A</v>
        <stp/>
        <stp>BDH|17911413890284806066</stp>
        <tr r="DB268" s="4"/>
      </tp>
      <tp t="e">
        <v>#N/A</v>
        <stp/>
        <stp>BDH|15713317846699205544</stp>
        <tr r="V184" s="4"/>
      </tp>
      <tp t="e">
        <v>#N/A</v>
        <stp/>
        <stp>BDH|10235842313994867344</stp>
        <tr r="AR81" s="4"/>
      </tp>
      <tp t="e">
        <v>#N/A</v>
        <stp/>
        <stp>BDH|12323638995902490182</stp>
        <tr r="DB138" s="4"/>
      </tp>
      <tp t="e">
        <v>#N/A</v>
        <stp/>
        <stp>BDH|12213979789354168942</stp>
        <tr r="Z41" s="4"/>
      </tp>
      <tp t="e">
        <v>#N/A</v>
        <stp/>
        <stp>BDH|15522920738003623202</stp>
        <tr r="CX40" s="4"/>
        <tr r="DC40" s="4"/>
      </tp>
      <tp t="e">
        <v>#N/A</v>
        <stp/>
        <stp>BDH|12509139321256837968</stp>
        <tr r="AP251" s="4"/>
      </tp>
      <tp t="e">
        <v>#N/A</v>
        <stp/>
        <stp>BDH|14157307046809984477</stp>
        <tr r="DA151" s="4"/>
      </tp>
      <tp t="e">
        <v>#N/A</v>
        <stp/>
        <stp>BDH|17826039574976608806</stp>
        <tr r="CV85" s="4"/>
      </tp>
      <tp t="e">
        <v>#N/A</v>
        <stp/>
        <stp>BDH|17686532260373500981</stp>
        <tr r="BV162" s="4"/>
      </tp>
      <tp t="e">
        <v>#N/A</v>
        <stp/>
        <stp>BDH|13859437112791341922</stp>
        <tr r="AR230" s="4"/>
      </tp>
      <tp t="e">
        <v>#N/A</v>
        <stp/>
        <stp>BDH|10503730001798944162</stp>
        <tr r="AT36" s="4"/>
      </tp>
      <tp t="e">
        <v>#N/A</v>
        <stp/>
        <stp>BDH|11712700518621099844</stp>
        <tr r="BT219" s="4"/>
      </tp>
      <tp t="e">
        <v>#N/A</v>
        <stp/>
        <stp>BDH|10381151901786878945</stp>
        <tr r="AP147" s="4"/>
      </tp>
      <tp t="e">
        <v>#N/A</v>
        <stp/>
        <stp>BDH|12824923016316375247</stp>
        <tr r="V41" s="4"/>
      </tp>
      <tp t="e">
        <v>#N/A</v>
        <stp/>
        <stp>BDH|16741889437011297215</stp>
        <tr r="CX22" s="4"/>
        <tr r="DC22" s="4"/>
      </tp>
      <tp t="e">
        <v>#N/A</v>
        <stp/>
        <stp>BDH|16038783893491143710</stp>
        <tr r="X167" s="4"/>
      </tp>
      <tp t="e">
        <v>#N/A</v>
        <stp/>
        <stp>BDH|12747196887013150632</stp>
        <tr r="AR180" s="4"/>
      </tp>
      <tp t="e">
        <v>#N/A</v>
        <stp/>
        <stp>BDH|12484964073064989631</stp>
        <tr r="BT30" s="4"/>
      </tp>
      <tp t="e">
        <v>#N/A</v>
        <stp/>
        <stp>BDH|12105072385661846505</stp>
        <tr r="BT151" s="4"/>
      </tp>
      <tp t="e">
        <v>#N/A</v>
        <stp/>
        <stp>BDH|12688018190862801751</stp>
        <tr r="BS231" s="4"/>
      </tp>
      <tp t="e">
        <v>#N/A</v>
        <stp/>
        <stp>BDH|11628065366979578090</stp>
        <tr r="X149" s="4"/>
      </tp>
      <tp t="e">
        <v>#N/A</v>
        <stp/>
        <stp>BDH|16453702848123072869</stp>
        <tr r="X191" s="4"/>
      </tp>
      <tp t="e">
        <v>#N/A</v>
        <stp/>
        <stp>BDH|15857967543657427139</stp>
        <tr r="CV177" s="4"/>
      </tp>
      <tp t="e">
        <v>#N/A</v>
        <stp/>
        <stp>BDH|10698388292937563333</stp>
        <tr r="BU179" s="4"/>
      </tp>
      <tp t="e">
        <v>#N/A</v>
        <stp/>
        <stp>BDH|11952495398872660043</stp>
        <tr r="Z227" s="4"/>
      </tp>
      <tp t="e">
        <v>#N/A</v>
        <stp/>
        <stp>BDH|16266939989450416969</stp>
        <tr r="CX35" s="4"/>
        <tr r="DC35" s="4"/>
      </tp>
      <tp t="e">
        <v>#N/A</v>
        <stp/>
        <stp>BDH|10566032326064249883</stp>
        <tr r="CX160" s="4"/>
        <tr r="DC160" s="4"/>
      </tp>
      <tp t="e">
        <v>#N/A</v>
        <stp/>
        <stp>BDH|16818975421340753333</stp>
        <tr r="BU142" s="4"/>
      </tp>
      <tp t="e">
        <v>#N/A</v>
        <stp/>
        <stp>BDH|11196729771128900717</stp>
        <tr r="CV218" s="4"/>
      </tp>
      <tp t="e">
        <v>#N/A</v>
        <stp/>
        <stp>BDH|16195692179920945920</stp>
        <tr r="DA128" s="4"/>
      </tp>
      <tp t="e">
        <v>#N/A</v>
        <stp/>
        <stp>BDH|14311035036639910028</stp>
        <tr r="BV120" s="4"/>
      </tp>
      <tp t="e">
        <v>#N/A</v>
        <stp/>
        <stp>BDH|10458970666690018188</stp>
        <tr r="AQ92" s="4"/>
      </tp>
      <tp t="e">
        <v>#N/A</v>
        <stp/>
        <stp>BDH|10133248889735421154</stp>
        <tr r="CU91" s="4"/>
      </tp>
      <tp t="e">
        <v>#N/A</v>
        <stp/>
        <stp>BDH|17159258532439248192</stp>
        <tr r="DA50" s="4"/>
      </tp>
      <tp t="e">
        <v>#N/A</v>
        <stp/>
        <stp>BDH|11358653698185482571</stp>
        <tr r="BV152" s="4"/>
      </tp>
      <tp t="e">
        <v>#N/A</v>
        <stp/>
        <stp>BDH|12486286371359566058</stp>
        <tr r="BS31" s="4"/>
      </tp>
      <tp t="e">
        <v>#N/A</v>
        <stp/>
        <stp>BDH|13737688516762357879</stp>
        <tr r="CZ26" s="4"/>
      </tp>
      <tp t="e">
        <v>#N/A</v>
        <stp/>
        <stp>BDH|13008740129528387039</stp>
        <tr r="AQ203" s="4"/>
      </tp>
      <tp t="e">
        <v>#N/A</v>
        <stp/>
        <stp>BDH|18207558049473315417</stp>
        <tr r="AP71" s="4"/>
      </tp>
      <tp t="e">
        <v>#N/A</v>
        <stp/>
        <stp>BDH|10095825048557000564</stp>
        <tr r="DA119" s="4"/>
      </tp>
      <tp t="e">
        <v>#N/A</v>
        <stp/>
        <stp>BDH|16314218598486424523</stp>
        <tr r="Z190" s="4"/>
      </tp>
      <tp t="e">
        <v>#N/A</v>
        <stp/>
        <stp>BDH|16046851127567993575</stp>
        <tr r="BS169" s="4"/>
      </tp>
      <tp t="e">
        <v>#N/A</v>
        <stp/>
        <stp>BDH|14518342144285020890</stp>
        <tr r="W86" s="4"/>
      </tp>
      <tp t="e">
        <v>#N/A</v>
        <stp/>
        <stp>BDH|16917840712536965799</stp>
        <tr r="AR161" s="4"/>
      </tp>
      <tp t="e">
        <v>#N/A</v>
        <stp/>
        <stp>BDH|15383042596223951177</stp>
        <tr r="Y130" s="4"/>
      </tp>
      <tp t="e">
        <v>#N/A</v>
        <stp/>
        <stp>BDH|13306588881297333766</stp>
        <tr r="CU72" s="4"/>
      </tp>
      <tp t="e">
        <v>#N/A</v>
        <stp/>
        <stp>BDH|11686887521822588751</stp>
        <tr r="DA136" s="4"/>
      </tp>
      <tp t="e">
        <v>#N/A</v>
        <stp/>
        <stp>BDH|17440782870158580162</stp>
        <tr r="Y68" s="4"/>
      </tp>
      <tp t="e">
        <v>#N/A</v>
        <stp/>
        <stp>BDH|16766662509738277659</stp>
        <tr r="W169" s="4"/>
      </tp>
      <tp t="e">
        <v>#N/A</v>
        <stp/>
        <stp>BDH|11991679630582399821</stp>
        <tr r="CZ28" s="4"/>
      </tp>
      <tp t="e">
        <v>#N/A</v>
        <stp/>
        <stp>BDH|14589651290962855777</stp>
        <tr r="BT165" s="4"/>
      </tp>
      <tp t="e">
        <v>#N/A</v>
        <stp/>
        <stp>BDH|15593286584509683800</stp>
        <tr r="BU163" s="4"/>
      </tp>
      <tp t="e">
        <v>#N/A</v>
        <stp/>
        <stp>BDH|15468766232589975663</stp>
        <tr r="Z31" s="4"/>
      </tp>
      <tp t="e">
        <v>#N/A</v>
        <stp/>
        <stp>BDH|16230801719011578013</stp>
        <tr r="BV153" s="4"/>
      </tp>
      <tp t="e">
        <v>#N/A</v>
        <stp/>
        <stp>BDH|10409410856748402781</stp>
        <tr r="X193" s="4"/>
      </tp>
      <tp t="e">
        <v>#N/A</v>
        <stp/>
        <stp>BDH|18405130645691843257</stp>
        <tr r="Z171" s="4"/>
      </tp>
      <tp t="e">
        <v>#N/A</v>
        <stp/>
        <stp>BDH|14785234663049912719</stp>
        <tr r="BR73" s="4"/>
      </tp>
      <tp t="e">
        <v>#N/A</v>
        <stp/>
        <stp>BDH|12199296320229426525</stp>
        <tr r="CU60" s="4"/>
      </tp>
      <tp t="e">
        <v>#N/A</v>
        <stp/>
        <stp>BDH|12166090490942346756</stp>
        <tr r="CU26" s="4"/>
      </tp>
      <tp t="e">
        <v>#N/A</v>
        <stp/>
        <stp>BDH|16664825159887599261</stp>
        <tr r="BR250" s="4"/>
      </tp>
      <tp t="e">
        <v>#N/A</v>
        <stp/>
        <stp>BDH|15590238021562013997</stp>
        <tr r="DB32" s="4"/>
      </tp>
      <tp t="e">
        <v>#N/A</v>
        <stp/>
        <stp>BDH|13847424292301297148</stp>
        <tr r="BU145" s="4"/>
      </tp>
      <tp t="e">
        <v>#N/A</v>
        <stp/>
        <stp>BDH|16615139212289084193</stp>
        <tr r="DB229" s="4"/>
      </tp>
      <tp t="e">
        <v>#N/A</v>
        <stp/>
        <stp>BDH|17474725996830539641</stp>
        <tr r="BU158" s="4"/>
      </tp>
      <tp t="e">
        <v>#N/A</v>
        <stp/>
        <stp>BDH|11161792367507985877</stp>
        <tr r="CX27" s="4"/>
        <tr r="DC27" s="4"/>
      </tp>
      <tp t="e">
        <v>#N/A</v>
        <stp/>
        <stp>BDH|15545144418522183890</stp>
        <tr r="BT54" s="4"/>
      </tp>
      <tp t="e">
        <v>#N/A</v>
        <stp/>
        <stp>BDH|10093592492395818625</stp>
        <tr r="AR220" s="4"/>
      </tp>
      <tp t="e">
        <v>#N/A</v>
        <stp/>
        <stp>BDH|14212913283422751863</stp>
        <tr r="AQ88" s="4"/>
      </tp>
      <tp t="e">
        <v>#N/A</v>
        <stp/>
        <stp>BDH|14592670294865122164</stp>
        <tr r="V189" s="4"/>
      </tp>
      <tp t="e">
        <v>#N/A</v>
        <stp/>
        <stp>BDH|11202828976347769617</stp>
        <tr r="Z260" s="4"/>
      </tp>
      <tp t="e">
        <v>#N/A</v>
        <stp/>
        <stp>BDH|13760919187265806897</stp>
        <tr r="W145" s="4"/>
      </tp>
      <tp t="e">
        <v>#N/A</v>
        <stp/>
        <stp>BDH|10595045758288912207</stp>
        <tr r="Y245" s="4"/>
      </tp>
      <tp t="e">
        <v>#N/A</v>
        <stp/>
        <stp>BDH|11830844524916832205</stp>
        <tr r="BU209" s="4"/>
      </tp>
      <tp t="e">
        <v>#N/A</v>
        <stp/>
        <stp>BDH|15960276287753911309</stp>
        <tr r="CU121" s="4"/>
      </tp>
      <tp t="e">
        <v>#N/A</v>
        <stp/>
        <stp>BDH|13334964574804391629</stp>
        <tr r="DB48" s="4"/>
      </tp>
      <tp t="e">
        <v>#N/A</v>
        <stp/>
        <stp>BDH|11745654923392599848</stp>
        <tr r="DA155" s="4"/>
      </tp>
      <tp t="e">
        <v>#N/A</v>
        <stp/>
        <stp>BDH|14349325562279330702</stp>
        <tr r="DA211" s="4"/>
      </tp>
      <tp t="e">
        <v>#N/A</v>
        <stp/>
        <stp>BDH|16543920266962780464</stp>
        <tr r="AT151" s="4"/>
      </tp>
      <tp t="e">
        <v>#N/A</v>
        <stp/>
        <stp>BDH|14958887962573710641</stp>
        <tr r="V24" s="4"/>
      </tp>
      <tp t="e">
        <v>#N/A</v>
        <stp/>
        <stp>BDH|12772032377502421877</stp>
        <tr r="AQ259" s="4"/>
      </tp>
      <tp t="e">
        <v>#N/A</v>
        <stp/>
        <stp>BDH|17527825606932322228</stp>
        <tr r="AS101" s="4"/>
      </tp>
      <tp t="e">
        <v>#N/A</v>
        <stp/>
        <stp>BDH|10784355094377353268</stp>
        <tr r="AR152" s="4"/>
      </tp>
      <tp t="e">
        <v>#N/A</v>
        <stp/>
        <stp>BDH|18137433754974319268</stp>
        <tr r="BR248" s="4"/>
      </tp>
      <tp t="e">
        <v>#N/A</v>
        <stp/>
        <stp>BDH|18307912312906396902</stp>
        <tr r="BU187" s="4"/>
      </tp>
      <tp t="e">
        <v>#N/A</v>
        <stp/>
        <stp>BDH|14979179111422568985</stp>
        <tr r="CW257" s="4"/>
      </tp>
      <tp t="e">
        <v>#N/A</v>
        <stp/>
        <stp>BDH|10694348903699713544</stp>
        <tr r="CW181" s="4"/>
      </tp>
      <tp t="e">
        <v>#N/A</v>
        <stp/>
        <stp>BDH|15832105170785839920</stp>
        <tr r="Z55" s="4"/>
      </tp>
      <tp t="e">
        <v>#N/A</v>
        <stp/>
        <stp>BDH|11697955407183080464</stp>
        <tr r="CZ138" s="4"/>
      </tp>
      <tp t="e">
        <v>#N/A</v>
        <stp/>
        <stp>BDH|16847385879724966925</stp>
        <tr r="CU106" s="4"/>
      </tp>
      <tp t="e">
        <v>#N/A</v>
        <stp/>
        <stp>BDH|16326010830332967892</stp>
        <tr r="X47" s="4"/>
      </tp>
      <tp t="e">
        <v>#N/A</v>
        <stp/>
        <stp>BDH|15535621243829742165</stp>
        <tr r="BT67" s="4"/>
      </tp>
      <tp t="e">
        <v>#N/A</v>
        <stp/>
        <stp>BDH|13194136088165655095</stp>
        <tr r="BR190" s="4"/>
      </tp>
      <tp t="e">
        <v>#N/A</v>
        <stp/>
        <stp>BDH|10592926749293886136</stp>
        <tr r="Y93" s="4"/>
      </tp>
      <tp t="e">
        <v>#N/A</v>
        <stp/>
        <stp>BDH|18066435173213732720</stp>
        <tr r="BR42" s="4"/>
      </tp>
      <tp t="e">
        <v>#N/A</v>
        <stp/>
        <stp>BDH|10718979181747769938</stp>
        <tr r="BR78" s="4"/>
      </tp>
      <tp t="e">
        <v>#N/A</v>
        <stp/>
        <stp>BDH|10367558027908132054</stp>
        <tr r="DA171" s="4"/>
      </tp>
      <tp t="e">
        <v>#N/A</v>
        <stp/>
        <stp>BDH|12696944725360177639</stp>
        <tr r="CX87" s="4"/>
        <tr r="DC87" s="4"/>
      </tp>
      <tp t="e">
        <v>#N/A</v>
        <stp/>
        <stp>BDH|14754605395095141161</stp>
        <tr r="CU102" s="4"/>
      </tp>
      <tp t="e">
        <v>#N/A</v>
        <stp/>
        <stp>BDH|13364269592196138138</stp>
        <tr r="CW177" s="4"/>
      </tp>
      <tp t="e">
        <v>#N/A</v>
        <stp/>
        <stp>BDH|12745535375509006640</stp>
        <tr r="AS54" s="4"/>
      </tp>
      <tp t="e">
        <v>#N/A</v>
        <stp/>
        <stp>BDH|18378043406987438015</stp>
        <tr r="Z191" s="4"/>
      </tp>
      <tp t="e">
        <v>#N/A</v>
        <stp/>
        <stp>BDH|13112278195417246052</stp>
        <tr r="Z153" s="4"/>
      </tp>
      <tp t="e">
        <v>#N/A</v>
        <stp/>
        <stp>BDH|15380144987076327577</stp>
        <tr r="CZ20" s="4"/>
      </tp>
      <tp t="e">
        <v>#N/A</v>
        <stp/>
        <stp>BDH|12709614741198487775</stp>
        <tr r="Y30" s="4"/>
      </tp>
      <tp t="e">
        <v>#N/A</v>
        <stp/>
        <stp>BDH|11625221515458366569</stp>
        <tr r="X52" s="4"/>
      </tp>
      <tp t="e">
        <v>#N/A</v>
        <stp/>
        <stp>BDH|16876194770939774622</stp>
        <tr r="W78" s="4"/>
      </tp>
      <tp t="e">
        <v>#N/A</v>
        <stp/>
        <stp>BDH|13814988162010011366</stp>
        <tr r="AT137" s="4"/>
      </tp>
      <tp t="e">
        <v>#N/A</v>
        <stp/>
        <stp>BDH|17932236651977978866</stp>
        <tr r="AS60" s="4"/>
      </tp>
      <tp t="e">
        <v>#N/A</v>
        <stp/>
        <stp>BDH|18188670622712141119</stp>
        <tr r="CZ248" s="4"/>
      </tp>
      <tp t="e">
        <v>#N/A</v>
        <stp/>
        <stp>BDH|11439256680873782727</stp>
        <tr r="BS201" s="4"/>
      </tp>
      <tp t="e">
        <v>#N/A</v>
        <stp/>
        <stp>BDH|11240272127239655703</stp>
        <tr r="DA127" s="4"/>
      </tp>
      <tp t="e">
        <v>#N/A</v>
        <stp/>
        <stp>BDH|17123826125467734555</stp>
        <tr r="V221" s="4"/>
      </tp>
      <tp t="e">
        <v>#N/A</v>
        <stp/>
        <stp>BDH|16284532384694438065</stp>
        <tr r="X174" s="4"/>
      </tp>
      <tp t="e">
        <v>#N/A</v>
        <stp/>
        <stp>BDH|10540307062982530856</stp>
        <tr r="X98" s="4"/>
      </tp>
      <tp t="e">
        <v>#N/A</v>
        <stp/>
        <stp>BDH|12155660965045687831</stp>
        <tr r="AS42" s="4"/>
      </tp>
      <tp t="e">
        <v>#N/A</v>
        <stp/>
        <stp>BDH|16400928013426328718</stp>
        <tr r="Y124" s="4"/>
      </tp>
      <tp t="e">
        <v>#N/A</v>
        <stp/>
        <stp>BDH|11656563880313032072</stp>
        <tr r="CU75" s="4"/>
      </tp>
      <tp t="e">
        <v>#N/A</v>
        <stp/>
        <stp>BDH|11932780760527736811</stp>
        <tr r="W110" s="4"/>
      </tp>
      <tp t="e">
        <v>#N/A</v>
        <stp/>
        <stp>BDH|10635616548935874810</stp>
        <tr r="DA62" s="4"/>
      </tp>
      <tp t="e">
        <v>#N/A</v>
        <stp/>
        <stp>BDH|14708920417746129559</stp>
        <tr r="CW247" s="4"/>
      </tp>
      <tp t="e">
        <v>#N/A</v>
        <stp/>
        <stp>BDH|15040511680245100264</stp>
        <tr r="AR189" s="4"/>
      </tp>
      <tp t="e">
        <v>#N/A</v>
        <stp/>
        <stp>BDH|10194246164999161267</stp>
        <tr r="Z232" s="4"/>
      </tp>
      <tp t="e">
        <v>#N/A</v>
        <stp/>
        <stp>BDH|16694228275884683817</stp>
        <tr r="Y227" s="4"/>
      </tp>
      <tp t="e">
        <v>#N/A</v>
        <stp/>
        <stp>BDH|18333214856573733357</stp>
        <tr r="DA188" s="4"/>
      </tp>
      <tp t="e">
        <v>#N/A</v>
        <stp/>
        <stp>BDH|17570456889523395734</stp>
        <tr r="BR134" s="4"/>
      </tp>
      <tp t="e">
        <v>#N/A</v>
        <stp/>
        <stp>BDH|14603483857143090905</stp>
        <tr r="V208" s="4"/>
      </tp>
      <tp t="e">
        <v>#N/A</v>
        <stp/>
        <stp>BDH|13079655066005342998</stp>
        <tr r="CZ208" s="4"/>
      </tp>
      <tp t="e">
        <v>#N/A</v>
        <stp/>
        <stp>BDH|17613503784924908126</stp>
        <tr r="W170" s="4"/>
      </tp>
      <tp t="e">
        <v>#N/A</v>
        <stp/>
        <stp>BDH|15850854844646578051</stp>
        <tr r="AP85" s="4"/>
      </tp>
      <tp t="e">
        <v>#N/A</v>
        <stp/>
        <stp>BDH|17338387760279577476</stp>
        <tr r="V201" s="4"/>
      </tp>
      <tp t="e">
        <v>#N/A</v>
        <stp/>
        <stp>BDH|11275655895160923126</stp>
        <tr r="AR70" s="4"/>
      </tp>
      <tp t="e">
        <v>#N/A</v>
        <stp/>
        <stp>BDH|14232906929258701853</stp>
        <tr r="AP70" s="4"/>
      </tp>
      <tp t="e">
        <v>#N/A</v>
        <stp/>
        <stp>BDH|15942604280016433247</stp>
        <tr r="CW29" s="4"/>
      </tp>
      <tp t="e">
        <v>#N/A</v>
        <stp/>
        <stp>BDH|13726482192562368368</stp>
        <tr r="CW71" s="4"/>
      </tp>
      <tp t="e">
        <v>#N/A</v>
        <stp/>
        <stp>BDH|11847592219379169318</stp>
        <tr r="DB145" s="4"/>
      </tp>
      <tp t="e">
        <v>#N/A</v>
        <stp/>
        <stp>BDH|12351979407434234091</stp>
        <tr r="CX236" s="4"/>
        <tr r="DC236" s="4"/>
      </tp>
      <tp t="e">
        <v>#N/A</v>
        <stp/>
        <stp>BDH|17991578377803979982</stp>
        <tr r="V170" s="4"/>
      </tp>
      <tp t="e">
        <v>#N/A</v>
        <stp/>
        <stp>BDH|15384593572531385937</stp>
        <tr r="DA230" s="4"/>
      </tp>
      <tp t="e">
        <v>#N/A</v>
        <stp/>
        <stp>BDH|15254919934094733488</stp>
        <tr r="BS38" s="4"/>
      </tp>
      <tp t="e">
        <v>#N/A</v>
        <stp/>
        <stp>BDH|11059756055834142899</stp>
        <tr r="Y117" s="4"/>
      </tp>
      <tp t="e">
        <v>#N/A</v>
        <stp/>
        <stp>BDH|11827317654209481119</stp>
        <tr r="BV72" s="4"/>
      </tp>
      <tp t="e">
        <v>#N/A</v>
        <stp/>
        <stp>BDH|12987068582635304062</stp>
        <tr r="AS240" s="4"/>
      </tp>
      <tp t="e">
        <v>#N/A</v>
        <stp/>
        <stp>BDH|12582364207119709786</stp>
        <tr r="Y198" s="4"/>
      </tp>
      <tp t="e">
        <v>#N/A</v>
        <stp/>
        <stp>BDH|18341620276121435789</stp>
        <tr r="CW23" s="4"/>
      </tp>
      <tp t="e">
        <v>#N/A</v>
        <stp/>
        <stp>BDH|17653058730129106292</stp>
        <tr r="AS110" s="4"/>
      </tp>
      <tp t="e">
        <v>#N/A</v>
        <stp/>
        <stp>BDH|10831946928880897478</stp>
        <tr r="AT123" s="4"/>
      </tp>
      <tp t="e">
        <v>#N/A</v>
        <stp/>
        <stp>BDH|15035210198779642842</stp>
        <tr r="DA123" s="4"/>
      </tp>
      <tp t="e">
        <v>#N/A</v>
        <stp/>
        <stp>BDH|16312109378476681961</stp>
        <tr r="BR176" s="4"/>
      </tp>
      <tp t="e">
        <v>#N/A</v>
        <stp/>
        <stp>BDH|13066240844993268981</stp>
        <tr r="V163" s="4"/>
      </tp>
      <tp t="e">
        <v>#N/A</v>
        <stp/>
        <stp>BDH|17349405692497851238</stp>
        <tr r="AS81" s="4"/>
      </tp>
      <tp t="e">
        <v>#N/A</v>
        <stp/>
        <stp>BDH|14978838577576423237</stp>
        <tr r="W77" s="4"/>
      </tp>
      <tp t="e">
        <v>#N/A</v>
        <stp/>
        <stp>BDH|16924898782168821107</stp>
        <tr r="BS53" s="4"/>
      </tp>
      <tp t="e">
        <v>#N/A</v>
        <stp/>
        <stp>BDH|12693687970049119552</stp>
        <tr r="AS95" s="4"/>
      </tp>
      <tp t="e">
        <v>#N/A</v>
        <stp/>
        <stp>BDH|13924285485244754293</stp>
        <tr r="CU50" s="4"/>
      </tp>
      <tp t="e">
        <v>#N/A</v>
        <stp/>
        <stp>BDH|10598916261941954167</stp>
        <tr r="BV115" s="4"/>
      </tp>
      <tp t="e">
        <v>#N/A</v>
        <stp/>
        <stp>BDH|16968007599432841258</stp>
        <tr r="BV176" s="4"/>
      </tp>
      <tp t="e">
        <v>#N/A</v>
        <stp/>
        <stp>BDH|13278362280145195285</stp>
        <tr r="CX145" s="4"/>
        <tr r="DC145" s="4"/>
      </tp>
      <tp t="e">
        <v>#N/A</v>
        <stp/>
        <stp>BDH|14740127419398097315</stp>
        <tr r="AQ258" s="4"/>
      </tp>
      <tp t="e">
        <v>#N/A</v>
        <stp/>
        <stp>BDH|10341963988737909996</stp>
        <tr r="BS134" s="4"/>
      </tp>
      <tp t="e">
        <v>#N/A</v>
        <stp/>
        <stp>BDH|15546691231228853787</stp>
        <tr r="AT114" s="4"/>
      </tp>
      <tp t="e">
        <v>#N/A</v>
        <stp/>
        <stp>BDH|17529733839968642449</stp>
        <tr r="AT198" s="4"/>
      </tp>
      <tp t="e">
        <v>#N/A</v>
        <stp/>
        <stp>BDH|14919278395197130761</stp>
        <tr r="BV139" s="4"/>
      </tp>
      <tp t="e">
        <v>#N/A</v>
        <stp/>
        <stp>BDH|15839628945948487073</stp>
        <tr r="BT206" s="4"/>
      </tp>
      <tp t="e">
        <v>#N/A</v>
        <stp/>
        <stp>BDH|13849971861800228301</stp>
        <tr r="DB22" s="4"/>
      </tp>
      <tp t="e">
        <v>#N/A</v>
        <stp/>
        <stp>BDH|13862624411668393348</stp>
        <tr r="DA20" s="4"/>
      </tp>
      <tp t="e">
        <v>#N/A</v>
        <stp/>
        <stp>BDH|15153046715502806943</stp>
        <tr r="X245" s="4"/>
      </tp>
      <tp t="e">
        <v>#N/A</v>
        <stp/>
        <stp>BDH|16532660385001922635</stp>
        <tr r="X162" s="4"/>
      </tp>
      <tp t="e">
        <v>#N/A</v>
        <stp/>
        <stp>BDH|15644998533500441075</stp>
        <tr r="BS150" s="4"/>
      </tp>
      <tp t="e">
        <v>#N/A</v>
        <stp/>
        <stp>BDH|13378098005134463845</stp>
        <tr r="BT243" s="4"/>
      </tp>
      <tp t="e">
        <v>#N/A</v>
        <stp/>
        <stp>BDH|13166058959709278003</stp>
        <tr r="CU40" s="4"/>
      </tp>
      <tp t="e">
        <v>#N/A</v>
        <stp/>
        <stp>BDH|10426873036654342090</stp>
        <tr r="BU160" s="4"/>
      </tp>
      <tp t="e">
        <v>#N/A</v>
        <stp/>
        <stp>BDH|16888664041819767270</stp>
        <tr r="X203" s="4"/>
      </tp>
      <tp t="e">
        <v>#N/A</v>
        <stp/>
        <stp>BDH|11307467113522082998</stp>
        <tr r="Z104" s="4"/>
      </tp>
      <tp t="e">
        <v>#N/A</v>
        <stp/>
        <stp>BDH|10725938341800342297</stp>
        <tr r="CZ103" s="4"/>
      </tp>
      <tp t="e">
        <v>#N/A</v>
        <stp/>
        <stp>BDH|18128153939854272108</stp>
        <tr r="AS158" s="4"/>
      </tp>
      <tp t="e">
        <v>#N/A</v>
        <stp/>
        <stp>BDH|12565481034739225344</stp>
        <tr r="DA75" s="4"/>
      </tp>
      <tp t="e">
        <v>#N/A</v>
        <stp/>
        <stp>BDH|18019217797384138883</stp>
        <tr r="X216" s="4"/>
      </tp>
      <tp t="e">
        <v>#N/A</v>
        <stp/>
        <stp>BDH|10942841140656336515</stp>
        <tr r="CU34" s="4"/>
      </tp>
      <tp t="e">
        <v>#N/A</v>
        <stp/>
        <stp>BDH|16596689753918330231</stp>
        <tr r="AS168" s="4"/>
      </tp>
      <tp t="e">
        <v>#N/A</v>
        <stp/>
        <stp>BDH|17005719868651172861</stp>
        <tr r="AS248" s="4"/>
      </tp>
      <tp t="e">
        <v>#N/A</v>
        <stp/>
        <stp>BDH|15830878415915356677</stp>
        <tr r="AT263" s="4"/>
      </tp>
      <tp t="e">
        <v>#N/A</v>
        <stp/>
        <stp>BDH|16300846179782464442</stp>
        <tr r="BT81" s="4"/>
      </tp>
      <tp t="e">
        <v>#N/A</v>
        <stp/>
        <stp>BDH|17093246524359452250</stp>
        <tr r="BU48" s="4"/>
      </tp>
      <tp t="e">
        <v>#N/A</v>
        <stp/>
        <stp>BDH|12047530489120845339</stp>
        <tr r="V26" s="4"/>
      </tp>
      <tp t="e">
        <v>#N/A</v>
        <stp/>
        <stp>BDH|14726925361423253479</stp>
        <tr r="Z127" s="4"/>
      </tp>
      <tp t="e">
        <v>#N/A</v>
        <stp/>
        <stp>BDH|14806005983966302692</stp>
        <tr r="BU165" s="4"/>
      </tp>
      <tp t="e">
        <v>#N/A</v>
        <stp/>
        <stp>BDH|17116543683607409139</stp>
        <tr r="AP131" s="4"/>
      </tp>
      <tp t="e">
        <v>#N/A</v>
        <stp/>
        <stp>BDH|11380897339037476164</stp>
        <tr r="CV81" s="4"/>
      </tp>
      <tp t="e">
        <v>#N/A</v>
        <stp/>
        <stp>BDH|15083841391269030144</stp>
        <tr r="AT60" s="4"/>
      </tp>
      <tp t="e">
        <v>#N/A</v>
        <stp/>
        <stp>BDH|14377874595630646962</stp>
        <tr r="W107" s="4"/>
      </tp>
      <tp t="e">
        <v>#N/A</v>
        <stp/>
        <stp>BDH|18236256661833580322</stp>
        <tr r="Y89" s="4"/>
      </tp>
      <tp t="e">
        <v>#N/A</v>
        <stp/>
        <stp>BDH|13539724208100827862</stp>
        <tr r="BV95" s="4"/>
      </tp>
      <tp t="e">
        <v>#N/A</v>
        <stp/>
        <stp>BDH|13193101866921379950</stp>
        <tr r="AP123" s="4"/>
      </tp>
      <tp t="e">
        <v>#N/A</v>
        <stp/>
        <stp>BDH|14526991268976422103</stp>
        <tr r="CX154" s="4"/>
        <tr r="DC154" s="4"/>
      </tp>
      <tp t="e">
        <v>#N/A</v>
        <stp/>
        <stp>BDH|16931827143135183394</stp>
        <tr r="CV196" s="4"/>
      </tp>
      <tp t="e">
        <v>#N/A</v>
        <stp/>
        <stp>BDH|16893453925034860802</stp>
        <tr r="CU168" s="4"/>
      </tp>
      <tp t="e">
        <v>#N/A</v>
        <stp/>
        <stp>BDH|18213197829852741557</stp>
        <tr r="DB216" s="4"/>
      </tp>
      <tp t="e">
        <v>#N/A</v>
        <stp/>
        <stp>BDH|11528470390402526278</stp>
        <tr r="BT42" s="4"/>
      </tp>
      <tp t="e">
        <v>#N/A</v>
        <stp/>
        <stp>BDH|17810348496315979439</stp>
        <tr r="BU94" s="4"/>
      </tp>
      <tp t="e">
        <v>#N/A</v>
        <stp/>
        <stp>BDH|13594971263370478065</stp>
        <tr r="AR37" s="4"/>
      </tp>
      <tp t="e">
        <v>#N/A</v>
        <stp/>
        <stp>BDH|13906293625798491724</stp>
        <tr r="AP210" s="4"/>
      </tp>
      <tp t="e">
        <v>#N/A</v>
        <stp/>
        <stp>BDH|18225751960844450107</stp>
        <tr r="AS181" s="4"/>
      </tp>
      <tp t="e">
        <v>#N/A</v>
        <stp/>
        <stp>BDH|18027538395659308164</stp>
        <tr r="DA35" s="4"/>
      </tp>
      <tp t="e">
        <v>#N/A</v>
        <stp/>
        <stp>BDH|15325172873987130855</stp>
        <tr r="Z143" s="4"/>
      </tp>
      <tp t="e">
        <v>#N/A</v>
        <stp/>
        <stp>BDH|18082167202703163661</stp>
        <tr r="DA48" s="4"/>
      </tp>
      <tp t="e">
        <v>#N/A</v>
        <stp/>
        <stp>BDH|11546328405519867791</stp>
        <tr r="CW269" s="4"/>
        <tr r="CW274" s="4"/>
      </tp>
      <tp t="e">
        <v>#N/A</v>
        <stp/>
        <stp>BDH|14339815190950336921</stp>
        <tr r="AQ155" s="4"/>
      </tp>
      <tp t="e">
        <v>#N/A</v>
        <stp/>
        <stp>BDH|18282558615689328929</stp>
        <tr r="X169" s="4"/>
      </tp>
      <tp t="e">
        <v>#N/A</v>
        <stp/>
        <stp>BDH|11223618197313705104</stp>
        <tr r="BU221" s="4"/>
      </tp>
      <tp t="e">
        <v>#N/A</v>
        <stp/>
        <stp>BDH|11628041621596417945</stp>
        <tr r="BU155" s="4"/>
      </tp>
      <tp t="e">
        <v>#N/A</v>
        <stp/>
        <stp>BDH|14166924960002602567</stp>
        <tr r="V108" s="4"/>
      </tp>
      <tp t="e">
        <v>#N/A</v>
        <stp/>
        <stp>BDH|13079389793404070197</stp>
        <tr r="CX81" s="4"/>
        <tr r="DC81" s="4"/>
      </tp>
      <tp t="e">
        <v>#N/A</v>
        <stp/>
        <stp>BDH|12299741995065468557</stp>
        <tr r="CV33" s="4"/>
      </tp>
      <tp t="e">
        <v>#N/A</v>
        <stp/>
        <stp>BDH|10233229360068022027</stp>
        <tr r="BS45" s="4"/>
      </tp>
      <tp t="e">
        <v>#N/A</v>
        <stp/>
        <stp>BDH|13428286229209741601</stp>
        <tr r="DB264" s="4"/>
      </tp>
      <tp t="e">
        <v>#N/A</v>
        <stp/>
        <stp>BDH|18037961945159899099</stp>
        <tr r="CX117" s="4"/>
        <tr r="DC117" s="4"/>
      </tp>
      <tp t="e">
        <v>#N/A</v>
        <stp/>
        <stp>BDH|10200400246769513534</stp>
        <tr r="AR123" s="4"/>
      </tp>
      <tp t="e">
        <v>#N/A</v>
        <stp/>
        <stp>BDH|13165790599652036332</stp>
        <tr r="DB80" s="4"/>
      </tp>
      <tp t="e">
        <v>#N/A</v>
        <stp/>
        <stp>BDH|16212267982089776931</stp>
        <tr r="BR99" s="4"/>
      </tp>
      <tp t="e">
        <v>#N/A</v>
        <stp/>
        <stp>BDH|16018523098321839707</stp>
        <tr r="BU161" s="4"/>
      </tp>
      <tp t="e">
        <v>#N/A</v>
        <stp/>
        <stp>BDH|15357510172979564201</stp>
        <tr r="AR170" s="4"/>
      </tp>
      <tp t="e">
        <v>#N/A</v>
        <stp/>
        <stp>BDH|10066122028788885772</stp>
        <tr r="AR72" s="4"/>
      </tp>
      <tp t="e">
        <v>#N/A</v>
        <stp/>
        <stp>BDH|16436080189450393236</stp>
        <tr r="AP135" s="4"/>
      </tp>
      <tp t="e">
        <v>#N/A</v>
        <stp/>
        <stp>BDH|12349029084032258424</stp>
        <tr r="AT119" s="4"/>
      </tp>
      <tp t="e">
        <v>#N/A</v>
        <stp/>
        <stp>BDH|15889480297662249609</stp>
        <tr r="BR196" s="4"/>
      </tp>
      <tp t="e">
        <v>#N/A</v>
        <stp/>
        <stp>BDH|13031292299556262270</stp>
        <tr r="BV135" s="4"/>
      </tp>
      <tp t="e">
        <v>#N/A</v>
        <stp/>
        <stp>BDH|15938890802706610717</stp>
        <tr r="Y108" s="4"/>
      </tp>
      <tp t="e">
        <v>#N/A</v>
        <stp/>
        <stp>BDH|13003028304946427971</stp>
        <tr r="BR228" s="4"/>
      </tp>
      <tp t="e">
        <v>#N/A</v>
        <stp/>
        <stp>BDH|15558352693030769311</stp>
        <tr r="AR56" s="4"/>
      </tp>
      <tp t="e">
        <v>#N/A</v>
        <stp/>
        <stp>BDH|11216823421326243161</stp>
        <tr r="CU214" s="4"/>
      </tp>
      <tp t="e">
        <v>#N/A</v>
        <stp/>
        <stp>BDH|13455590935141485887</stp>
        <tr r="CX123" s="4"/>
        <tr r="DC123" s="4"/>
      </tp>
      <tp t="e">
        <v>#N/A</v>
        <stp/>
        <stp>BDH|14547176316871327930</stp>
        <tr r="CV204" s="4"/>
      </tp>
      <tp t="e">
        <v>#N/A</v>
        <stp/>
        <stp>BDH|11678652426250943980</stp>
        <tr r="AR237" s="4"/>
      </tp>
      <tp t="e">
        <v>#N/A</v>
        <stp/>
        <stp>BDH|18415182558294369434</stp>
        <tr r="BR114" s="4"/>
      </tp>
      <tp t="e">
        <v>#N/A</v>
        <stp/>
        <stp>BDH|12560923841605596678</stp>
        <tr r="AT161" s="4"/>
      </tp>
      <tp t="e">
        <v>#N/A</v>
        <stp/>
        <stp>BDH|12554077721225669914</stp>
        <tr r="W198" s="4"/>
      </tp>
      <tp t="e">
        <v>#N/A</v>
        <stp/>
        <stp>BDH|15677649854669081321</stp>
        <tr r="BU28" s="4"/>
      </tp>
      <tp t="e">
        <v>#N/A</v>
        <stp/>
        <stp>BDH|12463805986087563934</stp>
        <tr r="AP225" s="4"/>
      </tp>
      <tp t="e">
        <v>#N/A</v>
        <stp/>
        <stp>BDH|12753936572262730253</stp>
        <tr r="CV193" s="4"/>
      </tp>
      <tp t="e">
        <v>#N/A</v>
        <stp/>
        <stp>BDH|10400632226491378960</stp>
        <tr r="CZ76" s="4"/>
      </tp>
      <tp t="e">
        <v>#N/A</v>
        <stp/>
        <stp>BDH|14027954195301431906</stp>
        <tr r="W227" s="4"/>
      </tp>
      <tp t="e">
        <v>#N/A</v>
        <stp/>
        <stp>BDH|10109216193142417531</stp>
        <tr r="CX247" s="4"/>
        <tr r="DC247" s="4"/>
      </tp>
      <tp t="e">
        <v>#N/A</v>
        <stp/>
        <stp>BDH|17658205904049113076</stp>
        <tr r="BS40" s="4"/>
      </tp>
      <tp t="e">
        <v>#N/A</v>
        <stp/>
        <stp>BDH|16063111381486342571</stp>
        <tr r="AP252" s="4"/>
      </tp>
      <tp t="e">
        <v>#N/A</v>
        <stp/>
        <stp>BDH|15629973575326753172</stp>
        <tr r="CX213" s="4"/>
        <tr r="DC213" s="4"/>
      </tp>
      <tp t="e">
        <v>#N/A</v>
        <stp/>
        <stp>BDH|17080880389989222276</stp>
        <tr r="AR71" s="4"/>
      </tp>
      <tp t="e">
        <v>#N/A</v>
        <stp/>
        <stp>BDH|18098830272968271373</stp>
        <tr r="Z220" s="4"/>
      </tp>
      <tp t="e">
        <v>#N/A</v>
        <stp/>
        <stp>BDH|14144948162813483478</stp>
        <tr r="CU157" s="4"/>
      </tp>
      <tp t="e">
        <v>#N/A</v>
        <stp/>
        <stp>BDH|10637526780570481172</stp>
        <tr r="BR258" s="4"/>
      </tp>
      <tp t="e">
        <v>#N/A</v>
        <stp/>
        <stp>BDH|14114418606674554840</stp>
        <tr r="BV74" s="4"/>
      </tp>
      <tp t="e">
        <v>#N/A</v>
        <stp/>
        <stp>BDH|18141644417700354368</stp>
        <tr r="DB57" s="4"/>
      </tp>
      <tp t="e">
        <v>#N/A</v>
        <stp/>
        <stp>BDH|11176567105429657139</stp>
        <tr r="BR96" s="4"/>
      </tp>
      <tp t="e">
        <v>#N/A</v>
        <stp/>
        <stp>BDH|17079861132125016539</stp>
        <tr r="Y90" s="4"/>
      </tp>
      <tp t="e">
        <v>#N/A</v>
        <stp/>
        <stp>BDH|14892485095082015720</stp>
        <tr r="BU45" s="4"/>
      </tp>
      <tp t="e">
        <v>#N/A</v>
        <stp/>
        <stp>BDH|16213833405304293615</stp>
        <tr r="CW236" s="4"/>
      </tp>
      <tp t="e">
        <v>#N/A</v>
        <stp/>
        <stp>BDH|14285869541231701550</stp>
        <tr r="AQ77" s="4"/>
      </tp>
      <tp t="e">
        <v>#N/A</v>
        <stp/>
        <stp>BDH|15272846432813790142</stp>
        <tr r="W24" s="4"/>
      </tp>
      <tp t="e">
        <v>#N/A</v>
        <stp/>
        <stp>BDH|13839177909058256633</stp>
        <tr r="CU181" s="4"/>
      </tp>
      <tp t="e">
        <v>#N/A</v>
        <stp/>
        <stp>BDH|14827992967210942787</stp>
        <tr r="Z203" s="4"/>
      </tp>
      <tp t="e">
        <v>#N/A</v>
        <stp/>
        <stp>BDH|18076141802137452253</stp>
        <tr r="W26" s="4"/>
      </tp>
      <tp t="e">
        <v>#N/A</v>
        <stp/>
        <stp>BDH|14833809600265689590</stp>
        <tr r="CU85" s="4"/>
      </tp>
      <tp t="e">
        <v>#N/A</v>
        <stp/>
        <stp>BDH|10238685188161603333</stp>
        <tr r="CW196" s="4"/>
      </tp>
      <tp t="e">
        <v>#N/A</v>
        <stp/>
        <stp>BDH|15274600096926056022</stp>
        <tr r="BS108" s="4"/>
      </tp>
      <tp t="e">
        <v>#N/A</v>
        <stp/>
        <stp>BDH|15677553616424299916</stp>
        <tr r="DB127" s="4"/>
      </tp>
      <tp t="e">
        <v>#N/A</v>
        <stp/>
        <stp>BDH|12612634933482564958</stp>
        <tr r="CV54" s="4"/>
      </tp>
      <tp t="e">
        <v>#N/A</v>
        <stp/>
        <stp>BDH|10480214340419423377</stp>
        <tr r="BV89" s="4"/>
      </tp>
      <tp t="e">
        <v>#N/A</v>
        <stp/>
        <stp>BDH|13441906434985564031</stp>
        <tr r="BT205" s="4"/>
      </tp>
      <tp t="e">
        <v>#N/A</v>
        <stp/>
        <stp>BDH|10118852314022417721</stp>
        <tr r="Y65" s="4"/>
      </tp>
      <tp t="e">
        <v>#N/A</v>
        <stp/>
        <stp>BDH|16015082804219315393</stp>
        <tr r="AQ158" s="4"/>
      </tp>
      <tp t="e">
        <v>#N/A</v>
        <stp/>
        <stp>BDH|12034544182185041603</stp>
        <tr r="V139" s="4"/>
      </tp>
      <tp t="e">
        <v>#N/A</v>
        <stp/>
        <stp>BDH|16732089285890508293</stp>
        <tr r="CW246" s="4"/>
      </tp>
      <tp t="e">
        <v>#N/A</v>
        <stp/>
        <stp>BDH|15990481994324684055</stp>
        <tr r="CW192" s="4"/>
      </tp>
      <tp t="e">
        <v>#N/A</v>
        <stp/>
        <stp>BDH|10956402488325206551</stp>
        <tr r="CV264" s="4"/>
      </tp>
      <tp t="e">
        <v>#N/A</v>
        <stp/>
        <stp>BDH|13908778886629616974</stp>
        <tr r="CU76" s="4"/>
      </tp>
      <tp t="e">
        <v>#N/A</v>
        <stp/>
        <stp>BDH|14769673267250888865</stp>
        <tr r="DA49" s="4"/>
      </tp>
      <tp t="e">
        <v>#N/A</v>
        <stp/>
        <stp>BDH|10164919278804562643</stp>
        <tr r="AR218" s="4"/>
      </tp>
      <tp t="e">
        <v>#N/A</v>
        <stp/>
        <stp>BDH|15226819309974676551</stp>
        <tr r="BU244" s="4"/>
      </tp>
      <tp t="e">
        <v>#N/A</v>
        <stp/>
        <stp>BDH|17093487386484574337</stp>
        <tr r="CZ201" s="4"/>
      </tp>
      <tp t="e">
        <v>#N/A</v>
        <stp/>
        <stp>BDH|14547803954532108788</stp>
        <tr r="DA258" s="4"/>
      </tp>
      <tp t="e">
        <v>#N/A</v>
        <stp/>
        <stp>BDH|12582805359963563015</stp>
        <tr r="AP121" s="4"/>
      </tp>
      <tp t="e">
        <v>#N/A</v>
        <stp/>
        <stp>BDH|11554641021569907014</stp>
        <tr r="DB223" s="4"/>
      </tp>
      <tp t="e">
        <v>#N/A</v>
        <stp/>
        <stp>BDH|15840326262439739571</stp>
        <tr r="Z254" s="4"/>
      </tp>
      <tp t="e">
        <v>#N/A</v>
        <stp/>
        <stp>BDH|15182350181133862164</stp>
        <tr r="CV67" s="4"/>
      </tp>
      <tp t="e">
        <v>#N/A</v>
        <stp/>
        <stp>BDH|12285013895533411490</stp>
        <tr r="W235" s="4"/>
      </tp>
      <tp t="e">
        <v>#N/A</v>
        <stp/>
        <stp>BDH|14629091976587497860</stp>
        <tr r="CX255" s="4"/>
        <tr r="DC255" s="4"/>
      </tp>
      <tp t="e">
        <v>#N/A</v>
        <stp/>
        <stp>BDH|13945118971330441964</stp>
        <tr r="X232" s="4"/>
      </tp>
      <tp t="e">
        <v>#N/A</v>
        <stp/>
        <stp>BDH|16449136643087916860</stp>
        <tr r="X171" s="4"/>
      </tp>
      <tp t="e">
        <v>#N/A</v>
        <stp/>
        <stp>BDH|17445649979788738258</stp>
        <tr r="DA186" s="4"/>
      </tp>
      <tp t="e">
        <v>#N/A</v>
        <stp/>
        <stp>BDH|13865791285759904961</stp>
        <tr r="AR202" s="4"/>
      </tp>
      <tp t="e">
        <v>#N/A</v>
        <stp/>
        <stp>BDH|17685560823859139594</stp>
        <tr r="CU223" s="4"/>
      </tp>
      <tp t="e">
        <v>#N/A</v>
        <stp/>
        <stp>BDH|13835037940743356829</stp>
        <tr r="BU135" s="4"/>
      </tp>
      <tp t="e">
        <v>#N/A</v>
        <stp/>
        <stp>BDH|13824959875328437965</stp>
        <tr r="CX224" s="4"/>
        <tr r="DC224" s="4"/>
      </tp>
      <tp t="e">
        <v>#N/A</v>
        <stp/>
        <stp>BDH|11562684903068127353</stp>
        <tr r="Y158" s="4"/>
      </tp>
      <tp t="e">
        <v>#N/A</v>
        <stp/>
        <stp>BDH|13735357898733300635</stp>
        <tr r="CU48" s="4"/>
      </tp>
      <tp t="e">
        <v>#N/A</v>
        <stp/>
        <stp>BDH|11930750238898111180</stp>
        <tr r="CX209" s="4"/>
        <tr r="DC209" s="4"/>
      </tp>
      <tp t="e">
        <v>#N/A</v>
        <stp/>
        <stp>BDH|11281676315082931844</stp>
        <tr r="AR43" s="4"/>
      </tp>
      <tp t="e">
        <v>#N/A</v>
        <stp/>
        <stp>BDH|16582405996460883762</stp>
        <tr r="BV48" s="4"/>
      </tp>
      <tp t="e">
        <v>#N/A</v>
        <stp/>
        <stp>BDH|12408890955594765738</stp>
        <tr r="CW252" s="4"/>
      </tp>
      <tp t="e">
        <v>#N/A</v>
        <stp/>
        <stp>BDH|14157476323738052698</stp>
        <tr r="BU76" s="4"/>
      </tp>
      <tp t="e">
        <v>#N/A</v>
        <stp/>
        <stp>BDH|10313489883339235969</stp>
        <tr r="CZ42" s="4"/>
      </tp>
      <tp t="e">
        <v>#N/A</v>
        <stp/>
        <stp>BDH|18211306662718914954</stp>
        <tr r="BT200" s="4"/>
      </tp>
      <tp t="e">
        <v>#N/A</v>
        <stp/>
        <stp>BDH|15878876410162382233</stp>
        <tr r="BU139" s="4"/>
      </tp>
      <tp t="e">
        <v>#N/A</v>
        <stp/>
        <stp>BDH|11793774539161136875</stp>
        <tr r="AP49" s="4"/>
      </tp>
      <tp t="e">
        <v>#N/A</v>
        <stp/>
        <stp>BDH|16818902952961505702</stp>
        <tr r="CV229" s="4"/>
      </tp>
      <tp t="e">
        <v>#N/A</v>
        <stp/>
        <stp>BDH|17832815111552778004</stp>
        <tr r="CX246" s="4"/>
        <tr r="DC246" s="4"/>
      </tp>
      <tp t="e">
        <v>#N/A</v>
        <stp/>
        <stp>BDH|17847241330393704941</stp>
        <tr r="AP211" s="4"/>
      </tp>
      <tp t="e">
        <v>#N/A</v>
        <stp/>
        <stp>BDH|16394842748782223429</stp>
        <tr r="AS233" s="4"/>
      </tp>
      <tp t="e">
        <v>#N/A</v>
        <stp/>
        <stp>BDH|10442102494231697583</stp>
        <tr r="CV199" s="4"/>
      </tp>
      <tp t="e">
        <v>#N/A</v>
        <stp/>
        <stp>BDH|15055293054876649857</stp>
        <tr r="CV139" s="4"/>
      </tp>
      <tp t="e">
        <v>#N/A</v>
        <stp/>
        <stp>BDH|13807421903029045279</stp>
        <tr r="W132" s="4"/>
      </tp>
      <tp t="e">
        <v>#N/A</v>
        <stp/>
        <stp>BDH|17662517674288971146</stp>
        <tr r="CZ72" s="4"/>
      </tp>
      <tp t="e">
        <v>#N/A</v>
        <stp/>
        <stp>BDH|16487135393196281486</stp>
        <tr r="BT196" s="4"/>
      </tp>
      <tp t="e">
        <v>#N/A</v>
        <stp/>
        <stp>BDH|12419223271229073290</stp>
        <tr r="V218" s="4"/>
      </tp>
      <tp t="e">
        <v>#N/A</v>
        <stp/>
        <stp>BDH|17953738713984670915</stp>
        <tr r="AQ169" s="4"/>
      </tp>
      <tp t="e">
        <v>#N/A</v>
        <stp/>
        <stp>BDH|17164663840539146081</stp>
        <tr r="AQ231" s="4"/>
      </tp>
      <tp t="e">
        <v>#N/A</v>
        <stp/>
        <stp>BDH|12361887890649515603</stp>
        <tr r="CU270" s="4"/>
      </tp>
      <tp t="e">
        <v>#N/A</v>
        <stp/>
        <stp>BDH|12885037288177275001</stp>
        <tr r="BU252" s="4"/>
      </tp>
      <tp t="e">
        <v>#N/A</v>
        <stp/>
        <stp>BDH|17475760225937415821</stp>
        <tr r="X56" s="4"/>
      </tp>
      <tp t="e">
        <v>#N/A</v>
        <stp/>
        <stp>BDH|13823021479448793150</stp>
        <tr r="AQ206" s="4"/>
      </tp>
      <tp t="e">
        <v>#N/A</v>
        <stp/>
        <stp>BDH|12302020399666033099</stp>
        <tr r="CX201" s="4"/>
        <tr r="DC201" s="4"/>
      </tp>
      <tp t="e">
        <v>#N/A</v>
        <stp/>
        <stp>BDH|10069379749823765982</stp>
        <tr r="BU147" s="4"/>
      </tp>
      <tp t="e">
        <v>#N/A</v>
        <stp/>
        <stp>BDH|13103654389986568699</stp>
        <tr r="BV58" s="4"/>
      </tp>
      <tp t="e">
        <v>#N/A</v>
        <stp/>
        <stp>BDH|13512046230605534855</stp>
        <tr r="AS172" s="4"/>
      </tp>
      <tp t="e">
        <v>#N/A</v>
        <stp/>
        <stp>BDH|13446872954237037461</stp>
        <tr r="CW234" s="4"/>
      </tp>
      <tp t="e">
        <v>#N/A</v>
        <stp/>
        <stp>BDH|12057156680666370069</stp>
        <tr r="BS91" s="4"/>
      </tp>
      <tp t="e">
        <v>#N/A</v>
        <stp/>
        <stp>BDH|18009134161381554378</stp>
        <tr r="CZ21" s="4"/>
      </tp>
      <tp t="e">
        <v>#N/A</v>
        <stp/>
        <stp>BDH|17683823233113308244</stp>
        <tr r="V52" s="4"/>
      </tp>
      <tp t="e">
        <v>#N/A</v>
        <stp/>
        <stp>BDH|18276274268873425295</stp>
        <tr r="AP218" s="4"/>
      </tp>
      <tp t="e">
        <v>#N/A</v>
        <stp/>
        <stp>BDH|15991951306785861428</stp>
        <tr r="BS115" s="4"/>
      </tp>
      <tp t="e">
        <v>#N/A</v>
        <stp/>
        <stp>BDH|10240757637739972092</stp>
        <tr r="CU118" s="4"/>
      </tp>
      <tp t="e">
        <v>#N/A</v>
        <stp/>
        <stp>BDH|12792523737809153036</stp>
        <tr r="BS85" s="4"/>
      </tp>
      <tp t="e">
        <v>#N/A</v>
        <stp/>
        <stp>BDH|11699263042548713258</stp>
        <tr r="BR74" s="4"/>
      </tp>
      <tp t="e">
        <v>#N/A</v>
        <stp/>
        <stp>BDH|10388037352078663077</stp>
        <tr r="BV248" s="4"/>
      </tp>
      <tp t="e">
        <v>#N/A</v>
        <stp/>
        <stp>BDH|18165234224673146646</stp>
        <tr r="Y240" s="4"/>
      </tp>
      <tp t="e">
        <v>#N/A</v>
        <stp/>
        <stp>BDH|16527051832761080907</stp>
        <tr r="AP216" s="4"/>
      </tp>
      <tp t="e">
        <v>#N/A</v>
        <stp/>
        <stp>BDH|17165914112163392130</stp>
        <tr r="DB47" s="4"/>
      </tp>
      <tp t="e">
        <v>#N/A</v>
        <stp/>
        <stp>BDH|15446119557438564456</stp>
        <tr r="CZ38" s="4"/>
      </tp>
      <tp t="e">
        <v>#N/A</v>
        <stp/>
        <stp>BDH|17947827881923855907</stp>
        <tr r="CZ221" s="4"/>
      </tp>
      <tp t="e">
        <v>#N/A</v>
        <stp/>
        <stp>BDH|16716909423723246346</stp>
        <tr r="BS233" s="4"/>
      </tp>
      <tp t="e">
        <v>#N/A</v>
        <stp/>
        <stp>BDH|16683607652458240043</stp>
        <tr r="CW64" s="4"/>
      </tp>
      <tp t="e">
        <v>#N/A</v>
        <stp/>
        <stp>BDH|12054792885570960073</stp>
        <tr r="Y200" s="4"/>
      </tp>
      <tp t="e">
        <v>#N/A</v>
        <stp/>
        <stp>BDH|11599067299591843408</stp>
        <tr r="Y184" s="4"/>
      </tp>
      <tp t="e">
        <v>#N/A</v>
        <stp/>
        <stp>BDH|12354133064370254844</stp>
        <tr r="Y88" s="4"/>
      </tp>
      <tp t="e">
        <v>#N/A</v>
        <stp/>
        <stp>BDH|17218279076556665906</stp>
        <tr r="BR242" s="4"/>
      </tp>
      <tp t="e">
        <v>#N/A</v>
        <stp/>
        <stp>BDH|17139589099513649538</stp>
        <tr r="BU211" s="4"/>
      </tp>
      <tp t="e">
        <v>#N/A</v>
        <stp/>
        <stp>BDH|18276010513514079054</stp>
        <tr r="CU160" s="4"/>
      </tp>
      <tp t="e">
        <v>#N/A</v>
        <stp/>
        <stp>BDH|16004439863948022153</stp>
        <tr r="CZ99" s="4"/>
      </tp>
      <tp t="e">
        <v>#N/A</v>
        <stp/>
        <stp>BDH|13132033005449458761</stp>
        <tr r="CW59" s="4"/>
      </tp>
      <tp t="e">
        <v>#N/A</v>
        <stp/>
        <stp>BDH|11948681988605439786</stp>
        <tr r="DG12" s="4"/>
      </tp>
      <tp t="e">
        <v>#N/A</v>
        <stp/>
        <stp>BDH|11958735012318511284</stp>
        <tr r="AT143" s="4"/>
      </tp>
      <tp t="e">
        <v>#N/A</v>
        <stp/>
        <stp>BDH|18360403526022254125</stp>
        <tr r="AS116" s="4"/>
      </tp>
      <tp t="e">
        <v>#N/A</v>
        <stp/>
        <stp>BDH|10927498362718612707</stp>
        <tr r="CX79" s="4"/>
        <tr r="DC79" s="4"/>
      </tp>
      <tp t="e">
        <v>#N/A</v>
        <stp/>
        <stp>BDH|10360248562021812896</stp>
        <tr r="Y146" s="4"/>
      </tp>
      <tp t="e">
        <v>#N/A</v>
        <stp/>
        <stp>BDH|11737615295892141162</stp>
        <tr r="AQ55" s="4"/>
      </tp>
      <tp t="e">
        <v>#N/A</v>
        <stp/>
        <stp>BDH|11865515788132349368</stp>
        <tr r="BU91" s="4"/>
      </tp>
      <tp t="e">
        <v>#N/A</v>
        <stp/>
        <stp>BDH|11177397431404498893</stp>
        <tr r="W199" s="4"/>
      </tp>
      <tp t="e">
        <v>#N/A</v>
        <stp/>
        <stp>BDH|13283748874247781918</stp>
        <tr r="W261" s="4"/>
      </tp>
      <tp t="e">
        <v>#N/A</v>
        <stp/>
        <stp>BDH|16277001660118349554</stp>
        <tr r="V33" s="4"/>
      </tp>
      <tp t="e">
        <v>#N/A</v>
        <stp/>
        <stp>BDH|12473617919371800906</stp>
        <tr r="CW72" s="4"/>
      </tp>
      <tp t="e">
        <v>#N/A</v>
        <stp/>
        <stp>BDH|12350912504084348228</stp>
        <tr r="AS183" s="4"/>
      </tp>
      <tp t="e">
        <v>#N/A</v>
        <stp/>
        <stp>BDH|10460534390975660467</stp>
        <tr r="W213" s="4"/>
      </tp>
      <tp t="e">
        <v>#N/A</v>
        <stp/>
        <stp>BDH|13409034695815123246</stp>
        <tr r="X95" s="4"/>
      </tp>
      <tp t="e">
        <v>#N/A</v>
        <stp/>
        <stp>BDH|15219183713109925179</stp>
        <tr r="DB136" s="4"/>
      </tp>
      <tp t="e">
        <v>#N/A</v>
        <stp/>
        <stp>BDH|11750902936566580035</stp>
        <tr r="AS213" s="4"/>
      </tp>
      <tp t="e">
        <v>#N/A</v>
        <stp/>
        <stp>BDH|17983700997397989301</stp>
        <tr r="BS152" s="4"/>
      </tp>
      <tp t="e">
        <v>#N/A</v>
        <stp/>
        <stp>BDH|15576292406248502285</stp>
        <tr r="Z133" s="4"/>
      </tp>
      <tp t="e">
        <v>#N/A</v>
        <stp/>
        <stp>BDH|12471741512428530101</stp>
        <tr r="DA249" s="4"/>
      </tp>
      <tp t="e">
        <v>#N/A</v>
        <stp/>
        <stp>BDH|18112004411231406537</stp>
        <tr r="CU77" s="4"/>
      </tp>
      <tp t="e">
        <v>#N/A</v>
        <stp/>
        <stp>BDH|10106841870557141537</stp>
        <tr r="CU68" s="4"/>
      </tp>
      <tp t="e">
        <v>#N/A</v>
        <stp/>
        <stp>BDH|12119626793898005879</stp>
        <tr r="AR87" s="4"/>
      </tp>
      <tp t="e">
        <v>#N/A</v>
        <stp/>
        <stp>BDH|14488473654430963882</stp>
        <tr r="AS65" s="4"/>
      </tp>
      <tp t="e">
        <v>#N/A</v>
        <stp/>
        <stp>BDH|16196826074075509140</stp>
        <tr r="CU129" s="4"/>
      </tp>
      <tp t="e">
        <v>#N/A</v>
        <stp/>
        <stp>BDH|18148627930643711329</stp>
        <tr r="Y194" s="4"/>
      </tp>
      <tp t="e">
        <v>#N/A</v>
        <stp/>
        <stp>BDH|16420444183480339761</stp>
        <tr r="DA196" s="4"/>
      </tp>
      <tp t="e">
        <v>#N/A</v>
        <stp/>
        <stp>BDH|13421820230127256221</stp>
        <tr r="AR124" s="4"/>
      </tp>
      <tp t="e">
        <v>#N/A</v>
        <stp/>
        <stp>BDH|14229982831440465395</stp>
        <tr r="Z255" s="4"/>
      </tp>
      <tp t="e">
        <v>#N/A</v>
        <stp/>
        <stp>BDH|14307380409188265263</stp>
        <tr r="V234" s="4"/>
      </tp>
      <tp t="e">
        <v>#N/A</v>
        <stp/>
        <stp>BDH|18218787462203905770</stp>
        <tr r="BR136" s="4"/>
      </tp>
      <tp t="e">
        <v>#N/A</v>
        <stp/>
        <stp>BDH|15972580618628464449</stp>
        <tr r="Z78" s="4"/>
      </tp>
      <tp t="e">
        <v>#N/A</v>
        <stp/>
        <stp>BDH|16656924129985071542</stp>
        <tr r="CV213" s="4"/>
      </tp>
      <tp t="e">
        <v>#N/A</v>
        <stp/>
        <stp>BDH|11924022785083507722</stp>
        <tr r="V195" s="4"/>
      </tp>
      <tp t="e">
        <v>#N/A</v>
        <stp/>
        <stp>BDH|18228514306754963456</stp>
        <tr r="W29" s="4"/>
      </tp>
      <tp t="e">
        <v>#N/A</v>
        <stp/>
        <stp>BDH|10696913127907906104</stp>
        <tr r="V150" s="4"/>
      </tp>
      <tp t="e">
        <v>#N/A</v>
        <stp/>
        <stp>BDH|12351810249590773351</stp>
        <tr r="CV163" s="4"/>
      </tp>
      <tp t="e">
        <v>#N/A</v>
        <stp/>
        <stp>BDH|13676899605251687750</stp>
        <tr r="BU202" s="4"/>
      </tp>
      <tp t="e">
        <v>#N/A</v>
        <stp/>
        <stp>BDH|14992569299804845160</stp>
        <tr r="DB29" s="4"/>
      </tp>
      <tp t="e">
        <v>#N/A</v>
        <stp/>
        <stp>BDH|16203826267342631795</stp>
        <tr r="CZ258" s="4"/>
      </tp>
      <tp t="e">
        <v>#N/A</v>
        <stp/>
        <stp>BDH|15978777688032737592</stp>
        <tr r="AS164" s="4"/>
      </tp>
      <tp t="e">
        <v>#N/A</v>
        <stp/>
        <stp>BDH|18374528702517333789</stp>
        <tr r="X190" s="4"/>
      </tp>
      <tp t="e">
        <v>#N/A</v>
        <stp/>
        <stp>BDH|13264642174897942806</stp>
        <tr r="Z67" s="4"/>
      </tp>
      <tp t="e">
        <v>#N/A</v>
        <stp/>
        <stp>BDH|11435430106359978139</stp>
        <tr r="X243" s="4"/>
      </tp>
      <tp t="e">
        <v>#N/A</v>
        <stp/>
        <stp>BDH|15784993721133273061</stp>
        <tr r="DA113" s="4"/>
      </tp>
      <tp t="e">
        <v>#N/A</v>
        <stp/>
        <stp>BDH|11652570394436666684</stp>
        <tr r="AS219" s="4"/>
      </tp>
      <tp t="e">
        <v>#N/A</v>
        <stp/>
        <stp>BDH|17269898163745678159</stp>
        <tr r="AQ116" s="4"/>
      </tp>
      <tp t="e">
        <v>#N/A</v>
        <stp/>
        <stp>BDH|15700931642316805355</stp>
        <tr r="AR112" s="4"/>
      </tp>
      <tp t="e">
        <v>#N/A</v>
        <stp/>
        <stp>BDH|13229054005926814818</stp>
        <tr r="AS165" s="4"/>
      </tp>
      <tp t="e">
        <v>#N/A</v>
        <stp/>
        <stp>BDH|16569445606397430885</stp>
        <tr r="V75" s="4"/>
      </tp>
      <tp t="e">
        <v>#N/A</v>
        <stp/>
        <stp>BDH|13554998267941751074</stp>
        <tr r="CU144" s="4"/>
      </tp>
      <tp t="e">
        <v>#N/A</v>
        <stp/>
        <stp>BDH|12638177795490713785</stp>
        <tr r="CU114" s="4"/>
      </tp>
      <tp t="e">
        <v>#N/A</v>
        <stp/>
        <stp>BDH|15547085284221213106</stp>
        <tr r="AS70" s="4"/>
      </tp>
      <tp t="e">
        <v>#N/A</v>
        <stp/>
        <stp>BDH|12483652214390602890</stp>
        <tr r="CX256" s="4"/>
        <tr r="DC256" s="4"/>
      </tp>
      <tp t="e">
        <v>#N/A</v>
        <stp/>
        <stp>BDH|18223323856862821146</stp>
        <tr r="CX53" s="4"/>
        <tr r="DC53" s="4"/>
      </tp>
      <tp t="e">
        <v>#N/A</v>
        <stp/>
        <stp>BDH|10472449839998416270</stp>
        <tr r="Z219" s="4"/>
      </tp>
      <tp t="e">
        <v>#N/A</v>
        <stp/>
        <stp>BDH|12157864958404158638</stp>
        <tr r="AR41" s="4"/>
      </tp>
      <tp t="e">
        <v>#N/A</v>
        <stp/>
        <stp>BDH|10881000056879698155</stp>
        <tr r="V240" s="4"/>
      </tp>
      <tp t="e">
        <v>#N/A</v>
        <stp/>
        <stp>BDH|17136985715545574742</stp>
        <tr r="X26" s="4"/>
      </tp>
      <tp t="e">
        <v>#N/A</v>
        <stp/>
        <stp>BDH|17825803307326356411</stp>
        <tr r="CW47" s="4"/>
      </tp>
      <tp t="e">
        <v>#N/A</v>
        <stp/>
        <stp>BDH|13415107923949249493</stp>
        <tr r="Z87" s="4"/>
      </tp>
      <tp t="e">
        <v>#N/A</v>
        <stp/>
        <stp>BDH|10989948367677158571</stp>
        <tr r="Z264" s="4"/>
      </tp>
      <tp t="e">
        <v>#N/A</v>
        <stp/>
        <stp>BDH|10220143394745951071</stp>
        <tr r="CX216" s="4"/>
        <tr r="DC216" s="4"/>
      </tp>
      <tp t="e">
        <v>#N/A</v>
        <stp/>
        <stp>BDH|15466102006181700893</stp>
        <tr r="AS261" s="4"/>
      </tp>
      <tp t="e">
        <v>#N/A</v>
        <stp/>
        <stp>BDH|17086134566234011999</stp>
        <tr r="AS197" s="4"/>
      </tp>
      <tp t="e">
        <v>#N/A</v>
        <stp/>
        <stp>BDH|18417759869074551018</stp>
        <tr r="DB65" s="4"/>
      </tp>
      <tp t="e">
        <v>#N/A</v>
        <stp/>
        <stp>BDH|17237523184954359386</stp>
        <tr r="V69" s="4"/>
      </tp>
      <tp t="e">
        <v>#N/A</v>
        <stp/>
        <stp>BDH|13131593471299586532</stp>
        <tr r="BS54" s="4"/>
      </tp>
      <tp t="e">
        <v>#N/A</v>
        <stp/>
        <stp>BDH|16790875039036513631</stp>
        <tr r="BS197" s="4"/>
      </tp>
      <tp t="e">
        <v>#N/A</v>
        <stp/>
        <stp>BDH|16678906119312062106</stp>
        <tr r="CW49" s="4"/>
      </tp>
      <tp t="e">
        <v>#N/A</v>
        <stp/>
        <stp>BDH|15105372586050817372</stp>
        <tr r="V231" s="4"/>
      </tp>
      <tp t="e">
        <v>#N/A</v>
        <stp/>
        <stp>BDH|14650574457598073193</stp>
        <tr r="BR179" s="4"/>
      </tp>
      <tp t="e">
        <v>#N/A</v>
        <stp/>
        <stp>BDH|16485575499395712229</stp>
        <tr r="CW43" s="4"/>
      </tp>
      <tp t="e">
        <v>#N/A</v>
        <stp/>
        <stp>BDH|15629088685063039350</stp>
        <tr r="DA170" s="4"/>
      </tp>
      <tp t="e">
        <v>#N/A</v>
        <stp/>
        <stp>BDH|16015671851951182999</stp>
        <tr r="CX152" s="4"/>
        <tr r="DC152" s="4"/>
      </tp>
      <tp t="e">
        <v>#N/A</v>
        <stp/>
        <stp>BDH|14147777887653696593</stp>
        <tr r="BV147" s="4"/>
      </tp>
      <tp t="e">
        <v>#N/A</v>
        <stp/>
        <stp>BDH|17069571305857443885</stp>
        <tr r="Y28" s="4"/>
      </tp>
      <tp t="e">
        <v>#N/A</v>
        <stp/>
        <stp>BDH|15025813617369926813</stp>
        <tr r="CX74" s="4"/>
        <tr r="DC74" s="4"/>
      </tp>
      <tp t="e">
        <v>#N/A</v>
        <stp/>
        <stp>BDH|11921425616678128123</stp>
        <tr r="CU41" s="4"/>
      </tp>
      <tp t="e">
        <v>#N/A</v>
        <stp/>
        <stp>BDH|13952338199312617944</stp>
        <tr r="CV82" s="4"/>
      </tp>
      <tp t="e">
        <v>#N/A</v>
        <stp/>
        <stp>BDH|18077406724695386965</stp>
        <tr r="CV73" s="4"/>
      </tp>
      <tp t="e">
        <v>#N/A</v>
        <stp/>
        <stp>BDH|10919285950044876189</stp>
        <tr r="AR24" s="4"/>
      </tp>
      <tp t="e">
        <v>#N/A</v>
        <stp/>
        <stp>BDH|11934759248463101347</stp>
        <tr r="BS210" s="4"/>
      </tp>
      <tp t="e">
        <v>#N/A</v>
        <stp/>
        <stp>BDH|17848068738351538723</stp>
        <tr r="AT130" s="4"/>
      </tp>
      <tp t="e">
        <v>#N/A</v>
        <stp/>
        <stp>BDH|10262679677811191220</stp>
        <tr r="AS85" s="4"/>
      </tp>
      <tp t="e">
        <v>#N/A</v>
        <stp/>
        <stp>BDH|13101256353054541230</stp>
        <tr r="AS254" s="4"/>
      </tp>
      <tp t="e">
        <v>#N/A</v>
        <stp/>
        <stp>BDH|17141240173410370045</stp>
        <tr r="CW215" s="4"/>
      </tp>
      <tp t="e">
        <v>#N/A</v>
        <stp/>
        <stp>BDH|14861399542121384014</stp>
        <tr r="CW220" s="4"/>
      </tp>
      <tp t="e">
        <v>#N/A</v>
        <stp/>
        <stp>BDH|13002122354275439032</stp>
        <tr r="AR150" s="4"/>
      </tp>
      <tp t="e">
        <v>#N/A</v>
        <stp/>
        <stp>BDH|14434824041919575338</stp>
        <tr r="BS230" s="4"/>
      </tp>
      <tp t="e">
        <v>#N/A</v>
        <stp/>
        <stp>BDH|17670752344707259140</stp>
        <tr r="CX100" s="4"/>
        <tr r="DC100" s="4"/>
      </tp>
      <tp t="e">
        <v>#N/A</v>
        <stp/>
        <stp>BDH|16305438235917619425</stp>
        <tr r="AT259" s="4"/>
      </tp>
      <tp t="e">
        <v>#N/A</v>
        <stp/>
        <stp>BDH|13591470741649151820</stp>
        <tr r="BV55" s="4"/>
      </tp>
      <tp t="e">
        <v>#N/A</v>
        <stp/>
        <stp>BDH|11747981295854863722</stp>
        <tr r="AQ127" s="4"/>
      </tp>
      <tp t="e">
        <v>#N/A</v>
        <stp/>
        <stp>BDH|15430379835813655408</stp>
        <tr r="AT94" s="4"/>
      </tp>
      <tp t="e">
        <v>#N/A</v>
        <stp/>
        <stp>BDH|10756857584536507434</stp>
        <tr r="Y250" s="4"/>
      </tp>
      <tp t="e">
        <v>#N/A</v>
        <stp/>
        <stp>BDH|16005628873503194606</stp>
        <tr r="DB269" s="4"/>
        <tr r="DB274" s="4"/>
      </tp>
      <tp t="e">
        <v>#N/A</v>
        <stp/>
        <stp>BDH|16103861793151550417</stp>
        <tr r="AR207" s="4"/>
      </tp>
      <tp t="e">
        <v>#N/A</v>
        <stp/>
        <stp>BDH|12448031113005055441</stp>
        <tr r="BS225" s="4"/>
      </tp>
      <tp t="e">
        <v>#N/A</v>
        <stp/>
        <stp>BDH|15193453031044239478</stp>
        <tr r="BS206" s="4"/>
      </tp>
      <tp t="e">
        <v>#N/A</v>
        <stp/>
        <stp>BDH|12116748143882709110</stp>
        <tr r="X49" s="4"/>
      </tp>
      <tp t="e">
        <v>#N/A</v>
        <stp/>
        <stp>BDH|12698208005415426777</stp>
        <tr r="AP167" s="4"/>
      </tp>
      <tp t="e">
        <v>#N/A</v>
        <stp/>
        <stp>BDH|16531107627353473460</stp>
        <tr r="CW145" s="4"/>
      </tp>
      <tp t="e">
        <v>#N/A</v>
        <stp/>
        <stp>BDH|13413674774845262561</stp>
        <tr r="Y248" s="4"/>
      </tp>
      <tp t="e">
        <v>#N/A</v>
        <stp/>
        <stp>BDH|17435944586624692030</stp>
        <tr r="Z47" s="4"/>
      </tp>
      <tp t="e">
        <v>#N/A</v>
        <stp/>
        <stp>BDH|18410123424660085912</stp>
        <tr r="Z121" s="4"/>
      </tp>
      <tp t="e">
        <v>#N/A</v>
        <stp/>
        <stp>BDH|10383364472100328672</stp>
        <tr r="AR46" s="4"/>
      </tp>
      <tp t="e">
        <v>#N/A</v>
        <stp/>
        <stp>BDH|16020114312744175017</stp>
        <tr r="BU65" s="4"/>
      </tp>
      <tp t="e">
        <v>#N/A</v>
        <stp/>
        <stp>BDH|11692373250732031729</stp>
        <tr r="CW140" s="4"/>
      </tp>
      <tp t="e">
        <v>#N/A</v>
        <stp/>
        <stp>BDH|17948373463414914474</stp>
        <tr r="BT90" s="4"/>
      </tp>
      <tp t="e">
        <v>#N/A</v>
        <stp/>
        <stp>BDH|10549745905965362048</stp>
        <tr r="X69" s="4"/>
      </tp>
      <tp t="e">
        <v>#N/A</v>
        <stp/>
        <stp>BDH|12975578459499280966</stp>
        <tr r="CZ56" s="4"/>
      </tp>
      <tp t="e">
        <v>#N/A</v>
        <stp/>
        <stp>BDH|12747143620804787773</stp>
        <tr r="W137" s="4"/>
      </tp>
      <tp t="e">
        <v>#N/A</v>
        <stp/>
        <stp>BDH|15302841686713093434</stp>
        <tr r="BU235" s="4"/>
      </tp>
      <tp t="e">
        <v>#N/A</v>
        <stp/>
        <stp>BDH|16909688837676435707</stp>
        <tr r="CU216" s="4"/>
      </tp>
      <tp t="e">
        <v>#N/A</v>
        <stp/>
        <stp>BDH|16657997954960905802</stp>
        <tr r="DA162" s="4"/>
      </tp>
      <tp t="e">
        <v>#N/A</v>
        <stp/>
        <stp>BDH|15957429065050404585</stp>
        <tr r="CZ235" s="4"/>
      </tp>
      <tp t="e">
        <v>#N/A</v>
        <stp/>
        <stp>BDH|10754256794959007047</stp>
        <tr r="BU104" s="4"/>
      </tp>
      <tp t="e">
        <v>#N/A</v>
        <stp/>
        <stp>BDH|12823808751314899933</stp>
        <tr r="BT152" s="4"/>
      </tp>
      <tp t="e">
        <v>#N/A</v>
        <stp/>
        <stp>BDH|17799151047151325148</stp>
        <tr r="W96" s="4"/>
      </tp>
      <tp t="e">
        <v>#N/A</v>
        <stp/>
        <stp>BDH|16662724748184822367</stp>
        <tr r="V162" s="4"/>
      </tp>
      <tp t="e">
        <v>#N/A</v>
        <stp/>
        <stp>BDH|15308594909322416053</stp>
        <tr r="CU243" s="4"/>
      </tp>
      <tp t="e">
        <v>#N/A</v>
        <stp/>
        <stp>BDH|10294619528406050095</stp>
        <tr r="Y236" s="4"/>
      </tp>
      <tp t="e">
        <v>#N/A</v>
        <stp/>
        <stp>BDH|11396441813982137408</stp>
        <tr r="W264" s="4"/>
      </tp>
      <tp t="e">
        <v>#N/A</v>
        <stp/>
        <stp>BDH|16159637653922108555</stp>
        <tr r="BU146" s="4"/>
      </tp>
      <tp t="e">
        <v>#N/A</v>
        <stp/>
        <stp>BDH|10425702540226727763</stp>
        <tr r="CV185" s="4"/>
      </tp>
      <tp t="e">
        <v>#N/A</v>
        <stp/>
        <stp>BDH|15182593899078682322</stp>
        <tr r="DB238" s="4"/>
      </tp>
      <tp t="e">
        <v>#N/A</v>
        <stp/>
        <stp>BDH|17877781465377063303</stp>
        <tr r="DA82" s="4"/>
      </tp>
      <tp t="e">
        <v>#N/A</v>
        <stp/>
        <stp>BDH|16464295591719062692</stp>
        <tr r="Y136" s="4"/>
      </tp>
      <tp t="e">
        <v>#N/A</v>
        <stp/>
        <stp>BDH|10762943878278959475</stp>
        <tr r="DA66" s="4"/>
      </tp>
      <tp t="e">
        <v>#N/A</v>
        <stp/>
        <stp>BDH|17263602811365209741</stp>
        <tr r="Y199" s="4"/>
      </tp>
      <tp t="e">
        <v>#N/A</v>
        <stp/>
        <stp>BDH|16509571085589221002</stp>
        <tr r="BR206" s="4"/>
      </tp>
      <tp t="e">
        <v>#N/A</v>
        <stp/>
        <stp>BDH|12031506080989042442</stp>
        <tr r="AT26" s="4"/>
      </tp>
      <tp t="e">
        <v>#N/A</v>
        <stp/>
        <stp>BDH|12381097857302871712</stp>
        <tr r="CZ45" s="4"/>
      </tp>
      <tp t="e">
        <v>#N/A</v>
        <stp/>
        <stp>BDH|14139084333197967278</stp>
        <tr r="CX148" s="4"/>
        <tr r="DC148" s="4"/>
      </tp>
      <tp t="e">
        <v>#N/A</v>
        <stp/>
        <stp>BDH|16899795178100965445</stp>
        <tr r="CZ49" s="4"/>
      </tp>
      <tp t="e">
        <v>#N/A</v>
        <stp/>
        <stp>BDH|13083367135440159163</stp>
        <tr r="AQ170" s="4"/>
      </tp>
      <tp t="e">
        <v>#N/A</v>
        <stp/>
        <stp>BDH|12351242105297231545</stp>
        <tr r="AR20" s="4"/>
      </tp>
      <tp t="e">
        <v>#N/A</v>
        <stp/>
        <stp>BDH|13333719082957533913</stp>
        <tr r="BV38" s="4"/>
      </tp>
      <tp t="e">
        <v>#N/A</v>
        <stp/>
        <stp>BDH|13251811085027419664</stp>
        <tr r="BT147" s="4"/>
      </tp>
      <tp t="e">
        <v>#N/A</v>
        <stp/>
        <stp>BDH|13418262985948021339</stp>
        <tr r="AR117" s="4"/>
      </tp>
      <tp t="e">
        <v>#N/A</v>
        <stp/>
        <stp>BDH|11058745617281261455</stp>
        <tr r="BT139" s="4"/>
      </tp>
      <tp t="e">
        <v>#N/A</v>
        <stp/>
        <stp>BDH|12411418887469413516</stp>
        <tr r="AP177" s="4"/>
      </tp>
      <tp t="e">
        <v>#N/A</v>
        <stp/>
        <stp>BDH|11517049663542529706</stp>
        <tr r="AS94" s="4"/>
      </tp>
      <tp t="e">
        <v>#N/A</v>
        <stp/>
        <stp>BDH|15554576436755182423</stp>
        <tr r="AP40" s="4"/>
      </tp>
      <tp t="e">
        <v>#N/A</v>
        <stp/>
        <stp>BDH|16224957975442354868</stp>
        <tr r="W56" s="4"/>
      </tp>
      <tp t="e">
        <v>#N/A</v>
        <stp/>
        <stp>BDH|13425928937913128872</stp>
        <tr r="AR232" s="4"/>
      </tp>
      <tp t="e">
        <v>#N/A</v>
        <stp/>
        <stp>BDH|10294118951156225072</stp>
        <tr r="AT99" s="4"/>
      </tp>
      <tp t="e">
        <v>#N/A</v>
        <stp/>
        <stp>BDH|17852811814419338594</stp>
        <tr r="CU215" s="4"/>
      </tp>
      <tp t="e">
        <v>#N/A</v>
        <stp/>
        <stp>BDH|10341622531013264456</stp>
        <tr r="W130" s="4"/>
      </tp>
      <tp t="e">
        <v>#N/A</v>
        <stp/>
        <stp>BDH|12983451956177955655</stp>
        <tr r="DB27" s="4"/>
      </tp>
      <tp t="e">
        <v>#N/A</v>
        <stp/>
        <stp>BDH|10660893666684664898</stp>
        <tr r="X259" s="4"/>
      </tp>
      <tp t="e">
        <v>#N/A</v>
        <stp/>
        <stp>BDH|16235560506300379174</stp>
        <tr r="CZ40" s="4"/>
      </tp>
      <tp t="e">
        <v>#N/A</v>
        <stp/>
        <stp>BDH|16240513059016457281</stp>
        <tr r="CU128" s="4"/>
      </tp>
      <tp t="e">
        <v>#N/A</v>
        <stp/>
        <stp>BDH|17768880690486803210</stp>
        <tr r="CV176" s="4"/>
      </tp>
      <tp t="e">
        <v>#N/A</v>
        <stp/>
        <stp>BDH|11527658026665170219</stp>
        <tr r="CU82" s="4"/>
      </tp>
      <tp t="e">
        <v>#N/A</v>
        <stp/>
        <stp>BDH|10649130071797415362</stp>
        <tr r="V149" s="4"/>
      </tp>
      <tp t="e">
        <v>#N/A</v>
        <stp/>
        <stp>BDH|17156175348883908318</stp>
        <tr r="BS260" s="4"/>
      </tp>
      <tp t="e">
        <v>#N/A</v>
        <stp/>
        <stp>BDH|12258717302454201350</stp>
        <tr r="AS214" s="4"/>
      </tp>
      <tp t="e">
        <v>#N/A</v>
        <stp/>
        <stp>BDH|14432181580956237977</stp>
        <tr r="AQ40" s="4"/>
      </tp>
      <tp t="e">
        <v>#N/A</v>
        <stp/>
        <stp>BDH|11481627678960593221</stp>
        <tr r="BU201" s="4"/>
      </tp>
      <tp t="e">
        <v>#N/A</v>
        <stp/>
        <stp>BDH|17897262453437304572</stp>
        <tr r="V251" s="4"/>
      </tp>
      <tp t="e">
        <v>#N/A</v>
        <stp/>
        <stp>BDH|13038410018957301336</stp>
        <tr r="V73" s="4"/>
      </tp>
      <tp t="e">
        <v>#N/A</v>
        <stp/>
        <stp>BDH|15950452852625623310</stp>
        <tr r="BS196" s="4"/>
      </tp>
      <tp t="e">
        <v>#N/A</v>
        <stp/>
        <stp>BDH|18416811214922034188</stp>
        <tr r="CU237" s="4"/>
      </tp>
      <tp t="e">
        <v>#N/A</v>
        <stp/>
        <stp>BDH|14751532499559731335</stp>
        <tr r="Y152" s="4"/>
      </tp>
      <tp t="e">
        <v>#N/A</v>
        <stp/>
        <stp>BDH|16865580845914971146</stp>
        <tr r="CX46" s="4"/>
        <tr r="DC46" s="4"/>
      </tp>
      <tp t="e">
        <v>#N/A</v>
        <stp/>
        <stp>BDH|17784397083668474610</stp>
        <tr r="CX37" s="4"/>
        <tr r="DC37" s="4"/>
      </tp>
      <tp t="e">
        <v>#N/A</v>
        <stp/>
        <stp>BDH|16666848414288963576</stp>
        <tr r="CX141" s="4"/>
        <tr r="DC141" s="4"/>
      </tp>
      <tp t="e">
        <v>#N/A</v>
        <stp/>
        <stp>BDH|12008351912123665195</stp>
        <tr r="CX179" s="4"/>
        <tr r="DC179" s="4"/>
      </tp>
      <tp t="e">
        <v>#N/A</v>
        <stp/>
        <stp>BDH|14941812086066675002</stp>
        <tr r="CW218" s="4"/>
      </tp>
      <tp t="e">
        <v>#N/A</v>
        <stp/>
        <stp>BDH|14922132438793233784</stp>
        <tr r="BS164" s="4"/>
      </tp>
      <tp t="e">
        <v>#N/A</v>
        <stp/>
        <stp>BDH|13990562852709156849</stp>
        <tr r="BV103" s="4"/>
      </tp>
      <tp t="e">
        <v>#N/A</v>
        <stp/>
        <stp>BDH|13043362579633611616</stp>
        <tr r="AQ69" s="4"/>
      </tp>
      <tp t="e">
        <v>#N/A</v>
        <stp/>
        <stp>BDH|13856746358285831679</stp>
        <tr r="BV204" s="4"/>
      </tp>
      <tp t="e">
        <v>#N/A</v>
        <stp/>
        <stp>BDH|11418401508023586422</stp>
        <tr r="BT203" s="4"/>
      </tp>
      <tp t="e">
        <v>#N/A</v>
        <stp/>
        <stp>BDH|12306252937929229880</stp>
        <tr r="BT60" s="4"/>
      </tp>
      <tp t="e">
        <v>#N/A</v>
        <stp/>
        <stp>BDH|15380283057499758902</stp>
        <tr r="Z112" s="4"/>
      </tp>
      <tp t="e">
        <v>#N/A</v>
        <stp/>
        <stp>BDH|13649942086663798387</stp>
        <tr r="BU227" s="4"/>
      </tp>
      <tp t="e">
        <v>#N/A</v>
        <stp/>
        <stp>BDH|17292135839012549569</stp>
        <tr r="DB99" s="4"/>
      </tp>
      <tp t="e">
        <v>#N/A</v>
        <stp/>
        <stp>BDH|14032751566901021689</stp>
        <tr r="CX192" s="4"/>
        <tr r="DC192" s="4"/>
      </tp>
      <tp t="e">
        <v>#N/A</v>
        <stp/>
        <stp>BDH|12785303277620358497</stp>
        <tr r="DB147" s="4"/>
      </tp>
      <tp t="e">
        <v>#N/A</v>
        <stp/>
        <stp>BDH|10552339115362971206</stp>
        <tr r="X151" s="4"/>
      </tp>
      <tp t="e">
        <v>#N/A</v>
        <stp/>
        <stp>BDH|10050208828014693649</stp>
        <tr r="BU243" s="4"/>
      </tp>
      <tp t="e">
        <v>#N/A</v>
        <stp/>
        <stp>BDH|11210106869703755769</stp>
        <tr r="AR242" s="4"/>
      </tp>
      <tp t="e">
        <v>#N/A</v>
        <stp/>
        <stp>BDH|13084588025036654016</stp>
        <tr r="AS121" s="4"/>
      </tp>
      <tp t="e">
        <v>#N/A</v>
        <stp/>
        <stp>BDH|14778082780588616633</stp>
        <tr r="Y261" s="4"/>
      </tp>
      <tp t="e">
        <v>#N/A</v>
        <stp/>
        <stp>BDH|17654047066427662480</stp>
        <tr r="DA201" s="4"/>
      </tp>
      <tp t="e">
        <v>#N/A</v>
        <stp/>
        <stp>BDH|10324782152944085437</stp>
        <tr r="BT221" s="4"/>
      </tp>
      <tp t="e">
        <v>#N/A</v>
        <stp/>
        <stp>BDH|12071327339312713219</stp>
        <tr r="W240" s="4"/>
      </tp>
      <tp t="e">
        <v>#N/A</v>
        <stp/>
        <stp>BDH|12910848891291961086</stp>
        <tr r="AP170" s="4"/>
      </tp>
      <tp t="e">
        <v>#N/A</v>
        <stp/>
        <stp>BDH|14846503097862161831</stp>
        <tr r="CZ267" s="4"/>
      </tp>
      <tp t="e">
        <v>#N/A</v>
        <stp/>
        <stp>BDH|17357384087468672671</stp>
        <tr r="X241" s="4"/>
      </tp>
      <tp t="e">
        <v>#N/A</v>
        <stp/>
        <stp>BDH|12519924293672900202</stp>
        <tr r="CX21" s="4"/>
        <tr r="DC21" s="4"/>
      </tp>
      <tp t="e">
        <v>#N/A</v>
        <stp/>
        <stp>BDH|13198238461611612487</stp>
        <tr r="DB181" s="4"/>
      </tp>
      <tp t="e">
        <v>#N/A</v>
        <stp/>
        <stp>BDH|10396941666934459984</stp>
        <tr r="CU188" s="4"/>
      </tp>
      <tp t="e">
        <v>#N/A</v>
        <stp/>
        <stp>BDH|16497547040934922142</stp>
        <tr r="CV160" s="4"/>
      </tp>
      <tp t="e">
        <v>#N/A</v>
        <stp/>
        <stp>BDH|15822342425136335074</stp>
        <tr r="AQ142" s="4"/>
      </tp>
      <tp t="e">
        <v>#N/A</v>
        <stp/>
        <stp>BDH|11579508146722846069</stp>
        <tr r="BS154" s="4"/>
      </tp>
      <tp t="e">
        <v>#N/A</v>
        <stp/>
        <stp>BDH|15409434409586264512</stp>
        <tr r="X34" s="4"/>
      </tp>
      <tp t="e">
        <v>#N/A</v>
        <stp/>
        <stp>BDH|14886200853754717504</stp>
        <tr r="CZ133" s="4"/>
      </tp>
      <tp t="e">
        <v>#N/A</v>
        <stp/>
        <stp>BDH|16818228825615442171</stp>
        <tr r="CX134" s="4"/>
        <tr r="DC134" s="4"/>
      </tp>
      <tp t="e">
        <v>#N/A</v>
        <stp/>
        <stp>BDH|11290346196271911855</stp>
        <tr r="CW150" s="4"/>
      </tp>
      <tp t="e">
        <v>#N/A</v>
        <stp/>
        <stp>BDH|12607698552567465455</stp>
        <tr r="BT172" s="4"/>
      </tp>
      <tp t="e">
        <v>#N/A</v>
        <stp/>
        <stp>BDH|13217172508985119509</stp>
        <tr r="CX226" s="4"/>
        <tr r="DC226" s="4"/>
      </tp>
      <tp t="e">
        <v>#N/A</v>
        <stp/>
        <stp>BDH|16246766464387826246</stp>
        <tr r="CU54" s="4"/>
      </tp>
      <tp t="e">
        <v>#N/A</v>
        <stp/>
        <stp>BDH|16204975187054726193</stp>
        <tr r="AP202" s="4"/>
      </tp>
      <tp t="e">
        <v>#N/A</v>
        <stp/>
        <stp>BDH|10306324306016949719</stp>
        <tr r="CV150" s="4"/>
      </tp>
      <tp t="e">
        <v>#N/A</v>
        <stp/>
        <stp>BDH|16688509473547384191</stp>
        <tr r="DA112" s="4"/>
      </tp>
      <tp t="e">
        <v>#N/A</v>
        <stp/>
        <stp>BDH|13964145503609397921</stp>
        <tr r="X165" s="4"/>
      </tp>
      <tp t="e">
        <v>#N/A</v>
        <stp/>
        <stp>BDH|10525923971864031896</stp>
        <tr r="AP149" s="4"/>
      </tp>
      <tp t="e">
        <v>#N/A</v>
        <stp/>
        <stp>BDH|10520647080044724891</stp>
        <tr r="Y159" s="4"/>
      </tp>
      <tp t="e">
        <v>#N/A</v>
        <stp/>
        <stp>BDH|10997518970168066868</stp>
        <tr r="CU228" s="4"/>
      </tp>
      <tp t="e">
        <v>#N/A</v>
        <stp/>
        <stp>BDH|12766381902535099636</stp>
        <tr r="BS123" s="4"/>
      </tp>
      <tp t="e">
        <v>#N/A</v>
        <stp/>
        <stp>BDH|18256625820976747891</stp>
        <tr r="BS243" s="4"/>
      </tp>
      <tp t="e">
        <v>#N/A</v>
        <stp/>
        <stp>BDH|16240281830604384178</stp>
        <tr r="V38" s="4"/>
      </tp>
      <tp t="e">
        <v>#N/A</v>
        <stp/>
        <stp>BDH|13486291257660019648</stp>
        <tr r="AP154" s="4"/>
      </tp>
      <tp t="e">
        <v>#N/A</v>
        <stp/>
        <stp>BDH|11712972672254858940</stp>
        <tr r="AS211" s="4"/>
      </tp>
      <tp t="e">
        <v>#N/A</v>
        <stp/>
        <stp>BDH|18050414852428362218</stp>
        <tr r="Y114" s="4"/>
      </tp>
      <tp t="e">
        <v>#N/A</v>
        <stp/>
        <stp>BDH|11558096564703079799</stp>
        <tr r="BV119" s="4"/>
      </tp>
      <tp t="e">
        <v>#N/A</v>
        <stp/>
        <stp>BDH|12887660929633476621</stp>
        <tr r="DB135" s="4"/>
      </tp>
      <tp t="e">
        <v>#N/A</v>
        <stp/>
        <stp>BDH|15588857921704869883</stp>
        <tr r="AR231" s="4"/>
      </tp>
      <tp t="e">
        <v>#N/A</v>
        <stp/>
        <stp>BDH|16280219823813062613</stp>
        <tr r="DB214" s="4"/>
      </tp>
      <tp t="e">
        <v>#N/A</v>
        <stp/>
        <stp>BDH|11541395817727398793</stp>
        <tr r="W244" s="4"/>
      </tp>
      <tp t="e">
        <v>#N/A</v>
        <stp/>
        <stp>BDH|11100296111276079785</stp>
        <tr r="BV258" s="4"/>
      </tp>
      <tp t="e">
        <v>#N/A</v>
        <stp/>
        <stp>BDH|17835267246781104387</stp>
        <tr r="DB88" s="4"/>
      </tp>
      <tp t="e">
        <v>#N/A</v>
        <stp/>
        <stp>BDH|16432248852602425064</stp>
        <tr r="AS161" s="4"/>
      </tp>
      <tp t="e">
        <v>#N/A</v>
        <stp/>
        <stp>BDH|11112024172147393221</stp>
        <tr r="CW271" s="4"/>
      </tp>
      <tp t="e">
        <v>#N/A</v>
        <stp/>
        <stp>BDH|14684976037985249843</stp>
        <tr r="DA85" s="4"/>
      </tp>
      <tp t="e">
        <v>#N/A</v>
        <stp/>
        <stp>BDH|12389618546566512513</stp>
        <tr r="AP93" s="4"/>
      </tp>
      <tp t="e">
        <v>#N/A</v>
        <stp/>
        <stp>BDH|13765134041535253074</stp>
        <tr r="CW114" s="4"/>
      </tp>
      <tp t="e">
        <v>#N/A</v>
        <stp/>
        <stp>BDH|17926717239029521943</stp>
        <tr r="DB35" s="4"/>
      </tp>
      <tp t="e">
        <v>#N/A</v>
        <stp/>
        <stp>BDH|14023067554145191739</stp>
        <tr r="BS207" s="4"/>
      </tp>
      <tp t="e">
        <v>#N/A</v>
        <stp/>
        <stp>BDH|17474439838370709389</stp>
        <tr r="DA225" s="4"/>
      </tp>
      <tp t="e">
        <v>#N/A</v>
        <stp/>
        <stp>BDH|11497603080195040974</stp>
        <tr r="AS163" s="4"/>
      </tp>
      <tp t="e">
        <v>#N/A</v>
        <stp/>
        <stp>BDH|17593926587536320306</stp>
        <tr r="CZ236" s="4"/>
      </tp>
      <tp t="e">
        <v>#N/A</v>
        <stp/>
        <stp>BDH|13085385039513623344</stp>
        <tr r="AS162" s="4"/>
      </tp>
      <tp t="e">
        <v>#N/A</v>
        <stp/>
        <stp>BDH|14451530265891482559</stp>
        <tr r="W75" s="4"/>
      </tp>
      <tp t="e">
        <v>#N/A</v>
        <stp/>
        <stp>BDH|15776379339813268599</stp>
        <tr r="CV53" s="4"/>
      </tp>
      <tp t="e">
        <v>#N/A</v>
        <stp/>
        <stp>BDH|13121633312682088526</stp>
        <tr r="BR54" s="4"/>
      </tp>
      <tp t="e">
        <v>#N/A</v>
        <stp/>
        <stp>BDH|16837979398060108545</stp>
        <tr r="AQ133" s="4"/>
      </tp>
      <tp t="e">
        <v>#N/A</v>
        <stp/>
        <stp>BDH|11924903400823934827</stp>
        <tr r="AP168" s="4"/>
      </tp>
      <tp t="e">
        <v>#N/A</v>
        <stp/>
        <stp>BDH|10530117511024335742</stp>
        <tr r="BR152" s="4"/>
      </tp>
      <tp t="e">
        <v>#N/A</v>
        <stp/>
        <stp>BDH|11609134956022683478</stp>
        <tr r="DA143" s="4"/>
      </tp>
      <tp t="e">
        <v>#N/A</v>
        <stp/>
        <stp>BDH|15921453945646499084</stp>
        <tr r="AR205" s="4"/>
      </tp>
      <tp t="e">
        <v>#N/A</v>
        <stp/>
        <stp>BDH|12240336546776344018</stp>
        <tr r="AR131" s="4"/>
      </tp>
      <tp t="e">
        <v>#N/A</v>
        <stp/>
        <stp>BDH|15260441945770049669</stp>
        <tr r="Z93" s="4"/>
      </tp>
      <tp t="e">
        <v>#N/A</v>
        <stp/>
        <stp>BDH|15893007879770050140</stp>
        <tr r="AQ112" s="4"/>
      </tp>
      <tp t="e">
        <v>#N/A</v>
        <stp/>
        <stp>BDH|13998476569230696248</stp>
        <tr r="Y95" s="4"/>
      </tp>
      <tp t="e">
        <v>#N/A</v>
        <stp/>
        <stp>BDH|17362504775746739045</stp>
        <tr r="BV168" s="4"/>
      </tp>
      <tp t="e">
        <v>#N/A</v>
        <stp/>
        <stp>BDH|14220080203375564295</stp>
        <tr r="BR151" s="4"/>
      </tp>
      <tp t="e">
        <v>#N/A</v>
        <stp/>
        <stp>BDH|14584344367671520369</stp>
        <tr r="DB114" s="4"/>
      </tp>
      <tp t="e">
        <v>#N/A</v>
        <stp/>
        <stp>BDH|10670653685485377807</stp>
        <tr r="AP146" s="4"/>
      </tp>
      <tp t="e">
        <v>#N/A</v>
        <stp/>
        <stp>BDH|11448451361136241670</stp>
        <tr r="V255" s="4"/>
      </tp>
      <tp t="e">
        <v>#N/A</v>
        <stp/>
        <stp>BDH|15286722581090083942</stp>
        <tr r="W121" s="4"/>
      </tp>
      <tp t="e">
        <v>#N/A</v>
        <stp/>
        <stp>BDH|14900562106216959452</stp>
        <tr r="DB21" s="4"/>
      </tp>
      <tp t="e">
        <v>#N/A</v>
        <stp/>
        <stp>BDH|16183415550850438413</stp>
        <tr r="X154" s="4"/>
      </tp>
      <tp t="e">
        <v>#N/A</v>
        <stp/>
        <stp>BDH|17539666245000388608</stp>
        <tr r="AQ202" s="4"/>
      </tp>
      <tp t="e">
        <v>#N/A</v>
        <stp/>
        <stp>BDH|16109943090261503449</stp>
        <tr r="CV133" s="4"/>
      </tp>
      <tp t="e">
        <v>#N/A</v>
        <stp/>
        <stp>BDH|15816499420343419314</stp>
        <tr r="AP92" s="4"/>
      </tp>
      <tp t="e">
        <v>#N/A</v>
        <stp/>
        <stp>BDH|11037378284620223952</stp>
        <tr r="CV192" s="4"/>
      </tp>
      <tp t="e">
        <v>#N/A</v>
        <stp/>
        <stp>BDH|17186325397566222826</stp>
        <tr r="BR164" s="4"/>
      </tp>
      <tp t="e">
        <v>#N/A</v>
        <stp/>
        <stp>BDH|14857757889549458145</stp>
        <tr r="CU127" s="4"/>
      </tp>
      <tp t="e">
        <v>#N/A</v>
        <stp/>
        <stp>BDH|12229735255261305231</stp>
        <tr r="CV87" s="4"/>
      </tp>
      <tp t="e">
        <v>#N/A</v>
        <stp/>
        <stp>BDH|14639360476471266239</stp>
        <tr r="AR262" s="4"/>
      </tp>
      <tp t="e">
        <v>#N/A</v>
        <stp/>
        <stp>BDH|16044088495258253485</stp>
        <tr r="AS198" s="4"/>
      </tp>
      <tp t="e">
        <v>#N/A</v>
        <stp/>
        <stp>BDH|16621402515388590818</stp>
        <tr r="DA41" s="4"/>
      </tp>
      <tp t="e">
        <v>#N/A</v>
        <stp/>
        <stp>BDH|11288413005345186302</stp>
        <tr r="BU200" s="4"/>
      </tp>
      <tp t="e">
        <v>#N/A</v>
        <stp/>
        <stp>BDH|16425347543775705733</stp>
        <tr r="DA252" s="4"/>
      </tp>
      <tp t="e">
        <v>#N/A</v>
        <stp/>
        <stp>BDH|12280170938412942138</stp>
        <tr r="AT229" s="4"/>
      </tp>
      <tp t="e">
        <v>#N/A</v>
        <stp/>
        <stp>BDH|16040571180049035101</stp>
        <tr r="CZ87" s="4"/>
      </tp>
      <tp t="e">
        <v>#N/A</v>
        <stp/>
        <stp>BDH|11528571360461393068</stp>
        <tr r="AR254" s="4"/>
      </tp>
      <tp t="e">
        <v>#N/A</v>
        <stp/>
        <stp>BDH|14810779933667205498</stp>
        <tr r="CU32" s="4"/>
      </tp>
      <tp t="e">
        <v>#N/A</v>
        <stp/>
        <stp>BDH|12209308765706231229</stp>
        <tr r="CZ68" s="4"/>
      </tp>
      <tp t="e">
        <v>#N/A</v>
        <stp/>
        <stp>BDH|11328287309062383276</stp>
        <tr r="CW51" s="4"/>
      </tp>
      <tp t="e">
        <v>#N/A</v>
        <stp/>
        <stp>BDH|11752540729861514496</stp>
        <tr r="Y223" s="4"/>
      </tp>
      <tp t="e">
        <v>#N/A</v>
        <stp/>
        <stp>BDH|16796967275829594275</stp>
        <tr r="Y224" s="4"/>
      </tp>
      <tp t="e">
        <v>#N/A</v>
        <stp/>
        <stp>BDH|15917422959174195354</stp>
        <tr r="Y171" s="4"/>
      </tp>
      <tp t="e">
        <v>#N/A</v>
        <stp/>
        <stp>BDH|16610318832421642454</stp>
        <tr r="CU53" s="4"/>
      </tp>
      <tp t="e">
        <v>#N/A</v>
        <stp/>
        <stp>BDH|16488527534595144653</stp>
        <tr r="CZ32" s="4"/>
      </tp>
      <tp t="e">
        <v>#N/A</v>
        <stp/>
        <stp>BDH|14238423138963677382</stp>
        <tr r="W147" s="4"/>
      </tp>
      <tp t="e">
        <v>#N/A</v>
        <stp/>
        <stp>BDH|15182209973271219260</stp>
        <tr r="CZ199" s="4"/>
      </tp>
      <tp t="e">
        <v>#N/A</v>
        <stp/>
        <stp>BDH|15304426253744300373</stp>
        <tr r="AS201" s="4"/>
      </tp>
      <tp t="e">
        <v>#N/A</v>
        <stp/>
        <stp>BDH|10094029675462418653</stp>
        <tr r="AT118" s="4"/>
      </tp>
      <tp t="e">
        <v>#N/A</v>
        <stp/>
        <stp>BDH|10005765667275502721</stp>
        <tr r="CU171" s="4"/>
      </tp>
      <tp t="e">
        <v>#N/A</v>
        <stp/>
        <stp>BDH|11022325161163707423</stp>
        <tr r="BT146" s="4"/>
      </tp>
      <tp t="e">
        <v>#N/A</v>
        <stp/>
        <stp>BDH|12116888384066053747</stp>
        <tr r="DA181" s="4"/>
      </tp>
      <tp t="e">
        <v>#N/A</v>
        <stp/>
        <stp>BDH|11589694245921688164</stp>
        <tr r="AT115" s="4"/>
      </tp>
      <tp t="e">
        <v>#N/A</v>
        <stp/>
        <stp>BDH|16930802473233338908</stp>
        <tr r="BT49" s="4"/>
      </tp>
      <tp t="e">
        <v>#N/A</v>
        <stp/>
        <stp>BDH|15165651906432856239</stp>
        <tr r="AS255" s="4"/>
      </tp>
      <tp t="e">
        <v>#N/A</v>
        <stp/>
        <stp>BDH|15143886425389188547</stp>
        <tr r="CZ230" s="4"/>
      </tp>
      <tp t="e">
        <v>#N/A</v>
        <stp/>
        <stp>BDH|11219270530431419285</stp>
        <tr r="Z88" s="4"/>
      </tp>
      <tp t="e">
        <v>#N/A</v>
        <stp/>
        <stp>BDH|11439618148190184054</stp>
        <tr r="V143" s="4"/>
      </tp>
      <tp t="e">
        <v>#N/A</v>
        <stp/>
        <stp>BDH|11326124755090408690</stp>
        <tr r="BV200" s="4"/>
      </tp>
      <tp t="e">
        <v>#N/A</v>
        <stp/>
        <stp>BDH|14854219812931562577</stp>
        <tr r="CX67" s="4"/>
        <tr r="DC67" s="4"/>
      </tp>
      <tp t="e">
        <v>#N/A</v>
        <stp/>
        <stp>BDH|13716091612654001552</stp>
        <tr r="X145" s="4"/>
      </tp>
      <tp t="e">
        <v>#N/A</v>
        <stp/>
        <stp>BDH|10467374366844564285</stp>
        <tr r="CW90" s="4"/>
      </tp>
      <tp t="e">
        <v>#N/A</v>
        <stp/>
        <stp>BDH|13930437232164489345</stp>
        <tr r="BR229" s="4"/>
      </tp>
      <tp t="e">
        <v>#N/A</v>
        <stp/>
        <stp>BDH|14596091925533342627</stp>
        <tr r="AS258" s="4"/>
      </tp>
      <tp t="e">
        <v>#N/A</v>
        <stp/>
        <stp>BDH|13741729158574422614</stp>
        <tr r="AT236" s="4"/>
      </tp>
      <tp t="e">
        <v>#N/A</v>
        <stp/>
        <stp>BDH|18404644252268295082</stp>
        <tr r="CX121" s="4"/>
        <tr r="DC121" s="4"/>
      </tp>
      <tp t="e">
        <v>#N/A</v>
        <stp/>
        <stp>BDH|18093913928284141401</stp>
        <tr r="CU241" s="4"/>
      </tp>
      <tp t="e">
        <v>#N/A</v>
        <stp/>
        <stp>BDH|16885807665812454911</stp>
        <tr r="AS139" s="4"/>
      </tp>
      <tp t="e">
        <v>#N/A</v>
        <stp/>
        <stp>BDH|12284586526134471209</stp>
        <tr r="BR103" s="4"/>
      </tp>
      <tp t="e">
        <v>#N/A</v>
        <stp/>
        <stp>BDH|11521372489751301801</stp>
        <tr r="DA260" s="4"/>
      </tp>
      <tp t="e">
        <v>#N/A</v>
        <stp/>
        <stp>BDH|11980149753110208644</stp>
        <tr r="BU97" s="4"/>
      </tp>
      <tp t="e">
        <v>#N/A</v>
        <stp/>
        <stp>BDH|11227716295019880556</stp>
        <tr r="CZ44" s="4"/>
      </tp>
      <tp t="e">
        <v>#N/A</v>
        <stp/>
        <stp>BDH|16997757461415075164</stp>
        <tr r="CX228" s="4"/>
        <tr r="DC228" s="4"/>
      </tp>
      <tp t="e">
        <v>#N/A</v>
        <stp/>
        <stp>BDH|16129681965134548129</stp>
        <tr r="BV205" s="4"/>
      </tp>
      <tp t="e">
        <v>#N/A</v>
        <stp/>
        <stp>BDH|12108380138998944931</stp>
        <tr r="AR140" s="4"/>
      </tp>
      <tp t="e">
        <v>#N/A</v>
        <stp/>
        <stp>BDH|14633548538875307420</stp>
        <tr r="DB178" s="4"/>
      </tp>
      <tp t="e">
        <v>#N/A</v>
        <stp/>
        <stp>BDH|13810652233333765626</stp>
        <tr r="CX108" s="4"/>
        <tr r="DC108" s="4"/>
      </tp>
      <tp t="e">
        <v>#N/A</v>
        <stp/>
        <stp>BDH|12872955896609059801</stp>
        <tr r="AT120" s="4"/>
      </tp>
      <tp t="e">
        <v>#N/A</v>
        <stp/>
        <stp>BDH|14121514668257142339</stp>
        <tr r="CZ215" s="4"/>
      </tp>
      <tp t="e">
        <v>#N/A</v>
        <stp/>
        <stp>BDH|14986521319082948110</stp>
        <tr r="BS73" s="4"/>
      </tp>
      <tp t="e">
        <v>#N/A</v>
        <stp/>
        <stp>BDH|14462758317367495688</stp>
        <tr r="Z150" s="4"/>
      </tp>
      <tp t="e">
        <v>#N/A</v>
        <stp/>
        <stp>BDH|14011792948120220492</stp>
        <tr r="BT29" s="4"/>
      </tp>
      <tp t="e">
        <v>#N/A</v>
        <stp/>
        <stp>BDH|10590085761654192171</stp>
        <tr r="BT231" s="4"/>
      </tp>
      <tp t="e">
        <v>#N/A</v>
        <stp/>
        <stp>BDH|13977313919453303180</stp>
        <tr r="AT240" s="4"/>
      </tp>
      <tp t="e">
        <v>#N/A</v>
        <stp/>
        <stp>BDH|17478194186384103906</stp>
        <tr r="X130" s="4"/>
      </tp>
      <tp t="e">
        <v>#N/A</v>
        <stp/>
        <stp>BDH|10978130256255165277</stp>
        <tr r="AQ154" s="4"/>
      </tp>
      <tp t="e">
        <v>#N/A</v>
        <stp/>
        <stp>BDH|13424051829544086655</stp>
        <tr r="CV29" s="4"/>
      </tp>
      <tp t="e">
        <v>#N/A</v>
        <stp/>
        <stp>BDH|10812895469204242978</stp>
        <tr r="BU251" s="4"/>
      </tp>
      <tp t="e">
        <v>#N/A</v>
        <stp/>
        <stp>BDH|13148404219761689437</stp>
        <tr r="Y92" s="4"/>
      </tp>
      <tp t="e">
        <v>#N/A</v>
        <stp/>
        <stp>BDH|12433003475556442089</stp>
        <tr r="BR234" s="4"/>
      </tp>
      <tp t="e">
        <v>#N/A</v>
        <stp/>
        <stp>BDH|13119561719120280416</stp>
        <tr r="BU72" s="4"/>
      </tp>
      <tp t="e">
        <v>#N/A</v>
        <stp/>
        <stp>BDH|11332416091426943979</stp>
        <tr r="CW160" s="4"/>
      </tp>
      <tp t="e">
        <v>#N/A</v>
        <stp/>
        <stp>BDH|14924738016448897995</stp>
        <tr r="BT106" s="4"/>
      </tp>
      <tp t="e">
        <v>#N/A</v>
        <stp/>
        <stp>BDH|11687297643265998184</stp>
        <tr r="DA110" s="4"/>
      </tp>
      <tp t="e">
        <v>#N/A</v>
        <stp/>
        <stp>BDH|17283331752680912279</stp>
        <tr r="BV169" s="4"/>
      </tp>
      <tp t="e">
        <v>#N/A</v>
        <stp/>
        <stp>BDH|16768727268573222720</stp>
        <tr r="CX80" s="4"/>
        <tr r="DC80" s="4"/>
      </tp>
      <tp t="e">
        <v>#N/A</v>
        <stp/>
        <stp>BDH|12220478707783797682</stp>
        <tr r="AQ204" s="4"/>
      </tp>
      <tp t="e">
        <v>#N/A</v>
        <stp/>
        <stp>BDH|16967325758446639580</stp>
        <tr r="AR30" s="4"/>
      </tp>
      <tp t="e">
        <v>#N/A</v>
        <stp/>
        <stp>BDH|14527157989126430818</stp>
        <tr r="DA158" s="4"/>
      </tp>
      <tp t="e">
        <v>#N/A</v>
        <stp/>
        <stp>BDH|13683033709482107210</stp>
        <tr r="AQ210" s="4"/>
      </tp>
      <tp t="e">
        <v>#N/A</v>
        <stp/>
        <stp>BDH|17486704266562602784</stp>
        <tr r="CU178" s="4"/>
      </tp>
      <tp t="e">
        <v>#N/A</v>
        <stp/>
        <stp>BDH|17435260045511815335</stp>
        <tr r="CU264" s="4"/>
      </tp>
      <tp t="e">
        <v>#N/A</v>
        <stp/>
        <stp>BDH|12896733920947205355</stp>
        <tr r="BR140" s="4"/>
      </tp>
      <tp t="e">
        <v>#N/A</v>
        <stp/>
        <stp>BDH|18218072888584353725</stp>
        <tr r="BT96" s="4"/>
      </tp>
      <tp t="e">
        <v>#N/A</v>
        <stp/>
        <stp>BDH|16151782311345571617</stp>
        <tr r="CZ254" s="4"/>
      </tp>
      <tp t="e">
        <v>#N/A</v>
        <stp/>
        <stp>BDH|18400895986869403205</stp>
        <tr r="V112" s="4"/>
      </tp>
      <tp t="e">
        <v>#N/A</v>
        <stp/>
        <stp>BDH|13528141051067645399</stp>
        <tr r="BV132" s="4"/>
      </tp>
      <tp t="e">
        <v>#N/A</v>
        <stp/>
        <stp>BDH|15714465223053993341</stp>
        <tr r="AR197" s="4"/>
      </tp>
      <tp t="e">
        <v>#N/A</v>
        <stp/>
        <stp>BDH|14539775468005522303</stp>
        <tr r="BT75" s="4"/>
      </tp>
      <tp t="e">
        <v>#N/A</v>
        <stp/>
        <stp>BDH|17583191656055665539</stp>
        <tr r="X22" s="4"/>
      </tp>
      <tp t="e">
        <v>#N/A</v>
        <stp/>
        <stp>BDH|14836189743983959152</stp>
        <tr r="DA76" s="4"/>
      </tp>
      <tp t="e">
        <v>#N/A</v>
        <stp/>
        <stp>BDH|12913980359928335550</stp>
        <tr r="V146" s="4"/>
      </tp>
      <tp t="e">
        <v>#N/A</v>
        <stp/>
        <stp>BDH|12785074429116512526</stp>
        <tr r="BR157" s="4"/>
      </tp>
      <tp t="e">
        <v>#N/A</v>
        <stp/>
        <stp>BDH|11530527019714496243</stp>
        <tr r="CU206" s="4"/>
      </tp>
      <tp t="e">
        <v>#N/A</v>
        <stp/>
        <stp>BDH|17143742045336636189</stp>
        <tr r="CZ155" s="4"/>
      </tp>
      <tp t="e">
        <v>#N/A</v>
        <stp/>
        <stp>BDH|16420421278646124015</stp>
        <tr r="AP209" s="4"/>
      </tp>
      <tp t="e">
        <v>#N/A</v>
        <stp/>
        <stp>BDH|12045386343694130246</stp>
        <tr r="CX175" s="4"/>
        <tr r="DC175" s="4"/>
      </tp>
      <tp t="e">
        <v>#N/A</v>
        <stp/>
        <stp>BDH|13039104809457345646</stp>
        <tr r="BT241" s="4"/>
      </tp>
      <tp t="e">
        <v>#N/A</v>
        <stp/>
        <stp>BDH|17061425863254718280</stp>
        <tr r="BU74" s="4"/>
      </tp>
      <tp t="e">
        <v>#N/A</v>
        <stp/>
        <stp>BDH|12388715664539094984</stp>
        <tr r="CX122" s="4"/>
        <tr r="DC122" s="4"/>
      </tp>
      <tp t="e">
        <v>#N/A</v>
        <stp/>
        <stp>BDH|13435923697438618891</stp>
        <tr r="BT24" s="4"/>
      </tp>
      <tp t="e">
        <v>#N/A</v>
        <stp/>
        <stp>BDH|14824952046852180844</stp>
        <tr r="AS191" s="4"/>
      </tp>
      <tp t="e">
        <v>#N/A</v>
        <stp/>
        <stp>BDH|10785445764002050062</stp>
        <tr r="BV173" s="4"/>
      </tp>
      <tp t="e">
        <v>#N/A</v>
        <stp/>
        <stp>BDH|14977999785581307475</stp>
        <tr r="AP183" s="4"/>
      </tp>
      <tp t="e">
        <v>#N/A</v>
        <stp/>
        <stp>BDH|16713194627941929410</stp>
        <tr r="Z136" s="4"/>
      </tp>
      <tp t="e">
        <v>#N/A</v>
        <stp/>
        <stp>BDH|11284155361540043672</stp>
        <tr r="BT249" s="4"/>
      </tp>
      <tp t="e">
        <v>#N/A</v>
        <stp/>
        <stp>BDH|12785779404553219678</stp>
        <tr r="BU191" s="4"/>
      </tp>
      <tp t="e">
        <v>#N/A</v>
        <stp/>
        <stp>BDH|11029944012918030170</stp>
        <tr r="CX96" s="4"/>
        <tr r="DC96" s="4"/>
      </tp>
      <tp t="e">
        <v>#N/A</v>
        <stp/>
        <stp>BDH|13301450066572906387</stp>
        <tr r="DA199" s="4"/>
      </tp>
      <tp t="e">
        <v>#N/A</v>
        <stp/>
        <stp>BDH|16075594555233953545</stp>
        <tr r="CZ187" s="4"/>
      </tp>
      <tp t="e">
        <v>#N/A</v>
        <stp/>
        <stp>BDH|15530451673453259505</stp>
        <tr r="AQ200" s="4"/>
      </tp>
      <tp t="e">
        <v>#N/A</v>
        <stp/>
        <stp>BDH|16024531516170007247</stp>
        <tr r="DA96" s="4"/>
      </tp>
      <tp t="e">
        <v>#N/A</v>
        <stp/>
        <stp>BDH|11993393419561041296</stp>
        <tr r="Z85" s="4"/>
      </tp>
      <tp t="e">
        <v>#N/A</v>
        <stp/>
        <stp>BDH|13911785539923135493</stp>
        <tr r="DA176" s="4"/>
      </tp>
      <tp t="e">
        <v>#N/A</v>
        <stp/>
        <stp>BDH|13287546299268805770</stp>
        <tr r="CX211" s="4"/>
        <tr r="DC211" s="4"/>
      </tp>
      <tp t="e">
        <v>#N/A</v>
        <stp/>
        <stp>BDH|15632107131601258654</stp>
        <tr r="Z42" s="4"/>
      </tp>
      <tp t="e">
        <v>#N/A</v>
        <stp/>
        <stp>BDH|12784801622811734921</stp>
        <tr r="CW171" s="4"/>
      </tp>
      <tp t="e">
        <v>#N/A</v>
        <stp/>
        <stp>BDH|10345060453072033766</stp>
        <tr r="X224" s="4"/>
      </tp>
      <tp t="e">
        <v>#N/A</v>
        <stp/>
        <stp>BDH|13947874661115804870</stp>
        <tr r="BR60" s="4"/>
      </tp>
      <tp t="e">
        <v>#N/A</v>
        <stp/>
        <stp>BDH|14192351048062405189</stp>
        <tr r="V145" s="4"/>
      </tp>
      <tp t="e">
        <v>#N/A</v>
        <stp/>
        <stp>BDH|15795827712905168961</stp>
        <tr r="AP122" s="4"/>
      </tp>
      <tp t="e">
        <v>#N/A</v>
        <stp/>
        <stp>BDH|14102030928040966631</stp>
        <tr r="Z38" s="4"/>
      </tp>
      <tp t="e">
        <v>#N/A</v>
        <stp/>
        <stp>BDH|12843163070393630781</stp>
        <tr r="BT155" s="4"/>
      </tp>
      <tp t="e">
        <v>#N/A</v>
        <stp/>
        <stp>BDH|15491292718960002656</stp>
        <tr r="W117" s="4"/>
      </tp>
      <tp t="e">
        <v>#N/A</v>
        <stp/>
        <stp>BDH|16516418524092059237</stp>
        <tr r="Y264" s="4"/>
      </tp>
      <tp t="e">
        <v>#N/A</v>
        <stp/>
        <stp>BDH|15503434632307351548</stp>
        <tr r="BU190" s="4"/>
      </tp>
      <tp t="e">
        <v>#N/A</v>
        <stp/>
        <stp>BDH|18070890408757488760</stp>
        <tr r="AT93" s="4"/>
      </tp>
      <tp t="e">
        <v>#N/A</v>
        <stp/>
        <stp>BDH|13072810001569198224</stp>
        <tr r="CZ268" s="4"/>
      </tp>
      <tp t="e">
        <v>#N/A</v>
        <stp/>
        <stp>BDH|18244524331449639749</stp>
        <tr r="BV94" s="4"/>
      </tp>
      <tp t="e">
        <v>#N/A</v>
        <stp/>
        <stp>BDH|10291623570243204215</stp>
        <tr r="CX204" s="4"/>
        <tr r="DC204" s="4"/>
      </tp>
      <tp t="e">
        <v>#N/A</v>
        <stp/>
        <stp>BDH|13468467816744689212</stp>
        <tr r="CZ152" s="4"/>
      </tp>
      <tp t="e">
        <v>#N/A</v>
        <stp/>
        <stp>BDH|11773518724421333724</stp>
        <tr r="AP41" s="4"/>
      </tp>
      <tp t="e">
        <v>#N/A</v>
        <stp/>
        <stp>BDH|14552541114765653506</stp>
        <tr r="V198" s="4"/>
      </tp>
      <tp t="e">
        <v>#N/A</v>
        <stp/>
        <stp>BDH|14258084198199337425</stp>
        <tr r="BR49" s="4"/>
      </tp>
      <tp t="e">
        <v>#N/A</v>
        <stp/>
        <stp>BDH|12780844001983209933</stp>
        <tr r="CV240" s="4"/>
      </tp>
      <tp t="e">
        <v>#N/A</v>
        <stp/>
        <stp>BDH|12650551824007124252</stp>
        <tr r="AT112" s="4"/>
      </tp>
      <tp t="e">
        <v>#N/A</v>
        <stp/>
        <stp>BDH|13890493704184029372</stp>
        <tr r="CX92" s="4"/>
        <tr r="DC92" s="4"/>
      </tp>
      <tp t="e">
        <v>#N/A</v>
        <stp/>
        <stp>BDH|14578521301228568918</stp>
        <tr r="CV158" s="4"/>
      </tp>
      <tp t="e">
        <v>#N/A</v>
        <stp/>
        <stp>BDH|17540646124857051476</stp>
        <tr r="CV60" s="4"/>
      </tp>
      <tp t="e">
        <v>#N/A</v>
        <stp/>
        <stp>BDH|11716395780828853240</stp>
        <tr r="BS237" s="4"/>
      </tp>
      <tp t="e">
        <v>#N/A</v>
        <stp/>
        <stp>BDH|17512593179997628216</stp>
        <tr r="BU20" s="4"/>
      </tp>
      <tp t="e">
        <v>#N/A</v>
        <stp/>
        <stp>BDH|13195341070611478635</stp>
        <tr r="BV154" s="4"/>
      </tp>
      <tp t="e">
        <v>#N/A</v>
        <stp/>
        <stp>BDH|14255755731739525916</stp>
        <tr r="BR95" s="4"/>
      </tp>
      <tp t="e">
        <v>#N/A</v>
        <stp/>
        <stp>BDH|10853599914801016574</stp>
        <tr r="AP160" s="4"/>
      </tp>
      <tp t="e">
        <v>#N/A</v>
        <stp/>
        <stp>BDH|14963555509097278654</stp>
        <tr r="CX264" s="4"/>
        <tr r="DC264" s="4"/>
      </tp>
      <tp t="e">
        <v>#N/A</v>
        <stp/>
        <stp>BDH|17781268155183400326</stp>
        <tr r="Y74" s="4"/>
      </tp>
      <tp t="e">
        <v>#N/A</v>
        <stp/>
        <stp>BDH|10222193444195930045</stp>
        <tr r="CX61" s="4"/>
        <tr r="DC61" s="4"/>
      </tp>
      <tp t="e">
        <v>#N/A</v>
        <stp/>
        <stp>BDH|14295953583922029767</stp>
        <tr r="DA61" s="4"/>
      </tp>
      <tp t="e">
        <v>#N/A</v>
        <stp/>
        <stp>BDH|17601087267137887638</stp>
        <tr r="AT153" s="4"/>
      </tp>
      <tp t="e">
        <v>#N/A</v>
        <stp/>
        <stp>BDH|13450137640461553705</stp>
        <tr r="AS87" s="4"/>
      </tp>
      <tp t="e">
        <v>#N/A</v>
        <stp/>
        <stp>BDH|17939492919065272793</stp>
        <tr r="X108" s="4"/>
      </tp>
      <tp t="e">
        <v>#N/A</v>
        <stp/>
        <stp>BDH|15677710868077468394</stp>
        <tr r="CW174" s="4"/>
      </tp>
      <tp t="e">
        <v>#N/A</v>
        <stp/>
        <stp>BDH|16593605206242114275</stp>
        <tr r="Y70" s="4"/>
      </tp>
      <tp t="e">
        <v>#N/A</v>
        <stp/>
        <stp>BDH|10987726208285555236</stp>
        <tr r="BU58" s="4"/>
      </tp>
      <tp t="e">
        <v>#N/A</v>
        <stp/>
        <stp>BDH|17081664867175418203</stp>
        <tr r="V151" s="4"/>
      </tp>
      <tp t="e">
        <v>#N/A</v>
        <stp/>
        <stp>BDH|18125582700615493880</stp>
        <tr r="AR236" s="4"/>
      </tp>
      <tp t="e">
        <v>#N/A</v>
        <stp/>
        <stp>BDH|11880687879037951754</stp>
        <tr r="BV91" s="4"/>
      </tp>
      <tp t="e">
        <v>#N/A</v>
        <stp/>
        <stp>BDH|12212205547717711370</stp>
        <tr r="BU30" s="4"/>
      </tp>
      <tp t="e">
        <v>#N/A</v>
        <stp/>
        <stp>BDH|13679687577386459486</stp>
        <tr r="AT168" s="4"/>
      </tp>
      <tp t="e">
        <v>#N/A</v>
        <stp/>
        <stp>BDH|14210848486840587409</stp>
        <tr r="CV42" s="4"/>
      </tp>
      <tp t="e">
        <v>#N/A</v>
        <stp/>
        <stp>BDH|14240808127079589753</stp>
        <tr r="BT89" s="4"/>
      </tp>
      <tp t="e">
        <v>#N/A</v>
        <stp/>
        <stp>BDH|11341643556064011640</stp>
        <tr r="V28" s="4"/>
      </tp>
      <tp t="e">
        <v>#N/A</v>
        <stp/>
        <stp>BDH|13124794713540615587</stp>
        <tr r="AS169" s="4"/>
      </tp>
      <tp t="e">
        <v>#N/A</v>
        <stp/>
        <stp>BDH|17186430731127324743</stp>
        <tr r="CV76" s="4"/>
      </tp>
      <tp t="e">
        <v>#N/A</v>
        <stp/>
        <stp>BDH|11164555141952324227</stp>
        <tr r="CZ246" s="4"/>
      </tp>
      <tp t="e">
        <v>#N/A</v>
        <stp/>
        <stp>BDH|15395802192283358763</stp>
        <tr r="CU198" s="4"/>
      </tp>
      <tp t="e">
        <v>#N/A</v>
        <stp/>
        <stp>BDH|18325983924213991024</stp>
        <tr r="DB118" s="4"/>
      </tp>
      <tp t="e">
        <v>#N/A</v>
        <stp/>
        <stp>BDH|17058708628460855241</stp>
        <tr r="AS251" s="4"/>
      </tp>
      <tp t="e">
        <v>#N/A</v>
        <stp/>
        <stp>BDH|17735757969304620299</stp>
        <tr r="V207" s="4"/>
      </tp>
      <tp t="e">
        <v>#N/A</v>
        <stp/>
        <stp>BDH|18274772424825667838</stp>
        <tr r="BR180" s="4"/>
      </tp>
      <tp t="e">
        <v>#N/A</v>
        <stp/>
        <stp>BDH|14906145969786550554</stp>
        <tr r="CX158" s="4"/>
        <tr r="DC158" s="4"/>
      </tp>
      <tp t="e">
        <v>#N/A</v>
        <stp/>
        <stp>BDH|10229031378275822252</stp>
        <tr r="AS90" s="4"/>
      </tp>
      <tp t="e">
        <v>#N/A</v>
        <stp/>
        <stp>BDH|15503219353671762349</stp>
        <tr r="BV93" s="4"/>
      </tp>
      <tp t="e">
        <v>#N/A</v>
        <stp/>
        <stp>BDH|10339106703064328570</stp>
        <tr r="DB113" s="4"/>
      </tp>
      <tp t="e">
        <v>#N/A</v>
        <stp/>
        <stp>BDH|10977069696889928042</stp>
        <tr r="BS216" s="4"/>
      </tp>
      <tp t="e">
        <v>#N/A</v>
        <stp/>
        <stp>BDH|11425228425380641118</stp>
        <tr r="CZ62" s="4"/>
      </tp>
      <tp t="e">
        <v>#N/A</v>
        <stp/>
        <stp>BDH|17045399919811229463</stp>
        <tr r="DA98" s="4"/>
      </tp>
      <tp t="e">
        <v>#N/A</v>
        <stp/>
        <stp>BDH|10357333306364670779</stp>
        <tr r="X206" s="4"/>
      </tp>
      <tp t="e">
        <v>#N/A</v>
        <stp/>
        <stp>BDH|11573208035938613816</stp>
        <tr r="BV53" s="4"/>
      </tp>
      <tp t="e">
        <v>#N/A</v>
        <stp/>
        <stp>BDH|13822808188186348548</stp>
        <tr r="CU208" s="4"/>
      </tp>
      <tp t="e">
        <v>#N/A</v>
        <stp/>
        <stp>BDH|14866434366874965239</stp>
        <tr r="AS187" s="4"/>
      </tp>
      <tp t="e">
        <v>#N/A</v>
        <stp/>
        <stp>BDH|11685819841295342822</stp>
        <tr r="W45" s="4"/>
      </tp>
      <tp t="e">
        <v>#N/A</v>
        <stp/>
        <stp>BDH|14547000500506114235</stp>
        <tr r="BR184" s="4"/>
      </tp>
      <tp t="e">
        <v>#N/A</v>
        <stp/>
        <stp>BDH|17145072290076929880</stp>
        <tr r="DB188" s="4"/>
      </tp>
      <tp t="e">
        <v>#N/A</v>
        <stp/>
        <stp>BDH|17783505861213508754</stp>
        <tr r="AP227" s="4"/>
      </tp>
      <tp t="e">
        <v>#N/A</v>
        <stp/>
        <stp>BDH|11049633664154340528</stp>
        <tr r="CW111" s="4"/>
      </tp>
      <tp t="e">
        <v>#N/A</v>
        <stp/>
        <stp>BDH|12457100926842255361</stp>
        <tr r="AQ24" s="4"/>
      </tp>
      <tp t="e">
        <v>#N/A</v>
        <stp/>
        <stp>BDH|11401703772077659669</stp>
        <tr r="BT134" s="4"/>
      </tp>
      <tp t="e">
        <v>#N/A</v>
        <stp/>
        <stp>BDH|16090736417472132235</stp>
        <tr r="Z174" s="4"/>
      </tp>
      <tp t="e">
        <v>#N/A</v>
        <stp/>
        <stp>BDH|15220184518690744537</stp>
        <tr r="BS151" s="4"/>
      </tp>
      <tp t="e">
        <v>#N/A</v>
        <stp/>
        <stp>BDH|12456438916435102269</stp>
        <tr r="W171" s="4"/>
      </tp>
      <tp t="e">
        <v>#N/A</v>
        <stp/>
        <stp>BDH|11375145329241049383</stp>
        <tr r="V178" s="4"/>
      </tp>
      <tp t="e">
        <v>#N/A</v>
        <stp/>
        <stp>BDH|11252324763676149245</stp>
        <tr r="CV231" s="4"/>
      </tp>
      <tp t="e">
        <v>#N/A</v>
        <stp/>
        <stp>BDH|12792235290048304119</stp>
        <tr r="BR214" s="4"/>
      </tp>
      <tp t="e">
        <v>#N/A</v>
        <stp/>
        <stp>BDH|14509993152038211058</stp>
        <tr r="AQ225" s="4"/>
      </tp>
      <tp t="e">
        <v>#N/A</v>
        <stp/>
        <stp>BDH|14217567199049213168</stp>
        <tr r="DB92" s="4"/>
      </tp>
      <tp t="e">
        <v>#N/A</v>
        <stp/>
        <stp>BDH|16397983872010021806</stp>
        <tr r="BS58" s="4"/>
      </tp>
      <tp t="e">
        <v>#N/A</v>
        <stp/>
        <stp>BDH|16381487949385874338</stp>
        <tr r="AT74" s="4"/>
      </tp>
      <tp t="e">
        <v>#N/A</v>
        <stp/>
        <stp>BDH|14114357849122772132</stp>
        <tr r="X93" s="4"/>
      </tp>
      <tp t="e">
        <v>#N/A</v>
        <stp/>
        <stp>BDH|10638676340731940314</stp>
        <tr r="CW26" s="4"/>
      </tp>
      <tp t="e">
        <v>#N/A</v>
        <stp/>
        <stp>BDH|15329071238531665730</stp>
        <tr r="Y210" s="4"/>
      </tp>
      <tp t="e">
        <v>#N/A</v>
        <stp/>
        <stp>BDH|11385780123666008219</stp>
        <tr r="BT171" s="4"/>
      </tp>
      <tp t="e">
        <v>#N/A</v>
        <stp/>
        <stp>BDH|17621393406535016102</stp>
        <tr r="BR168" s="4"/>
      </tp>
      <tp t="e">
        <v>#N/A</v>
        <stp/>
        <stp>BDH|11828217663100796549</stp>
        <tr r="DA178" s="4"/>
      </tp>
      <tp t="e">
        <v>#N/A</v>
        <stp/>
        <stp>BDH|14942471922731616328</stp>
        <tr r="CW100" s="4"/>
      </tp>
      <tp t="e">
        <v>#N/A</v>
        <stp/>
        <stp>BDH|10025061114919235883</stp>
        <tr r="BU96" s="4"/>
      </tp>
      <tp t="e">
        <v>#N/A</v>
        <stp/>
        <stp>BDH|10842022028751999331</stp>
        <tr r="X106" s="4"/>
      </tp>
      <tp t="e">
        <v>#N/A</v>
        <stp/>
        <stp>BDH|10715826499705478408</stp>
        <tr r="BT83" s="4"/>
      </tp>
      <tp t="e">
        <v>#N/A</v>
        <stp/>
        <stp>BDH|11181011520162004184</stp>
        <tr r="W189" s="4"/>
      </tp>
      <tp t="e">
        <v>#N/A</v>
        <stp/>
        <stp>BDH|10009099335245081641</stp>
        <tr r="DB162" s="4"/>
      </tp>
      <tp t="e">
        <v>#N/A</v>
        <stp/>
        <stp>BDH|15219195551326133735</stp>
        <tr r="Z107" s="4"/>
      </tp>
      <tp t="e">
        <v>#N/A</v>
        <stp/>
        <stp>BDH|14688242505490931668</stp>
        <tr r="Z131" s="4"/>
      </tp>
      <tp t="e">
        <v>#N/A</v>
        <stp/>
        <stp>BDH|13656854012252061890</stp>
        <tr r="BT77" s="4"/>
      </tp>
      <tp t="e">
        <v>#N/A</v>
        <stp/>
        <stp>BDH|15382136419890057517</stp>
        <tr r="Y26" s="4"/>
      </tp>
      <tp t="e">
        <v>#N/A</v>
        <stp/>
        <stp>BDH|12564349416048456880</stp>
        <tr r="CW214" s="4"/>
      </tp>
      <tp t="e">
        <v>#N/A</v>
        <stp/>
        <stp>BDH|16736617163336980077</stp>
        <tr r="CU159" s="4"/>
      </tp>
      <tp t="e">
        <v>#N/A</v>
        <stp/>
        <stp>BDH|15978160346970341014</stp>
        <tr r="X183" s="4"/>
      </tp>
      <tp t="e">
        <v>#N/A</v>
        <stp/>
        <stp>BDH|11866926595787027646</stp>
        <tr r="BR91" s="4"/>
      </tp>
      <tp t="e">
        <v>#N/A</v>
        <stp/>
        <stp>BDH|12329663851198917963</stp>
        <tr r="CW139" s="4"/>
      </tp>
      <tp t="e">
        <v>#N/A</v>
        <stp/>
        <stp>BDH|16686370975086985461</stp>
        <tr r="CX183" s="4"/>
        <tr r="DC183" s="4"/>
      </tp>
      <tp t="e">
        <v>#N/A</v>
        <stp/>
        <stp>BDH|12408861656307953861</stp>
        <tr r="X176" s="4"/>
      </tp>
      <tp t="e">
        <v>#N/A</v>
        <stp/>
        <stp>BDH|14330991031219937796</stp>
        <tr r="CU187" s="4"/>
      </tp>
      <tp t="e">
        <v>#N/A</v>
        <stp/>
        <stp>BDH|14495998242489650039</stp>
        <tr r="BS124" s="4"/>
      </tp>
      <tp t="e">
        <v>#N/A</v>
        <stp/>
        <stp>BDH|10318188630243673175</stp>
        <tr r="Z149" s="4"/>
      </tp>
      <tp t="e">
        <v>#N/A</v>
        <stp/>
        <stp>BDH|13383415873301839135</stp>
        <tr r="BS120" s="4"/>
      </tp>
      <tp t="e">
        <v>#N/A</v>
        <stp/>
        <stp>BDH|12862520487699318642</stp>
        <tr r="AT146" s="4"/>
      </tp>
      <tp t="e">
        <v>#N/A</v>
        <stp/>
        <stp>BDH|17452620459130229471</stp>
        <tr r="DA154" s="4"/>
      </tp>
      <tp t="e">
        <v>#N/A</v>
        <stp/>
        <stp>BDH|14171689200663188124</stp>
        <tr r="AP45" s="4"/>
      </tp>
      <tp t="e">
        <v>#N/A</v>
        <stp/>
        <stp>BDH|11808597659744032527</stp>
        <tr r="AT34" s="4"/>
      </tp>
      <tp t="e">
        <v>#N/A</v>
        <stp/>
        <stp>BDH|12474503764658410999</stp>
        <tr r="AT250" s="4"/>
      </tp>
      <tp t="e">
        <v>#N/A</v>
        <stp/>
        <stp>BDH|11557605914302999452</stp>
        <tr r="V68" s="4"/>
      </tp>
      <tp t="e">
        <v>#N/A</v>
        <stp/>
        <stp>BDH|12438131038902650240</stp>
        <tr r="CV105" s="4"/>
      </tp>
      <tp t="e">
        <v>#N/A</v>
        <stp/>
        <stp>BDH|15031091902881360452</stp>
        <tr r="V236" s="4"/>
      </tp>
      <tp t="e">
        <v>#N/A</v>
        <stp/>
        <stp>BDH|15713253149807459422</stp>
        <tr r="BS81" s="4"/>
      </tp>
      <tp t="e">
        <v>#N/A</v>
        <stp/>
        <stp>BDH|14059240605205947350</stp>
        <tr r="X77" s="4"/>
      </tp>
      <tp t="e">
        <v>#N/A</v>
        <stp/>
        <stp>BDH|16210312457746829614</stp>
        <tr r="BV150" s="4"/>
      </tp>
      <tp t="e">
        <v>#N/A</v>
        <stp/>
        <stp>BDH|16344920824134166994</stp>
        <tr r="BV84" s="4"/>
      </tp>
      <tp t="e">
        <v>#N/A</v>
        <stp/>
        <stp>BDH|10076690681228775627</stp>
        <tr r="AR28" s="4"/>
      </tp>
      <tp t="e">
        <v>#N/A</v>
        <stp/>
        <stp>BDH|17054013638543047743</stp>
        <tr r="DA29" s="4"/>
      </tp>
      <tp t="e">
        <v>#N/A</v>
        <stp/>
        <stp>BDH|13937765842524210439</stp>
        <tr r="CZ206" s="4"/>
      </tp>
      <tp t="e">
        <v>#N/A</v>
        <stp/>
        <stp>BDH|17104000819851115756</stp>
        <tr r="AP79" s="4"/>
      </tp>
      <tp t="e">
        <v>#N/A</v>
        <stp/>
        <stp>BDH|14808814524196780862</stp>
        <tr r="AQ52" s="4"/>
      </tp>
      <tp t="e">
        <v>#N/A</v>
        <stp/>
        <stp>BDH|15441460809405559428</stp>
        <tr r="V213" s="4"/>
      </tp>
      <tp t="e">
        <v>#N/A</v>
        <stp/>
        <stp>BDH|10656117989229087024</stp>
        <tr r="BS221" s="4"/>
      </tp>
      <tp t="e">
        <v>#N/A</v>
        <stp/>
        <stp>BDH|13684872075215106999</stp>
        <tr r="AS155" s="4"/>
      </tp>
      <tp t="e">
        <v>#N/A</v>
        <stp/>
        <stp>BDH|13631379063565991370</stp>
        <tr r="DA144" s="4"/>
      </tp>
      <tp t="e">
        <v>#N/A</v>
        <stp/>
        <stp>BDH|14486877284521056586</stp>
        <tr r="AT237" s="4"/>
      </tp>
      <tp t="e">
        <v>#N/A</v>
        <stp/>
        <stp>BDH|15272456701225847418</stp>
        <tr r="AS135" s="4"/>
      </tp>
      <tp t="e">
        <v>#N/A</v>
        <stp/>
        <stp>BDH|16447909933055030980</stp>
        <tr r="BS262" s="4"/>
      </tp>
      <tp t="e">
        <v>#N/A</v>
        <stp/>
        <stp>BDH|17983524121106661638</stp>
        <tr r="Y196" s="4"/>
      </tp>
      <tp t="e">
        <v>#N/A</v>
        <stp/>
        <stp>BDH|12182552942480098390</stp>
        <tr r="V56" s="4"/>
      </tp>
      <tp t="e">
        <v>#N/A</v>
        <stp/>
        <stp>BDH|17529982583503522541</stp>
        <tr r="DB69" s="4"/>
      </tp>
      <tp t="e">
        <v>#N/A</v>
        <stp/>
        <stp>BDH|17543124268526911692</stp>
        <tr r="AQ43" s="4"/>
      </tp>
      <tp t="e">
        <v>#N/A</v>
        <stp/>
        <stp>BDH|11858685770522949265</stp>
        <tr r="AP205" s="4"/>
      </tp>
      <tp t="e">
        <v>#N/A</v>
        <stp/>
        <stp>BDH|12556096403324153611</stp>
        <tr r="CW110" s="4"/>
      </tp>
      <tp t="e">
        <v>#N/A</v>
        <stp/>
        <stp>BDH|11647695290388464659</stp>
        <tr r="DB112" s="4"/>
      </tp>
      <tp t="e">
        <v>#N/A</v>
        <stp/>
        <stp>BDH|12788866333421855843</stp>
        <tr r="X170" s="4"/>
      </tp>
      <tp t="e">
        <v>#N/A</v>
        <stp/>
        <stp>BDH|12101229504187009794</stp>
        <tr r="BU242" s="4"/>
      </tp>
      <tp t="e">
        <v>#N/A</v>
        <stp/>
        <stp>BDH|18218381680736257561</stp>
        <tr r="DA227" s="4"/>
      </tp>
      <tp t="e">
        <v>#N/A</v>
        <stp/>
        <stp>BDH|13725697380168204524</stp>
        <tr r="BR79" s="4"/>
      </tp>
      <tp t="e">
        <v>#N/A</v>
        <stp/>
        <stp>BDH|17205057908195137202</stp>
        <tr r="X28" s="4"/>
      </tp>
      <tp t="e">
        <v>#N/A</v>
        <stp/>
        <stp>BDH|16941721172643654512</stp>
        <tr r="AR79" s="4"/>
      </tp>
      <tp t="e">
        <v>#N/A</v>
        <stp/>
        <stp>BDH|10703609507607367022</stp>
        <tr r="CW251" s="4"/>
      </tp>
      <tp t="e">
        <v>#N/A</v>
        <stp/>
        <stp>BDH|15885206071539934813</stp>
        <tr r="AS77" s="4"/>
      </tp>
      <tp t="e">
        <v>#N/A</v>
        <stp/>
        <stp>BDH|16099328435827560036</stp>
        <tr r="Z259" s="4"/>
      </tp>
      <tp t="e">
        <v>#N/A</v>
        <stp/>
        <stp>BDH|17106093037895826061</stp>
        <tr r="CV203" s="4"/>
      </tp>
      <tp t="e">
        <v>#N/A</v>
        <stp/>
        <stp>BDH|14065868527738267727</stp>
        <tr r="AQ90" s="4"/>
      </tp>
      <tp t="e">
        <v>#N/A</v>
        <stp/>
        <stp>BDH|15230790524442789390</stp>
        <tr r="BU210" s="4"/>
      </tp>
      <tp t="e">
        <v>#N/A</v>
        <stp/>
        <stp>BDH|16445046666049156869</stp>
        <tr r="AP47" s="4"/>
      </tp>
      <tp t="e">
        <v>#N/A</v>
        <stp/>
        <stp>BDH|18431806903619367858</stp>
        <tr r="V179" s="4"/>
      </tp>
      <tp t="e">
        <v>#N/A</v>
        <stp/>
        <stp>BDH|12757137552237242057</stp>
        <tr r="CV63" s="4"/>
      </tp>
      <tp t="e">
        <v>#N/A</v>
        <stp/>
        <stp>BDH|16378735531070650365</stp>
        <tr r="AQ20" s="4"/>
      </tp>
      <tp t="e">
        <v>#N/A</v>
        <stp/>
        <stp>BDH|12294217541757087233</stp>
        <tr r="CW207" s="4"/>
      </tp>
      <tp t="e">
        <v>#N/A</v>
        <stp/>
        <stp>BDH|10583262771821430576</stp>
        <tr r="AP175" s="4"/>
      </tp>
      <tp t="e">
        <v>#N/A</v>
        <stp/>
        <stp>BDH|14257604236667363766</stp>
        <tr r="Z30" s="4"/>
      </tp>
      <tp t="e">
        <v>#N/A</v>
        <stp/>
        <stp>BDH|15607588215357998734</stp>
        <tr r="CZ23" s="4"/>
      </tp>
      <tp t="e">
        <v>#N/A</v>
        <stp/>
        <stp>BDH|10027650274814793477</stp>
        <tr r="CX73" s="4"/>
        <tr r="DC73" s="4"/>
      </tp>
      <tp t="e">
        <v>#N/A</v>
        <stp/>
        <stp>BDH|15767902411025362946</stp>
        <tr r="CW158" s="4"/>
      </tp>
      <tp t="e">
        <v>#N/A</v>
        <stp/>
        <stp>BDH|12361859313138031257</stp>
        <tr r="DA165" s="4"/>
      </tp>
      <tp t="e">
        <v>#N/A</v>
        <stp/>
        <stp>BDH|17407649967210440632</stp>
        <tr r="DB91" s="4"/>
      </tp>
      <tp t="e">
        <v>#N/A</v>
        <stp/>
        <stp>BDH|13998699757359553826</stp>
        <tr r="CX62" s="4"/>
        <tr r="DC62" s="4"/>
      </tp>
      <tp t="e">
        <v>#N/A</v>
        <stp/>
        <stp>BDH|12519021802045302667</stp>
        <tr r="AR157" s="4"/>
      </tp>
      <tp t="e">
        <v>#N/A</v>
        <stp/>
        <stp>BDH|16196541293053071868</stp>
        <tr r="AS126" s="4"/>
      </tp>
      <tp t="e">
        <v>#N/A</v>
        <stp/>
        <stp>BDH|14039266903471002657</stp>
        <tr r="CU244" s="4"/>
      </tp>
      <tp t="e">
        <v>#N/A</v>
        <stp/>
        <stp>BDH|17386372567531400240</stp>
        <tr r="BV227" s="4"/>
      </tp>
      <tp t="e">
        <v>#N/A</v>
        <stp/>
        <stp>BDH|11105641400083670508</stp>
        <tr r="X258" s="4"/>
      </tp>
      <tp t="e">
        <v>#N/A</v>
        <stp/>
        <stp>BDH|12705656935540395676</stp>
        <tr r="X181" s="4"/>
      </tp>
      <tp t="e">
        <v>#N/A</v>
        <stp/>
        <stp>BDH|16498799517129933800</stp>
        <tr r="CW98" s="4"/>
      </tp>
      <tp t="e">
        <v>#N/A</v>
        <stp/>
        <stp>BDH|12352157906751521365</stp>
        <tr r="AS63" s="4"/>
      </tp>
      <tp t="e">
        <v>#N/A</v>
        <stp/>
        <stp>BDH|17803361847159317893</stp>
        <tr r="AP234" s="4"/>
      </tp>
      <tp t="e">
        <v>#N/A</v>
        <stp/>
        <stp>BDH|15719078929981231783</stp>
        <tr r="W242" s="4"/>
      </tp>
      <tp t="e">
        <v>#N/A</v>
        <stp/>
        <stp>BDH|11520003974661149634</stp>
        <tr r="AR25" s="4"/>
      </tp>
      <tp t="e">
        <v>#N/A</v>
        <stp/>
        <stp>BDH|13475167016272330047</stp>
        <tr r="AS196" s="4"/>
      </tp>
      <tp t="e">
        <v>#N/A</v>
        <stp/>
        <stp>BDH|18395760106177299925</stp>
        <tr r="AT180" s="4"/>
      </tp>
      <tp t="e">
        <v>#N/A</v>
        <stp/>
        <stp>BDH|15114774654484293222</stp>
        <tr r="BV214" s="4"/>
      </tp>
      <tp t="e">
        <v>#N/A</v>
        <stp/>
        <stp>BDH|16155536061870225431</stp>
        <tr r="BV96" s="4"/>
      </tp>
      <tp t="e">
        <v>#N/A</v>
        <stp/>
        <stp>BDH|12209933761435000929</stp>
        <tr r="BV251" s="4"/>
      </tp>
      <tp t="e">
        <v>#N/A</v>
        <stp/>
        <stp>BDH|13022315971762463468</stp>
        <tr r="DA172" s="4"/>
      </tp>
      <tp t="e">
        <v>#N/A</v>
        <stp/>
        <stp>BDH|12703476730801773554</stp>
        <tr r="CZ146" s="4"/>
      </tp>
      <tp t="e">
        <v>#N/A</v>
        <stp/>
        <stp>BDH|16839876884247986003</stp>
        <tr r="AR259" s="4"/>
      </tp>
      <tp t="e">
        <v>#N/A</v>
        <stp/>
        <stp>BDH|13429494606151161782</stp>
        <tr r="BV126" s="4"/>
      </tp>
      <tp t="e">
        <v>#N/A</v>
        <stp/>
        <stp>BDH|17004236005612503613</stp>
        <tr r="CV113" s="4"/>
      </tp>
      <tp t="e">
        <v>#N/A</v>
        <stp/>
        <stp>BDH|12770046153070426662</stp>
        <tr r="CU35" s="4"/>
      </tp>
      <tp t="e">
        <v>#N/A</v>
        <stp/>
        <stp>BDH|15938285409410307695</stp>
        <tr r="V233" s="4"/>
      </tp>
      <tp t="e">
        <v>#N/A</v>
        <stp/>
        <stp>BDH|17232351962576330542</stp>
        <tr r="CX39" s="4"/>
        <tr r="DC39" s="4"/>
      </tp>
      <tp t="e">
        <v>#N/A</v>
        <stp/>
        <stp>BDH|11799158411549706962</stp>
        <tr r="DB90" s="4"/>
      </tp>
      <tp t="e">
        <v>#N/A</v>
        <stp/>
        <stp>BDH|13661115084449913280</stp>
        <tr r="CV228" s="4"/>
      </tp>
      <tp t="e">
        <v>#N/A</v>
        <stp/>
        <stp>BDH|13563861472115323800</stp>
        <tr r="BU71" s="4"/>
      </tp>
      <tp t="e">
        <v>#N/A</v>
        <stp/>
        <stp>BDH|10450273874481407516</stp>
        <tr r="AQ58" s="4"/>
      </tp>
      <tp t="e">
        <v>#N/A</v>
        <stp/>
        <stp>BDH|13754605755264066500</stp>
        <tr r="AR258" s="4"/>
      </tp>
      <tp t="e">
        <v>#N/A</v>
        <stp/>
        <stp>BDH|10838174980611388992</stp>
        <tr r="CU190" s="4"/>
      </tp>
      <tp t="e">
        <v>#N/A</v>
        <stp/>
        <stp>BDH|11376310623889623824</stp>
        <tr r="CW44" s="4"/>
      </tp>
      <tp t="e">
        <v>#N/A</v>
        <stp/>
        <stp>BDH|10809390715485651679</stp>
        <tr r="Y122" s="4"/>
      </tp>
      <tp t="e">
        <v>#N/A</v>
        <stp/>
        <stp>BDH|10648936934578184352</stp>
        <tr r="BU79" s="4"/>
      </tp>
      <tp t="e">
        <v>#N/A</v>
        <stp/>
        <stp>BDH|18003966800839256918</stp>
        <tr r="CV242" s="4"/>
      </tp>
      <tp t="e">
        <v>#N/A</v>
        <stp/>
        <stp>BDH|17632113144066157576</stp>
        <tr r="Y20" s="4"/>
      </tp>
      <tp t="e">
        <v>#N/A</v>
        <stp/>
        <stp>BDH|12792754536374145308</stp>
        <tr r="CW198" s="4"/>
      </tp>
      <tp t="e">
        <v>#N/A</v>
        <stp/>
        <stp>BDH|12511523781336556866</stp>
        <tr r="CX188" s="4"/>
        <tr r="DC188" s="4"/>
      </tp>
      <tp t="e">
        <v>#N/A</v>
        <stp/>
        <stp>BDH|16395667362191060629</stp>
        <tr r="AR84" s="4"/>
      </tp>
      <tp t="e">
        <v>#N/A</v>
        <stp/>
        <stp>BDH|17485903457963141971</stp>
        <tr r="BV33" s="4"/>
      </tp>
      <tp t="e">
        <v>#N/A</v>
        <stp/>
        <stp>BDH|13020579720824274103</stp>
        <tr r="BS96" s="4"/>
      </tp>
      <tp t="e">
        <v>#N/A</v>
        <stp/>
        <stp>BDH|11671262750814792322</stp>
        <tr r="BS41" s="4"/>
      </tp>
      <tp t="e">
        <v>#N/A</v>
        <stp/>
        <stp>BDH|14342646516571376375</stp>
        <tr r="DB204" s="4"/>
      </tp>
      <tp t="e">
        <v>#N/A</v>
        <stp/>
        <stp>BDH|14673323381259637760</stp>
        <tr r="CX176" s="4"/>
        <tr r="DC176" s="4"/>
      </tp>
      <tp t="e">
        <v>#N/A</v>
        <stp/>
        <stp>BDH|15187022671781200259</stp>
        <tr r="CW165" s="4"/>
      </tp>
      <tp t="e">
        <v>#N/A</v>
        <stp/>
        <stp>BDH|15904123552704894456</stp>
        <tr r="AT211" s="4"/>
      </tp>
      <tp t="e">
        <v>#N/A</v>
        <stp/>
        <stp>BDH|14056074951291624148</stp>
        <tr r="DA243" s="4"/>
      </tp>
      <tp t="e">
        <v>#N/A</v>
        <stp/>
        <stp>BDH|17302479833584004534</stp>
        <tr r="BU203" s="4"/>
      </tp>
      <tp t="e">
        <v>#N/A</v>
        <stp/>
        <stp>BDH|11130845241194680860</stp>
        <tr r="V42" s="4"/>
      </tp>
      <tp t="e">
        <v>#N/A</v>
        <stp/>
        <stp>BDH|14953419877477936124</stp>
        <tr r="AP150" s="4"/>
      </tp>
      <tp t="e">
        <v>#N/A</v>
        <stp/>
        <stp>BDH|14780095690839937538</stp>
        <tr r="AS117" s="4"/>
      </tp>
      <tp t="e">
        <v>#N/A</v>
        <stp/>
        <stp>BDH|11558255402980306254</stp>
        <tr r="CW115" s="4"/>
      </tp>
      <tp t="e">
        <v>#N/A</v>
        <stp/>
        <stp>BDH|12177141842243033534</stp>
        <tr r="CU177" s="4"/>
      </tp>
      <tp t="e">
        <v>#N/A</v>
        <stp/>
        <stp>BDH|11752696169684358400</stp>
        <tr r="X200" s="4"/>
      </tp>
      <tp t="e">
        <v>#N/A</v>
        <stp/>
        <stp>BDH|13749185930765851534</stp>
        <tr r="AT67" s="4"/>
      </tp>
      <tp t="e">
        <v>#N/A</v>
        <stp/>
        <stp>BDH|13037543563088029934</stp>
        <tr r="AP65" s="4"/>
      </tp>
      <tp t="e">
        <v>#N/A</v>
        <stp/>
        <stp>BDH|17362201804036124220</stp>
        <tr r="CU229" s="4"/>
      </tp>
      <tp t="e">
        <v>#N/A</v>
        <stp/>
        <stp>BDH|13112736857027863794</stp>
        <tr r="BS175" s="4"/>
      </tp>
      <tp t="e">
        <v>#N/A</v>
        <stp/>
        <stp>BDH|15808823084123815718</stp>
        <tr r="CV51" s="4"/>
      </tp>
      <tp t="e">
        <v>#N/A</v>
        <stp/>
        <stp>BDH|15400625795948114357</stp>
        <tr r="AQ165" s="4"/>
      </tp>
      <tp t="e">
        <v>#N/A</v>
        <stp/>
        <stp>BDH|14511537530577223438</stp>
        <tr r="BU85" s="4"/>
      </tp>
      <tp t="e">
        <v>#N/A</v>
        <stp/>
        <stp>BDH|12775828973909981581</stp>
        <tr r="BU98" s="4"/>
      </tp>
      <tp t="e">
        <v>#N/A</v>
        <stp/>
        <stp>BDH|15389235219263701491</stp>
        <tr r="BU234" s="4"/>
      </tp>
      <tp t="e">
        <v>#N/A</v>
        <stp/>
        <stp>BDH|12048570364540661029</stp>
        <tr r="DB174" s="4"/>
      </tp>
      <tp t="e">
        <v>#N/A</v>
        <stp/>
        <stp>BDH|17321130170905692513</stp>
        <tr r="CU154" s="4"/>
      </tp>
      <tp t="e">
        <v>#N/A</v>
        <stp/>
        <stp>BDH|11155457835646066167</stp>
        <tr r="AQ86" s="4"/>
      </tp>
      <tp t="e">
        <v>#N/A</v>
        <stp/>
        <stp>BDH|16596685914640925062</stp>
        <tr r="BT133" s="4"/>
      </tp>
      <tp t="e">
        <v>#N/A</v>
        <stp/>
        <stp>BDH|14240638130671367146</stp>
        <tr r="BS234" s="4"/>
      </tp>
      <tp t="e">
        <v>#N/A</v>
        <stp/>
        <stp>BDH|11186958793067496757</stp>
        <tr r="AR177" s="4"/>
      </tp>
      <tp t="e">
        <v>#N/A</v>
        <stp/>
        <stp>BDH|13620224663342604478</stp>
        <tr r="AQ56" s="4"/>
      </tp>
      <tp t="e">
        <v>#N/A</v>
        <stp/>
        <stp>BDH|11553397169744096131</stp>
        <tr r="Z101" s="4"/>
      </tp>
      <tp t="e">
        <v>#N/A</v>
        <stp/>
        <stp>BDH|14091869074368278268</stp>
        <tr r="CU200" s="4"/>
      </tp>
      <tp t="e">
        <v>#N/A</v>
        <stp/>
        <stp>BDH|15760748311824238667</stp>
        <tr r="CZ200" s="4"/>
      </tp>
      <tp t="e">
        <v>#N/A</v>
        <stp/>
        <stp>BDH|14624583150540161590</stp>
        <tr r="Y174" s="4"/>
      </tp>
      <tp t="e">
        <v>#N/A</v>
        <stp/>
        <stp>BDH|14001424924623641067</stp>
        <tr r="Y169" s="4"/>
      </tp>
      <tp t="e">
        <v>#N/A</v>
        <stp/>
        <stp>BDH|18185268361008662567</stp>
        <tr r="BV199" s="4"/>
      </tp>
      <tp t="e">
        <v>#N/A</v>
        <stp/>
        <stp>BDH|10497074417754628448</stp>
        <tr r="BV244" s="4"/>
      </tp>
      <tp t="e">
        <v>#N/A</v>
        <stp/>
        <stp>BDH|13396073676133387676</stp>
        <tr r="BR112" s="4"/>
      </tp>
      <tp t="e">
        <v>#N/A</v>
        <stp/>
        <stp>BDH|10156666879008397847</stp>
        <tr r="W118" s="4"/>
      </tp>
      <tp t="e">
        <v>#N/A</v>
        <stp/>
        <stp>BDH|12936076521129205845</stp>
        <tr r="AT216" s="4"/>
      </tp>
      <tp t="e">
        <v>#N/A</v>
        <stp/>
        <stp>BDH|13560917490024928644</stp>
        <tr r="DB50" s="4"/>
      </tp>
      <tp t="e">
        <v>#N/A</v>
        <stp/>
        <stp>BDH|11014326702842831102</stp>
        <tr r="BR46" s="4"/>
      </tp>
      <tp t="e">
        <v>#N/A</v>
        <stp/>
        <stp>BDH|13122586763120217104</stp>
        <tr r="X175" s="4"/>
      </tp>
      <tp t="e">
        <v>#N/A</v>
        <stp/>
        <stp>BDH|12823733846173447313</stp>
        <tr r="CX113" s="4"/>
        <tr r="DC113" s="4"/>
      </tp>
      <tp t="e">
        <v>#N/A</v>
        <stp/>
        <stp>BDH|10066540031025511280</stp>
        <tr r="BV254" s="4"/>
      </tp>
      <tp t="e">
        <v>#N/A</v>
        <stp/>
        <stp>BDH|14666760525832817259</stp>
        <tr r="W133" s="4"/>
      </tp>
      <tp t="e">
        <v>#N/A</v>
        <stp/>
        <stp>BDH|13682371562080899735</stp>
        <tr r="V29" s="4"/>
      </tp>
      <tp t="e">
        <v>#N/A</v>
        <stp/>
        <stp>BDH|17436170331357205384</stp>
        <tr r="AQ216" s="4"/>
      </tp>
      <tp t="e">
        <v>#N/A</v>
        <stp/>
        <stp>BDH|16234849180333554482</stp>
        <tr r="AP108" s="4"/>
      </tp>
      <tp t="e">
        <v>#N/A</v>
        <stp/>
        <stp>BDH|15238738942277952011</stp>
        <tr r="AQ84" s="4"/>
      </tp>
      <tp t="e">
        <v>#N/A</v>
        <stp/>
        <stp>BDH|17789180707267531065</stp>
        <tr r="BU182" s="4"/>
      </tp>
      <tp t="e">
        <v>#N/A</v>
        <stp/>
        <stp>BDH|16197068091188848658</stp>
        <tr r="CX225" s="4"/>
        <tr r="DC225" s="4"/>
      </tp>
      <tp t="e">
        <v>#N/A</v>
        <stp/>
        <stp>BDH|13424299151210281553</stp>
        <tr r="CW101" s="4"/>
      </tp>
      <tp t="e">
        <v>#N/A</v>
        <stp/>
        <stp>BDH|17929373560617761420</stp>
        <tr r="CW268" s="4"/>
      </tp>
      <tp t="e">
        <v>#N/A</v>
        <stp/>
        <stp>BDH|15070812523177932906</stp>
        <tr r="BS205" s="4"/>
      </tp>
      <tp t="e">
        <v>#N/A</v>
        <stp/>
        <stp>BDH|15338301318065904392</stp>
        <tr r="CX95" s="4"/>
        <tr r="DC95" s="4"/>
      </tp>
      <tp t="e">
        <v>#N/A</v>
        <stp/>
        <stp>BDH|13668388606108593960</stp>
        <tr r="W209" s="4"/>
      </tp>
      <tp t="e">
        <v>#N/A</v>
        <stp/>
        <stp>BDH|13417270746407635380</stp>
        <tr r="CU96" s="4"/>
      </tp>
      <tp t="e">
        <v>#N/A</v>
        <stp/>
        <stp>BDH|10222686083579766652</stp>
        <tr r="Y160" s="4"/>
      </tp>
      <tp t="e">
        <v>#N/A</v>
        <stp/>
        <stp>BDH|14618176821344292285</stp>
        <tr r="W177" s="4"/>
      </tp>
      <tp t="e">
        <v>#N/A</v>
        <stp/>
        <stp>BDH|13754584697757387916</stp>
        <tr r="AP191" s="4"/>
      </tp>
      <tp t="e">
        <v>#N/A</v>
        <stp/>
        <stp>BDH|16365390077230286354</stp>
        <tr r="CU70" s="4"/>
      </tp>
      <tp t="e">
        <v>#N/A</v>
        <stp/>
        <stp>BDH|11653619959102504113</stp>
        <tr r="CV145" s="4"/>
      </tp>
      <tp t="e">
        <v>#N/A</v>
        <stp/>
        <stp>BDH|18190061799874174455</stp>
        <tr r="AR120" s="4"/>
      </tp>
      <tp t="e">
        <v>#N/A</v>
        <stp/>
        <stp>BDH|12986833497550295256</stp>
        <tr r="AQ27" s="4"/>
      </tp>
      <tp t="e">
        <v>#N/A</v>
        <stp/>
        <stp>BDH|10059086031556119427</stp>
        <tr r="BU120" s="4"/>
      </tp>
      <tp t="e">
        <v>#N/A</v>
        <stp/>
        <stp>BDH|14909413564777031061</stp>
        <tr r="BS92" s="4"/>
      </tp>
      <tp t="e">
        <v>#N/A</v>
        <stp/>
        <stp>BDH|14360292740315614663</stp>
        <tr r="CW242" s="4"/>
      </tp>
      <tp t="e">
        <v>#N/A</v>
        <stp/>
        <stp>BDH|12695684751169419919</stp>
        <tr r="BU164" s="4"/>
      </tp>
      <tp t="e">
        <v>#N/A</v>
        <stp/>
        <stp>BDH|13186092905192374048</stp>
        <tr r="W55" s="4"/>
      </tp>
      <tp t="e">
        <v>#N/A</v>
        <stp/>
        <stp>BDH|14915609864670024507</stp>
        <tr r="CU71" s="4"/>
      </tp>
      <tp t="e">
        <v>#N/A</v>
        <stp/>
        <stp>BDH|11209111770976632080</stp>
        <tr r="AR60" s="4"/>
      </tp>
      <tp t="e">
        <v>#N/A</v>
        <stp/>
        <stp>BDH|17100888122078363455</stp>
        <tr r="BT215" s="4"/>
      </tp>
      <tp t="e">
        <v>#N/A</v>
        <stp/>
        <stp>BDH|11815047056825543022</stp>
        <tr r="AP67" s="4"/>
      </tp>
      <tp t="e">
        <v>#N/A</v>
        <stp/>
        <stp>BDH|10623097556814756037</stp>
        <tr r="AQ73" s="4"/>
      </tp>
      <tp t="e">
        <v>#N/A</v>
        <stp/>
        <stp>BDH|10235262915497897540</stp>
        <tr r="CX56" s="4"/>
        <tr r="DC56" s="4"/>
      </tp>
      <tp t="e">
        <v>#N/A</v>
        <stp/>
        <stp>BDH|16311534816264348780</stp>
        <tr r="V65" s="4"/>
      </tp>
      <tp t="e">
        <v>#N/A</v>
        <stp/>
        <stp>BDH|17364181614322530475</stp>
        <tr r="AP242" s="4"/>
      </tp>
      <tp t="e">
        <v>#N/A</v>
        <stp/>
        <stp>BDH|16013430032390829042</stp>
        <tr r="AQ159" s="4"/>
      </tp>
      <tp t="e">
        <v>#N/A</v>
        <stp/>
        <stp>BDH|15948341567852792305</stp>
        <tr r="BV223" s="4"/>
      </tp>
      <tp t="e">
        <v>#N/A</v>
        <stp/>
        <stp>BDH|14259318389699533728</stp>
        <tr r="AQ237" s="4"/>
      </tp>
      <tp t="e">
        <v>#N/A</v>
        <stp/>
        <stp>BDH|15928180398779761535</stp>
        <tr r="AR228" s="4"/>
      </tp>
      <tp t="e">
        <v>#N/A</v>
        <stp/>
        <stp>BDH|12471383451100778568</stp>
        <tr r="Y45" s="4"/>
      </tp>
      <tp t="e">
        <v>#N/A</v>
        <stp/>
        <stp>BDH|15817070812903968686</stp>
        <tr r="DA209" s="4"/>
      </tp>
      <tp t="e">
        <v>#N/A</v>
        <stp/>
        <stp>BDH|13939510720273476608</stp>
        <tr r="CW22" s="4"/>
      </tp>
      <tp t="e">
        <v>#N/A</v>
        <stp/>
        <stp>BDH|16363658598081598979</stp>
        <tr r="CW262" s="4"/>
      </tp>
      <tp t="e">
        <v>#N/A</v>
        <stp/>
        <stp>BDH|13893242795921794825</stp>
        <tr r="DA116" s="4"/>
      </tp>
      <tp t="e">
        <v>#N/A</v>
        <stp/>
        <stp>BDH|15354616957456198182</stp>
        <tr r="DA183" s="4"/>
      </tp>
      <tp t="e">
        <v>#N/A</v>
        <stp/>
        <stp>BDH|17340041807484519291</stp>
        <tr r="DB128" s="4"/>
      </tp>
      <tp t="e">
        <v>#N/A</v>
        <stp/>
        <stp>BDH|17772806188692423470</stp>
        <tr r="AP241" s="4"/>
      </tp>
      <tp t="e">
        <v>#N/A</v>
        <stp/>
        <stp>BDH|12926973414378740312</stp>
        <tr r="CX136" s="4"/>
        <tr r="DC136" s="4"/>
      </tp>
      <tp t="e">
        <v>#N/A</v>
        <stp/>
        <stp>BDH|10778483536094466228</stp>
        <tr r="Y228" s="4"/>
      </tp>
      <tp t="e">
        <v>#N/A</v>
        <stp/>
        <stp>BDH|13403313960831805623</stp>
        <tr r="CZ259" s="4"/>
      </tp>
      <tp t="e">
        <v>#N/A</v>
        <stp/>
        <stp>BDH|16894795048186458227</stp>
        <tr r="Z160" s="4"/>
      </tp>
      <tp t="e">
        <v>#N/A</v>
        <stp/>
        <stp>BDH|14815681166853869610</stp>
        <tr r="CZ202" s="4"/>
      </tp>
      <tp t="e">
        <v>#N/A</v>
        <stp/>
        <stp>BDH|18080186937743377839</stp>
        <tr r="CW66" s="4"/>
      </tp>
      <tp t="e">
        <v>#N/A</v>
        <stp/>
        <stp>BDH|17489729903507877624</stp>
        <tr r="CZ192" s="4"/>
      </tp>
      <tp t="e">
        <v>#N/A</v>
        <stp/>
        <stp>BDH|16151949364878762089</stp>
        <tr r="BU38" s="4"/>
      </tp>
      <tp t="e">
        <v>#N/A</v>
        <stp/>
        <stp>BDH|12304244877226917079</stp>
        <tr r="BV264" s="4"/>
      </tp>
      <tp t="e">
        <v>#N/A</v>
        <stp/>
        <stp>BDH|10341512570871902253</stp>
        <tr r="Y63" s="4"/>
      </tp>
      <tp t="e">
        <v>#N/A</v>
        <stp/>
        <stp>BDH|18352979987611505986</stp>
        <tr r="BR233" s="4"/>
      </tp>
      <tp t="e">
        <v>#N/A</v>
        <stp/>
        <stp>BDH|18239297657796683848</stp>
        <tr r="BS125" s="4"/>
      </tp>
      <tp t="e">
        <v>#N/A</v>
        <stp/>
        <stp>BDH|16677001003481956620</stp>
        <tr r="DA121" s="4"/>
      </tp>
      <tp t="e">
        <v>#N/A</v>
        <stp/>
        <stp>BDH|14384580654736081310</stp>
        <tr r="V81" s="4"/>
      </tp>
      <tp t="e">
        <v>#N/A</v>
        <stp/>
        <stp>BDH|13835328847701291413</stp>
        <tr r="BS145" s="4"/>
      </tp>
      <tp t="e">
        <v>#N/A</v>
        <stp/>
        <stp>BDH|16993997572698488186</stp>
        <tr r="DB161" s="4"/>
      </tp>
      <tp t="e">
        <v>#N/A</v>
        <stp/>
        <stp>BDH|16621812157898559546</stp>
        <tr r="X211" s="4"/>
      </tp>
      <tp t="e">
        <v>#N/A</v>
        <stp/>
        <stp>BDH|10938746004255088485</stp>
        <tr r="W194" s="4"/>
      </tp>
      <tp t="e">
        <v>#N/A</v>
        <stp/>
        <stp>BDH|10136053318517511089</stp>
        <tr r="BS251" s="4"/>
      </tp>
      <tp t="e">
        <v>#N/A</v>
        <stp/>
        <stp>BDH|12874666379957706214</stp>
        <tr r="BT157" s="4"/>
      </tp>
      <tp t="e">
        <v>#N/A</v>
        <stp/>
        <stp>BDH|16180055711106282767</stp>
        <tr r="AT77" s="4"/>
      </tp>
      <tp t="e">
        <v>#N/A</v>
        <stp/>
        <stp>BDH|13881731881418973228</stp>
        <tr r="BR167" s="4"/>
      </tp>
      <tp t="e">
        <v>#N/A</v>
        <stp/>
        <stp>BDH|14165201565430528603</stp>
        <tr r="BT177" s="4"/>
      </tp>
      <tp t="e">
        <v>#N/A</v>
        <stp/>
        <stp>BDH|12379124259297929703</stp>
        <tr r="AT233" s="4"/>
      </tp>
      <tp t="e">
        <v>#N/A</v>
        <stp/>
        <stp>BDH|14656235920014635625</stp>
        <tr r="Z258" s="4"/>
      </tp>
      <tp t="e">
        <v>#N/A</v>
        <stp/>
        <stp>BDH|11881762499868301154</stp>
        <tr r="Z244" s="4"/>
      </tp>
      <tp t="e">
        <v>#N/A</v>
        <stp/>
        <stp>BDH|17424371930554750557</stp>
        <tr r="DA203" s="4"/>
      </tp>
      <tp t="e">
        <v>#N/A</v>
        <stp/>
        <stp>BDH|13491252410611513758</stp>
        <tr r="DB70" s="4"/>
      </tp>
      <tp t="e">
        <v>#N/A</v>
        <stp/>
        <stp>BDH|13099848888234413196</stp>
        <tr r="AQ125" s="4"/>
      </tp>
      <tp t="e">
        <v>#N/A</v>
        <stp/>
        <stp>BDH|12959848699012407706</stp>
        <tr r="CZ69" s="4"/>
      </tp>
      <tp t="e">
        <v>#N/A</v>
        <stp/>
        <stp>BDH|17585914537622618952</stp>
        <tr r="W249" s="4"/>
      </tp>
      <tp t="e">
        <v>#N/A</v>
        <stp/>
        <stp>BDH|16992079776610991717</stp>
        <tr r="CZ34" s="4"/>
      </tp>
      <tp t="e">
        <v>#N/A</v>
        <stp/>
        <stp>BDH|16343741792169286772</stp>
        <tr r="CX116" s="4"/>
        <tr r="DC116" s="4"/>
      </tp>
      <tp t="e">
        <v>#N/A</v>
        <stp/>
        <stp>BDH|17310730952357667449</stp>
        <tr r="AQ163" s="4"/>
      </tp>
      <tp t="e">
        <v>#N/A</v>
        <stp/>
        <stp>BDH|10341611742263853783</stp>
        <tr r="DA30" s="4"/>
      </tp>
      <tp t="e">
        <v>#N/A</v>
        <stp/>
        <stp>BDH|11785994378611308861</stp>
        <tr r="Z262" s="4"/>
      </tp>
      <tp t="e">
        <v>#N/A</v>
        <stp/>
        <stp>BDH|17321579771204123770</stp>
        <tr r="Z139" s="4"/>
      </tp>
      <tp t="e">
        <v>#N/A</v>
        <stp/>
        <stp>BDH|14263332509006880735</stp>
        <tr r="BT149" s="4"/>
      </tp>
      <tp t="e">
        <v>#N/A</v>
        <stp/>
        <stp>BDH|12721189242025835466</stp>
        <tr r="BR63" s="4"/>
      </tp>
      <tp t="e">
        <v>#N/A</v>
        <stp/>
        <stp>BDH|10457004429360740495</stp>
        <tr r="DB102" s="4"/>
      </tp>
      <tp t="e">
        <v>#N/A</v>
        <stp/>
        <stp>BDH|17817768420674481094</stp>
        <tr r="AT196" s="4"/>
      </tp>
      <tp t="e">
        <v>#N/A</v>
        <stp/>
        <stp>BDH|14414495207062116486</stp>
        <tr r="CX251" s="4"/>
        <tr r="DC251" s="4"/>
      </tp>
      <tp t="e">
        <v>#N/A</v>
        <stp/>
        <stp>BDH|17240255976580713456</stp>
        <tr r="DB137" s="4"/>
      </tp>
      <tp t="e">
        <v>#N/A</v>
        <stp/>
        <stp>BDH|12215219079753087295</stp>
        <tr r="Y110" s="4"/>
      </tp>
      <tp t="e">
        <v>#N/A</v>
        <stp/>
        <stp>BDH|16230484538566131103</stp>
        <tr r="AT242" s="4"/>
      </tp>
      <tp t="e">
        <v>#N/A</v>
        <stp/>
        <stp>BDH|17963285922586573756</stp>
        <tr r="V245" s="4"/>
      </tp>
      <tp t="e">
        <v>#N/A</v>
        <stp/>
        <stp>BDH|11203188219984403345</stp>
        <tr r="AR187" s="4"/>
      </tp>
      <tp t="e">
        <v>#N/A</v>
        <stp/>
        <stp>BDH|16168710773838461852</stp>
        <tr r="DA59" s="4"/>
      </tp>
      <tp t="e">
        <v>#N/A</v>
        <stp/>
        <stp>BDH|15794223326802186109</stp>
        <tr r="CU245" s="4"/>
      </tp>
      <tp t="e">
        <v>#N/A</v>
        <stp/>
        <stp>BDH|12791508633427460523</stp>
        <tr r="AP83" s="4"/>
      </tp>
      <tp t="e">
        <v>#N/A</v>
        <stp/>
        <stp>BDH|12256021332314487337</stp>
        <tr r="AQ187" s="4"/>
      </tp>
      <tp t="e">
        <v>#N/A</v>
        <stp/>
        <stp>BDH|13493577137115017612</stp>
        <tr r="W149" s="4"/>
      </tp>
      <tp t="e">
        <v>#N/A</v>
        <stp/>
        <stp>BDH|12978071965744847667</stp>
        <tr r="AP94" s="4"/>
      </tp>
      <tp t="e">
        <v>#N/A</v>
        <stp/>
        <stp>BDH|11720460722553455224</stp>
        <tr r="CV172" s="4"/>
      </tp>
      <tp t="e">
        <v>#N/A</v>
        <stp/>
        <stp>BDH|15968361390949299081</stp>
        <tr r="BR232" s="4"/>
      </tp>
      <tp t="e">
        <v>#N/A</v>
        <stp/>
        <stp>BDH|16016015159347425291</stp>
        <tr r="Z76" s="4"/>
      </tp>
      <tp t="e">
        <v>#N/A</v>
        <stp/>
        <stp>BDH|15030776104963715704</stp>
        <tr r="DB126" s="4"/>
      </tp>
      <tp t="e">
        <v>#N/A</v>
        <stp/>
        <stp>BDH|15334949338468252194</stp>
        <tr r="CV75" s="4"/>
      </tp>
      <tp t="e">
        <v>#N/A</v>
        <stp/>
        <stp>BDH|15096342692230336918</stp>
        <tr r="AT200" s="4"/>
      </tp>
      <tp t="e">
        <v>#N/A</v>
        <stp/>
        <stp>BDH|16901153758124521057</stp>
        <tr r="AQ83" s="4"/>
      </tp>
      <tp t="e">
        <v>#N/A</v>
        <stp/>
        <stp>BDH|13605617153845825388</stp>
        <tr r="CU33" s="4"/>
      </tp>
      <tp t="e">
        <v>#N/A</v>
        <stp/>
        <stp>BDH|17709304488302912822</stp>
        <tr r="BR220" s="4"/>
      </tp>
      <tp t="e">
        <v>#N/A</v>
        <stp/>
        <stp>BDH|18021838606976229035</stp>
        <tr r="AT135" s="4"/>
      </tp>
      <tp t="e">
        <v>#N/A</v>
        <stp/>
        <stp>BDH|17326974392784036519</stp>
        <tr r="CZ166" s="4"/>
      </tp>
      <tp t="e">
        <v>#N/A</v>
        <stp/>
        <stp>BDH|10793525781382166922</stp>
        <tr r="DA70" s="4"/>
      </tp>
      <tp t="e">
        <v>#N/A</v>
        <stp/>
        <stp>BDH|15719195135722922358</stp>
        <tr r="CU201" s="4"/>
      </tp>
      <tp t="e">
        <v>#N/A</v>
        <stp/>
        <stp>BDH|17130975065977703936</stp>
        <tr r="AR133" s="4"/>
      </tp>
      <tp t="e">
        <v>#N/A</v>
        <stp/>
        <stp>BDH|10236324467821542254</stp>
        <tr r="Y43" s="4"/>
      </tp>
      <tp t="e">
        <v>#N/A</v>
        <stp/>
        <stp>BDH|16087700995437258905</stp>
        <tr r="AS28" s="4"/>
      </tp>
      <tp t="e">
        <v>#N/A</v>
        <stp/>
        <stp>BDH|13746781178644606160</stp>
        <tr r="DA100" s="4"/>
      </tp>
      <tp t="e">
        <v>#N/A</v>
        <stp/>
        <stp>BDH|10258563113341714376</stp>
        <tr r="DB168" s="4"/>
      </tp>
      <tp t="e">
        <v>#N/A</v>
        <stp/>
        <stp>BDH|18095872171706142709</stp>
        <tr r="AS45" s="4"/>
      </tp>
      <tp t="e">
        <v>#N/A</v>
        <stp/>
        <stp>BDH|13617545914329056812</stp>
        <tr r="CW270" s="4"/>
      </tp>
      <tp t="e">
        <v>#N/A</v>
        <stp/>
        <stp>BDH|17848322540525531387</stp>
        <tr r="Y115" s="4"/>
      </tp>
      <tp t="e">
        <v>#N/A</v>
        <stp/>
        <stp>BDH|17948782646985180712</stp>
        <tr r="Y183" s="4"/>
      </tp>
      <tp t="e">
        <v>#N/A</v>
        <stp/>
        <stp>BDH|15641167782088056252</stp>
        <tr r="X197" s="4"/>
      </tp>
      <tp t="e">
        <v>#N/A</v>
        <stp/>
        <stp>BDH|11517830936055296940</stp>
        <tr r="BV240" s="4"/>
      </tp>
      <tp t="e">
        <v>#N/A</v>
        <stp/>
        <stp>BDH|14214066721355618558</stp>
        <tr r="CU86" s="4"/>
      </tp>
      <tp t="e">
        <v>#N/A</v>
        <stp/>
        <stp>BDH|12146369165557323676</stp>
        <tr r="CX220" s="4"/>
        <tr r="DC220" s="4"/>
      </tp>
      <tp t="e">
        <v>#N/A</v>
        <stp/>
        <stp>BDH|11825192272193063254</stp>
        <tr r="W58" s="4"/>
      </tp>
      <tp t="e">
        <v>#N/A</v>
        <stp/>
        <stp>BDH|16393468944784768403</stp>
        <tr r="Z165" s="4"/>
      </tp>
      <tp t="e">
        <v>#N/A</v>
        <stp/>
        <stp>BDH|11081128250751146253</stp>
        <tr r="BS241" s="4"/>
      </tp>
      <tp t="e">
        <v>#N/A</v>
        <stp/>
        <stp>BDH|16308964291759130937</stp>
        <tr r="Z86" s="4"/>
      </tp>
      <tp t="e">
        <v>#N/A</v>
        <stp/>
        <stp>BDH|11835489963125099056</stp>
        <tr r="AQ144" s="4"/>
      </tp>
      <tp t="e">
        <v>#N/A</v>
        <stp/>
        <stp>BDH|14882528843184095702</stp>
        <tr r="DF12" s="4"/>
      </tp>
      <tp t="e">
        <v>#N/A</v>
        <stp/>
        <stp>BDH|11524126666177887704</stp>
        <tr r="CU51" s="4"/>
      </tp>
      <tp t="e">
        <v>#N/A</v>
        <stp/>
        <stp>BDH|15139029722677169692</stp>
        <tr r="BR52" s="4"/>
      </tp>
      <tp t="e">
        <v>#N/A</v>
        <stp/>
        <stp>BDH|14033359611816498694</stp>
        <tr r="AR107" s="4"/>
      </tp>
      <tp t="e">
        <v>#N/A</v>
        <stp/>
        <stp>BDH|12429616864912042684</stp>
        <tr r="AT254" s="4"/>
      </tp>
      <tp t="e">
        <v>#N/A</v>
        <stp/>
        <stp>BDH|11887129701670402664</stp>
        <tr r="AP27" s="4"/>
      </tp>
      <tp t="e">
        <v>#N/A</v>
        <stp/>
        <stp>BDH|12142966406314069986</stp>
        <tr r="DA73" s="4"/>
      </tp>
      <tp t="e">
        <v>#N/A</v>
        <stp/>
        <stp>BDH|17739344059050726742</stp>
        <tr r="AQ254" s="4"/>
      </tp>
      <tp t="e">
        <v>#N/A</v>
        <stp/>
        <stp>BDH|16679751129960054521</stp>
        <tr r="AT27" s="4"/>
      </tp>
      <tp t="e">
        <v>#N/A</v>
        <stp/>
        <stp>BDH|17561698578103874343</stp>
        <tr r="Z115" s="4"/>
      </tp>
      <tp t="e">
        <v>#N/A</v>
        <stp/>
        <stp>BDH|11968305844166389660</stp>
        <tr r="X101" s="4"/>
      </tp>
      <tp t="e">
        <v>#N/A</v>
        <stp/>
        <stp>BDH|18423798746764639957</stp>
        <tr r="DB124" s="4"/>
      </tp>
      <tp t="e">
        <v>#N/A</v>
        <stp/>
        <stp>BDH|14939907280354489751</stp>
        <tr r="AQ118" s="4"/>
      </tp>
      <tp t="e">
        <v>#N/A</v>
        <stp/>
        <stp>BDH|13829427960616772158</stp>
        <tr r="BV224" s="4"/>
      </tp>
      <tp t="e">
        <v>#N/A</v>
        <stp/>
        <stp>BDH|18320285188767954327</stp>
        <tr r="BV164" s="4"/>
      </tp>
      <tp t="e">
        <v>#N/A</v>
        <stp/>
        <stp>BDH|10265552518273217156</stp>
        <tr r="BV163" s="4"/>
      </tp>
      <tp t="e">
        <v>#N/A</v>
        <stp/>
        <stp>BDH|11488283247766685751</stp>
        <tr r="V217" s="4"/>
      </tp>
      <tp t="e">
        <v>#N/A</v>
        <stp/>
        <stp>BDH|13330368929390784434</stp>
        <tr r="Y135" s="4"/>
      </tp>
      <tp t="e">
        <v>#N/A</v>
        <stp/>
        <stp>BDH|10980082602465983322</stp>
        <tr r="BR26" s="4"/>
      </tp>
      <tp t="e">
        <v>#N/A</v>
        <stp/>
        <stp>BDH|11313770208216398640</stp>
        <tr r="W98" s="4"/>
      </tp>
      <tp t="e">
        <v>#N/A</v>
        <stp/>
        <stp>BDH|11820321062945682758</stp>
        <tr r="AT124" s="4"/>
      </tp>
      <tp t="e">
        <v>#N/A</v>
        <stp/>
        <stp>BDH|10189344852661427182</stp>
        <tr r="AS143" s="4"/>
      </tp>
      <tp t="e">
        <v>#N/A</v>
        <stp/>
        <stp>BDH|16815787818943721544</stp>
        <tr r="BR205" s="4"/>
      </tp>
      <tp t="e">
        <v>#N/A</v>
        <stp/>
        <stp>BDH|17525136118666448718</stp>
        <tr r="Z200" s="4"/>
      </tp>
      <tp t="e">
        <v>#N/A</v>
        <stp/>
        <stp>BDH|12030991592164585056</stp>
        <tr r="AR54" s="4"/>
      </tp>
      <tp t="e">
        <v>#N/A</v>
        <stp/>
        <stp>BDH|17358499321731002608</stp>
        <tr r="DB60" s="4"/>
      </tp>
      <tp t="e">
        <v>#N/A</v>
        <stp/>
        <stp>BDH|15061131567951709588</stp>
        <tr r="AS83" s="4"/>
      </tp>
      <tp t="e">
        <v>#N/A</v>
        <stp/>
        <stp>BDH|17834846111921122978</stp>
        <tr r="BR264" s="4"/>
      </tp>
      <tp t="e">
        <v>#N/A</v>
        <stp/>
        <stp>BDH|11932494642721878612</stp>
        <tr r="CX150" s="4"/>
        <tr r="DC150" s="4"/>
      </tp>
      <tp t="e">
        <v>#N/A</v>
        <stp/>
        <stp>BDH|10697614609516252679</stp>
        <tr r="CX248" s="4"/>
        <tr r="DC248" s="4"/>
      </tp>
      <tp t="e">
        <v>#N/A</v>
        <stp/>
        <stp>BDH|14395192670097857387</stp>
        <tr r="AP87" s="4"/>
      </tp>
      <tp t="e">
        <v>#N/A</v>
        <stp/>
        <stp>BDH|15756501924236891217</stp>
        <tr r="Y94" s="4"/>
      </tp>
      <tp t="e">
        <v>#N/A</v>
        <stp/>
        <stp>BDH|10272185198976135895</stp>
        <tr r="DB43" s="4"/>
      </tp>
      <tp t="e">
        <v>#N/A</v>
        <stp/>
        <stp>BDH|12136097397719763429</stp>
        <tr r="V63" s="4"/>
      </tp>
      <tp t="e">
        <v>#N/A</v>
        <stp/>
        <stp>BDH|12499133346903221290</stp>
        <tr r="CV79" s="4"/>
      </tp>
      <tp t="e">
        <v>#N/A</v>
        <stp/>
        <stp>BDH|14750595767227377604</stp>
        <tr r="BT126" s="4"/>
      </tp>
      <tp t="e">
        <v>#N/A</v>
        <stp/>
        <stp>BDH|16494056611561281084</stp>
        <tr r="AS208" s="4"/>
      </tp>
      <tp t="e">
        <v>#N/A</v>
        <stp/>
        <stp>BDH|17663698081467442808</stp>
        <tr r="DA47" s="4"/>
      </tp>
      <tp t="e">
        <v>#N/A</v>
        <stp/>
        <stp>BDH|10068198599947378996</stp>
        <tr r="CZ111" s="4"/>
      </tp>
      <tp t="e">
        <v>#N/A</v>
        <stp/>
        <stp>BDH|12690688223022321245</stp>
        <tr r="AT132" s="4"/>
      </tp>
      <tp t="e">
        <v>#N/A</v>
        <stp/>
        <stp>BDH|10914065757133010022</stp>
        <tr r="BS86" s="4"/>
      </tp>
      <tp t="e">
        <v>#N/A</v>
        <stp/>
        <stp>BDH|10638695532484109719</stp>
        <tr r="DB253" s="4"/>
      </tp>
      <tp t="e">
        <v>#N/A</v>
        <stp/>
        <stp>BDH|16287684086379513745</stp>
        <tr r="BS255" s="4"/>
      </tp>
      <tp t="e">
        <v>#N/A</v>
        <stp/>
        <stp>BDH|15960698088755303863</stp>
        <tr r="BT36" s="4"/>
      </tp>
      <tp t="e">
        <v>#N/A</v>
        <stp/>
        <stp>BDH|11111372134522685596</stp>
        <tr r="BU168" s="4"/>
      </tp>
      <tp t="e">
        <v>#N/A</v>
        <stp/>
        <stp>BDH|14806487762210935069</stp>
        <tr r="AQ99" s="4"/>
      </tp>
      <tp t="e">
        <v>#N/A</v>
        <stp/>
        <stp>BDH|17909039612543371366</stp>
        <tr r="Z184" s="4"/>
      </tp>
      <tp t="e">
        <v>#N/A</v>
        <stp/>
        <stp>BDH|13163207038556496201</stp>
        <tr r="BT48" s="4"/>
      </tp>
      <tp t="e">
        <v>#N/A</v>
        <stp/>
        <stp>BDH|10599528079232402673</stp>
        <tr r="CZ214" s="4"/>
      </tp>
      <tp t="e">
        <v>#N/A</v>
        <stp/>
        <stp>BDH|11249150264124872462</stp>
        <tr r="Y243" s="4"/>
      </tp>
      <tp t="e">
        <v>#N/A</v>
        <stp/>
        <stp>BDH|17042317638098146957</stp>
        <tr r="BU228" s="4"/>
      </tp>
      <tp t="e">
        <v>#N/A</v>
        <stp/>
        <stp>BDH|10961622238941868272</stp>
        <tr r="AS152" s="4"/>
      </tp>
      <tp t="e">
        <v>#N/A</v>
        <stp/>
        <stp>BDH|17363247901792996131</stp>
        <tr r="BR93" s="4"/>
      </tp>
      <tp t="e">
        <v>#N/A</v>
        <stp/>
        <stp>BDH|16219084426510513250</stp>
        <tr r="AT257" s="4"/>
      </tp>
      <tp t="e">
        <v>#N/A</v>
        <stp/>
        <stp>BDH|11037641828077469445</stp>
        <tr r="DB240" s="4"/>
      </tp>
      <tp t="e">
        <v>#N/A</v>
        <stp/>
        <stp>BDH|17936152072442644546</stp>
        <tr r="BU83" s="4"/>
      </tp>
      <tp t="e">
        <v>#N/A</v>
        <stp/>
        <stp>BDH|11123064013697868100</stp>
        <tr r="CV202" s="4"/>
      </tp>
      <tp t="e">
        <v>#N/A</v>
        <stp/>
        <stp>BDH|15960895847219910612</stp>
        <tr r="Y263" s="4"/>
      </tp>
      <tp t="e">
        <v>#N/A</v>
        <stp/>
        <stp>BDH|14548069447813937524</stp>
        <tr r="V122" s="4"/>
      </tp>
      <tp t="e">
        <v>#N/A</v>
        <stp/>
        <stp>BDH|11001332981088833453</stp>
        <tr r="CV215" s="4"/>
      </tp>
      <tp t="e">
        <v>#N/A</v>
        <stp/>
        <stp>BDH|16889604350902642111</stp>
        <tr r="BR227" s="4"/>
      </tp>
      <tp t="e">
        <v>#N/A</v>
        <stp/>
        <stp>BDH|12252540289791632867</stp>
        <tr r="BV216" s="4"/>
      </tp>
      <tp t="e">
        <v>#N/A</v>
        <stp/>
        <stp>BDH|17072977393602320382</stp>
        <tr r="BS184" s="4"/>
      </tp>
      <tp t="e">
        <v>#N/A</v>
        <stp/>
        <stp>BDH|12646285250182758160</stp>
        <tr r="CU47" s="4"/>
      </tp>
      <tp t="e">
        <v>#N/A</v>
        <stp/>
        <stp>BDH|15772587337464526123</stp>
        <tr r="CW24" s="4"/>
      </tp>
      <tp t="e">
        <v>#N/A</v>
        <stp/>
        <stp>BDH|13833266665749265860</stp>
        <tr r="AQ119" s="4"/>
      </tp>
      <tp t="e">
        <v>#N/A</v>
        <stp/>
        <stp>BDH|11366125589427449929</stp>
        <tr r="BT235" s="4"/>
      </tp>
      <tp t="e">
        <v>#N/A</v>
        <stp/>
        <stp>BDH|14278659269930488246</stp>
        <tr r="V91" s="4"/>
      </tp>
      <tp t="e">
        <v>#N/A</v>
        <stp/>
        <stp>BDH|13018288504062647543</stp>
        <tr r="BT225" s="4"/>
      </tp>
      <tp t="e">
        <v>#N/A</v>
        <stp/>
        <stp>BDH|16360913979517086956</stp>
        <tr r="BS55" s="4"/>
      </tp>
      <tp t="e">
        <v>#N/A</v>
        <stp/>
        <stp>BDH|16803320255220854699</stp>
        <tr r="AS96" s="4"/>
      </tp>
      <tp t="e">
        <v>#N/A</v>
        <stp/>
        <stp>BDH|15410604738715189338</stp>
        <tr r="DB169" s="4"/>
      </tp>
      <tp t="e">
        <v>#N/A</v>
        <stp/>
        <stp>BDH|12128400854215384089</stp>
        <tr r="Y230" s="4"/>
      </tp>
      <tp t="e">
        <v>#N/A</v>
        <stp/>
        <stp>BDH|16431066938634224766</stp>
        <tr r="BV220" s="4"/>
      </tp>
      <tp t="e">
        <v>#N/A</v>
        <stp/>
        <stp>BDH|12112026168022012053</stp>
        <tr r="AT165" s="4"/>
      </tp>
      <tp t="e">
        <v>#N/A</v>
        <stp/>
        <stp>BDH|12786396915803410513</stp>
        <tr r="X229" s="4"/>
      </tp>
      <tp t="e">
        <v>#N/A</v>
        <stp/>
        <stp>BDH|15443196856200310765</stp>
        <tr r="AP180" s="4"/>
      </tp>
      <tp t="e">
        <v>#N/A</v>
        <stp/>
        <stp>BDH|14142828505078519327</stp>
        <tr r="AS69" s="4"/>
      </tp>
      <tp t="e">
        <v>#N/A</v>
        <stp/>
        <stp>BDH|12377718046267164142</stp>
        <tr r="AP86" s="4"/>
      </tp>
      <tp t="e">
        <v>#N/A</v>
        <stp/>
        <stp>BDH|17832009949772443641</stp>
        <tr r="BU125" s="4"/>
      </tp>
      <tp t="e">
        <v>#N/A</v>
        <stp/>
        <stp>BDH|13183547602218414921</stp>
        <tr r="AT110" s="4"/>
      </tp>
      <tp t="e">
        <v>#N/A</v>
        <stp/>
        <stp>BDH|13713641744585153372</stp>
        <tr r="AQ260" s="4"/>
      </tp>
      <tp t="e">
        <v>#N/A</v>
        <stp/>
        <stp>BDH|14593961150218020729</stp>
        <tr r="CZ185" s="4"/>
      </tp>
      <tp t="e">
        <v>#N/A</v>
        <stp/>
        <stp>BDH|17035210142860390614</stp>
        <tr r="BU132" s="4"/>
      </tp>
      <tp t="e">
        <v>#N/A</v>
        <stp/>
        <stp>BDH|15069812726079500131</stp>
        <tr r="W237" s="4"/>
      </tp>
      <tp t="e">
        <v>#N/A</v>
        <stp/>
        <stp>BDH|13968653040554578282</stp>
        <tr r="BS63" s="4"/>
      </tp>
      <tp t="e">
        <v>#N/A</v>
        <stp/>
        <stp>BDH|13286159528321868660</stp>
        <tr r="V135" s="4"/>
      </tp>
      <tp t="e">
        <v>#N/A</v>
        <stp/>
        <stp>BDH|11019675153677712239</stp>
        <tr r="DB89" s="4"/>
      </tp>
      <tp t="e">
        <v>#N/A</v>
        <stp/>
        <stp>BDH|17314073817687471679</stp>
        <tr r="V132" s="4"/>
      </tp>
      <tp t="e">
        <v>#N/A</v>
        <stp/>
        <stp>BDH|14091522710692509577</stp>
        <tr r="CV244" s="4"/>
      </tp>
      <tp t="e">
        <v>#N/A</v>
        <stp/>
        <stp>BDH|14343701427053055548</stp>
        <tr r="BR224" s="4"/>
      </tp>
      <tp t="e">
        <v>#N/A</v>
        <stp/>
        <stp>BDH|11271643047173697774</stp>
        <tr r="BR209" s="4"/>
      </tp>
      <tp t="e">
        <v>#N/A</v>
        <stp/>
        <stp>BDH|15870222281219803138</stp>
        <tr r="CW87" s="4"/>
      </tp>
      <tp t="e">
        <v>#N/A</v>
        <stp/>
        <stp>BDH|15669058153247372037</stp>
        <tr r="AQ223" s="4"/>
      </tp>
      <tp t="e">
        <v>#N/A</v>
        <stp/>
        <stp>BDH|14285447333882421616</stp>
        <tr r="CZ180" s="4"/>
      </tp>
      <tp t="e">
        <v>#N/A</v>
        <stp/>
        <stp>BDH|17494348730604250420</stp>
        <tr r="CU133" s="4"/>
      </tp>
      <tp t="e">
        <v>#N/A</v>
        <stp/>
        <stp>BDH|13833588690700948899</stp>
        <tr r="CZ89" s="4"/>
      </tp>
      <tp t="e">
        <v>#N/A</v>
        <stp/>
        <stp>BDH|17282943899331718188</stp>
        <tr r="DB132" s="4"/>
      </tp>
      <tp t="e">
        <v>#N/A</v>
        <stp/>
        <stp>BDH|10413153034390141542</stp>
        <tr r="Y67" s="4"/>
      </tp>
      <tp t="e">
        <v>#N/A</v>
        <stp/>
        <stp>BDH|14525126562590140443</stp>
        <tr r="CX167" s="4"/>
        <tr r="DC167" s="4"/>
      </tp>
      <tp t="e">
        <v>#N/A</v>
        <stp/>
        <stp>BDH|11295712130285814783</stp>
        <tr r="Y182" s="4"/>
      </tp>
      <tp t="e">
        <v>#N/A</v>
        <stp/>
        <stp>BDH|12561484739421262359</stp>
        <tr r="CX165" s="4"/>
        <tr r="DC165" s="4"/>
      </tp>
      <tp t="e">
        <v>#N/A</v>
        <stp/>
        <stp>BDH|14615961765398085464</stp>
        <tr r="X233" s="4"/>
      </tp>
      <tp t="e">
        <v>#N/A</v>
        <stp/>
        <stp>BDH|11041467078725895050</stp>
        <tr r="BV207" s="4"/>
      </tp>
      <tp t="e">
        <v>#N/A</v>
        <stp/>
        <stp>BDH|11790206300380037443</stp>
        <tr r="AT182" s="4"/>
      </tp>
      <tp t="e">
        <v>#N/A</v>
        <stp/>
        <stp>BDH|13078172843610224152</stp>
        <tr r="CW96" s="4"/>
      </tp>
      <tp t="e">
        <v>#N/A</v>
        <stp/>
        <stp>BDH|12412344406432344467</stp>
        <tr r="DB200" s="4"/>
      </tp>
      <tp t="e">
        <v>#N/A</v>
        <stp/>
        <stp>BDH|12339240430304448005</stp>
        <tr r="AQ214" s="4"/>
      </tp>
      <tp t="e">
        <v>#N/A</v>
        <stp/>
        <stp>BDH|10821406308334769747</stp>
        <tr r="Z118" s="4"/>
      </tp>
      <tp t="e">
        <v>#N/A</v>
        <stp/>
        <stp>BDH|15462663490644766960</stp>
        <tr r="DA126" s="4"/>
      </tp>
      <tp t="e">
        <v>#N/A</v>
        <stp/>
        <stp>BDH|14144023216334398659</stp>
        <tr r="BV36" s="4"/>
      </tp>
      <tp t="e">
        <v>#N/A</v>
        <stp/>
        <stp>BDH|12571927258949544086</stp>
        <tr r="CU268" s="4"/>
      </tp>
      <tp t="e">
        <v>#N/A</v>
        <stp/>
        <stp>BDH|12553937394427847288</stp>
        <tr r="CX180" s="4"/>
        <tr r="DC180" s="4"/>
      </tp>
      <tp t="e">
        <v>#N/A</v>
        <stp/>
        <stp>BDH|14658873193032891086</stp>
        <tr r="X125" s="4"/>
      </tp>
      <tp t="e">
        <v>#N/A</v>
        <stp/>
        <stp>BDH|14477778313153133634</stp>
        <tr r="CW187" s="4"/>
      </tp>
      <tp t="e">
        <v>#N/A</v>
        <stp/>
        <stp>BDH|14667334335867060425</stp>
        <tr r="AP48" s="4"/>
      </tp>
      <tp t="e">
        <v>#N/A</v>
        <stp/>
        <stp>BDH|13268623523617884795</stp>
        <tr r="CW225" s="4"/>
      </tp>
      <tp t="e">
        <v>#N/A</v>
        <stp/>
        <stp>BDH|13096442916992769379</stp>
        <tr r="AQ171" s="4"/>
      </tp>
      <tp t="e">
        <v>#N/A</v>
        <stp/>
        <stp>BDH|16606934276088983780</stp>
        <tr r="AP260" s="4"/>
      </tp>
      <tp t="e">
        <v>#N/A</v>
        <stp/>
        <stp>BDH|10373841277548492069</stp>
        <tr r="Y258" s="4"/>
      </tp>
      <tp t="e">
        <v>#N/A</v>
        <stp/>
        <stp>BDH|13540754634264317451</stp>
        <tr r="X215" s="4"/>
      </tp>
      <tp t="e">
        <v>#N/A</v>
        <stp/>
        <stp>BDH|13392526517903145353</stp>
        <tr r="BT92" s="4"/>
      </tp>
      <tp t="e">
        <v>#N/A</v>
        <stp/>
        <stp>BDH|16714240033466216603</stp>
        <tr r="AQ121" s="4"/>
      </tp>
      <tp t="e">
        <v>#N/A</v>
        <stp/>
        <stp>BDH|15623040700456917492</stp>
        <tr r="AS38" s="4"/>
      </tp>
      <tp t="e">
        <v>#N/A</v>
        <stp/>
        <stp>BDH|12100549558817914264</stp>
        <tr r="AQ25" s="4"/>
      </tp>
      <tp t="e">
        <v>#N/A</v>
        <stp/>
        <stp>BDH|10144731732861348261</stp>
        <tr r="AS157" s="4"/>
      </tp>
      <tp t="e">
        <v>#N/A</v>
        <stp/>
        <stp>BDH|17036519034702257424</stp>
        <tr r="BU36" s="4"/>
      </tp>
      <tp t="e">
        <v>#N/A</v>
        <stp/>
        <stp>BDH|13730703932342576257</stp>
        <tr r="CV261" s="4"/>
      </tp>
      <tp t="e">
        <v>#N/A</v>
        <stp/>
        <stp>BDH|10389624372400384657</stp>
        <tr r="BR122" s="4"/>
      </tp>
      <tp t="e">
        <v>#N/A</v>
        <stp/>
        <stp>BDH|15851626058519676816</stp>
        <tr r="Y53" s="4"/>
      </tp>
      <tp t="e">
        <v>#N/A</v>
        <stp/>
        <stp>BDH|18166765862828680665</stp>
        <tr r="CW123" s="4"/>
      </tp>
      <tp t="e">
        <v>#N/A</v>
        <stp/>
        <stp>BDH|10127167503361689765</stp>
        <tr r="CW112" s="4"/>
      </tp>
      <tp t="e">
        <v>#N/A</v>
        <stp/>
        <stp>BDH|14599057771496135243</stp>
        <tr r="CZ115" s="4"/>
      </tp>
      <tp t="e">
        <v>#N/A</v>
        <stp/>
        <stp>BDH|10736359776213676063</stp>
        <tr r="CU183" s="4"/>
      </tp>
      <tp t="e">
        <v>#N/A</v>
        <stp/>
        <stp>BDH|16703666810440124643</stp>
        <tr r="AT193" s="4"/>
      </tp>
      <tp t="e">
        <v>#N/A</v>
        <stp/>
        <stp>BDH|10269124986448201604</stp>
        <tr r="V89" s="4"/>
      </tp>
      <tp t="e">
        <v>#N/A</v>
        <stp/>
        <stp>BDH|13764645275546545373</stp>
        <tr r="CZ124" s="4"/>
      </tp>
      <tp t="e">
        <v>#N/A</v>
        <stp/>
        <stp>BDH|13729514710271219104</stp>
        <tr r="AQ245" s="4"/>
      </tp>
      <tp t="e">
        <v>#N/A</v>
        <stp/>
        <stp>BDH|17006466432516765170</stp>
        <tr r="AQ183" s="4"/>
      </tp>
      <tp t="e">
        <v>#N/A</v>
        <stp/>
        <stp>BDH|14119554149895378791</stp>
        <tr r="CW122" s="4"/>
      </tp>
      <tp t="e">
        <v>#N/A</v>
        <stp/>
        <stp>BDH|15438544054166656458</stp>
        <tr r="CU89" s="4"/>
      </tp>
      <tp t="e">
        <v>#N/A</v>
        <stp/>
        <stp>BDH|10765534133041006008</stp>
        <tr r="DB59" s="4"/>
      </tp>
      <tp t="e">
        <v>#N/A</v>
        <stp/>
        <stp>BDH|16685555236625433260</stp>
        <tr r="BR261" s="4"/>
      </tp>
      <tp t="e">
        <v>#N/A</v>
        <stp/>
        <stp>BDH|15846019646546842001</stp>
        <tr r="DA259" s="4"/>
      </tp>
      <tp t="e">
        <v>#N/A</v>
        <stp/>
        <stp>BDH|15167125907481328209</stp>
        <tr r="CV119" s="4"/>
      </tp>
      <tp t="e">
        <v>#N/A</v>
        <stp/>
        <stp>BDH|11560124916481390753</stp>
        <tr r="CV252" s="4"/>
      </tp>
      <tp t="e">
        <v>#N/A</v>
        <stp/>
        <stp>BDH|14252852080535769676</stp>
        <tr r="CW230" s="4"/>
      </tp>
      <tp t="e">
        <v>#N/A</v>
        <stp/>
        <stp>BDH|17730233613463116017</stp>
        <tr r="AR223" s="4"/>
      </tp>
      <tp t="e">
        <v>#N/A</v>
        <stp/>
        <stp>BDH|11308855191190912797</stp>
        <tr r="AR31" s="4"/>
      </tp>
      <tp t="e">
        <v>#N/A</v>
        <stp/>
        <stp>BDH|11154267048915958519</stp>
        <tr r="CZ25" s="4"/>
      </tp>
      <tp t="e">
        <v>#N/A</v>
        <stp/>
        <stp>BDH|11122042787197210977</stp>
        <tr r="BU183" s="4"/>
      </tp>
      <tp t="e">
        <v>#N/A</v>
        <stp/>
        <stp>BDH|12259790630497598682</stp>
        <tr r="Z197" s="4"/>
      </tp>
      <tp t="e">
        <v>#N/A</v>
        <stp/>
        <stp>BDH|15817508370380884068</stp>
        <tr r="AP101" s="4"/>
      </tp>
      <tp t="e">
        <v>#N/A</v>
        <stp/>
        <stp>BDH|11798082980299079797</stp>
        <tr r="DB227" s="4"/>
      </tp>
      <tp t="e">
        <v>#N/A</v>
        <stp/>
        <stp>BDH|16480978713511149879</stp>
        <tr r="DB84" s="4"/>
      </tp>
      <tp t="e">
        <v>#N/A</v>
        <stp/>
        <stp>BDH|14763895158179587752</stp>
        <tr r="CZ233" s="4"/>
      </tp>
      <tp t="e">
        <v>#N/A</v>
        <stp/>
        <stp>BDH|11733059564926539652</stp>
        <tr r="CZ67" s="4"/>
      </tp>
      <tp t="e">
        <v>#N/A</v>
        <stp/>
        <stp>BDH|13664798099728417248</stp>
        <tr r="X76" s="4"/>
      </tp>
      <tp t="e">
        <v>#N/A</v>
        <stp/>
        <stp>BDH|10664641041853819621</stp>
        <tr r="X152" s="4"/>
      </tp>
      <tp t="e">
        <v>#N/A</v>
        <stp/>
        <stp>BDH|11930199727674976177</stp>
        <tr r="BR189" s="4"/>
      </tp>
      <tp t="e">
        <v>#N/A</v>
        <stp/>
        <stp>BDH|15974870606593394928</stp>
        <tr r="BU24" s="4"/>
      </tp>
      <tp t="e">
        <v>#N/A</v>
        <stp/>
        <stp>BDH|11483992790921508711</stp>
        <tr r="CV111" s="4"/>
      </tp>
      <tp t="e">
        <v>#N/A</v>
        <stp/>
        <stp>BDH|11658297222547046141</stp>
        <tr r="V55" s="4"/>
      </tp>
      <tp t="e">
        <v>#N/A</v>
        <stp/>
        <stp>BDH|17972701941574222734</stp>
        <tr r="AT170" s="4"/>
      </tp>
      <tp t="e">
        <v>#N/A</v>
        <stp/>
        <stp>BDH|17157315448536299139</stp>
        <tr r="CW88" s="4"/>
      </tp>
      <tp t="e">
        <v>#N/A</v>
        <stp/>
        <stp>BDH|14078360505105240586</stp>
        <tr r="BU78" s="4"/>
      </tp>
      <tp t="e">
        <v>#N/A</v>
        <stp/>
        <stp>BDH|15176977868459764406</stp>
        <tr r="Z24" s="4"/>
      </tp>
      <tp t="e">
        <v>#N/A</v>
        <stp/>
        <stp>BDH|13959201501355389335</stp>
        <tr r="BT132" s="4"/>
      </tp>
      <tp t="e">
        <v>#N/A</v>
        <stp/>
        <stp>BDH|15405259507360921071</stp>
        <tr r="DA244" s="4"/>
      </tp>
      <tp t="e">
        <v>#N/A</v>
        <stp/>
        <stp>BDH|15987669271912149172</stp>
        <tr r="DA261" s="4"/>
      </tp>
      <tp t="e">
        <v>#N/A</v>
        <stp/>
        <stp>BDH|10820463647036859198</stp>
        <tr r="CW38" s="4"/>
      </tp>
      <tp t="e">
        <v>#N/A</v>
        <stp/>
        <stp>BDH|11450361350039960931</stp>
        <tr r="CW249" s="4"/>
      </tp>
      <tp t="e">
        <v>#N/A</v>
        <stp/>
        <stp>BDH|11521376341203271292</stp>
        <tr r="V180" s="4"/>
      </tp>
      <tp t="e">
        <v>#N/A</v>
        <stp/>
        <stp>BDH|12975180259969646868</stp>
        <tr r="CX210" s="4"/>
        <tr r="DC210" s="4"/>
      </tp>
      <tp t="e">
        <v>#N/A</v>
        <stp/>
        <stp>BDH|14007220317565959541</stp>
        <tr r="DB232" s="4"/>
      </tp>
      <tp t="e">
        <v>#N/A</v>
        <stp/>
        <stp>BDH|16865949332663381850</stp>
        <tr r="Z210" s="4"/>
      </tp>
      <tp t="e">
        <v>#N/A</v>
        <stp/>
        <stp>BDH|15802835696350371361</stp>
        <tr r="BS34" s="4"/>
      </tp>
      <tp t="e">
        <v>#N/A</v>
        <stp/>
        <stp>BDH|13090400151510924537</stp>
        <tr r="AP178" s="4"/>
      </tp>
      <tp t="e">
        <v>#N/A</v>
        <stp/>
        <stp>BDH|15656786793184798815</stp>
        <tr r="Y132" s="4"/>
      </tp>
      <tp t="e">
        <v>#N/A</v>
        <stp/>
        <stp>BDH|10364156407662314499</stp>
        <tr r="CW190" s="4"/>
      </tp>
      <tp t="e">
        <v>#N/A</v>
        <stp/>
        <stp>BDH|13747318341061574297</stp>
        <tr r="V225" s="4"/>
      </tp>
      <tp t="e">
        <v>#N/A</v>
        <stp/>
        <stp>BDH|11256295991745767862</stp>
        <tr r="V34" s="4"/>
      </tp>
      <tp t="e">
        <v>#N/A</v>
        <stp/>
        <stp>BDH|11176478173585725099</stp>
        <tr r="BU112" s="4"/>
      </tp>
      <tp t="e">
        <v>#N/A</v>
        <stp/>
        <stp>BDH|13600382436394051032</stp>
        <tr r="AQ193" s="4"/>
      </tp>
      <tp t="e">
        <v>#N/A</v>
        <stp/>
        <stp>BDH|17184263331878578981</stp>
        <tr r="BV157" s="4"/>
      </tp>
      <tp t="e">
        <v>#N/A</v>
        <stp/>
        <stp>BDH|13192353700123660499</stp>
        <tr r="BR89" s="4"/>
      </tp>
      <tp t="e">
        <v>#N/A</v>
        <stp/>
        <stp>BDH|17965209703647475544</stp>
        <tr r="DA57" s="4"/>
      </tp>
      <tp t="e">
        <v>#N/A</v>
        <stp/>
        <stp>BDH|16094634148327459452</stp>
        <tr r="X79" s="4"/>
      </tp>
      <tp t="e">
        <v>#N/A</v>
        <stp/>
        <stp>BDH|16361819784746851744</stp>
        <tr r="CX84" s="4"/>
        <tr r="DC84" s="4"/>
      </tp>
      <tp t="e">
        <v>#N/A</v>
        <stp/>
        <stp>BDH|16833613111107598174</stp>
        <tr r="DB272" s="4"/>
      </tp>
      <tp t="e">
        <v>#N/A</v>
        <stp/>
        <stp>BDH|17862818144255075979</stp>
        <tr r="AT152" s="4"/>
      </tp>
      <tp t="e">
        <v>#N/A</v>
        <stp/>
        <stp>BDH|15169798052472274257</stp>
        <tr r="AQ53" s="4"/>
      </tp>
      <tp t="e">
        <v>#N/A</v>
        <stp/>
        <stp>BDH|17814601352031080271</stp>
        <tr r="AT171" s="4"/>
      </tp>
      <tp t="e">
        <v>#N/A</v>
        <stp/>
        <stp>BDH|10653006757937569594</stp>
        <tr r="V30" s="4"/>
      </tp>
      <tp t="e">
        <v>#N/A</v>
        <stp/>
        <stp>BDH|14115308415085915404</stp>
        <tr r="AQ184" s="4"/>
      </tp>
      <tp t="e">
        <v>#N/A</v>
        <stp/>
        <stp>BDH|13502433339023515071</stp>
        <tr r="BT178" s="4"/>
      </tp>
      <tp t="e">
        <v>#N/A</v>
        <stp/>
        <stp>BDH|17437122388541252812</stp>
        <tr r="BR213" s="4"/>
      </tp>
      <tp t="e">
        <v>#N/A</v>
        <stp/>
        <stp>BDH|11415591770533035703</stp>
        <tr r="BV77" s="4"/>
      </tp>
      <tp t="e">
        <v>#N/A</v>
        <stp/>
        <stp>BDH|12476999696415235050</stp>
        <tr r="AP164" s="4"/>
      </tp>
      <tp t="e">
        <v>#N/A</v>
        <stp/>
        <stp>BDH|13999524785048158131</stp>
        <tr r="AP82" s="4"/>
      </tp>
      <tp t="e">
        <v>#N/A</v>
        <stp/>
        <stp>BDH|10407601007989692891</stp>
        <tr r="V100" s="4"/>
      </tp>
      <tp t="e">
        <v>#N/A</v>
        <stp/>
        <stp>BDH|13445335849601436264</stp>
        <tr r="BT131" s="4"/>
      </tp>
      <tp t="e">
        <v>#N/A</v>
        <stp/>
        <stp>BDH|15868694888419154544</stp>
        <tr r="DA89" s="4"/>
      </tp>
      <tp t="e">
        <v>#N/A</v>
        <stp/>
        <stp>BDH|16271509201816905261</stp>
        <tr r="V60" s="4"/>
      </tp>
      <tp t="e">
        <v>#N/A</v>
        <stp/>
        <stp>BDH|11217353559361632144</stp>
        <tr r="AP81" s="4"/>
      </tp>
      <tp t="e">
        <v>#N/A</v>
        <stp/>
        <stp>BDH|16613446669461040273</stp>
        <tr r="BS137" s="4"/>
      </tp>
      <tp t="e">
        <v>#N/A</v>
        <stp/>
        <stp>BDH|15564556145955802624</stp>
        <tr r="W176" s="4"/>
      </tp>
      <tp t="e">
        <v>#N/A</v>
        <stp/>
        <stp>BDH|17440155710433816368</stp>
        <tr r="Y100" s="4"/>
      </tp>
      <tp t="e">
        <v>#N/A</v>
        <stp/>
        <stp>BDH|11608694572284243300</stp>
        <tr r="BS88" s="4"/>
      </tp>
      <tp t="e">
        <v>#N/A</v>
        <stp/>
        <stp>BDH|14829857892352245023</stp>
        <tr r="CV187" s="4"/>
      </tp>
      <tp t="e">
        <v>#N/A</v>
        <stp/>
        <stp>BDH|17748012894090833955</stp>
        <tr r="AP37" s="4"/>
      </tp>
      <tp t="e">
        <v>#N/A</v>
        <stp/>
        <stp>BDH|13979578262507097035</stp>
        <tr r="AS231" s="4"/>
      </tp>
      <tp t="e">
        <v>#N/A</v>
        <stp/>
        <stp>BDH|11261117918786574014</stp>
        <tr r="X135" s="4"/>
      </tp>
      <tp t="e">
        <v>#N/A</v>
        <stp/>
        <stp>BDH|12890433005311955094</stp>
        <tr r="BT213" s="4"/>
      </tp>
      <tp t="e">
        <v>#N/A</v>
        <stp/>
        <stp>BDH|16161238378922707638</stp>
        <tr r="Y249" s="4"/>
      </tp>
      <tp t="e">
        <v>#N/A</v>
        <stp/>
        <stp>BDH|13025025975346005597</stp>
        <tr r="DB130" s="4"/>
      </tp>
      <tp t="e">
        <v>#N/A</v>
        <stp/>
        <stp>BDH|11507501552340171684</stp>
        <tr r="X94" s="4"/>
      </tp>
      <tp t="e">
        <v>#N/A</v>
        <stp/>
        <stp>BDH|14021094759555825366</stp>
        <tr r="CW60" s="4"/>
      </tp>
      <tp t="e">
        <v>#N/A</v>
        <stp/>
        <stp>BDH|14673800478999391532</stp>
        <tr r="Z179" s="4"/>
      </tp>
      <tp t="e">
        <v>#N/A</v>
        <stp/>
        <stp>BDH|12350274870345806527</stp>
        <tr r="BU177" s="4"/>
      </tp>
      <tp t="e">
        <v>#N/A</v>
        <stp/>
        <stp>BDH|15594884723960422843</stp>
        <tr r="BU75" s="4"/>
      </tp>
      <tp t="e">
        <v>#N/A</v>
        <stp/>
        <stp>BDH|16057623166458264981</stp>
        <tr r="BU151" s="4"/>
      </tp>
      <tp t="e">
        <v>#N/A</v>
        <stp/>
        <stp>BDH|10571843357173010980</stp>
        <tr r="AQ250" s="4"/>
      </tp>
      <tp t="e">
        <v>#N/A</v>
        <stp/>
        <stp>BDH|12651320050568737828</stp>
        <tr r="BT25" s="4"/>
      </tp>
      <tp t="e">
        <v>#N/A</v>
        <stp/>
        <stp>BDH|12013743070381690732</stp>
        <tr r="BS30" s="4"/>
      </tp>
      <tp t="e">
        <v>#N/A</v>
        <stp/>
        <stp>BDH|15465418560625750635</stp>
        <tr r="Z225" s="4"/>
      </tp>
      <tp t="e">
        <v>#N/A</v>
        <stp/>
        <stp>BDH|10522455070731291637</stp>
        <tr r="AQ220" s="4"/>
      </tp>
      <tp t="e">
        <v>#N/A</v>
        <stp/>
        <stp>BDH|15978874939219261347</stp>
        <tr r="Y207" s="4"/>
      </tp>
      <tp t="e">
        <v>#N/A</v>
        <stp/>
        <stp>BDH|18296934280549213429</stp>
        <tr r="Y41" s="4"/>
      </tp>
      <tp t="e">
        <v>#N/A</v>
        <stp/>
        <stp>BDH|15682075737717610500</stp>
        <tr r="CX127" s="4"/>
        <tr r="DC127" s="4"/>
      </tp>
      <tp t="e">
        <v>#N/A</v>
        <stp/>
        <stp>BDH|15821062903881564085</stp>
        <tr r="CZ79" s="4"/>
      </tp>
      <tp t="e">
        <v>#N/A</v>
        <stp/>
        <stp>BDH|15667349195623033871</stp>
        <tr r="AR178" s="4"/>
      </tp>
      <tp t="e">
        <v>#N/A</v>
        <stp/>
        <stp>BDH|14844152374711927709</stp>
        <tr r="V164" s="4"/>
      </tp>
      <tp t="e">
        <v>#N/A</v>
        <stp/>
        <stp>BDH|13826755725323098183</stp>
        <tr r="BR45" s="4"/>
      </tp>
      <tp t="e">
        <v>#N/A</v>
        <stp/>
        <stp>BDH|17695652535716491027</stp>
        <tr r="CZ126" s="4"/>
      </tp>
      <tp t="e">
        <v>#N/A</v>
        <stp/>
        <stp>BDH|14433723666002988398</stp>
        <tr r="CV62" s="4"/>
      </tp>
      <tp t="e">
        <v>#N/A</v>
        <stp/>
        <stp>BDH|13341322387614108870</stp>
        <tr r="AQ126" s="4"/>
      </tp>
      <tp t="e">
        <v>#N/A</v>
        <stp/>
        <stp>BDH|18220521460696617960</stp>
        <tr r="AT261" s="4"/>
      </tp>
      <tp t="e">
        <v>#N/A</v>
        <stp/>
        <stp>BDH|14758606301926251076</stp>
        <tr r="V106" s="4"/>
      </tp>
      <tp t="e">
        <v>#N/A</v>
        <stp/>
        <stp>BDH|13677244852046383603</stp>
        <tr r="CZ182" s="4"/>
      </tp>
      <tp t="e">
        <v>#N/A</v>
        <stp/>
        <stp>BDH|11294364947765044701</stp>
        <tr r="CZ60" s="4"/>
      </tp>
      <tp t="e">
        <v>#N/A</v>
        <stp/>
        <stp>BDH|15494805258688941461</stp>
        <tr r="AT201" s="4"/>
      </tp>
      <tp t="e">
        <v>#N/A</v>
        <stp/>
        <stp>BDH|18413000986767105309</stp>
        <tr r="BS127" s="4"/>
      </tp>
      <tp t="e">
        <v>#N/A</v>
        <stp/>
        <stp>BDH|10776451871594575359</stp>
        <tr r="DB246" s="4"/>
      </tp>
      <tp t="e">
        <v>#N/A</v>
        <stp/>
        <stp>BDH|17157273012673749306</stp>
        <tr r="CW231" s="4"/>
      </tp>
      <tp t="e">
        <v>#N/A</v>
        <stp/>
        <stp>BDH|11220035723200771764</stp>
        <tr r="CV104" s="4"/>
      </tp>
      <tp t="e">
        <v>#N/A</v>
        <stp/>
        <stp>BDH|14017584027800492780</stp>
        <tr r="CW107" s="4"/>
      </tp>
      <tp t="e">
        <v>#N/A</v>
        <stp/>
        <stp>BDH|11605727725060732050</stp>
        <tr r="AQ68" s="4"/>
      </tp>
      <tp t="e">
        <v>#N/A</v>
        <stp/>
        <stp>BDH|15327344856731199623</stp>
        <tr r="Z20" s="4"/>
      </tp>
      <tp t="e">
        <v>#N/A</v>
        <stp/>
        <stp>BDH|11605492166077826038</stp>
        <tr r="BV107" s="4"/>
      </tp>
      <tp t="e">
        <v>#N/A</v>
        <stp/>
        <stp>BDH|14607036659971869466</stp>
        <tr r="W38" s="4"/>
      </tp>
      <tp t="e">
        <v>#N/A</v>
        <stp/>
        <stp>BDH|15538335511892079154</stp>
        <tr r="AR225" s="4"/>
      </tp>
      <tp t="e">
        <v>#N/A</v>
        <stp/>
        <stp>BDH|14672103501242128349</stp>
        <tr r="DA32" s="4"/>
      </tp>
      <tp t="e">
        <v>#N/A</v>
        <stp/>
        <stp>BDH|16392609947064621401</stp>
        <tr r="W263" s="4"/>
      </tp>
      <tp t="e">
        <v>#N/A</v>
        <stp/>
        <stp>BDH|13026230463380337313</stp>
        <tr r="CU148" s="4"/>
      </tp>
      <tp t="e">
        <v>#N/A</v>
        <stp/>
        <stp>BDH|14200442802645058160</stp>
        <tr r="DB159" s="4"/>
      </tp>
      <tp t="e">
        <v>#N/A</v>
        <stp/>
        <stp>BDH|14544035626444336617</stp>
        <tr r="W165" s="4"/>
      </tp>
      <tp t="e">
        <v>#N/A</v>
        <stp/>
        <stp>BDH|10393676407704399621</stp>
        <tr r="CX202" s="4"/>
        <tr r="DC202" s="4"/>
      </tp>
      <tp t="e">
        <v>#N/A</v>
        <stp/>
        <stp>BDH|14233875643134531814</stp>
        <tr r="DA253" s="4"/>
      </tp>
      <tp t="e">
        <v>#N/A</v>
        <stp/>
        <stp>BDH|15521416085399759445</stp>
        <tr r="CV131" s="4"/>
      </tp>
      <tp t="e">
        <v>#N/A</v>
        <stp/>
        <stp>BDH|17387186372961216493</stp>
        <tr r="CZ55" s="4"/>
      </tp>
      <tp t="e">
        <v>#N/A</v>
        <stp/>
        <stp>BDH|12075486019355149622</stp>
        <tr r="AR134" s="4"/>
      </tp>
      <tp t="e">
        <v>#N/A</v>
        <stp/>
        <stp>BDH|11430387239965336034</stp>
        <tr r="BT236" s="4"/>
      </tp>
      <tp t="e">
        <v>#N/A</v>
        <stp/>
        <stp>BDH|11099219631315644137</stp>
        <tr r="CX199" s="4"/>
        <tr r="DC199" s="4"/>
      </tp>
      <tp t="e">
        <v>#N/A</v>
        <stp/>
        <stp>BDH|10347310666563925283</stp>
        <tr r="BS107" s="4"/>
      </tp>
      <tp t="e">
        <v>#N/A</v>
        <stp/>
        <stp>BDH|11370240805490778702</stp>
        <tr r="W211" s="4"/>
      </tp>
      <tp t="e">
        <v>#N/A</v>
        <stp/>
        <stp>BDH|10708861032269502636</stp>
        <tr r="Z98" s="4"/>
      </tp>
      <tp t="e">
        <v>#N/A</v>
        <stp/>
        <stp>BDH|14811319079732208662</stp>
        <tr r="BU140" s="4"/>
      </tp>
      <tp t="e">
        <v>#N/A</v>
        <stp/>
        <stp>BDH|11723020009462802704</stp>
        <tr r="W123" s="4"/>
      </tp>
      <tp t="e">
        <v>#N/A</v>
        <stp/>
        <stp>BDH|15259519440206210658</stp>
        <tr r="AS127" s="4"/>
      </tp>
      <tp t="e">
        <v>#N/A</v>
        <stp/>
        <stp>BDH|12374117572072658220</stp>
        <tr r="AP140" s="4"/>
      </tp>
      <tp t="e">
        <v>#N/A</v>
        <stp/>
        <stp>BDH|15448459956748396806</stp>
        <tr r="AT255" s="4"/>
      </tp>
      <tp t="e">
        <v>#N/A</v>
        <stp/>
        <stp>BDH|10334376885668200777</stp>
        <tr r="BS48" s="4"/>
      </tp>
      <tp t="e">
        <v>#N/A</v>
        <stp/>
        <stp>BDH|15607303166525001142</stp>
        <tr r="BV101" s="4"/>
      </tp>
      <tp t="e">
        <v>#N/A</v>
        <stp/>
        <stp>BDH|16867427989346138859</stp>
        <tr r="AQ198" s="4"/>
      </tp>
      <tp t="e">
        <v>#N/A</v>
        <stp/>
        <stp>BDH|12343275749416869622</stp>
        <tr r="AT40" s="4"/>
      </tp>
      <tp t="e">
        <v>#N/A</v>
        <stp/>
        <stp>BDH|14950199185149442069</stp>
        <tr r="X213" s="4"/>
      </tp>
      <tp t="e">
        <v>#N/A</v>
        <stp/>
        <stp>BDH|10745869664503263909</stp>
        <tr r="Z96" s="4"/>
      </tp>
      <tp t="e">
        <v>#N/A</v>
        <stp/>
        <stp>BDH|14393199149616240366</stp>
        <tr r="BU92" s="4"/>
      </tp>
      <tp t="e">
        <v>#N/A</v>
        <stp/>
        <stp>BDH|13479624345174216179</stp>
        <tr r="CV188" s="4"/>
      </tp>
      <tp t="e">
        <v>#N/A</v>
        <stp/>
        <stp>BDH|16398177995298533225</stp>
        <tr r="DB207" s="4"/>
      </tp>
      <tp t="e">
        <v>#N/A</v>
        <stp/>
        <stp>BDH|12486450868460931467</stp>
        <tr r="CV190" s="4"/>
      </tp>
      <tp t="e">
        <v>#N/A</v>
        <stp/>
        <stp>BDH|12520843457163254824</stp>
        <tr r="BT181" s="4"/>
      </tp>
      <tp t="e">
        <v>#N/A</v>
        <stp/>
        <stp>BDH|17578708522495285335</stp>
        <tr r="CU66" s="4"/>
      </tp>
      <tp t="e">
        <v>#N/A</v>
        <stp/>
        <stp>BDH|13130344343003934391</stp>
        <tr r="DA124" s="4"/>
      </tp>
      <tp t="e">
        <v>#N/A</v>
        <stp/>
        <stp>BDH|17554623942109710842</stp>
        <tr r="AS114" s="4"/>
      </tp>
      <tp t="e">
        <v>#N/A</v>
        <stp/>
        <stp>BDH|17793480813655775323</stp>
        <tr r="AQ181" s="4"/>
      </tp>
      <tp t="e">
        <v>#N/A</v>
        <stp/>
        <stp>BDH|15636833571229880750</stp>
        <tr r="X85" s="4"/>
      </tp>
      <tp t="e">
        <v>#N/A</v>
        <stp/>
        <stp>BDH|17486903697256980538</stp>
        <tr r="W178" s="4"/>
      </tp>
      <tp t="e">
        <v>#N/A</v>
        <stp/>
        <stp>BDH|13971477049695920277</stp>
        <tr r="V98" s="4"/>
      </tp>
      <tp t="e">
        <v>#N/A</v>
        <stp/>
        <stp>BDH|10443496851994233178</stp>
        <tr r="CX128" s="4"/>
        <tr r="DC128" s="4"/>
      </tp>
      <tp t="e">
        <v>#N/A</v>
        <stp/>
        <stp>BDH|15756073830177893505</stp>
        <tr r="Z213" s="4"/>
      </tp>
      <tp t="e">
        <v>#N/A</v>
        <stp/>
        <stp>BDH|14447662977623474298</stp>
        <tr r="DA153" s="4"/>
      </tp>
      <tp t="e">
        <v>#N/A</v>
        <stp/>
        <stp>BDH|12319482340771521768</stp>
        <tr r="BR30" s="4"/>
      </tp>
      <tp t="e">
        <v>#N/A</v>
        <stp/>
        <stp>BDH|16898442932557444224</stp>
        <tr r="CU136" s="4"/>
      </tp>
      <tp t="e">
        <v>#N/A</v>
        <stp/>
        <stp>BDH|17611180420537296743</stp>
        <tr r="CZ273" s="4"/>
      </tp>
      <tp t="e">
        <v>#N/A</v>
        <stp/>
        <stp>BDH|13357208799244755859</stp>
        <tr r="X137" s="4"/>
      </tp>
      <tp t="e">
        <v>#N/A</v>
        <stp/>
        <stp>BDH|10908475403654383469</stp>
        <tr r="CW46" s="4"/>
      </tp>
      <tp t="e">
        <v>#N/A</v>
        <stp/>
        <stp>BDH|14842601037950182564</stp>
        <tr r="CX217" s="4"/>
        <tr r="DC217" s="4"/>
      </tp>
      <tp t="e">
        <v>#N/A</v>
        <stp/>
        <stp>BDH|10996906442948486179</stp>
        <tr r="CZ53" s="4"/>
      </tp>
      <tp t="e">
        <v>#N/A</v>
        <stp/>
        <stp>BDH|18155859046275071590</stp>
        <tr r="BR194" s="4"/>
      </tp>
      <tp t="e">
        <v>#N/A</v>
        <stp/>
        <stp>BDH|10791777617297521591</stp>
        <tr r="AP162" s="4"/>
      </tp>
      <tp t="e">
        <v>#N/A</v>
        <stp/>
        <stp>BDH|14845161017302139238</stp>
        <tr r="CX206" s="4"/>
        <tr r="DC206" s="4"/>
      </tp>
      <tp t="e">
        <v>#N/A</v>
        <stp/>
        <stp>BDH|14937730573181082127</stp>
        <tr r="AP145" s="4"/>
      </tp>
      <tp t="e">
        <v>#N/A</v>
        <stp/>
        <stp>BDH|10083599080368004123</stp>
        <tr r="AR116" s="4"/>
      </tp>
      <tp t="e">
        <v>#N/A</v>
        <stp/>
        <stp>BDH|12434875942079970331</stp>
        <tr r="DB183" s="4"/>
      </tp>
      <tp t="e">
        <v>#N/A</v>
        <stp/>
        <stp>BDH|11625139958782123379</stp>
        <tr r="BS71" s="4"/>
      </tp>
      <tp t="e">
        <v>#N/A</v>
        <stp/>
        <stp>BDH|17812419415940635614</stp>
        <tr r="V220" s="4"/>
      </tp>
      <tp t="e">
        <v>#N/A</v>
        <stp/>
        <stp>BDH|13468649680990257995</stp>
        <tr r="AS195" s="4"/>
      </tp>
      <tp t="e">
        <v>#N/A</v>
        <stp/>
        <stp>BDH|14468666828751455556</stp>
        <tr r="AS91" s="4"/>
      </tp>
      <tp t="e">
        <v>#N/A</v>
        <stp/>
        <stp>BDH|10469991116815474951</stp>
        <tr r="AQ233" s="4"/>
      </tp>
      <tp t="e">
        <v>#N/A</v>
        <stp/>
        <stp>BDH|16536529378982028258</stp>
        <tr r="BS147" s="4"/>
      </tp>
      <tp t="e">
        <v>#N/A</v>
        <stp/>
        <stp>BDH|17932058241910653718</stp>
        <tr r="AP254" s="4"/>
      </tp>
      <tp t="e">
        <v>#N/A</v>
        <stp/>
        <stp>BDH|10185916896094478084</stp>
        <tr r="BT158" s="4"/>
      </tp>
      <tp t="e">
        <v>#N/A</v>
        <stp/>
        <stp>BDH|10056479479394714333</stp>
        <tr r="BV49" s="4"/>
      </tp>
      <tp t="e">
        <v>#N/A</v>
        <stp/>
        <stp>BDH|15858514797325056844</stp>
        <tr r="BV34" s="4"/>
      </tp>
      <tp t="e">
        <v>#N/A</v>
        <stp/>
        <stp>BDH|15473934757068982539</stp>
        <tr r="BS211" s="4"/>
      </tp>
      <tp t="e">
        <v>#N/A</v>
        <stp/>
        <stp>BDH|13041820405976894954</stp>
        <tr r="AT232" s="4"/>
      </tp>
      <tp t="e">
        <v>#N/A</v>
        <stp/>
        <stp>BDH|15583278218161962390</stp>
        <tr r="AR208" s="4"/>
      </tp>
      <tp t="e">
        <v>#N/A</v>
        <stp/>
        <stp>BDH|14347682321221927593</stp>
        <tr r="AT29" s="4"/>
      </tp>
      <tp t="e">
        <v>#N/A</v>
        <stp/>
        <stp>BDH|13747275977736992437</stp>
        <tr r="V174" s="4"/>
      </tp>
      <tp t="e">
        <v>#N/A</v>
        <stp/>
        <stp>BDH|13099398518630966559</stp>
        <tr r="X36" s="4"/>
      </tp>
      <tp t="e">
        <v>#N/A</v>
        <stp/>
        <stp>BDH|11324049182294925914</stp>
        <tr r="X252" s="4"/>
      </tp>
      <tp t="e">
        <v>#N/A</v>
        <stp/>
        <stp>BDH|16503067750902996579</stp>
        <tr r="W245" s="4"/>
      </tp>
      <tp t="e">
        <v>#N/A</v>
        <stp/>
        <stp>BDH|10457884147569457122</stp>
        <tr r="AS190" s="4"/>
      </tp>
      <tp t="e">
        <v>#N/A</v>
        <stp/>
        <stp>BDH|10436401602155986529</stp>
        <tr r="Z173" s="4"/>
      </tp>
      <tp t="e">
        <v>#N/A</v>
        <stp/>
        <stp>BDH|13915206356625124532</stp>
        <tr r="V200" s="4"/>
      </tp>
      <tp t="e">
        <v>#N/A</v>
        <stp/>
        <stp>BDH|15814446754487234770</stp>
        <tr r="CW209" s="4"/>
      </tp>
      <tp t="e">
        <v>#N/A</v>
        <stp/>
        <stp>BDH|13902337921003476527</stp>
        <tr r="CZ92" s="4"/>
      </tp>
      <tp t="e">
        <v>#N/A</v>
        <stp/>
        <stp>BDH|10066134548636642707</stp>
        <tr r="V126" s="4"/>
      </tp>
      <tp t="e">
        <v>#N/A</v>
        <stp/>
        <stp>BDH|15894669212552135403</stp>
        <tr r="V242" s="4"/>
      </tp>
      <tp t="e">
        <v>#N/A</v>
        <stp/>
        <stp>BDH|11257127830862457585</stp>
        <tr r="AS206" s="4"/>
      </tp>
      <tp t="e">
        <v>#N/A</v>
        <stp/>
        <stp>BDH|11982739977667512248</stp>
        <tr r="DA237" s="4"/>
      </tp>
      <tp t="e">
        <v>#N/A</v>
        <stp/>
        <stp>BDH|10724181605505323059</stp>
        <tr r="AR163" s="4"/>
      </tp>
      <tp t="e">
        <v>#N/A</v>
        <stp/>
        <stp>BDH|14960462474723602010</stp>
        <tr r="CV58" s="4"/>
      </tp>
      <tp t="e">
        <v>#N/A</v>
        <stp/>
        <stp>BDH|15910613356671324315</stp>
        <tr r="Z71" s="4"/>
      </tp>
      <tp t="e">
        <v>#N/A</v>
        <stp/>
        <stp>BDH|15066498540608089952</stp>
        <tr r="Z168" s="4"/>
      </tp>
      <tp t="e">
        <v>#N/A</v>
        <stp/>
        <stp>BDH|10114410178520490708</stp>
        <tr r="DB224" s="4"/>
      </tp>
      <tp t="e">
        <v>#N/A</v>
        <stp/>
        <stp>BDH|12739391551658047809</stp>
        <tr r="DB77" s="4"/>
      </tp>
      <tp t="e">
        <v>#N/A</v>
        <stp/>
        <stp>BDH|12993723906850621149</stp>
        <tr r="DA141" s="4"/>
      </tp>
      <tp t="e">
        <v>#N/A</v>
        <stp/>
        <stp>BDH|16522520171589021996</stp>
        <tr r="AT208" s="4"/>
      </tp>
      <tp t="e">
        <v>#N/A</v>
        <stp/>
        <stp>BDH|11175353121110801426</stp>
        <tr r="CV236" s="4"/>
      </tp>
      <tp t="e">
        <v>#N/A</v>
        <stp/>
        <stp>BDH|16073706069193350054</stp>
        <tr r="BR251" s="4"/>
      </tp>
      <tp t="e">
        <v>#N/A</v>
        <stp/>
        <stp>BDH|16429870991190514387</stp>
        <tr r="X250" s="4"/>
      </tp>
      <tp t="e">
        <v>#N/A</v>
        <stp/>
        <stp>BDH|12442490390399553276</stp>
        <tr r="BS69" s="4"/>
      </tp>
      <tp t="e">
        <v>#N/A</v>
        <stp/>
        <stp>BDH|16684776317741854507</stp>
        <tr r="BS173" s="4"/>
      </tp>
      <tp t="e">
        <v>#N/A</v>
        <stp/>
        <stp>BDH|14023882284785674549</stp>
        <tr r="X112" s="4"/>
      </tp>
      <tp t="e">
        <v>#N/A</v>
        <stp/>
        <stp>BDH|10001814508185097973</stp>
        <tr r="CX250" s="4"/>
        <tr r="DC250" s="4"/>
      </tp>
      <tp t="e">
        <v>#N/A</v>
        <stp/>
        <stp>BDH|15022643740670397391</stp>
        <tr r="AS100" s="4"/>
      </tp>
      <tp t="e">
        <v>#N/A</v>
        <stp/>
        <stp>BDH|16103088531067245642</stp>
        <tr r="BS227" s="4"/>
      </tp>
      <tp t="e">
        <v>#N/A</v>
        <stp/>
        <stp>BDH|10448294876710465113</stp>
        <tr r="BU114" s="4"/>
      </tp>
      <tp t="e">
        <v>#N/A</v>
        <stp/>
        <stp>BDH|16014081554600427763</stp>
        <tr r="CU186" s="4"/>
      </tp>
      <tp t="e">
        <v>#N/A</v>
        <stp/>
        <stp>BDH|11464502009011268114</stp>
        <tr r="X236" s="4"/>
      </tp>
      <tp t="e">
        <v>#N/A</v>
        <stp/>
        <stp>BDH|10835632963460323451</stp>
        <tr r="Z27" s="4"/>
      </tp>
      <tp t="e">
        <v>#N/A</v>
        <stp/>
        <stp>BDH|15305514177995286691</stp>
        <tr r="BT117" s="4"/>
      </tp>
      <tp t="e">
        <v>#N/A</v>
        <stp/>
        <stp>BDH|17720939724628893060</stp>
        <tr r="AQ219" s="4"/>
      </tp>
      <tp t="e">
        <v>#N/A</v>
        <stp/>
        <stp>BDH|12834088207755422226</stp>
        <tr r="CV125" s="4"/>
      </tp>
      <tp t="e">
        <v>#N/A</v>
        <stp/>
        <stp>BDH|17585246539520913307</stp>
        <tr r="AQ256" s="4"/>
      </tp>
      <tp t="e">
        <v>#N/A</v>
        <stp/>
        <stp>BDH|15248570682865109870</stp>
        <tr r="CZ222" s="4"/>
      </tp>
      <tp t="e">
        <v>#N/A</v>
        <stp/>
        <stp>BDH|16166626478590220287</stp>
        <tr r="CU80" s="4"/>
      </tp>
      <tp t="e">
        <v>#N/A</v>
        <stp/>
        <stp>BDH|14303065674787776173</stp>
        <tr r="CZ188" s="4"/>
      </tp>
      <tp t="e">
        <v>#N/A</v>
        <stp/>
        <stp>BDH|15249248741160264656</stp>
        <tr r="AP232" s="4"/>
      </tp>
      <tp t="e">
        <v>#N/A</v>
        <stp/>
        <stp>BDH|16570158467676553221</stp>
        <tr r="BT68" s="4"/>
      </tp>
      <tp t="e">
        <v>#N/A</v>
        <stp/>
        <stp>BDH|14767297668986714315</stp>
        <tr r="CV267" s="4"/>
        <tr r="DA267" s="4"/>
      </tp>
      <tp t="e">
        <v>#N/A</v>
        <stp/>
        <stp>BDH|11360156721037301042</stp>
        <tr r="CZ107" s="4"/>
      </tp>
      <tp t="e">
        <v>#N/A</v>
        <stp/>
        <stp>BDH|15944144402744938565</stp>
        <tr r="AR106" s="4"/>
      </tp>
      <tp t="e">
        <v>#N/A</v>
        <stp/>
        <stp>BDH|10755316221790020471</stp>
        <tr r="CZ260" s="4"/>
      </tp>
      <tp t="e">
        <v>#N/A</v>
        <stp/>
        <stp>BDH|17270269744310409448</stp>
        <tr r="CV178" s="4"/>
      </tp>
      <tp t="e">
        <v>#N/A</v>
        <stp/>
        <stp>BDH|13477254521066977091</stp>
        <tr r="DB115" s="4"/>
      </tp>
      <tp t="e">
        <v>#N/A</v>
        <stp/>
        <stp>BDH|16292745111595471004</stp>
        <tr r="DA234" s="4"/>
      </tp>
      <tp t="e">
        <v>#N/A</v>
        <stp/>
        <stp>BDH|18317663051359784703</stp>
        <tr r="BT45" s="4"/>
      </tp>
      <tp t="e">
        <v>#N/A</v>
        <stp/>
        <stp>BDH|17429917001883228852</stp>
        <tr r="Y103" s="4"/>
      </tp>
      <tp t="e">
        <v>#N/A</v>
        <stp/>
        <stp>BDH|16531340974062099567</stp>
        <tr r="Y234" s="4"/>
      </tp>
      <tp t="e">
        <v>#N/A</v>
        <stp/>
        <stp>BDH|13685999686346997137</stp>
        <tr r="BU237" s="4"/>
      </tp>
      <tp t="e">
        <v>#N/A</v>
        <stp/>
        <stp>BDH|14493413676651623362</stp>
        <tr r="CW102" s="4"/>
      </tp>
      <tp t="e">
        <v>#N/A</v>
        <stp/>
        <stp>BDH|16214905461238767473</stp>
        <tr r="DA37" s="4"/>
      </tp>
      <tp t="e">
        <v>#N/A</v>
        <stp/>
        <stp>BDH|16303409334247787330</stp>
        <tr r="AP159" s="4"/>
      </tp>
      <tp t="e">
        <v>#N/A</v>
        <stp/>
        <stp>BDH|15000074300124239467</stp>
        <tr r="BS170" s="4"/>
      </tp>
      <tp t="e">
        <v>#N/A</v>
        <stp/>
        <stp>BDH|11495758747180449713</stp>
        <tr r="W91" s="4"/>
      </tp>
      <tp t="e">
        <v>#N/A</v>
        <stp/>
        <stp>BDH|18141287495556724082</stp>
        <tr r="CX259" s="4"/>
        <tr r="DC259" s="4"/>
      </tp>
      <tp t="e">
        <v>#N/A</v>
        <stp/>
        <stp>BDH|15005658845707123536</stp>
        <tr r="AQ209" s="4"/>
      </tp>
      <tp t="e">
        <v>#N/A</v>
        <stp/>
        <stp>BDH|12925623065250997751</stp>
        <tr r="CU162" s="4"/>
      </tp>
      <tp t="e">
        <v>#N/A</v>
        <stp/>
        <stp>BDH|14141946290917172667</stp>
        <tr r="BS218" s="4"/>
      </tp>
      <tp t="e">
        <v>#N/A</v>
        <stp/>
        <stp>BDH|15851115879120213609</stp>
        <tr r="CX208" s="4"/>
        <tr r="DC208" s="4"/>
      </tp>
      <tp t="e">
        <v>#N/A</v>
        <stp/>
        <stp>BDH|15548985722488986345</stp>
        <tr r="X84" s="4"/>
      </tp>
      <tp t="e">
        <v>#N/A</v>
        <stp/>
        <stp>BDH|10543276821950720566</stp>
        <tr r="AT219" s="4"/>
      </tp>
      <tp t="e">
        <v>#N/A</v>
        <stp/>
        <stp>BDH|13998171531573986749</stp>
        <tr r="DB56" s="4"/>
      </tp>
      <tp t="e">
        <v>#N/A</v>
        <stp/>
        <stp>BDH|17369274471554426339</stp>
        <tr r="BT103" s="4"/>
      </tp>
      <tp t="e">
        <v>#N/A</v>
        <stp/>
        <stp>BDH|17109319583440698977</stp>
        <tr r="BS240" s="4"/>
      </tp>
      <tp t="e">
        <v>#N/A</v>
        <stp/>
        <stp>BDH|16828859679945057966</stp>
        <tr r="CU205" s="4"/>
      </tp>
      <tp t="e">
        <v>#N/A</v>
        <stp/>
        <stp>BDH|14986321445997506190</stp>
        <tr r="Z170" s="4"/>
      </tp>
      <tp t="e">
        <v>#N/A</v>
        <stp/>
        <stp>BDH|18178349985180701659</stp>
        <tr r="CV93" s="4"/>
      </tp>
      <tp t="e">
        <v>#N/A</v>
        <stp/>
        <stp>BDH|15691762302501617669</stp>
        <tr r="DB143" s="4"/>
      </tp>
      <tp t="e">
        <v>#N/A</v>
        <stp/>
        <stp>BDH|11780073963565780763</stp>
        <tr r="CW194" s="4"/>
      </tp>
      <tp t="e">
        <v>#N/A</v>
        <stp/>
        <stp>BDH|17060583303932818519</stp>
        <tr r="AR261" s="4"/>
      </tp>
      <tp t="e">
        <v>#N/A</v>
        <stp/>
        <stp>BDH|17589063573622514706</stp>
        <tr r="AR104" s="4"/>
      </tp>
      <tp t="e">
        <v>#N/A</v>
        <stp/>
        <stp>BDH|17166017122849768906</stp>
        <tr r="AQ232" s="4"/>
      </tp>
      <tp t="e">
        <v>#N/A</v>
        <stp/>
        <stp>BDH|14337133858926472391</stp>
        <tr r="AT47" s="4"/>
      </tp>
      <tp t="e">
        <v>#N/A</v>
        <stp/>
        <stp>BDH|12127439047476309131</stp>
        <tr r="AP207" s="4"/>
      </tp>
      <tp t="e">
        <v>#N/A</v>
        <stp/>
        <stp>BDH|10419188303153852720</stp>
        <tr r="V47" s="4"/>
      </tp>
      <tp t="e">
        <v>#N/A</v>
        <stp/>
        <stp>BDH|10820292215216301021</stp>
        <tr r="V133" s="4"/>
      </tp>
      <tp t="e">
        <v>#N/A</v>
        <stp/>
        <stp>BDH|15075813441525246977</stp>
        <tr r="BU81" s="4"/>
      </tp>
      <tp t="e">
        <v>#N/A</v>
        <stp/>
        <stp>BDH|13659588540315364289</stp>
        <tr r="AR52" s="4"/>
      </tp>
      <tp t="e">
        <v>#N/A</v>
        <stp/>
        <stp>BDH|11530900597077437331</stp>
        <tr r="V144" s="4"/>
      </tp>
      <tp t="e">
        <v>#N/A</v>
        <stp/>
        <stp>BDH|11378431484729817195</stp>
        <tr r="CZ122" s="4"/>
      </tp>
      <tp t="e">
        <v>#N/A</v>
        <stp/>
        <stp>BDH|11238986839698641602</stp>
        <tr r="DA226" s="4"/>
      </tp>
      <tp t="e">
        <v>#N/A</v>
        <stp/>
        <stp>BDH|10302969466389124363</stp>
        <tr r="CU109" s="4"/>
      </tp>
      <tp t="e">
        <v>#N/A</v>
        <stp/>
        <stp>BDH|10119345867763338359</stp>
        <tr r="DA65" s="4"/>
      </tp>
      <tp t="e">
        <v>#N/A</v>
        <stp/>
        <stp>BDH|14595740225811779578</stp>
        <tr r="BU195" s="4"/>
      </tp>
      <tp t="e">
        <v>#N/A</v>
        <stp/>
        <stp>BDH|16106550183609315702</stp>
        <tr r="V258" s="4"/>
      </tp>
      <tp t="e">
        <v>#N/A</v>
        <stp/>
        <stp>BDH|10407513044934268078</stp>
        <tr r="AS68" s="4"/>
      </tp>
      <tp t="e">
        <v>#N/A</v>
        <stp/>
        <stp>BDH|14865510730124854369</stp>
        <tr r="CZ275" s="4"/>
        <tr r="CZ299" s="4"/>
      </tp>
      <tp t="e">
        <v>#N/A</v>
        <stp/>
        <stp>BDH|10190038346571058038</stp>
        <tr r="BR47" s="4"/>
      </tp>
      <tp t="e">
        <v>#N/A</v>
        <stp/>
        <stp>BDH|17124754279903971137</stp>
        <tr r="CX233" s="4"/>
        <tr r="DC233" s="4"/>
      </tp>
      <tp t="e">
        <v>#N/A</v>
        <stp/>
        <stp>BDH|14941220518044182653</stp>
        <tr r="CV55" s="4"/>
      </tp>
      <tp t="e">
        <v>#N/A</v>
        <stp/>
        <stp>BDH|14333658342351279212</stp>
        <tr r="BS20" s="4"/>
      </tp>
      <tp t="e">
        <v>#N/A</v>
        <stp/>
        <stp>BDH|13538115813774250229</stp>
        <tr r="DA67" s="4"/>
      </tp>
      <tp t="e">
        <v>#N/A</v>
        <stp/>
        <stp>BDH|13126681048816476220</stp>
        <tr r="BR68" s="4"/>
      </tp>
      <tp t="e">
        <v>#N/A</v>
        <stp/>
        <stp>BDH|13665204021170339631</stp>
        <tr r="V31" s="4"/>
      </tp>
      <tp t="e">
        <v>#N/A</v>
        <stp/>
        <stp>BDH|13116189923824447195</stp>
        <tr r="BR252" s="4"/>
      </tp>
      <tp t="e">
        <v>#N/A</v>
        <stp/>
        <stp>BDH|15367228708897873561</stp>
        <tr r="V131" s="4"/>
      </tp>
      <tp t="e">
        <v>#N/A</v>
        <stp/>
        <stp>BDH|12676259937950463676</stp>
        <tr r="AR96" s="4"/>
      </tp>
      <tp t="e">
        <v>#N/A</v>
        <stp/>
        <stp>BDH|10409971366172670841</stp>
        <tr r="X120" s="4"/>
      </tp>
      <tp t="e">
        <v>#N/A</v>
        <stp/>
        <stp>BDH|13323185789438760721</stp>
        <tr r="DA69" s="4"/>
      </tp>
      <tp t="e">
        <v>#N/A</v>
        <stp/>
        <stp>BDH|10907513558401297445</stp>
        <tr r="DB100" s="4"/>
      </tp>
      <tp t="e">
        <v>#N/A</v>
        <stp/>
        <stp>BDH|11749238964677655705</stp>
        <tr r="CU158" s="4"/>
      </tp>
      <tp t="e">
        <v>#N/A</v>
        <stp/>
        <stp>BDH|10917850778798291207</stp>
        <tr r="AR103" s="4"/>
      </tp>
      <tp t="e">
        <v>#N/A</v>
        <stp/>
        <stp>BDH|17071057064845007170</stp>
        <tr r="CV167" s="4"/>
      </tp>
      <tp t="e">
        <v>#N/A</v>
        <stp/>
        <stp>BDH|12639030884947103864</stp>
        <tr r="BU37" s="4"/>
      </tp>
      <tp t="e">
        <v>#N/A</v>
        <stp/>
        <stp>BDH|14029836229933910851</stp>
        <tr r="CX65" s="4"/>
        <tr r="DC65" s="4"/>
      </tp>
      <tp t="e">
        <v>#N/A</v>
        <stp/>
        <stp>BDH|12627722812484907599</stp>
        <tr r="AR144" s="4"/>
      </tp>
      <tp t="e">
        <v>#N/A</v>
        <stp/>
        <stp>BDH|14293979892687862692</stp>
        <tr r="BT248" s="4"/>
      </tp>
      <tp t="e">
        <v>#N/A</v>
        <stp/>
        <stp>BDH|11220906880351094448</stp>
        <tr r="BR84" s="4"/>
      </tp>
      <tp t="e">
        <v>#N/A</v>
        <stp/>
        <stp>BDH|16104240246704455117</stp>
        <tr r="Z163" s="4"/>
      </tp>
      <tp t="e">
        <v>#N/A</v>
        <stp/>
        <stp>BDH|15301757400972812576</stp>
        <tr r="BT74" s="4"/>
      </tp>
      <tp t="e">
        <v>#N/A</v>
        <stp/>
        <stp>BDH|16361706626875500391</stp>
        <tr r="AP224" s="4"/>
      </tp>
      <tp t="e">
        <v>#N/A</v>
        <stp/>
        <stp>BDH|16067278103745400491</stp>
        <tr r="AT206" s="4"/>
      </tp>
      <tp t="e">
        <v>#N/A</v>
        <stp/>
        <stp>BDH|13813256760943548117</stp>
        <tr r="CV21" s="4"/>
      </tp>
      <tp t="e">
        <v>#N/A</v>
        <stp/>
        <stp>BDH|14263250429071320049</stp>
        <tr r="CX178" s="4"/>
        <tr r="DC178" s="4"/>
      </tp>
      <tp t="e">
        <v>#N/A</v>
        <stp/>
        <stp>BDH|16229046449740625702</stp>
        <tr r="CW151" s="4"/>
      </tp>
      <tp t="e">
        <v>#N/A</v>
        <stp/>
        <stp>BDH|12536463450614359291</stp>
        <tr r="CV92" s="4"/>
      </tp>
      <tp t="e">
        <v>#N/A</v>
        <stp/>
        <stp>BDH|11077552737660222293</stp>
        <tr r="W46" s="4"/>
      </tp>
      <tp t="e">
        <v>#N/A</v>
        <stp/>
        <stp>BDH|15207181564024622313</stp>
        <tr r="CU246" s="4"/>
      </tp>
      <tp t="e">
        <v>#N/A</v>
        <stp/>
        <stp>BDH|14343030044896433398</stp>
        <tr r="W127" s="4"/>
      </tp>
      <tp t="e">
        <v>#N/A</v>
        <stp/>
        <stp>BDH|17229607643652935214</stp>
        <tr r="BU107" s="4"/>
      </tp>
      <tp t="e">
        <v>#N/A</v>
        <stp/>
        <stp>BDH|18137658449209698624</stp>
        <tr r="AR142" s="4"/>
      </tp>
      <tp t="e">
        <v>#N/A</v>
        <stp/>
        <stp>BDH|18038121917024550993</stp>
        <tr r="AQ65" s="4"/>
      </tp>
      <tp t="e">
        <v>#N/A</v>
        <stp/>
        <stp>BDH|10451591582078480035</stp>
        <tr r="W157" s="4"/>
      </tp>
      <tp t="e">
        <v>#N/A</v>
        <stp/>
        <stp>BDH|13455854293003298480</stp>
        <tr r="BS47" s="4"/>
      </tp>
      <tp t="e">
        <v>#N/A</v>
        <stp/>
        <stp>BDH|10819843087072120728</stp>
        <tr r="CZ271" s="4"/>
      </tp>
      <tp t="e">
        <v>#N/A</v>
        <stp/>
        <stp>BDH|10689320016120852722</stp>
        <tr r="CX182" s="4"/>
        <tr r="DC182" s="4"/>
      </tp>
      <tp t="e">
        <v>#N/A</v>
        <stp/>
        <stp>BDH|12978605113918132834</stp>
        <tr r="W131" s="4"/>
      </tp>
      <tp t="e">
        <v>#N/A</v>
        <stp/>
        <stp>BDH|16777945129831113938</stp>
        <tr r="BT27" s="4"/>
      </tp>
      <tp t="e">
        <v>#N/A</v>
        <stp/>
        <stp>BDH|12004444718980182257</stp>
        <tr r="CW74" s="4"/>
      </tp>
      <tp t="e">
        <v>#N/A</v>
        <stp/>
        <stp>BDH|16318075160576865341</stp>
        <tr r="Y205" s="4"/>
      </tp>
      <tp t="e">
        <v>#N/A</v>
        <stp/>
        <stp>BDH|11515666639481038025</stp>
        <tr r="BT183" s="4"/>
      </tp>
      <tp t="e">
        <v>#N/A</v>
        <stp/>
        <stp>BDH|15992516264443154065</stp>
        <tr r="CU224" s="4"/>
      </tp>
      <tp t="e">
        <v>#N/A</v>
        <stp/>
        <stp>BDH|15912763277538007839</stp>
        <tr r="CZ141" s="4"/>
      </tp>
      <tp t="e">
        <v>#N/A</v>
        <stp/>
        <stp>BDH|14833059468137963073</stp>
        <tr r="CW20" s="4"/>
      </tp>
      <tp t="e">
        <v>#N/A</v>
        <stp/>
        <stp>BDH|15066205357276985157</stp>
        <tr r="BS70" s="4"/>
      </tp>
      <tp t="e">
        <v>#N/A</v>
        <stp/>
        <stp>BDH|15277615467461723188</stp>
        <tr r="BV180" s="4"/>
      </tp>
      <tp t="e">
        <v>#N/A</v>
        <stp/>
        <stp>BDH|17720368109172687351</stp>
        <tr r="AR69" s="4"/>
      </tp>
      <tp t="e">
        <v>#N/A</v>
        <stp/>
        <stp>BDH|14317641804273016482</stp>
        <tr r="CU65" s="4"/>
      </tp>
      <tp t="e">
        <v>#N/A</v>
        <stp/>
        <stp>BDH|15792932923848839340</stp>
        <tr r="BU206" s="4"/>
      </tp>
      <tp t="e">
        <v>#N/A</v>
        <stp/>
        <stp>BDH|10289173440803736395</stp>
        <tr r="BT140" s="4"/>
      </tp>
      <tp t="e">
        <v>#N/A</v>
        <stp/>
        <stp>BDH|17539059149920360606</stp>
        <tr r="CX132" s="4"/>
        <tr r="DC132" s="4"/>
      </tp>
      <tp t="e">
        <v>#N/A</v>
        <stp/>
        <stp>BDH|18263011458761132900</stp>
        <tr r="AP26" s="4"/>
      </tp>
      <tp t="e">
        <v>#N/A</v>
        <stp/>
        <stp>BDH|13149763978536777027</stp>
        <tr r="CZ160" s="4"/>
      </tp>
      <tp t="e">
        <v>#N/A</v>
        <stp/>
        <stp>BDH|13763177478734131434</stp>
        <tr r="AQ71" s="4"/>
      </tp>
      <tp t="e">
        <v>#N/A</v>
        <stp/>
        <stp>BDH|14559540926747875154</stp>
        <tr r="CU61" s="4"/>
      </tp>
      <tp t="e">
        <v>#N/A</v>
        <stp/>
        <stp>BDH|14699791144100560249</stp>
        <tr r="DA245" s="4"/>
      </tp>
      <tp t="e">
        <v>#N/A</v>
        <stp/>
        <stp>BDH|10647424693570963839</stp>
        <tr r="X173" s="4"/>
      </tp>
      <tp t="e">
        <v>#N/A</v>
        <stp/>
        <stp>BDH|16131591278677548689</stp>
        <tr r="AR204" s="4"/>
      </tp>
      <tp t="e">
        <v>#N/A</v>
        <stp/>
        <stp>BDH|12543402641221115688</stp>
        <tr r="BV114" s="4"/>
      </tp>
      <tp t="e">
        <v>#N/A</v>
        <stp/>
        <stp>BDH|14080124621450933277</stp>
        <tr r="DB177" s="4"/>
      </tp>
      <tp t="e">
        <v>#N/A</v>
        <stp/>
        <stp>BDH|11978452556257149260</stp>
        <tr r="W255" s="4"/>
      </tp>
      <tp t="e">
        <v>#N/A</v>
        <stp/>
        <stp>BDH|14811298623837947665</stp>
        <tr r="AP30" s="4"/>
      </tp>
      <tp t="e">
        <v>#N/A</v>
        <stp/>
        <stp>BDH|10215715369801131568</stp>
        <tr r="DB236" s="4"/>
      </tp>
      <tp t="e">
        <v>#N/A</v>
        <stp/>
        <stp>BDH|15902107479690552682</stp>
        <tr r="CX25" s="4"/>
        <tr r="DC25" s="4"/>
      </tp>
      <tp t="e">
        <v>#N/A</v>
        <stp/>
        <stp>BDH|15813046710741756060</stp>
        <tr r="CU235" s="4"/>
      </tp>
      <tp t="e">
        <v>#N/A</v>
        <stp/>
        <stp>BDH|16953114904737177518</stp>
        <tr r="AQ48" s="4"/>
      </tp>
      <tp t="e">
        <v>#N/A</v>
        <stp/>
        <stp>BDH|18280938464810966206</stp>
        <tr r="X24" s="4"/>
      </tp>
      <tp t="e">
        <v>#N/A</v>
        <stp/>
        <stp>BDH|16888510824745759164</stp>
        <tr r="Z176" s="4"/>
      </tp>
      <tp t="e">
        <v>#N/A</v>
        <stp/>
        <stp>BDH|17880247571581476651</stp>
        <tr r="BT245" s="4"/>
      </tp>
      <tp t="e">
        <v>#N/A</v>
        <stp/>
        <stp>BDH|11047385649815444691</stp>
        <tr r="BU110" s="4"/>
      </tp>
      <tp t="e">
        <v>#N/A</v>
        <stp/>
        <stp>BDH|11684602214194649783</stp>
        <tr r="X201" s="4"/>
      </tp>
      <tp t="e">
        <v>#N/A</v>
        <stp/>
        <stp>BDH|17598571872839881944</stp>
        <tr r="BR126" s="4"/>
      </tp>
      <tp t="e">
        <v>#N/A</v>
        <stp/>
        <stp>BDH|13804127760279248843</stp>
        <tr r="BU26" s="4"/>
      </tp>
      <tp t="e">
        <v>#N/A</v>
        <stp/>
        <stp>BDH|18350976859018509943</stp>
        <tr r="BT179" s="4"/>
      </tp>
      <tp t="e">
        <v>#N/A</v>
        <stp/>
        <stp>BDH|15682115957755452188</stp>
        <tr r="CX195" s="4"/>
        <tr r="DC195" s="4"/>
      </tp>
      <tp t="e">
        <v>#N/A</v>
        <stp/>
        <stp>BDH|18444165682692882648</stp>
        <tr r="Y225" s="4"/>
      </tp>
      <tp t="e">
        <v>#N/A</v>
        <stp/>
        <stp>BDH|17161410229505316165</stp>
        <tr r="AP165" s="4"/>
      </tp>
      <tp t="e">
        <v>#N/A</v>
        <stp/>
        <stp>BDH|15655688273504591546</stp>
        <tr r="BT28" s="4"/>
      </tp>
      <tp t="e">
        <v>#N/A</v>
        <stp/>
        <stp>BDH|13919657528293160194</stp>
        <tr r="AP97" s="4"/>
      </tp>
      <tp t="e">
        <v>#N/A</v>
        <stp/>
        <stp>BDH|11803875184682516627</stp>
        <tr r="DA182" s="4"/>
      </tp>
      <tp t="e">
        <v>#N/A</v>
        <stp/>
        <stp>BDH|12042707456472095797</stp>
        <tr r="DB34" s="4"/>
      </tp>
      <tp t="e">
        <v>#N/A</v>
        <stp/>
        <stp>BDH|10177439734082179086</stp>
        <tr r="V176" s="4"/>
      </tp>
      <tp t="e">
        <v>#N/A</v>
        <stp/>
        <stp>BDH|10501567529302182042</stp>
        <tr r="CV77" s="4"/>
      </tp>
      <tp t="e">
        <v>#N/A</v>
        <stp/>
        <stp>BDH|18432592612738474143</stp>
        <tr r="BS122" s="4"/>
      </tp>
      <tp t="e">
        <v>#N/A</v>
        <stp/>
        <stp>BDH|13242593913360547220</stp>
        <tr r="DB233" s="4"/>
      </tp>
      <tp t="e">
        <v>#N/A</v>
        <stp/>
        <stp>BDH|10308662373001073592</stp>
        <tr r="AT72" s="4"/>
      </tp>
      <tp t="e">
        <v>#N/A</v>
        <stp/>
        <stp>BDH|15624035652466932317</stp>
        <tr r="DA220" s="4"/>
      </tp>
      <tp t="e">
        <v>#N/A</v>
        <stp/>
        <stp>BDH|17352497509043407584</stp>
        <tr r="W67" s="4"/>
      </tp>
      <tp t="e">
        <v>#N/A</v>
        <stp/>
        <stp>BDH|10777598377333225452</stp>
        <tr r="CZ78" s="4"/>
      </tp>
      <tp t="e">
        <v>#N/A</v>
        <stp/>
        <stp>BDH|12382575809921337305</stp>
        <tr r="CV132" s="4"/>
      </tp>
      <tp t="e">
        <v>#N/A</v>
        <stp/>
        <stp>BDH|16884113232874303561</stp>
        <tr r="BU29" s="4"/>
      </tp>
      <tp t="e">
        <v>#N/A</v>
        <stp/>
        <stp>BDH|15290284105831823397</stp>
        <tr r="AR58" s="4"/>
      </tp>
      <tp t="e">
        <v>#N/A</v>
        <stp/>
        <stp>BDH|13363256545555906540</stp>
        <tr r="CV216" s="4"/>
      </tp>
      <tp t="e">
        <v>#N/A</v>
        <stp/>
        <stp>BDH|12447470718231471315</stp>
        <tr r="AS147" s="4"/>
      </tp>
      <tp t="e">
        <v>#N/A</v>
        <stp/>
        <stp>BDH|5676397871709577</stp>
        <tr r="CU260" s="4"/>
      </tp>
      <tp t="e">
        <v>#N/A</v>
        <stp/>
        <stp>BDH|1752818632058707</stp>
        <tr r="Y175" s="4"/>
      </tp>
      <tp t="e">
        <v>#N/A</v>
        <stp/>
        <stp>BDH|1014186155082902</stp>
        <tr r="CU143" s="4"/>
      </tp>
      <tp t="e">
        <v>#N/A</v>
        <stp/>
        <stp>BDH|3843136647668712214</stp>
        <tr r="AT154" s="4"/>
      </tp>
      <tp t="e">
        <v>#N/A</v>
        <stp/>
        <stp>BDH|9921282898646115827</stp>
        <tr r="BS132" s="4"/>
      </tp>
      <tp t="e">
        <v>#N/A</v>
        <stp/>
        <stp>BDH|2997818314767357054</stp>
        <tr r="BV27" s="4"/>
      </tp>
      <tp t="e">
        <v>#N/A</v>
        <stp/>
        <stp>BDH|1343249099573787537</stp>
        <tr r="CV159" s="4"/>
      </tp>
      <tp t="e">
        <v>#N/A</v>
        <stp/>
        <stp>BDH|2143811221835225199</stp>
        <tr r="W219" s="4"/>
      </tp>
      <tp t="e">
        <v>#N/A</v>
        <stp/>
        <stp>BDH|9429097401220229549</stp>
        <tr r="DB141" s="4"/>
      </tp>
      <tp t="e">
        <v>#N/A</v>
        <stp/>
        <stp>BDH|7316729732729118682</stp>
        <tr r="DA251" s="4"/>
      </tp>
      <tp t="e">
        <v>#N/A</v>
        <stp/>
        <stp>BDH|5935543060453720909</stp>
        <tr r="CV212" s="4"/>
      </tp>
      <tp t="e">
        <v>#N/A</v>
        <stp/>
        <stp>BDH|8848881353211904817</stp>
        <tr r="CZ225" s="4"/>
      </tp>
      <tp t="e">
        <v>#N/A</v>
        <stp/>
        <stp>BDH|8909012858856942727</stp>
        <tr r="AP231" s="4"/>
      </tp>
      <tp t="e">
        <v>#N/A</v>
        <stp/>
        <stp>BDH|8507167833807849133</stp>
        <tr r="CV174" s="4"/>
      </tp>
      <tp t="e">
        <v>#N/A</v>
        <stp/>
        <stp>BDH|9454574858846248325</stp>
        <tr r="AQ263" s="4"/>
      </tp>
      <tp t="e">
        <v>#N/A</v>
        <stp/>
        <stp>BDH|1298014879549457356</stp>
        <tr r="CX153" s="4"/>
        <tr r="DC153" s="4"/>
      </tp>
      <tp t="e">
        <v>#N/A</v>
        <stp/>
        <stp>BDH|2856151631538372449</stp>
        <tr r="AS124" s="4"/>
      </tp>
      <tp t="e">
        <v>#N/A</v>
        <stp/>
        <stp>BDH|2800247681647271372</stp>
        <tr r="AT100" s="4"/>
      </tp>
      <tp t="e">
        <v>#N/A</v>
        <stp/>
        <stp>BDH|3549717773199643690</stp>
        <tr r="BV134" s="4"/>
      </tp>
      <tp t="e">
        <v>#N/A</v>
        <stp/>
        <stp>BDH|6877155597617383517</stp>
        <tr r="CV127" s="4"/>
      </tp>
      <tp t="e">
        <v>#N/A</v>
        <stp/>
        <stp>BDH|2689490394194411773</stp>
        <tr r="DA242" s="4"/>
      </tp>
      <tp t="e">
        <v>#N/A</v>
        <stp/>
        <stp>BDH|9128831143431994804</stp>
        <tr r="BR71" s="4"/>
      </tp>
      <tp t="e">
        <v>#N/A</v>
        <stp/>
        <stp>BDH|9065851049631563819</stp>
        <tr r="BT98" s="4"/>
      </tp>
      <tp t="e">
        <v>#N/A</v>
        <stp/>
        <stp>BDH|1002251688931086641</stp>
        <tr r="AR203" s="4"/>
      </tp>
      <tp t="e">
        <v>#N/A</v>
        <stp/>
        <stp>BDH|2006123787463922456</stp>
        <tr r="CX173" s="4"/>
        <tr r="DC173" s="4"/>
      </tp>
      <tp t="e">
        <v>#N/A</v>
        <stp/>
        <stp>BDH|3999501079898836510</stp>
        <tr r="CV106" s="4"/>
      </tp>
      <tp t="e">
        <v>#N/A</v>
        <stp/>
        <stp>BDH|3288906714920849771</stp>
        <tr r="CZ143" s="4"/>
      </tp>
      <tp t="e">
        <v>#N/A</v>
        <stp/>
        <stp>BDH|3528255788256439353</stp>
        <tr r="BS261" s="4"/>
      </tp>
      <tp t="e">
        <v>#N/A</v>
        <stp/>
        <stp>BDH|8027173855321820134</stp>
        <tr r="Z177" s="4"/>
      </tp>
      <tp t="e">
        <v>#N/A</v>
        <stp/>
        <stp>BDH|1493687775754962897</stp>
        <tr r="CV262" s="4"/>
      </tp>
      <tp t="e">
        <v>#N/A</v>
        <stp/>
        <stp>BDH|2986966535045714144</stp>
        <tr r="CX36" s="4"/>
        <tr r="DC36" s="4"/>
      </tp>
      <tp t="e">
        <v>#N/A</v>
        <stp/>
        <stp>BDH|7399886423886445723</stp>
        <tr r="AQ224" s="4"/>
      </tp>
      <tp t="e">
        <v>#N/A</v>
        <stp/>
        <stp>BDH|2358876879315674452</stp>
        <tr r="Z216" s="4"/>
      </tp>
      <tp t="e">
        <v>#N/A</v>
        <stp/>
        <stp>BDH|4605483557459455036</stp>
        <tr r="CU140" s="4"/>
      </tp>
      <tp t="e">
        <v>#N/A</v>
        <stp/>
        <stp>BDH|4390339160625606880</stp>
        <tr r="CX32" s="4"/>
        <tr r="DC32" s="4"/>
      </tp>
      <tp t="e">
        <v>#N/A</v>
        <stp/>
        <stp>BDH|1686746686587887525</stp>
        <tr r="CU23" s="4"/>
      </tp>
      <tp t="e">
        <v>#N/A</v>
        <stp/>
        <stp>BDH|6850602787586711268</stp>
        <tr r="CZ139" s="4"/>
      </tp>
      <tp t="e">
        <v>#N/A</v>
        <stp/>
        <stp>BDH|9655122198955031822</stp>
        <tr r="BS167" s="4"/>
      </tp>
      <tp t="e">
        <v>#N/A</v>
        <stp/>
        <stp>BDH|3366427105299929223</stp>
        <tr r="CW127" s="4"/>
      </tp>
      <tp t="e">
        <v>#N/A</v>
        <stp/>
        <stp>BDH|1329944195045950841</stp>
        <tr r="CU115" s="4"/>
      </tp>
      <tp t="e">
        <v>#N/A</v>
        <stp/>
        <stp>BDH|4964472343300457867</stp>
        <tr r="CU179" s="4"/>
      </tp>
      <tp t="e">
        <v>#N/A</v>
        <stp/>
        <stp>BDH|5968005649888647599</stp>
        <tr r="CX146" s="4"/>
        <tr r="DC146" s="4"/>
      </tp>
      <tp t="e">
        <v>#N/A</v>
        <stp/>
        <stp>BDH|9426664279832012647</stp>
        <tr r="X74" s="4"/>
      </tp>
      <tp t="e">
        <v>#N/A</v>
        <stp/>
        <stp>BDH|9152340191799287692</stp>
        <tr r="AQ124" s="4"/>
      </tp>
      <tp t="e">
        <v>#N/A</v>
        <stp/>
        <stp>BDH|3955566586620237275</stp>
        <tr r="V120" s="4"/>
      </tp>
      <tp t="e">
        <v>#N/A</v>
        <stp/>
        <stp>BDH|4925075278347260880</stp>
        <tr r="DA36" s="4"/>
      </tp>
      <tp t="e">
        <v>#N/A</v>
        <stp/>
        <stp>BDH|9147533341381763580</stp>
        <tr r="AT234" s="4"/>
      </tp>
      <tp t="e">
        <v>#N/A</v>
        <stp/>
        <stp>BDH|3352312400099845561</stp>
        <tr r="BV79" s="4"/>
      </tp>
      <tp t="e">
        <v>#N/A</v>
        <stp/>
        <stp>BDH|4813944067243612411</stp>
        <tr r="AP53" s="4"/>
      </tp>
      <tp t="e">
        <v>#N/A</v>
        <stp/>
        <stp>BDH|9547249719755342378</stp>
        <tr r="BR161" s="4"/>
      </tp>
      <tp t="e">
        <v>#N/A</v>
        <stp/>
        <stp>BDH|9387434488469766037</stp>
        <tr r="W37" s="4"/>
      </tp>
      <tp t="e">
        <v>#N/A</v>
        <stp/>
        <stp>BDH|9593445814791125183</stp>
        <tr r="DA134" s="4"/>
      </tp>
      <tp t="e">
        <v>#N/A</v>
        <stp/>
        <stp>BDH|2601942762724594596</stp>
        <tr r="CZ142" s="4"/>
      </tp>
      <tp t="e">
        <v>#N/A</v>
        <stp/>
        <stp>BDH|1450897737562483423</stp>
        <tr r="CW152" s="4"/>
      </tp>
      <tp t="e">
        <v>#N/A</v>
        <stp/>
        <stp>BDH|8184787574211332521</stp>
        <tr r="CW36" s="4"/>
      </tp>
      <tp t="e">
        <v>#N/A</v>
        <stp/>
        <stp>BDH|5719326998903156005</stp>
        <tr r="DB37" s="4"/>
      </tp>
      <tp t="e">
        <v>#N/A</v>
        <stp/>
        <stp>BDH|4986782338554029853</stp>
        <tr r="Z229" s="4"/>
      </tp>
      <tp t="e">
        <v>#N/A</v>
        <stp/>
        <stp>BDH|9614047245855348484</stp>
        <tr r="CU142" s="4"/>
      </tp>
      <tp t="e">
        <v>#N/A</v>
        <stp/>
        <stp>BDH|8704440412763565290</stp>
        <tr r="BT53" s="4"/>
      </tp>
      <tp t="e">
        <v>#N/A</v>
        <stp/>
        <stp>BDH|6788622195886883350</stp>
        <tr r="DB55" s="4"/>
      </tp>
      <tp t="e">
        <v>#N/A</v>
        <stp/>
        <stp>BDH|9276373202094218289</stp>
        <tr r="DB26" s="4"/>
      </tp>
      <tp t="e">
        <v>#N/A</v>
        <stp/>
        <stp>BDH|2483304878453648989</stp>
        <tr r="DB58" s="4"/>
      </tp>
      <tp t="e">
        <v>#N/A</v>
        <stp/>
        <stp>BDH|5302864113419155951</stp>
        <tr r="CZ176" s="4"/>
      </tp>
      <tp t="e">
        <v>#N/A</v>
        <stp/>
        <stp>BDH|5340675876819958198</stp>
        <tr r="CV275" s="4"/>
        <tr r="CV299" s="4"/>
        <tr r="DA275" s="4"/>
        <tr r="DA299" s="4"/>
      </tp>
      <tp t="e">
        <v>#N/A</v>
        <stp/>
        <stp>BDH|7784725697676976398</stp>
        <tr r="BS26" s="4"/>
      </tp>
      <tp t="e">
        <v>#N/A</v>
        <stp/>
        <stp>BDH|4523886581099622181</stp>
        <tr r="AS203" s="4"/>
      </tp>
      <tp t="e">
        <v>#N/A</v>
        <stp/>
        <stp>BDH|7180729582067719349</stp>
        <tr r="BV229" s="4"/>
      </tp>
      <tp t="e">
        <v>#N/A</v>
        <stp/>
        <stp>BDH|8591629910494655739</stp>
        <tr r="CV26" s="4"/>
      </tp>
      <tp t="e">
        <v>#N/A</v>
        <stp/>
        <stp>BDH|8507773491869085318</stp>
        <tr r="CV109" s="4"/>
      </tp>
      <tp t="e">
        <v>#N/A</v>
        <stp/>
        <stp>BDH|8790483888989703128</stp>
        <tr r="CX109" s="4"/>
        <tr r="DC109" s="4"/>
      </tp>
      <tp t="e">
        <v>#N/A</v>
        <stp/>
        <stp>BDH|6830504407736429998</stp>
        <tr r="X147" s="4"/>
      </tp>
      <tp t="e">
        <v>#N/A</v>
        <stp/>
        <stp>BDH|3572037046408223309</stp>
        <tr r="DB24" s="4"/>
      </tp>
      <tp t="e">
        <v>#N/A</v>
        <stp/>
        <stp>BDH|6331857346523791548</stp>
        <tr r="DA129" s="4"/>
      </tp>
      <tp t="e">
        <v>#N/A</v>
        <stp/>
        <stp>BDH|4903516688272263710</stp>
        <tr r="AT65" s="4"/>
      </tp>
      <tp t="e">
        <v>#N/A</v>
        <stp/>
        <stp>BDH|4344525633628759660</stp>
        <tr r="AT85" s="4"/>
      </tp>
      <tp t="e">
        <v>#N/A</v>
        <stp/>
        <stp>BDH|1262577575627575865</stp>
        <tr r="CU44" s="4"/>
      </tp>
      <tp t="e">
        <v>#N/A</v>
        <stp/>
        <stp>BDH|8337322744652506130</stp>
        <tr r="AT210" s="4"/>
      </tp>
      <tp t="e">
        <v>#N/A</v>
        <stp/>
        <stp>BDH|9051001208020279595</stp>
        <tr r="AR33" s="4"/>
      </tp>
      <tp t="e">
        <v>#N/A</v>
        <stp/>
        <stp>BDH|4237365431788618008</stp>
        <tr r="BS121" s="4"/>
      </tp>
      <tp t="e">
        <v>#N/A</v>
        <stp/>
        <stp>BDH|4221519254159177156</stp>
        <tr r="AS78" s="4"/>
      </tp>
      <tp t="e">
        <v>#N/A</v>
        <stp/>
        <stp>BDH|8336831556130263944</stp>
        <tr r="Y218" s="4"/>
      </tp>
      <tp t="e">
        <v>#N/A</v>
        <stp/>
        <stp>BDH|1039950659015833440</stp>
        <tr r="AS264" s="4"/>
      </tp>
      <tp t="e">
        <v>#N/A</v>
        <stp/>
        <stp>BDH|3185366871993330857</stp>
        <tr r="BU233" s="4"/>
      </tp>
      <tp t="e">
        <v>#N/A</v>
        <stp/>
        <stp>BDH|9637307846060976290</stp>
        <tr r="AP142" s="4"/>
      </tp>
      <tp t="e">
        <v>#N/A</v>
        <stp/>
        <stp>BDH|3176241637067729951</stp>
        <tr r="AQ54" s="4"/>
      </tp>
      <tp t="e">
        <v>#N/A</v>
        <stp/>
        <stp>BDH|7754878955240326669</stp>
        <tr r="BT88" s="4"/>
      </tp>
      <tp t="e">
        <v>#N/A</v>
        <stp/>
        <stp>BDH|7648757150179166020</stp>
        <tr r="AQ178" s="4"/>
      </tp>
      <tp t="e">
        <v>#N/A</v>
        <stp/>
        <stp>BDH|9220101069991888335</stp>
        <tr r="AP112" s="4"/>
      </tp>
      <tp t="e">
        <v>#N/A</v>
        <stp/>
        <stp>BDH|2931487584627154541</stp>
        <tr r="BR153" s="4"/>
      </tp>
      <tp t="e">
        <v>#N/A</v>
        <stp/>
        <stp>BDH|8484860236557100854</stp>
        <tr r="AQ132" s="4"/>
      </tp>
      <tp t="e">
        <v>#N/A</v>
        <stp/>
        <stp>BDH|5716409856189708160</stp>
        <tr r="BT224" s="4"/>
      </tp>
      <tp t="e">
        <v>#N/A</v>
        <stp/>
        <stp>BDH|3354952241933531123</stp>
        <tr r="Z75" s="4"/>
      </tp>
      <tp t="e">
        <v>#N/A</v>
        <stp/>
        <stp>BDH|6528602517205352819</stp>
        <tr r="AS153" s="4"/>
      </tp>
      <tp t="e">
        <v>#N/A</v>
        <stp/>
        <stp>BDH|4761311044259245612</stp>
        <tr r="CU94" s="4"/>
      </tp>
      <tp t="e">
        <v>#N/A</v>
        <stp/>
        <stp>BDH|9015240061044248560</stp>
        <tr r="AT195" s="4"/>
      </tp>
      <tp t="e">
        <v>#N/A</v>
        <stp/>
        <stp>BDH|8944399432690232411</stp>
        <tr r="BR219" s="4"/>
      </tp>
      <tp t="e">
        <v>#N/A</v>
        <stp/>
        <stp>BDH|3402646694956260672</stp>
        <tr r="AP206" s="4"/>
      </tp>
      <tp t="e">
        <v>#N/A</v>
        <stp/>
        <stp>BDH|7079365482955739523</stp>
        <tr r="DB176" s="4"/>
      </tp>
      <tp t="e">
        <v>#N/A</v>
        <stp/>
        <stp>BDH|9599063800385577075</stp>
        <tr r="DA149" s="4"/>
      </tp>
      <tp t="e">
        <v>#N/A</v>
        <stp/>
        <stp>BDH|9706077065362581111</stp>
        <tr r="DB234" s="4"/>
      </tp>
      <tp t="e">
        <v>#N/A</v>
        <stp/>
        <stp>BDH|2130626380988768856</stp>
        <tr r="Y112" s="4"/>
      </tp>
      <tp t="e">
        <v>#N/A</v>
        <stp/>
        <stp>BDH|7142823617923073156</stp>
        <tr r="Y77" s="4"/>
      </tp>
      <tp t="e">
        <v>#N/A</v>
        <stp/>
        <stp>BDH|1163153892630179517</stp>
        <tr r="CZ116" s="4"/>
      </tp>
      <tp t="e">
        <v>#N/A</v>
        <stp/>
        <stp>BDH|4969309706393910808</stp>
        <tr r="BU231" s="4"/>
      </tp>
      <tp t="e">
        <v>#N/A</v>
        <stp/>
        <stp>BDH|8154652533337954686</stp>
        <tr r="AR82" s="4"/>
      </tp>
      <tp t="e">
        <v>#N/A</v>
        <stp/>
        <stp>BDH|9059523534346410543</stp>
        <tr r="BR38" s="4"/>
      </tp>
      <tp t="e">
        <v>#N/A</v>
        <stp/>
        <stp>BDH|9121936253128591127</stp>
        <tr r="AP174" s="4"/>
      </tp>
      <tp t="e">
        <v>#N/A</v>
        <stp/>
        <stp>BDH|8869629945427049191</stp>
        <tr r="Z202" s="4"/>
      </tp>
      <tp t="e">
        <v>#N/A</v>
        <stp/>
        <stp>BDH|2811823818510374760</stp>
        <tr r="AS133" s="4"/>
      </tp>
      <tp t="e">
        <v>#N/A</v>
        <stp/>
        <stp>BDH|1077937851429633837</stp>
        <tr r="Z40" s="4"/>
      </tp>
      <tp t="e">
        <v>#N/A</v>
        <stp/>
        <stp>BDH|1065412800299422027</stp>
        <tr r="CZ159" s="4"/>
      </tp>
      <tp t="e">
        <v>#N/A</v>
        <stp/>
        <stp>BDH|9543527507718411830</stp>
        <tr r="V228" s="4"/>
      </tp>
      <tp t="e">
        <v>#N/A</v>
        <stp/>
        <stp>BDH|9238104024780373622</stp>
        <tr r="BV117" s="4"/>
      </tp>
      <tp t="e">
        <v>#N/A</v>
        <stp/>
        <stp>BDH|8890201742780499292</stp>
        <tr r="BT254" s="4"/>
      </tp>
      <tp t="e">
        <v>#N/A</v>
        <stp/>
        <stp>BDH|6452305475437074967</stp>
        <tr r="CV200" s="4"/>
      </tp>
      <tp t="e">
        <v>#N/A</v>
        <stp/>
        <stp>BDH|8320314218882504489</stp>
        <tr r="AQ182" s="4"/>
      </tp>
      <tp t="e">
        <v>#N/A</v>
        <stp/>
        <stp>BDH|9094528033163363050</stp>
        <tr r="CV253" s="4"/>
      </tp>
      <tp t="e">
        <v>#N/A</v>
        <stp/>
        <stp>BDH|4670714497267614118</stp>
        <tr r="CZ239" s="4"/>
      </tp>
      <tp t="e">
        <v>#N/A</v>
        <stp/>
        <stp>BDH|5413331510832626962</stp>
        <tr r="CU139" s="4"/>
      </tp>
      <tp t="e">
        <v>#N/A</v>
        <stp/>
        <stp>BDH|6299754225427561804</stp>
        <tr r="Z116" s="4"/>
      </tp>
      <tp t="e">
        <v>#N/A</v>
        <stp/>
        <stp>BDH|9505274443984074760</stp>
        <tr r="BT87" s="4"/>
      </tp>
      <tp t="e">
        <v>#N/A</v>
        <stp/>
        <stp>BDH|9005060128482350590</stp>
        <tr r="AS115" s="4"/>
      </tp>
      <tp t="e">
        <v>#N/A</v>
        <stp/>
        <stp>BDH|5467975806337828791</stp>
        <tr r="CW137" s="4"/>
      </tp>
      <tp t="e">
        <v>#N/A</v>
        <stp/>
        <stp>BDH|4550331743507744862</stp>
        <tr r="AT122" s="4"/>
      </tp>
      <tp t="e">
        <v>#N/A</v>
        <stp/>
        <stp>BDH|7467016671285338939</stp>
        <tr r="AS176" s="4"/>
      </tp>
      <tp t="e">
        <v>#N/A</v>
        <stp/>
        <stp>BDH|5281268381885204632</stp>
        <tr r="AP25" s="4"/>
      </tp>
      <tp t="e">
        <v>#N/A</v>
        <stp/>
        <stp>BDH|6213999758330054672</stp>
        <tr r="BS256" s="4"/>
      </tp>
      <tp t="e">
        <v>#N/A</v>
        <stp/>
        <stp>BDH|4904517406238923539</stp>
        <tr r="Y76" s="4"/>
      </tp>
      <tp t="e">
        <v>#N/A</v>
        <stp/>
        <stp>BDH|1315024923906188965</stp>
        <tr r="Z196" s="4"/>
      </tp>
      <tp t="e">
        <v>#N/A</v>
        <stp/>
        <stp>BDH|9182319974586621777</stp>
        <tr r="BT26" s="4"/>
      </tp>
      <tp t="e">
        <v>#N/A</v>
        <stp/>
        <stp>BDH|2551965887306621970</stp>
        <tr r="BS146" s="4"/>
      </tp>
      <tp t="e">
        <v>#N/A</v>
        <stp/>
        <stp>BDH|8226116515017578366</stp>
        <tr r="CU261" s="4"/>
      </tp>
      <tp t="e">
        <v>#N/A</v>
        <stp/>
        <stp>BDH|8121757346883685411</stp>
        <tr r="DB82" s="4"/>
      </tp>
      <tp t="e">
        <v>#N/A</v>
        <stp/>
        <stp>BDH|9519343454984395734</stp>
        <tr r="CW89" s="4"/>
      </tp>
      <tp t="e">
        <v>#N/A</v>
        <stp/>
        <stp>BDH|9382299354213321070</stp>
        <tr r="V182" s="4"/>
      </tp>
      <tp t="e">
        <v>#N/A</v>
        <stp/>
        <stp>BDH|4779805569605247261</stp>
        <tr r="CW104" s="4"/>
      </tp>
      <tp t="e">
        <v>#N/A</v>
        <stp/>
        <stp>BDH|6939900370260217512</stp>
        <tr r="Y73" s="4"/>
      </tp>
      <tp t="e">
        <v>#N/A</v>
        <stp/>
        <stp>BDH|1674851065901993351</stp>
        <tr r="W206" s="4"/>
      </tp>
      <tp t="e">
        <v>#N/A</v>
        <stp/>
        <stp>BDH|8003388110653567470</stp>
        <tr r="AQ45" s="4"/>
      </tp>
      <tp t="e">
        <v>#N/A</v>
        <stp/>
        <stp>BDH|2966681038988464270</stp>
        <tr r="BS162" s="4"/>
      </tp>
      <tp t="e">
        <v>#N/A</v>
        <stp/>
        <stp>BDH|9426699562275421110</stp>
        <tr r="BS155" s="4"/>
      </tp>
      <tp t="e">
        <v>#N/A</v>
        <stp/>
        <stp>BDH|6638091295874090609</stp>
        <tr r="AQ143" s="4"/>
      </tp>
      <tp t="e">
        <v>#N/A</v>
        <stp/>
        <stp>BDH|9799299060108086845</stp>
        <tr r="CW54" s="4"/>
      </tp>
      <tp t="e">
        <v>#N/A</v>
        <stp/>
        <stp>BDH|2157057644073378887</stp>
        <tr r="DB108" s="4"/>
      </tp>
      <tp t="e">
        <v>#N/A</v>
        <stp/>
        <stp>BDH|9515121932561735792</stp>
        <tr r="DA215" s="4"/>
      </tp>
      <tp t="e">
        <v>#N/A</v>
        <stp/>
        <stp>BDH|8295077743555473494</stp>
        <tr r="AT147" s="4"/>
      </tp>
      <tp t="e">
        <v>#N/A</v>
        <stp/>
        <stp>BDH|9167333702654983323</stp>
        <tr r="X110" s="4"/>
      </tp>
      <tp t="e">
        <v>#N/A</v>
        <stp/>
        <stp>BDH|3188173661889915058</stp>
        <tr r="AP184" s="4"/>
      </tp>
      <tp t="e">
        <v>#N/A</v>
        <stp/>
        <stp>BDH|5081791191690014632</stp>
        <tr r="CW133" s="4"/>
      </tp>
      <tp t="e">
        <v>#N/A</v>
        <stp/>
        <stp>BDH|8142721269981996589</stp>
        <tr r="CU25" s="4"/>
      </tp>
      <tp t="e">
        <v>#N/A</v>
        <stp/>
        <stp>BDH|7674301828762269978</stp>
        <tr r="BS104" s="4"/>
      </tp>
      <tp t="e">
        <v>#N/A</v>
        <stp/>
        <stp>BDH|6777560367180819867</stp>
        <tr r="X164" s="4"/>
      </tp>
      <tp t="e">
        <v>#N/A</v>
        <stp/>
        <stp>BDH|3544011600336561897</stp>
        <tr r="BT210" s="4"/>
      </tp>
      <tp t="e">
        <v>#N/A</v>
        <stp/>
        <stp>BDH|8163082417152033660</stp>
        <tr r="CX41" s="4"/>
        <tr r="DC41" s="4"/>
      </tp>
      <tp t="e">
        <v>#N/A</v>
        <stp/>
        <stp>BDH|5878828397348102144</stp>
        <tr r="CX215" s="4"/>
        <tr r="DC215" s="4"/>
      </tp>
      <tp t="e">
        <v>#N/A</v>
        <stp/>
        <stp>BDH|7873415347133083961</stp>
        <tr r="X131" s="4"/>
      </tp>
      <tp t="e">
        <v>#N/A</v>
        <stp/>
        <stp>BDH|8931316764833558314</stp>
        <tr r="CX107" s="4"/>
        <tr r="DC107" s="4"/>
      </tp>
      <tp t="e">
        <v>#N/A</v>
        <stp/>
        <stp>BDH|3880375660188275354</stp>
        <tr r="BV181" s="4"/>
      </tp>
      <tp t="e">
        <v>#N/A</v>
        <stp/>
        <stp>BDH|9571248752277205493</stp>
        <tr r="Z34" s="4"/>
      </tp>
      <tp t="e">
        <v>#N/A</v>
        <stp/>
        <stp>BDH|2565120292417436080</stp>
        <tr r="CX99" s="4"/>
        <tr r="DC99" s="4"/>
      </tp>
      <tp t="e">
        <v>#N/A</v>
        <stp/>
        <stp>BDH|3252299324786274848</stp>
        <tr r="AT218" s="4"/>
      </tp>
      <tp t="e">
        <v>#N/A</v>
        <stp/>
        <stp>BDH|2011284663439217207</stp>
        <tr r="X228" s="4"/>
      </tp>
      <tp t="e">
        <v>#N/A</v>
        <stp/>
        <stp>BDH|4645887538233733184</stp>
        <tr r="BR72" s="4"/>
      </tp>
      <tp t="e">
        <v>#N/A</v>
        <stp/>
        <stp>BDH|9535886378238980356</stp>
        <tr r="V118" s="4"/>
      </tp>
      <tp t="e">
        <v>#N/A</v>
        <stp/>
        <stp>BDH|8195404848407021202</stp>
        <tr r="CZ151" s="4"/>
      </tp>
      <tp t="e">
        <v>#N/A</v>
        <stp/>
        <stp>BDH|2742830273418934878</stp>
        <tr r="AR86" s="4"/>
      </tp>
      <tp t="e">
        <v>#N/A</v>
        <stp/>
        <stp>BDH|2463873628261280404</stp>
        <tr r="AR209" s="4"/>
      </tp>
      <tp t="e">
        <v>#N/A</v>
        <stp/>
        <stp>BDH|1015252089946753025</stp>
        <tr r="AP236" s="4"/>
      </tp>
      <tp t="e">
        <v>#N/A</v>
        <stp/>
        <stp>BDH|1494144433607802926</stp>
        <tr r="DB148" s="4"/>
      </tp>
      <tp t="e">
        <v>#N/A</v>
        <stp/>
        <stp>BDH|3010991965161257079</stp>
        <tr r="BV161" s="4"/>
      </tp>
      <tp t="e">
        <v>#N/A</v>
        <stp/>
        <stp>BDH|4259767769938425078</stp>
        <tr r="DB45" s="4"/>
      </tp>
      <tp t="e">
        <v>#N/A</v>
        <stp/>
        <stp>BDH|6014900024591829126</stp>
        <tr r="W159" s="4"/>
      </tp>
      <tp t="e">
        <v>#N/A</v>
        <stp/>
        <stp>BDH|7684492301396181815</stp>
        <tr r="Y120" s="4"/>
      </tp>
      <tp t="e">
        <v>#N/A</v>
        <stp/>
        <stp>BDH|8142591154176629341</stp>
        <tr r="CV94" s="4"/>
      </tp>
      <tp t="e">
        <v>#N/A</v>
        <stp/>
        <stp>BDH|8684185317680244557</stp>
        <tr r="CW204" s="4"/>
      </tp>
      <tp t="e">
        <v>#N/A</v>
        <stp/>
        <stp>BDH|2417648532109949356</stp>
        <tr r="BV259" s="4"/>
      </tp>
      <tp t="e">
        <v>#N/A</v>
        <stp/>
        <stp>BDH|6182652233266100885</stp>
        <tr r="AT248" s="4"/>
      </tp>
      <tp t="e">
        <v>#N/A</v>
        <stp/>
        <stp>BDH|9316348748590564347</stp>
        <tr r="Y157" s="4"/>
      </tp>
      <tp t="e">
        <v>#N/A</v>
        <stp/>
        <stp>BDH|9387383277514579474</stp>
        <tr r="X116" s="4"/>
      </tp>
      <tp t="e">
        <v>#N/A</v>
        <stp/>
        <stp>BDH|3489434448659351722</stp>
        <tr r="Y29" s="4"/>
      </tp>
      <tp t="e">
        <v>#N/A</v>
        <stp/>
        <stp>BDH|5163683440063198961</stp>
        <tr r="CW195" s="4"/>
      </tp>
      <tp t="e">
        <v>#N/A</v>
        <stp/>
        <stp>BDH|6954194229560213859</stp>
        <tr r="CZ54" s="4"/>
      </tp>
      <tp t="e">
        <v>#N/A</v>
        <stp/>
        <stp>BDH|3709982191707184912</stp>
        <tr r="CZ219" s="4"/>
      </tp>
      <tp t="e">
        <v>#N/A</v>
        <stp/>
        <stp>BDH|1020083784062577678</stp>
        <tr r="DB120" s="4"/>
      </tp>
      <tp t="e">
        <v>#N/A</v>
        <stp/>
        <stp>BDH|3921446188543920132</stp>
        <tr r="CX143" s="4"/>
        <tr r="DC143" s="4"/>
      </tp>
      <tp t="e">
        <v>#N/A</v>
        <stp/>
        <stp>BDH|6588713408814309802</stp>
        <tr r="BU22" s="4"/>
      </tp>
      <tp t="e">
        <v>#N/A</v>
        <stp/>
        <stp>BDH|2232348620178193682</stp>
        <tr r="AP153" s="4"/>
      </tp>
      <tp t="e">
        <v>#N/A</v>
        <stp/>
        <stp>BDH|8618324752160905305</stp>
        <tr r="CV100" s="4"/>
      </tp>
      <tp t="e">
        <v>#N/A</v>
        <stp/>
        <stp>BDH|8068354539657326204</stp>
        <tr r="BT255" s="4"/>
      </tp>
      <tp t="e">
        <v>#N/A</v>
        <stp/>
        <stp>BDH|7621064628198374045</stp>
        <tr r="BR117" s="4"/>
      </tp>
      <tp t="e">
        <v>#N/A</v>
        <stp/>
        <stp>BDH|5043640057518924357</stp>
        <tr r="AR214" s="4"/>
      </tp>
      <tp t="e">
        <v>#N/A</v>
        <stp/>
        <stp>BDH|8814007441843116276</stp>
        <tr r="AS177" s="4"/>
      </tp>
      <tp t="e">
        <v>#N/A</v>
        <stp/>
        <stp>BDH|1399591310120244874</stp>
        <tr r="DA194" s="4"/>
      </tp>
      <tp t="e">
        <v>#N/A</v>
        <stp/>
        <stp>BDH|4996196528743305942</stp>
        <tr r="AQ176" s="4"/>
      </tp>
      <tp t="e">
        <v>#N/A</v>
        <stp/>
        <stp>BDH|1797215788434217235</stp>
        <tr r="BV177" s="4"/>
      </tp>
      <tp t="e">
        <v>#N/A</v>
        <stp/>
        <stp>BDH|5948642192976270127</stp>
        <tr r="DB41" s="4"/>
      </tp>
      <tp t="e">
        <v>#N/A</v>
        <stp/>
        <stp>BDH|8249245762384016582</stp>
        <tr r="CZ57" s="4"/>
      </tp>
      <tp t="e">
        <v>#N/A</v>
        <stp/>
        <stp>BDH|4552101798337677673</stp>
        <tr r="BR200" s="4"/>
      </tp>
      <tp t="e">
        <v>#N/A</v>
        <stp/>
        <stp>BDH|9763076705616042290</stp>
        <tr r="CU230" s="4"/>
      </tp>
      <tp t="e">
        <v>#N/A</v>
        <stp/>
        <stp>BDH|6617569119896652937</stp>
        <tr r="CW138" s="4"/>
      </tp>
      <tp t="e">
        <v>#N/A</v>
        <stp/>
        <stp>BDH|5450912302188811935</stp>
        <tr r="CW135" s="4"/>
      </tp>
      <tp t="e">
        <v>#N/A</v>
        <stp/>
        <stp>BDH|6135604688193171643</stp>
        <tr r="DA80" s="4"/>
      </tp>
      <tp t="e">
        <v>#N/A</v>
        <stp/>
        <stp>BDH|9935528351961274540</stp>
        <tr r="Z154" s="4"/>
      </tp>
      <tp t="e">
        <v>#N/A</v>
        <stp/>
        <stp>BDH|1015865507140814453</stp>
        <tr r="CU239" s="4"/>
      </tp>
      <tp t="e">
        <v>#N/A</v>
        <stp/>
        <stp>BDH|5157917560180517799</stp>
        <tr r="AS242" s="4"/>
      </tp>
      <tp t="e">
        <v>#N/A</v>
        <stp/>
        <stp>BDH|2007798887029574973</stp>
        <tr r="AQ147" s="4"/>
      </tp>
      <tp t="e">
        <v>#N/A</v>
        <stp/>
        <stp>BDH|3349981581868637701</stp>
        <tr r="CZ170" s="4"/>
      </tp>
      <tp t="e">
        <v>#N/A</v>
        <stp/>
        <stp>BDH|8428618538403506341</stp>
        <tr r="BV193" s="4"/>
      </tp>
      <tp t="e">
        <v>#N/A</v>
        <stp/>
        <stp>BDH|1456888612214296108</stp>
        <tr r="BR85" s="4"/>
      </tp>
      <tp t="e">
        <v>#N/A</v>
        <stp/>
        <stp>BDH|3180390799662881658</stp>
        <tr r="CW200" s="4"/>
      </tp>
      <tp t="e">
        <v>#N/A</v>
        <stp/>
        <stp>BDH|5177796805817648866</stp>
        <tr r="BS198" s="4"/>
      </tp>
      <tp t="e">
        <v>#N/A</v>
        <stp/>
        <stp>BDH|8338969387591904564</stp>
        <tr r="BS174" s="4"/>
      </tp>
      <tp t="e">
        <v>#N/A</v>
        <stp/>
        <stp>BDH|6115882035951639172</stp>
        <tr r="BT123" s="4"/>
      </tp>
      <tp t="e">
        <v>#N/A</v>
        <stp/>
        <stp>BDH|7982237567659924796</stp>
        <tr r="BR181" s="4"/>
      </tp>
      <tp t="e">
        <v>#N/A</v>
        <stp/>
        <stp>BDH|2776799937412433904</stp>
        <tr r="AR250" s="4"/>
      </tp>
      <tp t="e">
        <v>#N/A</v>
        <stp/>
        <stp>BDH|2024128769501364957</stp>
        <tr r="BR29" s="4"/>
      </tp>
      <tp t="e">
        <v>#N/A</v>
        <stp/>
        <stp>BDH|4903366669258990423</stp>
        <tr r="Z122" s="4"/>
      </tp>
      <tp t="e">
        <v>#N/A</v>
        <stp/>
        <stp>BDH|1622736067828185516</stp>
        <tr r="CU111" s="4"/>
      </tp>
      <tp t="e">
        <v>#N/A</v>
        <stp/>
        <stp>BDH|2306072690502326457</stp>
        <tr r="BT125" s="4"/>
      </tp>
      <tp t="e">
        <v>#N/A</v>
        <stp/>
        <stp>BDH|6935148037280853904</stp>
        <tr r="DB163" s="4"/>
      </tp>
      <tp t="e">
        <v>#N/A</v>
        <stp/>
        <stp>BDH|6562931907961066337</stp>
        <tr r="X248" s="4"/>
      </tp>
      <tp t="e">
        <v>#N/A</v>
        <stp/>
        <stp>BDH|6912539188942139402</stp>
        <tr r="BU255" s="4"/>
      </tp>
      <tp t="e">
        <v>#N/A</v>
        <stp/>
        <stp>BDH|5646925690579105167</stp>
        <tr r="CX28" s="4"/>
        <tr r="DC28" s="4"/>
      </tp>
      <tp t="e">
        <v>#N/A</v>
        <stp/>
        <stp>BDH|7329427444203621906</stp>
        <tr r="AR88" s="4"/>
      </tp>
      <tp t="e">
        <v>#N/A</v>
        <stp/>
        <stp>BDH|7125956976523900782</stp>
        <tr r="W49" s="4"/>
      </tp>
      <tp t="e">
        <v>#N/A</v>
        <stp/>
        <stp>BDH|8442152742309263921</stp>
        <tr r="BV158" s="4"/>
      </tp>
      <tp t="e">
        <v>#N/A</v>
        <stp/>
        <stp>BDH|5512981716412035285</stp>
        <tr r="CU209" s="4"/>
      </tp>
      <tp t="e">
        <v>#N/A</v>
        <stp/>
        <stp>BDH|2373463290246147476</stp>
        <tr r="AR201" s="4"/>
      </tp>
      <tp t="e">
        <v>#N/A</v>
        <stp/>
        <stp>BDH|8584438455190749473</stp>
        <tr r="AR240" s="4"/>
      </tp>
      <tp t="e">
        <v>#N/A</v>
        <stp/>
        <stp>BDH|2337253731577772939</stp>
        <tr r="CX126" s="4"/>
        <tr r="DC126" s="4"/>
      </tp>
      <tp t="e">
        <v>#N/A</v>
        <stp/>
        <stp>BDH|9750889952818839168</stp>
        <tr r="BR120" s="4"/>
      </tp>
      <tp t="e">
        <v>#N/A</v>
        <stp/>
        <stp>BDH|9730075492284595942</stp>
        <tr r="CU161" s="4"/>
      </tp>
      <tp t="e">
        <v>#N/A</v>
        <stp/>
        <stp>BDH|9967707628277600670</stp>
        <tr r="V154" s="4"/>
      </tp>
      <tp t="e">
        <v>#N/A</v>
        <stp/>
        <stp>BDH|3776066310879055616</stp>
        <tr r="CX263" s="4"/>
        <tr r="DC263" s="4"/>
      </tp>
      <tp t="e">
        <v>#N/A</v>
        <stp/>
        <stp>BDH|9185162682078643534</stp>
        <tr r="AP200" s="4"/>
      </tp>
      <tp t="e">
        <v>#N/A</v>
        <stp/>
        <stp>BDH|5517565585242782712</stp>
        <tr r="CW143" s="4"/>
      </tp>
      <tp t="e">
        <v>#N/A</v>
        <stp/>
        <stp>BDH|8272995592487838219</stp>
        <tr r="DA187" s="4"/>
      </tp>
      <tp t="e">
        <v>#N/A</v>
        <stp/>
        <stp>BDH|8067251753944479626</stp>
        <tr r="CU22" s="4"/>
      </tp>
      <tp t="e">
        <v>#N/A</v>
        <stp/>
        <stp>BDH|8735329261948324860</stp>
        <tr r="AT209" s="4"/>
      </tp>
      <tp t="e">
        <v>#N/A</v>
        <stp/>
        <stp>BDH|2122818114280499613</stp>
        <tr r="DA122" s="4"/>
      </tp>
      <tp t="e">
        <v>#N/A</v>
        <stp/>
        <stp>BDH|9000485112142317387</stp>
        <tr r="X126" s="4"/>
      </tp>
      <tp t="e">
        <v>#N/A</v>
        <stp/>
        <stp>BDH|1509698780670983243</stp>
        <tr r="DB172" s="4"/>
      </tp>
      <tp t="e">
        <v>#N/A</v>
        <stp/>
        <stp>BDH|8280334322872147634</stp>
        <tr r="CZ232" s="4"/>
      </tp>
      <tp t="e">
        <v>#N/A</v>
        <stp/>
        <stp>BDH|8176535256456546305</stp>
        <tr r="BT256" s="4"/>
      </tp>
      <tp t="e">
        <v>#N/A</v>
        <stp/>
        <stp>BDH|4742172889292157297</stp>
        <tr r="CX76" s="4"/>
        <tr r="DC76" s="4"/>
      </tp>
      <tp t="e">
        <v>#N/A</v>
        <stp/>
        <stp>BDH|9585663764156140278</stp>
        <tr r="AP31" s="4"/>
      </tp>
      <tp t="e">
        <v>#N/A</v>
        <stp/>
        <stp>BDH|5320975365995251222</stp>
        <tr r="Y37" s="4"/>
      </tp>
      <tp t="e">
        <v>#N/A</v>
        <stp/>
        <stp>BDH|4630675994395786333</stp>
        <tr r="V167" s="4"/>
      </tp>
      <tp t="e">
        <v>#N/A</v>
        <stp/>
        <stp>BDH|3877697332923090851</stp>
        <tr r="Y25" s="4"/>
      </tp>
      <tp t="e">
        <v>#N/A</v>
        <stp/>
        <stp>BDH|8073508445286483274</stp>
        <tr r="AS241" s="4"/>
      </tp>
      <tp t="e">
        <v>#N/A</v>
        <stp/>
        <stp>BDH|2251516315168159317</stp>
        <tr r="Z181" s="4"/>
      </tp>
      <tp t="e">
        <v>#N/A</v>
        <stp/>
        <stp>BDH|7335852750474808387</stp>
        <tr r="AP99" s="4"/>
      </tp>
      <tp t="e">
        <v>#N/A</v>
        <stp/>
        <stp>BDH|7264938250330615615</stp>
        <tr r="AP173" s="4"/>
      </tp>
      <tp t="e">
        <v>#N/A</v>
        <stp/>
        <stp>BDH|5629167677229992786</stp>
        <tr r="BU230" s="4"/>
      </tp>
      <tp t="e">
        <v>#N/A</v>
        <stp/>
        <stp>BDH|2055834354702684075</stp>
        <tr r="CU124" s="4"/>
      </tp>
      <tp t="e">
        <v>#N/A</v>
        <stp/>
        <stp>BDH|3111644911921466860</stp>
        <tr r="CV155" s="4"/>
      </tp>
      <tp t="e">
        <v>#N/A</v>
        <stp/>
        <stp>BDH|6143937497202055939</stp>
        <tr r="AP91" s="4"/>
      </tp>
      <tp t="e">
        <v>#N/A</v>
        <stp/>
        <stp>BDH|4834204699384636618</stp>
        <tr r="AS29" s="4"/>
      </tp>
      <tp t="e">
        <v>#N/A</v>
        <stp/>
        <stp>BDH|3806576266115911873</stp>
        <tr r="Y233" s="4"/>
      </tp>
      <tp t="e">
        <v>#N/A</v>
        <stp/>
        <stp>BDH|5241661785242714410</stp>
        <tr r="X87" s="4"/>
      </tp>
      <tp t="e">
        <v>#N/A</v>
        <stp/>
        <stp>BDH|8640866543420356975</stp>
        <tr r="CZ118" s="4"/>
      </tp>
      <tp t="e">
        <v>#N/A</v>
        <stp/>
        <stp>BDH|6683427523884581957</stp>
        <tr r="AT91" s="4"/>
      </tp>
      <tp t="e">
        <v>#N/A</v>
        <stp/>
        <stp>BDH|4561174407978430063</stp>
        <tr r="Y55" s="4"/>
      </tp>
      <tp t="e">
        <v>#N/A</v>
        <stp/>
        <stp>BDH|4281957630512051105</stp>
        <tr r="W119" s="4"/>
      </tp>
      <tp t="e">
        <v>#N/A</v>
        <stp/>
        <stp>BDH|4640261375935391919</stp>
        <tr r="AS236" s="4"/>
      </tp>
      <tp t="e">
        <v>#N/A</v>
        <stp/>
        <stp>BDH|5001019491284732507</stp>
        <tr r="W205" s="4"/>
      </tp>
      <tp t="e">
        <v>#N/A</v>
        <stp/>
        <stp>BDH|7189371700470316922</stp>
        <tr r="BT194" s="4"/>
      </tp>
      <tp t="e">
        <v>#N/A</v>
        <stp/>
        <stp>BDH|3296916765404535579</stp>
        <tr r="BR135" s="4"/>
      </tp>
      <tp t="e">
        <v>#N/A</v>
        <stp/>
        <stp>BDH|9503501271157051105</stp>
        <tr r="BR231" s="4"/>
      </tp>
      <tp t="e">
        <v>#N/A</v>
        <stp/>
        <stp>BDH|7424607692603472666</stp>
        <tr r="BT124" s="4"/>
      </tp>
      <tp t="e">
        <v>#N/A</v>
        <stp/>
        <stp>BDH|6285689475533946925</stp>
        <tr r="X89" s="4"/>
      </tp>
      <tp t="e">
        <v>#N/A</v>
        <stp/>
        <stp>BDH|1084546460319228628</stp>
        <tr r="DA159" s="4"/>
      </tp>
      <tp t="e">
        <v>#N/A</v>
        <stp/>
        <stp>BDH|4337965642746502267</stp>
        <tr r="CW273" s="4"/>
      </tp>
      <tp t="e">
        <v>#N/A</v>
        <stp/>
        <stp>BDH|5814943058924648066</stp>
        <tr r="DA202" s="4"/>
      </tp>
      <tp t="e">
        <v>#N/A</v>
        <stp/>
        <stp>BDH|1049888136346917137</stp>
        <tr r="CZ204" s="4"/>
      </tp>
      <tp t="e">
        <v>#N/A</v>
        <stp/>
        <stp>BDH|8687637235539284968</stp>
        <tr r="X263" s="4"/>
      </tp>
      <tp t="e">
        <v>#N/A</v>
        <stp/>
        <stp>BDH|6256805670532603608</stp>
        <tr r="CW117" s="4"/>
      </tp>
      <tp t="e">
        <v>#N/A</v>
        <stp/>
        <stp>BDH|9318034143300102074</stp>
        <tr r="BS254" s="4"/>
      </tp>
      <tp t="e">
        <v>#N/A</v>
        <stp/>
        <stp>BDH|7878989634798756869</stp>
        <tr r="CZ250" s="4"/>
      </tp>
      <tp t="e">
        <v>#N/A</v>
        <stp/>
        <stp>BDH|6440088228018087113</stp>
        <tr r="X187" s="4"/>
      </tp>
      <tp t="e">
        <v>#N/A</v>
        <stp/>
        <stp>BDH|4037154899386947707</stp>
        <tr r="Y72" s="4"/>
      </tp>
      <tp t="e">
        <v>#N/A</v>
        <stp/>
        <stp>BDH|3331946376179421900</stp>
        <tr r="AR164" s="4"/>
      </tp>
      <tp t="e">
        <v>#N/A</v>
        <stp/>
        <stp>BDH|6142801520184569514</stp>
        <tr r="W112" s="4"/>
      </tp>
      <tp t="e">
        <v>#N/A</v>
        <stp/>
        <stp>BDH|5907686154762317939</stp>
        <tr r="CZ178" s="4"/>
      </tp>
      <tp t="e">
        <v>#N/A</v>
        <stp/>
        <stp>BDH|4018421623396637929</stp>
        <tr r="AT53" s="4"/>
      </tp>
      <tp t="e">
        <v>#N/A</v>
        <stp/>
        <stp>BDH|8786701632127652664</stp>
        <tr r="Z172" s="4"/>
      </tp>
      <tp t="e">
        <v>#N/A</v>
        <stp/>
        <stp>BDH|7756414267999732132</stp>
        <tr r="BU170" s="4"/>
      </tp>
      <tp t="e">
        <v>#N/A</v>
        <stp/>
        <stp>BDH|6804650540779885002</stp>
        <tr r="W70" s="4"/>
      </tp>
      <tp t="e">
        <v>#N/A</v>
        <stp/>
        <stp>BDH|6682546144102106820</stp>
        <tr r="X134" s="4"/>
      </tp>
      <tp t="e">
        <v>#N/A</v>
        <stp/>
        <stp>BDH|84161841640789500</stp>
        <tr r="CW254" s="4"/>
      </tp>
      <tp t="e">
        <v>#N/A</v>
        <stp/>
        <stp>BDH|8782454519980666372</stp>
        <tr r="W216" s="4"/>
      </tp>
      <tp t="e">
        <v>#N/A</v>
        <stp/>
        <stp>BDH|8274502178475461147</stp>
        <tr r="DB152" s="4"/>
      </tp>
      <tp t="e">
        <v>#N/A</v>
        <stp/>
        <stp>BDH|3998762773964639904</stp>
        <tr r="BV252" s="4"/>
      </tp>
      <tp t="e">
        <v>#N/A</v>
        <stp/>
        <stp>BDH|3023417148295155827</stp>
        <tr r="CW211" s="4"/>
      </tp>
      <tp t="e">
        <v>#N/A</v>
        <stp/>
        <stp>BDH|8769535140340915774</stp>
        <tr r="DB93" s="4"/>
      </tp>
      <tp t="e">
        <v>#N/A</v>
        <stp/>
        <stp>BDH|9948086838615126121</stp>
        <tr r="CW244" s="4"/>
      </tp>
      <tp t="e">
        <v>#N/A</v>
        <stp/>
        <stp>BDH|5266983716963700015</stp>
        <tr r="Z99" s="4"/>
      </tp>
      <tp t="e">
        <v>#N/A</v>
        <stp/>
        <stp>BDH|9457886661279095071</stp>
        <tr r="BV82" s="4"/>
      </tp>
      <tp t="e">
        <v>#N/A</v>
        <stp/>
        <stp>BDH|7883063382603415221</stp>
        <tr r="CX58" s="4"/>
        <tr r="DC58" s="4"/>
      </tp>
      <tp t="e">
        <v>#N/A</v>
        <stp/>
        <stp>BDH|2986236171799949080</stp>
        <tr r="Z60" s="4"/>
      </tp>
      <tp t="e">
        <v>#N/A</v>
        <stp/>
        <stp>BDH|2866422621952932881</stp>
        <tr r="DB122" s="4"/>
      </tp>
      <tp t="e">
        <v>#N/A</v>
        <stp/>
        <stp>BDH|1060541597674838701</stp>
        <tr r="DA132" s="4"/>
      </tp>
      <tp t="e">
        <v>#N/A</v>
        <stp/>
        <stp>BDH|7194506592545808007</stp>
        <tr r="CW233" s="4"/>
      </tp>
      <tp t="e">
        <v>#N/A</v>
        <stp/>
        <stp>BDH|4769540013036930828</stp>
        <tr r="AS120" s="4"/>
      </tp>
      <tp t="e">
        <v>#N/A</v>
        <stp/>
        <stp>BDH|6940164561047252879</stp>
        <tr r="CV238" s="4"/>
      </tp>
      <tp t="e">
        <v>#N/A</v>
        <stp/>
        <stp>BDH|4638988215681370335</stp>
        <tr r="CV141" s="4"/>
      </tp>
      <tp t="e">
        <v>#N/A</v>
        <stp/>
        <stp>BDH|7573447085814759182</stp>
        <tr r="AR36" s="4"/>
      </tp>
      <tp t="e">
        <v>#N/A</v>
        <stp/>
        <stp>BDH|9946329118065890032</stp>
        <tr r="AS67" s="4"/>
      </tp>
      <tp t="e">
        <v>#N/A</v>
        <stp/>
        <stp>BDH|7789349645417634980</stp>
        <tr r="Y180" s="4"/>
      </tp>
      <tp t="e">
        <v>#N/A</v>
        <stp/>
        <stp>BDH|9231627154476934259</stp>
        <tr r="BS181" s="4"/>
      </tp>
      <tp t="e">
        <v>#N/A</v>
        <stp/>
        <stp>BDH|7878083742069262488</stp>
        <tr r="CX111" s="4"/>
        <tr r="DC111" s="4"/>
      </tp>
      <tp t="e">
        <v>#N/A</v>
        <stp/>
        <stp>BDH|6699939327441990233</stp>
        <tr r="AQ157" s="4"/>
      </tp>
      <tp t="e">
        <v>#N/A</v>
        <stp/>
        <stp>BDH|1815571347446639869</stp>
        <tr r="DA102" s="4"/>
      </tp>
      <tp t="e">
        <v>#N/A</v>
        <stp/>
        <stp>BDH|3351157451369872066</stp>
        <tr r="CW261" s="4"/>
      </tp>
      <tp t="e">
        <v>#N/A</v>
        <stp/>
        <stp>BDH|5048113178699208421</stp>
        <tr r="V140" s="4"/>
      </tp>
      <tp t="e">
        <v>#N/A</v>
        <stp/>
        <stp>BDH|1506657593632347297</stp>
        <tr r="AT86" s="4"/>
      </tp>
      <tp t="e">
        <v>#N/A</v>
        <stp/>
        <stp>BDH|7790947337151527288</stp>
        <tr r="Z79" s="4"/>
      </tp>
      <tp t="e">
        <v>#N/A</v>
        <stp/>
        <stp>BDH|2531945469522062113</stp>
        <tr r="AR118" s="4"/>
      </tp>
      <tp t="e">
        <v>#N/A</v>
        <stp/>
        <stp>BDH|3747983804687332314</stp>
        <tr r="V104" s="4"/>
      </tp>
      <tp t="e">
        <v>#N/A</v>
        <stp/>
        <stp>BDH|7887010697821693110</stp>
        <tr r="CV260" s="4"/>
      </tp>
      <tp t="e">
        <v>#N/A</v>
        <stp/>
        <stp>BDH|8450126449184777719</stp>
        <tr r="AS229" s="4"/>
      </tp>
      <tp t="e">
        <v>#N/A</v>
        <stp/>
        <stp>BDH|7757934454380625580</stp>
        <tr r="BR230" s="4"/>
      </tp>
      <tp t="e">
        <v>#N/A</v>
        <stp/>
        <stp>BDH|2318426594672201392</stp>
        <tr r="AT24" s="4"/>
      </tp>
      <tp t="e">
        <v>#N/A</v>
        <stp/>
        <stp>BDH|1657899236717490330</stp>
        <tr r="CV83" s="4"/>
      </tp>
      <tp t="e">
        <v>#N/A</v>
        <stp/>
        <stp>BDH|7117040842145949806</stp>
        <tr r="AS82" s="4"/>
      </tp>
      <tp t="e">
        <v>#N/A</v>
        <stp/>
        <stp>BDH|5663092833251381919</stp>
        <tr r="CW169" s="4"/>
      </tp>
      <tp t="e">
        <v>#N/A</v>
        <stp/>
        <stp>BDH|6007995107749016808</stp>
        <tr r="CW227" s="4"/>
      </tp>
      <tp t="e">
        <v>#N/A</v>
        <stp/>
        <stp>BDH|8247828173049506087</stp>
        <tr r="BV187" s="4"/>
      </tp>
      <tp t="e">
        <v>#N/A</v>
        <stp/>
        <stp>BDH|6429894260955788348</stp>
        <tr r="CX94" s="4"/>
        <tr r="DC94" s="4"/>
      </tp>
      <tp t="e">
        <v>#N/A</v>
        <stp/>
        <stp>BDH|4616606148920494848</stp>
        <tr r="AQ189" s="4"/>
      </tp>
      <tp t="e">
        <v>#N/A</v>
        <stp/>
        <stp>BDH|2115622190897541481</stp>
        <tr r="BT204" s="4"/>
      </tp>
      <tp t="e">
        <v>#N/A</v>
        <stp/>
        <stp>BDH|6401107681208270983</stp>
        <tr r="CX57" s="4"/>
        <tr r="DC57" s="4"/>
      </tp>
      <tp t="e">
        <v>#N/A</v>
        <stp/>
        <stp>BDH|3217998636913720452</stp>
        <tr r="BU216" s="4"/>
      </tp>
      <tp t="e">
        <v>#N/A</v>
        <stp/>
        <stp>BDH|8514786424314561731</stp>
        <tr r="DA255" s="4"/>
      </tp>
      <tp t="e">
        <v>#N/A</v>
        <stp/>
        <stp>BDH|8488821011387866809</stp>
        <tr r="BR260" s="4"/>
      </tp>
      <tp t="e">
        <v>#N/A</v>
        <stp/>
        <stp>BDH|9739189739790997501</stp>
        <tr r="AT42" s="4"/>
      </tp>
      <tp t="e">
        <v>#N/A</v>
        <stp/>
        <stp>BDH|5835946841186217000</stp>
        <tr r="W54" s="4"/>
      </tp>
      <tp t="e">
        <v>#N/A</v>
        <stp/>
        <stp>BDH|5661198416259700218</stp>
        <tr r="BR203" s="4"/>
      </tp>
      <tp t="e">
        <v>#N/A</v>
        <stp/>
        <stp>BDH|7818313385146324405</stp>
        <tr r="CW172" s="4"/>
      </tp>
      <tp t="e">
        <v>#N/A</v>
        <stp/>
        <stp>BDH|9538909117907933846</stp>
        <tr r="CU222" s="4"/>
      </tp>
      <tp t="e">
        <v>#N/A</v>
        <stp/>
        <stp>BDH|7660144998492696334</stp>
        <tr r="X73" s="4"/>
      </tp>
      <tp t="e">
        <v>#N/A</v>
        <stp/>
        <stp>BDH|7927965171312530577</stp>
        <tr r="CX257" s="4"/>
        <tr r="DC257" s="4"/>
      </tp>
      <tp t="e">
        <v>#N/A</v>
        <stp/>
        <stp>BDH|3910694262548909573</stp>
        <tr r="Y167" s="4"/>
      </tp>
      <tp t="e">
        <v>#N/A</v>
        <stp/>
        <stp>BDH|2908708692046338449</stp>
        <tr r="AP69" s="4"/>
      </tp>
      <tp t="e">
        <v>#N/A</v>
        <stp/>
        <stp>BDH|5614284565179386649</stp>
        <tr r="CW191" s="4"/>
      </tp>
      <tp t="e">
        <v>#N/A</v>
        <stp/>
        <stp>BDH|2728474984625936514</stp>
        <tr r="CX110" s="4"/>
        <tr r="DC110" s="4"/>
      </tp>
      <tp t="e">
        <v>#N/A</v>
        <stp/>
        <stp>BDH|7923168280463119324</stp>
        <tr r="DB252" s="4"/>
      </tp>
      <tp t="e">
        <v>#N/A</v>
        <stp/>
        <stp>BDH|4941532800938575733</stp>
        <tr r="CU176" s="4"/>
      </tp>
      <tp t="e">
        <v>#N/A</v>
        <stp/>
        <stp>BDH|8619306630135895324</stp>
        <tr r="CU31" s="4"/>
      </tp>
      <tp t="e">
        <v>#N/A</v>
        <stp/>
        <stp>BDH|5835688058529406104</stp>
        <tr r="CZ100" s="4"/>
      </tp>
      <tp t="e">
        <v>#N/A</v>
        <stp/>
        <stp>BDH|9640228669967255421</stp>
        <tr r="BR121" s="4"/>
      </tp>
      <tp t="e">
        <v>#N/A</v>
        <stp/>
        <stp>BDH|4641456478439000067</stp>
        <tr r="V263" s="4"/>
      </tp>
      <tp t="e">
        <v>#N/A</v>
        <stp/>
        <stp>BDH|7250861771074817207</stp>
        <tr r="DB226" s="4"/>
      </tp>
      <tp t="e">
        <v>#N/A</v>
        <stp/>
        <stp>BDH|6998073872029888690</stp>
        <tr r="V262" s="4"/>
      </tp>
      <tp t="e">
        <v>#N/A</v>
        <stp/>
        <stp>BDH|8421157316125357395</stp>
        <tr r="AT215" s="4"/>
      </tp>
      <tp t="e">
        <v>#N/A</v>
        <stp/>
        <stp>BDH|3632993543231916187</stp>
        <tr r="AQ255" s="4"/>
      </tp>
      <tp t="e">
        <v>#N/A</v>
        <stp/>
        <stp>BDH|5861329418858790188</stp>
        <tr r="BS144" s="4"/>
      </tp>
      <tp t="e">
        <v>#N/A</v>
        <stp/>
        <stp>BDH|1653836291078955600</stp>
        <tr r="V95" s="4"/>
      </tp>
      <tp t="e">
        <v>#N/A</v>
        <stp/>
        <stp>BDH|5728983506902276069</stp>
        <tr r="V256" s="4"/>
      </tp>
      <tp t="e">
        <v>#N/A</v>
        <stp/>
        <stp>BDH|7886075436083344970</stp>
        <tr r="AQ197" s="4"/>
      </tp>
      <tp t="e">
        <v>#N/A</v>
        <stp/>
        <stp>BDH|1327048848188425364</stp>
        <tr r="W250" s="4"/>
      </tp>
      <tp t="e">
        <v>#N/A</v>
        <stp/>
        <stp>BDH|1975883472885929572</stp>
        <tr r="CV28" s="4"/>
      </tp>
      <tp t="e">
        <v>#N/A</v>
        <stp/>
        <stp>BDH|3011188882171617516</stp>
        <tr r="CW188" s="4"/>
      </tp>
      <tp t="e">
        <v>#N/A</v>
        <stp/>
        <stp>BDH|3652003966508365317</stp>
        <tr r="BV30" s="4"/>
      </tp>
      <tp t="e">
        <v>#N/A</v>
        <stp/>
        <stp>BDH|6902851565294245295</stp>
        <tr r="W180" s="4"/>
      </tp>
      <tp t="e">
        <v>#N/A</v>
        <stp/>
        <stp>BDH|2820308481206918122</stp>
        <tr r="W104" s="4"/>
      </tp>
      <tp t="e">
        <v>#N/A</v>
        <stp/>
        <stp>BDH|8560705390588394044</stp>
        <tr r="CV210" s="4"/>
      </tp>
      <tp t="e">
        <v>#N/A</v>
        <stp/>
        <stp>BDH|2236151352401052979</stp>
        <tr r="AQ100" s="4"/>
      </tp>
      <tp t="e">
        <v>#N/A</v>
        <stp/>
        <stp>BDH|2078271231389168459</stp>
        <tr r="W142" s="4"/>
      </tp>
      <tp t="e">
        <v>#N/A</v>
        <stp/>
        <stp>BDH|2362760096970231231</stp>
        <tr r="DA239" s="4"/>
      </tp>
      <tp t="e">
        <v>#N/A</v>
        <stp/>
        <stp>BDH|9506073742441017229</stp>
        <tr r="CV175" s="4"/>
      </tp>
      <tp t="e">
        <v>#N/A</v>
        <stp/>
        <stp>BDH|9244820283172382523</stp>
        <tr r="BU136" s="4"/>
      </tp>
      <tp t="e">
        <v>#N/A</v>
        <stp/>
        <stp>BDH|6880894325390417220</stp>
        <tr r="V160" s="4"/>
      </tp>
      <tp t="e">
        <v>#N/A</v>
        <stp/>
        <stp>BDH|9678306728263964544</stp>
        <tr r="DB158" s="4"/>
      </tp>
      <tp t="e">
        <v>#N/A</v>
        <stp/>
        <stp>BDH|1894687388808359981</stp>
        <tr r="CW264" s="4"/>
      </tp>
      <tp t="e">
        <v>#N/A</v>
        <stp/>
        <stp>BDH|4817831776657956276</stp>
        <tr r="Z189" s="4"/>
      </tp>
      <tp t="e">
        <v>#N/A</v>
        <stp/>
        <stp>BDH|9080012157256425412</stp>
        <tr r="CZ224" s="4"/>
      </tp>
      <tp t="e">
        <v>#N/A</v>
        <stp/>
        <stp>BDH|7348911271880108715</stp>
        <tr r="AR90" s="4"/>
      </tp>
      <tp t="e">
        <v>#N/A</v>
        <stp/>
        <stp>BDH|2718015032147076879</stp>
        <tr r="DB195" s="4"/>
      </tp>
      <tp t="e">
        <v>#N/A</v>
        <stp/>
        <stp>BDH|6211261953129451609</stp>
        <tr r="BR183" s="4"/>
      </tp>
      <tp t="e">
        <v>#N/A</v>
        <stp/>
        <stp>BDH|2846486036913678833</stp>
        <tr r="CW241" s="4"/>
      </tp>
      <tp t="e">
        <v>#N/A</v>
        <stp/>
        <stp>BDH|2268141481030041572</stp>
        <tr r="V88" s="4"/>
      </tp>
      <tp t="e">
        <v>#N/A</v>
        <stp/>
        <stp>BDH|3758176591254097118</stp>
        <tr r="AR126" s="4"/>
      </tp>
      <tp t="e">
        <v>#N/A</v>
        <stp/>
        <stp>BDH|8138417961663435755</stp>
        <tr r="CV43" s="4"/>
      </tp>
      <tp t="e">
        <v>#N/A</v>
        <stp/>
        <stp>BDH|1873841339185231170</stp>
        <tr r="CX235" s="4"/>
        <tr r="DC235" s="4"/>
      </tp>
      <tp t="e">
        <v>#N/A</v>
        <stp/>
        <stp>BDH|7822722794540872764</stp>
        <tr r="AQ236" s="4"/>
      </tp>
      <tp t="e">
        <v>#N/A</v>
        <stp/>
        <stp>BDH|5702778982124431063</stp>
        <tr r="W53" s="4"/>
      </tp>
      <tp t="e">
        <v>#N/A</v>
        <stp/>
        <stp>BDH|3839670737230007888</stp>
        <tr r="V90" s="4"/>
      </tp>
      <tp t="e">
        <v>#N/A</v>
        <stp/>
        <stp>BDH|6745856321280386200</stp>
        <tr r="AP201" s="4"/>
      </tp>
      <tp t="e">
        <v>#N/A</v>
        <stp/>
        <stp>BDH|3391846628541847673</stp>
        <tr r="AQ205" s="4"/>
      </tp>
      <tp t="e">
        <v>#N/A</v>
        <stp/>
        <stp>BDH|1490260405474551925</stp>
        <tr r="BR169" s="4"/>
      </tp>
      <tp t="e">
        <v>#N/A</v>
        <stp/>
        <stp>BDH|1160076388632752580</stp>
        <tr r="Z159" s="4"/>
      </tp>
      <tp t="e">
        <v>#N/A</v>
        <stp/>
        <stp>BDH|8575545403500045331</stp>
        <tr r="V114" s="4"/>
      </tp>
      <tp t="e">
        <v>#N/A</v>
        <stp/>
        <stp>BDH|9135676151466470224</stp>
        <tr r="CV138" s="4"/>
      </tp>
      <tp t="e">
        <v>#N/A</v>
        <stp/>
        <stp>BDH|8317360892184308855</stp>
        <tr r="CW146" s="4"/>
      </tp>
      <tp t="e">
        <v>#N/A</v>
        <stp/>
        <stp>BDH|8341524616725632700</stp>
        <tr r="CX177" s="4"/>
        <tr r="DC177" s="4"/>
      </tp>
      <tp t="e">
        <v>#N/A</v>
        <stp/>
        <stp>BDH|3473915873032126167</stp>
        <tr r="DA71" s="4"/>
      </tp>
      <tp t="e">
        <v>#N/A</v>
        <stp/>
        <stp>BDH|2433633824098418068</stp>
        <tr r="AR145" s="4"/>
      </tp>
      <tp t="e">
        <v>#N/A</v>
        <stp/>
        <stp>BDH|4585404945002576843</stp>
        <tr r="AP204" s="4"/>
      </tp>
      <tp t="e">
        <v>#N/A</v>
        <stp/>
        <stp>BDH|2284372781232162545</stp>
        <tr r="DB64" s="4"/>
      </tp>
      <tp t="e">
        <v>#N/A</v>
        <stp/>
        <stp>BDH|6474275304143058969</stp>
        <tr r="CW92" s="4"/>
      </tp>
      <tp t="e">
        <v>#N/A</v>
        <stp/>
        <stp>BDH|4329998652625918303</stp>
        <tr r="Y140" s="4"/>
      </tp>
      <tp t="e">
        <v>#N/A</v>
        <stp/>
        <stp>BDH|1330519921741783924</stp>
        <tr r="AS43" s="4"/>
      </tp>
      <tp t="e">
        <v>#N/A</v>
        <stp/>
        <stp>BDH|9965609619453488323</stp>
        <tr r="X202" s="4"/>
      </tp>
      <tp t="e">
        <v>#N/A</v>
        <stp/>
        <stp>BDH|9295527378306774398</stp>
        <tr r="CV121" s="4"/>
      </tp>
      <tp t="e">
        <v>#N/A</v>
        <stp/>
        <stp>BDH|9635145512652222546</stp>
        <tr r="BV243" s="4"/>
      </tp>
      <tp t="e">
        <v>#N/A</v>
        <stp/>
        <stp>BDH|1849580671024509922</stp>
        <tr r="BT191" s="4"/>
      </tp>
      <tp t="e">
        <v>#N/A</v>
        <stp/>
        <stp>BDH|3364461224559459231</stp>
        <tr r="CW275" s="4"/>
        <tr r="CW299" s="4"/>
      </tp>
      <tp t="e">
        <v>#N/A</v>
        <stp/>
        <stp>BDH|5364225438023985960</stp>
        <tr r="BT142" s="4"/>
      </tp>
      <tp t="e">
        <v>#N/A</v>
        <stp/>
        <stp>BDH|3176733095002665178</stp>
        <tr r="BV75" s="4"/>
      </tp>
      <tp t="e">
        <v>#N/A</v>
        <stp/>
        <stp>BDH|3591921438557178080</stp>
        <tr r="AP230" s="4"/>
      </tp>
      <tp t="e">
        <v>#N/A</v>
        <stp/>
        <stp>BDH|4153577393603137534</stp>
        <tr r="W204" s="4"/>
      </tp>
      <tp t="e">
        <v>#N/A</v>
        <stp/>
        <stp>BDH|8713834907127075940</stp>
        <tr r="AR153" s="4"/>
      </tp>
      <tp t="e">
        <v>#N/A</v>
        <stp/>
        <stp>BDH|9471647035621239306</stp>
        <tr r="W223" s="4"/>
      </tp>
      <tp t="e">
        <v>#N/A</v>
        <stp/>
        <stp>BDH|2317150740029945087</stp>
        <tr r="CV48" s="4"/>
      </tp>
      <tp t="e">
        <v>#N/A</v>
        <stp/>
        <stp>BDH|4575736609999888405</stp>
        <tr r="BV122" s="4"/>
      </tp>
      <tp t="e">
        <v>#N/A</v>
        <stp/>
        <stp>BDH|9530203542010706174</stp>
        <tr r="AP95" s="4"/>
      </tp>
      <tp t="e">
        <v>#N/A</v>
        <stp/>
        <stp>BDH|2709691679629047405</stp>
        <tr r="BT228" s="4"/>
      </tp>
      <tp t="e">
        <v>#N/A</v>
        <stp/>
        <stp>BDH|1740024509737993826</stp>
        <tr r="BR174" s="4"/>
      </tp>
      <tp t="e">
        <v>#N/A</v>
        <stp/>
        <stp>BDH|3542668561178144543</stp>
        <tr r="DA177" s="4"/>
      </tp>
      <tp t="e">
        <v>#N/A</v>
        <stp/>
        <stp>BDH|4270623625616312819</stp>
        <tr r="AR234" s="4"/>
      </tp>
      <tp t="e">
        <v>#N/A</v>
        <stp/>
        <stp>BDH|7286616910247067946</stp>
        <tr r="AT90" s="4"/>
      </tp>
      <tp t="e">
        <v>#N/A</v>
        <stp/>
        <stp>BDH|7148489847419969000</stp>
        <tr r="BR263" s="4"/>
      </tp>
      <tp t="e">
        <v>#N/A</v>
        <stp/>
        <stp>BDH|2232006344480724852</stp>
        <tr r="BS182" s="4"/>
      </tp>
      <tp t="e">
        <v>#N/A</v>
        <stp/>
        <stp>BDH|9751622157810761419</stp>
        <tr r="BV230" s="4"/>
      </tp>
      <tp t="e">
        <v>#N/A</v>
        <stp/>
        <stp>BDH|1944398206825505974</stp>
        <tr r="BR215" s="4"/>
      </tp>
      <tp t="e">
        <v>#N/A</v>
        <stp/>
        <stp>BDH|8454325193608278431</stp>
        <tr r="CU110" s="4"/>
      </tp>
      <tp t="e">
        <v>#N/A</v>
        <stp/>
        <stp>BDH|2992128532078921646</stp>
        <tr r="CU130" s="4"/>
      </tp>
      <tp t="e">
        <v>#N/A</v>
        <stp/>
        <stp>BDH|5285173799875100694</stp>
        <tr r="CU108" s="4"/>
      </tp>
      <tp t="e">
        <v>#N/A</v>
        <stp/>
        <stp>BDH|7057879919209321994</stp>
        <tr r="BU174" s="4"/>
      </tp>
      <tp t="e">
        <v>#N/A</v>
        <stp/>
        <stp>BDH|2988451278029473646</stp>
        <tr r="V211" s="4"/>
      </tp>
      <tp t="e">
        <v>#N/A</v>
        <stp/>
        <stp>BDH|9079547408510069293</stp>
        <tr r="CU189" s="4"/>
      </tp>
      <tp t="e">
        <v>#N/A</v>
        <stp/>
        <stp>BDH|9363733702601147164</stp>
        <tr r="AP151" s="4"/>
      </tp>
      <tp t="e">
        <v>#N/A</v>
        <stp/>
        <stp>BDH|9911516031487581699</stp>
        <tr r="BU100" s="4"/>
      </tp>
      <tp t="e">
        <v>#N/A</v>
        <stp/>
        <stp>BDH|7305102047225523947</stp>
        <tr r="AP115" s="4"/>
      </tp>
      <tp t="e">
        <v>#N/A</v>
        <stp/>
        <stp>BDH|9242817252062052841</stp>
        <tr r="CZ154" s="4"/>
      </tp>
      <tp t="e">
        <v>#N/A</v>
        <stp/>
        <stp>BDH|4149506888064912358</stp>
        <tr r="V94" s="4"/>
      </tp>
      <tp t="e">
        <v>#N/A</v>
        <stp/>
        <stp>BDH|27169075467270224</stp>
        <tr r="CX203" s="4"/>
        <tr r="DC203" s="4"/>
      </tp>
      <tp t="e">
        <v>#N/A</v>
        <stp/>
        <stp>BDH|40387272122033591</stp>
        <tr r="AR213" s="4"/>
      </tp>
      <tp t="e">
        <v>#N/A</v>
        <stp/>
        <stp>BDH|9186111539452091635</stp>
        <tr r="BT260" s="4"/>
      </tp>
      <tp t="e">
        <v>#N/A</v>
        <stp/>
        <stp>BDH|1081179516218907626</stp>
        <tr r="CX193" s="4"/>
        <tr r="DC193" s="4"/>
      </tp>
      <tp t="e">
        <v>#N/A</v>
        <stp/>
        <stp>BDH|3283098598492025793</stp>
        <tr r="CW142" s="4"/>
      </tp>
      <tp t="e">
        <v>#N/A</v>
        <stp/>
        <stp>BDH|4723267588211326002</stp>
        <tr r="CV233" s="4"/>
      </tp>
      <tp t="e">
        <v>#N/A</v>
        <stp/>
        <stp>BDH|7259409231929877614</stp>
        <tr r="CX52" s="4"/>
        <tr r="DC52" s="4"/>
      </tp>
      <tp t="e">
        <v>#N/A</v>
        <stp/>
        <stp>BDH|5299750999661052541</stp>
        <tr r="CV39" s="4"/>
      </tp>
      <tp t="e">
        <v>#N/A</v>
        <stp/>
        <stp>BDH|8300760447891909515</stp>
        <tr r="W196" s="4"/>
      </tp>
      <tp t="e">
        <v>#N/A</v>
        <stp/>
        <stp>BDH|7873515784023555636</stp>
        <tr r="AS160" s="4"/>
      </tp>
      <tp t="e">
        <v>#N/A</v>
        <stp/>
        <stp>BDH|9146667393028959163</stp>
        <tr r="CX33" s="4"/>
        <tr r="DC33" s="4"/>
      </tp>
      <tp t="e">
        <v>#N/A</v>
        <stp/>
        <stp>BDH|9347204802007348393</stp>
        <tr r="X189" s="4"/>
      </tp>
      <tp t="e">
        <v>#N/A</v>
        <stp/>
        <stp>BDH|8550020308946448101</stp>
        <tr r="BS27" s="4"/>
      </tp>
      <tp t="e">
        <v>#N/A</v>
        <stp/>
        <stp>BDH|4552623632356883867</stp>
        <tr r="AR199" s="4"/>
      </tp>
      <tp t="e">
        <v>#N/A</v>
        <stp/>
        <stp>BDH|2833701090727015439</stp>
        <tr r="BS56" s="4"/>
      </tp>
      <tp t="e">
        <v>#N/A</v>
        <stp/>
        <stp>BDH|6760429249598470131</stp>
        <tr r="BT220" s="4"/>
      </tp>
      <tp t="e">
        <v>#N/A</v>
        <stp/>
        <stp>BDH|4111154480900925260</stp>
        <tr r="CW216" s="4"/>
      </tp>
      <tp t="e">
        <v>#N/A</v>
        <stp/>
        <stp>BDH|4481193451516578913</stp>
        <tr r="BU143" s="4"/>
      </tp>
      <tp t="e">
        <v>#N/A</v>
        <stp/>
        <stp>BDH|8792200910037835376</stp>
        <tr r="BV178" s="4"/>
      </tp>
      <tp t="e">
        <v>#N/A</v>
        <stp/>
        <stp>BDH|1171425090322805120</stp>
        <tr r="AT228" s="4"/>
      </tp>
      <tp t="e">
        <v>#N/A</v>
        <stp/>
        <stp>BDH|8505229580985617880</stp>
        <tr r="BR106" s="4"/>
      </tp>
      <tp t="e">
        <v>#N/A</v>
        <stp/>
        <stp>BDH|9152612102236342683</stp>
        <tr r="CU211" s="4"/>
      </tp>
      <tp t="e">
        <v>#N/A</v>
        <stp/>
        <stp>BDH|5784103519339796304</stp>
        <tr r="X235" s="4"/>
      </tp>
      <tp t="e">
        <v>#N/A</v>
        <stp/>
        <stp>BDH|1435741948125765860</stp>
        <tr r="CU221" s="4"/>
      </tp>
      <tp t="e">
        <v>#N/A</v>
        <stp/>
        <stp>BDH|9029520978525412172</stp>
        <tr r="BV125" s="4"/>
      </tp>
      <tp t="e">
        <v>#N/A</v>
        <stp/>
        <stp>BDH|7209286051629523676</stp>
        <tr r="DB205" s="4"/>
      </tp>
      <tp t="e">
        <v>#N/A</v>
        <stp/>
        <stp>BDH|8780931791115564299</stp>
        <tr r="AT20" s="4"/>
      </tp>
      <tp t="e">
        <v>#N/A</v>
        <stp/>
        <stp>BDH|2799268718128390630</stp>
        <tr r="Z162" s="4"/>
      </tp>
      <tp t="e">
        <v>#N/A</v>
        <stp/>
        <stp>BDH|7855868000681349147</stp>
        <tr r="BS142" s="4"/>
      </tp>
      <tp t="e">
        <v>#N/A</v>
        <stp/>
        <stp>BDH|2314989127720039656</stp>
        <tr r="CX229" s="4"/>
        <tr r="DC229" s="4"/>
      </tp>
      <tp t="e">
        <v>#N/A</v>
        <stp/>
        <stp>BDH|6471726605787433996</stp>
        <tr r="CV120" s="4"/>
      </tp>
      <tp t="e">
        <v>#N/A</v>
        <stp/>
        <stp>BDH|4035907908746210447</stp>
        <tr r="AP190" s="4"/>
      </tp>
      <tp t="e">
        <v>#N/A</v>
        <stp/>
        <stp>BDH|6828981592931985857</stp>
        <tr r="BT93" s="4"/>
      </tp>
      <tp t="e">
        <v>#N/A</v>
        <stp/>
        <stp>BDH|4896314995056788753</stp>
        <tr r="AP163" s="4"/>
      </tp>
      <tp t="e">
        <v>#N/A</v>
        <stp/>
        <stp>BDH|6592654465688372184</stp>
        <tr r="BT232" s="4"/>
      </tp>
      <tp t="e">
        <v>#N/A</v>
        <stp/>
        <stp>BDH|3501771498985670723</stp>
        <tr r="BV47" s="4"/>
      </tp>
      <tp t="e">
        <v>#N/A</v>
        <stp/>
        <stp>BDH|1376282520906793835</stp>
        <tr r="CX200" s="4"/>
        <tr r="DC200" s="4"/>
      </tp>
      <tp t="e">
        <v>#N/A</v>
        <stp/>
        <stp>BDH|2632486354479453511</stp>
        <tr r="AR221" s="4"/>
      </tp>
      <tp t="e">
        <v>#N/A</v>
        <stp/>
        <stp>BDH|7873702537484453842</stp>
        <tr r="AR248" s="4"/>
      </tp>
      <tp t="e">
        <v>#N/A</v>
        <stp/>
        <stp>BDH|4110093739990640886</stp>
        <tr r="AT251" s="4"/>
      </tp>
      <tp t="e">
        <v>#N/A</v>
        <stp/>
        <stp>BDH|2391262462229831002</stp>
        <tr r="CU232" s="4"/>
      </tp>
      <tp t="e">
        <v>#N/A</v>
        <stp/>
        <stp>BDH|1339930397809932715</stp>
        <tr r="AS232" s="4"/>
      </tp>
      <tp t="e">
        <v>#N/A</v>
        <stp/>
        <stp>BDH|1412578899537422513</stp>
        <tr r="V215" s="4"/>
      </tp>
      <tp t="e">
        <v>#N/A</v>
        <stp/>
        <stp>BDH|1352345361318887314</stp>
        <tr r="BV236" s="4"/>
      </tp>
      <tp t="e">
        <v>#N/A</v>
        <stp/>
        <stp>BDH|9407290315693349672</stp>
        <tr r="AQ120" s="4"/>
      </tp>
      <tp t="e">
        <v>#N/A</v>
        <stp/>
        <stp>BDH|8829293055890108099</stp>
        <tr r="BT84" s="4"/>
      </tp>
      <tp t="e">
        <v>#N/A</v>
        <stp/>
        <stp>BDH|8441798255385340074</stp>
        <tr r="DA118" s="4"/>
      </tp>
      <tp t="e">
        <v>#N/A</v>
        <stp/>
        <stp>BDH|6102564343990906813</stp>
        <tr r="AR194" s="4"/>
      </tp>
      <tp t="e">
        <v>#N/A</v>
        <stp/>
        <stp>BDH|2763466098571704134</stp>
        <tr r="CW203" s="4"/>
      </tp>
      <tp t="e">
        <v>#N/A</v>
        <stp/>
        <stp>BDH|7846852335151351263</stp>
        <tr r="CU36" s="4"/>
      </tp>
      <tp t="e">
        <v>#N/A</v>
        <stp/>
        <stp>BDH|7145386021628573101</stp>
        <tr r="AQ103" s="4"/>
      </tp>
      <tp t="e">
        <v>#N/A</v>
        <stp/>
        <stp>BDH|2195776497127884443</stp>
        <tr r="Z193" s="4"/>
      </tp>
      <tp t="e">
        <v>#N/A</v>
        <stp/>
        <stp>BDH|5922862353155900285</stp>
        <tr r="V155" s="4"/>
      </tp>
      <tp t="e">
        <v>#N/A</v>
        <stp/>
        <stp>BDH|7712223747856794887</stp>
        <tr r="DA58" s="4"/>
      </tp>
      <tp t="e">
        <v>#N/A</v>
        <stp/>
        <stp>BDH|6619701588466215012</stp>
        <tr r="CV52" s="4"/>
      </tp>
      <tp t="e">
        <v>#N/A</v>
        <stp/>
        <stp>BDH|4582938834750899178</stp>
        <tr r="CU39" s="4"/>
      </tp>
      <tp t="e">
        <v>#N/A</v>
        <stp/>
        <stp>BDH|1339562079314334827</stp>
        <tr r="V230" s="4"/>
      </tp>
      <tp t="e">
        <v>#N/A</v>
        <stp/>
        <stp>BDH|6934779385102359458</stp>
        <tr r="Z130" s="4"/>
      </tp>
      <tp t="e">
        <v>#N/A</v>
        <stp/>
        <stp>BDH|8959133816080187708</stp>
        <tr r="BU84" s="4"/>
      </tp>
      <tp t="e">
        <v>#N/A</v>
        <stp/>
        <stp>BDH|9561236518391056430</stp>
        <tr r="CZ64" s="4"/>
      </tp>
      <tp t="e">
        <v>#N/A</v>
        <stp/>
        <stp>BDH|7615288774314705900</stp>
        <tr r="CV169" s="4"/>
      </tp>
      <tp t="e">
        <v>#N/A</v>
        <stp/>
        <stp>BDH|1699934376486014619</stp>
        <tr r="V123" s="4"/>
      </tp>
      <tp t="e">
        <v>#N/A</v>
        <stp/>
        <stp>BDH|9246893488247758162</stp>
        <tr r="BT56" s="4"/>
      </tp>
      <tp t="e">
        <v>#N/A</v>
        <stp/>
        <stp>BDH|5433695418139202450</stp>
        <tr r="CU84" s="4"/>
      </tp>
      <tp t="e">
        <v>#N/A</v>
        <stp/>
        <stp>BDH|8466931920184068856</stp>
        <tr r="AQ201" s="4"/>
      </tp>
      <tp t="e">
        <v>#N/A</v>
        <stp/>
        <stp>BDH|6322568281033004763</stp>
        <tr r="BR204" s="4"/>
      </tp>
      <tp t="e">
        <v>#N/A</v>
        <stp/>
        <stp>BDH|6679521887353085710</stp>
        <tr r="V115" s="4"/>
      </tp>
      <tp t="e">
        <v>#N/A</v>
        <stp/>
        <stp>BDH|6987642269509475024</stp>
        <tr r="BS158" s="4"/>
      </tp>
      <tp t="e">
        <v>#N/A</v>
        <stp/>
        <stp>BDH|4590327782479204955</stp>
        <tr r="V177" s="4"/>
      </tp>
      <tp t="e">
        <v>#N/A</v>
        <stp/>
        <stp>BDH|8749199579303147244</stp>
        <tr r="BR243" s="4"/>
      </tp>
      <tp t="e">
        <v>#N/A</v>
        <stp/>
        <stp>BDH|7708641197530557721</stp>
        <tr r="AR244" s="4"/>
      </tp>
      <tp t="e">
        <v>#N/A</v>
        <stp/>
        <stp>BDH|7770926435235318700</stp>
        <tr r="AP124" s="4"/>
      </tp>
      <tp t="e">
        <v>#N/A</v>
        <stp/>
        <stp>BDH|1861527881092003184</stp>
        <tr r="BU256" s="4"/>
      </tp>
      <tp t="e">
        <v>#N/A</v>
        <stp/>
        <stp>BDH|7571536298301494593</stp>
        <tr r="AQ227" s="4"/>
      </tp>
      <tp t="e">
        <v>#N/A</v>
        <stp/>
        <stp>BDH|4645389854105816815</stp>
        <tr r="DA190" s="4"/>
      </tp>
      <tp t="e">
        <v>#N/A</v>
        <stp/>
        <stp>BDH|8498570596883744818</stp>
        <tr r="W208" s="4"/>
      </tp>
      <tp t="e">
        <v>#N/A</v>
        <stp/>
        <stp>BDH|7655436644800240802</stp>
        <tr r="AR162" s="4"/>
      </tp>
      <tp t="e">
        <v>#N/A</v>
        <stp/>
        <stp>BDH|4034700460932517865</stp>
        <tr r="Y178" s="4"/>
      </tp>
      <tp t="e">
        <v>#N/A</v>
        <stp/>
        <stp>BDH|3362062421988799634</stp>
        <tr r="DB170" s="4"/>
      </tp>
      <tp t="e">
        <v>#N/A</v>
        <stp/>
        <stp>BDH|7464212786575148725</stp>
        <tr r="CW173" s="4"/>
      </tp>
      <tp t="e">
        <v>#N/A</v>
        <stp/>
        <stp>BDH|7339353893114474615</stp>
        <tr r="Y134" s="4"/>
      </tp>
      <tp t="e">
        <v>#N/A</v>
        <stp/>
        <stp>BDH|9111708761342297521</stp>
        <tr r="BU213" s="4"/>
      </tp>
      <tp t="e">
        <v>#N/A</v>
        <stp/>
        <stp>BDH|1721144628105974822</stp>
        <tr r="CX243" s="4"/>
        <tr r="DC243" s="4"/>
      </tp>
      <tp t="e">
        <v>#N/A</v>
        <stp/>
        <stp>BDH|1149806750967273439</stp>
        <tr r="CZ168" s="4"/>
      </tp>
      <tp t="e">
        <v>#N/A</v>
        <stp/>
        <stp>BDH|1123505666165336841</stp>
        <tr r="CV118" s="4"/>
      </tp>
      <tp t="e">
        <v>#N/A</v>
        <stp/>
        <stp>BDH|7539154109428986103</stp>
        <tr r="BV257" s="4"/>
      </tp>
      <tp t="e">
        <v>#N/A</v>
        <stp/>
        <stp>BDH|6447876686951317861</stp>
        <tr r="DA213" s="4"/>
      </tp>
      <tp t="e">
        <v>#N/A</v>
        <stp/>
        <stp>BDH|4595674685493311645</stp>
        <tr r="CX155" s="4"/>
        <tr r="DC155" s="4"/>
      </tp>
      <tp t="e">
        <v>#N/A</v>
        <stp/>
        <stp>BDH|2532816780915049847</stp>
        <tr r="AP107" s="4"/>
      </tp>
      <tp t="e">
        <v>#N/A</v>
        <stp/>
        <stp>BDH|5454046170494467950</stp>
        <tr r="Z178" s="4"/>
      </tp>
      <tp t="e">
        <v>#N/A</v>
        <stp/>
        <stp>BDH|8336355676131623275</stp>
        <tr r="W190" s="4"/>
      </tp>
      <tp t="e">
        <v>#N/A</v>
        <stp/>
        <stp>BDH|2324706996211119254</stp>
        <tr r="V171" s="4"/>
      </tp>
      <tp t="e">
        <v>#N/A</v>
        <stp/>
        <stp>BDH|9722656647716618224</stp>
        <tr r="CW131" s="4"/>
      </tp>
      <tp t="e">
        <v>#N/A</v>
        <stp/>
        <stp>BDH|7710019568418940661</stp>
        <tr r="AT258" s="4"/>
      </tp>
      <tp t="e">
        <v>#N/A</v>
        <stp/>
        <stp>BDH|9149634120784482674</stp>
        <tr r="DA27" s="4"/>
      </tp>
      <tp t="e">
        <v>#N/A</v>
        <stp/>
        <stp>BDH|1943960935924279096</stp>
        <tr r="BV167" s="4"/>
      </tp>
      <tp t="e">
        <v>#N/A</v>
        <stp/>
        <stp>BDH|6050260584014395703</stp>
        <tr r="Z108" s="4"/>
      </tp>
      <tp t="e">
        <v>#N/A</v>
        <stp/>
        <stp>BDH|9851139460760433199</stp>
        <tr r="AR241" s="4"/>
      </tp>
      <tp t="e">
        <v>#N/A</v>
        <stp/>
        <stp>BDH|9516985469000059923</stp>
        <tr r="BV110" s="4"/>
      </tp>
      <tp t="e">
        <v>#N/A</v>
        <stp/>
        <stp>BDH|3519130674759740337</stp>
        <tr r="W158" s="4"/>
      </tp>
      <tp t="e">
        <v>#N/A</v>
        <stp/>
        <stp>BDH|5226824736141820081</stp>
        <tr r="BV136" s="4"/>
      </tp>
      <tp t="e">
        <v>#N/A</v>
        <stp/>
        <stp>BDH|9978725399479304172</stp>
        <tr r="BU178" s="4"/>
      </tp>
      <tp t="e">
        <v>#N/A</v>
        <stp/>
        <stp>BDH|1284387109755678837</stp>
        <tr r="AT205" s="4"/>
      </tp>
      <tp t="e">
        <v>#N/A</v>
        <stp/>
        <stp>BDH|2868457982509972808</stp>
        <tr r="CX77" s="4"/>
        <tr r="DC77" s="4"/>
      </tp>
      <tp t="e">
        <v>#N/A</v>
        <stp/>
        <stp>BDH|5628938350595651356</stp>
        <tr r="BV37" s="4"/>
      </tp>
      <tp t="e">
        <v>#N/A</v>
        <stp/>
        <stp>BDH|5661324333728691272</stp>
        <tr r="BR130" s="4"/>
      </tp>
      <tp t="e">
        <v>#N/A</v>
        <stp/>
        <stp>BDH|4733962444813389511</stp>
        <tr r="CW199" s="4"/>
      </tp>
      <tp t="e">
        <v>#N/A</v>
        <stp/>
        <stp>BDH|6994700035849264490</stp>
        <tr r="BR147" s="4"/>
      </tp>
      <tp t="e">
        <v>#N/A</v>
        <stp/>
        <stp>BDH|1575449495504437773</stp>
        <tr r="AP245" s="4"/>
      </tp>
      <tp t="e">
        <v>#N/A</v>
        <stp/>
        <stp>BDH|9499470632753543231</stp>
        <tr r="CW68" s="4"/>
      </tp>
      <tp t="e">
        <v>#N/A</v>
        <stp/>
        <stp>BDH|7936965098179453172</stp>
        <tr r="DA90" s="4"/>
      </tp>
      <tp t="e">
        <v>#N/A</v>
        <stp/>
        <stp>BDH|9367355859120360084</stp>
        <tr r="Y221" s="4"/>
      </tp>
      <tp t="e">
        <v>#N/A</v>
        <stp/>
        <stp>BDH|7873444103139937523</stp>
        <tr r="AT95" s="4"/>
      </tp>
      <tp t="e">
        <v>#N/A</v>
        <stp/>
        <stp>BDH|5381204925172082820</stp>
        <tr r="CX38" s="4"/>
        <tr r="DC38" s="4"/>
      </tp>
      <tp t="e">
        <v>#N/A</v>
        <stp/>
        <stp>BDH|4318759706864603827</stp>
        <tr r="V46" s="4"/>
      </tp>
      <tp t="e">
        <v>#N/A</v>
        <stp/>
        <stp>BDH|9475159088727593886</stp>
        <tr r="AR193" s="4"/>
      </tp>
      <tp t="e">
        <v>#N/A</v>
        <stp/>
        <stp>BDH|6405744968081890945</stp>
        <tr r="BV260" s="4"/>
      </tp>
      <tp t="e">
        <v>#N/A</v>
        <stp/>
        <stp>BDH|4875124092006815548</stp>
        <tr r="CZ195" s="4"/>
      </tp>
      <tp t="e">
        <v>#N/A</v>
        <stp/>
        <stp>BDH|5477501803389797646</stp>
        <tr r="CX174" s="4"/>
        <tr r="DC174" s="4"/>
      </tp>
      <tp t="e">
        <v>#N/A</v>
        <stp/>
        <stp>BDH|1593407781825188714</stp>
        <tr r="BR159" s="4"/>
      </tp>
      <tp t="e">
        <v>#N/A</v>
        <stp/>
        <stp>BDH|2273076952248184021</stp>
        <tr r="AP169" s="4"/>
      </tp>
      <tp t="e">
        <v>#N/A</v>
        <stp/>
        <stp>BDH|9585823684160381657</stp>
        <tr r="AS118" s="4"/>
      </tp>
      <tp t="e">
        <v>#N/A</v>
        <stp/>
        <stp>BDH|3744178122188395741</stp>
        <tr r="V54" s="4"/>
      </tp>
      <tp t="e">
        <v>#N/A</v>
        <stp/>
        <stp>BDH|6477035294386405624</stp>
        <tr r="V130" s="4"/>
      </tp>
      <tp t="e">
        <v>#N/A</v>
        <stp/>
        <stp>BDH|9304686368732622407</stp>
        <tr r="AP55" s="4"/>
      </tp>
      <tp t="e">
        <v>#N/A</v>
        <stp/>
        <stp>BDH|2216172391437609271</stp>
        <tr r="BU196" s="4"/>
      </tp>
      <tp t="e">
        <v>#N/A</v>
        <stp/>
        <stp>BDH|8756182414564892363</stp>
        <tr r="DA218" s="4"/>
      </tp>
      <tp t="e">
        <v>#N/A</v>
        <stp/>
        <stp>BDH|1135946843074746749</stp>
        <tr r="BV215" s="4"/>
      </tp>
      <tp t="e">
        <v>#N/A</v>
        <stp/>
        <stp>BDH|1426775792088457808</stp>
        <tr r="AR76" s="4"/>
      </tp>
      <tp t="e">
        <v>#N/A</v>
        <stp/>
        <stp>BDH|5181263460348705655</stp>
        <tr r="CX125" s="4"/>
        <tr r="DC125" s="4"/>
      </tp>
      <tp t="e">
        <v>#N/A</v>
        <stp/>
        <stp>BDH|1287904179244923473</stp>
        <tr r="CZ102" s="4"/>
      </tp>
      <tp t="e">
        <v>#N/A</v>
        <stp/>
        <stp>BDH|81651471171013272</stp>
        <tr r="CU79" s="4"/>
      </tp>
      <tp t="e">
        <v>#N/A</v>
        <stp/>
        <stp>BDH|74418503080982643</stp>
        <tr r="CV255" s="4"/>
      </tp>
      <tp t="e">
        <v>#N/A</v>
        <stp/>
        <stp>BDH|51547973058966847</stp>
        <tr r="BT153" s="4"/>
      </tp>
      <tp t="e">
        <v>#N/A</v>
        <stp/>
        <stp>BDH|1507402890354700082</stp>
        <tr r="BR43" s="4"/>
      </tp>
      <tp t="e">
        <v>#N/A</v>
        <stp/>
        <stp>BDH|4032444877797124886</stp>
        <tr r="V117" s="4"/>
      </tp>
      <tp t="e">
        <v>#N/A</v>
        <stp/>
        <stp>BDH|8096184367746593107</stp>
        <tr r="X157" s="4"/>
      </tp>
      <tp t="e">
        <v>#N/A</v>
        <stp/>
        <stp>BDH|3218481227534516922</stp>
        <tr r="BV183" s="4"/>
      </tp>
      <tp t="e">
        <v>#N/A</v>
        <stp/>
        <stp>BDH|8891423068510013286</stp>
        <tr r="DA97" s="4"/>
      </tp>
      <tp t="e">
        <v>#N/A</v>
        <stp/>
        <stp>BDH|1617587426908157630</stp>
        <tr r="CX91" s="4"/>
        <tr r="DC91" s="4"/>
      </tp>
      <tp t="e">
        <v>#N/A</v>
        <stp/>
        <stp>BDH|7861000104288756701</stp>
        <tr r="CV57" s="4"/>
      </tp>
      <tp t="e">
        <v>#N/A</v>
        <stp/>
        <stp>BDH|6151114196184521281</stp>
        <tr r="BV208" s="4"/>
      </tp>
      <tp t="e">
        <v>#N/A</v>
        <stp/>
        <stp>BDH|9824241435720248003</stp>
        <tr r="CX196" s="4"/>
        <tr r="DC196" s="4"/>
      </tp>
      <tp t="e">
        <v>#N/A</v>
        <stp/>
        <stp>BDH|8878820166109471733</stp>
        <tr r="DA137" s="4"/>
      </tp>
      <tp t="e">
        <v>#N/A</v>
        <stp/>
        <stp>BDH|5477049155860681886</stp>
        <tr r="CZ217" s="4"/>
      </tp>
      <tp t="e">
        <v>#N/A</v>
        <stp/>
        <stp>BDH|6112918938627278313</stp>
        <tr r="BV219" s="4"/>
      </tp>
      <tp t="e">
        <v>#N/A</v>
        <stp/>
        <stp>BDH|9271219434606954657</stp>
        <tr r="AT46" s="4"/>
      </tp>
      <tp t="e">
        <v>#N/A</v>
        <stp/>
        <stp>BDH|4282397327434603916</stp>
        <tr r="V168" s="4"/>
      </tp>
      <tp t="e">
        <v>#N/A</v>
        <stp/>
        <stp>BDH|2421586434315466942</stp>
        <tr r="BU25" s="4"/>
      </tp>
      <tp t="e">
        <v>#N/A</v>
        <stp/>
        <stp>BDH|9306381934741732006</stp>
        <tr r="DA173" s="4"/>
      </tp>
      <tp t="e">
        <v>#N/A</v>
        <stp/>
        <stp>BDH|5662397122114311864</stp>
        <tr r="X184" s="4"/>
      </tp>
      <tp t="e">
        <v>#N/A</v>
        <stp/>
        <stp>BDH|5448098579158411289</stp>
        <tr r="AP187" s="4"/>
      </tp>
      <tp t="e">
        <v>#N/A</v>
        <stp/>
        <stp>BDH|4759680095677148430</stp>
        <tr r="DB271" s="4"/>
      </tp>
      <tp t="e">
        <v>#N/A</v>
        <stp/>
        <stp>BDH|3730975188558639268</stp>
        <tr r="BV60" s="4"/>
      </tp>
      <tp t="e">
        <v>#N/A</v>
        <stp/>
        <stp>BDH|7567249698364805097</stp>
        <tr r="AQ242" s="4"/>
      </tp>
      <tp t="e">
        <v>#N/A</v>
        <stp/>
        <stp>BDH|5611983945236431679</stp>
        <tr r="AP89" s="4"/>
      </tp>
      <tp t="e">
        <v>#N/A</v>
        <stp/>
        <stp>BDH|5684886411023509723</stp>
        <tr r="Y86" s="4"/>
      </tp>
      <tp t="e">
        <v>#N/A</v>
        <stp/>
        <stp>BDH|6644459088326456474</stp>
        <tr r="AQ251" s="4"/>
      </tp>
      <tp t="e">
        <v>#N/A</v>
        <stp/>
        <stp>BDH|6876611741314356825</stp>
        <tr r="W28" s="4"/>
      </tp>
      <tp t="e">
        <v>#N/A</v>
        <stp/>
        <stp>BDH|8197173073852942453</stp>
        <tr r="CZ66" s="4"/>
      </tp>
      <tp t="e">
        <v>#N/A</v>
        <stp/>
        <stp>BDH|1935369292362756131</stp>
        <tr r="CZ223" s="4"/>
      </tp>
      <tp t="e">
        <v>#N/A</v>
        <stp/>
        <stp>BDH|2169389431392763865</stp>
        <tr r="W34" s="4"/>
      </tp>
      <tp t="e">
        <v>#N/A</v>
        <stp/>
        <stp>BDH|7871868508115802270</stp>
        <tr r="DA166" s="4"/>
      </tp>
      <tp t="e">
        <v>#N/A</v>
        <stp/>
        <stp>BDH|5800856775113004166</stp>
        <tr r="BT230" s="4"/>
      </tp>
      <tp t="e">
        <v>#N/A</v>
        <stp/>
        <stp>BDH|5977184212664834955</stp>
        <tr r="W60" s="4"/>
      </tp>
      <tp t="e">
        <v>#N/A</v>
        <stp/>
        <stp>BDH|8924659113231634678</stp>
        <tr r="DB257" s="4"/>
      </tp>
      <tp t="e">
        <v>#N/A</v>
        <stp/>
        <stp>BDH|6197562026518838179</stp>
        <tr r="DA52" s="4"/>
      </tp>
      <tp t="e">
        <v>#N/A</v>
        <stp/>
        <stp>BDH|3132537677311843835</stp>
        <tr r="AP262" s="4"/>
      </tp>
      <tp t="e">
        <v>#N/A</v>
        <stp/>
        <stp>BDH|3277126889222589021</stp>
        <tr r="BS223" s="4"/>
      </tp>
      <tp t="e">
        <v>#N/A</v>
        <stp/>
        <stp>BDH|8450768735396120281</stp>
        <tr r="Z43" s="4"/>
      </tp>
      <tp t="e">
        <v>#N/A</v>
        <stp/>
        <stp>BDH|1361484390917577302</stp>
        <tr r="Y161" s="4"/>
      </tp>
      <tp t="e">
        <v>#N/A</v>
        <stp/>
        <stp>BDH|2406702092420013489</stp>
        <tr r="BU122" s="4"/>
      </tp>
      <tp t="e">
        <v>#N/A</v>
        <stp/>
        <stp>BDH|7131912651054986779</stp>
        <tr r="BT216" s="4"/>
      </tp>
      <tp t="e">
        <v>#N/A</v>
        <stp/>
        <stp>BDH|8553942919219261151</stp>
        <tr r="BU116" s="4"/>
      </tp>
      <tp t="e">
        <v>#N/A</v>
        <stp/>
        <stp>BDH|3507978004107976508</stp>
        <tr r="DB189" s="4"/>
      </tp>
      <tp t="e">
        <v>#N/A</v>
        <stp/>
        <stp>BDH|1807841331436592475</stp>
        <tr r="CZ131" s="4"/>
      </tp>
      <tp t="e">
        <v>#N/A</v>
        <stp/>
        <stp>BDH|8926072265926729032</stp>
        <tr r="CU236" s="4"/>
      </tp>
      <tp t="e">
        <v>#N/A</v>
        <stp/>
        <stp>BDH|5038427688588296973</stp>
        <tr r="AR73" s="4"/>
      </tp>
      <tp t="e">
        <v>#N/A</v>
        <stp/>
        <stp>BDH|2807276317000152969</stp>
        <tr r="V204" s="4"/>
      </tp>
      <tp t="e">
        <v>#N/A</v>
        <stp/>
        <stp>BDH|5786446838468565210</stp>
        <tr r="CV217" s="4"/>
      </tp>
      <tp t="e">
        <v>#N/A</v>
        <stp/>
        <stp>BDH|6683818839820168500</stp>
        <tr r="X161" s="4"/>
      </tp>
      <tp t="e">
        <v>#N/A</v>
        <stp/>
        <stp>BDH|8236587946098566951</stp>
        <tr r="Z204" s="4"/>
      </tp>
      <tp t="e">
        <v>#N/A</v>
        <stp/>
        <stp>BDH|2426528960898874126</stp>
        <tr r="BS110" s="4"/>
      </tp>
      <tp t="e">
        <v>#N/A</v>
        <stp/>
        <stp>BDH|6845392118308498419</stp>
        <tr r="CZ262" s="4"/>
      </tp>
      <tp t="e">
        <v>#N/A</v>
        <stp/>
        <stp>BDH|8139175160281316691</stp>
        <tr r="AS31" s="4"/>
      </tp>
      <tp t="e">
        <v>#N/A</v>
        <stp/>
        <stp>BDH|2993840033739048827</stp>
        <tr r="AP198" s="4"/>
      </tp>
      <tp t="e">
        <v>#N/A</v>
        <stp/>
        <stp>BDH|7084259263678984331</stp>
        <tr r="Y237" s="4"/>
      </tp>
      <tp t="e">
        <v>#N/A</v>
        <stp/>
        <stp>BDH|2240014349928720615</stp>
        <tr r="AQ122" s="4"/>
      </tp>
      <tp t="e">
        <v>#N/A</v>
        <stp/>
        <stp>BDH|1885941793540742958</stp>
        <tr r="CZ31" s="4"/>
      </tp>
      <tp t="e">
        <v>#N/A</v>
        <stp/>
        <stp>BDH|3885917546921416765</stp>
        <tr r="BT108" s="4"/>
      </tp>
      <tp t="e">
        <v>#N/A</v>
        <stp/>
        <stp>BDH|8565373424192833335</stp>
        <tr r="Z25" s="4"/>
      </tp>
      <tp t="e">
        <v>#N/A</v>
        <stp/>
        <stp>BDH|3821763396085600034</stp>
        <tr r="BT41" s="4"/>
      </tp>
      <tp t="e">
        <v>#N/A</v>
        <stp/>
        <stp>BDH|6092963287878998752</stp>
        <tr r="AP249" s="4"/>
      </tp>
      <tp t="e">
        <v>#N/A</v>
        <stp/>
        <stp>BDH|9247572564095890742</stp>
        <tr r="CV232" s="4"/>
      </tp>
      <tp t="e">
        <v>#N/A</v>
        <stp/>
        <stp>BDH|3440918186879147300</stp>
        <tr r="BV41" s="4"/>
      </tp>
      <tp t="e">
        <v>#N/A</v>
        <stp/>
        <stp>BDH|7669882327122864731</stp>
        <tr r="AR146" s="4"/>
      </tp>
      <tp t="e">
        <v>#N/A</v>
        <stp/>
        <stp>BDH|8106654726014675066</stp>
        <tr r="BR77" s="4"/>
      </tp>
      <tp t="e">
        <v>#N/A</v>
        <stp/>
        <stp>BDH|7918546521071750996</stp>
        <tr r="BU257" s="4"/>
      </tp>
      <tp t="e">
        <v>#N/A</v>
        <stp/>
        <stp>BDH|7064295400778818532</stp>
        <tr r="W95" s="4"/>
      </tp>
      <tp t="e">
        <v>#N/A</v>
        <stp/>
        <stp>BDH|4233909524876339178</stp>
        <tr r="BV24" s="4"/>
      </tp>
      <tp t="e">
        <v>#N/A</v>
        <stp/>
        <stp>BDH|3839691172653057918</stp>
        <tr r="W231" s="4"/>
      </tp>
      <tp t="e">
        <v>#N/A</v>
        <stp/>
        <stp>BDH|5710743913192396911</stp>
        <tr r="AR45" s="4"/>
      </tp>
      <tp t="e">
        <v>#N/A</v>
        <stp/>
        <stp>BDH|8077049537614371720</stp>
        <tr r="BS244" s="4"/>
      </tp>
      <tp t="e">
        <v>#N/A</v>
        <stp/>
        <stp>BDH|1316661267271103803</stp>
        <tr r="BR98" s="4"/>
      </tp>
      <tp t="e">
        <v>#N/A</v>
        <stp/>
        <stp>BDH|4372442495506885799</stp>
        <tr r="W94" s="4"/>
      </tp>
      <tp t="e">
        <v>#N/A</v>
        <stp/>
        <stp>BDH|7516976876382448330</stp>
        <tr r="CZ190" s="4"/>
      </tp>
      <tp t="e">
        <v>#N/A</v>
        <stp/>
        <stp>BDH|4700005194733324633</stp>
        <tr r="AR159" s="4"/>
      </tp>
      <tp t="e">
        <v>#N/A</v>
        <stp/>
        <stp>BDH|6757222103084744824</stp>
        <tr r="Z263" s="4"/>
      </tp>
      <tp t="e">
        <v>#N/A</v>
        <stp/>
        <stp>BDH|3281894697498756286</stp>
        <tr r="AQ257" s="4"/>
      </tp>
      <tp t="e">
        <v>#N/A</v>
        <stp/>
        <stp>BDH|5001959246546346609</stp>
        <tr r="X29" s="4"/>
      </tp>
      <tp t="e">
        <v>#N/A</v>
        <stp/>
        <stp>BDH|8071000154815488006</stp>
        <tr r="CV97" s="4"/>
      </tp>
      <tp t="e">
        <v>#N/A</v>
        <stp/>
        <stp>BDH|2561308825739790275</stp>
        <tr r="AP74" s="4"/>
      </tp>
      <tp t="e">
        <v>#N/A</v>
        <stp/>
        <stp>BDH|3518118145108332624</stp>
        <tr r="DA169" s="4"/>
      </tp>
      <tp t="e">
        <v>#N/A</v>
        <stp/>
        <stp>BDH|5529738784492095036</stp>
        <tr r="AQ207" s="4"/>
      </tp>
      <tp t="e">
        <v>#N/A</v>
        <stp/>
        <stp>BDH|9369249248006781196</stp>
        <tr r="CZ43" s="4"/>
      </tp>
      <tp t="e">
        <v>#N/A</v>
        <stp/>
        <stp>BDH|7406626317589012102</stp>
        <tr r="CZ80" s="4"/>
      </tp>
      <tp t="e">
        <v>#N/A</v>
        <stp/>
        <stp>BDH|3631992666563019780</stp>
        <tr r="AT231" s="4"/>
      </tp>
      <tp t="e">
        <v>#N/A</v>
        <stp/>
        <stp>BDH|3203162082712209050</stp>
        <tr r="CW237" s="4"/>
      </tp>
      <tp t="e">
        <v>#N/A</v>
        <stp/>
        <stp>BDH|7248143306119301720</stp>
        <tr r="AT25" s="4"/>
      </tp>
      <tp t="e">
        <v>#N/A</v>
        <stp/>
        <stp>BDH|3293490350002334892</stp>
        <tr r="AT56" s="4"/>
      </tp>
      <tp t="e">
        <v>#N/A</v>
        <stp/>
        <stp>BDH|6994367435046321887</stp>
        <tr r="AP263" s="4"/>
      </tp>
      <tp t="e">
        <v>#N/A</v>
        <stp/>
        <stp>BDH|7515659895973584312</stp>
        <tr r="AT81" s="4"/>
      </tp>
      <tp t="e">
        <v>#N/A</v>
        <stp/>
        <stp>BDH|7980824108083518473</stp>
        <tr r="Z63" s="4"/>
      </tp>
      <tp t="e">
        <v>#N/A</v>
        <stp/>
        <stp>BDH|2935347408018019135</stp>
        <tr r="BT101" s="4"/>
      </tp>
      <tp t="e">
        <v>#N/A</v>
        <stp/>
        <stp>BDH|7103830562064022560</stp>
        <tr r="CV227" s="4"/>
      </tp>
      <tp t="e">
        <v>#N/A</v>
        <stp/>
        <stp>BDH|4158381025749823423</stp>
        <tr r="BU223" s="4"/>
      </tp>
      <tp t="e">
        <v>#N/A</v>
        <stp/>
        <stp>BDH|9294456092754550868</stp>
        <tr r="AT145" s="4"/>
      </tp>
      <tp t="e">
        <v>#N/A</v>
        <stp/>
        <stp>BDH|2017879560160414451</stp>
        <tr r="CU199" s="4"/>
      </tp>
      <tp t="e">
        <v>#N/A</v>
        <stp/>
        <stp>BDH|9190591939030624713</stp>
        <tr r="BV108" s="4"/>
      </tp>
      <tp t="e">
        <v>#N/A</v>
        <stp/>
        <stp>BDH|2707801971994040106</stp>
        <tr r="W115" s="4"/>
      </tp>
      <tp t="e">
        <v>#N/A</v>
        <stp/>
        <stp>BDH|8939364477481663595</stp>
        <tr r="AT133" s="4"/>
      </tp>
      <tp t="e">
        <v>#N/A</v>
        <stp/>
        <stp>BDH|3418952946473378530</stp>
        <tr r="CX185" s="4"/>
        <tr r="DC185" s="4"/>
      </tp>
      <tp t="e">
        <v>#N/A</v>
        <stp/>
        <stp>BDH|6570148734214798854</stp>
        <tr r="Y219" s="4"/>
      </tp>
      <tp t="e">
        <v>#N/A</v>
        <stp/>
        <stp>BDH|9922080676795853384</stp>
        <tr r="AP98" s="4"/>
      </tp>
      <tp t="e">
        <v>#N/A</v>
        <stp/>
        <stp>BDH|7722646289167555687</stp>
        <tr r="BU250" s="4"/>
      </tp>
      <tp t="e">
        <v>#N/A</v>
        <stp/>
        <stp>BDH|9178804182866492704</stp>
        <tr r="DB49" s="4"/>
      </tp>
      <tp t="e">
        <v>#N/A</v>
        <stp/>
        <stp>BDH|9743104311804232531</stp>
        <tr r="Z92" s="4"/>
      </tp>
      <tp t="e">
        <v>#N/A</v>
        <stp/>
        <stp>BDH|8999905654555257986</stp>
        <tr r="AT179" s="4"/>
      </tp>
      <tp t="e">
        <v>#N/A</v>
        <stp/>
        <stp>BDH|3275710758919851046</stp>
        <tr r="CU95" s="4"/>
      </tp>
      <tp t="e">
        <v>#N/A</v>
        <stp/>
        <stp>BDH|7867201286282830719</stp>
        <tr r="AP103" s="4"/>
      </tp>
      <tp t="e">
        <v>#N/A</v>
        <stp/>
        <stp>BDH|8918143696618825048</stp>
        <tr r="X195" s="4"/>
      </tp>
      <tp t="e">
        <v>#N/A</v>
        <stp/>
        <stp>BDH|1146792108306741830</stp>
        <tr r="BT184" s="4"/>
      </tp>
      <tp t="e">
        <v>#N/A</v>
        <stp/>
        <stp>BDH|7566668349895672880</stp>
        <tr r="AT108" s="4"/>
      </tp>
      <tp t="e">
        <v>#N/A</v>
        <stp/>
        <stp>BDH|4740553941719071476</stp>
        <tr r="CW206" s="4"/>
      </tp>
      <tp t="e">
        <v>#N/A</v>
        <stp/>
        <stp>BDH|2185830329919772984</stp>
        <tr r="Y54" s="4"/>
      </tp>
      <tp t="e">
        <v>#N/A</v>
        <stp/>
        <stp>BDH|3787162955719295626</stp>
        <tr r="CV214" s="4"/>
      </tp>
      <tp t="e">
        <v>#N/A</v>
        <stp/>
        <stp>BDH|2484482828848326436</stp>
        <tr r="CX186" s="4"/>
        <tr r="DC186" s="4"/>
      </tp>
      <tp t="e">
        <v>#N/A</v>
        <stp/>
        <stp>BDH|4540880954946420796</stp>
        <tr r="CW179" s="4"/>
      </tp>
      <tp t="e">
        <v>#N/A</v>
        <stp/>
        <stp>BDH|8934642458516882594</stp>
        <tr r="BT261" s="4"/>
      </tp>
      <tp t="e">
        <v>#N/A</v>
        <stp/>
        <stp>BDH|3648698541710357993</stp>
        <tr r="Y176" s="4"/>
      </tp>
      <tp t="e">
        <v>#N/A</v>
        <stp/>
        <stp>BDH|1601313263479292522</stp>
        <tr r="W27" s="4"/>
      </tp>
      <tp t="e">
        <v>#N/A</v>
        <stp/>
        <stp>BDH|5706944810792585727</stp>
        <tr r="BS248" s="4"/>
      </tp>
      <tp t="e">
        <v>#N/A</v>
        <stp/>
        <stp>BDH|8652869220563149953</stp>
        <tr r="AQ70" s="4"/>
      </tp>
      <tp t="e">
        <v>#N/A</v>
        <stp/>
        <stp>BDH|6045629277138641769</stp>
        <tr r="AS234" s="4"/>
      </tp>
      <tp t="e">
        <v>#N/A</v>
        <stp/>
        <stp>BDH|9031431776242902091</stp>
        <tr r="CW202" s="4"/>
      </tp>
      <tp t="e">
        <v>#N/A</v>
        <stp/>
        <stp>BDH|9783368544610644666</stp>
        <tr r="AT107" s="4"/>
      </tp>
      <tp t="e">
        <v>#N/A</v>
        <stp/>
        <stp>BDH|6517192905828498785</stp>
        <tr r="BR197" s="4"/>
      </tp>
      <tp t="e">
        <v>#N/A</v>
        <stp/>
        <stp>BDH|8000209277854701158</stp>
        <tr r="Y85" s="4"/>
      </tp>
      <tp t="e">
        <v>#N/A</v>
        <stp/>
        <stp>BDH|9192224307030846392</stp>
        <tr r="Y121" s="4"/>
      </tp>
      <tp t="e">
        <v>#N/A</v>
        <stp/>
        <stp>BDH|3944447684921589698</stp>
        <tr r="BR33" s="4"/>
      </tp>
      <tp t="e">
        <v>#N/A</v>
        <stp/>
        <stp>BDH|3009278634508313251</stp>
        <tr r="BT262" s="4"/>
      </tp>
      <tp t="e">
        <v>#N/A</v>
        <stp/>
        <stp>BDH|41328371554280546</stp>
        <tr r="AT256" s="4"/>
      </tp>
      <tp t="e">
        <v>#N/A</v>
        <stp/>
        <stp>BDH|40123410256423384</stp>
        <tr r="BU150" s="4"/>
      </tp>
      <tp t="e">
        <v>#N/A</v>
        <stp/>
        <stp>BDH|78263159864440632</stp>
        <tr r="CV226" s="4"/>
      </tp>
      <tp t="e">
        <v>#N/A</v>
        <stp/>
        <stp>BDH|2222307282307263780</stp>
        <tr r="BT97" s="4"/>
      </tp>
      <tp t="e">
        <v>#N/A</v>
        <stp/>
        <stp>BDH|5895639330531055812</stp>
        <tr r="BS168" s="4"/>
      </tp>
      <tp t="e">
        <v>#N/A</v>
        <stp/>
        <stp>BDH|8330340239823782231</stp>
        <tr r="AS71" s="4"/>
      </tp>
      <tp t="e">
        <v>#N/A</v>
        <stp/>
        <stp>BDH|4456292095603077520</stp>
        <tr r="W88" s="4"/>
      </tp>
      <tp t="e">
        <v>#N/A</v>
        <stp/>
        <stp>BDH|8202794645880721231</stp>
        <tr r="AQ28" s="4"/>
      </tp>
      <tp t="e">
        <v>#N/A</v>
        <stp/>
        <stp>BDH|2630196516803545867</stp>
        <tr r="Z72" s="4"/>
      </tp>
      <tp t="e">
        <v>#N/A</v>
        <stp/>
        <stp>BDH|2943245359989864575</stp>
        <tr r="V58" s="4"/>
      </tp>
      <tp t="e">
        <v>#N/A</v>
        <stp/>
        <stp>BDH|7484149316917842953</stp>
        <tr r="BR116" s="4"/>
      </tp>
      <tp t="e">
        <v>#N/A</v>
        <stp/>
        <stp>BDH|9359560353259987940</stp>
        <tr r="CU120" s="4"/>
      </tp>
      <tp t="e">
        <v>#N/A</v>
        <stp/>
        <stp>BDH|3060124920540189981</stp>
        <tr r="AQ261" s="4"/>
      </tp>
      <tp t="e">
        <v>#N/A</v>
        <stp/>
        <stp>BDH|3606937436423267394</stp>
        <tr r="CW229" s="4"/>
      </tp>
      <tp t="e">
        <v>#N/A</v>
        <stp/>
        <stp>BDH|8977589890269145489</stp>
        <tr r="AT203" s="4"/>
      </tp>
      <tp t="e">
        <v>#N/A</v>
        <stp/>
        <stp>BDH|6748006952789560383</stp>
        <tr r="CX232" s="4"/>
        <tr r="DC232" s="4"/>
      </tp>
      <tp t="e">
        <v>#N/A</v>
        <stp/>
        <stp>BDH|3847322927339316264</stp>
        <tr r="AR34" s="4"/>
      </tp>
      <tp t="e">
        <v>#N/A</v>
        <stp/>
        <stp>BDH|7467890007384651242</stp>
        <tr r="AT45" s="4"/>
      </tp>
      <tp t="e">
        <v>#N/A</v>
        <stp/>
        <stp>BDH|9253212071541269486</stp>
        <tr r="CW58" s="4"/>
      </tp>
      <tp t="e">
        <v>#N/A</v>
        <stp/>
        <stp>BDH|1126840449626739231</stp>
        <tr r="BR124" s="4"/>
      </tp>
      <tp t="e">
        <v>#N/A</v>
        <stp/>
        <stp>BDH|8199922928458645252</stp>
        <tr r="X100" s="4"/>
      </tp>
      <tp t="e">
        <v>#N/A</v>
        <stp/>
        <stp>BDH|6513939606193809502</stp>
        <tr r="DA60" s="4"/>
      </tp>
      <tp t="e">
        <v>#N/A</v>
        <stp/>
        <stp>BDH|5904068880151005573</stp>
        <tr r="AS122" s="4"/>
      </tp>
      <tp t="e">
        <v>#N/A</v>
        <stp/>
        <stp>BDH|3853144652916579835</stp>
        <tr r="DB76" s="4"/>
      </tp>
      <tp t="e">
        <v>#N/A</v>
        <stp/>
        <stp>BDH|2279208085424638597</stp>
        <tr r="AR143" s="4"/>
      </tp>
      <tp t="e">
        <v>#N/A</v>
        <stp/>
        <stp>BDH|8949965347598713465</stp>
        <tr r="BU27" s="4"/>
      </tp>
      <tp t="e">
        <v>#N/A</v>
        <stp/>
        <stp>BDH|6398981051155537668</stp>
        <tr r="BS202" s="4"/>
      </tp>
      <tp t="e">
        <v>#N/A</v>
        <stp/>
        <stp>BDH|2412591655319275231</stp>
        <tr r="Z248" s="4"/>
      </tp>
      <tp t="e">
        <v>#N/A</v>
        <stp/>
        <stp>BDH|1531570539739510772</stp>
        <tr r="CW263" s="4"/>
      </tp>
      <tp t="e">
        <v>#N/A</v>
        <stp/>
        <stp>BDH|9628502429880199776</stp>
        <tr r="AT163" s="4"/>
      </tp>
      <tp t="e">
        <v>#N/A</v>
        <stp/>
        <stp>BDH|9084718194007595997</stp>
        <tr r="CZ177" s="4"/>
      </tp>
      <tp t="e">
        <v>#N/A</v>
        <stp/>
        <stp>BDH|9244503859918450865</stp>
        <tr r="DA197" s="4"/>
      </tp>
      <tp t="e">
        <v>#N/A</v>
        <stp/>
        <stp>BDH|8441076303464944571</stp>
        <tr r="AS53" s="4"/>
      </tp>
      <tp t="e">
        <v>#N/A</v>
        <stp/>
        <stp>BDH|7910887970355748483</stp>
        <tr r="AP29" s="4"/>
      </tp>
      <tp t="e">
        <v>#N/A</v>
        <stp/>
        <stp>BDH|1261801077616858131</stp>
        <tr r="BV261" s="4"/>
      </tp>
      <tp t="e">
        <v>#N/A</v>
        <stp/>
        <stp>BDH|9572277872603714690</stp>
        <tr r="BU40" s="4"/>
      </tp>
      <tp t="e">
        <v>#N/A</v>
        <stp/>
        <stp>BDH|3003475836989786482</stp>
        <tr r="BT34" s="4"/>
      </tp>
      <tp t="e">
        <v>#N/A</v>
        <stp/>
        <stp>BDH|7500899354271712211</stp>
        <tr r="Z37" s="4"/>
      </tp>
      <tp t="e">
        <v>#N/A</v>
        <stp/>
        <stp>BDH|1185920318350494018</stp>
        <tr r="CX244" s="4"/>
        <tr r="DC244" s="4"/>
      </tp>
      <tp t="e">
        <v>#N/A</v>
        <stp/>
        <stp>BDH|1340798228269537490</stp>
        <tr r="V187" s="4"/>
      </tp>
      <tp t="e">
        <v>#N/A</v>
        <stp/>
        <stp>BDH|3270823895238234399</stp>
        <tr r="CV209" s="4"/>
      </tp>
      <tp t="e">
        <v>#N/A</v>
        <stp/>
        <stp>BDH|5490828657363958269</stp>
        <tr r="DA262" s="4"/>
      </tp>
      <tp t="e">
        <v>#N/A</v>
        <stp/>
        <stp>BDH|2928936564262351620</stp>
        <tr r="BV263" s="4"/>
      </tp>
      <tp t="e">
        <v>#N/A</v>
        <stp/>
        <stp>BDH|7808291386306090289</stp>
        <tr r="DB133" s="4"/>
      </tp>
      <tp t="e">
        <v>#N/A</v>
        <stp/>
        <stp>BDH|6882800797359574754</stp>
        <tr r="BU63" s="4"/>
      </tp>
      <tp t="e">
        <v>#N/A</v>
        <stp/>
        <stp>BDH|4145205687483981401</stp>
        <tr r="DB260" s="4"/>
      </tp>
      <tp t="e">
        <v>#N/A</v>
        <stp/>
        <stp>BDH|4187780615143416877</stp>
        <tr r="DA135" s="4"/>
      </tp>
      <tp t="e">
        <v>#N/A</v>
        <stp/>
        <stp>BDH|2892494274438318097</stp>
        <tr r="CU175" s="4"/>
      </tp>
      <tp t="e">
        <v>#N/A</v>
        <stp/>
        <stp>BDH|5531273730774734994</stp>
        <tr r="Y84" s="4"/>
      </tp>
      <tp t="e">
        <v>#N/A</v>
        <stp/>
        <stp>BDH|8960835477906216839</stp>
        <tr r="BT208" s="4"/>
      </tp>
      <tp t="e">
        <v>#N/A</v>
        <stp/>
        <stp>BDH|7868146662210219905</stp>
        <tr r="CZ196" s="4"/>
      </tp>
      <tp t="e">
        <v>#N/A</v>
        <stp/>
        <stp>BDH|5140968477072874043</stp>
        <tr r="AT178" s="4"/>
      </tp>
      <tp t="e">
        <v>#N/A</v>
        <stp/>
        <stp>BDH|3458258887414808421</stp>
        <tr r="BU133" s="4"/>
      </tp>
      <tp t="e">
        <v>#N/A</v>
        <stp/>
        <stp>BDH|8836272132096622678</stp>
        <tr r="BS215" s="4"/>
      </tp>
      <tp t="e">
        <v>#N/A</v>
        <stp/>
        <stp>BDH|4517613408439498245</stp>
        <tr r="BU258" s="4"/>
      </tp>
      <tp t="e">
        <v>#N/A</v>
        <stp/>
        <stp>BDH|1729817325762654099</stp>
        <tr r="CV165" s="4"/>
      </tp>
      <tp t="e">
        <v>#N/A</v>
        <stp/>
        <stp>BDH|3113803248671204765</stp>
        <tr r="BU262" s="4"/>
      </tp>
      <tp t="e">
        <v>#N/A</v>
        <stp/>
        <stp>BDH|5798794753989004704</stp>
        <tr r="AP161" s="4"/>
      </tp>
      <tp t="e">
        <v>#N/A</v>
        <stp/>
        <stp>BDH|9798438631503104491</stp>
        <tr r="DB134" s="4"/>
      </tp>
      <tp t="e">
        <v>#N/A</v>
        <stp/>
        <stp>BDH|7823843704324037257</stp>
        <tr r="DB259" s="4"/>
      </tp>
      <tp t="e">
        <v>#N/A</v>
        <stp/>
        <stp>BDH|1980211194814609777</stp>
        <tr r="CZ216" s="4"/>
      </tp>
      <tp t="e">
        <v>#N/A</v>
        <stp/>
        <stp>BDH|2498893931338054814</stp>
        <tr r="CW213" s="4"/>
      </tp>
      <tp t="e">
        <v>#N/A</v>
        <stp/>
        <stp>BDH|2677036357907856975</stp>
        <tr r="CX47" s="4"/>
        <tr r="DC47" s="4"/>
      </tp>
      <tp t="e">
        <v>#N/A</v>
        <stp/>
        <stp>BDH|4136499399044980459</stp>
        <tr r="BR221" s="4"/>
      </tp>
      <tp t="e">
        <v>#N/A</v>
        <stp/>
        <stp>BDH|1443169001650808960</stp>
        <tr r="CV220" s="4"/>
      </tp>
      <tp t="e">
        <v>#N/A</v>
        <stp/>
        <stp>BDH|2210494811028697610</stp>
        <tr r="DA192" s="4"/>
      </tp>
      <tp t="e">
        <v>#N/A</v>
        <stp/>
        <stp>BDH|6128981631932040752</stp>
        <tr r="AP56" s="4"/>
      </tp>
      <tp t="e">
        <v>#N/A</v>
        <stp/>
        <stp>BDH|1436902689198489147</stp>
        <tr r="BV225" s="4"/>
      </tp>
      <tp t="e">
        <v>#N/A</v>
        <stp/>
        <stp>BDH|5226505033338753240</stp>
        <tr r="CW157" s="4"/>
      </tp>
      <tp t="e">
        <v>#N/A</v>
        <stp/>
        <stp>BDH|6314616688404004580</stp>
        <tr r="BT38" s="4"/>
      </tp>
      <tp t="e">
        <v>#N/A</v>
        <stp/>
        <stp>BDH|6538854800795438260</stp>
        <tr r="BR87" s="4"/>
      </tp>
      <tp t="e">
        <v>#N/A</v>
        <stp/>
        <stp>BDH|5502255609859917723</stp>
        <tr r="BV52" s="4"/>
      </tp>
      <tp t="e">
        <v>#N/A</v>
        <stp/>
        <stp>BDH|1269830436937563406</stp>
        <tr r="Z146" s="4"/>
      </tp>
      <tp t="e">
        <v>#N/A</v>
        <stp/>
        <stp>BDH|3085922027375176460</stp>
        <tr r="V136" s="4"/>
      </tp>
      <tp t="e">
        <v>#N/A</v>
        <stp/>
        <stp>BDH|7802885557495793626</stp>
        <tr r="BT263" s="4"/>
      </tp>
      <tp t="e">
        <v>#N/A</v>
        <stp/>
        <stp>BDH|7451666789619874903</stp>
        <tr r="BU137" s="4"/>
      </tp>
      <tp t="e">
        <v>#N/A</v>
        <stp/>
        <stp>BDH|2117763888277457387</stp>
        <tr r="CW80" s="4"/>
      </tp>
      <tp t="e">
        <v>#N/A</v>
        <stp/>
        <stp>BDH|4258232894895482325</stp>
        <tr r="AQ167" s="4"/>
      </tp>
      <tp t="e">
        <v>#N/A</v>
        <stp/>
        <stp>BDH|7017403556638113740</stp>
        <tr r="Z70" s="4"/>
      </tp>
      <tp t="e">
        <v>#N/A</v>
        <stp/>
        <stp>BDH|1555871100484300427</stp>
        <tr r="CU100" s="4"/>
      </tp>
      <tp t="e">
        <v>#N/A</v>
        <stp/>
        <stp>BDH|1582551903845659862</stp>
        <tr r="CZ251" s="4"/>
      </tp>
      <tp t="e">
        <v>#N/A</v>
        <stp/>
        <stp>BDH|9871173668540371770</stp>
        <tr r="W73" s="4"/>
      </tp>
      <tp t="e">
        <v>#N/A</v>
        <stp/>
        <stp>BDH|8335255104111173209</stp>
        <tr r="CZ74" s="4"/>
      </tp>
      <tp t="e">
        <v>#N/A</v>
        <stp/>
        <stp>BDH|8053727930825918083</stp>
        <tr r="BU152" s="4"/>
      </tp>
      <tp t="e">
        <v>#N/A</v>
        <stp/>
        <stp>BDH|1612251683132845084</stp>
        <tr r="CV154" s="4"/>
      </tp>
      <tp t="e">
        <v>#N/A</v>
        <stp/>
        <stp>BDH|8269030212127217716</stp>
        <tr r="DA63" s="4"/>
      </tp>
      <tp t="e">
        <v>#N/A</v>
        <stp/>
        <stp>BDH|9128763093428277666</stp>
        <tr r="BS259" s="4"/>
      </tp>
      <tp t="e">
        <v>#N/A</v>
        <stp/>
        <stp>BDH|3496602257718586163</stp>
        <tr r="CW42" s="4"/>
      </tp>
      <tp t="e">
        <v>#N/A</v>
        <stp/>
        <stp>BDH|7076032697784678323</stp>
        <tr r="CX168" s="4"/>
        <tr r="DC168" s="4"/>
      </tp>
      <tp t="e">
        <v>#N/A</v>
        <stp/>
        <stp>BDH|7586082880430911649</stp>
        <tr r="BR37" s="4"/>
      </tp>
      <tp t="e">
        <v>#N/A</v>
        <stp/>
        <stp>BDH|3256805231180475170</stp>
        <tr r="V206" s="4"/>
      </tp>
      <tp t="e">
        <v>#N/A</v>
        <stp/>
        <stp>BDH|4581422780902531331</stp>
        <tr r="AT101" s="4"/>
      </tp>
      <tp t="e">
        <v>#N/A</v>
        <stp/>
        <stp>BDH|8025375460982270649</stp>
        <tr r="CW250" s="4"/>
      </tp>
      <tp t="e">
        <v>#N/A</v>
        <stp/>
        <stp>BDH|4027699491535127787</stp>
        <tr r="AT41" s="4"/>
      </tp>
      <tp t="e">
        <v>#N/A</v>
        <stp/>
        <stp>BDH|6755245519424304889</stp>
        <tr r="CU150" s="4"/>
      </tp>
      <tp t="e">
        <v>#N/A</v>
        <stp/>
        <stp>BDH|1432465733116091902</stp>
        <tr r="AP194" s="4"/>
      </tp>
      <tp t="e">
        <v>#N/A</v>
        <stp/>
        <stp>BDH|4159314774078015123</stp>
        <tr r="CX190" s="4"/>
        <tr r="DC190" s="4"/>
      </tp>
      <tp t="e">
        <v>#N/A</v>
        <stp/>
        <stp>BDH|3220819034215780463</stp>
        <tr r="X25" s="4"/>
      </tp>
      <tp t="e">
        <v>#N/A</v>
        <stp/>
        <stp>BDH|4762271347568208330</stp>
        <tr r="CW184" s="4"/>
      </tp>
      <tp t="e">
        <v>#N/A</v>
        <stp/>
        <stp>BDH|8832023687251835837</stp>
        <tr r="CU247" s="4"/>
      </tp>
      <tp t="e">
        <v>#N/A</v>
        <stp/>
        <stp>BDH|8689508611831465458</stp>
        <tr r="AT175" s="4"/>
      </tp>
      <tp t="e">
        <v>#N/A</v>
        <stp/>
        <stp>BDH|3130719510249725516</stp>
        <tr r="BS97" s="4"/>
      </tp>
      <tp t="e">
        <v>#N/A</v>
        <stp/>
        <stp>BDH|6504177750918316371</stp>
        <tr r="AS74" s="4"/>
      </tp>
      <tp t="e">
        <v>#N/A</v>
        <stp/>
        <stp>BDH|2400837895919499314</stp>
        <tr r="BT112" s="4"/>
      </tp>
      <tp t="e">
        <v>#N/A</v>
        <stp/>
        <stp>BDH|9417192687468807154</stp>
        <tr r="AQ31" s="4"/>
      </tp>
      <tp t="e">
        <v>#N/A</v>
        <stp/>
        <stp>BDH|9099263034175458417</stp>
        <tr r="X196" s="4"/>
      </tp>
      <tp t="e">
        <v>#N/A</v>
        <stp/>
        <stp>BDH|2066486661738933144</stp>
        <tr r="BT174" s="4"/>
      </tp>
      <tp t="e">
        <v>#N/A</v>
        <stp/>
        <stp>BDH|8194843022193193822</stp>
        <tr r="DB155" s="4"/>
      </tp>
      <tp t="e">
        <v>#N/A</v>
        <stp/>
        <stp>BDH|2762536650899489243</stp>
        <tr r="BU33" s="4"/>
      </tp>
      <tp t="e">
        <v>#N/A</v>
        <stp/>
        <stp>BDH|1016668716947283861</stp>
        <tr r="BV174" s="4"/>
      </tp>
      <tp t="e">
        <v>#N/A</v>
        <stp/>
        <stp>BDH|4333833228983924452</stp>
        <tr r="AQ96" s="4"/>
      </tp>
      <tp t="e">
        <v>#N/A</v>
        <stp/>
        <stp>BDH|6908298755269817192</stp>
        <tr r="BT120" s="4"/>
      </tp>
      <tp t="e">
        <v>#N/A</v>
        <stp/>
        <stp>BDH|1768868186200210810</stp>
        <tr r="V125" s="4"/>
      </tp>
      <tp t="e">
        <v>#N/A</v>
        <stp/>
        <stp>BDH|3518921211263474169</stp>
        <tr r="V181" s="4"/>
      </tp>
      <tp t="e">
        <v>#N/A</v>
        <stp/>
        <stp>BDH|1507763262428219178</stp>
        <tr r="AR210" s="4"/>
      </tp>
      <tp t="e">
        <v>#N/A</v>
        <stp/>
        <stp>BDH|5241952762445527650</stp>
        <tr r="BR173" s="4"/>
      </tp>
      <tp t="e">
        <v>#N/A</v>
        <stp/>
        <stp>BDH|4362660971158570440</stp>
        <tr r="CX30" s="4"/>
        <tr r="DC30" s="4"/>
      </tp>
      <tp t="e">
        <v>#N/A</v>
        <stp/>
        <stp>BDH|9166414436142258514</stp>
        <tr r="CZ114" s="4"/>
      </tp>
      <tp t="e">
        <v>#N/A</v>
        <stp/>
        <stp>BDH|2217101369215718996</stp>
        <tr r="Y56" s="4"/>
      </tp>
      <tp t="e">
        <v>#N/A</v>
        <stp/>
        <stp>BDH|9201251782348018205</stp>
        <tr r="CW56" s="4"/>
      </tp>
      <tp t="e">
        <v>#N/A</v>
        <stp/>
        <stp>BDH|2175990529134665429</stp>
        <tr r="X91" s="4"/>
      </tp>
      <tp t="e">
        <v>#N/A</v>
        <stp/>
        <stp>BDH|3045204096421493075</stp>
        <tr r="BV151" s="4"/>
      </tp>
      <tp t="e">
        <v>#N/A</v>
        <stp/>
        <stp>BDH|3957479997737560095</stp>
        <tr r="DB104" s="4"/>
      </tp>
      <tp t="e">
        <v>#N/A</v>
        <stp/>
        <stp>BDH|7079898211262958543</stp>
        <tr r="AP42" s="4"/>
      </tp>
      <tp t="e">
        <v>#N/A</v>
        <stp/>
        <stp>BDH|1434087096872865371</stp>
        <tr r="BV45" s="4"/>
      </tp>
      <tp t="e">
        <v>#N/A</v>
        <stp/>
        <stp>BDH|7097835078235666484</stp>
        <tr r="AR215" s="4"/>
      </tp>
      <tp t="e">
        <v>#N/A</v>
        <stp/>
        <stp>BDH|1773914339432378365</stp>
        <tr r="CV191" s="4"/>
      </tp>
      <tp t="e">
        <v>#N/A</v>
        <stp/>
        <stp>BDH|5010677903548714194</stp>
        <tr r="CX88" s="4"/>
        <tr r="DC88" s="4"/>
      </tp>
      <tp t="e">
        <v>#N/A</v>
        <stp/>
        <stp>BDH|9146238318783886385</stp>
        <tr r="CV36" s="4"/>
      </tp>
      <tp t="e">
        <v>#N/A</v>
        <stp/>
        <stp>BDH|4434472566968717480</stp>
        <tr r="Z201" s="4"/>
      </tp>
      <tp t="e">
        <v>#N/A</v>
        <stp/>
        <stp>BDH|7581837264105176693</stp>
        <tr r="AT78" s="4"/>
      </tp>
      <tp t="e">
        <v>#N/A</v>
        <stp/>
        <stp>BDH|5905609999162976232</stp>
        <tr r="CX238" s="4"/>
        <tr r="DC238" s="4"/>
      </tp>
      <tp t="e">
        <v>#N/A</v>
        <stp/>
        <stp>BDH|8814489853277089481</stp>
        <tr r="DA53" s="4"/>
      </tp>
      <tp t="e">
        <v>#N/A</v>
        <stp/>
        <stp>BDH|8985457174699441879</stp>
        <tr r="Z252" s="4"/>
      </tp>
      <tp t="e">
        <v>#N/A</v>
        <stp/>
        <stp>BDH|5536860273255857533</stp>
        <tr r="BV237" s="4"/>
      </tp>
      <tp t="e">
        <v>#N/A</v>
        <stp/>
        <stp>BDH|5783951761123062387</stp>
        <tr r="DB190" s="4"/>
      </tp>
      <tp t="e">
        <v>#N/A</v>
        <stp/>
        <stp>BDH|5469750384279895964</stp>
        <tr r="CZ253" s="4"/>
      </tp>
      <tp t="e">
        <v>#N/A</v>
        <stp/>
        <stp>BDH|9045145223440465088</stp>
        <tr r="CU87" s="4"/>
      </tp>
      <tp t="e">
        <v>#N/A</v>
        <stp/>
        <stp>BDH|6278617658836554951</stp>
        <tr r="AP60" s="4"/>
      </tp>
      <tp t="e">
        <v>#N/A</v>
        <stp/>
        <stp>BDH|8209341749835311077</stp>
        <tr r="DB123" s="4"/>
      </tp>
      <tp t="e">
        <v>#N/A</v>
        <stp/>
        <stp>BDH|3347398220411372921</stp>
        <tr r="BT33" s="4"/>
      </tp>
      <tp t="e">
        <v>#N/A</v>
        <stp/>
        <stp>BDH|4182298520057383906</stp>
        <tr r="CV152" s="4"/>
      </tp>
      <tp t="e">
        <v>#N/A</v>
        <stp/>
        <stp>BDH|4043687033002089905</stp>
        <tr r="Z152" s="4"/>
      </tp>
      <tp t="e">
        <v>#N/A</v>
        <stp/>
        <stp>BDH|6884550559544985856</stp>
        <tr r="BV76" s="4"/>
      </tp>
      <tp t="e">
        <v>#N/A</v>
        <stp/>
        <stp>BDH|5999958047434574661</stp>
        <tr r="CZ243" s="4"/>
      </tp>
      <tp t="e">
        <v>#N/A</v>
        <stp/>
        <stp>BDH|2611863827426970462</stp>
        <tr r="Z120" s="4"/>
      </tp>
      <tp t="e">
        <v>#N/A</v>
        <stp/>
        <stp>BDH|4641263199140476553</stp>
        <tr r="DB25" s="4"/>
      </tp>
      <tp t="e">
        <v>#N/A</v>
        <stp/>
        <stp>BDH|5029721476588900750</stp>
        <tr r="CW81" s="4"/>
      </tp>
      <tp t="e">
        <v>#N/A</v>
        <stp/>
        <stp>BDH|7662605088360095366</stp>
        <tr r="AP179" s="4"/>
      </tp>
      <tp t="e">
        <v>#N/A</v>
        <stp/>
        <stp>BDH|3730117743649816543</stp>
        <tr r="CV143" s="4"/>
      </tp>
      <tp t="e">
        <v>#N/A</v>
        <stp/>
        <stp>BDH|6240260308408169643</stp>
        <tr r="X251" s="4"/>
      </tp>
      <tp t="e">
        <v>#N/A</v>
        <stp/>
        <stp>BDH|8595116638038092851</stp>
        <tr r="DB160" s="4"/>
      </tp>
      <tp t="e">
        <v>#N/A</v>
        <stp/>
        <stp>BDH|6343483993707074611</stp>
        <tr r="BV92" s="4"/>
      </tp>
      <tp t="e">
        <v>#N/A</v>
        <stp/>
        <stp>BDH|4047340459121780930</stp>
        <tr r="AS98" s="4"/>
      </tp>
      <tp t="e">
        <v>#N/A</v>
        <stp/>
        <stp>BDH|2202183144955548823</stp>
        <tr r="CX144" s="4"/>
        <tr r="DC144" s="4"/>
      </tp>
      <tp t="e">
        <v>#N/A</v>
        <stp/>
        <stp>BDH|8044441270169815859</stp>
        <tr r="BV179" s="4"/>
      </tp>
      <tp t="e">
        <v>#N/A</v>
        <stp/>
        <stp>BDH|9942191646197903168</stp>
        <tr r="X143" s="4"/>
      </tp>
      <tp t="e">
        <v>#N/A</v>
        <stp/>
        <stp>BDH|4197922878276070621</stp>
        <tr r="Y34" s="4"/>
      </tp>
      <tp t="e">
        <v>#N/A</v>
        <stp/>
        <stp>BDH|2932855425512381035</stp>
        <tr r="DB52" s="4"/>
      </tp>
      <tp t="e">
        <v>#N/A</v>
        <stp/>
        <stp>BDH|5766768207218828070</stp>
        <tr r="BR150" s="4"/>
      </tp>
      <tp t="e">
        <v>#N/A</v>
        <stp/>
        <stp>BDH|3181429909858537519</stp>
        <tr r="CU225" s="4"/>
      </tp>
      <tp t="e">
        <v>#N/A</v>
        <stp/>
        <stp>BDH|6408417395448884968</stp>
        <tr r="W187" s="4"/>
      </tp>
      <tp t="e">
        <v>#N/A</v>
        <stp/>
        <stp>BDH|4823425633171036871</stp>
        <tr r="AT69" s="4"/>
      </tp>
      <tp t="e">
        <v>#N/A</v>
        <stp/>
        <stp>BDH|5293016088324185340</stp>
        <tr r="BV160" s="4"/>
      </tp>
      <tp t="e">
        <v>#N/A</v>
        <stp/>
        <stp>BDH|2144495937067782862</stp>
        <tr r="AS257" s="4"/>
      </tp>
      <tp t="e">
        <v>#N/A</v>
        <stp/>
        <stp>BDH|5873043496835551313</stp>
        <tr r="X177" s="4"/>
      </tp>
      <tp t="e">
        <v>#N/A</v>
        <stp/>
        <stp>BDH|3052982521411187366</stp>
        <tr r="Y79" s="4"/>
      </tp>
      <tp t="e">
        <v>#N/A</v>
        <stp/>
        <stp>BDH|7402075569202578901</stp>
        <tr r="X58" s="4"/>
      </tp>
      <tp t="e">
        <v>#N/A</v>
        <stp/>
        <stp>BDH|4529167593227668196</stp>
        <tr r="DB97" s="4"/>
      </tp>
      <tp t="e">
        <v>#N/A</v>
        <stp/>
        <stp>BDH|8219696312271476428</stp>
        <tr r="Z167" s="4"/>
      </tp>
      <tp t="e">
        <v>#N/A</v>
        <stp/>
        <stp>BDH|6808524212929264157</stp>
        <tr r="BV99" s="4"/>
      </tp>
      <tp t="e">
        <v>#N/A</v>
        <stp/>
        <stp>BDH|5254281481306451333</stp>
        <tr r="AP68" s="4"/>
      </tp>
      <tp t="e">
        <v>#N/A</v>
        <stp/>
        <stp>BDH|7740643587405155694</stp>
        <tr r="CV234" s="4"/>
      </tp>
      <tp t="e">
        <v>#N/A</v>
        <stp/>
        <stp>BDH|5728641621729604281</stp>
        <tr r="V250" s="4"/>
      </tp>
      <tp t="e">
        <v>#N/A</v>
        <stp/>
        <stp>BDH|1395312407488996002</stp>
        <tr r="V223" s="4"/>
      </tp>
      <tp t="e">
        <v>#N/A</v>
        <stp/>
        <stp>BDH|1805838155754417269</stp>
        <tr r="BU70" s="4"/>
      </tp>
      <tp t="e">
        <v>#N/A</v>
        <stp/>
        <stp>BDH|5389895055483646156</stp>
        <tr r="BR100" s="4"/>
      </tp>
      <tp t="e">
        <v>#N/A</v>
        <stp/>
        <stp>BDH|7283471166506752985</stp>
        <tr r="BV191" s="4"/>
      </tp>
      <tp t="e">
        <v>#N/A</v>
        <stp/>
        <stp>BDH|8508204752837346286</stp>
        <tr r="BV106" s="4"/>
      </tp>
      <tp t="e">
        <v>#N/A</v>
        <stp/>
        <stp>BDH|8590918191705165791</stp>
        <tr r="BS229" s="4"/>
      </tp>
      <tp t="e">
        <v>#N/A</v>
        <stp/>
        <stp>BDH|8081666793858071586</stp>
        <tr r="V237" s="4"/>
      </tp>
      <tp t="e">
        <v>#N/A</v>
        <stp/>
        <stp>BDH|3841161902671227936</stp>
        <tr r="X132" s="4"/>
      </tp>
      <tp t="e">
        <v>#N/A</v>
        <stp/>
        <stp>BDH|6831933465740478377</stp>
        <tr r="W84" s="4"/>
      </tp>
      <tp t="e">
        <v>#N/A</v>
        <stp/>
        <stp>BDH|6353672305798841242</stp>
        <tr r="AT159" s="4"/>
      </tp>
      <tp t="e">
        <v>#N/A</v>
        <stp/>
        <stp>BDH|9037332354011207489</stp>
        <tr r="BT46" s="4"/>
      </tp>
      <tp t="e">
        <v>#N/A</v>
        <stp/>
        <stp>BDH|3479189483432601242</stp>
        <tr r="AQ228" s="4"/>
      </tp>
      <tp t="e">
        <v>#N/A</v>
        <stp/>
        <stp>BDH|2555256407808315297</stp>
        <tr r="BR208" s="4"/>
      </tp>
      <tp t="e">
        <v>#N/A</v>
        <stp/>
        <stp>BDH|8104289964375207326</stp>
        <tr r="W193" s="4"/>
      </tp>
      <tp t="e">
        <v>#N/A</v>
        <stp/>
        <stp>BDH|5820385098475099056</stp>
        <tr r="BR245" s="4"/>
      </tp>
      <tp t="e">
        <v>#N/A</v>
        <stp/>
        <stp>BDH|2928212978938439596</stp>
        <tr r="CW32" s="4"/>
      </tp>
      <tp t="e">
        <v>#N/A</v>
        <stp/>
        <stp>BDH|3652685889541891623</stp>
        <tr r="CX249" s="4"/>
        <tr r="DC249" s="4"/>
      </tp>
      <tp t="e">
        <v>#N/A</v>
        <stp/>
        <stp>BDH|8123102624086861708</stp>
        <tr r="V175" s="4"/>
      </tp>
      <tp t="e">
        <v>#N/A</v>
        <stp/>
        <stp>BDH|3158226467454536935</stp>
        <tr r="CW223" s="4"/>
      </tp>
      <tp t="e">
        <v>#N/A</v>
        <stp/>
        <stp>BDH|6595102892553371761</stp>
        <tr r="BT73" s="4"/>
      </tp>
      <tp t="e">
        <v>#N/A</v>
        <stp/>
        <stp>BDH|7970491369497340897</stp>
        <tr r="CU20" s="4"/>
      </tp>
      <tp t="e">
        <v>#N/A</v>
        <stp/>
        <stp>BDH|9188256225197578479</stp>
        <tr r="CW70" s="4"/>
      </tp>
      <tp t="e">
        <v>#N/A</v>
        <stp/>
        <stp>BDH|4927944111334744282</stp>
        <tr r="DB96" s="4"/>
      </tp>
      <tp t="e">
        <v>#N/A</v>
        <stp/>
        <stp>BDH|8819133456384822261</stp>
        <tr r="Z230" s="4"/>
      </tp>
      <tp t="e">
        <v>#N/A</v>
        <stp/>
        <stp>BDH|5761026498546953072</stp>
        <tr r="CX254" s="4"/>
        <tr r="DC254" s="4"/>
      </tp>
      <tp t="e">
        <v>#N/A</v>
        <stp/>
        <stp>BDH|4854023978100872995</stp>
        <tr r="BR178" s="4"/>
      </tp>
      <tp t="e">
        <v>#N/A</v>
        <stp/>
        <stp>BDH|8313349877904344200</stp>
        <tr r="CW163" s="4"/>
      </tp>
      <tp t="e">
        <v>#N/A</v>
        <stp/>
        <stp>BDH|8284521677941062142</stp>
        <tr r="CX222" s="4"/>
        <tr r="DC222" s="4"/>
      </tp>
      <tp t="e">
        <v>#N/A</v>
        <stp/>
        <stp>BDH|8203084968344450056</stp>
        <tr r="BR193" s="4"/>
      </tp>
      <tp t="e">
        <v>#N/A</v>
        <stp/>
        <stp>BDH|4492055179668266195</stp>
        <tr r="BT95" s="4"/>
      </tp>
      <tp t="e">
        <v>#N/A</v>
        <stp/>
        <stp>BDH|6678439841678752405</stp>
        <tr r="Y139" s="4"/>
      </tp>
      <tp t="e">
        <v>#N/A</v>
        <stp/>
        <stp>BDH|9766735335055730258</stp>
        <tr r="BT223" s="4"/>
      </tp>
      <tp t="e">
        <v>#N/A</v>
        <stp/>
        <stp>BDH|6622422636548571373</stp>
        <tr r="CZ94" s="4"/>
      </tp>
      <tp t="e">
        <v>#N/A</v>
        <stp/>
        <stp>BDH|3394197155068693594</stp>
        <tr r="AP139" s="4"/>
      </tp>
      <tp t="e">
        <v>#N/A</v>
        <stp/>
        <stp>BDH|3992534393712089791</stp>
        <tr r="CZ135" s="4"/>
      </tp>
      <tp t="e">
        <v>#N/A</v>
        <stp/>
        <stp>BDH|1283864523846695719</stp>
        <tr r="DB217" s="4"/>
      </tp>
      <tp t="e">
        <v>#N/A</v>
        <stp/>
        <stp>BDH|4186040795822747572</stp>
        <tr r="AP96" s="4"/>
      </tp>
      <tp t="e">
        <v>#N/A</v>
        <stp/>
        <stp>BDH|8989651063095714782</stp>
        <tr r="DB175" s="4"/>
      </tp>
      <tp t="e">
        <v>#N/A</v>
        <stp/>
        <stp>BDH|9209055816623113108</stp>
        <tr r="AS41" s="4"/>
      </tp>
      <tp t="e">
        <v>#N/A</v>
        <stp/>
        <stp>BDH|1520826861971040464</stp>
        <tr r="Y229" s="4"/>
      </tp>
      <tp t="e">
        <v>#N/A</v>
        <stp/>
        <stp>BDH|2566048495193055245</stp>
        <tr r="AR74" s="4"/>
      </tp>
      <tp t="e">
        <v>#N/A</v>
        <stp/>
        <stp>BDH|7474049690186502250</stp>
        <tr r="W143" s="4"/>
      </tp>
      <tp t="e">
        <v>#N/A</v>
        <stp/>
        <stp>BDH|5429943710001719661</stp>
        <tr r="CZ137" s="4"/>
      </tp>
      <tp t="e">
        <v>#N/A</v>
        <stp/>
        <stp>BDH|9341412518370345684</stp>
        <tr r="W257" s="4"/>
      </tp>
      <tp t="e">
        <v>#N/A</v>
        <stp/>
        <stp>BDH|8832128059310202601</stp>
        <tr r="AR181" s="4"/>
      </tp>
      <tp t="e">
        <v>#N/A</v>
        <stp/>
        <stp>BDH|8931173326074093591</stp>
        <tr r="CV179" s="4"/>
      </tp>
      <tp t="e">
        <v>#N/A</v>
        <stp/>
        <stp>BDH|8259365207811567075</stp>
        <tr r="X182" s="4"/>
      </tp>
      <tp t="e">
        <v>#N/A</v>
        <stp/>
        <stp>BDH|9177148688309838345</stp>
        <tr r="CU24" s="4"/>
      </tp>
      <tp t="e">
        <v>#N/A</v>
        <stp/>
        <stp>BDH|2885715235814582880</stp>
        <tr r="DB117" s="4"/>
      </tp>
      <tp t="e">
        <v>#N/A</v>
        <stp/>
        <stp>BDH|7340713617653087846</stp>
        <tr r="AQ211" s="4"/>
      </tp>
      <tp t="e">
        <v>#N/A</v>
        <stp/>
        <stp>BDH|5455846711874579252</stp>
        <tr r="BR202" s="4"/>
      </tp>
      <tp t="e">
        <v>#N/A</v>
        <stp/>
        <stp>BDH|6233534211160108876</stp>
        <tr r="V172" s="4"/>
      </tp>
      <tp t="e">
        <v>#N/A</v>
        <stp/>
        <stp>BDH|4121386280403827670</stp>
        <tr r="AT116" s="4"/>
      </tp>
      <tp t="e">
        <v>#N/A</v>
        <stp/>
        <stp>BDH|8777302724747221474</stp>
        <tr r="AQ215" s="4"/>
      </tp>
      <tp t="e">
        <v>#N/A</v>
        <stp/>
        <stp>BDH|8837658728731533766</stp>
        <tr r="BT119" s="4"/>
      </tp>
      <tp t="e">
        <v>#N/A</v>
        <stp/>
        <stp>BDH|8528691754514836568</stp>
        <tr r="BR31" s="4"/>
      </tp>
      <tp t="e">
        <v>#N/A</v>
        <stp/>
        <stp>BDH|1398320584714359404</stp>
        <tr r="Y71" s="4"/>
      </tp>
      <tp t="e">
        <v>#N/A</v>
        <stp/>
        <stp>BDH|8262738949126630798</stp>
        <tr r="BU77" s="4"/>
      </tp>
      <tp t="e">
        <v>#N/A</v>
        <stp/>
        <stp>BDH|6367642131570310929</stp>
        <tr r="AR77" s="4"/>
      </tp>
      <tp t="e">
        <v>#N/A</v>
        <stp/>
        <stp>BDH|9581232138476943402</stp>
        <tr r="X225" s="4"/>
      </tp>
      <tp t="e">
        <v>#N/A</v>
        <stp/>
        <stp>BDH|5739639386496618734</stp>
        <tr r="AP132" s="4"/>
      </tp>
      <tp t="e">
        <v>#N/A</v>
        <stp/>
        <stp>BDH|2706637256852329960</stp>
        <tr r="AR42" s="4"/>
      </tp>
      <tp t="e">
        <v>#N/A</v>
        <stp/>
        <stp>BDH|6486556583192013353</stp>
        <tr r="CV259" s="4"/>
      </tp>
      <tp t="e">
        <v>#N/A</v>
        <stp/>
        <stp>BDH|2675315030261580954</stp>
        <tr r="AT37" s="4"/>
      </tp>
      <tp t="e">
        <v>#N/A</v>
        <stp/>
        <stp>BDH|2784851061384754233</stp>
        <tr r="CV68" s="4"/>
      </tp>
      <tp t="e">
        <v>#N/A</v>
        <stp/>
        <stp>BDH|2499694597520974740</stp>
        <tr r="BS213" s="4"/>
      </tp>
      <tp t="e">
        <v>#N/A</v>
        <stp/>
        <stp>BDH|8685473446585463746</stp>
        <tr r="CZ203" s="4"/>
      </tp>
      <tp t="e">
        <v>#N/A</v>
        <stp/>
        <stp>BDH|9578297402838387991</stp>
        <tr r="AP134" s="4"/>
      </tp>
      <tp t="e">
        <v>#N/A</v>
        <stp/>
        <stp>BDH|3774832842340356510</stp>
        <tr r="AP117" s="4"/>
      </tp>
      <tp t="e">
        <v>#N/A</v>
        <stp/>
        <stp>BDH|8131658202683798756</stp>
        <tr r="CU83" s="4"/>
      </tp>
      <tp t="e">
        <v>#N/A</v>
        <stp/>
        <stp>BDH|8667257412588428914</stp>
        <tr r="X41" s="4"/>
      </tp>
      <tp t="e">
        <v>#N/A</v>
        <stp/>
        <stp>BDH|3872312890204803750</stp>
        <tr r="V260" s="4"/>
      </tp>
      <tp t="e">
        <v>#N/A</v>
        <stp/>
        <stp>BDH|2151958870804413242</stp>
        <tr r="CZ75" s="4"/>
      </tp>
      <tp t="e">
        <v>#N/A</v>
        <stp/>
        <stp>BDH|9442595728343985783</stp>
        <tr r="DA164" s="4"/>
      </tp>
      <tp t="e">
        <v>#N/A</v>
        <stp/>
        <stp>BDH|9174019855235679372</stp>
        <tr r="BU261" s="4"/>
      </tp>
      <tp t="e">
        <v>#N/A</v>
        <stp/>
        <stp>BDH|6399534705641998888</stp>
        <tr r="DA146" s="4"/>
      </tp>
      <tp t="e">
        <v>#N/A</v>
        <stp/>
        <stp>BDH|3267901624064629649</stp>
        <tr r="X207" s="4"/>
      </tp>
      <tp t="e">
        <v>#N/A</v>
        <stp/>
        <stp>BDH|8428213235901236264</stp>
        <tr r="CX135" s="4"/>
        <tr r="DC135" s="4"/>
      </tp>
      <tp t="e">
        <v>#N/A</v>
        <stp/>
        <stp>BDH|7571521176698426702</stp>
        <tr r="X199" s="4"/>
      </tp>
      <tp t="e">
        <v>#N/A</v>
        <stp/>
        <stp>BDH|4368984932057527392</stp>
        <tr r="X198" s="4"/>
      </tp>
      <tp t="e">
        <v>#N/A</v>
        <stp/>
        <stp>BDH|3034957740573116718</stp>
        <tr r="CZ269" s="4"/>
        <tr r="CZ274" s="4"/>
      </tp>
      <tp t="e">
        <v>#N/A</v>
        <stp/>
        <stp>BDH|2655834494750189955</stp>
        <tr r="BT229" s="4"/>
      </tp>
      <tp t="e">
        <v>#N/A</v>
        <stp/>
        <stp>BDH|8771228340614165015</stp>
        <tr r="Y251" s="4"/>
      </tp>
      <tp t="e">
        <v>#N/A</v>
        <stp/>
        <stp>BDH|6065265401987045924</stp>
        <tr r="BV67" s="4"/>
      </tp>
      <tp t="e">
        <v>#N/A</v>
        <stp/>
        <stp>BDH|5692115957259275274</stp>
        <tr r="DA222" s="4"/>
      </tp>
      <tp t="e">
        <v>#N/A</v>
        <stp/>
        <stp>BDH|5238209210715339941</stp>
        <tr r="X205" s="4"/>
      </tp>
      <tp t="e">
        <v>#N/A</v>
        <stp/>
        <stp>BDH|3795430031197681891</stp>
        <tr r="BS76" s="4"/>
      </tp>
      <tp t="e">
        <v>#N/A</v>
        <stp/>
        <stp>BDH|5518016259678539322</stp>
        <tr r="V194" s="4"/>
      </tp>
      <tp t="e">
        <v>#N/A</v>
        <stp/>
        <stp>BDH|9524815907543038995</stp>
        <tr r="CU219" s="4"/>
      </tp>
      <tp t="e">
        <v>#N/A</v>
        <stp/>
        <stp>BDH|6072656088162478131</stp>
        <tr r="CZ156" s="4"/>
      </tp>
      <tp t="e">
        <v>#N/A</v>
        <stp/>
        <stp>BDH|8279867504369936236</stp>
        <tr r="W146" s="4"/>
      </tp>
      <tp t="e">
        <v>#N/A</v>
        <stp/>
        <stp>BDH|9085607870213346090</stp>
        <tr r="CV248" s="4"/>
      </tp>
      <tp t="e">
        <v>#N/A</v>
        <stp/>
        <stp>BDH|3862003551985070833</stp>
        <tr r="BV130" s="4"/>
      </tp>
      <tp t="e">
        <v>#N/A</v>
        <stp/>
        <stp>BDH|8018751318737384241</stp>
        <tr r="AT88" s="4"/>
      </tp>
      <tp t="e">
        <v>#N/A</v>
        <stp/>
        <stp>BDH|6275809986424790982</stp>
        <tr r="BU42" s="4"/>
      </tp>
      <tp t="e">
        <v>#N/A</v>
        <stp/>
        <stp>BDH|8592532801213801549</stp>
        <tr r="W82" s="4"/>
      </tp>
      <tp t="e">
        <v>#N/A</v>
        <stp/>
        <stp>BDH|9843849780637503522</stp>
        <tr r="BV256" s="4"/>
      </tp>
      <tp t="e">
        <v>#N/A</v>
        <stp/>
        <stp>BDH|9065793755772185260</stp>
        <tr r="CU253" s="4"/>
      </tp>
      <tp t="e">
        <v>#N/A</v>
        <stp/>
        <stp>BDH|4974265734956049801</stp>
        <tr r="CV182" s="4"/>
      </tp>
      <tp t="e">
        <v>#N/A</v>
        <stp/>
        <stp>BDH|4689935411797897042</stp>
        <tr r="CU27" s="4"/>
      </tp>
      <tp t="e">
        <v>#N/A</v>
        <stp/>
        <stp>BDH|7826943514561577551</stp>
        <tr r="BV40" s="4"/>
      </tp>
      <tp t="e">
        <v>#N/A</v>
        <stp/>
        <stp>BDH|4264085146798100356</stp>
        <tr r="W69" s="4"/>
      </tp>
      <tp t="e">
        <v>#N/A</v>
        <stp/>
        <stp>BDH|5046172849869420229</stp>
        <tr r="CU149" s="4"/>
      </tp>
      <tp t="e">
        <v>#N/A</v>
        <stp/>
        <stp>BDH|6301674405169018290</stp>
        <tr r="W207" s="4"/>
      </tp>
      <tp t="e">
        <v>#N/A</v>
        <stp/>
        <stp>BDH|8397734251192939306</stp>
        <tr r="X72" s="4"/>
      </tp>
      <tp t="e">
        <v>#N/A</v>
        <stp/>
        <stp>BDH|9197251809922015258</stp>
        <tr r="CX68" s="4"/>
        <tr r="DC68" s="4"/>
      </tp>
      <tp t="e">
        <v>#N/A</v>
        <stp/>
        <stp>BDH|9516339955517816330</stp>
        <tr r="BS245" s="4"/>
      </tp>
      <tp t="e">
        <v>#N/A</v>
        <stp/>
        <stp>BDH|4687657499751504177</stp>
        <tr r="Y220" s="4"/>
      </tp>
      <tp t="e">
        <v>#N/A</v>
        <stp/>
        <stp>BDH|5433666934322802968</stp>
        <tr r="BV171" s="4"/>
      </tp>
      <tp t="e">
        <v>#N/A</v>
        <stp/>
        <stp>BDH|4715703598458558932</stp>
        <tr r="AT157" s="4"/>
      </tp>
      <tp t="e">
        <v>#N/A</v>
        <stp/>
        <stp>BDH|6692896734562696440</stp>
        <tr r="W161" s="4"/>
      </tp>
      <tp t="e">
        <v>#N/A</v>
        <stp/>
        <stp>BDH|1807831416064221766</stp>
        <tr r="AP136" s="4"/>
      </tp>
      <tp t="e">
        <v>#N/A</v>
        <stp/>
        <stp>BDH|8254750671253957064</stp>
        <tr r="CU273" s="4"/>
      </tp>
      <tp t="e">
        <v>#N/A</v>
        <stp/>
        <stp>BDH|9376693344374100461</stp>
        <tr r="CU123" s="4"/>
      </tp>
      <tp t="e">
        <v>#N/A</v>
        <stp/>
        <stp>BDH|3824368154519773741</stp>
        <tr r="CV239" s="4"/>
      </tp>
      <tp t="e">
        <v>#N/A</v>
        <stp/>
        <stp>BDH|3844871648863624786</stp>
        <tr r="V74" s="4"/>
      </tp>
      <tp t="e">
        <v>#N/A</v>
        <stp/>
        <stp>BDH|1830504612867611954</stp>
        <tr r="DB208" s="4"/>
      </tp>
      <tp t="e">
        <v>#N/A</v>
        <stp/>
        <stp>BDH|3987329341808518764</stp>
        <tr r="CZ207" s="4"/>
      </tp>
      <tp t="e">
        <v>#N/A</v>
        <stp/>
        <stp>BDH|3528400571102496995</stp>
        <tr r="BS172" s="4"/>
      </tp>
      <tp t="e">
        <v>#N/A</v>
        <stp/>
        <stp>BDH|7948315550698402259</stp>
        <tr r="AS146" s="4"/>
      </tp>
      <tp t="e">
        <v>#N/A</v>
        <stp/>
        <stp>BDH|7166680296115857691</stp>
        <tr r="BR22" s="4"/>
      </tp>
      <tp t="e">
        <v>#N/A</v>
        <stp/>
        <stp>BDH|3664352388427725426</stp>
        <tr r="BS228" s="4"/>
      </tp>
      <tp t="e">
        <v>#N/A</v>
        <stp/>
        <stp>BDH|9610248269032658435</stp>
        <tr r="CW183" s="4"/>
      </tp>
      <tp t="e">
        <v>#N/A</v>
        <stp/>
        <stp>BDH|1913518465051598869</stp>
        <tr r="BR237" s="4"/>
      </tp>
      <tp t="e">
        <v>#N/A</v>
        <stp/>
        <stp>BDH|2356854830925866703</stp>
        <tr r="V152" s="4"/>
      </tp>
      <tp t="e">
        <v>#N/A</v>
        <stp/>
        <stp>BDH|6436246899704249258</stp>
        <tr r="V70" s="4"/>
      </tp>
      <tp t="e">
        <v>#N/A</v>
        <stp/>
        <stp>BDH|2746089486044166565</stp>
        <tr r="BV170" s="4"/>
      </tp>
      <tp t="e">
        <v>#N/A</v>
        <stp/>
        <stp>BDH|8585319115707991679</stp>
        <tr r="CU212" s="4"/>
      </tp>
      <tp t="e">
        <v>#N/A</v>
        <stp/>
        <stp>BDH|9138430584507026992</stp>
        <tr r="CV208" s="4"/>
      </tp>
      <tp t="e">
        <v>#N/A</v>
        <stp/>
        <stp>BDH|9839659840357191738</stp>
        <tr r="BV70" s="4"/>
      </tp>
      <tp t="e">
        <v>#N/A</v>
        <stp/>
        <stp>BDH|9380940784410906354</stp>
        <tr r="BS82" s="4"/>
      </tp>
      <tp t="e">
        <v>#N/A</v>
        <stp/>
        <stp>BDH|3923736982847327046</stp>
        <tr r="CZ82" s="4"/>
      </tp>
      <tp t="e">
        <v>#N/A</v>
        <stp/>
        <stp>BDH|8188940682176043481</stp>
        <tr r="BS98" s="4"/>
      </tp>
      <tp t="e">
        <v>#N/A</v>
        <stp/>
        <stp>BDH|1016633281723923749</stp>
        <tr r="BR165" s="4"/>
      </tp>
      <tp t="e">
        <v>#N/A</v>
        <stp/>
        <stp>BDH|9480794856273589327</stp>
        <tr r="W162" s="4"/>
      </tp>
      <tp t="e">
        <v>#N/A</v>
        <stp/>
        <stp>BDH|9921555530613630762</stp>
        <tr r="BU82" s="4"/>
      </tp>
      <tp t="e">
        <v>#N/A</v>
        <stp/>
        <stp>BDH|9948053225422730220</stp>
        <tr r="X71" s="4"/>
      </tp>
      <tp t="e">
        <v>#N/A</v>
        <stp/>
        <stp>BDH|9918184776807245399</stp>
        <tr r="CW170" s="4"/>
      </tp>
      <tp t="e">
        <v>#N/A</v>
        <stp/>
        <stp>BDH|7199718689063447013</stp>
        <tr r="BU49" s="4"/>
      </tp>
      <tp t="e">
        <v>#N/A</v>
        <stp/>
        <stp>BDH|9214316870331793787</stp>
        <tr r="DA263" s="4"/>
      </tp>
      <tp t="e">
        <v>#N/A</v>
        <stp/>
        <stp>BDH|9807029724400741056</stp>
        <tr r="AQ42" s="4"/>
      </tp>
      <tp t="e">
        <v>#N/A</v>
        <stp/>
        <stp>BDH|5690670119140539914</stp>
        <tr r="BR83" s="4"/>
      </tp>
      <tp t="e">
        <v>#N/A</v>
        <stp/>
        <stp>BDH|6218579284623597389</stp>
        <tr r="V264" s="4"/>
      </tp>
      <tp t="e">
        <v>#N/A</v>
        <stp/>
        <stp>BDH|1254877184083977957</stp>
        <tr r="X124" s="4"/>
      </tp>
      <tp t="e">
        <v>#N/A</v>
        <stp/>
        <stp>BDH|9761027885729498396</stp>
        <tr r="Z234" s="4"/>
      </tp>
      <tp t="e">
        <v>#N/A</v>
        <stp/>
        <stp>BDH|3840135981181528029</stp>
        <tr r="X194" s="4"/>
      </tp>
      <tp t="e">
        <v>#N/A</v>
        <stp/>
        <stp>BDH|1901984729906515706</stp>
        <tr r="AQ117" s="4"/>
      </tp>
      <tp t="e">
        <v>#N/A</v>
        <stp/>
        <stp>BDH|8014479524960794594</stp>
        <tr r="CU191" s="4"/>
      </tp>
      <tp t="e">
        <v>#N/A</v>
        <stp/>
        <stp>BDH|5883767453459027506</stp>
        <tr r="CX72" s="4"/>
        <tr r="DC72" s="4"/>
      </tp>
      <tp t="e">
        <v>#N/A</v>
        <stp/>
        <stp>BDH|6687971542743730393</stp>
        <tr r="CU116" s="4"/>
      </tp>
      <tp t="e">
        <v>#N/A</v>
        <stp/>
        <stp>BDH|1410033764124414853</stp>
        <tr r="DA55" s="4"/>
      </tp>
      <tp t="e">
        <v>#N/A</v>
        <stp/>
        <stp>BDH|3863828203099265999</stp>
        <tr r="CV45" s="4"/>
      </tp>
      <tp t="e">
        <v>#N/A</v>
        <stp/>
        <stp>BDH|5567687683019929952</stp>
        <tr r="DA109" s="4"/>
      </tp>
      <tp t="e">
        <v>#N/A</v>
        <stp/>
        <stp>BDH|5009683815750673993</stp>
        <tr r="CX205" s="4"/>
        <tr r="DC205" s="4"/>
      </tp>
      <tp t="e">
        <v>#N/A</v>
        <stp/>
        <stp>BDH|2061239412593073939</stp>
        <tr r="BU194" s="4"/>
      </tp>
      <tp t="e">
        <v>#N/A</v>
        <stp/>
        <stp>BDH|1382408042962293817</stp>
        <tr r="BU207" s="4"/>
      </tp>
      <tp t="e">
        <v>#N/A</v>
        <stp/>
        <stp>BDH|7090549457339277533</stp>
        <tr r="BV235" s="4"/>
      </tp>
      <tp t="e">
        <v>#N/A</v>
        <stp/>
        <stp>BDH|7099912150182080238</stp>
        <tr r="Y75" s="4"/>
      </tp>
      <tp t="e">
        <v>#N/A</v>
        <stp/>
        <stp>BDH|2075100413811077809</stp>
        <tr r="Y149" s="4"/>
      </tp>
      <tp t="e">
        <v>#N/A</v>
        <stp/>
        <stp>BDH|4296950795467210839</stp>
        <tr r="BR40" s="4"/>
      </tp>
      <tp t="e">
        <v>#N/A</v>
        <stp/>
        <stp>BDH|9311912290210460252</stp>
        <tr r="Y170" s="4"/>
      </tp>
      <tp t="e">
        <v>#N/A</v>
        <stp/>
        <stp>BDH|5748652149375070987</stp>
        <tr r="CW212" s="4"/>
      </tp>
      <tp t="e">
        <v>#N/A</v>
        <stp/>
        <stp>BDH|7837130729767698878</stp>
        <tr r="CX102" s="4"/>
        <tr r="DC102" s="4"/>
      </tp>
      <tp t="e">
        <v>#N/A</v>
        <stp/>
        <stp>BDH|9273015636780673107</stp>
        <tr r="CW243" s="4"/>
      </tp>
      <tp t="e">
        <v>#N/A</v>
        <stp/>
        <stp>BDH|4334284071638818215</stp>
        <tr r="BV197" s="4"/>
      </tp>
      <tp t="e">
        <v>#N/A</v>
        <stp/>
        <stp>BDH|7987126837909604793</stp>
        <tr r="Y58" s="4"/>
      </tp>
      <tp t="e">
        <v>#N/A</v>
        <stp/>
        <stp>BDH|1546674985811017543</stp>
        <tr r="BV22" s="4"/>
      </tp>
      <tp t="e">
        <v>#N/A</v>
        <stp/>
        <stp>BDH|9909364542084516185</stp>
        <tr r="BV86" s="4"/>
      </tp>
      <tp t="e">
        <v>#N/A</v>
        <stp/>
        <stp>BDH|8002620817566508207</stp>
        <tr r="AT160" s="4"/>
      </tp>
      <tp t="e">
        <v>#N/A</v>
        <stp/>
        <stp>BDH|1497702297813537762</stp>
        <tr r="AQ110" s="4"/>
      </tp>
      <tp t="e">
        <v>#N/A</v>
        <stp/>
        <stp>BDH|8499261216783716336</stp>
        <tr r="Y214" s="4"/>
      </tp>
      <tp t="e">
        <v>#N/A</v>
        <stp/>
        <stp>BDH|5192043765108056006</stp>
        <tr r="CX130" s="4"/>
        <tr r="DC130" s="4"/>
      </tp>
      <tp t="e">
        <v>#N/A</v>
        <stp/>
        <stp>BDH|2869915644837511380</stp>
        <tr r="CU163" s="4"/>
      </tp>
      <tp t="e">
        <v>#N/A</v>
        <stp/>
        <stp>BDH|8385224839985003788</stp>
        <tr r="W90" s="4"/>
      </tp>
      <tp t="e">
        <v>#N/A</v>
        <stp/>
        <stp>BDH|2685044946659048441</stp>
        <tr r="V216" s="4"/>
      </tp>
      <tp t="e">
        <v>#N/A</v>
        <stp/>
        <stp>BDH|4905992877712224358</stp>
        <tr r="Y119" s="4"/>
      </tp>
      <tp t="e">
        <v>#N/A</v>
        <stp/>
        <stp>BDH|8457942357309749619</stp>
        <tr r="BR34" s="4"/>
      </tp>
      <tp t="e">
        <v>#N/A</v>
        <stp/>
        <stp>BDH|4007382986821736582</stp>
        <tr r="DB54" s="4"/>
      </tp>
      <tp t="e">
        <v>#N/A</v>
        <stp/>
        <stp>BDH|3689876761344902280</stp>
        <tr r="X255" s="4"/>
      </tp>
      <tp t="e">
        <v>#N/A</v>
        <stp/>
        <stp>BDH|7798279891382696565</stp>
        <tr r="Z256" s="4"/>
      </tp>
      <tp t="e">
        <v>#N/A</v>
        <stp/>
        <stp>BDH|4017611421678792361</stp>
        <tr r="BT121" s="4"/>
      </tp>
      <tp t="e">
        <v>#N/A</v>
        <stp/>
        <stp>BDH|2372410109358538584</stp>
        <tr r="AS144" s="4"/>
      </tp>
      <tp t="e">
        <v>#N/A</v>
        <stp/>
        <stp>BDH|9240505958346879447</stp>
        <tr r="BR24" s="4"/>
      </tp>
      <tp t="e">
        <v>#N/A</v>
        <stp/>
        <stp>BDH|5875020879481325863</stp>
        <tr r="DA223" s="4"/>
      </tp>
      <tp t="e">
        <v>#N/A</v>
        <stp/>
        <stp>BDH|1427791468379246210</stp>
        <tr r="DB131" s="4"/>
      </tp>
      <tp t="e">
        <v>#N/A</v>
        <stp/>
        <stp>BDH|6094766372305433868</stp>
        <tr r="AR101" s="4"/>
      </tp>
      <tp t="e">
        <v>#N/A</v>
        <stp/>
        <stp>BDH|4850946433463994607</stp>
        <tr r="BR262" s="4"/>
      </tp>
      <tp t="e">
        <v>#N/A</v>
        <stp/>
        <stp>BDH|3419230364818092458</stp>
        <tr r="BT99" s="4"/>
      </tp>
      <tp t="e">
        <v>#N/A</v>
        <stp/>
        <stp>BDH|2069844644805373056</stp>
        <tr r="CU207" s="4"/>
      </tp>
      <tp t="e">
        <v>#N/A</v>
        <stp/>
        <stp>BDH|8956694227753354429</stp>
        <tr r="AR93" s="4"/>
      </tp>
      <tp t="e">
        <v>#N/A</v>
        <stp/>
        <stp>BDH|8595933369394829811</stp>
        <tr r="CU220" s="4"/>
      </tp>
      <tp t="e">
        <v>#N/A</v>
        <stp/>
        <stp>BDH|4112896909546484130</stp>
        <tr r="DB61" s="4"/>
      </tp>
      <tp t="e">
        <v>#N/A</v>
        <stp/>
        <stp>BDH|2358273922239220029</stp>
        <tr r="CU122" s="4"/>
      </tp>
      <tp t="e">
        <v>#N/A</v>
        <stp/>
        <stp>BDH|3824216349297670910</stp>
        <tr r="AP259" s="4"/>
      </tp>
      <tp t="e">
        <v>#N/A</v>
        <stp/>
        <stp>BDH|3150022935118856393</stp>
        <tr r="BV90" s="4"/>
      </tp>
      <tp t="e">
        <v>#N/A</v>
        <stp/>
        <stp>BDH|9192143635972419230</stp>
        <tr r="CZ261" s="4"/>
      </tp>
      <tp t="e">
        <v>#N/A</v>
        <stp/>
        <stp>BDH|8816699909992831777</stp>
        <tr r="BT218" s="4"/>
      </tp>
      <tp t="e">
        <v>#N/A</v>
        <stp/>
        <stp>BDH|7665239542742525853</stp>
        <tr r="BS178" s="4"/>
      </tp>
      <tp t="e">
        <v>#N/A</v>
        <stp/>
        <stp>BDH|3226863065767672109</stp>
        <tr r="CV32" s="4"/>
      </tp>
      <tp t="e">
        <v>#N/A</v>
        <stp/>
        <stp>BDH|3243499725416999808</stp>
        <tr r="CV222" s="4"/>
      </tp>
      <tp t="e">
        <v>#N/A</v>
        <stp/>
        <stp>BDH|8920774228126594045</stp>
        <tr r="W201" s="4"/>
      </tp>
      <tp t="e">
        <v>#N/A</v>
        <stp/>
        <stp>BDH|5632033024705109946</stp>
        <tr r="AQ234" s="4"/>
      </tp>
      <tp t="e">
        <v>#N/A</v>
        <stp/>
        <stp>BDH|5181719584445664463</stp>
        <tr r="AR251" s="4"/>
      </tp>
      <tp t="e">
        <v>#N/A</v>
        <stp/>
        <stp>BDH|4090228027406031915</stp>
        <tr r="CV34" s="4"/>
      </tp>
      <tp t="e">
        <v>#N/A</v>
        <stp/>
        <stp>BDH|1558949500034693737</stp>
        <tr r="CW130" s="4"/>
      </tp>
      <tp t="e">
        <v>#N/A</v>
        <stp/>
        <stp>BDH|4243929769804427493</stp>
        <tr r="AS245" s="4"/>
      </tp>
      <tp t="e">
        <v>#N/A</v>
        <stp/>
        <stp>BDH|7765430387092491236</stp>
        <tr r="AS99" s="4"/>
      </tp>
      <tp t="e">
        <v>#N/A</v>
        <stp/>
        <stp>BDH|9755732699694103888</stp>
        <tr r="W174" s="4"/>
      </tp>
      <tp t="e">
        <v>#N/A</v>
        <stp/>
        <stp>BDH|7386775385284662731</stp>
        <tr r="CZ105" s="4"/>
      </tp>
      <tp t="e">
        <v>#N/A</v>
        <stp/>
        <stp>BDH|3264778053493107931</stp>
        <tr r="CX161" s="4"/>
        <tr r="DC161" s="4"/>
      </tp>
      <tp t="e">
        <v>#N/A</v>
        <stp/>
        <stp>BDH|5125326287011794471</stp>
        <tr r="CX261" s="4"/>
        <tr r="DC261" s="4"/>
      </tp>
      <tp t="e">
        <v>#N/A</v>
        <stp/>
        <stp>BDH|4263696938298452227</stp>
        <tr r="BS160" s="4"/>
      </tp>
      <tp t="e">
        <v>#N/A</v>
        <stp/>
        <stp>BDH|4284967262168585865</stp>
        <tr r="DB255" s="4"/>
      </tp>
      <tp t="e">
        <v>#N/A</v>
        <stp/>
        <stp>BDH|8815379847657859358</stp>
        <tr r="BS42" s="4"/>
      </tp>
      <tp t="e">
        <v>#N/A</v>
        <stp/>
        <stp>BDH|4227611472286749833</stp>
        <tr r="DA142" s="4"/>
      </tp>
      <tp t="e">
        <v>#N/A</v>
        <stp/>
        <stp>BDH|9546062084349253308</stp>
        <tr r="CW34" s="4"/>
      </tp>
      <tp t="e">
        <v>#N/A</v>
        <stp/>
        <stp>BDH|8448060855273441568</stp>
        <tr r="BU241" s="4"/>
      </tp>
      <tp t="e">
        <v>#N/A</v>
        <stp/>
        <stp>BDH|8180247888210862907</stp>
        <tr r="CV153" s="4"/>
      </tp>
      <tp t="e">
        <v>#N/A</v>
        <stp/>
        <stp>BDH|76873548199211381</stp>
        <tr r="CV46" s="4"/>
      </tp>
      <tp t="e">
        <v>#N/A</v>
        <stp/>
        <stp>BDH|24713400311528016</stp>
        <tr r="CU272" s="4"/>
      </tp>
      <tp t="e">
        <v>#N/A</v>
        <stp/>
        <stp>BDH|44144307886650140</stp>
        <tr r="V25" s="4"/>
      </tp>
      <tp t="e">
        <v>#N/A</v>
        <stp/>
        <stp>BDH|6940465305722828484</stp>
        <tr r="CZ198" s="4"/>
      </tp>
      <tp t="e">
        <v>#N/A</v>
        <stp/>
        <stp>BDH|4418696573019456802</stp>
        <tr r="W87" s="4"/>
      </tp>
      <tp t="e">
        <v>#N/A</v>
        <stp/>
        <stp>BDH|3287145052196717598</stp>
        <tr r="DA204" s="4"/>
      </tp>
      <tp t="e">
        <v>#N/A</v>
        <stp/>
        <stp>BDH|1807444662286664126</stp>
        <tr r="Z224" s="4"/>
      </tp>
      <tp t="e">
        <v>#N/A</v>
        <stp/>
        <stp>BDH|7929345249090880466</stp>
        <tr r="BR172" s="4"/>
      </tp>
      <tp t="e">
        <v>#N/A</v>
        <stp/>
        <stp>BDH|4737080013791053068</stp>
        <tr r="AT33" s="4"/>
      </tp>
      <tp t="e">
        <v>#N/A</v>
        <stp/>
        <stp>BDH|6974401933105831088</stp>
        <tr r="X172" s="4"/>
      </tp>
      <tp t="e">
        <v>#N/A</v>
        <stp/>
        <stp>BDH|8072691455477747819</stp>
        <tr r="AR78" s="4"/>
      </tp>
      <tp t="e">
        <v>#N/A</v>
        <stp/>
        <stp>BDH|8857644929960965860</stp>
        <tr r="AS159" s="4"/>
      </tp>
      <tp t="e">
        <v>#N/A</v>
        <stp/>
        <stp>BDH|7864333411253472250</stp>
        <tr r="CW186" s="4"/>
      </tp>
      <tp t="e">
        <v>#N/A</v>
        <stp/>
        <stp>BDH|6624186653331311756</stp>
        <tr r="AP229" s="4"/>
      </tp>
      <tp t="e">
        <v>#N/A</v>
        <stp/>
        <stp>BDH|8522276776330719986</stp>
        <tr r="BR55" s="4"/>
      </tp>
      <tp t="e">
        <v>#N/A</v>
        <stp/>
        <stp>BDH|1508391336267348225</stp>
        <tr r="BT72" s="4"/>
      </tp>
      <tp t="e">
        <v>#N/A</v>
        <stp/>
        <stp>BDH|6990599354932891075</stp>
        <tr r="CW205" s="4"/>
      </tp>
      <tp t="e">
        <v>#N/A</v>
        <stp/>
        <stp>BDH|8408620534349817017</stp>
        <tr r="DB203" s="4"/>
      </tp>
      <tp t="e">
        <v>#N/A</v>
        <stp/>
        <stp>BDH|3290071668022070368</stp>
        <tr r="DB36" s="4"/>
      </tp>
      <tp t="e">
        <v>#N/A</v>
        <stp/>
        <stp>BDH|8688587049265442885</stp>
        <tr r="CU119" s="4"/>
      </tp>
      <tp t="e">
        <v>#N/A</v>
        <stp/>
        <stp>BDH|2752499114182049117</stp>
        <tr r="CU213" s="4"/>
      </tp>
      <tp t="e">
        <v>#N/A</v>
        <stp/>
        <stp>BDH|2941016190366719971</stp>
        <tr r="BT164" s="4"/>
      </tp>
      <tp t="e">
        <v>#N/A</v>
        <stp/>
        <stp>BDH|4776363119054126616</stp>
        <tr r="V36" s="4"/>
      </tp>
      <tp t="e">
        <v>#N/A</v>
        <stp/>
        <stp>BDH|5485220839248764809</stp>
        <tr r="AQ49" s="4"/>
      </tp>
      <tp t="e">
        <v>#N/A</v>
        <stp/>
        <stp>BDH|1075653299278460204</stp>
        <tr r="BT214" s="4"/>
      </tp>
      <tp t="e">
        <v>#N/A</v>
        <stp/>
        <stp>BDH|5074417168411887298</stp>
        <tr r="BR67" s="4"/>
      </tp>
      <tp t="e">
        <v>#N/A</v>
        <stp/>
        <stp>BDH|2402062355610750387</stp>
        <tr r="CX64" s="4"/>
        <tr r="DC64" s="4"/>
      </tp>
      <tp t="e">
        <v>#N/A</v>
        <stp/>
        <stp>BDH|6861112811081759377</stp>
        <tr r="AP84" s="4"/>
      </tp>
      <tp t="e">
        <v>#N/A</v>
        <stp/>
        <stp>BDH|2325660772282992562</stp>
        <tr r="AR75" s="4"/>
      </tp>
      <tp t="e">
        <v>#N/A</v>
        <stp/>
        <stp>BDH|1283786113862643178</stp>
        <tr r="BU103" s="4"/>
      </tp>
      <tp t="e">
        <v>#N/A</v>
        <stp/>
        <stp>BDH|1298980262073062902</stp>
        <tr r="DA45" s="4"/>
      </tp>
      <tp t="e">
        <v>#N/A</v>
        <stp/>
        <stp>BDH|7922303373203696446</stp>
        <tr r="Y106" s="4"/>
      </tp>
      <tp t="e">
        <v>#N/A</v>
        <stp/>
        <stp>BDH|1974353881518065659</stp>
        <tr r="CZ117" s="4"/>
      </tp>
      <tp t="e">
        <v>#N/A</v>
        <stp/>
        <stp>BDH|3591535202291941348</stp>
        <tr r="BT31" s="4"/>
      </tp>
      <tp t="e">
        <v>#N/A</v>
        <stp/>
        <stp>BDH|5307386321782219216</stp>
        <tr r="Z91" s="4"/>
      </tp>
      <tp t="e">
        <v>#N/A</v>
        <stp/>
        <stp>BDH|5712506119771410439</stp>
        <tr r="AT92" s="4"/>
      </tp>
      <tp t="e">
        <v>#N/A</v>
        <stp/>
        <stp>BDH|5805559881508110445</stp>
        <tr r="AQ60" s="4"/>
      </tp>
      <tp t="e">
        <v>#N/A</v>
        <stp/>
        <stp>BDH|8551968979847757548</stp>
        <tr r="Z198" s="4"/>
      </tp>
      <tp t="e">
        <v>#N/A</v>
        <stp/>
        <stp>BDH|2923103251415583746</stp>
        <tr r="BR225" s="4"/>
      </tp>
      <tp t="e">
        <v>#N/A</v>
        <stp/>
        <stp>BDH|8581318869938452107</stp>
        <tr r="BS94" s="4"/>
      </tp>
      <tp t="e">
        <v>#N/A</v>
        <stp/>
        <stp>BDH|5393243167314141187</stp>
        <tr r="AS230" s="4"/>
      </tp>
      <tp t="e">
        <v>#N/A</v>
        <stp/>
        <stp>BDH|2549260656119473888</stp>
        <tr r="W168" s="4"/>
      </tp>
      <tp t="e">
        <v>#N/A</v>
        <stp/>
        <stp>BDH|1998654897012201801</stp>
        <tr r="CV194" s="4"/>
      </tp>
      <tp t="e">
        <v>#N/A</v>
        <stp/>
        <stp>BDH|7508245913509242998</stp>
        <tr r="AT162" s="4"/>
      </tp>
      <tp t="e">
        <v>#N/A</v>
        <stp/>
        <stp>BDH|2585435599518121309</stp>
        <tr r="CZ30" s="4"/>
      </tp>
      <tp t="e">
        <v>#N/A</v>
        <stp/>
        <stp>BDH|5818274618331016394</stp>
        <tr r="X118" s="4"/>
      </tp>
      <tp t="e">
        <v>#N/A</v>
        <stp/>
        <stp>BDH|2651596960627259232</stp>
        <tr r="BR144" s="4"/>
      </tp>
      <tp t="e">
        <v>#N/A</v>
        <stp/>
        <stp>BDH|9551877645696976701</stp>
        <tr r="X54" s="4"/>
      </tp>
      <tp t="e">
        <v>#N/A</v>
        <stp/>
        <stp>BDH|1007937767393237980</stp>
        <tr r="AT220" s="4"/>
      </tp>
      <tp t="e">
        <v>#N/A</v>
        <stp/>
        <stp>BDH|7418668538045770339</stp>
        <tr r="CU45" s="4"/>
      </tp>
      <tp t="e">
        <v>#N/A</v>
        <stp/>
        <stp>BDH|5432298801626183533</stp>
        <tr r="BR241" s="4"/>
      </tp>
      <tp t="e">
        <v>#N/A</v>
        <stp/>
        <stp>BDH|8532048207508913416</stp>
        <tr r="Y208" s="4"/>
      </tp>
      <tp t="e">
        <v>#N/A</v>
        <stp/>
        <stp>BDH|7685076201780888369</stp>
        <tr r="DA247" s="4"/>
      </tp>
      <tp t="e">
        <v>#N/A</v>
        <stp/>
        <stp>BDH|7473022029818274937</stp>
        <tr r="Z73" s="4"/>
      </tp>
      <tp t="e">
        <v>#N/A</v>
        <stp/>
        <stp>BDH|1819755746902504401</stp>
        <tr r="V190" s="4"/>
      </tp>
      <tp t="e">
        <v>#N/A</v>
        <stp/>
        <stp>BDH|4078987572318550607</stp>
        <tr r="CW95" s="4"/>
      </tp>
      <tp t="e">
        <v>#N/A</v>
        <stp/>
        <stp>BDH|6461370745292951700</stp>
        <tr r="BV144" s="4"/>
      </tp>
      <tp t="e">
        <v>#N/A</v>
        <stp/>
        <stp>BDH|5151556936027841056</stp>
        <tr r="BS189" s="4"/>
      </tp>
      <tp t="e">
        <v>#N/A</v>
        <stp/>
        <stp>BDH|2871287150301951066</stp>
        <tr r="BS159" s="4"/>
      </tp>
      <tp t="e">
        <v>#N/A</v>
        <stp/>
        <stp>BDH|9148987133320425712</stp>
        <tr r="AR179" s="4"/>
      </tp>
      <tp t="e">
        <v>#N/A</v>
        <stp/>
        <stp>BDH|4750125808225607441</stp>
        <tr r="W150" s="4"/>
      </tp>
      <tp t="e">
        <v>#N/A</v>
        <stp/>
        <stp>BDH|5867158218890974133</stp>
        <tr r="CZ150" s="4"/>
      </tp>
      <tp t="e">
        <v>#N/A</v>
        <stp/>
        <stp>BDH|6740770106124817111</stp>
        <tr r="CZ147" s="4"/>
      </tp>
      <tp t="e">
        <v>#N/A</v>
        <stp/>
        <stp>BDH|5492746364607289795</stp>
        <tr r="CX51" s="4"/>
        <tr r="DC51" s="4"/>
      </tp>
      <tp t="e">
        <v>#N/A</v>
        <stp/>
        <stp>BDH|9596144290600690588</stp>
        <tr r="AT48" s="4"/>
      </tp>
      <tp t="e">
        <v>#N/A</v>
        <stp/>
        <stp>BDH|3139357469695188730</stp>
        <tr r="AS250" s="4"/>
      </tp>
      <tp t="e">
        <v>#N/A</v>
        <stp/>
        <stp>BDH|3550746981990669896</stp>
        <tr r="AS228" s="4"/>
      </tp>
      <tp t="e">
        <v>#N/A</v>
        <stp/>
        <stp>BDH|8291111744730865906</stp>
        <tr r="AQ243" s="4"/>
      </tp>
      <tp t="e">
        <v>#N/A</v>
        <stp/>
        <stp>BDH|6035882974645696851</stp>
        <tr r="AS89" s="4"/>
      </tp>
      <tp t="e">
        <v>#N/A</v>
        <stp/>
        <stp>BDH|2833738365731516643</stp>
        <tr r="X104" s="4"/>
      </tp>
      <tp t="e">
        <v>#N/A</v>
        <stp/>
        <stp>BDH|9136416633803908953</stp>
        <tr r="CX133" s="4"/>
        <tr r="DC133" s="4"/>
      </tp>
      <tp t="e">
        <v>#N/A</v>
        <stp/>
        <stp>BDH|1358323887976872829</stp>
        <tr r="AP157" s="4"/>
      </tp>
      <tp t="e">
        <v>#N/A</v>
        <stp/>
        <stp>BDH|9285856938371076739</stp>
        <tr r="BT189" s="4"/>
      </tp>
      <tp t="e">
        <v>#N/A</v>
        <stp/>
        <stp>BDH|6338487152463060053</stp>
        <tr r="V71" s="4"/>
      </tp>
      <tp t="e">
        <v>#N/A</v>
        <stp/>
        <stp>BDH|4597686097537766818</stp>
        <tr r="Y231" s="4"/>
      </tp>
      <tp t="e">
        <v>#N/A</v>
        <stp/>
        <stp>BDH|3621382258662989339</stp>
        <tr r="BR256" s="4"/>
      </tp>
      <tp t="e">
        <v>#N/A</v>
        <stp/>
        <stp>BDH|5685008376640455685</stp>
        <tr r="DB119" s="4"/>
      </tp>
      <tp t="e">
        <v>#N/A</v>
        <stp/>
        <stp>BDH|7244003462723560690</stp>
        <tr r="DB247" s="4"/>
      </tp>
      <tp t="e">
        <v>#N/A</v>
        <stp/>
        <stp>BDH|4254261739452118307</stp>
        <tr r="Y154" s="4"/>
      </tp>
      <tp t="e">
        <v>#N/A</v>
        <stp/>
        <stp>BDH|7396468759383238128</stp>
        <tr r="W214" s="4"/>
      </tp>
      <tp t="e">
        <v>#N/A</v>
        <stp/>
        <stp>BDH|2443689002157529777</stp>
        <tr r="AS26" s="4"/>
      </tp>
      <tp t="e">
        <v>#N/A</v>
        <stp/>
        <stp>BDH|4412566267891975205</stp>
        <tr r="CU166" s="4"/>
      </tp>
      <tp t="e">
        <v>#N/A</v>
        <stp/>
        <stp>BDH|1420618618825081714</stp>
        <tr r="BS139" s="4"/>
      </tp>
      <tp t="e">
        <v>#N/A</v>
        <stp/>
        <stp>BDH|2083270503301938516</stp>
        <tr r="AQ249" s="4"/>
      </tp>
      <tp t="e">
        <v>#N/A</v>
        <stp/>
        <stp>BDH|7224203118968291850</stp>
        <tr r="Z240" s="4"/>
      </tp>
      <tp t="e">
        <v>#N/A</v>
        <stp/>
        <stp>BDH|7504292924163606037</stp>
        <tr r="W72" s="4"/>
      </tp>
      <tp t="e">
        <v>#N/A</v>
        <stp/>
        <stp>BDH|3951251255787430704</stp>
        <tr r="BV29" s="4"/>
      </tp>
      <tp t="e">
        <v>#N/A</v>
        <stp/>
        <stp>BDH|4447830782729077983</stp>
        <tr r="CW197" s="4"/>
      </tp>
      <tp t="e">
        <v>#N/A</v>
        <stp/>
        <stp>BDH|5424947743114891865</stp>
        <tr r="CU193" s="4"/>
      </tp>
      <tp t="e">
        <v>#N/A</v>
        <stp/>
        <stp>BDH|2565163131332898675</stp>
        <tr r="Z123" s="4"/>
      </tp>
      <tp t="e">
        <v>#N/A</v>
        <stp/>
        <stp>BDH|6832266662866759067</stp>
        <tr r="Y187" s="4"/>
      </tp>
      <tp t="e">
        <v>#N/A</v>
        <stp/>
        <stp>BDH|2482231050322814325</stp>
        <tr r="CV230" s="4"/>
      </tp>
      <tp t="e">
        <v>#N/A</v>
        <stp/>
        <stp>BDH|8154466622262756804</stp>
        <tr r="AQ47" s="4"/>
      </tp>
      <tp t="e">
        <v>#N/A</v>
        <stp/>
        <stp>BDH|6233459085147992991</stp>
        <tr r="CV166" s="4"/>
      </tp>
      <tp t="e">
        <v>#N/A</v>
        <stp/>
        <stp>BDH|3901425338569216932</stp>
        <tr r="Y215" s="4"/>
      </tp>
      <tp t="e">
        <v>#N/A</v>
        <stp/>
        <stp>BDH|3449475051342002407</stp>
        <tr r="AQ36" s="4"/>
      </tp>
      <tp t="e">
        <v>#N/A</v>
        <stp/>
        <stp>BDH|7826096072256338220</stp>
        <tr r="CV201" s="4"/>
      </tp>
      <tp t="e">
        <v>#N/A</v>
        <stp/>
        <stp>BDH|2619273722804346227</stp>
        <tr r="X75" s="4"/>
      </tp>
      <tp t="e">
        <v>#N/A</v>
        <stp/>
        <stp>BDH|7427582524966938232</stp>
        <tr r="AQ262" s="4"/>
      </tp>
      <tp t="e">
        <v>#N/A</v>
        <stp/>
        <stp>BDH|2187891133745818817</stp>
        <tr r="CV69" s="4"/>
      </tp>
      <tp t="e">
        <v>#N/A</v>
        <stp/>
        <stp>BDH|8082911507176076342</stp>
        <tr r="AR174" s="4"/>
      </tp>
      <tp t="e">
        <v>#N/A</v>
        <stp/>
        <stp>BDH|8734936703661687436</stp>
        <tr r="W153" s="4"/>
      </tp>
      <tp t="e">
        <v>#N/A</v>
        <stp/>
        <stp>BDH|4577178215535634535</stp>
        <tr r="AQ264" s="4"/>
      </tp>
      <tp t="e">
        <v>#N/A</v>
        <stp/>
        <stp>BDH|2494540219780389288</stp>
        <tr r="BR145" s="4"/>
      </tp>
      <tp t="e">
        <v>#N/A</v>
        <stp/>
        <stp>BDH|8439824707971085524</stp>
        <tr r="DB270" s="4"/>
      </tp>
      <tp t="e">
        <v>#N/A</v>
        <stp/>
        <stp>BDH|2868483937490000143</stp>
        <tr r="AS104" s="4"/>
      </tp>
      <tp t="e">
        <v>#N/A</v>
        <stp/>
        <stp>BDH|1511431920693263075</stp>
        <tr r="DB230" s="4"/>
      </tp>
      <tp t="e">
        <v>#N/A</v>
        <stp/>
        <stp>BDH|3789879496330156642</stp>
        <tr r="Z221" s="4"/>
      </tp>
      <tp t="e">
        <v>#N/A</v>
        <stp/>
        <stp>BDH|7253426959133258183</stp>
        <tr r="AQ30" s="4"/>
      </tp>
      <tp t="e">
        <v>#N/A</v>
        <stp/>
        <stp>BDH|2422241252495902483</stp>
        <tr r="Y118" s="4"/>
      </tp>
      <tp t="e">
        <v>#N/A</v>
        <stp/>
        <stp>BDH|4947475671242928159</stp>
        <tr r="CZ227" s="4"/>
      </tp>
      <tp t="e">
        <v>#N/A</v>
        <stp/>
        <stp>BDH|8749967206921286469</stp>
        <tr r="DB30" s="4"/>
      </tp>
      <tp t="e">
        <v>#N/A</v>
        <stp/>
        <stp>BDH|9402430494017192714</stp>
        <tr r="CX151" s="4"/>
        <tr r="DC151" s="4"/>
      </tp>
      <tp t="e">
        <v>#N/A</v>
        <stp/>
        <stp>BDH|1339131318177955210</stp>
        <tr r="Z95" s="4"/>
      </tp>
      <tp t="e">
        <v>#N/A</v>
        <stp/>
        <stp>BDH|2913498870632632765</stp>
        <tr r="AQ252" s="4"/>
      </tp>
      <tp t="e">
        <v>#N/A</v>
        <stp/>
        <stp>BDH|5592045095808388077</stp>
        <tr r="CX197" s="4"/>
        <tr r="DC197" s="4"/>
      </tp>
      <tp t="e">
        <v>#N/A</v>
        <stp/>
        <stp>BDH|2520232436452839589</stp>
        <tr r="Y201" s="4"/>
      </tp>
      <tp t="e">
        <v>#N/A</v>
        <stp/>
        <stp>BDH|5509388945490854618</stp>
        <tr r="AT148" s="4"/>
      </tp>
      <tp t="e">
        <v>#N/A</v>
        <stp/>
        <stp>BDH|2341681013390177180</stp>
        <tr r="BV137" s="4"/>
      </tp>
      <tp t="e">
        <v>#N/A</v>
        <stp/>
        <stp>BDH|4178601512652183539</stp>
        <tr r="AT127" s="4"/>
      </tp>
      <tp t="e">
        <v>#N/A</v>
        <stp/>
        <stp>BDH|1390413626096627538</stp>
        <tr r="AP104" s="4"/>
      </tp>
      <tp t="e">
        <v>#N/A</v>
        <stp/>
        <stp>BDH|2499271054711354059</stp>
        <tr r="AQ41" s="4"/>
      </tp>
      <tp t="e">
        <v>#N/A</v>
        <stp/>
        <stp>BDH|3260457887152454957</stp>
        <tr r="CU182" s="4"/>
      </tp>
      <tp t="e">
        <v>#N/A</v>
        <stp/>
        <stp>BDH|6840526294339625797</stp>
        <tr r="DB186" s="4"/>
      </tp>
      <tp t="e">
        <v>#N/A</v>
        <stp/>
        <stp>BDH|6276080335848963970</stp>
        <tr r="AS88" s="4"/>
      </tp>
      <tp t="e">
        <v>#N/A</v>
        <stp/>
        <stp>BDH|4461947249445153898</stp>
        <tr r="BS171" s="4"/>
      </tp>
      <tp t="e">
        <v>#N/A</v>
        <stp/>
        <stp>BDH|5007212686342702961</stp>
        <tr r="Z261" s="4"/>
      </tp>
      <tp t="e">
        <v>#N/A</v>
        <stp/>
        <stp>BDH|2896113308480365748</stp>
        <tr r="AP214" s="4"/>
      </tp>
      <tp t="e">
        <v>#N/A</v>
        <stp/>
        <stp>BDH|1444745850162511531</stp>
        <tr r="CV84" s="4"/>
      </tp>
      <tp t="e">
        <v>#N/A</v>
        <stp/>
        <stp>BDH|8522466082727417731</stp>
        <tr r="W197" s="4"/>
      </tp>
      <tp t="e">
        <v>#N/A</v>
        <stp/>
        <stp>BDH|9355859851056999686</stp>
        <tr r="BR107" s="4"/>
      </tp>
      <tp t="e">
        <v>#N/A</v>
        <stp/>
        <stp>BDH|1519131002493485769</stp>
        <tr r="DA105" s="4"/>
      </tp>
      <tp t="e">
        <v>#N/A</v>
        <stp/>
        <stp>BDH|7878395091238739116</stp>
        <tr r="BT170" s="4"/>
      </tp>
      <tp t="e">
        <v>#N/A</v>
        <stp/>
        <stp>BDH|2309191336623977737</stp>
        <tr r="BT252" s="4"/>
      </tp>
      <tp t="e">
        <v>#N/A</v>
        <stp/>
        <stp>BDH|3544346347688007803</stp>
        <tr r="CU233" s="4"/>
      </tp>
      <tp t="e">
        <v>#N/A</v>
        <stp/>
        <stp>BDH|8016996113107562399</stp>
        <tr r="Y172" s="4"/>
      </tp>
      <tp t="e">
        <v>#N/A</v>
        <stp/>
        <stp>BDH|3466278024270850790</stp>
        <tr r="DB149" s="4"/>
      </tp>
      <tp t="e">
        <v>#N/A</v>
        <stp/>
        <stp>BDH|4485243765422751643</stp>
        <tr r="CZ46" s="4"/>
      </tp>
      <tp t="e">
        <v>#N/A</v>
        <stp/>
        <stp>BDH|5643675512820696638</stp>
        <tr r="CX218" s="4"/>
        <tr r="DC218" s="4"/>
      </tp>
      <tp t="e">
        <v>#N/A</v>
        <stp/>
        <stp>BDH|6937959409318402373</stp>
        <tr r="DB198" s="4"/>
      </tp>
      <tp t="e">
        <v>#N/A</v>
        <stp/>
        <stp>BDH|8359748178044182888</stp>
        <tr r="CW136" s="4"/>
      </tp>
      <tp t="e">
        <v>#N/A</v>
        <stp/>
        <stp>BDH|5689032554576132261</stp>
        <tr r="AP240" s="4"/>
      </tp>
      <tp t="e">
        <v>#N/A</v>
        <stp/>
        <stp>BDH|3691194540244868615</stp>
        <tr r="AQ95" s="4"/>
      </tp>
      <tp t="e">
        <v>#N/A</v>
        <stp/>
        <stp>BDH|5273643810294754262</stp>
        <tr r="DA238" s="4"/>
      </tp>
      <tp t="e">
        <v>#N/A</v>
        <stp/>
        <stp>BDH|6538188468484583176</stp>
        <tr r="BV155" s="4"/>
      </tp>
      <tp t="e">
        <v>#N/A</v>
        <stp/>
        <stp>BDH|4064682500410643690</stp>
        <tr r="Y189" s="4"/>
      </tp>
      <tp t="e">
        <v>#N/A</v>
        <stp/>
        <stp>BDH|1222180046053819337</stp>
        <tr r="Z83" s="4"/>
      </tp>
      <tp t="e">
        <v>#N/A</v>
        <stp/>
        <stp>BDH|2400265806214670057</stp>
        <tr r="AR160" s="4"/>
      </tp>
      <tp t="e">
        <v>#N/A</v>
        <stp/>
        <stp>BDH|3715188734412816744</stp>
        <tr r="AR55" s="4"/>
      </tp>
      <tp t="e">
        <v>#N/A</v>
        <stp/>
        <stp>BDH|7914858589257153433</stp>
        <tr r="BS183" s="4"/>
      </tp>
      <tp t="e">
        <v>#N/A</v>
        <stp/>
        <stp>BDH|3370906795471301629</stp>
        <tr r="CZ205" s="4"/>
      </tp>
      <tp t="e">
        <v>#N/A</v>
        <stp/>
        <stp>BDH|8465142566689380226</stp>
        <tr r="CV30" s="4"/>
      </tp>
      <tp t="e">
        <v>#N/A</v>
        <stp/>
        <stp>BDH|3695078166298892985</stp>
        <tr r="DA74" s="4"/>
      </tp>
      <tp t="e">
        <v>#N/A</v>
        <stp/>
        <stp>BDH|7136799745536833622</stp>
        <tr r="Z155" s="4"/>
      </tp>
      <tp t="e">
        <v>#N/A</v>
        <stp/>
        <stp>BDH|6243148141163395404</stp>
        <tr r="BS83" s="4"/>
      </tp>
      <tp t="e">
        <v>#N/A</v>
        <stp/>
        <stp>BDH|5460647881668266771</stp>
        <tr r="AP88" s="4"/>
      </tp>
      <tp t="e">
        <v>#N/A</v>
        <stp/>
        <stp>BDH|3951396064740463241</stp>
        <tr r="CZ101" s="4"/>
      </tp>
      <tp t="e">
        <v>#N/A</v>
        <stp/>
        <stp>BDH|9484658364059755462</stp>
        <tr r="BR210" s="4"/>
      </tp>
      <tp t="e">
        <v>#N/A</v>
        <stp/>
        <stp>BDH|6600119300791080231</stp>
        <tr r="AQ162" s="4"/>
      </tp>
      <tp t="e">
        <v>#N/A</v>
        <stp/>
        <stp>BDH|5024172406358529807</stp>
        <tr r="AT68" s="4"/>
      </tp>
      <tp t="e">
        <v>#N/A</v>
        <stp/>
        <stp>BDH|7285165617761501223</stp>
        <tr r="BS46" s="4"/>
      </tp>
      <tp t="e">
        <v>#N/A</v>
        <stp/>
        <stp>BDH|8680292428108012433</stp>
        <tr r="Y147" s="4"/>
      </tp>
      <tp t="e">
        <v>#N/A</v>
        <stp/>
        <stp>BDH|6873319018775080559</stp>
        <tr r="Z90" s="4"/>
      </tp>
      <tp t="e">
        <v>#N/A</v>
        <stp/>
        <stp>BDH|1583849116969607550</stp>
        <tr r="BV211" s="4"/>
      </tp>
      <tp t="e">
        <v>#N/A</v>
        <stp/>
        <stp>BDH|3119473165080623518</stp>
        <tr r="BR69" s="4"/>
      </tp>
      <tp t="e">
        <v>#N/A</v>
        <stp/>
        <stp>BDH|2891995511059118757</stp>
        <tr r="X65" s="4"/>
      </tp>
      <tp t="e">
        <v>#N/A</v>
        <stp/>
        <stp>BDH|7148052023567194620</stp>
        <tr r="Y204" s="4"/>
      </tp>
      <tp t="e">
        <v>#N/A</v>
        <stp/>
        <stp>BDH|3779122827871091569</stp>
        <tr r="CX241" s="4"/>
        <tr r="DC241" s="4"/>
      </tp>
      <tp t="e">
        <v>#N/A</v>
        <stp/>
        <stp>BDH|5994128614822211394</stp>
        <tr r="CW63" s="4"/>
      </tp>
      <tp t="e">
        <v>#N/A</v>
        <stp/>
        <stp>BDH|8168100001869112453</stp>
        <tr r="CW239" s="4"/>
      </tp>
      <tp t="e">
        <v>#N/A</v>
        <stp/>
        <stp>BDH|3663449037254406452</stp>
        <tr r="BU115" s="4"/>
      </tp>
      <tp t="e">
        <v>#N/A</v>
        <stp/>
        <stp>BDH|7387321992480308943</stp>
        <tr r="BR76" s="4"/>
      </tp>
      <tp t="e">
        <v>#N/A</v>
        <stp/>
        <stp>BDH|2260900582623278476</stp>
        <tr r="CZ252" s="4"/>
      </tp>
      <tp t="e">
        <v>#N/A</v>
        <stp/>
        <stp>BDH|9879003199736057246</stp>
        <tr r="Z45" s="4"/>
      </tp>
      <tp t="e">
        <v>#N/A</v>
        <stp/>
        <stp>BDH|2061287246090324080</stp>
        <tr r="BS75" s="4"/>
      </tp>
      <tp t="e">
        <v>#N/A</v>
        <stp/>
        <stp>BDH|7271441839401875520</stp>
        <tr r="CW272" s="4"/>
      </tp>
      <tp t="e">
        <v>#N/A</v>
        <stp/>
        <stp>BDH|4986493274437430458</stp>
        <tr r="AS123" s="4"/>
      </tp>
      <tp t="e">
        <v>#N/A</v>
        <stp/>
        <stp>BDH|8021727386457256430</stp>
        <tr r="BV78" s="4"/>
      </tp>
      <tp t="e">
        <v>#N/A</v>
        <stp/>
        <stp>BDH|9692549689530903072</stp>
        <tr r="CV136" s="4"/>
      </tp>
      <tp t="e">
        <v>#N/A</v>
        <stp/>
        <stp>BDH|1281038414250925497</stp>
        <tr r="BU220" s="4"/>
      </tp>
      <tp t="e">
        <v>#N/A</v>
        <stp/>
        <stp>BDH|9149809861002649130</stp>
        <tr r="CW124" s="4"/>
      </tp>
      <tp t="e">
        <v>#N/A</v>
        <stp/>
        <stp>BDH|6407232182298223029</stp>
        <tr r="DA86" s="4"/>
      </tp>
      <tp t="e">
        <v>#N/A</v>
        <stp/>
        <stp>BDH|4979718691476540890</stp>
        <tr r="AP137" s="4"/>
      </tp>
      <tp t="e">
        <v>#N/A</v>
        <stp/>
        <stp>BDH|1512379622121275570</stp>
        <tr r="AP181" s="4"/>
      </tp>
      <tp t="e">
        <v>#N/A</v>
        <stp/>
        <stp>BDH|28897261644844349</stp>
        <tr r="BU87" s="4"/>
      </tp>
      <tp t="e">
        <v>#N/A</v>
        <stp/>
        <stp>BDH|96418491105737120</stp>
        <tr r="X96" s="4"/>
      </tp>
      <tp t="e">
        <v>#N/A</v>
        <stp/>
        <stp>BDH|91490535959647710</stp>
        <tr r="BR115" s="4"/>
      </tp>
      <tp t="e">
        <v>#N/A</v>
        <stp/>
        <stp>BDH|3483460483228892231</stp>
        <tr r="AS137" s="4"/>
      </tp>
      <tp t="e">
        <v>#N/A</v>
        <stp/>
        <stp>BDH|5450837894801981006</stp>
        <tr r="BR123" s="4"/>
      </tp>
      <tp t="e">
        <v>#N/A</v>
        <stp/>
        <stp>BDH|3942440454960202714</stp>
        <tr r="CW78" s="4"/>
      </tp>
      <tp t="e">
        <v>#N/A</v>
        <stp/>
        <stp>BDH|5099811306130956844</stp>
        <tr r="DA99" s="4"/>
      </tp>
      <tp t="e">
        <v>#N/A</v>
        <stp/>
        <stp>BDH|9562580376857317925</stp>
        <tr r="BS67" s="4"/>
      </tp>
      <tp t="e">
        <v>#N/A</v>
        <stp/>
        <stp>BDH|8590343286026889058</stp>
        <tr r="W71" s="4"/>
      </tp>
      <tp t="e">
        <v>#N/A</v>
        <stp/>
        <stp>BDH|3897043107492462455</stp>
        <tr r="AP118" s="4"/>
      </tp>
      <tp t="e">
        <v>#N/A</v>
        <stp/>
        <stp>BDH|2697496244347284024</stp>
        <tr r="CZ128" s="4"/>
      </tp>
      <tp t="e">
        <v>#N/A</v>
        <stp/>
        <stp>BDH|5831423680954605879</stp>
        <tr r="AT155" s="4"/>
      </tp>
      <tp t="e">
        <v>#N/A</v>
        <stp/>
        <stp>BDH|4448720746347204597</stp>
        <tr r="CX118" s="4"/>
        <tr r="DC118" s="4"/>
      </tp>
      <tp t="e">
        <v>#N/A</v>
        <stp/>
        <stp>BDH|4638339629263534329</stp>
        <tr r="X223" s="4"/>
      </tp>
      <tp t="e">
        <v>#N/A</v>
        <stp/>
        <stp>BDH|5608245466000998469</stp>
        <tr r="CV250" s="4"/>
      </tp>
      <tp t="e">
        <v>#N/A</v>
        <stp/>
        <stp>BDH|9706627317878982302</stp>
        <tr r="CV98" s="4"/>
      </tp>
      <tp t="e">
        <v>#N/A</v>
        <stp/>
        <stp>BDH|8946705655047405837</stp>
        <tr r="DB221" s="4"/>
      </tp>
      <tp t="e">
        <v>#N/A</v>
        <stp/>
        <stp>BDH|4325022645747614290</stp>
        <tr r="DB75" s="4"/>
      </tp>
      <tp t="e">
        <v>#N/A</v>
        <stp/>
        <stp>BDH|1997599009862525373</stp>
        <tr r="BT110" s="4"/>
      </tp>
      <tp t="e">
        <v>#N/A</v>
        <stp/>
        <stp>BDH|4849718559162319187</stp>
        <tr r="AS154" s="4"/>
      </tp>
      <tp t="e">
        <v>#N/A</v>
        <stp/>
        <stp>BDH|2186687813413377326</stp>
        <tr r="BS131" s="4"/>
      </tp>
      <tp t="e">
        <v>#N/A</v>
        <stp/>
        <stp>BDH|5612969080647342684</stp>
        <tr r="AQ173" s="4"/>
      </tp>
      <tp t="e">
        <v>#N/A</v>
        <stp/>
        <stp>BDH|3007804894604534390</stp>
        <tr r="AT84" s="4"/>
      </tp>
      <tp t="e">
        <v>#N/A</v>
        <stp/>
        <stp>BDH|3942642570072363563</stp>
        <tr r="Y191" s="4"/>
      </tp>
      <tp t="e">
        <v>#N/A</v>
        <stp/>
        <stp>BDH|5080632529001199530</stp>
        <tr r="CV91" s="4"/>
      </tp>
      <tp t="e">
        <v>#N/A</v>
        <stp/>
        <stp>BDH|8022858174505993703</stp>
        <tr r="CZ186" s="4"/>
      </tp>
      <tp t="e">
        <v>#N/A</v>
        <stp/>
        <stp>BDH|4347350948673346551</stp>
        <tr r="CV74" s="4"/>
      </tp>
      <tp t="e">
        <v>#N/A</v>
        <stp/>
        <stp>BDH|5577685626521547565</stp>
        <tr r="AP116" s="4"/>
      </tp>
      <tp t="e">
        <v>#N/A</v>
        <stp/>
        <stp>BDH|2388131698076510950</stp>
        <tr r="BR118" s="4"/>
      </tp>
      <tp t="e">
        <v>#N/A</v>
        <stp/>
        <stp>BDH|3950209429141910717</stp>
        <tr r="DB194" s="4"/>
      </tp>
      <tp t="e">
        <v>#N/A</v>
        <stp/>
        <stp>BDH|7416503008350727739</stp>
        <tr r="DA34" s="4"/>
      </tp>
      <tp t="e">
        <v>#N/A</v>
        <stp/>
        <stp>BDH|7887049724347818789</stp>
        <tr r="CV64" s="4"/>
      </tp>
      <tp t="e">
        <v>#N/A</v>
        <stp/>
        <stp>BDH|9675433532359887270</stp>
        <tr r="CW210" s="4"/>
      </tp>
      <tp t="e">
        <v>#N/A</v>
        <stp/>
        <stp>BDH|1281770412230887263</stp>
        <tr r="AR95" s="4"/>
      </tp>
      <tp t="e">
        <v>#N/A</v>
        <stp/>
        <stp>BDH|7954013169857075389</stp>
        <tr r="DA224" s="4"/>
      </tp>
      <tp t="e">
        <v>#N/A</v>
        <stp/>
        <stp>BDH|2710913465659262180</stp>
        <tr r="AT49" s="4"/>
      </tp>
      <tp t="e">
        <v>#N/A</v>
        <stp/>
        <stp>BDH|3016496011785115605</stp>
        <tr r="DA168" s="4"/>
      </tp>
      <tp t="e">
        <v>#N/A</v>
        <stp/>
        <stp>BDH|1402482364846328020</stp>
        <tr r="CW221" s="4"/>
      </tp>
      <tp t="e">
        <v>#N/A</v>
        <stp/>
        <stp>BDH|1031045724262884417</stp>
        <tr r="Y40" s="4"/>
      </tp>
      <tp t="e">
        <v>#N/A</v>
        <stp/>
        <stp>BDH|4189207515910858258</stp>
        <tr r="AP158" s="4"/>
      </tp>
      <tp t="e">
        <v>#N/A</v>
        <stp/>
        <stp>BDH|5841095209277172709</stp>
        <tr r="Z53" s="4"/>
      </tp>
      <tp t="e">
        <v>#N/A</v>
        <stp/>
        <stp>BDH|8815761257649103619</stp>
        <tr r="AT241" s="4"/>
      </tp>
      <tp t="e">
        <v>#N/A</v>
        <stp/>
        <stp>BDH|4869332698808905332</stp>
        <tr r="V119" s="4"/>
      </tp>
      <tp t="e">
        <v>#N/A</v>
        <stp/>
        <stp>BDH|2497024258835748772</stp>
        <tr r="BU240" s="4"/>
      </tp>
      <tp t="e">
        <v>#N/A</v>
        <stp/>
        <stp>BDH|9731702395500954254</stp>
        <tr r="BR218" s="4"/>
      </tp>
      <tp t="e">
        <v>#N/A</v>
        <stp/>
        <stp>BDH|7570191307417000456</stp>
        <tr r="X204" s="4"/>
      </tp>
      <tp t="e">
        <v>#N/A</v>
        <stp/>
        <stp>BDH|4915036210717749733</stp>
        <tr r="AR63" s="4"/>
      </tp>
      <tp t="e">
        <v>#N/A</v>
        <stp/>
        <stp>BDH|8309450453488282497</stp>
        <tr r="BR119" s="4"/>
      </tp>
      <tp t="e">
        <v>#N/A</v>
        <stp/>
        <stp>BDH|9215442070868159795</stp>
        <tr r="BT145" s="4"/>
      </tp>
      <tp t="e">
        <v>#N/A</v>
        <stp/>
        <stp>BDH|9580207738704641956</stp>
        <tr r="CX71" s="4"/>
        <tr r="DC71" s="4"/>
      </tp>
      <tp t="e">
        <v>#N/A</v>
        <stp/>
        <stp>BDH|1859395505142821529</stp>
        <tr r="AQ87" s="4"/>
      </tp>
      <tp t="e">
        <v>#N/A</v>
        <stp/>
        <stp>BDH|6777962893732992156</stp>
        <tr r="AP33" s="4"/>
      </tp>
      <tp t="e">
        <v>#N/A</v>
        <stp/>
        <stp>BDH|3428426008152387030</stp>
        <tr r="BS179" s="4"/>
      </tp>
      <tp t="e">
        <v>#N/A</v>
        <stp/>
        <stp>BDH|5556174420314494784</stp>
        <tr r="CU217" s="4"/>
      </tp>
      <tp t="e">
        <v>#N/A</v>
        <stp/>
        <stp>BDH|6764048626905812439</stp>
        <tr r="X254" s="4"/>
      </tp>
      <tp t="e">
        <v>#N/A</v>
        <stp/>
        <stp>BDH|7139932638320326861</stp>
        <tr r="AR264" s="4"/>
      </tp>
      <tp t="e">
        <v>#N/A</v>
        <stp/>
        <stp>BDH|9659100472213907925</stp>
        <tr r="BV245" s="4"/>
      </tp>
      <tp t="e">
        <v>#N/A</v>
        <stp/>
        <stp>BDH|5646341025522126397</stp>
        <tr r="AQ29" s="4"/>
      </tp>
      <tp t="e">
        <v>#N/A</v>
        <stp/>
        <stp>BDH|8999310977841038806</stp>
        <tr r="CV256" s="4"/>
      </tp>
      <tp t="e">
        <v>#N/A</v>
        <stp/>
        <stp>BDH|4409292357362011458</stp>
        <tr r="AQ97" s="4"/>
      </tp>
      <tp t="e">
        <v>#N/A</v>
        <stp/>
        <stp>BDH|9296788773165020968</stp>
        <tr r="CZ249" s="4"/>
      </tp>
      <tp t="e">
        <v>#N/A</v>
        <stp/>
        <stp>BDH|3589034950315165684</stp>
        <tr r="DB44" s="4"/>
      </tp>
      <tp t="e">
        <v>#N/A</v>
        <stp/>
        <stp>BDH|9646922137851869744</stp>
        <tr r="BR101" s="4"/>
      </tp>
      <tp t="e">
        <v>#N/A</v>
        <stp/>
        <stp>BDH|6246071655380546692</stp>
        <tr r="BT190" s="4"/>
      </tp>
      <tp t="e">
        <v>#N/A</v>
        <stp/>
        <stp>BDH|8612344606046042884</stp>
        <tr r="DB68" s="4"/>
      </tp>
      <tp t="e">
        <v>#N/A</v>
        <stp/>
        <stp>BDH|8030800438486710033</stp>
        <tr r="W81" s="4"/>
      </tp>
      <tp t="e">
        <v>#N/A</v>
        <stp/>
        <stp>BDH|5090477176545598687</stp>
        <tr r="V196" s="4"/>
      </tp>
      <tp t="e">
        <v>#N/A</v>
        <stp/>
        <stp>BDH|4170335021194875473</stp>
        <tr r="AT173" s="4"/>
      </tp>
      <tp t="e">
        <v>#N/A</v>
        <stp/>
        <stp>BDH|9787288783881666767</stp>
        <tr r="DA150" s="4"/>
      </tp>
      <tp t="e">
        <v>#N/A</v>
        <stp/>
        <stp>BDH|5836343324590666128</stp>
        <tr r="Y168" s="4"/>
      </tp>
      <tp t="e">
        <v>#N/A</v>
        <stp/>
        <stp>BDH|3266196468839842870</stp>
        <tr r="DB71" s="4"/>
      </tp>
      <tp t="e">
        <v>#N/A</v>
        <stp/>
        <stp>BDH|6763172058412041555</stp>
        <tr r="CX223" s="4"/>
        <tr r="DC223" s="4"/>
      </tp>
      <tp t="e">
        <v>#N/A</v>
        <stp/>
        <stp>BDH|8390191107395327938</stp>
        <tr r="AS76" s="4"/>
      </tp>
      <tp t="e">
        <v>#N/A</v>
        <stp/>
        <stp>BDH|9524213211187044884</stp>
        <tr r="DB153" s="4"/>
      </tp>
      <tp t="e">
        <v>#N/A</v>
        <stp/>
        <stp>BDH|3830343801225377037</stp>
        <tr r="W230" s="4"/>
      </tp>
      <tp t="e">
        <v>#N/A</v>
        <stp/>
        <stp>BDH|8481985733851056624</stp>
        <tr r="W99" s="4"/>
      </tp>
      <tp t="e">
        <v>#N/A</v>
        <stp/>
        <stp>BDH|8879437129622679995</stp>
        <tr r="CX164" s="4"/>
        <tr r="DC164" s="4"/>
      </tp>
      <tp t="e">
        <v>#N/A</v>
        <stp/>
        <stp>BDH|8937909722296592035</stp>
        <tr r="DA156" s="4"/>
      </tp>
      <tp t="e">
        <v>#N/A</v>
        <stp/>
        <stp>BDH|2845443131196755674</stp>
        <tr r="AR227" s="4"/>
      </tp>
      <tp t="e">
        <v>#N/A</v>
        <stp/>
        <stp>BDH|5724350150450691699</stp>
        <tr r="CV128" s="4"/>
      </tp>
      <tp t="e">
        <v>#N/A</v>
        <stp/>
        <stp>BDH|8893976370874325713</stp>
        <tr r="CV235" s="4"/>
      </tp>
      <tp t="e">
        <v>#N/A</v>
        <stp/>
        <stp>BDH|8037088021319224663</stp>
        <tr r="AQ78" s="4"/>
      </tp>
      <tp t="e">
        <v>#N/A</v>
        <stp/>
        <stp>BDH|1897175642556712770</stp>
        <tr r="AT197" s="4"/>
      </tp>
      <tp t="e">
        <v>#N/A</v>
        <stp/>
        <stp>BDH|8786481396996682622</stp>
        <tr r="V259" s="4"/>
      </tp>
      <tp t="e">
        <v>#N/A</v>
        <stp/>
        <stp>BDH|1446098133154397309</stp>
        <tr r="BR90" s="4"/>
      </tp>
      <tp t="e">
        <v>#N/A</v>
        <stp/>
        <stp>BDH|4245394527964754461</stp>
        <tr r="BU149" s="4"/>
      </tp>
      <tp t="e">
        <v>#N/A</v>
        <stp/>
        <stp>BDH|4335287031374827404</stp>
        <tr r="Y179" s="4"/>
      </tp>
      <tp t="e">
        <v>#N/A</v>
        <stp/>
        <stp>BDH|9006924450204875480</stp>
        <tr r="DA101" s="4"/>
      </tp>
      <tp t="e">
        <v>#N/A</v>
        <stp/>
        <stp>BDH|7028388860800952736</stp>
        <tr r="Z29" s="4"/>
      </tp>
      <tp t="e">
        <v>#N/A</v>
        <stp/>
        <stp>BDH|4169732141287306524</stp>
        <tr r="X261" s="4"/>
      </tp>
      <tp t="e">
        <v>#N/A</v>
        <stp/>
        <stp>BDH|5206372627749648863</stp>
        <tr r="X20" s="4"/>
      </tp>
      <tp t="e">
        <v>#N/A</v>
        <stp/>
        <stp>BDH|2494834230438478419</stp>
        <tr r="Z135" s="4"/>
      </tp>
      <tp t="e">
        <v>#N/A</v>
        <stp/>
        <stp>BDH|4084118046656258274</stp>
        <tr r="AP213" s="4"/>
      </tp>
      <tp t="e">
        <v>#N/A</v>
        <stp/>
        <stp>BDH|1386934402715385835</stp>
        <tr r="BV209" s="4"/>
      </tp>
      <tp t="e">
        <v>#N/A</v>
        <stp/>
        <stp>BDH|6128048254506635055</stp>
        <tr r="CU155" s="4"/>
      </tp>
      <tp t="e">
        <v>#N/A</v>
        <stp/>
        <stp>BDH|2122299969013392008</stp>
        <tr r="AQ46" s="4"/>
      </tp>
      <tp t="e">
        <v>#N/A</v>
        <stp/>
        <stp>BDH|5606003732220790314</stp>
        <tr r="W139" s="4"/>
      </tp>
      <tp t="e">
        <v>#N/A</v>
        <stp/>
        <stp>BDH|4348633020126712340</stp>
        <tr r="Z231" s="4"/>
      </tp>
      <tp t="e">
        <v>#N/A</v>
        <stp/>
        <stp>BDH|1347159781025528819</stp>
        <tr r="X136" s="4"/>
      </tp>
      <tp t="e">
        <v>#N/A</v>
        <stp/>
        <stp>BDH|9491693462214887849</stp>
        <tr r="AS171" s="4"/>
      </tp>
      <tp t="e">
        <v>#N/A</v>
        <stp/>
        <stp>BDH|1694812382264495028</stp>
        <tr r="AP127" s="4"/>
      </tp>
      <tp t="e">
        <v>#N/A</v>
        <stp/>
        <stp>BDH|2393412030139757964</stp>
        <tr r="AS134" s="4"/>
      </tp>
      <tp t="e">
        <v>#N/A</v>
        <stp/>
        <stp>BDH|6897680740222646355</stp>
        <tr r="V20" s="4"/>
      </tp>
      <tp t="e">
        <v>#N/A</v>
        <stp/>
        <stp>BDH|9089029145148430009</stp>
        <tr r="DB73" s="4"/>
      </tp>
      <tp t="e">
        <v>#N/A</v>
        <stp/>
        <stp>BDH|3508524183822390948</stp>
        <tr r="DA79" s="4"/>
      </tp>
      <tp t="e">
        <v>#N/A</v>
        <stp/>
        <stp>BDH|8498938798418998552</stp>
        <tr r="AQ107" s="4"/>
      </tp>
      <tp t="e">
        <v>#N/A</v>
        <stp/>
        <stp>BDH|7638649823980810692</stp>
        <tr r="Z142" s="4"/>
      </tp>
      <tp t="e">
        <v>#N/A</v>
        <stp/>
        <stp>BDH|8671479731048746279</stp>
        <tr r="AT194" s="4"/>
      </tp>
      <tp t="e">
        <v>#N/A</v>
        <stp/>
        <stp>BDH|3217056715981442668</stp>
        <tr r="BV202" s="4"/>
      </tp>
      <tp t="e">
        <v>#N/A</v>
        <stp/>
        <stp>BDH|6763957880057360513</stp>
        <tr r="CV271" s="4"/>
        <tr r="DA271" s="4"/>
      </tp>
      <tp t="e">
        <v>#N/A</v>
        <stp/>
        <stp>BDH|4588874280730691146</stp>
        <tr r="CX129" s="4"/>
        <tr r="DC129" s="4"/>
      </tp>
      <tp t="e">
        <v>#N/A</v>
        <stp/>
        <stp>BDH|5247440960481150372</stp>
        <tr r="CV161" s="4"/>
      </tp>
      <tp t="e">
        <v>#N/A</v>
        <stp/>
        <stp>BDH|7719757957741752123</stp>
        <tr r="Y262" s="4"/>
      </tp>
      <tp t="e">
        <v>#N/A</v>
        <stp/>
        <stp>BDH|3516314447731009035</stp>
        <tr r="DH12" s="4"/>
      </tp>
      <tp t="e">
        <v>#N/A</v>
        <stp/>
        <stp>BDH|3723537923312519321</stp>
        <tr r="BS74" s="4"/>
      </tp>
      <tp t="e">
        <v>#N/A</v>
        <stp/>
        <stp>BDH|6243169956462664546</stp>
        <tr r="Z182" s="4"/>
      </tp>
      <tp t="e">
        <v>#N/A</v>
        <stp/>
        <stp>BDH|5067501284194196956</stp>
        <tr r="CZ134" s="4"/>
      </tp>
      <tp t="e">
        <v>#N/A</v>
        <stp/>
        <stp>BDH|5738228577981132439</stp>
        <tr r="Z199" s="4"/>
      </tp>
      <tp t="e">
        <v>#N/A</v>
        <stp/>
        <stp>BDH|9055978824501046637</stp>
        <tr r="AT249" s="4"/>
      </tp>
      <tp t="e">
        <v>#N/A</v>
        <stp/>
        <stp>BDH|6388949985812437066</stp>
        <tr r="AT225" s="4"/>
      </tp>
      <tp t="e">
        <v>#N/A</v>
        <stp/>
        <stp>BDH|5325352617755916788</stp>
        <tr r="DB275" s="4"/>
        <tr r="DB299" s="4"/>
      </tp>
      <tp t="e">
        <v>#N/A</v>
        <stp/>
        <stp>BDH|6554052929584021583</stp>
        <tr r="AT177" s="4"/>
      </tp>
      <tp t="e">
        <v>#N/A</v>
        <stp/>
        <stp>BDH|8280611356999416704</stp>
        <tr r="AS225" s="4"/>
      </tp>
      <tp t="e">
        <v>#N/A</v>
        <stp/>
        <stp>BDH|1314003937626501101</stp>
        <tr r="CZ194" s="4"/>
      </tp>
      <tp t="e">
        <v>#N/A</v>
        <stp/>
        <stp>BDH|9797743592676902498</stp>
        <tr r="BU167" s="4"/>
      </tp>
      <tp t="e">
        <v>#N/A</v>
        <stp/>
        <stp>BDH|3999039263550943015</stp>
        <tr r="BS43" s="4"/>
      </tp>
      <tp t="e">
        <v>#N/A</v>
        <stp/>
        <stp>BDH|1626417625855438779</stp>
        <tr r="AT183" s="4"/>
      </tp>
      <tp t="e">
        <v>#N/A</v>
        <stp/>
        <stp>BDH|2814709109400831085</stp>
        <tr r="V27" s="4"/>
      </tp>
      <tp t="e">
        <v>#N/A</v>
        <stp/>
        <stp>BDH|3253218347762212277</stp>
        <tr r="DA42" s="4"/>
      </tp>
      <tp t="e">
        <v>#N/A</v>
        <stp/>
        <stp>BDH|3663380427144734381</stp>
        <tr r="X92" s="4"/>
      </tp>
      <tp t="e">
        <v>#N/A</v>
        <stp/>
        <stp>BDH|2397511934669427849</stp>
        <tr r="BR53" s="4"/>
      </tp>
      <tp t="e">
        <v>#N/A</v>
        <stp/>
        <stp>BDH|3952508952445592384</stp>
        <tr r="CV110" s="4"/>
      </tp>
      <tp t="e">
        <v>#N/A</v>
        <stp/>
        <stp>BDH|8846856545719884864</stp>
        <tr r="Y195" s="4"/>
      </tp>
      <tp t="e">
        <v>#N/A</v>
        <stp/>
        <stp>BDH|5127181255362392693</stp>
        <tr r="W124" s="4"/>
      </tp>
      <tp t="e">
        <v>#N/A</v>
        <stp/>
        <stp>BDH|6106636852261269148</stp>
        <tr r="DB107" s="4"/>
      </tp>
      <tp t="e">
        <v>#N/A</v>
        <stp/>
        <stp>BDH|1271992978658146248</stp>
        <tr r="DA87" s="4"/>
      </tp>
      <tp t="e">
        <v>#N/A</v>
        <stp/>
        <stp>BDH|9438858851543032263</stp>
        <tr r="CU37" s="4"/>
      </tp>
      <tp t="e">
        <v>#N/A</v>
        <stp/>
        <stp>BDH|4721387468492299629</stp>
        <tr r="CZ61" s="4"/>
      </tp>
      <tp t="e">
        <v>#N/A</v>
        <stp/>
        <stp>BDH|5871794531255576126</stp>
        <tr r="Z26" s="4"/>
      </tp>
      <tp t="e">
        <v>#N/A</v>
        <stp/>
        <stp>BDH|6681616883824545962</stp>
        <tr r="DB111" s="4"/>
      </tp>
      <tp t="e">
        <v>#N/A</v>
        <stp/>
        <stp>BDH|1651168159084877468</stp>
        <tr r="AQ98" s="4"/>
      </tp>
      <tp t="e">
        <v>#N/A</v>
        <stp/>
        <stp>BDH|2937383826773277522</stp>
        <tr r="DA232" s="4"/>
      </tp>
      <tp t="e">
        <v>#N/A</v>
        <stp/>
        <stp>BDH|9443922326663053470</stp>
        <tr r="W248" s="4"/>
      </tp>
      <tp t="e">
        <v>#N/A</v>
        <stp/>
        <stp>BDH|7632638172615913699</stp>
        <tr r="Z132" s="4"/>
      </tp>
      <tp t="e">
        <v>#N/A</v>
        <stp/>
        <stp>BDH|4311304769860920448</stp>
        <tr r="CV124" s="4"/>
      </tp>
      <tp t="e">
        <v>#N/A</v>
        <stp/>
        <stp>BDH|5067763286539725605</stp>
        <tr r="AQ145" s="4"/>
      </tp>
      <tp t="e">
        <v>#N/A</v>
        <stp/>
        <stp>BDH|2728622808496826721</stp>
        <tr r="AT140" s="4"/>
      </tp>
      <tp t="e">
        <v>#N/A</v>
        <stp/>
        <stp>BDH|3096269704185451113</stp>
        <tr r="CZ58" s="4"/>
      </tp>
      <tp t="e">
        <v>#N/A</v>
        <stp/>
        <stp>BDH|2652401622676327706</stp>
        <tr r="CX89" s="4"/>
        <tr r="DC89" s="4"/>
      </tp>
      <tp t="e">
        <v>#N/A</v>
        <stp/>
        <stp>BDH|6027187726302112281</stp>
        <tr r="V232" s="4"/>
      </tp>
      <tp t="e">
        <v>#N/A</v>
        <stp/>
        <stp>BDH|5444692107874967241</stp>
        <tr r="BS135" s="4"/>
      </tp>
      <tp t="e">
        <v>#N/A</v>
        <stp/>
        <stp>BDH|9597548265077315808</stp>
        <tr r="CX70" s="4"/>
        <tr r="DC70" s="4"/>
      </tp>
      <tp t="e">
        <v>#N/A</v>
        <stp/>
        <stp>BDH|4374855713829534172</stp>
        <tr r="DB180" s="4"/>
      </tp>
      <tp t="e">
        <v>#N/A</v>
        <stp/>
        <stp>BDH|9336709968888860549</stp>
        <tr r="BT209" s="4"/>
      </tp>
      <tp t="e">
        <v>#N/A</v>
        <stp/>
        <stp>BDH|3681639751161480474</stp>
        <tr r="AQ172" s="4"/>
      </tp>
      <tp t="e">
        <v>#N/A</v>
        <stp/>
        <stp>BDH|1387057337980524738</stp>
        <tr r="CW153" s="4"/>
      </tp>
      <tp t="e">
        <v>#N/A</v>
        <stp/>
        <stp>BDH|3866418729047484707</stp>
        <tr r="DB182" s="4"/>
      </tp>
      <tp t="e">
        <v>#N/A</v>
        <stp/>
        <stp>BDH|3747823813737255804</stp>
        <tr r="CZ270" s="4"/>
      </tp>
      <tp t="e">
        <v>#N/A</v>
        <stp/>
        <stp>BDH|6910742921643040581</stp>
        <tr r="BR65" s="4"/>
      </tp>
      <tp t="e">
        <v>#N/A</v>
        <stp/>
        <stp>BDH|1257510437587015502</stp>
        <tr r="V101" s="4"/>
      </tp>
      <tp t="e">
        <v>#N/A</v>
        <stp/>
        <stp>BDH|9174920229132779593</stp>
        <tr r="CX139" s="4"/>
        <tr r="DC139" s="4"/>
      </tp>
      <tp t="e">
        <v>#N/A</v>
        <stp/>
        <stp>BDH|5857709928130573518</stp>
        <tr r="DB239" s="4"/>
      </tp>
      <tp t="e">
        <v>#N/A</v>
        <stp/>
        <stp>BDH|1372688549045223348</stp>
        <tr r="DB249" s="4"/>
      </tp>
      <tp t="e">
        <v>#N/A</v>
        <stp/>
        <stp>BDH|6349017347104773360</stp>
        <tr r="Z194" s="4"/>
      </tp>
      <tp t="e">
        <v>#N/A</v>
        <stp/>
        <stp>BDH|3103706061002204562</stp>
        <tr r="CW30" s="4"/>
      </tp>
      <tp t="e">
        <v>#N/A</v>
        <stp/>
        <stp>BDH|1633412501072409266</stp>
        <tr r="W256" s="4"/>
      </tp>
      <tp t="e">
        <v>#N/A</v>
        <stp/>
        <stp>BDH|3845108269747377661</stp>
        <tr r="BS191" s="4"/>
      </tp>
      <tp t="e">
        <v>#N/A</v>
        <stp/>
        <stp>BDH|4087772767702220263</stp>
        <tr r="CZ120" s="4"/>
      </tp>
      <tp t="e">
        <v>#N/A</v>
        <stp/>
        <stp>BDH|2261757491139675049</stp>
        <tr r="W30" s="4"/>
      </tp>
      <tp t="e">
        <v>#N/A</v>
        <stp/>
        <stp>BDH|4230790909447631117</stp>
        <tr r="CW167" s="4"/>
      </tp>
      <tp t="e">
        <v>#N/A</v>
        <stp/>
        <stp>BDH|2923335671612869163</stp>
        <tr r="CZ145" s="4"/>
      </tp>
      <tp t="e">
        <v>#N/A</v>
        <stp/>
        <stp>BDH|2216306911852356753</stp>
        <tr r="BR257" s="4"/>
      </tp>
      <tp t="e">
        <v>#N/A</v>
        <stp/>
        <stp>BDH|6601419222501705476</stp>
        <tr r="CW57" s="4"/>
      </tp>
      <tp t="e">
        <v>#N/A</v>
        <stp/>
        <stp>BDH|4778767508884415283</stp>
        <tr r="CX142" s="4"/>
        <tr r="DC142" s="4"/>
      </tp>
      <tp t="e">
        <v>#N/A</v>
        <stp/>
        <stp>BDH|5326708914090424665</stp>
        <tr r="Z180" s="4"/>
      </tp>
      <tp t="e">
        <v>#N/A</v>
        <stp/>
        <stp>BDH|7634892304383896964</stp>
        <tr r="AP243" s="4"/>
      </tp>
      <tp t="e">
        <v>#N/A</v>
        <stp/>
        <stp>BDH|9426174947831248834</stp>
        <tr r="DA51" s="4"/>
      </tp>
      <tp t="e">
        <v>#N/A</v>
        <stp/>
        <stp>BDH|1550022230475082225</stp>
        <tr r="CV241" s="4"/>
      </tp>
      <tp t="e">
        <v>#N/A</v>
        <stp/>
        <stp>BDH|6453093118279644892</stp>
        <tr r="DA56" s="4"/>
      </tp>
      <tp t="e">
        <v>#N/A</v>
        <stp/>
        <stp>BDH|4741694302691125576</stp>
        <tr r="CX103" s="4"/>
        <tr r="DC103" s="4"/>
      </tp>
      <tp t="e">
        <v>#N/A</v>
        <stp/>
        <stp>BDH|1268404528231023007</stp>
        <tr r="AT213" s="4"/>
      </tp>
      <tp t="e">
        <v>#N/A</v>
        <stp/>
        <stp>BDH|7357695461489545846</stp>
        <tr r="AS132" s="4"/>
      </tp>
      <tp t="e">
        <v>#N/A</v>
        <stp/>
        <stp>BDH|6036962006889226082</stp>
        <tr r="BU41" s="4"/>
      </tp>
      <tp t="e">
        <v>#N/A</v>
        <stp/>
        <stp>BDH|5245277810133880374</stp>
        <tr r="W234" s="4"/>
      </tp>
      <tp t="e">
        <v>#N/A</v>
        <stp/>
        <stp>BDH|9794151882697389187</stp>
        <tr r="X150" s="4"/>
      </tp>
      <tp t="e">
        <v>#N/A</v>
        <stp/>
        <stp>BDH|3041497106344539511</stp>
        <tr r="AS151" s="4"/>
      </tp>
      <tp t="e">
        <v>#N/A</v>
        <stp/>
        <stp>BDH|5295408713636824021</stp>
        <tr r="BS209" s="4"/>
      </tp>
      <tp t="e">
        <v>#N/A</v>
        <stp/>
        <stp>BDH|3783491194788094013</stp>
        <tr r="BT251" s="4"/>
      </tp>
      <tp t="e">
        <v>#N/A</v>
        <stp/>
        <stp>BDH|7222302604756977447</stp>
        <tr r="Y203" s="4"/>
      </tp>
      <tp t="e">
        <v>#N/A</v>
        <stp/>
        <stp>BDH|7541502209913541722</stp>
        <tr r="BU264" s="4"/>
      </tp>
      <tp t="e">
        <v>#N/A</v>
        <stp/>
        <stp>BDH|7909148350947290241</stp>
        <tr r="AT104" s="4"/>
      </tp>
      <tp t="e">
        <v>#N/A</v>
        <stp/>
        <stp>BDH|8106562036199805129</stp>
        <tr r="CW159" s="4"/>
      </tp>
      <tp t="e">
        <v>#N/A</v>
        <stp/>
        <stp>BDH|7069853259519471506</stp>
        <tr r="CV27" s="4"/>
      </tp>
      <tp t="e">
        <v>#N/A</v>
        <stp/>
        <stp>BDH|4411903106998395391</stp>
        <tr r="W47" s="4"/>
      </tp>
      <tp t="e">
        <v>#N/A</v>
        <stp/>
        <stp>BDH|2160776066784054180</stp>
        <tr r="CU97" s="4"/>
      </tp>
      <tp t="e">
        <v>#N/A</v>
        <stp/>
        <stp>BDH|4047713409763655660</stp>
        <tr r="AR182" s="4"/>
      </tp>
      <tp t="e">
        <v>#N/A</v>
        <stp/>
        <stp>BDH|3666241506351958657</stp>
        <tr r="X48" s="4"/>
      </tp>
      <tp t="e">
        <v>#N/A</v>
        <stp/>
        <stp>BDH|7425095001183264269</stp>
        <tr r="CW121" s="4"/>
      </tp>
      <tp t="e">
        <v>#N/A</v>
        <stp/>
        <stp>BDH|1118855928169203468</stp>
        <tr r="AR151" s="4"/>
      </tp>
      <tp t="e">
        <v>#N/A</v>
        <stp/>
        <stp>BDH|6133337651222271481</stp>
        <tr r="DA138" s="4"/>
      </tp>
      <tp t="e">
        <v>#N/A</v>
        <stp/>
        <stp>BDH|2145702096502659883</stp>
        <tr r="Z103" s="4"/>
      </tp>
      <tp t="e">
        <v>#N/A</v>
        <stp/>
        <stp>BDH|7803484328342160505</stp>
        <tr r="AS263" s="4"/>
      </tp>
      <tp t="e">
        <v>#N/A</v>
        <stp/>
        <stp>BDH|1619042779057144733</stp>
        <tr r="CW141" s="4"/>
      </tp>
      <tp t="e">
        <v>#N/A</v>
        <stp/>
        <stp>BDH|1615470247306648191</stp>
        <tr r="Z117" s="4"/>
      </tp>
      <tp t="e">
        <v>#N/A</v>
        <stp/>
        <stp>BDH|1320014645144733792</stp>
        <tr r="CW189" s="4"/>
      </tp>
      <tp t="e">
        <v>#N/A</v>
        <stp/>
        <stp>BDH|1853246535002281423</stp>
        <tr r="AS202" s="4"/>
      </tp>
      <tp t="e">
        <v>#N/A</v>
        <stp/>
        <stp>BDH|3648339011650401793</stp>
        <tr r="Y87" s="4"/>
      </tp>
      <tp t="e">
        <v>#N/A</v>
        <stp/>
        <stp>BDH|1228389932883336428</stp>
        <tr r="W52" s="4"/>
      </tp>
      <tp t="e">
        <v>#N/A</v>
        <stp/>
        <stp>BDH|1508073315622746499</stp>
        <tr r="CZ172" s="4"/>
      </tp>
      <tp t="e">
        <v>#N/A</v>
        <stp/>
        <stp>BDH|4205185036686527609</stp>
        <tr r="AR198" s="4"/>
      </tp>
      <tp t="e">
        <v>#N/A</v>
        <stp/>
        <stp>BDH|6708379614387865556</stp>
        <tr r="V224" s="4"/>
      </tp>
      <tp t="e">
        <v>#N/A</v>
        <stp/>
        <stp>BDH|4120931199256287406</stp>
        <tr r="V77" s="4"/>
      </tp>
      <tp t="e">
        <v>#N/A</v>
        <stp/>
        <stp>BDH|9092871560489715892</stp>
        <tr r="BU121" s="4"/>
      </tp>
      <tp t="e">
        <v>#N/A</v>
        <stp/>
        <stp>BDH|5594784264884225628</stp>
        <tr r="AQ85" s="4"/>
      </tp>
      <tp t="e">
        <v>#N/A</v>
        <stp/>
        <stp>BDH|4905056368395308196</stp>
        <tr r="Z134" s="4"/>
      </tp>
      <tp t="e">
        <v>#N/A</v>
        <stp/>
        <stp>BDH|7664391492793566865</stp>
        <tr r="CW176" s="4"/>
      </tp>
      <tp t="e">
        <v>#N/A</v>
        <stp/>
        <stp>BDH|7664464378230264244</stp>
        <tr r="CV56" s="4"/>
      </tp>
      <tp t="e">
        <v>#N/A</v>
        <stp/>
        <stp>BDH|7591206717537875548</stp>
        <tr r="BV142" s="4"/>
      </tp>
      <tp t="e">
        <v>#N/A</v>
        <stp/>
        <stp>BDH|1464037101102110597</stp>
        <tr r="Y255" s="4"/>
      </tp>
      <tp t="e">
        <v>#N/A</v>
        <stp/>
        <stp>BDH|1613955094565818216</stp>
        <tr r="DA111" s="4"/>
      </tp>
      <tp t="e">
        <v>#N/A</v>
        <stp/>
        <stp>BDH|7794667058400360244</stp>
        <tr r="CV114" s="4"/>
      </tp>
      <tp t="e">
        <v>#N/A</v>
        <stp/>
        <stp>BDH|7188682809273744494</stp>
        <tr r="CX90" s="4"/>
        <tr r="DC90" s="4"/>
      </tp>
      <tp t="e">
        <v>#N/A</v>
        <stp/>
        <stp>BDH|4653243529834775623</stp>
        <tr r="W163" s="4"/>
      </tp>
      <tp t="e">
        <v>#N/A</v>
        <stp/>
        <stp>BDH|3007819242781581888</stp>
        <tr r="V244" s="4"/>
      </tp>
      <tp t="e">
        <v>#N/A</v>
        <stp/>
        <stp>BDH|8744724344165635883</stp>
        <tr r="DA117" s="4"/>
      </tp>
      <tp t="e">
        <v>#N/A</v>
        <stp/>
        <stp>BDH|7531791771953106238</stp>
        <tr r="CZ84" s="4"/>
      </tp>
      <tp t="e">
        <v>#N/A</v>
        <stp/>
        <stp>BDH|4018364438637222532</stp>
        <tr r="CZ59" s="4"/>
      </tp>
      <tp t="e">
        <v>#N/A</v>
        <stp/>
        <stp>BDH|7161246748407616047</stp>
        <tr r="BS263" s="4"/>
      </tp>
      <tp t="e">
        <v>#N/A</v>
        <stp/>
        <stp>BDH|7525504309366118226</stp>
        <tr r="AP90" s="4"/>
      </tp>
      <tp t="e">
        <v>#N/A</v>
        <stp/>
        <stp>BDH|1410529178961216435</stp>
        <tr r="DB212" s="4"/>
      </tp>
      <tp t="e">
        <v>#N/A</v>
        <stp/>
        <stp>BDH|7224510369774312663</stp>
        <tr r="BV140" s="4"/>
      </tp>
      <tp t="e">
        <v>#N/A</v>
        <stp/>
        <stp>BDH|9267195722909237541</stp>
        <tr r="Z74" s="4"/>
      </tp>
      <tp t="e">
        <v>#N/A</v>
        <stp/>
        <stp>BDH|1451060977594235488</stp>
        <tr r="DA228" s="4"/>
      </tp>
      <tp t="e">
        <v>#N/A</v>
        <stp/>
        <stp>BDH|4545893626869239176</stp>
        <tr r="AP24" s="4"/>
      </tp>
      <tp t="e">
        <v>#N/A</v>
        <stp/>
        <stp>BDH|7415745799119094660</stp>
        <tr r="V209" s="4"/>
      </tp>
      <tp t="e">
        <v>#N/A</v>
        <stp/>
        <stp>BDH|7131699857007776571</stp>
        <tr r="CW105" s="4"/>
      </tp>
      <tp t="e">
        <v>#N/A</v>
        <stp/>
        <stp>BDH|3176795208226698496</stp>
        <tr r="DB210" s="4"/>
      </tp>
      <tp t="e">
        <v>#N/A</v>
        <stp/>
        <stp>BDH|3256211171890867055</stp>
        <tr r="Y22" s="4"/>
      </tp>
      <tp t="e">
        <v>#N/A</v>
        <stp/>
        <stp>BDH|6850033807985485579</stp>
        <tr r="V169" s="4"/>
      </tp>
      <tp t="e">
        <v>#N/A</v>
        <stp/>
        <stp>BDH|7842113012366498703</stp>
        <tr r="CZ47" s="4"/>
      </tp>
      <tp t="e">
        <v>#N/A</v>
        <stp/>
        <stp>BDH|2566490420502426041</stp>
        <tr r="CV156" s="4"/>
      </tp>
      <tp t="e">
        <v>#N/A</v>
        <stp/>
        <stp>BDH|9096330657568142198</stp>
        <tr r="CV102" s="4"/>
      </tp>
      <tp t="e">
        <v>#N/A</v>
        <stp/>
        <stp>BDH|9146824458146527426</stp>
        <tr r="CZ52" s="4"/>
      </tp>
      <tp t="e">
        <v>#N/A</v>
        <stp/>
        <stp>BDH|6964922358794662893</stp>
        <tr r="V161" s="4"/>
      </tp>
      <tp t="e">
        <v>#N/A</v>
        <stp/>
        <stp>BDH|4841637755136097722</stp>
        <tr r="BU54" s="4"/>
      </tp>
      <tp t="e">
        <v>#N/A</v>
        <stp/>
        <stp>BDH|1292399151844416521</stp>
        <tr r="BT91" s="4"/>
      </tp>
      <tp t="e">
        <v>#N/A</v>
        <stp/>
        <stp>BDH|7614783561710293017</stp>
        <tr r="CV96" s="4"/>
      </tp>
      <tp t="e">
        <v>#N/A</v>
        <stp/>
        <stp>BDH|9761909442091863313</stp>
        <tr r="AQ199" s="4"/>
      </tp>
      <tp t="e">
        <v>#N/A</v>
        <stp/>
        <stp>BDH|3937433125567286411</stp>
        <tr r="BT86" s="4"/>
      </tp>
      <tp t="e">
        <v>#N/A</v>
        <stp/>
        <stp>BDH|6421463723055999358</stp>
        <tr r="DB179" s="4"/>
      </tp>
      <tp t="e">
        <v>#N/A</v>
        <stp/>
        <stp>BDH|1931976369650331893</stp>
        <tr r="BU180" s="4"/>
      </tp>
      <tp t="e">
        <v>#N/A</v>
        <stp/>
        <stp>BDH|1195128351842896176</stp>
        <tr r="DB248" s="4"/>
      </tp>
      <tp t="e">
        <v>#N/A</v>
        <stp/>
        <stp>BDH|2752885719468210593</stp>
        <tr r="AR40" s="4"/>
      </tp>
      <tp t="e">
        <v>#N/A</v>
        <stp/>
        <stp>BDH|3082745245426475087</stp>
        <tr r="BS84" s="4"/>
      </tp>
      <tp t="e">
        <v>#N/A</v>
        <stp/>
        <stp>BDH|5684299902005691461</stp>
        <tr r="Y216" s="4"/>
      </tp>
      <tp t="e">
        <v>#N/A</v>
        <stp/>
        <stp>BDH|1636565171197493287</stp>
        <tr r="W172" s="4"/>
      </tp>
      <tp t="e">
        <v>#N/A</v>
        <stp/>
        <stp>BDH|1799131160824928409</stp>
        <tr r="CV101" s="4"/>
      </tp>
      <tp t="e">
        <v>#N/A</v>
        <stp/>
        <stp>BDH|9119786640258389477</stp>
        <tr r="BS24" s="4"/>
      </tp>
      <tp t="e">
        <v>#N/A</v>
        <stp/>
        <stp>BDH|7843324521424581431</stp>
        <tr r="Y83" s="4"/>
      </tp>
      <tp t="e">
        <v>#N/A</v>
        <stp/>
        <stp>BDH|7823653254980245261</stp>
        <tr r="AP248" s="4"/>
      </tp>
      <tp t="e">
        <v>#N/A</v>
        <stp/>
        <stp>BDH|3931579413746119711</stp>
        <tr r="BS190" s="4"/>
      </tp>
      <tp t="e">
        <v>#N/A</v>
        <stp/>
        <stp>BDH|2962813880516374269</stp>
        <tr r="CZ228" s="4"/>
      </tp>
      <tp t="e">
        <v>#N/A</v>
        <stp/>
        <stp>BDH|7977191734156030565</stp>
        <tr r="AT28" s="4"/>
      </tp>
      <tp t="e">
        <v>#N/A</v>
        <stp/>
        <stp>BDH|1431134945921888383</stp>
        <tr r="Z77" s="4"/>
      </tp>
      <tp t="e">
        <v>#N/A</v>
        <stp/>
        <stp>BDH|6729863026399678330</stp>
        <tr r="AQ241" s="4"/>
      </tp>
      <tp t="e">
        <v>#N/A</v>
        <stp/>
        <stp>BDH|3796632964201731453</stp>
        <tr r="CZ157" s="4"/>
      </tp>
      <tp t="e">
        <v>#N/A</v>
        <stp/>
        <stp>BDH|6128689348701520365</stp>
        <tr r="BV81" s="4"/>
      </tp>
      <tp t="e">
        <v>#N/A</v>
        <stp/>
        <stp>BDH|6862949348839630409</stp>
        <tr r="BV149" s="4"/>
      </tp>
      <tp t="e">
        <v>#N/A</v>
        <stp/>
        <stp>BDH|2837761168837359272</stp>
        <tr r="BS224" s="4"/>
      </tp>
      <tp t="e">
        <v>#N/A</v>
        <stp/>
        <stp>BDH|3094179178233827041</stp>
        <tr r="AR235" s="4"/>
      </tp>
      <tp t="e">
        <v>#N/A</v>
        <stp/>
        <stp>BDH|7230385988302108804</stp>
        <tr r="AP219" s="4"/>
      </tp>
      <tp t="e">
        <v>#N/A</v>
        <stp/>
        <stp>BDH|4853532909584058317</stp>
        <tr r="AT190" s="4"/>
      </tp>
      <tp t="e">
        <v>#N/A</v>
        <stp/>
        <stp>BDH|3165782408842695046</stp>
        <tr r="AR255" s="4"/>
      </tp>
      <tp t="e">
        <v>#N/A</v>
        <stp/>
        <stp>BDH|4640595804600959710</stp>
        <tr r="BT201" s="4"/>
      </tp>
      <tp t="e">
        <v>#N/A</v>
        <stp/>
        <stp>BDH|4249127067127162251</stp>
        <tr r="Y48" s="4"/>
      </tp>
      <tp t="e">
        <v>#N/A</v>
        <stp/>
        <stp>BDH|6847199723395381622</stp>
        <tr r="DA43" s="4"/>
      </tp>
      <tp t="e">
        <v>#N/A</v>
        <stp/>
        <stp>BDH|4567245487061111945</stp>
        <tr r="AT223" s="4"/>
      </tp>
      <tp t="e">
        <v>#N/A</v>
        <stp/>
        <stp>BDH|2057954831789528729</stp>
        <tr r="CV35" s="4"/>
      </tp>
      <tp t="e">
        <v>#N/A</v>
        <stp/>
        <stp>BDH|2214179152269773932</stp>
        <tr r="Y143" s="4"/>
      </tp>
      <tp t="e">
        <v>#N/A</v>
        <stp/>
        <stp>BDH|4708163651231792747</stp>
        <tr r="DA81" s="4"/>
      </tp>
      <tp t="e">
        <v>#N/A</v>
        <stp/>
        <stp>BDH|1530634061617695026</stp>
        <tr r="BU56" s="4"/>
      </tp>
      <tp t="e">
        <v>#N/A</v>
        <stp/>
        <stp>BDH|3390821862103913896</stp>
        <tr r="AS131" s="4"/>
      </tp>
      <tp t="e">
        <v>#N/A</v>
        <stp/>
        <stp>BDH|4701443178134258596</stp>
        <tr r="CU69" s="4"/>
      </tp>
      <tp t="e">
        <v>#N/A</v>
        <stp/>
        <stp>BDH|9641583030371972873</stp>
        <tr r="X260" s="4"/>
      </tp>
      <tp t="e">
        <v>#N/A</v>
        <stp/>
        <stp>BDH|1718562743220477666</stp>
        <tr r="AP196" s="4"/>
      </tp>
      <tp t="e">
        <v>#N/A</v>
        <stp/>
        <stp>BDH|9798087859858379252</stp>
        <tr r="AR125" s="4"/>
      </tp>
      <tp t="e">
        <v>#N/A</v>
        <stp/>
        <stp>BDH|9127325494160317545</stp>
        <tr r="AS48" s="4"/>
      </tp>
      <tp t="e">
        <v>#N/A</v>
        <stp/>
        <stp>BDH|3875446336707965535</stp>
        <tr r="BT233" s="4"/>
      </tp>
      <tp t="e">
        <v>#N/A</v>
        <stp/>
        <stp>BDH|2207563275305872390</stp>
        <tr r="CW62" s="4"/>
      </tp>
      <tp t="e">
        <v>#N/A</v>
        <stp/>
        <stp>BDH|7624972745398516415</stp>
        <tr r="CV108" s="4"/>
      </tp>
      <tp t="e">
        <v>#N/A</v>
        <stp/>
        <stp>BDH|8226498546447452990</stp>
        <tr r="DB262" s="4"/>
      </tp>
      <tp t="e">
        <v>#N/A</v>
        <stp/>
        <stp>BDH|3311569124347653574</stp>
        <tr r="AT264" s="4"/>
      </tp>
      <tp t="e">
        <v>#N/A</v>
        <stp/>
        <stp>BDH|4720229200982219279</stp>
        <tr r="Z144" s="4"/>
      </tp>
      <tp t="e">
        <v>#N/A</v>
        <stp/>
        <stp>BDH|5021474361881465024</stp>
        <tr r="AT169" s="4"/>
      </tp>
      <tp t="e">
        <v>#N/A</v>
        <stp/>
        <stp>BDH|7840439743876860712</stp>
        <tr r="CX49" s="4"/>
        <tr r="DC49" s="4"/>
      </tp>
      <tp t="e">
        <v>#N/A</v>
        <stp/>
        <stp>BDH|3338601674452711616</stp>
        <tr r="AR260" s="4"/>
      </tp>
      <tp t="e">
        <v>#N/A</v>
        <stp/>
        <stp>BDH|5282053371206527228</stp>
        <tr r="Y259" s="4"/>
      </tp>
      <tp t="e">
        <v>#N/A</v>
        <stp/>
        <stp>BDH|7648214566315456044</stp>
        <tr r="CX149" s="4"/>
        <tr r="DC149" s="4"/>
      </tp>
      <tp t="e">
        <v>#N/A</v>
        <stp/>
        <stp>BDH|2259348067980464146</stp>
        <tr r="BT180" s="4"/>
      </tp>
      <tp t="e">
        <v>#N/A</v>
        <stp/>
        <stp>BDH|5094360527732813089</stp>
        <tr r="CU256" s="4"/>
      </tp>
      <tp t="e">
        <v>#N/A</v>
        <stp/>
        <stp>BDH|8681859544235730719</stp>
        <tr r="AP223" s="4"/>
      </tp>
      <tp t="e">
        <v>#N/A</v>
        <stp/>
        <stp>BDH|9145171766638685070</stp>
        <tr r="CW193" s="4"/>
      </tp>
      <tp t="e">
        <v>#N/A</v>
        <stp/>
        <stp>BDH|4658646537152469509</stp>
        <tr r="Y190" s="4"/>
      </tp>
      <tp t="e">
        <v>#N/A</v>
        <stp/>
        <stp>BDH|6005307734507390765</stp>
        <tr r="AP58" s="4"/>
      </tp>
      <tp t="e">
        <v>#N/A</v>
        <stp/>
        <stp>BDH|3297408585418566142</stp>
        <tr r="BV85" s="4"/>
      </tp>
      <tp t="e">
        <v>#N/A</v>
        <stp/>
        <stp>BDH|9523075781586214172</stp>
        <tr r="DB219" s="4"/>
      </tp>
      <tp t="e">
        <v>#N/A</v>
        <stp/>
        <stp>BDH|9315806962048778900</stp>
        <tr r="V202" s="4"/>
      </tp>
      <tp t="e">
        <v>#N/A</v>
        <stp/>
        <stp>BDH|6720172146553177611</stp>
        <tr r="BS116" s="4"/>
      </tp>
      <tp t="e">
        <v>#N/A</v>
        <stp/>
        <stp>BDH|7429727050897786470</stp>
        <tr r="CV88" s="4"/>
      </tp>
      <tp t="e">
        <v>#N/A</v>
        <stp/>
        <stp>BDH|1773347003574423022</stp>
        <tr r="AQ191" s="4"/>
      </tp>
      <tp t="e">
        <v>#N/A</v>
        <stp/>
        <stp>BDH|4308099221393487395</stp>
        <tr r="DB66" s="4"/>
      </tp>
      <tp t="e">
        <v>#N/A</v>
        <stp/>
        <stp>BDH|2624172205734615141</stp>
        <tr r="CX98" s="4"/>
        <tr r="DC98" s="4"/>
      </tp>
      <tp t="e">
        <v>#N/A</v>
        <stp/>
        <stp>BDH|6892610931417877262</stp>
        <tr r="BS49" s="4"/>
      </tp>
      <tp t="e">
        <v>#N/A</v>
        <stp/>
        <stp>BDH|1417378314272140704</stp>
        <tr r="BR146" s="4"/>
      </tp>
      <tp t="e">
        <v>#N/A</v>
        <stp/>
        <stp>BDH|4192331224690179314</stp>
        <tr r="CU263" s="4"/>
      </tp>
      <tp t="e">
        <v>#N/A</v>
        <stp/>
        <stp>BDH|2186643933606373737</stp>
        <tr r="CZ119" s="4"/>
      </tp>
      <tp t="e">
        <v>#N/A</v>
        <stp/>
        <stp>BDH|9583545717479515254</stp>
        <tr r="AQ135" s="4"/>
      </tp>
      <tp t="e">
        <v>#N/A</v>
        <stp/>
        <stp>BDH|1064103603716140048</stp>
        <tr r="DA257" s="4"/>
      </tp>
      <tp t="e">
        <v>#N/A</v>
        <stp/>
        <stp>BDH|4673085499412899991</stp>
        <tr r="BR244" s="4"/>
      </tp>
      <tp t="e">
        <v>#N/A</v>
        <stp/>
        <stp>BDH|5156299860423803466</stp>
        <tr r="AP257" s="4"/>
      </tp>
      <tp t="e">
        <v>#N/A</v>
        <stp/>
        <stp>BDH|1117267561346534546</stp>
        <tr r="CW106" s="4"/>
      </tp>
      <tp t="e">
        <v>#N/A</v>
        <stp/>
        <stp>BDH|2199833546848781049</stp>
        <tr r="DA22" s="4"/>
      </tp>
      <tp t="e">
        <v>#N/A</v>
        <stp/>
        <stp>BDH|1436075884216832985</stp>
        <tr r="BR175" s="4"/>
      </tp>
      <tp t="e">
        <v>#N/A</v>
        <stp/>
        <stp>BDH|1830992831529536422</stp>
        <tr r="AR172" s="4"/>
      </tp>
      <tp t="e">
        <v>#N/A</v>
        <stp/>
        <stp>BDH|4375117800842392164</stp>
        <tr r="BS165" s="4"/>
      </tp>
      <tp t="e">
        <v>#N/A</v>
        <stp/>
        <stp>BDH|7204561407453252767</stp>
        <tr r="BU259" s="4"/>
      </tp>
      <tp t="e">
        <v>#N/A</v>
        <stp/>
        <stp>BDH|8388343353488403077</stp>
        <tr r="CZ264" s="4"/>
      </tp>
      <tp t="e">
        <v>#N/A</v>
        <stp/>
        <stp>BDH|1619873866618564159</stp>
        <tr r="AP182" s="4"/>
      </tp>
      <tp t="e">
        <v>#N/A</v>
        <stp/>
        <stp>BDH|7847631519903179545</stp>
        <tr r="AQ150" s="4"/>
      </tp>
      <tp t="e">
        <v>#N/A</v>
        <stp/>
        <stp>BDH|2026548317819584928</stp>
        <tr r="Z237" s="4"/>
      </tp>
      <tp t="e">
        <v>#N/A</v>
        <stp/>
        <stp>BDH|6997677128010086423</stp>
        <tr r="X82" s="4"/>
      </tp>
      <tp t="e">
        <v>#N/A</v>
        <stp/>
        <stp>BDH|2633569693828561020</stp>
        <tr r="DB273" s="4"/>
      </tp>
      <tp t="e">
        <v>#N/A</v>
        <stp/>
        <stp>BDH|1416317777365755616</stp>
        <tr r="DB103" s="4"/>
      </tp>
      <tp t="e">
        <v>#N/A</v>
        <stp/>
        <stp>BDH|4746512278765811526</stp>
        <tr r="BV143" s="4"/>
      </tp>
      <tp t="e">
        <v>#N/A</v>
        <stp/>
        <stp>BDH|4554285321520909213</stp>
        <tr r="DB243" s="4"/>
      </tp>
      <tp t="e">
        <v>#N/A</v>
        <stp/>
        <stp>BDH|4639036717993719016</stp>
        <tr r="Y242" s="4"/>
      </tp>
      <tp t="e">
        <v>#N/A</v>
        <stp/>
        <stp>BDH|4770380612918858810</stp>
        <tr r="BR240" s="4"/>
      </tp>
      <tp t="e">
        <v>#N/A</v>
        <stp/>
        <stp>BDH|2181024254616055735</stp>
        <tr r="V193" s="4"/>
      </tp>
      <tp t="e">
        <v>#N/A</v>
        <stp/>
        <stp>BDH|2515709000681744267</stp>
        <tr r="Z243" s="4"/>
      </tp>
      <tp t="e">
        <v>#N/A</v>
        <stp/>
        <stp>BDH|8706824567472161279</stp>
        <tr r="DB197" s="4"/>
      </tp>
      <tp t="e">
        <v>#N/A</v>
        <stp/>
        <stp>BDH|2145621688832797895</stp>
        <tr r="X220" s="4"/>
      </tp>
      <tp t="e">
        <v>#N/A</v>
        <stp/>
        <stp>BDH|6746055106797560741</stp>
        <tr r="CW50" s="4"/>
      </tp>
      <tp t="e">
        <v>#N/A</v>
        <stp/>
        <stp>BDH|3981892711418044449</stp>
        <tr r="BV69" s="4"/>
      </tp>
      <tp t="e">
        <v>#N/A</v>
        <stp/>
        <stp>BDH|1044280042328768982</stp>
        <tr r="W120" s="4"/>
      </tp>
      <tp t="e">
        <v>#N/A</v>
        <stp/>
        <stp>BDH|5748358097018878189</stp>
        <tr r="BR70" s="4"/>
      </tp>
      <tp t="e">
        <v>#N/A</v>
        <stp/>
        <stp>BDH|5939392232742177163</stp>
        <tr r="AS136" s="4"/>
      </tp>
      <tp t="e">
        <v>#N/A</v>
        <stp/>
        <stp>BDH|7922461660742397198</stp>
        <tr r="BT85" s="4"/>
      </tp>
      <tp t="e">
        <v>#N/A</v>
        <stp/>
        <stp>BDH|4660640834534444372</stp>
        <tr r="CZ39" s="4"/>
      </tp>
      <tp t="e">
        <v>#N/A</v>
        <stp/>
        <stp>BDH|4050460963416773671</stp>
        <tr r="CU74" s="4"/>
      </tp>
      <tp t="e">
        <v>#N/A</v>
        <stp/>
        <stp>BDH|2026418004423691361</stp>
        <tr r="CX55" s="4"/>
        <tr r="DC55" s="4"/>
      </tp>
      <tp t="e">
        <v>#N/A</v>
        <stp/>
        <stp>BDH|6489101192360141828</stp>
        <tr r="DA25" s="4"/>
      </tp>
      <tp t="e">
        <v>#N/A</v>
        <stp/>
        <stp>BDH|7416918185130433012</stp>
        <tr r="DA167" s="4"/>
      </tp>
      <tp t="e">
        <v>#N/A</v>
        <stp/>
        <stp>BDH|2291637307565416772</stp>
        <tr r="CU196" s="4"/>
      </tp>
      <tp t="e">
        <v>#N/A</v>
        <stp/>
        <stp>BDH|1079047714297789127</stp>
        <tr r="BU175" s="4"/>
      </tp>
      <tp t="e">
        <v>#N/A</v>
        <stp/>
        <stp>BDH|6201458887255731925</stp>
        <tr r="BV46" s="4"/>
      </tp>
      <tp t="e">
        <v>#N/A</v>
        <stp/>
        <stp>BDH|6690368910761617338</stp>
        <tr r="W93" s="4"/>
      </tp>
      <tp t="e">
        <v>#N/A</v>
        <stp/>
        <stp>BDH|80842177506918254</stp>
        <tr r="W233" s="4"/>
      </tp>
      <tp t="e">
        <v>#N/A</v>
        <stp/>
        <stp>BDH|82951279357952290</stp>
        <tr r="CU227" s="4"/>
      </tp>
      <tp t="e">
        <v>#N/A</v>
        <stp/>
        <stp>BDH|2092897140790306908</stp>
        <tr r="DB231" s="4"/>
      </tp>
      <tp t="e">
        <v>#N/A</v>
        <stp/>
        <stp>BDH|6468485747378630979</stp>
        <tr r="DA83" s="4"/>
      </tp>
      <tp t="e">
        <v>#N/A</v>
        <stp/>
        <stp>BDH|9975006596175580205</stp>
        <tr r="AR256" s="4"/>
      </tp>
      <tp t="e">
        <v>#N/A</v>
        <stp/>
        <stp>BDH|7311986874779443719</stp>
        <tr r="CU204" s="4"/>
      </tp>
      <tp t="e">
        <v>#N/A</v>
        <stp/>
        <stp>BDH|3790921835388243680</stp>
        <tr r="Y211" s="4"/>
      </tp>
      <tp t="e">
        <v>#N/A</v>
        <stp/>
        <stp>BDH|6475667569954826594</stp>
        <tr r="X60" s="4"/>
      </tp>
      <tp t="e">
        <v>#N/A</v>
        <stp/>
        <stp>BDH|8826759197436858785</stp>
        <tr r="AP119" s="4"/>
      </tp>
      <tp t="e">
        <v>#N/A</v>
        <stp/>
        <stp>BDH|7271532948777659659</stp>
        <tr r="AT262" s="4"/>
      </tp>
      <tp t="e">
        <v>#N/A</v>
        <stp/>
        <stp>BDH|3106144027724963304</stp>
        <tr r="AT83" s="4"/>
      </tp>
      <tp t="e">
        <v>#N/A</v>
        <stp/>
        <stp>BDH|8523795120083374941</stp>
        <tr r="AS33" s="4"/>
      </tp>
      <tp t="e">
        <v>#N/A</v>
        <stp/>
        <stp>BDH|7390883297781343049</stp>
        <tr r="CU184" s="4"/>
      </tp>
      <tp t="e">
        <v>#N/A</v>
        <stp/>
        <stp>BDH|5586639008183075757</stp>
        <tr r="AR149" s="4"/>
      </tp>
      <tp t="e">
        <v>#N/A</v>
        <stp/>
        <stp>BDH|3152704259494614250</stp>
        <tr r="Z215" s="4"/>
      </tp>
      <tp t="e">
        <v>#N/A</v>
        <stp/>
        <stp>BDH|9941138226308628519</stp>
        <tr r="AT217" s="4"/>
      </tp>
      <tp t="e">
        <v>#N/A</v>
        <stp/>
        <stp>BDH|8488580435240381915</stp>
        <tr r="W258" s="4"/>
      </tp>
      <tp t="e">
        <v>#N/A</v>
        <stp/>
        <stp>BDH|4544993302318548209</stp>
        <tr r="X178" s="4"/>
      </tp>
      <tp t="e">
        <v>#N/A</v>
        <stp/>
        <stp>BDH|1008241456376096790</stp>
        <tr r="AQ240" s="4"/>
      </tp>
      <tp t="e">
        <v>#N/A</v>
        <stp/>
        <stp>BDH|1503953928525440879</stp>
        <tr r="AP255" s="4"/>
      </tp>
      <tp t="e">
        <v>#N/A</v>
        <stp/>
        <stp>BDH|4788243208254319532</stp>
        <tr r="BT207" s="4"/>
      </tp>
      <tp t="e">
        <v>#N/A</v>
        <stp/>
        <stp>BDH|8285233422507815802</stp>
        <tr r="BT242" s="4"/>
      </tp>
      <tp t="e">
        <v>#N/A</v>
        <stp/>
        <stp>BDH|5355009437742800374</stp>
        <tr r="AS93" s="4"/>
      </tp>
      <tp t="e">
        <v>#N/A</v>
        <stp/>
        <stp>BDH|9089686499449319895</stp>
        <tr r="DB251" s="4"/>
      </tp>
      <tp t="e">
        <v>#N/A</v>
        <stp/>
        <stp>BDH|2480371718512564554</stp>
        <tr r="DA31" s="4"/>
      </tp>
      <tp t="e">
        <v>#N/A</v>
        <stp/>
        <stp>BDH|9012997070128369820</stp>
        <tr r="V229" s="4"/>
      </tp>
      <tp t="e">
        <v>#N/A</v>
        <stp/>
        <stp>BDH|8909772697004598548</stp>
        <tr r="AS49" s="4"/>
      </tp>
      <tp t="e">
        <v>#N/A</v>
        <stp/>
        <stp>BDH|1673657086111921940</stp>
        <tr r="BT47" s="4"/>
      </tp>
      <tp t="e">
        <v>#N/A</v>
        <stp/>
        <stp>BDH|5811541705497942083</stp>
        <tr r="CZ106" s="4"/>
      </tp>
      <tp t="e">
        <v>#N/A</v>
        <stp/>
        <stp>BDH|7777187913718222866</stp>
        <tr r="BR149" s="4"/>
      </tp>
      <tp t="e">
        <v>#N/A</v>
        <stp/>
        <stp>BDH|7640702473671904144</stp>
        <tr r="CW232" s="4"/>
      </tp>
      <tp t="e">
        <v>#N/A</v>
        <stp/>
        <stp>BDH|3202492570757055036</stp>
        <tr r="X90" s="4"/>
      </tp>
      <tp t="e">
        <v>#N/A</v>
        <stp/>
        <stp>BDH|4687191828764745486</stp>
        <tr r="CW125" s="4"/>
      </tp>
      <tp t="e">
        <v>#N/A</v>
        <stp/>
        <stp>BDH|7113645340482846043</stp>
        <tr r="CX119" s="4"/>
        <tr r="DC119" s="4"/>
      </tp>
      <tp t="e">
        <v>#N/A</v>
        <stp/>
        <stp>BDH|7488389137742591276</stp>
        <tr r="BT173" s="4"/>
      </tp>
      <tp t="e">
        <v>#N/A</v>
        <stp/>
        <stp>BDH|4697618513344496093</stp>
        <tr r="AQ149" s="4"/>
      </tp>
      <tp t="e">
        <v>#N/A</v>
        <stp/>
        <stp>BDH|5727449639971361408</stp>
        <tr r="CX260" s="4"/>
        <tr r="DC260" s="4"/>
      </tp>
      <tp t="e">
        <v>#N/A</v>
        <stp/>
        <stp>BDH|3102732632988173883</stp>
        <tr r="BU153" s="4"/>
      </tp>
      <tp t="e">
        <v>#N/A</v>
        <stp/>
        <stp>BDH|6524757855010986352</stp>
        <tr r="CU134" s="4"/>
      </tp>
      <tp t="e">
        <v>#N/A</v>
        <stp/>
        <stp>BDH|9841663288179971914</stp>
        <tr r="CW99" s="4"/>
      </tp>
      <tp t="e">
        <v>#N/A</v>
        <stp/>
        <stp>BDH|6423562173432775187</stp>
        <tr r="CZ162" s="4"/>
      </tp>
      <tp t="e">
        <v>#N/A</v>
        <stp/>
        <stp>BDH|4727805951879139798</stp>
        <tr r="CV129" s="4"/>
      </tp>
      <tp t="e">
        <v>#N/A</v>
        <stp/>
        <stp>BDH|8913922358214949742</stp>
        <tr r="W103" s="4"/>
      </tp>
      <tp t="e">
        <v>#N/A</v>
        <stp/>
        <stp>BDH|7080392915695636749</stp>
        <tr r="CV23" s="4"/>
      </tp>
      <tp t="e">
        <v>#N/A</v>
        <stp/>
        <stp>BDH|1218081972804104572</stp>
        <tr r="CW255" s="4"/>
      </tp>
      <tp t="e">
        <v>#N/A</v>
        <stp/>
        <stp>BDH|4993758849041921129</stp>
        <tr r="CX63" s="4"/>
        <tr r="DC63" s="4"/>
      </tp>
      <tp t="e">
        <v>#N/A</v>
        <stp/>
        <stp>BDH|2188365405463531590</stp>
        <tr r="AP100" s="4"/>
      </tp>
      <tp t="e">
        <v>#N/A</v>
        <stp/>
        <stp>BDH|3798818294295872049</stp>
        <tr r="V257" s="4"/>
      </tp>
      <tp t="e">
        <v>#N/A</v>
        <stp/>
        <stp>BDH|1307847758899812293</stp>
        <tr r="DB213" s="4"/>
      </tp>
      <tp t="e">
        <v>#N/A</v>
        <stp/>
        <stp>BDH|2090427702375754497</stp>
        <tr r="V134" s="4"/>
      </tp>
      <tp t="e">
        <v>#N/A</v>
        <stp/>
        <stp>BDH|2043969190317975216</stp>
        <tr r="AT134" s="4"/>
      </tp>
      <tp t="e">
        <v>#N/A</v>
        <stp/>
        <stp>BDH|9885835155236070507</stp>
        <tr r="DA235" s="4"/>
      </tp>
      <tp t="e">
        <v>#N/A</v>
        <stp/>
        <stp>BDH|2917427175545387335</stp>
        <tr r="Y47" s="4"/>
      </tp>
      <tp t="e">
        <v>#N/A</v>
        <stp/>
        <stp>BDH|2199449956236451285</stp>
        <tr r="CV168" s="4"/>
      </tp>
      <tp t="e">
        <v>#N/A</v>
        <stp/>
        <stp>BDH|6324453342265982429</stp>
        <tr r="CU172" s="4"/>
      </tp>
      <tp t="e">
        <v>#N/A</v>
        <stp/>
        <stp>BDH|9960176622488019532</stp>
        <tr r="CW256" s="4"/>
      </tp>
      <tp t="e">
        <v>#N/A</v>
        <stp/>
        <stp>BDH|6798681825050295577</stp>
        <tr r="AQ82" s="4"/>
      </tp>
      <tp t="e">
        <v>#N/A</v>
        <stp/>
        <stp>BDH|1344185073576073679</stp>
        <tr r="CU55" s="4"/>
      </tp>
      <tp t="e">
        <v>#N/A</v>
        <stp/>
        <stp>BDH|4167333076826877130</stp>
        <tr r="AS47" s="4"/>
      </tp>
      <tp t="e">
        <v>#N/A</v>
        <stp/>
        <stp>BDH|3375554629072964199</stp>
        <tr r="DA212" s="4"/>
      </tp>
      <tp t="e">
        <v>#N/A</v>
        <stp/>
        <stp>BDH|5075160788913563844</stp>
        <tr r="BV250" s="4"/>
      </tp>
      <tp t="e">
        <v>#N/A</v>
        <stp/>
        <stp>BDH|1402383442369751854</stp>
        <tr r="AP63" s="4"/>
      </tp>
      <tp t="e">
        <v>#N/A</v>
        <stp/>
        <stp>BDH|7859226227449511944</stp>
        <tr r="X86" s="4"/>
      </tp>
      <tp t="e">
        <v>#N/A</v>
        <stp/>
        <stp>BDH|4208383020130165273</stp>
        <tr r="CX48" s="4"/>
        <tr r="DC48" s="4"/>
      </tp>
      <tp t="e">
        <v>#N/A</v>
        <stp/>
        <stp>BDH|3647190048851320087</stp>
        <tr r="AS205" s="4"/>
      </tp>
      <tp t="e">
        <v>#N/A</v>
        <stp/>
        <stp>BDH|8158572049796693853</stp>
        <tr r="Y155" s="4"/>
      </tp>
      <tp t="e">
        <v>#N/A</v>
        <stp/>
        <stp>BDH|5606249068450008667</stp>
        <tr r="AT202" s="4"/>
      </tp>
      <tp t="e">
        <v>#N/A</v>
        <stp/>
        <stp>BDH|1604387572231116319</stp>
        <tr r="BU95" s="4"/>
      </tp>
      <tp t="e">
        <v>#N/A</v>
        <stp/>
        <stp>BDH|3857203401227201179</stp>
        <tr r="Y164" s="4"/>
      </tp>
      <tp t="e">
        <v>#N/A</v>
        <stp/>
        <stp>BDH|6096074840767324298</stp>
        <tr r="CW217" s="4"/>
      </tp>
      <tp t="e">
        <v>#N/A</v>
        <stp/>
        <stp>BDH|4104310878471771620</stp>
        <tr r="DA68" s="4"/>
      </tp>
      <tp t="e">
        <v>#N/A</v>
        <stp/>
        <stp>BDH|2789343790957990878</stp>
        <tr r="AQ160" s="4"/>
      </tp>
      <tp t="e">
        <v>#N/A</v>
        <stp/>
        <stp>BDH|5002140745220452785</stp>
        <tr r="X99" s="4"/>
      </tp>
      <tp t="e">
        <v>#N/A</v>
        <stp/>
        <stp>BDH|8296123185503057588</stp>
        <tr r="CV140" s="4"/>
      </tp>
      <tp t="e">
        <v>#N/A</v>
        <stp/>
        <stp>BDH|4132683517193354703</stp>
        <tr r="CW201" s="4"/>
      </tp>
      <tp t="e">
        <v>#N/A</v>
        <stp/>
        <stp>BDH|5053141549916080109</stp>
        <tr r="AT142" s="4"/>
      </tp>
      <tp t="e">
        <v>#N/A</v>
        <stp/>
        <stp>BDH|3010388132193064771</stp>
        <tr r="DA114" s="4"/>
      </tp>
      <tp t="e">
        <v>#N/A</v>
        <stp/>
        <stp>BDH|7976258757285207243</stp>
        <tr r="DA139" s="4"/>
      </tp>
      <tp t="e">
        <v>#N/A</v>
        <stp/>
        <stp>BDH|9315529417808497208</stp>
        <tr r="AS235" s="4"/>
      </tp>
      <tp t="e">
        <v>#N/A</v>
        <stp/>
        <stp>BDH|5592389249177138273</stp>
        <tr r="Y206" s="4"/>
      </tp>
      <tp t="e">
        <v>#N/A</v>
        <stp/>
        <stp>BDH|3536719366907415242</stp>
        <tr r="BU169" s="4"/>
      </tp>
      <tp t="e">
        <v>#N/A</v>
        <stp/>
        <stp>BDH|8023901466648029844</stp>
        <tr r="CU218" s="4"/>
      </tp>
      <tp t="e">
        <v>#N/A</v>
        <stp/>
        <stp>BDH|1863784562027970097</stp>
        <tr r="AT199" s="4"/>
      </tp>
      <tp t="e">
        <v>#N/A</v>
        <stp/>
        <stp>BDH|3009972196343743747</stp>
        <tr r="CZ244" s="4"/>
      </tp>
      <tp t="e">
        <v>#N/A</v>
        <stp/>
        <stp>BDH|7273936485197423626</stp>
        <tr r="BT20" s="4"/>
      </tp>
      <tp t="e">
        <v>#N/A</v>
        <stp/>
        <stp>BDH|1638111231003733736</stp>
        <tr r="CZ121" s="4"/>
      </tp>
      <tp t="e">
        <v>#N/A</v>
        <stp/>
        <stp>BDH|1716898167990389883</stp>
        <tr r="X107" s="4"/>
      </tp>
      <tp t="e">
        <v>#N/A</v>
        <stp/>
        <stp>BDH|9285872407145160317</stp>
        <tr r="V93" s="4"/>
      </tp>
      <tp t="e">
        <v>#N/A</v>
        <stp/>
        <stp>BDH|4620369966733141555</stp>
        <tr r="AT243" s="4"/>
      </tp>
      <tp t="e">
        <v>#N/A</v>
        <stp/>
        <stp>BDH|4775003340584141349</stp>
        <tr r="X123" s="4"/>
      </tp>
      <tp t="e">
        <v>#N/A</v>
        <stp/>
        <stp>BDH|6050653836071437559</stp>
        <tr r="BT115" s="4"/>
      </tp>
      <tp t="e">
        <v>#N/A</v>
        <stp/>
        <stp>BDH|1388972584605607242</stp>
        <tr r="BU60" s="4"/>
      </tp>
      <tp t="e">
        <v>#N/A</v>
        <stp/>
        <stp>BDH|7562502610741524531</stp>
        <tr r="BT163" s="4"/>
      </tp>
      <tp t="e">
        <v>#N/A</v>
        <stp/>
        <stp>BDH|8040324905279556514</stp>
        <tr r="X209" s="4"/>
      </tp>
      <tp t="e">
        <v>#N/A</v>
        <stp/>
        <stp>BDH|4624720231406111175</stp>
        <tr r="CZ189" s="4"/>
      </tp>
      <tp t="e">
        <v>#N/A</v>
        <stp/>
        <stp>BDH|5914823405252444891</stp>
        <tr r="BV116" s="4"/>
      </tp>
      <tp t="e">
        <v>#N/A</v>
        <stp/>
        <stp>BDH|9651401985803319138</stp>
        <tr r="AR245" s="4"/>
      </tp>
      <tp t="e">
        <v>#N/A</v>
        <stp/>
        <stp>BDH|5582194032197519789</stp>
        <tr r="X155" s="4"/>
      </tp>
      <tp t="e">
        <v>#N/A</v>
        <stp/>
        <stp>BDH|2054147356019826894</stp>
        <tr r="BS93" s="4"/>
      </tp>
      <tp t="e">
        <v>#N/A</v>
        <stp/>
        <stp>BDH|1662721441222766717</stp>
        <tr r="X88" s="4"/>
      </tp>
      <tp t="e">
        <v>#N/A</v>
        <stp/>
        <stp>BDH|7558977986171658011</stp>
        <tr r="W183" s="4"/>
      </tp>
      <tp t="e">
        <v>#N/A</v>
        <stp/>
        <stp>BDH|5125398933831136396</stp>
        <tr r="CX93" s="4"/>
        <tr r="DC93" s="4"/>
      </tp>
      <tp t="e">
        <v>#N/A</v>
        <stp/>
        <stp>BDH|1132754960696068171</stp>
        <tr r="Y150" s="4"/>
      </tp>
      <tp t="e">
        <v>#N/A</v>
        <stp/>
        <stp>BDH|9453554445227516829</stp>
        <tr r="AP171" s="4"/>
      </tp>
      <tp t="e">
        <v>#N/A</v>
        <stp/>
        <stp>BDH|4369314711015983491</stp>
        <tr r="AP143" s="4"/>
      </tp>
      <tp t="e">
        <v>#N/A</v>
        <stp/>
        <stp>BDH|7446712841255296657</stp>
        <tr r="BS25" s="4"/>
      </tp>
      <tp t="e">
        <v>#N/A</v>
        <stp/>
        <stp>BDH|1833118623787105286</stp>
        <tr r="CX44" s="4"/>
        <tr r="DC44" s="4"/>
      </tp>
      <tp t="e">
        <v>#N/A</v>
        <stp/>
        <stp>BDH|3010279135561076417</stp>
        <tr r="AS199" s="4"/>
      </tp>
      <tp t="e">
        <v>#N/A</v>
        <stp/>
        <stp>BDH|8168398559040315911</stp>
        <tr r="CU93" s="4"/>
      </tp>
      <tp t="e">
        <v>#N/A</v>
        <stp/>
        <stp>BDH|4437517741133530112</stp>
        <tr r="V53" s="4"/>
      </tp>
      <tp t="e">
        <v>#N/A</v>
        <stp/>
        <stp>BDH|3053248249503866158</stp>
        <tr r="BT135" s="4"/>
      </tp>
      <tp t="e">
        <v>#N/A</v>
        <stp/>
        <stp>BDH|1248858593942459506</stp>
        <tr r="CU242" s="4"/>
      </tp>
      <tp t="e">
        <v>#N/A</v>
        <stp/>
        <stp>BDH|2332341820617688315</stp>
        <tr r="DA160" s="4"/>
      </tp>
      <tp t="e">
        <v>#N/A</v>
        <stp/>
        <stp>BDH|6215309993229917286</stp>
        <tr r="AP38" s="4"/>
      </tp>
      <tp t="e">
        <v>#N/A</v>
        <stp/>
        <stp>BDH|7618317536923879397</stp>
        <tr r="CV123" s="4"/>
      </tp>
      <tp t="e">
        <v>#N/A</v>
        <stp/>
        <stp>BDH|8014621027792651923</stp>
        <tr r="AS30" s="4"/>
      </tp>
      <tp t="e">
        <v>#N/A</v>
        <stp/>
        <stp>BDH|2015307473507438662</stp>
        <tr r="X218" s="4"/>
      </tp>
      <tp t="e">
        <v>#N/A</v>
        <stp/>
        <stp>BDH|9026678081843111366</stp>
        <tr r="CU64" s="4"/>
      </tp>
      <tp t="e">
        <v>#N/A</v>
        <stp/>
        <stp>BDH|8137914743403129134</stp>
        <tr r="BR171" s="4"/>
      </tp>
      <tp t="e">
        <v>#N/A</v>
        <stp/>
        <stp>BDH|5299221568184872218</stp>
        <tr r="CV107" s="4"/>
      </tp>
      <tp t="e">
        <v>#N/A</v>
        <stp/>
        <stp>BDH|2757756507563567116</stp>
        <tr r="CX24" s="4"/>
        <tr r="DC24" s="4"/>
      </tp>
      <tp t="e">
        <v>#N/A</v>
        <stp/>
        <stp>BDH|9111090109189090700</stp>
        <tr r="CW55" s="4"/>
      </tp>
      <tp t="e">
        <v>#N/A</v>
        <stp/>
        <stp>BDH|7467780076048888834</stp>
        <tr r="Y126" s="4"/>
      </tp>
      <tp t="e">
        <v>#N/A</v>
        <stp/>
        <stp>BDH|4733019671360402425</stp>
        <tr r="Y256" s="4"/>
      </tp>
      <tp t="e">
        <v>#N/A</v>
        <stp/>
        <stp>BDH|8616944041717183535</stp>
        <tr r="AT55" s="4"/>
      </tp>
      <tp t="e">
        <v>#N/A</v>
        <stp/>
        <stp>BDH|3783998295730903439</stp>
        <tr r="AS252" s="4"/>
      </tp>
      <tp t="e">
        <v>#N/A</v>
        <stp/>
        <stp>BDH|6959695017907376150</stp>
        <tr r="V96" s="4"/>
      </tp>
      <tp t="e">
        <v>#N/A</v>
        <stp/>
        <stp>BDH|1195234254311894084</stp>
        <tr r="BS153" s="4"/>
      </tp>
      <tp t="e">
        <v>#N/A</v>
        <stp/>
        <stp>BDH|4271651165405129653</stp>
        <tr r="AS194" s="4"/>
      </tp>
      <tp t="e">
        <v>#N/A</v>
        <stp/>
        <stp>BDH|1052855354979748208</stp>
        <tr r="X45" s="4"/>
      </tp>
      <tp t="e">
        <v>#N/A</v>
        <stp/>
        <stp>BDH|6441041077030572646</stp>
        <tr r="X78" s="4"/>
      </tp>
      <tp t="e">
        <v>#N/A</v>
        <stp/>
        <stp>BDH|4011224014004380434</stp>
        <tr r="X168" s="4"/>
      </tp>
      <tp t="e">
        <v>#N/A</v>
        <stp/>
        <stp>BDH|1046328466244014727</stp>
        <tr r="W41" s="4"/>
      </tp>
      <tp t="e">
        <v>#N/A</v>
        <stp/>
        <stp>BDH|7144632018887554090</stp>
        <tr r="DB267" s="4"/>
      </tp>
      <tp t="e">
        <v>#N/A</v>
        <stp/>
        <stp>BDH|8229758725499767335</stp>
        <tr r="DB156" s="4"/>
      </tp>
      <tp t="e">
        <v>#N/A</v>
        <stp/>
        <stp>BDH|9056671114489546008</stp>
        <tr r="CX54" s="4"/>
        <tr r="DC54" s="4"/>
      </tp>
      <tp t="e">
        <v>#N/A</v>
        <stp/>
        <stp>BDH|9923524518873631932</stp>
        <tr r="BS87" s="4"/>
      </tp>
      <tp t="e">
        <v>#N/A</v>
        <stp/>
        <stp>BDH|2708352435391126412</stp>
        <tr r="AR94" s="4"/>
      </tp>
      <tp t="e">
        <v>#N/A</v>
        <stp/>
        <stp>BDH|2482916492991320434</stp>
        <tr r="CU117" s="4"/>
      </tp>
      <tp t="e">
        <v>#N/A</v>
        <stp/>
        <stp>BDH|9954606927203860915</stp>
        <tr r="CX162" s="4"/>
        <tr r="DC162" s="4"/>
      </tp>
      <tp t="e">
        <v>#N/A</v>
        <stp/>
        <stp>BDH|1751535427533785239</stp>
        <tr r="BS112" s="4"/>
      </tp>
      <tp t="e">
        <v>#N/A</v>
        <stp/>
        <stp>BDH|6215631930707394359</stp>
        <tr r="CX156" s="4"/>
        <tr r="DC156" s="4"/>
      </tp>
      <tp t="e">
        <v>#N/A</v>
        <stp/>
        <stp>BDH|1020035443047795508</stp>
        <tr r="Y145" s="4"/>
      </tp>
      <tp t="e">
        <v>#N/A</v>
        <stp/>
        <stp>BDH|4053841638748262093</stp>
        <tr r="BS103" s="4"/>
      </tp>
      <tp t="e">
        <v>#N/A</v>
        <stp/>
        <stp>BDH|3535569900733207264</stp>
        <tr r="BU55" s="4"/>
      </tp>
      <tp t="e">
        <v>#N/A</v>
        <stp/>
        <stp>BDH|4087672663651150221</stp>
        <tr r="AQ194" s="4"/>
      </tp>
      <tp t="e">
        <v>#N/A</v>
        <stp/>
        <stp>BDH|8664664950014526828</stp>
        <tr r="BT122" s="4"/>
      </tp>
      <tp t="e">
        <v>#N/A</v>
        <stp/>
        <stp>BDH|3515439801514153415</stp>
        <tr r="AS79" s="4"/>
      </tp>
      <tp t="e">
        <v>#N/A</v>
        <stp/>
        <stp>BDH|7333355585622689924</stp>
        <tr r="AQ196" s="4"/>
      </tp>
      <tp t="e">
        <v>#N/A</v>
        <stp/>
        <stp>BDH|2633275970569758925</stp>
        <tr r="Z33" s="4"/>
      </tp>
      <tp t="e">
        <v>#N/A</v>
        <stp/>
        <stp>BDH|4030872677285643924</stp>
        <tr r="AR147" s="4"/>
      </tp>
      <tp t="e">
        <v>#N/A</v>
        <stp/>
        <stp>BDH|9050976093046269827</stp>
        <tr r="DB139" s="4"/>
      </tp>
      <tp t="e">
        <v>#N/A</v>
        <stp/>
        <stp>BDH|3752052616893621669</stp>
        <tr r="BV203" s="4"/>
      </tp>
      <tp t="e">
        <v>#N/A</v>
        <stp/>
        <stp>BDH|1931039926227065387</stp>
        <tr r="BT137" s="4"/>
      </tp>
      <tp t="e">
        <v>#N/A</v>
        <stp/>
        <stp>BDH|4049924000162157879</stp>
        <tr r="W136" s="4"/>
      </tp>
      <tp t="e">
        <v>#N/A</v>
        <stp/>
        <stp>BDH|5963090953845072276</stp>
        <tr r="CV186" s="4"/>
      </tp>
      <tp t="e">
        <v>#N/A</v>
        <stp/>
        <stp>BDH|5214354570712535470</stp>
        <tr r="CU267" s="4"/>
      </tp>
      <tp t="e">
        <v>#N/A</v>
        <stp/>
        <stp>BDH|3426130638232357495</stp>
        <tr r="AQ180" s="4"/>
      </tp>
      <tp t="e">
        <v>#N/A</v>
        <stp/>
        <stp>BDH|3120692839491642023</stp>
        <tr r="CV164" s="4"/>
      </tp>
      <tp t="e">
        <v>#N/A</v>
        <stp/>
        <stp>BDH|4664773635111857694</stp>
        <tr r="AS106" s="4"/>
      </tp>
      <tp t="e">
        <v>#N/A</v>
        <stp/>
        <stp>BDH|9737159061818464120</stp>
        <tr r="AS259" s="4"/>
      </tp>
      <tp t="e">
        <v>#N/A</v>
        <stp/>
        <stp>BDH|6207494139124347245</stp>
        <tr r="CV147" s="4"/>
      </tp>
      <tp t="e">
        <v>#N/A</v>
        <stp/>
        <stp>BDH|8443143722494320845</stp>
        <tr r="AQ104" s="4"/>
      </tp>
      <tp t="e">
        <v>#N/A</v>
        <stp/>
        <stp>BDH|9267308400885674818</stp>
        <tr r="AT30" s="4"/>
      </tp>
      <tp t="e">
        <v>#N/A</v>
        <stp/>
        <stp>BDH|1360030001612338478</stp>
        <tr r="BU101" s="4"/>
      </tp>
      <tp t="e">
        <v>#N/A</v>
        <stp/>
        <stp>BDH|9978294756858703146</stp>
        <tr r="AP233" s="4"/>
      </tp>
      <tp t="e">
        <v>#N/A</v>
        <stp/>
        <stp>BDH|5084151324305012447</stp>
        <tr r="DB33" s="4"/>
      </tp>
      <tp t="e">
        <v>#N/A</v>
        <stp/>
        <stp>BDH|7862783429254308607</stp>
        <tr r="W135" s="4"/>
      </tp>
      <tp t="e">
        <v>#N/A</v>
        <stp/>
        <stp>BDH|9648295685315210626</stp>
        <tr r="AQ134" s="4"/>
      </tp>
      <tp t="e">
        <v>#N/A</v>
        <stp/>
        <stp>BDH|4836552396190364823</stp>
        <tr r="AT158" s="4"/>
      </tp>
      <tp t="e">
        <v>#N/A</v>
        <stp/>
        <stp>BDH|6546168049814431740</stp>
        <tr r="X42" s="4"/>
      </tp>
      <tp t="e">
        <v>#N/A</v>
        <stp/>
        <stp>BDH|8743285396077340403</stp>
        <tr r="BS95" s="4"/>
      </tp>
      <tp t="e">
        <v>#N/A</v>
        <stp/>
        <stp>BDH|4592915089611552429</stp>
        <tr r="CZ181" s="4"/>
      </tp>
      <tp t="e">
        <v>#N/A</v>
        <stp/>
        <stp>BDH|6381073388337195979</stp>
        <tr r="AS103" s="4"/>
      </tp>
      <tp t="e">
        <v>#N/A</v>
        <stp/>
        <stp>BDH|4928618064337253344</stp>
        <tr r="BU189" s="4"/>
      </tp>
      <tp t="e">
        <v>#N/A</v>
        <stp/>
        <stp>BDH|5016764470142452795</stp>
        <tr r="DB109" s="4"/>
      </tp>
      <tp t="e">
        <v>#N/A</v>
        <stp/>
        <stp>BDH|2693159529575877495</stp>
        <tr r="X257" s="4"/>
      </tp>
      <tp t="e">
        <v>#N/A</v>
        <stp/>
        <stp>BDH|9639181254574274937</stp>
        <tr r="CV135" s="4"/>
      </tp>
      <tp t="e">
        <v>#N/A</v>
        <stp/>
        <stp>BDH|1034758569229292956</stp>
        <tr r="X163" s="4"/>
      </tp>
      <tp t="e">
        <v>#N/A</v>
        <stp/>
        <stp>BDH|1321540170157981452</stp>
        <tr r="BT202" s="4"/>
      </tp>
      <tp t="e">
        <v>#N/A</v>
        <stp/>
        <stp>BDH|1089494179330878231</stp>
        <tr r="DB184" s="4"/>
      </tp>
      <tp t="e">
        <v>#N/A</v>
        <stp/>
        <stp>BDH|9188325711473864817</stp>
        <tr r="BU99" s="4"/>
      </tp>
      <tp t="e">
        <v>#N/A</v>
        <stp/>
        <stp>BDH|8826349414438074232</stp>
        <tr r="CX245" s="4"/>
        <tr r="DC245" s="4"/>
      </tp>
      <tp t="e">
        <v>#N/A</v>
        <stp/>
        <stp>BDH|5993603876536719234</stp>
        <tr r="AS200" s="4"/>
      </tp>
      <tp t="e">
        <v>#N/A</v>
        <stp/>
        <stp>BDH|5065111061892309081</stp>
        <tr r="BS136" s="4"/>
      </tp>
      <tp t="e">
        <v>#N/A</v>
        <stp/>
        <stp>BDH|5177163754889999824</stp>
        <tr r="Y91" s="4"/>
      </tp>
      <tp t="e">
        <v>#N/A</v>
        <stp/>
        <stp>BDH|4226893391390420563</stp>
        <tr r="Z114" s="4"/>
      </tp>
      <tp t="e">
        <v>#N/A</v>
        <stp/>
        <stp>BDH|9309656230144612885</stp>
        <tr r="AT22" s="4"/>
      </tp>
      <tp t="e">
        <v>#N/A</v>
        <stp/>
        <stp>BDH|7491558706034834670</stp>
        <tr r="BS220" s="4"/>
      </tp>
      <tp t="e">
        <v>#N/A</v>
        <stp/>
        <stp>BDH|5438344034151931457</stp>
        <tr r="W262" s="4"/>
      </tp>
      <tp t="e">
        <v>#N/A</v>
        <stp/>
        <stp>BDH|9026576811778887569</stp>
        <tr r="BU260" s="4"/>
      </tp>
      <tp t="e">
        <v>#N/A</v>
        <stp/>
        <stp>BDH|2631788592839743533</stp>
        <tr r="CW45" s="4"/>
      </tp>
      <tp t="e">
        <v>#N/A</v>
        <stp/>
        <stp>BDH|4589354015722575487</stp>
        <tr r="CX189" s="4"/>
        <tr r="DC189" s="4"/>
      </tp>
      <tp t="e">
        <v>#N/A</v>
        <stp/>
        <stp>BDH|1682526345611159187</stp>
        <tr r="AQ230" s="4"/>
      </tp>
      <tp t="e">
        <v>#N/A</v>
        <stp/>
        <stp>BDH|8396981171052469464</stp>
        <tr r="CW248" s="4"/>
      </tp>
      <tp t="e">
        <v>#N/A</v>
        <stp/>
        <stp>BDH|7223948592072506597</stp>
        <tr r="AR27" s="4"/>
      </tp>
      <tp t="e">
        <v>#N/A</v>
        <stp/>
        <stp>BDH|2265065769902623634</stp>
        <tr r="DA106" s="4"/>
      </tp>
      <tp t="e">
        <v>#N/A</v>
        <stp/>
        <stp>BDH|3371526749332254028</stp>
        <tr r="BU106" s="4"/>
      </tp>
      <tp t="e">
        <v>#N/A</v>
        <stp/>
        <stp>BDH|5037162944838375891</stp>
        <tr r="W65" s="4"/>
      </tp>
      <tp t="e">
        <v>#N/A</v>
        <stp/>
        <stp>BDH|7809334400783015723</stp>
        <tr r="AQ75" s="4"/>
      </tp>
      <tp t="e">
        <v>#N/A</v>
        <stp/>
        <stp>BDH|8076835067532861451</stp>
        <tr r="CV103" s="4"/>
      </tp>
      <tp t="e">
        <v>#N/A</v>
        <stp/>
        <stp>BDH|7800712277385690218</stp>
        <tr r="AP52" s="4"/>
      </tp>
      <tp t="e">
        <v>#N/A</v>
        <stp/>
        <stp>BDH|6761009690947727893</stp>
        <tr r="DB154" s="4"/>
      </tp>
      <tp t="e">
        <v>#N/A</v>
        <stp/>
        <stp>BDH|6934244243783315349</stp>
        <tr r="BR223" s="4"/>
      </tp>
      <tp t="e">
        <v>#N/A</v>
        <stp/>
        <stp>BDH|8889530147618611134</stp>
        <tr r="BT22" s="4"/>
      </tp>
      <tp t="e">
        <v>#N/A</v>
        <stp/>
        <stp>BDH|9528985002628647808</stp>
        <tr r="CZ229" s="4"/>
      </tp>
      <tp t="e">
        <v>#N/A</v>
        <stp/>
        <stp>BDH|4187980947501436833</stp>
        <tr r="AS27" s="4"/>
      </tp>
      <tp t="e">
        <v>#N/A</v>
        <stp/>
        <stp>BDH|3089324539455720657</stp>
        <tr r="CU153" s="4"/>
      </tp>
      <tp t="e">
        <v>#N/A</v>
        <stp/>
        <stp>BDH|2797621692245665882</stp>
        <tr r="BT264" s="4"/>
      </tp>
      <tp t="e">
        <v>#N/A</v>
        <stp/>
        <stp>BDH|4283495147874408064</stp>
        <tr r="AS145" s="4"/>
      </tp>
      <tp t="e">
        <v>#N/A</v>
        <stp/>
        <stp>BDH|1797905385955954553</stp>
        <tr r="AS221" s="4"/>
      </tp>
      <tp t="e">
        <v>#N/A</v>
        <stp/>
        <stp>BDH|7137093407817497056</stp>
        <tr r="AP75" s="4"/>
      </tp>
      <tp t="e">
        <v>#N/A</v>
        <stp/>
        <stp>BDH|2856250200545084530</stp>
        <tr r="BS257" s="4"/>
      </tp>
      <tp t="e">
        <v>#N/A</v>
        <stp/>
        <stp>BDH|1637382457303595423</stp>
        <tr r="V82" s="4"/>
      </tp>
      <tp t="e">
        <v>#N/A</v>
        <stp/>
        <stp>BDH|3887775650759487859</stp>
        <tr r="CX78" s="4"/>
        <tr r="DC78" s="4"/>
      </tp>
      <tp t="e">
        <v>#N/A</v>
        <stp/>
        <stp>BDH|1213748233544296198</stp>
        <tr r="DB23" s="4"/>
      </tp>
      <tp t="e">
        <v>#N/A</v>
        <stp/>
        <stp>BDH|9064771823944309892</stp>
        <tr r="V116" s="4"/>
      </tp>
      <tp t="e">
        <v>#N/A</v>
        <stp/>
        <stp>BDH|7625814629635935889</stp>
        <tr r="AP126" s="4"/>
      </tp>
      <tp t="e">
        <v>#N/A</v>
        <stp/>
        <stp>BDH|1992120964184952290</stp>
        <tr r="Y101" s="4"/>
      </tp>
      <tp t="e">
        <v>#N/A</v>
        <stp/>
        <stp>BDH|2690607004947902348</stp>
        <tr r="CX120" s="4"/>
        <tr r="DC120" s="4"/>
      </tp>
      <tp t="e">
        <v>#N/A</v>
        <stp/>
        <stp>BDH|1886238717844025635</stp>
        <tr r="DA93" s="4"/>
      </tp>
      <tp t="e">
        <v>#N/A</v>
        <stp/>
        <stp>BDH|8546740508329782610</stp>
        <tr r="CZ173" s="4"/>
      </tp>
      <tp t="e">
        <v>#N/A</v>
        <stp/>
        <stp>BDH|1691964589837708724</stp>
        <tr r="BV213" s="4"/>
      </tp>
      <tp t="e">
        <v>#N/A</v>
        <stp/>
        <stp>BDH|8208893677396953190</stp>
        <tr r="CZ132" s="4"/>
      </tp>
      <tp t="e">
        <v>#N/A</v>
        <stp/>
        <stp>BDH|6778378530127890142</stp>
        <tr r="AQ218" s="4"/>
      </tp>
      <tp t="e">
        <v>#N/A</v>
        <stp/>
        <stp>BDH|3963905052967085876</stp>
        <tr r="AS173" s="4"/>
      </tp>
      <tp t="e">
        <v>#N/A</v>
        <stp/>
        <stp>BDH|5437771598698360346</stp>
        <tr r="BU90" s="4"/>
      </tp>
      <tp t="e">
        <v>#N/A</v>
        <stp/>
        <stp>BDH|3161655924982983555</stp>
        <tr r="AQ175" s="4"/>
      </tp>
      <tp t="e">
        <v>#N/A</v>
        <stp/>
        <stp>BDH|3165279008474631541</stp>
        <tr r="CX181" s="4"/>
        <tr r="DC181" s="4"/>
      </tp>
      <tp t="e">
        <v>#N/A</v>
        <stp/>
        <stp>BDH|2594272056333100692</stp>
        <tr r="AR171" s="4"/>
      </tp>
      <tp t="e">
        <v>#N/A</v>
        <stp/>
        <stp>BDH|8541382814189336369</stp>
        <tr r="AS73" s="4"/>
      </tp>
      <tp t="e">
        <v>#N/A</v>
        <stp/>
        <stp>BDH|1338568752401223092</stp>
        <tr r="AR48" s="4"/>
      </tp>
      <tp t="e">
        <v>#N/A</v>
        <stp/>
        <stp>BDH|9230497660098582323</stp>
        <tr r="AQ195" s="4"/>
      </tp>
      <tp t="e">
        <v>#N/A</v>
        <stp/>
        <stp>BDH|9560990911464480555</stp>
        <tr r="AP264" s="4"/>
      </tp>
      <tp t="e">
        <v>#N/A</v>
        <stp/>
        <stp>BDH|3375785958816946760</stp>
        <tr r="BS252" s="4"/>
      </tp>
      <tp t="e">
        <v>#N/A</v>
        <stp/>
        <stp>BDH|6047103076825893536</stp>
        <tr r="CV115" s="4"/>
      </tp>
      <tp t="e">
        <v>#N/A</v>
        <stp/>
        <stp>BDH|3263976299203946086</stp>
        <tr r="CU152" s="4"/>
      </tp>
      <tp t="e">
        <v>#N/A</v>
        <stp/>
        <stp>BDH|7622684665572317550</stp>
        <tr r="Y82" s="4"/>
      </tp>
      <tp t="e">
        <v>#N/A</v>
        <stp/>
        <stp>BDH|2652455822207531396</stp>
        <tr r="AS72" s="4"/>
      </tp>
      <tp t="e">
        <v>#N/A</v>
        <stp/>
        <stp>BDH|7483164330741859475</stp>
        <tr r="AQ168" s="4"/>
      </tp>
      <tp t="e">
        <v>#N/A</v>
        <stp/>
        <stp>BDH|4691724049113324434</stp>
        <tr r="Z214" s="4"/>
      </tp>
      <tp t="e">
        <v>#N/A</v>
        <stp/>
        <stp>BDH|5943996443340683884</stp>
        <tr r="W225" s="4"/>
      </tp>
      <tp t="e">
        <v>#N/A</v>
        <stp/>
        <stp>BDH|8711958679055674302</stp>
        <tr r="V248" s="4"/>
      </tp>
      <tp t="e">
        <v>#N/A</v>
        <stp/>
        <stp>BDH|4994604404202054004</stp>
        <tr r="CW182" s="4"/>
      </tp>
      <tp t="e">
        <v>#N/A</v>
        <stp/>
        <stp>BDH|7999600810325642520</stp>
        <tr r="BS52" s="4"/>
      </tp>
      <tp t="e">
        <v>#N/A</v>
        <stp/>
        <stp>BDH|6823984395302321447</stp>
        <tr r="DA229" s="4"/>
      </tp>
      <tp t="e">
        <v>#N/A</v>
        <stp/>
        <stp>BDH|5103281660908934928</stp>
        <tr r="V137" s="4"/>
      </tp>
      <tp t="e">
        <v>#N/A</v>
        <stp/>
        <stp>BDH|4422170127844085361</stp>
        <tr r="X83" s="4"/>
      </tp>
      <tp t="e">
        <v>#N/A</v>
        <stp/>
        <stp>BDH|7284976692426287176</stp>
        <tr r="BT150" s="4"/>
      </tp>
      <tp t="e">
        <v>#N/A</v>
        <stp/>
        <stp>BDH|4144758157867469154</stp>
        <tr r="CW28" s="4"/>
      </tp>
      <tp t="e">
        <v>#N/A</v>
        <stp/>
        <stp>BDH|1835218966734417197</stp>
        <tr r="BS101" s="4"/>
      </tp>
      <tp t="e">
        <v>#N/A</v>
        <stp/>
        <stp>BDH|4735931986842206727</stp>
        <tr r="DA157" s="4"/>
      </tp>
      <tp t="e">
        <v>#N/A</v>
        <stp/>
        <stp>BDH|9359936523862272031</stp>
        <tr r="BT69" s="4"/>
      </tp>
      <tp t="e">
        <v>#N/A</v>
        <stp/>
        <stp>BDH|4218323340710636349</stp>
        <tr r="CV157" s="4"/>
      </tp>
      <tp t="e">
        <v>#N/A</v>
        <stp/>
        <stp>BDH|2495051364905570132</stp>
        <tr r="CX171" s="4"/>
        <tr r="DC171" s="4"/>
      </tp>
      <tp t="e">
        <v>#N/A</v>
        <stp/>
        <stp>BDH|1295611532135330111</stp>
        <tr r="CW185" s="4"/>
      </tp>
      <tp t="e">
        <v>#N/A</v>
        <stp/>
        <stp>BDH|1773956000739843198</stp>
        <tr r="AQ235" s="4"/>
      </tp>
      <tp t="e">
        <v>#N/A</v>
        <stp/>
        <stp>BDH|3334599974863988240</stp>
        <tr r="CV263" s="4"/>
      </tp>
      <tp t="e">
        <v>#N/A</v>
        <stp/>
        <stp>BDH|8339828233795782669</stp>
        <tr r="Z126" s="4"/>
      </tp>
      <tp t="e">
        <v>#N/A</v>
        <stp/>
        <stp>BDH|2685441002857387105</stp>
        <tr r="BR235" s="4"/>
      </tp>
      <tp t="e">
        <v>#N/A</v>
        <stp/>
        <stp>BDH|2856745830365955368</stp>
        <tr r="DA184" s="4"/>
      </tp>
      <tp t="e">
        <v>#N/A</v>
        <stp/>
        <stp>BDH|6995284761835245720</stp>
        <tr r="BT187" s="4"/>
      </tp>
      <tp t="e">
        <v>#N/A</v>
        <stp/>
        <stp>BDH|6918185368156155783</stp>
        <tr r="Y235" s="4"/>
      </tp>
      <tp t="e">
        <v>#N/A</v>
        <stp/>
        <stp>BDH|7799369914792410713</stp>
        <tr r="AS174" s="4"/>
      </tp>
      <tp t="e">
        <v>#N/A</v>
        <stp/>
        <stp>BDH|4408585529951012258</stp>
        <tr r="DB218" s="4"/>
      </tp>
      <tp t="e">
        <v>#N/A</v>
        <stp/>
        <stp>BDH|3757936015358127306</stp>
        <tr r="CX214" s="4"/>
        <tr r="DC214" s="4"/>
      </tp>
      <tp t="e">
        <v>#N/A</v>
        <stp/>
        <stp>BDH|6567589003076643582</stp>
        <tr r="CU38" s="4"/>
      </tp>
      <tp t="e">
        <v>#N/A</v>
        <stp/>
        <stp>BDH|7580588336919855834</stp>
        <tr r="CZ184" s="4"/>
      </tp>
      <tp t="e">
        <v>#N/A</v>
        <stp/>
        <stp>BDH|4162219656101629207</stp>
        <tr r="AT174" s="4"/>
      </tp>
      <tp t="e">
        <v>#N/A</v>
        <stp/>
        <stp>BDH|4758942846878019155</stp>
        <tr r="Y173" s="4"/>
      </tp>
      <tp t="e">
        <v>#N/A</v>
        <stp/>
        <stp>BDH|9801786474901429807</stp>
        <tr r="Z206" s="4"/>
      </tp>
      <tp t="e">
        <v>#N/A</v>
        <stp/>
        <stp>BDH|1664221469915831050</stp>
        <tr r="AR211" s="4"/>
      </tp>
      <tp t="e">
        <v>#N/A</v>
        <stp/>
        <stp>BDH|9831992840706719276</stp>
        <tr r="DB110" s="4"/>
      </tp>
      <tp t="e">
        <v>#N/A</v>
        <stp/>
        <stp>BDH|3829137366783564791</stp>
        <tr r="DA264" s="4"/>
      </tp>
      <tp t="e">
        <v>#N/A</v>
        <stp/>
        <stp>BDH|8410951513599368907</stp>
        <tr r="DA174" s="4"/>
      </tp>
      <tp t="e">
        <v>#N/A</v>
        <stp/>
        <stp>BDH|6490706110801376167</stp>
        <tr r="CV80" s="4"/>
      </tp>
      <tp t="e">
        <v>#N/A</v>
        <stp/>
        <stp>BDH|4070130800910134535</stp>
        <tr r="AQ130" s="4"/>
      </tp>
      <tp t="e">
        <v>#N/A</v>
        <stp/>
        <stp>BDH|9043386490862986109</stp>
        <tr r="DA21" s="4"/>
      </tp>
      <tp t="e">
        <v>#N/A</v>
        <stp/>
        <stp>BDH|6687806981046663004</stp>
        <tr r="DA185" s="4"/>
      </tp>
      <tp t="e">
        <v>#N/A</v>
        <stp/>
        <stp>BDH|8386664985906139009</stp>
        <tr r="BR163" s="4"/>
      </tp>
      <tp t="e">
        <v>#N/A</v>
        <stp/>
        <stp>BDH|7390336195018226563</stp>
        <tr r="CU167" s="4"/>
      </tp>
      <tp t="e">
        <v>#N/A</v>
        <stp/>
        <stp>BDH|1908784260975274524</stp>
        <tr r="AQ151" s="4"/>
      </tp>
      <tp t="e">
        <v>#N/A</v>
        <stp/>
        <stp>BDH|2347440241812785074</stp>
        <tr r="CV70" s="4"/>
      </tp>
      <tp t="e">
        <v>#N/A</v>
        <stp/>
        <stp>BDH|4516124240382238336</stp>
        <tr r="Z140" s="4"/>
      </tp>
      <tp t="e">
        <v>#N/A</v>
        <stp/>
        <stp>BDH|4921081166797469550</stp>
        <tr r="Y165" s="4"/>
      </tp>
      <tp t="e">
        <v>#N/A</v>
        <stp/>
        <stp>BDH|8995958879163032536</stp>
        <tr r="CZ88" s="4"/>
      </tp>
      <tp t="e">
        <v>#N/A</v>
        <stp/>
        <stp>BDH|3376129213117372471</stp>
        <tr r="X122" s="4"/>
      </tp>
      <tp t="e">
        <v>#N/A</v>
        <stp/>
        <stp>BDH|4077645984728745218</stp>
        <tr r="AR139" s="4"/>
      </tp>
      <tp t="e">
        <v>#N/A</v>
        <stp/>
        <stp>BDH|4255607894072233928</stp>
        <tr r="CV225" s="4"/>
      </tp>
      <tp t="e">
        <v>#N/A</v>
        <stp/>
        <stp>BDH|6248965273928696079</stp>
        <tr r="AT252" s="4"/>
      </tp>
      <tp t="e">
        <v>#N/A</v>
        <stp/>
        <stp>BDH|5067518375694707352</stp>
        <tr r="BR81" s="4"/>
      </tp>
      <tp t="e">
        <v>#N/A</v>
        <stp/>
        <stp>BDH|7919717204627353798</stp>
        <tr r="AS140" s="4"/>
      </tp>
      <tp t="e">
        <v>#N/A</v>
        <stp/>
        <stp>BDH|1702469840390046172</stp>
        <tr r="AS216" s="4"/>
      </tp>
      <tp t="e">
        <v>#N/A</v>
        <stp/>
        <stp>BDH|6661248766781734356</stp>
        <tr r="Z124" s="4"/>
      </tp>
      <tp t="e">
        <v>#N/A</v>
        <stp/>
        <stp>BDH|3066246704769202848</stp>
        <tr r="Z119" s="4"/>
      </tp>
      <tp t="e">
        <v>#N/A</v>
        <stp/>
        <stp>BDH|6311614500110126059</stp>
        <tr r="CZ27" s="4"/>
      </tp>
      <tp t="e">
        <v>#N/A</v>
        <stp/>
        <stp>BDH|2011104154975762354</stp>
        <tr r="AQ72" s="4"/>
      </tp>
      <tp t="e">
        <v>#N/A</v>
        <stp/>
        <stp>BDH|4922013725584980239</stp>
        <tr r="CX112" s="4"/>
        <tr r="DC112" s="4"/>
      </tp>
      <tp t="e">
        <v>#N/A</v>
        <stp/>
        <stp>BDH|4641875468588779294</stp>
        <tr r="DA120" s="4"/>
      </tp>
      <tp t="e">
        <v>#N/A</v>
        <stp/>
        <stp>BDH|2868237088630350875</stp>
        <tr r="CU145" s="4"/>
      </tp>
      <tp t="e">
        <v>#N/A</v>
        <stp/>
        <stp>BDH|3368331247083344735</stp>
        <tr r="CZ210" s="4"/>
      </tp>
      <tp t="e">
        <v>#N/A</v>
        <stp/>
        <stp>BDH|8335329294795672743</stp>
        <tr r="AQ208" s="4"/>
      </tp>
      <tp t="e">
        <v>#N/A</v>
        <stp/>
        <stp>BDH|1198746837006320365</stp>
        <tr r="CZ35" s="4"/>
      </tp>
      <tp t="e">
        <v>#N/A</v>
        <stp/>
        <stp>BDH|3032738960385363776</stp>
        <tr r="BU184" s="4"/>
      </tp>
      <tp t="e">
        <v>#N/A</v>
        <stp/>
        <stp>BDH|2545129940144210327</stp>
        <tr r="AR85" s="4"/>
      </tp>
      <tp t="e">
        <v>#N/A</v>
        <stp/>
        <stp>BDH|3200412109122565588</stp>
        <tr r="AR91" s="4"/>
      </tp>
      <tp t="e">
        <v>#N/A</v>
        <stp/>
        <stp>BDH|4266351555942524001</stp>
        <tr r="V183" s="4"/>
      </tp>
      <tp t="e">
        <v>#N/A</v>
        <stp/>
        <stp>BDH|9380974019421331096</stp>
        <tr r="CU254" s="4"/>
      </tp>
      <tp t="e">
        <v>#N/A</v>
        <stp/>
        <stp>BDH|2668079604521012326</stp>
        <tr r="BT258" s="4"/>
      </tp>
      <tp t="e">
        <v>#N/A</v>
        <stp/>
        <stp>BDH|4925085678121881261</stp>
        <tr r="CU135" s="4"/>
      </tp>
      <tp t="e">
        <v>#N/A</v>
        <stp/>
        <stp>BDH|7230432839115772588</stp>
        <tr r="CZ245" s="4"/>
      </tp>
      <tp t="e">
        <v>#N/A</v>
        <stp/>
        <stp>BDH|5177052798398392481</stp>
        <tr r="DA208" s="4"/>
      </tp>
      <tp t="e">
        <v>#N/A</v>
        <stp/>
        <stp>BDH|9836566368063538977</stp>
        <tr r="AT82" s="4"/>
      </tp>
      <tp t="e">
        <v>#N/A</v>
        <stp/>
        <stp>BDH|6368858830708727559</stp>
        <tr r="CW147" s="4"/>
      </tp>
      <tp t="e">
        <v>#N/A</v>
        <stp/>
        <stp>BDH|1503536846357633723</stp>
        <tr r="W42" s="4"/>
      </tp>
      <tp t="e">
        <v>#N/A</v>
        <stp/>
        <stp>BDH|3809019881913503896</stp>
        <tr r="DB173" s="4"/>
      </tp>
      <tp t="e">
        <v>#N/A</v>
        <stp/>
        <stp>BDH|7030613612084506429</stp>
        <tr r="X159" s="4"/>
      </tp>
      <tp t="e">
        <v>#N/A</v>
        <stp/>
        <stp>BDH|5194357245405460714</stp>
        <tr r="CV65" s="4"/>
      </tp>
      <tp t="e">
        <v>#N/A</v>
        <stp/>
        <stp>BDH|7274689360575813262</stp>
        <tr r="BR254" s="4"/>
      </tp>
      <tp t="e">
        <v>#N/A</v>
        <stp/>
        <stp>BDH|5038639064594455177</stp>
        <tr r="CW35" s="4"/>
      </tp>
      <tp t="e">
        <v>#N/A</v>
        <stp/>
        <stp>BDH|9713784323749169598</stp>
        <tr r="CZ104" s="4"/>
      </tp>
      <tp t="e">
        <v>#N/A</v>
        <stp/>
        <stp>BDH|4336807036419308631</stp>
        <tr r="CU42" s="4"/>
      </tp>
      <tp t="e">
        <v>#N/A</v>
        <stp/>
        <stp>BDH|1171755504190604632</stp>
        <tr r="V235" s="4"/>
      </tp>
      <tp t="e">
        <v>#N/A</v>
        <stp/>
        <stp>BDH|4273535837245768745</stp>
        <tr r="DA95" s="4"/>
      </tp>
      <tp t="e">
        <v>#N/A</v>
        <stp/>
        <stp>BDH|4652458037903804091</stp>
        <tr r="CU67" s="4"/>
      </tp>
      <tp t="e">
        <v>#N/A</v>
        <stp/>
        <stp>BDH|1955544256590912171</stp>
        <tr r="BU198" s="4"/>
      </tp>
      <tp t="e">
        <v>#N/A</v>
        <stp/>
        <stp>BDH|3096081319000091246</stp>
        <tr r="CV44" s="4"/>
      </tp>
      <tp t="e">
        <v>#N/A</v>
        <stp/>
        <stp>BDH|5162211659104559695</stp>
        <tr r="AP22" s="4"/>
      </tp>
      <tp t="e">
        <v>#N/A</v>
        <stp/>
        <stp>BDH|1544549502282217648</stp>
        <tr r="CX131" s="4"/>
        <tr r="DC131" s="4"/>
      </tp>
      <tp t="e">
        <v>#N/A</v>
        <stp/>
        <stp>BDH|7174932181837029166</stp>
        <tr r="CV257" s="4"/>
      </tp>
      <tp t="e">
        <v>#N/A</v>
        <stp/>
        <stp>BDH|7824314348541338178</stp>
        <tr r="AP76" s="4"/>
      </tp>
      <tp t="e">
        <v>#N/A</v>
        <stp/>
        <stp>BDH|6897868512439095697</stp>
        <tr r="CW91" s="4"/>
      </tp>
      <tp t="e">
        <v>#N/A</v>
        <stp/>
        <stp>BDH|4128245864971602125</stp>
        <tr r="BV123" s="4"/>
      </tp>
      <tp t="e">
        <v>#N/A</v>
        <stp/>
        <stp>BDH|5052455752764090025</stp>
        <tr r="AR136" s="4"/>
      </tp>
      <tp t="e">
        <v>#N/A</v>
        <stp/>
        <stp>BDH|5498512657531670412</stp>
        <tr r="BS203" s="4"/>
      </tp>
      <tp t="e">
        <v>#N/A</v>
        <stp/>
        <stp>BDH|27344846682777883</stp>
        <tr r="CW120" s="4"/>
      </tp>
      <tp t="e">
        <v>#N/A</v>
        <stp/>
        <stp>BDH|96414958079076516</stp>
        <tr r="DA107" s="4"/>
      </tp>
      <tp t="e">
        <v>#N/A</v>
        <stp/>
        <stp>BDH|4067082601041101425</stp>
        <tr r="X249" s="4"/>
      </tp>
      <tp t="e">
        <v>#N/A</v>
        <stp/>
        <stp>BDH|6220061250352848065</stp>
        <tr r="DB191" s="4"/>
      </tp>
      <tp t="e">
        <v>#N/A</v>
        <stp/>
        <stp>BDH|5510230736542238787</stp>
        <tr r="BV249" s="4"/>
      </tp>
      <tp t="e">
        <v>#N/A</v>
        <stp/>
        <stp>BDH|8835870105985991490</stp>
        <tr r="AQ123" s="4"/>
      </tp>
      <tp t="e">
        <v>#N/A</v>
        <stp/>
        <stp>BDH|9423084957358621575</stp>
        <tr r="BS130" s="4"/>
      </tp>
      <tp t="e">
        <v>#N/A</v>
        <stp/>
        <stp>BDH|2567490135547756343</stp>
        <tr r="CX106" s="4"/>
        <tr r="DC106" s="4"/>
      </tp>
      <tp t="e">
        <v>#N/A</v>
        <stp/>
        <stp>BDH|3685290627923160132</stp>
        <tr r="CV66" s="4"/>
      </tp>
      <tp t="e">
        <v>#N/A</v>
        <stp/>
        <stp>BDH|7347550163516928367</stp>
        <tr r="W92" s="4"/>
      </tp>
      <tp t="e">
        <v>#N/A</v>
        <stp/>
        <stp>BDH|7504205139056363155</stp>
        <tr r="AT87" s="4"/>
      </tp>
      <tp t="e">
        <v>#N/A</v>
        <stp/>
        <stp>BDH|4453440026972940151</stp>
        <tr r="Z242" s="4"/>
      </tp>
      <tp t="e">
        <v>#N/A</v>
        <stp/>
        <stp>BDH|4075291125950332556</stp>
        <tr r="Z250" s="4"/>
      </tp>
      <tp t="e">
        <v>#N/A</v>
        <stp/>
        <stp>BDH|9582171524532539993</stp>
        <tr r="Z235" s="4"/>
      </tp>
      <tp t="e">
        <v>#N/A</v>
        <stp/>
        <stp>BDH|9872761357618570268</stp>
        <tr r="AR29" s="4"/>
      </tp>
      <tp t="e">
        <v>#N/A</v>
        <stp/>
        <stp>BDH|4636736968285574131</stp>
        <tr r="CX101" s="4"/>
        <tr r="DC101" s="4"/>
      </tp>
      <tp t="e">
        <v>#N/A</v>
        <stp/>
        <stp>BDH|2842142426421223138</stp>
        <tr r="BS176" s="4"/>
      </tp>
      <tp t="e">
        <v>#N/A</v>
        <stp/>
        <stp>BDH|7324307861493017098</stp>
        <tr r="BR255" s="4"/>
      </tp>
      <tp t="e">
        <v>#N/A</v>
        <stp/>
        <stp>BDH|2979708670733221001</stp>
        <tr r="Z106" s="4"/>
      </tp>
      <tp t="e">
        <v>#N/A</v>
        <stp/>
        <stp>BDH|5947349256502722070</stp>
        <tr r="BU181" s="4"/>
      </tp>
      <tp t="e">
        <v>#N/A</v>
        <stp/>
        <stp>BDH|4721474281858227186</stp>
        <tr r="CZ218" s="4"/>
      </tp>
      <tp t="e">
        <v>#N/A</v>
        <stp/>
        <stp>BDH|2308028854586769097</stp>
        <tr r="CW178" s="4"/>
      </tp>
      <tp t="e">
        <v>#N/A</v>
        <stp/>
        <stp>BDH|9605173122688869333</stp>
        <tr r="AS184" s="4"/>
      </tp>
      <tp t="e">
        <v>#N/A</v>
        <stp/>
        <stp>BDH|1878468924806767051</stp>
        <tr r="BU249" s="4"/>
      </tp>
      <tp t="e">
        <v>#N/A</v>
        <stp/>
        <stp>BDH|1134706045935566699</stp>
        <tr r="CZ50" s="4"/>
      </tp>
      <tp t="e">
        <v>#N/A</v>
        <stp/>
        <stp>BDH|7907462622155515501</stp>
        <tr r="CZ148" s="4"/>
      </tp>
      <tp t="e">
        <v>#N/A</v>
        <stp/>
        <stp>BDH|3393561333930736497</stp>
        <tr r="BT52" s="4"/>
      </tp>
      <tp t="e">
        <v>#N/A</v>
        <stp/>
        <stp>BDH|9304043049284773813</stp>
        <tr r="AR263" s="4"/>
      </tp>
      <tp t="e">
        <v>#N/A</v>
        <stp/>
        <stp>BDH|1064390958446981007</stp>
        <tr r="AR168" s="4"/>
      </tp>
      <tp t="e">
        <v>#N/A</v>
        <stp/>
        <stp>BDH|8922564955018498163</stp>
        <tr r="AS112" s="4"/>
      </tp>
      <tp t="e">
        <v>#N/A</v>
        <stp/>
        <stp>BDH|2402176719880220300</stp>
        <tr r="DB28" s="4"/>
      </tp>
      <tp t="e">
        <v>#N/A</v>
        <stp/>
        <stp>BDH|6864245630343559519</stp>
        <tr r="AS22" s="4"/>
      </tp>
      <tp t="e">
        <v>#N/A</v>
        <stp/>
        <stp>BDH|5202397966853381277</stp>
        <tr r="CW21" s="4"/>
      </tp>
      <tp t="e">
        <v>#N/A</v>
        <stp/>
        <stp>BDH|8707316088582778006</stp>
        <tr r="AS178" s="4"/>
      </tp>
      <tp t="e">
        <v>#N/A</v>
        <stp/>
        <stp>BDH|8926315335611451800</stp>
        <tr r="DB78" s="4"/>
      </tp>
      <tp t="e">
        <v>#N/A</v>
        <stp/>
        <stp>BDH|3483639966511175395</stp>
        <tr r="CZ108" s="4"/>
      </tp>
      <tp t="e">
        <v>#N/A</v>
        <stp/>
        <stp>BDH|6087458368134369171</stp>
        <tr r="X103" s="4"/>
      </tp>
      <tp t="e">
        <v>#N/A</v>
        <stp/>
        <stp>BDH|4447189078250563380</stp>
        <tr r="AR108" s="4"/>
      </tp>
      <tp t="e">
        <v>#N/A</v>
        <stp/>
        <stp>BDH|4474896296510387411</stp>
        <tr r="AR190" s="4"/>
      </tp>
      <tp t="e">
        <v>#N/A</v>
        <stp/>
        <stp>BDH|5714342516802441483</stp>
        <tr r="AR195" s="4"/>
      </tp>
      <tp t="e">
        <v>#N/A</v>
        <stp/>
        <stp>BDH|7482565415426714494</stp>
        <tr r="CU271" s="4"/>
      </tp>
      <tp t="e">
        <v>#N/A</v>
        <stp/>
        <stp>BDH|4064385711845205259</stp>
        <tr r="Y31" s="4"/>
      </tp>
      <tp t="e">
        <v>#N/A</v>
        <stp/>
        <stp>BDH|8307066480528907924</stp>
        <tr r="Y78" s="4"/>
      </tp>
      <tp t="e">
        <v>#N/A</v>
        <stp/>
        <stp>BDH|7977735735123229137</stp>
        <tr r="DA72" s="4"/>
      </tp>
      <tp t="e">
        <v>#N/A</v>
        <stp/>
        <stp>BDH|6882874795020050646</stp>
        <tr r="CU202" s="4"/>
      </tp>
      <tp t="e">
        <v>#N/A</v>
        <stp/>
        <stp>BDH|2270533370748847978</stp>
        <tr r="BR48" s="4"/>
      </tp>
      <tp t="e">
        <v>#N/A</v>
        <stp/>
        <stp>BDH|1926608873234540513</stp>
        <tr r="BR133" s="4"/>
      </tp>
      <tp t="e">
        <v>#N/A</v>
        <stp/>
        <stp>BDH|6217684837731124330</stp>
        <tr r="AS237" s="4"/>
      </tp>
      <tp t="e">
        <v>#N/A</v>
        <stp/>
        <stp>BDH|3947025657042067533</stp>
        <tr r="Z164" s="4"/>
      </tp>
      <tp t="e">
        <v>#N/A</v>
        <stp/>
        <stp>BDH|8354862343275006093</stp>
        <tr r="CV41" s="4"/>
      </tp>
      <tp t="e">
        <v>#N/A</v>
        <stp/>
        <stp>BDH|3260513498048491604</stp>
        <tr r="CU250" s="4"/>
      </tp>
      <tp t="e">
        <v>#N/A</v>
        <stp/>
        <stp>BDH|5733587936182094067</stp>
        <tr r="W232" s="4"/>
      </tp>
      <tp t="e">
        <v>#N/A</v>
        <stp/>
        <stp>BDH|7932138900381606635</stp>
        <tr r="CX239" s="4"/>
        <tr r="DC239" s="4"/>
      </tp>
      <tp t="e">
        <v>#N/A</v>
        <stp/>
        <stp>BDH|1874791879345510528</stp>
        <tr r="CW94" s="4"/>
      </tp>
      <tp t="e">
        <v>#N/A</v>
        <stp/>
        <stp>BDH|2567718650604911527</stp>
        <tr r="V127" s="4"/>
      </tp>
      <tp t="e">
        <v>#N/A</v>
        <stp/>
        <stp>BDH|1466782138023053780</stp>
        <tr r="DA195" s="4"/>
      </tp>
      <tp t="e">
        <v>#N/A</v>
        <stp/>
        <stp>BDH|9978970729674909721</stp>
        <tr r="BR199" s="4"/>
      </tp>
      <tp t="e">
        <v>#N/A</v>
        <stp/>
        <stp>BDH|4447809936697892961</stp>
        <tr r="BS199" s="4"/>
      </tp>
      <tp t="e">
        <v>#N/A</v>
        <stp/>
        <stp>BDH|7334576612737871520</stp>
        <tr r="X115" s="4"/>
      </tp>
      <tp t="e">
        <v>#N/A</v>
        <stp/>
        <stp>BDH|1820533650794130460</stp>
        <tr r="CX85" s="4"/>
        <tr r="DC85" s="4"/>
      </tp>
      <tp t="e">
        <v>#N/A</v>
        <stp/>
        <stp>BDH|9366887743732484609</stp>
        <tr r="X46" s="4"/>
      </tp>
      <tp t="e">
        <v>#N/A</v>
        <stp/>
        <stp>BDH|3653511996309519781</stp>
        <tr r="X144" s="4"/>
      </tp>
      <tp t="e">
        <v>#N/A</v>
        <stp/>
        <stp>BDH|8755010298829129936</stp>
        <tr r="DB228" s="4"/>
      </tp>
      <tp t="e">
        <v>#N/A</v>
        <stp/>
        <stp>BDH|7294990968291748885</stp>
        <tr r="CZ167" s="4"/>
      </tp>
      <tp t="e">
        <v>#N/A</v>
        <stp/>
        <stp>BDH|2777344551887947272</stp>
        <tr r="AQ108" s="4"/>
      </tp>
      <tp t="e">
        <v>#N/A</v>
        <stp/>
        <stp>BDH|2428294919941027181</stp>
        <tr r="X31" s="4"/>
      </tp>
      <tp t="e">
        <v>#N/A</v>
        <stp/>
        <stp>BDH|8426983161962554442</stp>
        <tr r="CZ212" s="4"/>
      </tp>
      <tp t="e">
        <v>#N/A</v>
        <stp/>
        <stp>BDH|9414909089678616170</stp>
        <tr r="BU154" s="4"/>
      </tp>
      <tp t="e">
        <v>#N/A</v>
        <stp/>
        <stp>BDH|8007636781485894264</stp>
        <tr r="CW108" s="4"/>
      </tp>
      <tp t="e">
        <v>#N/A</v>
        <stp/>
        <stp>BDH|4048714149727790130</stp>
        <tr r="AS37" s="4"/>
      </tp>
      <tp t="e">
        <v>#N/A</v>
        <stp/>
        <stp>BDH|7029196587477237812</stp>
        <tr r="DA193" s="4"/>
      </tp>
      <tp t="e">
        <v>#N/A</v>
        <stp/>
        <stp>BDH|8011893435315251737</stp>
        <tr r="CZ211" s="4"/>
      </tp>
      <tp t="e">
        <v>#N/A</v>
        <stp/>
        <stp>BDH|9148332499235326755</stp>
        <tr r="CW93" s="4"/>
      </tp>
      <tp t="e">
        <v>#N/A</v>
        <stp/>
        <stp>BDH|3906879290266483571</stp>
        <tr r="CZ140" s="4"/>
      </tp>
      <tp t="e">
        <v>#N/A</v>
        <stp/>
        <stp>BDH|1214357150732806425</stp>
        <tr r="DB129" s="4"/>
      </tp>
      <tp t="e">
        <v>#N/A</v>
        <stp/>
        <stp>BDH|8287639179681022952</stp>
        <tr r="AT207" s="4"/>
      </tp>
      <tp t="e">
        <v>#N/A</v>
        <stp/>
        <stp>BDH|4201620562953611690</stp>
        <tr r="AP43" s="4"/>
      </tp>
      <tp t="e">
        <v>#N/A</v>
        <stp/>
        <stp>BDH|2629365046190368488</stp>
        <tr r="BR139" s="4"/>
      </tp>
      <tp t="e">
        <v>#N/A</v>
        <stp/>
        <stp>BDH|3665939630370904811</stp>
        <tr r="AP237" s="4"/>
      </tp>
      <tp t="e">
        <v>#N/A</v>
        <stp/>
        <stp>BDH|2219657656839828940</stp>
        <tr r="AP36" s="4"/>
      </tp>
      <tp t="e">
        <v>#N/A</v>
        <stp/>
        <stp>BDH|5699324163528923936</stp>
        <tr r="BU263" s="4"/>
      </tp>
      <tp t="e">
        <v>#N/A</v>
        <stp/>
        <stp>BDH|5619406414399878883</stp>
        <tr r="CU151" s="4"/>
      </tp>
      <tp t="e">
        <v>#N/A</v>
        <stp/>
        <stp>BDH|7863197164711375042</stp>
        <tr r="V252" s="4"/>
      </tp>
      <tp t="e">
        <v>#N/A</v>
        <stp/>
        <stp>BDH|1029642136903932699</stp>
        <tr r="V210" s="4"/>
      </tp>
      <tp t="e">
        <v>#N/A</v>
        <stp/>
        <stp>BDH|2158631633320529667</stp>
        <tr r="DB202" s="4"/>
      </tp>
      <tp t="e">
        <v>#N/A</v>
        <stp/>
        <stp>BDH|7077401325313184368</stp>
        <tr r="V261" s="4"/>
      </tp>
      <tp t="e">
        <v>#N/A</v>
        <stp/>
        <stp>BDH|7700210736076164130</stp>
        <tr r="BV172" s="4"/>
      </tp>
      <tp t="e">
        <v>#N/A</v>
        <stp/>
        <stp>BDH|6139150977544778567</stp>
        <tr r="W134" s="4"/>
      </tp>
      <tp t="e">
        <v>#N/A</v>
        <stp/>
        <stp>BDH|1904974905201063898</stp>
        <tr r="AS75" s="4"/>
      </tp>
      <tp t="e">
        <v>#N/A</v>
        <stp/>
        <stp>BDH|8643808041446604333</stp>
        <tr r="CV40" s="4"/>
      </tp>
      <tp t="e">
        <v>#N/A</v>
        <stp/>
        <stp>BDH|9693175373719219727</stp>
        <tr r="DB209" s="4"/>
      </tp>
      <tp t="e">
        <v>#N/A</v>
        <stp/>
        <stp>BDH|7665298800342450695</stp>
        <tr r="Z251" s="4"/>
      </tp>
      <tp t="e">
        <v>#N/A</v>
        <stp/>
        <stp>BDH|6242094585129983655</stp>
        <tr r="CX75" s="4"/>
        <tr r="DC75" s="4"/>
      </tp>
      <tp t="e">
        <v>#N/A</v>
        <stp/>
        <stp>BDH|9823180352085590957</stp>
        <tr r="X121" s="4"/>
      </tp>
      <tp t="e">
        <v>#N/A</v>
        <stp/>
        <stp>BDH|8306127394516487734</stp>
        <tr r="W221" s="4"/>
      </tp>
      <tp t="e">
        <v>#N/A</v>
        <stp/>
        <stp>BDH|6713228018717743399</stp>
        <tr r="AQ67" s="4"/>
      </tp>
      <tp t="e">
        <v>#N/A</v>
        <stp/>
        <stp>BDH|5466226976064448576</stp>
        <tr r="CW228" s="4"/>
      </tp>
      <tp t="e">
        <v>#N/A</v>
        <stp/>
        <stp>BDH|2973797827473179556</stp>
        <tr r="AQ33" s="4"/>
      </tp>
      <tp t="e">
        <v>#N/A</v>
        <stp/>
        <stp>BDH|2224163821425176577</stp>
        <tr r="CV258" s="4"/>
      </tp>
      <tp t="e">
        <v>#N/A</v>
        <stp/>
        <stp>BDH|6839797116463547210</stp>
        <tr r="CV207" s="4"/>
      </tp>
      <tp t="e">
        <v>#N/A</v>
        <stp/>
        <stp>BDH|7783843937488407539</stp>
        <tr r="DB250" s="4"/>
      </tp>
      <tp t="e">
        <v>#N/A</v>
        <stp/>
        <stp>BDH|9071908574034714206</stp>
        <tr r="BT250" s="4"/>
      </tp>
      <tp t="e">
        <v>#N/A</v>
        <stp/>
        <stp>BDH|1571475933277315021</stp>
        <tr r="Y33" s="4"/>
      </tp>
      <tp t="e">
        <v>#N/A</v>
        <stp/>
        <stp>BDH|1725946915491054966</stp>
        <tr r="Y241" s="4"/>
      </tp>
      <tp t="e">
        <v>#N/A</v>
        <stp/>
        <stp>BDH|5270217732647459251</stp>
        <tr r="BU205" s="4"/>
      </tp>
      <tp t="e">
        <v>#N/A</v>
        <stp/>
        <stp>BDH|4422734856145963284</stp>
        <tr r="CV183" s="4"/>
      </tp>
      <tp t="e">
        <v>#N/A</v>
        <stp/>
        <stp>BDH|7028315017467678300</stp>
        <tr r="BU248" s="4"/>
      </tp>
      <tp t="e">
        <v>#N/A</v>
        <stp/>
        <stp>BDH|2329723111277848283</stp>
        <tr r="CU73" s="4"/>
      </tp>
      <tp t="e">
        <v>#N/A</v>
        <stp/>
        <stp>BDH|5447497123406603480</stp>
        <tr r="CU90" s="4"/>
      </tp>
      <tp t="e">
        <v>#N/A</v>
        <stp/>
        <stp>BDH|2003107234240568114</stp>
        <tr r="DA46" s="4"/>
      </tp>
      <tp t="e">
        <v>#N/A</v>
        <stp/>
        <stp>BDH|5639051366422600030</stp>
        <tr r="AR196" s="4"/>
      </tp>
      <tp t="e">
        <v>#N/A</v>
        <stp/>
        <stp>BDH|5813408129171279336</stp>
        <tr r="AT244" s="4"/>
      </tp>
      <tp t="e">
        <v>#N/A</v>
        <stp/>
        <stp>BDH|1291717717476185058</stp>
        <tr r="X70" s="4"/>
      </tp>
      <tp t="e">
        <v>#N/A</v>
        <stp/>
        <stp>BDH|9912371137908805013</stp>
        <tr r="AS220" s="4"/>
      </tp>
      <tp t="e">
        <v>#N/A</v>
        <stp/>
        <stp>BDH|8977817208817074605</stp>
        <tr r="DB171" s="4"/>
      </tp>
      <tp t="e">
        <v>#N/A</v>
        <stp/>
        <stp>BDH|3680636755458570957</stp>
        <tr r="AP20" s="4"/>
      </tp>
      <tp t="e">
        <v>#N/A</v>
        <stp/>
        <stp>BDH|8967071681968965962</stp>
        <tr r="CV149" s="4"/>
      </tp>
      <tp t="e">
        <v>#N/A</v>
        <stp/>
        <stp>BDH|7436301255048949888</stp>
        <tr r="CU203" s="4"/>
      </tp>
      <tp t="e">
        <v>#N/A</v>
        <stp/>
        <stp>BDH|4742825692630778410</stp>
        <tr r="CW166" s="4"/>
      </tp>
      <tp t="e">
        <v>#N/A</v>
        <stp/>
        <stp>BDH|5072695939281256037</stp>
        <tr r="DA175" s="4"/>
      </tp>
      <tp t="e">
        <v>#N/A</v>
        <stp/>
        <stp>BDH|1095263701732717019</stp>
        <tr r="V49" s="4"/>
      </tp>
      <tp t="e">
        <v>#N/A</v>
        <stp/>
        <stp>BDH|7212560811695213763</stp>
        <tr r="AT144" s="4"/>
      </tp>
      <tp t="e">
        <v>#N/A</v>
        <stp/>
        <stp>BDH|3570164058777890126</stp>
        <tr r="AS223" s="4"/>
      </tp>
      <tp t="e">
        <v>#N/A</v>
        <stp/>
        <stp>BDH|6557132861733663377</stp>
        <tr r="CW144" s="4"/>
      </tp>
      <tp t="e">
        <v>#N/A</v>
        <stp/>
        <stp>BDH|1468916180532078330</stp>
        <tr r="BU173" s="4"/>
      </tp>
      <tp t="e">
        <v>#N/A</v>
        <stp/>
        <stp>BDH|9345031291622504326</stp>
        <tr r="CU147" s="4"/>
      </tp>
      <tp t="e">
        <v>#N/A</v>
        <stp/>
        <stp>BDH|8430668444688293323</stp>
        <tr r="Z84" s="4"/>
      </tp>
      <tp t="e">
        <v>#N/A</v>
        <stp/>
        <stp>BDH|4933118930402825565</stp>
        <tr r="DB242" s="4"/>
      </tp>
      <tp t="e">
        <v>#N/A</v>
        <stp/>
        <stp>BDH|6256152714861716625</stp>
        <tr r="BR97" s="4"/>
      </tp>
      <tp t="e">
        <v>#N/A</v>
        <stp/>
        <stp>BDH|2973485451475140778</stp>
        <tr r="DB125" s="4"/>
      </tp>
      <tp t="e">
        <v>#N/A</v>
        <stp/>
        <stp>BDH|5645519052377258316</stp>
        <tr r="CW245" s="4"/>
      </tp>
      <tp t="e">
        <v>#N/A</v>
        <stp/>
        <stp>BDH|7573271877050339315</stp>
        <tr r="CV237" s="4"/>
      </tp>
      <tp t="e">
        <v>#N/A</v>
        <stp/>
        <stp>BDH|2446672234174843283</stp>
        <tr r="AT181" s="4"/>
      </tp>
      <tp t="e">
        <v>#N/A</v>
        <stp/>
        <stp>BDH|2373440462160219104</stp>
        <tr r="AT31" s="4"/>
      </tp>
      <tp t="e">
        <v>#N/A</v>
        <stp/>
        <stp>BDH|2150204914299458964</stp>
        <tr r="BV112" s="4"/>
      </tp>
      <tp t="e">
        <v>#N/A</v>
        <stp/>
        <stp>BDH|9904681994486789159</stp>
        <tr r="Y260" s="4"/>
      </tp>
      <tp t="e">
        <v>#N/A</v>
        <stp/>
        <stp>BDH|3272537637445913182</stp>
        <tr r="BS200" s="4"/>
      </tp>
      <tp t="e">
        <v>#N/A</v>
        <stp/>
        <stp>BDH|1323566538996997033</stp>
        <tr r="BS22" s="4"/>
      </tp>
      <tp t="e">
        <v>#N/A</v>
        <stp/>
        <stp>BDH|3019564571452119219</stp>
        <tr r="DB85" s="4"/>
      </tp>
      <tp t="e">
        <v>#N/A</v>
        <stp/>
        <stp>BDH|6955162029325687175</stp>
        <tr r="CU98" s="4"/>
      </tp>
      <tp t="e">
        <v>#N/A</v>
        <stp/>
        <stp>BDH|5219754207585018678</stp>
        <tr r="CZ51" s="4"/>
      </tp>
      <tp t="e">
        <v>#N/A</v>
        <stp/>
        <stp>BDH|4603278185256019930</stp>
        <tr r="AQ248" s="4"/>
      </tp>
      <tp t="e">
        <v>#N/A</v>
        <stp/>
        <stp>BDH|4372383813397947069</stp>
        <tr r="CZ237" s="4"/>
      </tp>
      <tp t="e">
        <v>#N/A</v>
        <stp/>
        <stp>BDH|3896655859149584854</stp>
        <tr r="W126" s="4"/>
      </tp>
      <tp t="e">
        <v>#N/A</v>
        <stp/>
        <stp>BDH|9179696265799176187</stp>
        <tr r="BR211" s="4"/>
      </tp>
      <tp t="e">
        <v>#N/A</v>
        <stp/>
        <stp>BDH|8168362226631628939</stp>
        <tr r="CW208" s="4"/>
      </tp>
      <tp t="e">
        <v>#N/A</v>
        <stp/>
        <stp>BDH|3775207833162085100</stp>
        <tr r="BR177" s="4"/>
      </tp>
      <tp t="e">
        <v>#N/A</v>
        <stp/>
        <stp>BDH|7387391855808995825</stp>
        <tr r="CX207" s="4"/>
        <tr r="DC207" s="4"/>
      </tp>
      <tp t="e">
        <v>#N/A</v>
        <stp/>
        <stp>BDH|9415929190281517976</stp>
        <tr r="BS119" s="4"/>
      </tp>
      <tp t="e">
        <v>#N/A</v>
        <stp/>
        <stp>BDH|2649845398435919778</stp>
        <tr r="BU34" s="4"/>
      </tp>
      <tp t="e">
        <v>#N/A</v>
        <stp/>
        <stp>BDH|4695166344151426143</stp>
        <tr r="BS90" s="4"/>
      </tp>
      <tp t="e">
        <v>#N/A</v>
        <stp/>
        <stp>BDH|1631717664445095476</stp>
        <tr r="BS126" s="4"/>
      </tp>
      <tp t="e">
        <v>#N/A</v>
        <stp/>
        <stp>BDH|4896981604289579552</stp>
        <tr r="CW128" s="4"/>
      </tp>
      <tp t="e">
        <v>#N/A</v>
        <stp/>
        <stp>BDH|4021762564860115477</stp>
        <tr r="AR115" s="4"/>
      </tp>
      <tp t="e">
        <v>#N/A</v>
        <stp/>
        <stp>BDH|2803155820551929113</stp>
        <tr r="CW155" s="4"/>
      </tp>
      <tp t="e">
        <v>#N/A</v>
        <stp/>
        <stp>BDH|1355100481061121867</stp>
        <tr r="BU86" s="4"/>
      </tp>
      <tp t="e">
        <v>#N/A</v>
        <stp/>
        <stp>BDH|9802369659258787651</stp>
        <tr r="AR173" s="4"/>
      </tp>
      <tp t="e">
        <v>#N/A</v>
        <stp/>
        <stp>BDH|8775437332676010832</stp>
        <tr r="CX262" s="4"/>
        <tr r="DC262" s="4"/>
      </tp>
      <tp t="e">
        <v>#N/A</v>
        <stp/>
        <stp>BDH|8589644683246586123</stp>
        <tr r="BR259" s="4"/>
      </tp>
      <tp t="e">
        <v>#N/A</v>
        <stp/>
        <stp>BDH|4672904092731795469</stp>
        <tr r="BV234" s="4"/>
      </tp>
      <tp t="e">
        <v>#N/A</v>
        <stp/>
        <stp>BDH|7457531400103036020</stp>
        <tr r="DA39" s="4"/>
      </tp>
      <tp t="e">
        <v>#N/A</v>
        <stp/>
        <stp>BDH|2546352064080739663</stp>
        <tr r="W114" s="4"/>
      </tp>
      <tp t="e">
        <v>#N/A</v>
        <stp/>
        <stp>BDH|1508982380456870708</stp>
        <tr r="AS175" s="4"/>
      </tp>
      <tp t="e">
        <v>#N/A</v>
        <stp/>
        <stp>BDH|5781237631184549151</stp>
        <tr r="DB46" s="4"/>
      </tp>
      <tp t="e">
        <v>#N/A</v>
        <stp/>
        <stp>BDH|3576248457315265017</stp>
        <tr r="AS130" s="4"/>
      </tp>
      <tp t="e">
        <v>#N/A</v>
        <stp/>
        <stp>BDH|8662220440258804799</stp>
        <tr r="BT167" s="4"/>
      </tp>
      <tp t="e">
        <v>#N/A</v>
        <stp/>
        <stp>BDH|4212720068207874358</stp>
        <tr r="CU30" s="4"/>
      </tp>
      <tp t="e">
        <v>#N/A</v>
        <stp/>
        <stp>BDH|8771739542423140921</stp>
        <tr r="X55" s="4"/>
      </tp>
      <tp t="e">
        <v>#N/A</v>
        <stp/>
        <stp>BDH|86072824019107728</stp>
        <tr r="AQ26" s="4"/>
      </tp>
      <tp t="e">
        <v>#N/A</v>
        <stp/>
        <stp>BDH|4293198117055404320</stp>
        <tr r="AP208" s="4"/>
      </tp>
      <tp t="e">
        <v>#N/A</v>
        <stp/>
        <stp>BDH|1202489111662456459</stp>
        <tr r="AP261" s="4"/>
      </tp>
      <tp t="e">
        <v>#N/A</v>
        <stp/>
        <stp>BDH|6228412232881290293</stp>
        <tr r="CW126" s="4"/>
      </tp>
      <tp t="e">
        <v>#N/A</v>
        <stp/>
        <stp>BDH|8101545386214108382</stp>
        <tr r="BV131" s="4"/>
      </tp>
      <tp t="e">
        <v>#N/A</v>
        <stp/>
        <stp>BDH|5168729124624945649</stp>
        <tr r="Z233" s="4"/>
      </tp>
      <tp t="e">
        <v>#N/A</v>
        <stp/>
        <stp>BDH|1890219916182116247</stp>
        <tr r="BT237" s="4"/>
      </tp>
      <tp t="e">
        <v>#N/A</v>
        <stp/>
        <stp>BDH|8524635032349970674</stp>
        <tr r="AQ38" s="4"/>
      </tp>
      <tp t="e">
        <v>#N/A</v>
        <stp/>
        <stp>BDH|3510060812035802537</stp>
        <tr r="X133" s="4"/>
      </tp>
      <tp t="e">
        <v>#N/A</v>
        <stp/>
        <stp>BDH|5431683942873388679</stp>
        <tr r="DA163" s="4"/>
      </tp>
      <tp t="e">
        <v>#N/A</v>
        <stp/>
        <stp>BDH|9779383497562183335</stp>
        <tr r="BT234" s="4"/>
      </tp>
      <tp t="e">
        <v>#N/A</v>
        <stp/>
        <stp>BDH|8439470395414826354</stp>
        <tr r="BS72" s="4"/>
      </tp>
      <tp t="e">
        <v>#N/A</v>
        <stp/>
        <stp>BDH|8151941958695455324</stp>
        <tr r="CV37" s="4"/>
      </tp>
      <tp t="e">
        <v>#N/A</v>
        <stp/>
        <stp>BDH|6116884931828029734</stp>
        <tr r="AP155" s="4"/>
      </tp>
      <tp t="e">
        <v>#N/A</v>
        <stp/>
        <stp>BDH|2898876079677476895</stp>
        <tr r="BR142" s="4"/>
      </tp>
      <tp t="e">
        <v>#N/A</v>
        <stp/>
        <stp>BDH|7729283895117745955</stp>
        <tr r="BT198" s="4"/>
      </tp>
      <tp t="e">
        <v>#N/A</v>
        <stp/>
        <stp>BDH|7185192801197699373</stp>
        <tr r="DB87" s="4"/>
      </tp>
      <tp t="e">
        <v>#N/A</v>
        <stp/>
        <stp>BDH|6084758618440622231</stp>
        <tr r="W195" s="4"/>
      </tp>
      <tp t="e">
        <v>#N/A</v>
        <stp/>
        <stp>BDH|6257795812893758160</stp>
        <tr r="BS214" s="4"/>
      </tp>
      <tp t="e">
        <v>#N/A</v>
        <stp/>
        <stp>BDH|4906553937717498772</stp>
        <tr r="AT126" s="4"/>
      </tp>
      <tp t="e">
        <v>#N/A</v>
        <stp/>
        <stp>BDH|7581875477073405993</stp>
        <tr r="CZ257" s="4"/>
      </tp>
      <tp t="e">
        <v>#N/A</v>
        <stp/>
        <stp>BDH|3748990954704232913</stp>
        <tr r="BT169" s="4"/>
      </tp>
      <tp t="e">
        <v>#N/A</v>
        <stp/>
        <stp>BDH|2760358215267897567</stp>
        <tr r="BS204" s="4"/>
      </tp>
      <tp t="e">
        <v>#N/A</v>
        <stp/>
        <stp>BDH|1372528657847668493</stp>
        <tr r="BS89" s="4"/>
      </tp>
      <tp t="e">
        <v>#N/A</v>
        <stp/>
        <stp>BDH|1781188715997585468</stp>
        <tr r="DA108" s="4"/>
      </tp>
      <tp t="e">
        <v>#N/A</v>
        <stp/>
        <stp>BDH|3435189443700033466</stp>
        <tr r="BV56" s="4"/>
      </tp>
      <tp t="e">
        <v>#N/A</v>
        <stp/>
        <stp>BDH|6830259481168129641</stp>
        <tr r="W97" s="4"/>
      </tp>
      <tp t="e">
        <v>#N/A</v>
        <stp/>
        <stp>BDH|7586605315682020092</stp>
        <tr r="BS236" s="4"/>
      </tp>
      <tp t="e">
        <v>#N/A</v>
        <stp/>
        <stp>BDH|3898415342339551871</stp>
        <tr r="BU176" s="4"/>
      </tp>
      <tp t="e">
        <v>#N/A</v>
        <stp/>
        <stp>BDH|7423268668353045237</stp>
        <tr r="AT70" s="4"/>
      </tp>
      <tp t="e">
        <v>#N/A</v>
        <stp/>
        <stp>BDH|1430724379950514335</stp>
        <tr r="BS28" s="4"/>
      </tp>
      <tp t="e">
        <v>#N/A</v>
        <stp/>
        <stp>BDH|1692716376672818107</stp>
        <tr r="CV223" s="4"/>
      </tp>
      <tp t="e">
        <v>#N/A</v>
        <stp/>
        <stp>BDH|1949381441043939708</stp>
        <tr r="CZ136" s="4"/>
      </tp>
      <tp t="e">
        <v>#N/A</v>
        <stp/>
        <stp>BDH|3345876392526944613</stp>
        <tr r="CZ33" s="4"/>
      </tp>
      <tp t="e">
        <v>#N/A</v>
        <stp/>
        <stp>BDH|5348296753610572023</stp>
        <tr r="W182" s="4"/>
      </tp>
      <tp t="e">
        <v>#N/A</v>
        <stp/>
        <stp>BDH|4039693112783258272</stp>
        <tr r="CX20" s="4"/>
        <tr r="DC20" s="4"/>
      </tp>
      <tp t="e">
        <v>#N/A</v>
        <stp/>
        <stp>BDH|4471694500072268215</stp>
        <tr r="CU248" s="4"/>
      </tp>
      <tp t="e">
        <v>#N/A</v>
        <stp/>
        <stp>BDH|4232349486285980873</stp>
        <tr r="CX86" s="4"/>
        <tr r="DC86" s="4"/>
      </tp>
      <tp t="e">
        <v>#N/A</v>
        <stp/>
        <stp>BDH|7873750905504580639</stp>
        <tr r="CX140" s="4"/>
        <tr r="DC140" s="4"/>
      </tp>
      <tp t="e">
        <v>#N/A</v>
        <stp/>
        <stp>BDH|5813166511242764561</stp>
        <tr r="BU254" s="4"/>
      </tp>
      <tp t="e">
        <v>#N/A</v>
        <stp/>
        <stp>BDH|6767069966352884010</stp>
        <tr r="CX45" s="4"/>
        <tr r="DC45" s="4"/>
      </tp>
      <tp t="e">
        <v>#N/A</v>
        <stp/>
        <stp>BDH|4912871290663661466</stp>
        <tr r="CX227" s="4"/>
        <tr r="DC227" s="4"/>
      </tp>
      <tp t="e">
        <v>#N/A</v>
        <stp/>
        <stp>BDH|4369697516431306013</stp>
        <tr r="CW76" s="4"/>
      </tp>
      <tp t="e">
        <v>#N/A</v>
        <stp/>
        <stp>BDH|6185034544078913814</stp>
        <tr r="Z52" s="4"/>
      </tp>
      <tp t="e">
        <v>#N/A</v>
        <stp/>
        <stp>BDH|6136557019678425878</stp>
        <tr r="CU58" s="4"/>
      </tp>
      <tp t="e">
        <v>#N/A</v>
        <stp/>
        <stp>BDH|5521541205656290487</stp>
        <tr r="BV54" s="4"/>
      </tp>
      <tp t="e">
        <v>#N/A</v>
        <stp/>
        <stp>BDH|8046981732790490004</stp>
        <tr r="CX147" s="4"/>
        <tr r="DC147" s="4"/>
      </tp>
      <tp t="e">
        <v>#N/A</v>
        <stp/>
        <stp>BDH|4217374745073937278</stp>
        <tr r="X214" s="4"/>
      </tp>
      <tp t="e">
        <v>#N/A</v>
        <stp/>
        <stp>BDH|8190348217969809159</stp>
        <tr r="AP114" s="4"/>
      </tp>
      <tp t="e">
        <v>#N/A</v>
        <stp/>
        <stp>BDH|8718910624255938440</stp>
        <tr r="BT240" s="4"/>
      </tp>
      <tp t="e">
        <v>#N/A</v>
        <stp/>
        <stp>BDH|4380810229564348879</stp>
        <tr r="CW219" s="4"/>
      </tp>
      <tp t="e">
        <v>#N/A</v>
        <stp/>
        <stp>BDH|6859316076752455244</stp>
        <tr r="V227" s="4"/>
      </tp>
      <tp t="e">
        <v>#N/A</v>
        <stp/>
        <stp>BDH|1307049125770883150</stp>
        <tr r="CZ238" s="4"/>
      </tp>
      <tp t="e">
        <v>#N/A</v>
        <stp/>
        <stp>BDH|7379798855090440742</stp>
        <tr r="W83" s="4"/>
      </tp>
      <tp t="e">
        <v>#N/A</v>
        <stp/>
        <stp>BDH|7598556713844480586</stp>
        <tr r="BR154" s="4"/>
      </tp>
      <tp t="e">
        <v>#N/A</v>
        <stp/>
        <stp>BDH|4497172877025869535</stp>
        <tr r="Y137" s="4"/>
      </tp>
      <tp t="e">
        <v>#N/A</v>
        <stp/>
        <stp>BDH|1361257912441959128</stp>
        <tr r="BV87" s="4"/>
      </tp>
      <tp t="e">
        <v>#N/A</v>
        <stp/>
        <stp>BDH|2808333525081627079</stp>
        <tr r="CZ37" s="4"/>
      </tp>
      <tp t="e">
        <v>#N/A</v>
        <stp/>
        <stp>BDH|7894634470744569014</stp>
        <tr r="V37" s="4"/>
      </tp>
      <tp t="e">
        <v>#N/A</v>
        <stp/>
        <stp>BDH|7794693737824439410</stp>
        <tr r="BR160" s="4"/>
      </tp>
      <tp t="e">
        <v>#N/A</v>
        <stp/>
        <stp>BDH|1343798686055881984</stp>
        <tr r="BR158" s="4"/>
      </tp>
      <tp t="e">
        <v>#N/A</v>
        <stp/>
        <stp>BDH|4424727697548968046</stp>
        <tr r="BV97" s="4"/>
      </tp>
      <tp t="e">
        <v>#N/A</v>
        <stp/>
        <stp>BDH|5387695235815368700</stp>
        <tr r="AQ244" s="4"/>
      </tp>
      <tp t="e">
        <v>#N/A</v>
        <stp/>
        <stp>BDH|1813834131751533933</stp>
        <tr r="Z228" s="4"/>
      </tp>
      <tp t="e">
        <v>#N/A</v>
        <stp/>
        <stp>BDH|5068347810987846208</stp>
        <tr r="BU159" s="4"/>
      </tp>
      <tp t="e">
        <v>#N/A</v>
        <stp/>
        <stp>BDH|8316935939243307360</stp>
        <tr r="W218" s="4"/>
      </tp>
      <tp t="e">
        <v>#N/A</v>
        <stp/>
        <stp>BDH|1259483409347758089</stp>
        <tr r="DB206" s="4"/>
      </tp>
      <tp t="e">
        <v>#N/A</v>
        <stp/>
        <stp>BDH|8661927379952611668</stp>
        <tr r="Z65" s="4"/>
      </tp>
      <tp t="e">
        <v>#N/A</v>
        <stp/>
        <stp>BDH|5571292680314103904</stp>
        <tr r="CZ256" s="4"/>
      </tp>
      <tp t="e">
        <v>#N/A</v>
        <stp/>
        <stp>BDH|1082239262584962350</stp>
        <tr r="AT167" s="4"/>
      </tp>
      <tp t="e">
        <v>#N/A</v>
        <stp/>
        <stp>BDH|7284290425015703041</stp>
        <tr r="CU131" s="4"/>
      </tp>
      <tp t="e">
        <v>#N/A</v>
        <stp/>
        <stp>BDH|4903039301113272546</stp>
        <tr r="CV95" s="4"/>
      </tp>
      <tp t="e">
        <v>#N/A</v>
        <stp/>
        <stp>BDH|3381537708301278570</stp>
        <tr r="V191" s="4"/>
      </tp>
      <tp t="e">
        <v>#N/A</v>
        <stp/>
        <stp>BDH|1387799712733257679</stp>
        <tr r="AQ152" s="4"/>
      </tp>
      <tp t="e">
        <v>#N/A</v>
        <stp/>
        <stp>BDH|2277705982259450698</stp>
        <tr r="AS244" s="4"/>
      </tp>
      <tp t="e">
        <v>#N/A</v>
        <stp/>
        <stp>BDH|7768989985884184063</stp>
        <tr r="DA92" s="4"/>
      </tp>
      <tp t="e">
        <v>#N/A</v>
        <stp/>
        <stp>BDH|8350891613943079044</stp>
        <tr r="V197" s="4"/>
      </tp>
      <tp t="e">
        <v>#N/A</v>
        <stp/>
        <stp>BDH|4575744733361785379</stp>
        <tr r="DB164" s="4"/>
      </tp>
      <tp t="e">
        <v>#N/A</v>
        <stp/>
        <stp>BDH|5085346774987051423</stp>
        <tr r="AQ164" s="4"/>
      </tp>
      <tp t="e">
        <v>#N/A</v>
        <stp/>
        <stp>BDH|2276539994328069478</stp>
        <tr r="DB105" s="4"/>
      </tp>
      <tp t="e">
        <v>#N/A</v>
        <stp/>
        <stp>BDH|9332943278416474391</stp>
        <tr r="Y38" s="4"/>
      </tp>
      <tp t="e">
        <v>#N/A</v>
        <stp/>
        <stp>BDH|3211562746305671565</stp>
        <tr r="CX124" s="4"/>
        <tr r="DC124" s="4"/>
      </tp>
      <tp t="e">
        <v>#N/A</v>
        <stp/>
        <stp>BDH|3274571127847050109</stp>
        <tr r="W229" s="4"/>
      </tp>
      <tp t="e">
        <v>#N/A</v>
        <stp/>
        <stp>BDH|4618141467027323645</stp>
        <tr r="BV26" s="4"/>
      </tp>
      <tp t="e">
        <v>#N/A</v>
        <stp/>
        <stp>BDH|3609308440237543115</stp>
        <tr r="X242" s="4"/>
      </tp>
      <tp t="e">
        <v>#N/A</v>
        <stp/>
        <stp>BDH|4865782350557070329</stp>
        <tr r="AP250" s="4"/>
      </tp>
      <tp t="e">
        <v>#N/A</v>
        <stp/>
        <stp>BDH|4453673855737560219</stp>
        <tr r="Y181" s="4"/>
      </tp>
      <tp t="e">
        <v>#N/A</v>
        <stp/>
        <stp>BDH|1839177951717404096</stp>
        <tr r="Y252" s="4"/>
      </tp>
      <tp t="e">
        <v>#N/A</v>
        <stp/>
        <stp>BDH|1424430361549201872</stp>
        <tr r="BU229" s="4"/>
      </tp>
      <tp t="e">
        <v>#N/A</v>
        <stp/>
        <stp>BDH|7086545436171338228</stp>
        <tr r="X119" s="4"/>
      </tp>
      <tp t="e">
        <v>#N/A</v>
        <stp/>
        <stp>BDH|6780173112562574641</stp>
        <tr r="BV198" s="4"/>
      </tp>
      <tp t="e">
        <v>#N/A</v>
        <stp/>
        <stp>BDH|6157163273201534317</stp>
        <tr r="AR216" s="4"/>
      </tp>
      <tp t="e">
        <v>#N/A</v>
        <stp/>
        <stp>BDH|2038058867446574070</stp>
        <tr r="AR22" s="4"/>
      </tp>
      <tp t="e">
        <v>#N/A</v>
        <stp/>
        <stp>BDH|5257204145339789802</stp>
        <tr r="CU46" s="4"/>
      </tp>
      <tp t="e">
        <v>#N/A</v>
        <stp/>
        <stp>BDH|9104752552811477822</stp>
        <tr r="BT161" s="4"/>
      </tp>
      <tp t="e">
        <v>#N/A</v>
        <stp/>
        <stp>BDH|3009190768727194100</stp>
        <tr r="BS79" s="4"/>
      </tp>
      <tp t="e">
        <v>#N/A</v>
        <stp/>
        <stp>BDH|1156856195433577150</stp>
        <tr r="DA254" s="4"/>
      </tp>
      <tp t="e">
        <v>#N/A</v>
        <stp/>
        <stp>BDH|6273946516968383423</stp>
        <tr r="X38" s="4"/>
      </tp>
      <tp t="e">
        <v>#N/A</v>
        <stp/>
        <stp>BDH|6980555703210949179</stp>
        <tr r="DB192" s="4"/>
      </tp>
      <tp t="e">
        <v>#N/A</v>
        <stp/>
        <stp>BDH|3642713268203871365</stp>
        <tr r="DA206" s="4"/>
      </tp>
      <tp t="e">
        <v>#N/A</v>
        <stp/>
        <stp>BDH|6474072040369581978</stp>
        <tr r="AR49" s="4"/>
      </tp>
      <tp t="e">
        <v>#N/A</v>
        <stp/>
        <stp>BDH|5135608452194640046</stp>
        <tr r="BT114" s="4"/>
      </tp>
      <tp t="e">
        <v>#N/A</v>
        <stp/>
        <stp>BDH|7220137222276096023</stp>
        <tr r="AT97" s="4"/>
      </tp>
      <tp t="e">
        <v>#N/A</v>
        <stp/>
        <stp>BDH|5308699959942587609</stp>
        <tr r="Y98" s="4"/>
      </tp>
      <tp t="e">
        <v>#N/A</v>
        <stp/>
        <stp>BDH|8728902344365625231</stp>
        <tr r="DB157" s="4"/>
      </tp>
      <tp t="e">
        <v>#N/A</v>
        <stp/>
        <stp>BDH|8060957950672571463</stp>
        <tr r="BU53" s="4"/>
      </tp>
      <tp t="e">
        <v>#N/A</v>
        <stp/>
        <stp>BDH|6817226589786019853</stp>
        <tr r="Z82" s="4"/>
      </tp>
      <tp t="e">
        <v>#N/A</v>
        <stp/>
        <stp>BDH|4570331109074031190</stp>
        <tr r="DA84" s="4"/>
      </tp>
      <tp t="e">
        <v>#N/A</v>
        <stp/>
        <stp>BDH|8501595040492853921</stp>
        <tr r="Z249" s="4"/>
      </tp>
      <tp t="e">
        <v>#N/A</v>
        <stp/>
        <stp>BDH|4224625552802233764</stp>
        <tr r="BU162" s="4"/>
      </tp>
      <tp t="e">
        <v>#N/A</v>
        <stp/>
        <stp>BDH|6311508334797151503</stp>
        <tr r="DB144" s="4"/>
      </tp>
      <tp t="e">
        <v>#N/A</v>
        <stp/>
        <stp>BDH|3629091263122308598</stp>
        <tr r="AP199" s="4"/>
      </tp>
      <tp t="e">
        <v>#N/A</v>
        <stp/>
        <stp>BDH|6815582835681180320</stp>
        <tr r="W203" s="4"/>
      </tp>
      <tp t="e">
        <v>#N/A</v>
        <stp/>
        <stp>BDH|1962213924316907538</stp>
        <tr r="CV181" s="4"/>
      </tp>
      <tp t="e">
        <v>#N/A</v>
        <stp/>
        <stp>BDH|9043226692053116363</stp>
        <tr r="BS118" s="4"/>
      </tp>
      <tp t="e">
        <v>#N/A</v>
        <stp/>
        <stp>BDH|3555572383698351454</stp>
        <tr r="CV247" s="4"/>
      </tp>
      <tp t="e">
        <v>#N/A</v>
        <stp/>
        <stp>BDH|6345724677443035714</stp>
        <tr r="BV73" s="4"/>
      </tp>
      <tp t="e">
        <v>#N/A</v>
        <stp/>
        <stp>BDH|4459144251993388153</stp>
        <tr r="DB193" s="4"/>
      </tp>
      <tp t="e">
        <v>#N/A</v>
        <stp/>
        <stp>BDH|7320844577733644917</stp>
        <tr r="DA216" s="4"/>
      </tp>
      <tp t="e">
        <v>#N/A</v>
        <stp/>
        <stp>BDH|6369831476279726262</stp>
        <tr r="DB166" s="4"/>
      </tp>
      <tp t="e">
        <v>#N/A</v>
        <stp/>
        <stp>BDH|8976969915012836058</stp>
        <tr r="AQ74" s="4"/>
      </tp>
      <tp t="e">
        <v>#N/A</v>
        <stp/>
        <stp>BDH|8150542995656016075</stp>
        <tr r="CZ231" s="4"/>
      </tp>
      <tp t="e">
        <v>#N/A</v>
        <stp/>
        <stp>BDH|8783084458736082907</stp>
        <tr r="CV254" s="4"/>
      </tp>
      <tp t="e">
        <v>#N/A</v>
        <stp/>
        <stp>BDH|4350104080427693828</stp>
        <tr r="CW161" s="4"/>
      </tp>
      <tp t="e">
        <v>#N/A</v>
        <stp/>
        <stp>BDH|6240735943223744423</stp>
        <tr r="CU113" s="4"/>
      </tp>
      <tp t="e">
        <v>#N/A</v>
        <stp/>
        <stp>BDH|4207169166315471416</stp>
        <tr r="DA179" s="4"/>
      </tp>
      <tp t="e">
        <v>#N/A</v>
        <stp/>
        <stp>BDH|9846851559932146422</stp>
        <tr r="CW259" s="4"/>
      </tp>
      <tp t="e">
        <v>#N/A</v>
        <stp/>
        <stp>BDH|1251413065592888396</stp>
        <tr r="AT191" s="4"/>
      </tp>
      <tp t="e">
        <v>#N/A</v>
        <stp/>
        <stp>BDH|3450305180988261210</stp>
        <tr r="CZ174" s="4"/>
      </tp>
      <tp t="e">
        <v>#N/A</v>
        <stp/>
        <stp>BDH|3316091112127509792</stp>
        <tr r="W89" s="4"/>
      </tp>
      <tp t="e">
        <v>#N/A</v>
        <stp/>
        <stp>BDH|8521624662822721869</stp>
        <tr r="AT184" s="4"/>
      </tp>
      <tp t="e">
        <v>#N/A</v>
        <stp/>
        <stp>BDH|5260822795754135205</stp>
        <tr r="CV251" s="4"/>
      </tp>
      <tp t="e">
        <v>#N/A</v>
        <stp/>
        <stp>BDH|4142831045392772847</stp>
        <tr r="CW103" s="4"/>
      </tp>
      <tp t="e">
        <v>#N/A</v>
        <stp/>
        <stp>BDH|1303231615825361527</stp>
        <tr r="AS215" s="4"/>
      </tp>
      <tp t="e">
        <v>#N/A</v>
        <stp/>
        <stp>BDH|4335880869590294847</stp>
        <tr r="AT139" s="4"/>
      </tp>
      <tp t="e">
        <v>#N/A</v>
        <stp/>
        <stp>BDH|4631901458083913938</stp>
        <tr r="W152" s="4"/>
      </tp>
      <tp t="e">
        <v>#N/A</v>
        <stp/>
        <stp>BDH|1478268583411628833</stp>
        <tr r="CW260" s="4"/>
      </tp>
      <tp t="e">
        <v>#N/A</v>
        <stp/>
        <stp>BDH|3889495817420409463</stp>
        <tr r="DB83" s="4"/>
      </tp>
      <tp t="e">
        <v>#N/A</v>
        <stp/>
        <stp>BDH|1125621045975510477</stp>
        <tr r="AQ106" s="4"/>
      </tp>
      <tp t="e">
        <v>#N/A</v>
        <stp/>
        <stp>BDH|5211071822624359111</stp>
        <tr r="CU104" s="4"/>
      </tp>
      <tp t="e">
        <v>#N/A</v>
        <stp/>
        <stp>BDH|1930065913202900006</stp>
        <tr r="CW27" s="4"/>
      </tp>
      <tp t="e">
        <v>#N/A</v>
        <stp/>
        <stp>BDH|9658335597846754708</stp>
        <tr r="AP221" s="4"/>
      </tp>
      <tp t="e">
        <v>#N/A</v>
        <stp/>
        <stp>BDH|8134086391410411396</stp>
        <tr r="CU57" s="4"/>
      </tp>
      <tp t="e">
        <v>#N/A</v>
        <stp/>
        <stp>BDH|3686948907511972994</stp>
        <tr r="AP256" s="4"/>
      </tp>
      <tp t="e">
        <v>#N/A</v>
        <stp/>
        <stp>BDH|5592200105692741720</stp>
        <tr r="CX234" s="4"/>
        <tr r="DC234" s="4"/>
      </tp>
      <tp t="e">
        <v>#N/A</v>
        <stp/>
        <stp>BDH|5839099667151692058</stp>
        <tr r="CZ83" s="4"/>
      </tp>
      <tp t="e">
        <v>#N/A</v>
        <stp/>
        <stp>BDH|4551619221041118311</stp>
        <tr r="BR28" s="4"/>
      </tp>
      <tp t="e">
        <v>#N/A</v>
        <stp/>
        <stp>BDH|98963917546604108</stp>
        <tr r="W108" s="4"/>
      </tp>
      <tp t="e">
        <v>#N/A</v>
        <stp/>
        <stp>BDH|2542120072127727084</stp>
        <tr r="V67" s="4"/>
      </tp>
      <tp t="e">
        <v>#N/A</v>
        <stp/>
        <stp>BDH|3767727557487851503</stp>
        <tr r="W210" s="4"/>
      </tp>
      <tp t="e">
        <v>#N/A</v>
        <stp/>
        <stp>BDH|5885220339991937605</stp>
        <tr r="CU249" s="4"/>
      </tp>
      <tp t="e">
        <v>#N/A</v>
        <stp/>
        <stp>BDH|3930208012293040014</stp>
        <tr r="AR176" s="4"/>
      </tp>
      <tp t="e">
        <v>#N/A</v>
        <stp/>
        <stp>BDH|1410404052915952651</stp>
        <tr r="X153" s="4"/>
      </tp>
      <tp t="e">
        <v>#N/A</v>
        <stp/>
        <stp>BDH|6978349975429055822</stp>
        <tr r="CV246" s="4"/>
      </tp>
      <tp t="e">
        <v>#N/A</v>
        <stp/>
        <stp>BDH|4500315155310236199</stp>
        <tr r="AQ137" s="4"/>
      </tp>
      <tp t="e">
        <v>#N/A</v>
        <stp/>
        <stp>BDH|6856784633462199382</stp>
        <tr r="BU232" s="4"/>
      </tp>
      <tp t="e">
        <v>#N/A</v>
        <stp/>
        <stp>BDH|6244825112408871413</stp>
        <tr r="X208" s="4"/>
      </tp>
      <tp t="e">
        <v>#N/A</v>
        <stp/>
        <stp>BDH|6727297980816554908</stp>
        <tr r="AR68" s="4"/>
      </tp>
      <tp t="e">
        <v>#N/A</v>
        <stp/>
        <stp>BDH|6629338183887444992</stp>
        <tr r="AS189" s="4"/>
      </tp>
      <tp t="e">
        <v>#N/A</v>
        <stp/>
        <stp>BDH|6004769206836930426</stp>
        <tr r="BR236" s="4"/>
      </tp>
      <tp t="e">
        <v>#N/A</v>
        <stp/>
        <stp>BDH|5972900672108142016</stp>
        <tr r="V121" s="4"/>
      </tp>
      <tp t="e">
        <v>#N/A</v>
        <stp/>
        <stp>BDH|1965416520845492176</stp>
        <tr r="CW25" s="4"/>
      </tp>
      <tp t="e">
        <v>#N/A</v>
        <stp/>
        <stp>BDH|7617636148852345452</stp>
        <tr r="V214" s="4"/>
      </tp>
      <tp t="e">
        <v>#N/A</v>
        <stp/>
        <stp>BDH|6293890480150044504</stp>
        <tr r="BR155" s="4"/>
      </tp>
      <tp t="e">
        <v>#N/A</v>
        <stp/>
        <stp>BDH|8829916112257377439</stp>
        <tr r="CV78" s="4"/>
      </tp>
      <tp t="e">
        <v>#N/A</v>
        <stp/>
        <stp>BDH|2052965866138827638</stp>
        <tr r="AS36" s="4"/>
      </tp>
      <tp t="e">
        <v>#N/A</v>
        <stp/>
        <stp>BDH|7156928616574610883</stp>
        <tr r="CV224" s="4"/>
      </tp>
      <tp t="e">
        <v>#N/A</v>
        <stp/>
        <stp>BDH|7006597007333493212</stp>
        <tr r="V48" s="4"/>
      </tp>
      <tp t="e">
        <v>#N/A</v>
        <stp/>
        <stp>BDH|6039469268786348158</stp>
        <tr r="BT197" s="4"/>
      </tp>
      <tp t="e">
        <v>#N/A</v>
        <stp/>
        <stp>BDH|4931539746964572217</stp>
        <tr r="CZ86" s="4"/>
      </tp>
      <tp t="e">
        <v>#N/A</v>
        <stp/>
        <stp>BDH|8750430971250904845</stp>
        <tr r="W140" s="4"/>
      </tp>
      <tp t="e">
        <v>#N/A</v>
        <stp/>
        <stp>BDH|5818827843538460250</stp>
        <tr r="CZ97" s="4"/>
      </tp>
      <tp t="e">
        <v>#N/A</v>
        <stp/>
        <stp>BDH|4336459768026158379</stp>
        <tr r="X53" s="4"/>
      </tp>
      <tp t="e">
        <v>#N/A</v>
        <stp/>
        <stp>BDH|4749883453843104957</stp>
        <tr r="BS149" s="4"/>
      </tp>
      <tp t="e">
        <v>#N/A</v>
        <stp/>
        <stp>BDH|8414069196853885142</stp>
        <tr r="Y42" s="4"/>
      </tp>
      <tp t="e">
        <v>#N/A</v>
        <stp/>
        <stp>BDH|8683911239202047365</stp>
        <tr r="W76" s="4"/>
      </tp>
      <tp t="e">
        <v>#N/A</v>
        <stp/>
        <stp>BDH|6183599567471789701</stp>
        <tr r="BV146" s="4"/>
      </tp>
      <tp t="e">
        <v>#N/A</v>
        <stp/>
        <stp>BDH|3299932237278935276</stp>
        <tr r="CX26" s="4"/>
        <tr r="DC26" s="4"/>
      </tp>
      <tp t="e">
        <v>#N/A</v>
        <stp/>
        <stp>BDH|6866075340930329147</stp>
        <tr r="CW113" s="4"/>
      </tp>
      <tp t="e">
        <v>#N/A</v>
        <stp/>
        <stp>BDH|7112581731652382030</stp>
        <tr r="CZ125" s="4"/>
      </tp>
      <tp t="e">
        <v>#N/A</v>
        <stp/>
        <stp>BDH|4815890310477129997</stp>
        <tr r="W181" s="4"/>
      </tp>
      <tp t="e">
        <v>#N/A</v>
        <stp/>
        <stp>BDH|1733031969262014643</stp>
        <tr r="AT164" s="4"/>
      </tp>
      <tp t="e">
        <v>#N/A</v>
        <stp/>
        <stp>BDH|2723718055125210683</stp>
        <tr r="AT106" s="4"/>
      </tp>
      <tp t="e">
        <v>#N/A</v>
        <stp/>
        <stp>BDH|3594249269972890698</stp>
        <tr r="BV184" s="4"/>
      </tp>
      <tp t="e">
        <v>#N/A</v>
        <stp/>
        <stp>BDH|7619313819280344649</stp>
        <tr r="X256" s="4"/>
      </tp>
      <tp t="e">
        <v>#N/A</v>
        <stp/>
        <stp>BDH|7055768525687339694</stp>
        <tr r="W173" s="4"/>
      </tp>
      <tp t="e">
        <v>#N/A</v>
        <stp/>
        <stp>BDH|8829679811309473530</stp>
        <tr r="CU269" s="4"/>
        <tr r="CU274" s="4"/>
      </tp>
      <tp t="e">
        <v>#N/A</v>
        <stp/>
        <stp>BDH|6183254811937827148</stp>
        <tr r="CU92" s="4"/>
      </tp>
      <tp t="e">
        <v>#N/A</v>
        <stp/>
        <stp>BDH|1838059816985125649</stp>
        <tr r="AT38" s="4"/>
      </tp>
      <tp t="e">
        <v>#N/A</v>
        <stp/>
        <stp>BDH|1447063339111188045</stp>
        <tr r="CV184" s="4"/>
      </tp>
      <tp t="e">
        <v>#N/A</v>
        <stp/>
        <stp>BDH|3441623736787787293</stp>
        <tr r="BS117" s="4"/>
      </tp>
      <tp t="e">
        <v>#N/A</v>
        <stp/>
        <stp>BDH|2347298844264466344</stp>
        <tr r="CV89" s="4"/>
      </tp>
      <tp t="e">
        <v>#N/A</v>
        <stp/>
        <stp>BDH|4440007728960701555</stp>
        <tr r="CZ77" s="4"/>
      </tp>
      <tp t="e">
        <v>#N/A</v>
        <stp/>
        <stp>BDH|1249494362971016177</stp>
        <tr r="BT107" s="4"/>
      </tp>
      <tp t="e">
        <v>#N/A</v>
        <stp/>
        <stp>BDH|9808064839889853017</stp>
        <tr r="BV63" s="4"/>
      </tp>
      <tp t="e">
        <v>#N/A</v>
        <stp/>
        <stp>BDH|6087629371586528297</stp>
        <tr r="AP220" s="4"/>
      </tp>
      <tp t="e">
        <v>#N/A</v>
        <stp/>
        <stp>BDH|3158851769466200801</stp>
        <tr r="AP130" s="4"/>
      </tp>
      <tp t="e">
        <v>#N/A</v>
        <stp/>
        <stp>BDH|6365781760145363170</stp>
        <tr r="DA133" s="4"/>
      </tp>
      <tp t="e">
        <v>#N/A</v>
        <stp/>
        <stp>BDH|9691913382159220289</stp>
        <tr r="Z236" s="4"/>
      </tp>
      <tp t="e">
        <v>#N/A</v>
        <stp/>
        <stp>BDH|4112003268316762714</stp>
        <tr r="CX170" s="4"/>
        <tr r="DC170" s="4"/>
      </tp>
      <tp t="e">
        <v>#N/A</v>
        <stp/>
        <stp>BDH|5248365759828395812</stp>
        <tr r="CU234" s="4"/>
      </tp>
      <tp t="e">
        <v>#N/A</v>
        <stp/>
        <stp>BDH|5671016976360925172</stp>
        <tr r="AP144" s="4"/>
      </tp>
      <tp t="e">
        <v>#N/A</v>
        <stp/>
        <stp>BDH|3797996546269307449</stp>
        <tr r="BR216" s="4"/>
      </tp>
      <tp t="e">
        <v>#N/A</v>
        <stp/>
        <stp>BDH|3449490004032204640</stp>
        <tr r="Y127" s="4"/>
      </tp>
      <tp t="e">
        <v>#N/A</v>
        <stp/>
        <stp>BDH|7391339210115840372</stp>
        <tr r="AS24" s="4"/>
      </tp>
      <tp t="e">
        <v>#N/A</v>
        <stp/>
        <stp>BDH|7995009660043749113</stp>
        <tr r="DA233" s="4"/>
      </tp>
      <tp t="e">
        <v>#N/A</v>
        <stp/>
        <stp>BDH|7844340463696409749</stp>
        <tr r="CZ175" s="4"/>
      </tp>
      <tp t="e">
        <v>#N/A</v>
        <stp/>
        <stp>BDH|7431208498148713741</stp>
        <tr r="CU185" s="4"/>
      </tp>
      <tp t="e">
        <v>#N/A</v>
        <stp/>
        <stp>BDH|1749258219837035675</stp>
        <tr r="BT70" s="4"/>
      </tp>
      <tp t="e">
        <v>#N/A</v>
        <stp/>
        <stp>BDH|2317626871462450283</stp>
        <tr r="AR243" s="4"/>
      </tp>
      <tp t="e">
        <v>#N/A</v>
        <stp/>
        <stp>BDH|8079823318036389458</stp>
        <tr r="BT40" s="4"/>
      </tp>
      <tp t="e">
        <v>#N/A</v>
        <stp/>
        <stp>BDH|1465660005712965620</stp>
        <tr r="Z151" s="4"/>
      </tp>
      <tp t="e">
        <v>#N/A</v>
        <stp/>
        <stp>BDH|4283694648030867573</stp>
        <tr r="BV232" s="4"/>
      </tp>
      <tp t="e">
        <v>#N/A</v>
        <stp/>
        <stp>BDH|4591415719041636375</stp>
        <tr r="CV151" s="4"/>
      </tp>
      <tp t="e">
        <v>#N/A</v>
        <stp/>
        <stp>BDH|2147990166327144939</stp>
        <tr r="CZ41" s="4"/>
      </tp>
      <tp t="e">
        <v>#N/A</v>
        <stp/>
        <stp>BDH|5457620123523855118</stp>
        <tr r="CV243" s="4"/>
      </tp>
      <tp t="e">
        <v>#N/A</v>
        <stp/>
        <stp>BDH|3278067790998907115</stp>
        <tr r="AT125" s="4"/>
      </tp>
      <tp t="e">
        <v>#N/A</v>
        <stp/>
        <stp>BDH|4240183316584379339</stp>
        <tr r="AT149" s="4"/>
      </tp>
      <tp t="e">
        <v>#N/A</v>
        <stp/>
        <stp>BDH|8704597758648296387</stp>
        <tr r="BS187" s="4"/>
      </tp>
      <tp t="e">
        <v>#N/A</v>
        <stp/>
        <stp>BDH|3890825925738158220</stp>
        <tr r="CZ163" s="4"/>
      </tp>
      <tp t="e">
        <v>#N/A</v>
        <stp/>
        <stp>BDH|6303603688733628818</stp>
        <tr r="CV245" s="4"/>
      </tp>
      <tp t="e">
        <v>#N/A</v>
        <stp/>
        <stp>BDH|7555547238981650330</stp>
        <tr r="AQ94" s="4"/>
      </tp>
      <tp t="e">
        <v>#N/A</v>
        <stp/>
        <stp>BDH|1612401764802787282</stp>
        <tr r="CW52" s="4"/>
      </tp>
      <tp t="e">
        <v>#N/A</v>
        <stp/>
        <stp>BDH|3055691570420000142</stp>
        <tr r="X237" s="4"/>
      </tp>
      <tp t="e">
        <v>#N/A</v>
        <stp/>
        <stp>BDH|2458712550823855000</stp>
        <tr r="AP235" s="4"/>
      </tp>
      <tp t="e">
        <v>#N/A</v>
        <stp/>
        <stp>BDH|5279418998103452826</stp>
        <tr r="BT55" s="4"/>
      </tp>
      <tp t="e">
        <v>#N/A</v>
        <stp/>
        <stp>BDH|4675323128516383025</stp>
        <tr r="V85" s="4"/>
      </tp>
      <tp t="e">
        <v>#N/A</v>
        <stp/>
        <stp>BDH|7690100978694077634</stp>
        <tr r="CW40" s="4"/>
      </tp>
      <tp t="e">
        <v>#N/A</v>
        <stp/>
        <stp>BDH|3884769602443623479</stp>
        <tr r="BS100" s="4"/>
      </tp>
      <tp t="e">
        <v>#N/A</v>
        <stp/>
        <stp>BDH|4813137207592482455</stp>
        <tr r="DA104" s="4"/>
      </tp>
      <tp t="e">
        <v>#N/A</v>
        <stp/>
        <stp>BDH|8593541539028893521</stp>
        <tr r="CV249" s="4"/>
      </tp>
      <tp t="e">
        <v>#N/A</v>
        <stp/>
        <stp>BDH|9618430229518910475</stp>
        <tr r="BS264" s="4"/>
      </tp>
      <tp t="e">
        <v>#N/A</v>
        <stp/>
        <stp>BDH|2720130037740265331</stp>
        <tr r="BU157" s="4"/>
      </tp>
      <tp t="e">
        <v>#N/A</v>
        <stp/>
        <stp>BDH|6428697299362754816</stp>
        <tr r="X30" s="4"/>
      </tp>
      <tp t="e">
        <v>#N/A</v>
        <stp/>
        <stp>BDH|7765716023431447039</stp>
        <tr r="Z54" s="4"/>
      </tp>
      <tp t="e">
        <v>#N/A</v>
        <stp/>
        <stp>BDH|5134528172306209211</stp>
        <tr r="CW129" s="4"/>
      </tp>
      <tp t="e">
        <v>#N/A</v>
        <stp/>
        <stp>BDH|4456602862804234365</stp>
        <tr r="BU31" s="4"/>
      </tp>
      <tp t="e">
        <v>#N/A</v>
        <stp/>
        <stp>BDH|7968099409225220194</stp>
        <tr r="CZ144" s="4"/>
      </tp>
      <tp t="e">
        <v>#N/A</v>
        <stp/>
        <stp>BDH|6774338406444712274</stp>
        <tr r="Z125" s="4"/>
      </tp>
      <tp t="e">
        <v>#N/A</v>
        <stp/>
        <stp>BDH|9728875712764116700</stp>
        <tr r="BU199" s="4"/>
      </tp>
      <tp t="e">
        <v>#N/A</v>
        <stp/>
        <stp>BDH|5016006400284411275</stp>
        <tr r="CU146" s="4"/>
      </tp>
      <tp t="e">
        <v>#N/A</v>
        <stp/>
        <stp>BDH|2132470568623863053</stp>
        <tr r="W31" s="4"/>
      </tp>
      <tp t="e">
        <v>#N/A</v>
        <stp/>
        <stp>BDH|5571227042753176370</stp>
        <tr r="V107" s="4"/>
      </tp>
      <tp t="e">
        <v>#N/A</v>
        <stp/>
        <stp>BDH|3667784129533237666</stp>
        <tr r="DB150" s="4"/>
      </tp>
      <tp t="e">
        <v>#N/A</v>
        <stp/>
        <stp>BDH|2625013462110259747</stp>
        <tr r="Y99" s="4"/>
      </tp>
      <tp t="e">
        <v>#N/A</v>
        <stp/>
        <stp>BDH|4300731012284675571</stp>
        <tr r="X37" s="4"/>
      </tp>
      <tp t="e">
        <v>#N/A</v>
        <stp/>
        <stp>BDH|3772553154560774022</stp>
        <tr r="X117" s="4"/>
      </tp>
      <tp t="e">
        <v>#N/A</v>
        <stp/>
        <stp>BDH|2806744328204243055</stp>
        <tr r="CV268" s="4"/>
        <tr r="DA268" s="4"/>
      </tp>
      <tp t="e">
        <v>#N/A</v>
        <stp/>
        <stp>BDH|2692392494259873206</stp>
        <tr r="BR56" s="4"/>
      </tp>
      <tp t="e">
        <v>#N/A</v>
        <stp/>
        <stp>BDH|8939768612909989475</stp>
        <tr r="CZ183" s="4"/>
      </tp>
      <tp t="e">
        <v>#N/A</v>
        <stp/>
        <stp>BDH|2799420161757040474</stp>
        <tr r="AS20" s="4"/>
      </tp>
      <tp t="e">
        <v>#N/A</v>
        <stp/>
        <stp>BDH|3709310707015389629</stp>
        <tr r="AT131" s="4"/>
      </tp>
      <tp t="e">
        <v>#N/A</v>
        <stp/>
        <stp>BDH|3249404922127511153</stp>
        <tr r="CZ70" s="4"/>
      </tp>
      <tp t="e">
        <v>#N/A</v>
        <stp/>
        <stp>BDH|7330246530761654412</stp>
        <tr r="Z28" s="4"/>
      </tp>
      <tp t="e">
        <v>#N/A</v>
        <stp/>
        <stp>BDH|7793679002894072629</stp>
        <tr r="BT193" s="4"/>
      </tp>
      <tp t="e">
        <v>#N/A</v>
        <stp/>
        <stp>BDH|4742671777765332349</stp>
        <tr r="W85" s="4"/>
      </tp>
      <tp t="e">
        <v>#N/A</v>
        <stp/>
        <stp>BDH|9822398400220024910</stp>
        <tr r="CX184" s="4"/>
        <tr r="DC184" s="4"/>
      </tp>
      <tp t="e">
        <v>#N/A</v>
        <stp/>
        <stp>BDH|6795332473566248754</stp>
        <tr r="BU131" s="4"/>
      </tp>
      <tp t="e">
        <v>#N/A</v>
        <stp/>
        <stp>BDH|7506745695502431812</stp>
        <tr r="W106" s="4"/>
      </tp>
      <tp t="e">
        <v>#N/A</v>
        <stp/>
        <stp>BDH|8858468899716302059</stp>
        <tr r="W228" s="4"/>
      </tp>
      <tp t="e">
        <v>#N/A</v>
        <stp/>
        <stp>BDH|2957328114962772194</stp>
        <tr r="BV228" s="4"/>
      </tp>
      <tp t="e">
        <v>#N/A</v>
        <stp/>
        <stp>BDH|4022658362613052460</stp>
        <tr r="CW222" s="4"/>
      </tp>
      <tp t="e">
        <v>#N/A</v>
        <stp/>
        <stp>BDH|5094468031792046368</stp>
        <tr r="W200" s="4"/>
      </tp>
      <tp t="e">
        <v>#N/A</v>
        <stp/>
        <stp>BDH|2962124549867527365</stp>
        <tr r="AS193" s="4"/>
      </tp>
      <tp t="e">
        <v>#N/A</v>
        <stp/>
        <stp>BDH|8771776202979478572</stp>
        <tr r="DA198" s="4"/>
      </tp>
      <tp t="e">
        <v>#N/A</v>
        <stp/>
        <stp>BDH|7891058929500502608</stp>
        <tr r="Y209" s="4"/>
      </tp>
      <tp t="e">
        <v>#N/A</v>
        <stp/>
        <stp>BDH|6825258078754564415</stp>
        <tr r="CU43" s="4"/>
      </tp>
      <tp t="e">
        <v>#N/A</v>
        <stp/>
        <stp>BDH|3237182110803810348</stp>
        <tr r="Y107" s="4"/>
      </tp>
      <tp t="e">
        <v>#N/A</v>
        <stp/>
        <stp>BDH|4114411082753345871</stp>
        <tr r="AR200" s="4"/>
      </tp>
      <tp t="e">
        <v>#N/A</v>
        <stp/>
        <stp>BDH|1097255013460634169</stp>
        <tr r="DB40" s="4"/>
      </tp>
      <tp t="e">
        <v>#N/A</v>
        <stp/>
        <stp>BDH|5512504730953580361</stp>
        <tr r="BV201" s="4"/>
      </tp>
      <tp t="e">
        <v>#N/A</v>
        <stp/>
        <stp>BDH|8176381265306913830</stp>
        <tr r="AS55" s="4"/>
      </tp>
      <tp t="e">
        <v>#N/A</v>
        <stp/>
        <stp>BDH|7748575627562764165</stp>
        <tr r="CU21" s="4"/>
      </tp>
      <tp t="e">
        <v>#N/A</v>
        <stp/>
        <stp>BDH|8033885069557466233</stp>
        <tr r="AQ34" s="4"/>
      </tp>
      <tp t="e">
        <v>#N/A</v>
        <stp/>
        <stp>BDH|8229658584615766026</stp>
        <tr r="CW267" s="4"/>
      </tp>
      <tp t="e">
        <v>#N/A</v>
        <stp/>
        <stp>BDH|6088401650684122072</stp>
        <tr r="CZ96" s="4"/>
      </tp>
      <tp t="e">
        <v>#N/A</v>
        <stp/>
        <stp>BDH|9261555895983554510</stp>
        <tr r="BU224" s="4"/>
      </tp>
      <tp t="e">
        <v>#N/A</v>
        <stp/>
        <stp>BDH|3845564326245994274</stp>
        <tr r="BU144" s="4"/>
      </tp>
      <tp t="e">
        <v>#N/A</v>
        <stp/>
        <stp>BDH|4958074227992925764</stp>
        <tr r="AT96" s="4"/>
      </tp>
      <tp t="e">
        <v>#N/A</v>
        <stp/>
        <stp>BDH|5167130640370148340</stp>
        <tr r="BT143" s="4"/>
      </tp>
      <tp t="e">
        <v>#N/A</v>
        <stp/>
        <stp>BDH|9526814227063674321</stp>
        <tr r="AP258" s="4"/>
      </tp>
      <tp t="e">
        <v>#N/A</v>
        <stp/>
        <stp>BDH|5393258691645656862</stp>
        <tr r="DA26" s="4"/>
      </tp>
      <tp t="e">
        <v>#N/A</v>
        <stp/>
        <stp>BDH|2702766238160968574</stp>
        <tr r="CW224" s="4"/>
      </tp>
      <tp t="e">
        <v>#N/A</v>
        <stp/>
        <stp>BDH|3511132890348361022</stp>
        <tr r="BV182" s="4"/>
      </tp>
      <tp t="e">
        <v>#N/A</v>
        <stp/>
        <stp>BDH|5667219142731064129</stp>
        <tr r="Y24" s="4"/>
      </tp>
      <tp t="e">
        <v>#N/A</v>
        <stp/>
        <stp>BDH|4491573736547188630</stp>
        <tr r="CZ110" s="4"/>
      </tp>
      <tp t="e">
        <v>#N/A</v>
        <stp/>
        <stp>BDH|8176433909049441686</stp>
        <tr r="BR127" s="4"/>
      </tp>
      <tp t="e">
        <v>#N/A</v>
        <stp/>
        <stp>BDH|8126392987142099281</stp>
        <tr r="AS256" s="4"/>
      </tp>
      <tp t="e">
        <v>#N/A</v>
        <stp/>
        <stp>BDH|7698016704525012143</stp>
        <tr r="BT144" s="4"/>
      </tp>
      <tp t="e">
        <v>#N/A</v>
        <stp/>
        <stp>BDH|2566548927155476353</stp>
        <tr r="V72" s="4"/>
      </tp>
      <tp t="e">
        <v>#N/A</v>
        <stp/>
        <stp>BDH|6714728067406277276</stp>
        <tr r="DA145" s="4"/>
      </tp>
      <tp t="e">
        <v>#N/A</v>
        <stp/>
        <stp>BDH|9173847641636637064</stp>
        <tr r="BT76" s="4"/>
      </tp>
      <tp t="e">
        <v>#N/A</v>
        <stp/>
        <stp>BDH|2561450690869375579</stp>
        <tr r="AQ115" s="4"/>
      </tp>
      <tp t="e">
        <v>#N/A</v>
        <stp/>
        <stp>BDH|6930720576555911007</stp>
        <tr r="V92" s="4"/>
      </tp>
      <tp t="e">
        <v>#N/A</v>
        <stp/>
        <stp>BDH|6009381826350943435</stp>
        <tr r="AR132" s="4"/>
      </tp>
      <tp t="e">
        <v>#N/A</v>
        <stp/>
        <stp>BDH|5832758105194488581</stp>
        <tr r="AS180" s="4"/>
      </tp>
      <tp t="e">
        <v>#N/A</v>
        <stp/>
        <stp>BDH|5574776174942336419</stp>
        <tr r="AP106" s="4"/>
      </tp>
      <tp t="e">
        <v>#N/A</v>
        <stp/>
        <stp>BDH|1441231597549448006</stp>
        <tr r="AT245" s="4"/>
      </tp>
      <tp t="e">
        <v>#N/A</v>
        <stp/>
        <stp>BDH|3844550127811908675</stp>
        <tr r="AS108" s="4"/>
      </tp>
      <tp t="e">
        <v>#N/A</v>
        <stp/>
        <stp>BDH|5409059215301665665</stp>
        <tr r="BV133" s="4"/>
      </tp>
      <tp t="e">
        <v>#N/A</v>
        <stp/>
        <stp>BDH|9470775881897367256</stp>
        <tr r="AR119" s="4"/>
      </tp>
      <tp t="e">
        <v>#N/A</v>
        <stp/>
        <stp>BDH|6097243115643194548</stp>
        <tr r="BV206" s="4"/>
      </tp>
      <tp t="e">
        <v>#N/A</v>
        <stp/>
        <stp>BDH|6372363702701663758</stp>
        <tr r="Y142" s="4"/>
      </tp>
      <tp t="e">
        <v>#N/A</v>
        <stp/>
        <stp>BDH|1925102946466307195</stp>
        <tr r="CW164" s="4"/>
      </tp>
      <tp t="e">
        <v>#N/A</v>
        <stp/>
        <stp>BDH|3665504964153606010</stp>
        <tr r="AQ174" s="4"/>
      </tp>
      <tp t="e">
        <v>#N/A</v>
        <stp/>
        <stp>BDH|7012082019182516716</stp>
        <tr r="X234" s="4"/>
      </tp>
      <tp t="e">
        <v>#N/A</v>
        <stp/>
        <stp>BDH|1880340768840106704</stp>
        <tr r="CX191" s="4"/>
        <tr r="DC191" s="4"/>
      </tp>
      <tp t="e">
        <v>#N/A</v>
        <stp/>
        <stp>BDH|6000796239373522200</stp>
        <tr r="AQ161" s="4"/>
      </tp>
      <tp t="e">
        <v>#N/A</v>
        <stp/>
        <stp>BDH|2086566030245192223</stp>
        <tr r="BR125" s="4"/>
      </tp>
      <tp t="e">
        <v>#N/A</v>
        <stp/>
        <stp>BDH|9717714808345937823</stp>
        <tr r="AP172" s="4"/>
      </tp>
      <tp t="e">
        <v>#N/A</v>
        <stp/>
        <stp>BDH|6658739381138468252</stp>
        <tr r="CX231" s="4"/>
        <tr r="DC231" s="4"/>
      </tp>
      <tp t="e">
        <v>#N/A</v>
        <stp/>
        <stp>BDH|3469674071843078275</stp>
        <tr r="BT154" s="4"/>
      </tp>
      <tp t="e">
        <v>#N/A</v>
        <stp/>
        <stp>BDH|4752659696630530841</stp>
        <tr r="DA40" s="4"/>
      </tp>
      <tp t="e">
        <v>#N/A</v>
        <stp/>
        <stp>BDH|9472694207814777887</stp>
        <tr r="AS119" s="4"/>
      </tp>
      <tp t="e">
        <v>#N/A</v>
        <stp/>
        <stp>BDH|4541013228611092493</stp>
        <tr r="CU78" s="4"/>
      </tp>
      <tp t="e">
        <v>#N/A</v>
        <stp/>
        <stp>BDH|2550685029933000616</stp>
        <tr r="CW65" s="4"/>
      </tp>
      <tp t="e">
        <v>#N/A</v>
        <stp/>
        <stp>BDH|60983100651564631</stp>
        <tr r="BV20" s="4"/>
      </tp>
      <tp t="e">
        <v>#N/A</v>
        <stp/>
        <stp>BDH|994354893136469976</stp>
        <tr r="CZ149" s="4"/>
      </tp>
      <tp t="e">
        <v>#N/A</v>
        <stp/>
        <stp>BDH|827304863002261245</stp>
        <tr r="CU137" s="4"/>
      </tp>
      <tp t="e">
        <v>#N/A</v>
        <stp/>
        <stp>BDH|615322479578074933</stp>
        <tr r="DA246" s="4"/>
      </tp>
      <tp t="e">
        <v>#N/A</v>
        <stp/>
        <stp>BDH|961230652390669205</stp>
        <tr r="DB256" s="4"/>
      </tp>
      <tp t="e">
        <v>#N/A</v>
        <stp/>
        <stp>BDH|839486403851895035</stp>
        <tr r="AR100" s="4"/>
      </tp>
      <tp t="e">
        <v>#N/A</v>
        <stp/>
        <stp>BDH|138838569563417850</stp>
        <tr r="AS142" s="4"/>
      </tp>
      <tp t="e">
        <v>#N/A</v>
        <stp/>
        <stp>BDH|843456975826241008</stp>
        <tr r="DB244" s="4"/>
      </tp>
      <tp t="e">
        <v>#N/A</v>
        <stp/>
        <stp>BDH|774403435544868615</stp>
        <tr r="CU107" s="4"/>
      </tp>
      <tp t="e">
        <v>#N/A</v>
        <stp/>
        <stp>BDH|754096223527476020</stp>
        <tr r="AT76" s="4"/>
      </tp>
      <tp t="e">
        <v>#N/A</v>
        <stp/>
        <stp>BDH|248297703835450286</stp>
        <tr r="W167" s="4"/>
      </tp>
      <tp t="e">
        <v>#N/A</v>
        <stp/>
        <stp>BDH|799536734591516217</stp>
        <tr r="CX166" s="4"/>
        <tr r="DC166" s="4"/>
      </tp>
      <tp t="e">
        <v>#N/A</v>
        <stp/>
        <stp>BDH|119116963080147240</stp>
        <tr r="W154" s="4"/>
      </tp>
      <tp t="e">
        <v>#N/A</v>
        <stp/>
        <stp>BDH|370098932384936208</stp>
        <tr r="BU124" s="4"/>
      </tp>
      <tp t="e">
        <v>#N/A</v>
        <stp/>
        <stp>BDH|183668544082513576</stp>
        <tr r="CV38" s="4"/>
      </tp>
      <tp t="e">
        <v>#N/A</v>
        <stp/>
        <stp>BDH|563351486606181852</stp>
        <tr r="CZ169" s="4"/>
      </tp>
      <tp t="e">
        <v>#N/A</v>
        <stp/>
        <stp>BDH|314680446004899374</stp>
        <tr r="Y60" s="4"/>
      </tp>
      <tp t="e">
        <v>#N/A</v>
        <stp/>
        <stp>BDH|820651540336960167</stp>
        <tr r="V86" s="4"/>
      </tp>
      <tp t="e">
        <v>#N/A</v>
        <stp/>
        <stp>BDH|985683847142450508</stp>
        <tr r="Y162" s="4"/>
      </tp>
      <tp t="e">
        <v>#N/A</v>
        <stp/>
        <stp>BDH|613657025677573612</stp>
        <tr r="CW83" s="4"/>
      </tp>
      <tp t="e">
        <v>#N/A</v>
        <stp/>
        <stp>BDH|943189727061045684</stp>
        <tr r="CV24" s="4"/>
      </tp>
      <tp t="e">
        <v>#N/A</v>
        <stp/>
        <stp>BDH|702270716493879416</stp>
        <tr r="DB38" s="4"/>
      </tp>
      <tp t="e">
        <v>#N/A</v>
        <stp/>
        <stp>BDH|655246910695967234</stp>
        <tr r="AT150" s="4"/>
      </tp>
      <tp t="e">
        <v>#N/A</v>
        <stp/>
        <stp>BDH|419277338706402366</stp>
        <tr r="V45" s="4"/>
      </tp>
      <tp t="e">
        <v>#N/A</v>
        <stp/>
        <stp>BDH|222789324155653430</stp>
        <tr r="AQ179" s="4"/>
      </tp>
      <tp t="e">
        <v>#N/A</v>
        <stp/>
        <stp>BDH|394920146179824047</stp>
        <tr r="BU236" s="4"/>
      </tp>
      <tp t="e">
        <v>#N/A</v>
        <stp/>
        <stp>BDH|753901470718534291</stp>
        <tr r="CZ165" s="4"/>
      </tp>
      <tp t="e">
        <v>#N/A</v>
        <stp/>
        <stp>BDH|305897376862138969</stp>
        <tr r="BR137" s="4"/>
      </tp>
      <tp t="e">
        <v>#N/A</v>
        <stp/>
        <stp>BDH|131210826571363518</stp>
        <tr r="W241" s="4"/>
      </tp>
      <tp t="e">
        <v>#N/A</v>
        <stp/>
        <stp>BDH|694611793409827287</stp>
        <tr r="AS218" s="4"/>
      </tp>
      <tp t="e">
        <v>#N/A</v>
        <stp/>
        <stp>BDH|218922238869546790</stp>
        <tr r="CU164" s="4"/>
      </tp>
      <tp t="e">
        <v>#N/A</v>
        <stp/>
        <stp>BDH|676137719782200680</stp>
        <tr r="V43" s="4"/>
      </tp>
      <tp t="e">
        <v>#N/A</v>
        <stp/>
        <stp>BDH|780711903082103136</stp>
        <tr r="CZ191" s="4"/>
      </tp>
      <tp t="e">
        <v>#N/A</v>
        <stp/>
        <stp>BDH|696234324982132602</stp>
        <tr r="DB185" s="4"/>
      </tp>
      <tp t="e">
        <v>#N/A</v>
        <stp/>
        <stp>BDH|545254454724250753</stp>
        <tr r="BT78" s="4"/>
      </tp>
      <tp t="e">
        <v>#N/A</v>
        <stp/>
        <stp>BDH|863926070713065996</stp>
        <tr r="CW240" s="4"/>
      </tp>
      <tp t="e">
        <v>#N/A</v>
        <stp/>
        <stp>BDH|945207992165211951</stp>
        <tr r="CW116" s="4"/>
      </tp>
      <tp t="e">
        <v>#N/A</v>
        <stp/>
        <stp>BDH|920116735661252436</stp>
        <tr r="Y133" s="4"/>
      </tp>
      <tp t="e">
        <v>#N/A</v>
        <stp/>
        <stp>BDH|814186022313868746</stp>
        <tr r="AR122" s="4"/>
      </tp>
      <tp t="e">
        <v>#N/A</v>
        <stp/>
        <stp>BDH|809250751728666844</stp>
        <tr r="AR53" s="4"/>
      </tp>
      <tp t="e">
        <v>#N/A</v>
        <stp/>
        <stp>BDH|887267757453507333</stp>
        <tr r="AS224" s="4"/>
      </tp>
      <tp t="e">
        <v>#N/A</v>
        <stp/>
        <stp>BDH|820564352703506415</stp>
        <tr r="Y27" s="4"/>
      </tp>
      <tp t="e">
        <v>#N/A</v>
        <stp/>
        <stp>BDH|534108337642040790</stp>
        <tr r="BS235" s="4"/>
      </tp>
      <tp t="e">
        <v>#N/A</v>
        <stp/>
        <stp>BDH|815943887905595353</stp>
        <tr r="CV211" s="4"/>
      </tp>
      <tp t="e">
        <v>#N/A</v>
        <stp/>
        <stp>BDH|634650413422711231</stp>
        <tr r="AQ22" s="4"/>
      </tp>
      <tp t="e">
        <v>#N/A</v>
        <stp/>
        <stp>BDH|448882339684376833</stp>
        <tr r="BT79" s="4"/>
      </tp>
      <tp t="e">
        <v>#N/A</v>
        <stp/>
        <stp>BDH|812895877188251026</stp>
        <tr r="CX258" s="4"/>
        <tr r="DC258" s="4"/>
      </tp>
      <tp t="e">
        <v>#N/A</v>
        <stp/>
        <stp>BDH|143430395433211921</stp>
        <tr r="CV162" s="4"/>
      </tp>
      <tp t="e">
        <v>#N/A</v>
        <stp/>
        <stp>BDH|109100028296860211</stp>
        <tr r="W125" s="4"/>
      </tp>
      <tp t="e">
        <v>#N/A</v>
        <stp/>
        <stp>BDH|412389966576243496</stp>
        <tr r="BT43" s="4"/>
      </tp>
      <tp t="e">
        <v>#N/A</v>
        <stp/>
        <stp>BDH|471364253867577670</stp>
        <tr r="CZ193" s="4"/>
      </tp>
      <tp t="e">
        <v>#N/A</v>
        <stp/>
        <stp>BDH|388578481279074361</stp>
        <tr r="X146" s="4"/>
      </tp>
      <tp t="e">
        <v>#N/A</v>
        <stp/>
        <stp>BDH|543481920542054218</stp>
        <tr r="BT176" s="4"/>
      </tp>
      <tp t="e">
        <v>#N/A</v>
        <stp/>
        <stp>BDH|848017490368750720</stp>
        <tr r="CU255" s="4"/>
      </tp>
      <tp t="e">
        <v>#N/A</v>
        <stp/>
        <stp>BDH|568157355525836705</stp>
        <tr r="DA189" s="4"/>
      </tp>
      <tp t="e">
        <v>#N/A</v>
        <stp/>
        <stp>BDH|875210955025460454</stp>
        <tr r="CU49" s="4"/>
      </tp>
      <tp t="e">
        <v>#N/A</v>
        <stp/>
        <stp>BDH|689453306383819127</stp>
        <tr r="X219" s="4"/>
      </tp>
      <tp t="e">
        <v>#N/A</v>
        <stp/>
        <stp>BDH|221354009132862790</stp>
        <tr r="Z89" s="4"/>
      </tp>
      <tp t="e">
        <v>#N/A</v>
        <stp/>
        <stp>BDH|987330838895832327</stp>
        <tr r="CW69" s="4"/>
      </tp>
      <tp t="e">
        <v>#N/A</v>
        <stp/>
        <stp>BDH|876101838514159089</stp>
        <tr r="CW61" s="4"/>
      </tp>
      <tp t="e">
        <v>#N/A</v>
        <stp/>
        <stp>BDH|222274813704971169</stp>
        <tr r="AR191" s="4"/>
      </tp>
      <tp t="e">
        <v>#N/A</v>
        <stp/>
        <stp>BDH|793315897775837909</stp>
        <tr r="AS207" s="4"/>
      </tp>
      <tp t="e">
        <v>#N/A</v>
        <stp/>
        <stp>BDH|868204555081688011</stp>
        <tr r="X180" s="4"/>
      </tp>
      <tp t="e">
        <v>#N/A</v>
        <stp/>
        <stp>BDH|281381743875788452</stp>
        <tr r="DA180" s="4"/>
      </tp>
      <tp t="e">
        <v>#N/A</v>
        <stp/>
        <stp>BDH|107466212856754541</stp>
        <tr r="AS40" s="4"/>
      </tp>
      <tp t="e">
        <v>#N/A</v>
        <stp/>
        <stp>BDH|181711221802145162</stp>
        <tr r="BV221" s="4"/>
      </tp>
      <tp t="e">
        <v>#N/A</v>
        <stp/>
        <stp>BDH|621867595625100238</stp>
        <tr r="CX230" s="4"/>
        <tr r="DC230" s="4"/>
      </tp>
      <tp t="e">
        <v>#N/A</v>
        <stp/>
        <stp>BDH|484766603216355750</stp>
        <tr r="X27" s="4"/>
      </tp>
      <tp t="e">
        <v>#N/A</v>
        <stp/>
        <stp>BDH|789608540637267329</stp>
        <tr r="CX194" s="4"/>
        <tr r="DC194" s="4"/>
      </tp>
      <tp t="e">
        <v>#N/A</v>
        <stp/>
        <stp>BDH|959339879087434567</stp>
        <tr r="DA200" s="4"/>
      </tp>
      <tp t="e">
        <v>#N/A</v>
        <stp/>
        <stp>BDH|378384383214342991</stp>
        <tr r="CZ81" s="4"/>
      </tp>
      <tp t="e">
        <v>#N/A</v>
        <stp/>
        <stp>BDH|807799249673280682</stp>
        <tr r="CW175" s="4"/>
      </tp>
      <tp t="e">
        <v>#N/A</v>
        <stp/>
        <stp>BDH|405153636354607027</stp>
        <tr r="BV231" s="4"/>
      </tp>
      <tp t="e">
        <v>#N/A</v>
        <stp/>
        <stp>BDH|309091973956482013</stp>
        <tr r="W175" s="4"/>
      </tp>
      <tp t="e">
        <v>#N/A</v>
        <stp/>
        <stp>BDH|500559840712889253</stp>
        <tr r="AR130" s="4"/>
      </tp>
      <tp t="e">
        <v>#N/A</v>
        <stp/>
        <stp>BDH|932071066346368133</stp>
        <tr r="CW154" s="4"/>
      </tp>
      <tp t="e">
        <v>#N/A</v>
        <stp/>
        <stp>BDH|989226413902882095</stp>
        <tr r="BS208" s="4"/>
      </tp>
      <tp t="e">
        <v>#N/A</v>
        <stp/>
        <stp>BDH|960071210509015970</stp>
        <tr r="Z68" s="4"/>
      </tp>
      <tp t="e">
        <v>#N/A</v>
        <stp/>
        <stp>BDH|269599339650510737</stp>
        <tr r="CZ22" s="4"/>
      </tp>
      <tp t="e">
        <v>#N/A</v>
        <stp/>
        <stp>BDH|758684310124900226</stp>
        <tr r="BT199" s="4"/>
      </tp>
      <tp t="e">
        <v>#N/A</v>
        <stp/>
        <stp>BDH|364474849351945003</stp>
        <tr r="CV61" s="4"/>
      </tp>
      <tp t="e">
        <v>#N/A</v>
        <stp/>
        <stp>BDH|210156559140992526</stp>
        <tr r="Z209" s="4"/>
      </tp>
      <tp t="e">
        <v>#N/A</v>
        <stp/>
        <stp>BDH|994048048763139629</stp>
        <tr r="X33" s="4"/>
      </tp>
      <tp t="e">
        <v>#N/A</v>
        <stp/>
        <stp>BDH|641645065657850685</stp>
        <tr r="V79" s="4"/>
      </tp>
      <tp t="e">
        <v>#N/A</v>
        <stp/>
        <stp>BDH|268023001358556949</stp>
        <tr r="V153" s="4"/>
      </tp>
      <tp t="e">
        <v>#N/A</v>
        <stp/>
        <stp>BDH|138646429747542288</stp>
        <tr r="BU89" s="4"/>
      </tp>
      <tp t="e">
        <v>#N/A</v>
        <stp/>
        <stp>BDH|957677379666211649</stp>
        <tr r="AR92" s="4"/>
      </tp>
      <tp t="e">
        <v>#N/A</v>
        <stp/>
        <stp>BDH|570519630243749410</stp>
        <tr r="W122" s="4"/>
      </tp>
      <tp t="e">
        <v>#N/A</v>
        <stp/>
        <stp>BDH|112116887331507916</stp>
        <tr r="DB62" s="4"/>
      </tp>
      <tp t="e">
        <v>#N/A</v>
        <stp/>
        <stp>BDH|567294568631652417</stp>
        <tr r="CV86" s="4"/>
      </tp>
      <tp t="e">
        <v>#N/A</v>
        <stp/>
        <stp>BDH|575639421381349592</stp>
        <tr r="DA147" s="4"/>
      </tp>
      <tp t="e">
        <v>#N/A</v>
        <stp/>
        <stp>BDH|901649352804571778</stp>
        <tr r="AR167" s="4"/>
      </tp>
      <tp t="e">
        <v>#N/A</v>
        <stp/>
        <stp>BDH|543191301310665165</stp>
        <tr r="W259" s="4"/>
      </tp>
      <tp t="e">
        <v>#N/A</v>
        <stp/>
        <stp>BDH|649158416498211895</stp>
        <tr r="BV196" s="4"/>
      </tp>
      <tp t="e">
        <v>#N/A</v>
        <stp/>
        <stp>BDH|659885498427887611</stp>
        <tr r="DB101" s="4"/>
      </tp>
      <tp t="e">
        <v>#N/A</v>
        <stp/>
        <stp>BDH|539232629867318755</stp>
        <tr r="AP176" s="4"/>
      </tp>
      <tp t="e">
        <v>#N/A</v>
        <stp/>
        <stp>BDH|973434632030536773</stp>
        <tr r="W40" s="4"/>
      </tp>
      <tp t="e">
        <v>#N/A</v>
        <stp/>
        <stp>BDH|100178170751267706</stp>
        <tr r="DA256" s="4"/>
      </tp>
      <tp t="e">
        <v>#N/A</v>
        <stp/>
        <stp>BDH|369324135143889388</stp>
        <tr r="BU68" s="4"/>
      </tp>
      <tp t="e">
        <v>#N/A</v>
        <stp/>
        <stp>BDH|495849377776016937</stp>
        <tr r="CV59" s="4"/>
      </tp>
      <tp t="e">
        <v>#N/A</v>
        <stp/>
        <stp>BDH|806721137003816734</stp>
        <tr r="X231" s="4"/>
      </tp>
      <tp t="e">
        <v>#N/A</v>
        <stp/>
        <stp>BDH|715793409584022302</stp>
        <tr r="DB140" s="4"/>
      </tp>
      <tp t="e">
        <v>#N/A</v>
        <stp/>
        <stp>BDH|400094058847397264</stp>
        <tr r="AR97" s="4"/>
      </tp>
      <tp t="e">
        <v>#N/A</v>
        <stp/>
        <stp>BDH|791302201704545727</stp>
        <tr r="BU69" s="4"/>
      </tp>
      <tp t="e">
        <v>#N/A</v>
        <stp/>
        <stp>BDH|475634730155518006</stp>
        <tr r="Y177" s="4"/>
      </tp>
      <tp t="e">
        <v>#N/A</v>
        <stp/>
        <stp>BDH|488571731376424052</stp>
        <tr r="CX115" s="4"/>
        <tr r="DC115" s="4"/>
      </tp>
      <tp t="e">
        <v>#N/A</v>
        <stp/>
        <stp>BDH|914552839954151276</stp>
        <tr r="AS243" s="4"/>
      </tp>
      <tp t="e">
        <v>#N/A</v>
        <stp/>
        <stp>BDH|119811323648270228</stp>
        <tr r="CU194" s="4"/>
      </tp>
      <tp t="e">
        <v>#N/A</v>
        <stp/>
        <stp>BDH|788407657960381109</stp>
        <tr r="BU127" s="4"/>
      </tp>
      <tp t="e">
        <v>#N/A</v>
        <stp/>
        <stp>BDH|758253540117949260</stp>
        <tr r="DB199" s="4"/>
      </tp>
      <tp t="e">
        <v>#N/A</v>
        <stp/>
        <stp>BDH|660485709347341091</stp>
        <tr r="BS193" s="4"/>
      </tp>
      <tp t="e">
        <v>#N/A</v>
        <stp/>
        <stp>BDH|837630177234240608</stp>
        <tr r="Z183" s="4"/>
      </tp>
      <tp t="e">
        <v>#N/A</v>
        <stp/>
        <stp>BDH|892373112731681050</stp>
        <tr r="CZ171" s="4"/>
      </tp>
      <tp t="e">
        <v>#N/A</v>
        <stp/>
        <stp>BDH|189778611821109495</stp>
        <tr r="BR198" s="4"/>
      </tp>
      <tp t="e">
        <v>#N/A</v>
        <stp/>
        <stp>BDH|369382607701152149</stp>
        <tr r="CU262" s="4"/>
      </tp>
      <tp t="e">
        <v>#N/A</v>
        <stp/>
        <stp>BDH|839331402056787641</stp>
        <tr r="DA64" s="4"/>
      </tp>
      <tp t="e">
        <v>#N/A</v>
        <stp/>
        <stp>BDH|893863984024709764</stp>
        <tr r="CV99" s="4"/>
      </tp>
      <tp t="e">
        <v>#N/A</v>
        <stp/>
        <stp>BDH|855463077122064225</stp>
        <tr r="W68" s="4"/>
      </tp>
      <tp t="e">
        <v>#N/A</v>
        <stp/>
        <stp>BDH|220172534062789321</stp>
        <tr r="AQ140" s="4"/>
      </tp>
      <tp t="e">
        <v>#N/A</v>
        <stp/>
        <stp>BDH|448068356762937495</stp>
        <tr r="AS86" s="4"/>
      </tp>
      <tp t="e">
        <v>#N/A</v>
        <stp/>
        <stp>BDH|376314593201105859</stp>
        <tr r="DA131" s="4"/>
      </tp>
      <tp t="e">
        <v>#N/A</v>
        <stp/>
        <stp>BDH|798663698998450486</stp>
        <tr r="CX187" s="4"/>
        <tr r="DC187" s="4"/>
      </tp>
      <tp t="e">
        <v>#N/A</v>
        <stp/>
        <stp>BDH|995093210381250378</stp>
        <tr r="AQ81" s="4"/>
      </tp>
      <tp t="e">
        <v>#N/A</v>
        <stp/>
        <stp>BDH|429508501525436377</stp>
        <tr r="CU174" s="4"/>
      </tp>
      <tp t="e">
        <v>#N/A</v>
        <stp/>
        <stp>BDH|557201535571297340</stp>
        <tr r="CZ241" s="4"/>
      </tp>
      <tp t="e">
        <v>#N/A</v>
        <stp/>
        <stp>BDH|926389711431251043</stp>
        <tr r="BU214" s="4"/>
      </tp>
      <tp t="e">
        <v>#N/A</v>
        <stp/>
        <stp>BDH|465633865921202261</stp>
        <tr r="CV144" s="4"/>
      </tp>
      <tp t="e">
        <v>#N/A</v>
        <stp/>
        <stp>BDH|176435454301147315</stp>
        <tr r="CZ272" s="4"/>
      </tp>
      <tp t="e">
        <v>#N/A</v>
        <stp/>
        <stp>BDH|356330956004519124</stp>
        <tr r="CV49" s="4"/>
      </tp>
      <tp t="e">
        <v>#N/A</v>
        <stp/>
        <stp>BDH|227624524207181195</stp>
        <tr r="CZ93" s="4"/>
      </tp>
      <tp t="e">
        <v>#N/A</v>
        <stp/>
        <stp>BDH|401756632751711785</stp>
        <tr r="AS25" s="4"/>
      </tp>
      <tp t="e">
        <v>#N/A</v>
        <stp/>
        <stp>BDH|265649949397318717</stp>
        <tr r="AR184" s="4"/>
      </tp>
      <tp t="e">
        <v>#N/A</v>
        <stp/>
        <stp>BDH|278746341906807708</stp>
        <tr r="BR131" s="4"/>
      </tp>
      <tp t="e">
        <v>#N/A</v>
        <stp/>
        <stp>BDH|899763033606095059</stp>
        <tr r="BT259" s="4"/>
      </tp>
      <tp t="e">
        <v>#N/A</v>
        <stp/>
        <stp>BDH|310348570755576396</stp>
        <tr r="AR83" s="4"/>
      </tp>
      <tp t="e">
        <v>#N/A</v>
        <stp/>
        <stp>BDH|208033933425018497</stp>
        <tr r="CU169" s="4"/>
      </tp>
      <tp t="e">
        <v>#N/A</v>
        <stp/>
        <stp>BDH|798571553515249757</stp>
        <tr r="CV47" s="4"/>
      </tp>
      <tp t="e">
        <v>#N/A</v>
        <stp/>
        <stp>BDH|733719604661392447</stp>
        <tr r="Z100" s="4"/>
      </tp>
      <tp t="e">
        <v>#N/A</v>
        <stp/>
        <stp>BDH|105203480640757803</stp>
        <tr r="CU28" s="4"/>
      </tp>
      <tp t="e">
        <v>#N/A</v>
        <stp/>
        <stp>BDH|901932274278136490</stp>
        <tr r="X244" s="4"/>
      </tp>
      <tp t="e">
        <v>#N/A</v>
        <stp/>
        <stp>BDH|498193473353942700</stp>
        <tr r="CZ24" s="4"/>
      </tp>
      <tp t="e">
        <v>#N/A</v>
        <stp/>
        <stp>BDH|325447331273481628</stp>
        <tr r="CW118" s="4"/>
      </tp>
      <tp t="e">
        <v>#N/A</v>
        <stp/>
        <stp>BDH|354299426704448691</stp>
        <tr r="CX59" s="4"/>
        <tr r="DC59" s="4"/>
      </tp>
      <tp t="e">
        <v>#N/A</v>
        <stp/>
        <stp>BDH|752365811794404453</stp>
        <tr r="CV170" s="4"/>
      </tp>
      <tp t="e">
        <v>#N/A</v>
        <stp/>
        <stp>BDH|129172988107031315</stp>
        <tr r="CW86" s="4"/>
      </tp>
      <tp t="e">
        <v>#N/A</v>
        <stp/>
        <stp>BDH|307417651135934903</stp>
        <tr r="BR41" s="4"/>
      </tp>
      <tp t="e">
        <v>#N/A</v>
        <stp/>
        <stp>BDH|102917987345408979</stp>
        <tr r="AS97" s="4"/>
      </tp>
      <tp t="e">
        <v>#N/A</v>
        <stp/>
        <stp>BDH|931213980146938163</stp>
        <tr r="CW180" s="4"/>
      </tp>
      <tp t="e">
        <v>#N/A</v>
        <stp/>
        <stp>BDH|715816851272517223</stp>
        <tr r="CX172" s="4"/>
        <tr r="DC172" s="4"/>
      </tp>
      <tp t="e">
        <v>#N/A</v>
        <stp/>
        <stp>BDH|308865205660004515</stp>
        <tr r="CZ109" s="4"/>
      </tp>
      <tp t="e">
        <v>#N/A</v>
        <stp/>
        <stp>BDH|100819844853446229</stp>
        <tr r="Z211" s="4"/>
      </tp>
      <tp t="e">
        <v>#N/A</v>
        <stp/>
        <stp>BDH|765617496687559564</stp>
        <tr r="DB81" s="4"/>
      </tp>
      <tp t="e">
        <v>#N/A</v>
        <stp/>
        <stp>BDH|287874171163008093</stp>
        <tr r="CU197" s="4"/>
      </tp>
      <tp t="e">
        <v>#N/A</v>
        <stp/>
        <stp>BDH|707178390954821052</stp>
        <tr r="BU52" s="4"/>
      </tp>
      <tp t="e">
        <v>#N/A</v>
        <stp/>
        <stp>BDH|347399024609958497</stp>
        <tr r="AR169" s="4"/>
      </tp>
      <tp t="e">
        <v>#N/A</v>
        <stp/>
        <stp>BDH|161252261638914021</stp>
        <tr r="Z49" s="4"/>
      </tp>
      <tp t="e">
        <v>#N/A</v>
        <stp/>
        <stp>BDH|803822394095009807</stp>
        <tr r="CZ112" s="4"/>
      </tp>
      <tp t="e">
        <v>#N/A</v>
        <stp/>
        <stp>BDH|151036734199858618</stp>
        <tr r="DB167" s="4"/>
      </tp>
      <tp t="e">
        <v>#N/A</v>
        <stp/>
        <stp>BDH|405451783292428291</stp>
        <tr r="Y104" s="4"/>
      </tp>
      <tp t="e">
        <v>#N/A</v>
        <stp/>
        <stp>BDH|975340039758936423</stp>
        <tr r="CW73" s="4"/>
      </tp>
      <tp t="e">
        <v>#N/A</v>
        <stp/>
        <stp>BDH|620144806669954448</stp>
        <tr r="BU117" s="4"/>
      </tp>
      <tp t="e">
        <v>#N/A</v>
        <stp/>
        <stp>BDH|150095885545337171</stp>
        <tr r="AQ37" s="4"/>
      </tp>
      <tp t="e">
        <v>#N/A</v>
        <stp/>
        <stp>BDH|899437080262423247</stp>
        <tr r="BV190" s="4"/>
      </tp>
      <tp t="e">
        <v>#N/A</v>
        <stp/>
        <stp>BDH|229398929604402920</stp>
        <tr r="AP215" s="4"/>
      </tp>
      <tp t="e">
        <v>#N/A</v>
        <stp/>
        <stp>BDH|287036987150664444</stp>
        <tr r="BR58" s="4"/>
      </tp>
      <tp t="e">
        <v>#N/A</v>
        <stp/>
        <stp>BDH|745905273751184319</stp>
        <tr r="AT103" s="4"/>
      </tp>
      <tp t="e">
        <v>#N/A</v>
        <stp/>
        <stp>BDH|232777093026648459</stp>
        <tr r="BV83" s="4"/>
      </tp>
      <tp t="e">
        <v>#N/A</v>
        <stp/>
        <stp>BDH|217911654907140730</stp>
        <tr r="AP189" s="4"/>
      </tp>
      <tp t="e">
        <v>#N/A</v>
        <stp/>
        <stp>BDH|786518771818445657</stp>
        <tr r="Z110" s="4"/>
      </tp>
      <tp t="e">
        <v>#N/A</v>
        <stp/>
        <stp>BDH|791844293369569439</stp>
        <tr r="CX237" s="4"/>
        <tr r="DC237" s="4"/>
      </tp>
      <tp t="e">
        <v>#N/A</v>
        <stp/>
        <stp>BDH|664823422833681577</stp>
        <tr r="X43" s="4"/>
      </tp>
      <tp t="e">
        <v>#N/A</v>
        <stp/>
        <stp>BDH|588352890064595220</stp>
        <tr r="W251" s="4"/>
      </tp>
      <tp t="e">
        <v>#N/A</v>
        <stp/>
        <stp>BDH|173927245937509636</stp>
        <tr r="BS249" s="4"/>
      </tp>
      <tp t="e">
        <v>#N/A</v>
        <stp/>
        <stp>BDH|428860915623677610</stp>
        <tr r="Y125" s="4"/>
      </tp>
      <tp t="e">
        <v>#N/A</v>
        <stp/>
        <stp>BDH|770783814002261889</stp>
        <tr r="CV130" s="4"/>
      </tp>
      <tp t="e">
        <v>#N/A</v>
        <stp/>
        <stp>BDH|584879662006638476</stp>
        <tr r="AS170" s="4"/>
      </tp>
      <tp t="e">
        <v>#N/A</v>
        <stp/>
        <stp>BDH|523678591583041015</stp>
        <tr r="CV270" s="4"/>
        <tr r="DA270" s="4"/>
      </tp>
      <tp t="e">
        <v>#N/A</v>
        <stp/>
        <stp>BDH|929266378279403007</stp>
        <tr r="CZ123" s="4"/>
      </tp>
      <tp t="e">
        <v>#N/A</v>
        <stp/>
        <stp>BDH|549046928558268574</stp>
        <tr r="DA219" s="4"/>
      </tp>
      <tp t="e">
        <v>#N/A</v>
        <stp/>
        <stp>BDH|362686243134487927</stp>
        <tr r="AQ146" s="4"/>
      </tp>
      <tp t="e">
        <v>#N/A</v>
        <stp/>
        <stp>BDH|229884961691696035</stp>
        <tr r="CZ240" s="4"/>
      </tp>
      <tp t="e">
        <v>#N/A</v>
        <stp/>
        <stp>BDH|400739325509859349</stp>
        <tr r="CZ220" s="4"/>
      </tp>
      <tp t="e">
        <v>#N/A</v>
        <stp/>
        <stp>BDH|278894733264733017</stp>
        <tr r="CU56" s="4"/>
      </tp>
      <tp t="e">
        <v>#N/A</v>
        <stp/>
        <stp>BDH|853736885942639212</stp>
        <tr r="BV242" s="4"/>
      </tp>
      <tp t="e">
        <v>#N/A</v>
        <stp/>
        <stp>BDH|608446559298569651</stp>
        <tr r="AP34" s="4"/>
      </tp>
      <tp t="e">
        <v>#N/A</v>
        <stp/>
        <stp>BDH|835117181780779645</stp>
        <tr r="BT65" s="4"/>
      </tp>
      <tp t="e">
        <v>#N/A</v>
        <stp/>
        <stp>BDH|597630943375022836</stp>
        <tr r="CV173" s="4"/>
      </tp>
      <tp t="e">
        <v>#N/A</v>
        <stp/>
        <stp>BDH|366039863580142934</stp>
        <tr r="W151" s="4"/>
      </tp>
      <tp t="e">
        <v>#N/A</v>
        <stp/>
        <stp>BDH|398012144912499933</stp>
        <tr r="BT182" s="4"/>
      </tp>
      <tp t="e">
        <v>#N/A</v>
        <stp/>
        <stp>BDH|507430348266996964</stp>
        <tr r="BS258" s="4"/>
      </tp>
      <tp t="e">
        <v>#N/A</v>
        <stp/>
        <stp>BDH|182677871446336869</stp>
        <tr r="AP195" s="4"/>
      </tp>
      <tp t="e">
        <v>#N/A</v>
        <stp/>
        <stp>BDH|210213035459256773</stp>
        <tr r="DB67" s="4"/>
      </tp>
      <tp t="e">
        <v>#N/A</v>
        <stp/>
        <stp>BDH|571200917038685479</stp>
        <tr r="CW109" s="4"/>
      </tp>
      <tp t="e">
        <v>#N/A</v>
        <stp/>
        <stp>BDH|494894565076579610</stp>
        <tr r="DB72" s="4"/>
      </tp>
      <tp t="e">
        <v>#N/A</v>
        <stp/>
        <stp>BDH|830826348126889444</stp>
        <tr r="AR137" s="4"/>
      </tp>
      <tp t="e">
        <v>#N/A</v>
        <stp/>
        <stp>BDH|516186292992262425</stp>
        <tr r="V157" s="4"/>
      </tp>
      <tp t="e">
        <v>#N/A</v>
        <stp/>
        <stp>BDH|634845366912509298</stp>
        <tr r="CU112" s="4"/>
      </tp>
      <tp t="e">
        <v>#N/A</v>
        <stp/>
        <stp>BDH|336443177839852426</stp>
        <tr r="CZ91" s="4"/>
      </tp>
      <tp t="e">
        <v>#N/A</v>
        <stp/>
        <stp>BDH|203185726784306944</stp>
        <tr r="CW168" s="4"/>
      </tp>
      <tp t="e">
        <v>#N/A</v>
        <stp/>
        <stp>BDH|244042552793446845</stp>
        <tr r="DA94" s="4"/>
      </tp>
      <tp t="e">
        <v>#N/A</v>
        <stp/>
        <stp>BDH|308170822885193829</stp>
        <tr r="AP203" s="4"/>
      </tp>
      <tp t="e">
        <v>#N/A</v>
        <stp/>
        <stp>BDH|788977472117627736</stp>
        <tr r="CX31" s="4"/>
        <tr r="DC31" s="4"/>
      </tp>
      <tp t="e">
        <v>#N/A</v>
        <stp/>
        <stp>BDH|876698187266336622</stp>
        <tr r="CU251" s="4"/>
      </tp>
      <tp t="e">
        <v>#N/A</v>
        <stp/>
        <stp>BDH|349512104502972985</stp>
        <tr r="CZ153" s="4"/>
      </tp>
      <tp t="e">
        <v>#N/A</v>
        <stp/>
        <stp>BDH|434206324437625965</stp>
        <tr r="CX163" s="4"/>
        <tr r="DC163" s="4"/>
      </tp>
      <tp t="e">
        <v>#N/A</v>
        <stp/>
        <stp>BDH|183108225369480429</stp>
        <tr r="BV210" s="4"/>
      </tp>
      <tp t="e">
        <v>#N/A</v>
        <stp/>
        <stp>BDH|645834552352590113</stp>
        <tr r="AQ131" s="4"/>
      </tp>
      <tp t="e">
        <v>#N/A</v>
        <stp/>
        <stp>BDH|340874911745040598</stp>
        <tr r="CZ161" s="4"/>
      </tp>
      <tp t="e">
        <v>#N/A</v>
        <stp/>
        <stp>BDH|869801945575463055</stp>
        <tr r="DB241" s="4"/>
      </tp>
      <tp t="e">
        <v>#N/A</v>
        <stp/>
        <stp>BDH|900186697236998715</stp>
        <tr r="AT224" s="4"/>
      </tp>
      <tp t="e">
        <v>#N/A</v>
        <stp/>
        <stp>BDH|771248354508135686</stp>
        <tr r="BU67" s="4"/>
      </tp>
      <tp t="e">
        <v>#N/A</v>
        <stp/>
        <stp>BDH|696680296072700474</stp>
        <tr r="CV117" s="4"/>
      </tp>
      <tp t="e">
        <v>#N/A</v>
        <stp/>
        <stp>BDH|313893113257835795</stp>
        <tr r="BT168" s="4"/>
      </tp>
      <tp t="e">
        <v>#N/A</v>
        <stp/>
        <stp>BDH|310359587914993610</stp>
        <tr r="W22" s="4"/>
      </tp>
      <tp t="e">
        <v>#N/A</v>
        <stp/>
        <stp>BDH|445890910240607013</stp>
        <tr r="Z36" s="4"/>
      </tp>
      <tp t="e">
        <v>#N/A</v>
        <stp/>
        <stp>BDH|108846749424272151</stp>
        <tr r="AT121" s="4"/>
      </tp>
      <tp t="e">
        <v>#N/A</v>
        <stp/>
        <stp>BDH|162904445015239114</stp>
        <tr r="X81" s="4"/>
      </tp>
      <tp t="e">
        <v>#N/A</v>
        <stp/>
        <stp>BDH|775261420569163007</stp>
        <tr r="CU99" s="4"/>
      </tp>
      <tp t="e">
        <v>#N/A</v>
        <stp/>
        <stp>BDH|735018934972257838</stp>
        <tr r="DA210" s="4"/>
      </tp>
      <tp t="e">
        <v>#N/A</v>
        <stp/>
        <stp>BDH|282740708498586687</stp>
        <tr r="CW39" s="4"/>
      </tp>
      <tp t="e">
        <v>#N/A</v>
        <stp/>
        <stp>BDH|550553477368956239</stp>
        <tr r="CZ73" s="4"/>
      </tp>
      <tp t="e">
        <v>#N/A</v>
        <stp/>
        <stp>BDH|429084792358601953</stp>
        <tr r="BT116" s="4"/>
      </tp>
      <tp t="e">
        <v>#N/A</v>
        <stp/>
        <stp>BDH|125883445150346407</stp>
        <tr r="BV145" s="4"/>
      </tp>
      <tp t="e">
        <v>#N/A</v>
        <stp/>
        <stp>BDH|253597777422386809</stp>
        <tr r="CW149" s="4"/>
      </tp>
      <tp t="e">
        <v>#N/A</v>
        <stp/>
        <stp>BDH|224648384773368595</stp>
        <tr r="V87" s="4"/>
      </tp>
      <tp t="e">
        <v>#N/A</v>
        <stp/>
        <stp>BDH|853068964126736859</stp>
        <tr r="AR127" s="4"/>
      </tp>
      <tp t="e">
        <v>#N/A</v>
        <stp/>
        <stp>BDH|371294321499627142</stp>
        <tr r="CV206" s="4"/>
      </tp>
      <tp t="e">
        <v>#N/A</v>
        <stp/>
        <stp>BDH|531091747844083818</stp>
        <tr r="CU238" s="4"/>
      </tp>
      <tp t="e">
        <v>#N/A</v>
        <stp/>
        <stp>BDH|469463258189264031</stp>
        <tr r="CX221" s="4"/>
        <tr r="DC221" s="4"/>
      </tp>
      <tp t="e">
        <v>#N/A</v>
        <stp/>
        <stp>BDH|463725282126457141</stp>
        <tr r="BS29" s="4"/>
      </tp>
      <tp t="e">
        <v>#N/A</v>
        <stp/>
        <stp>BDH|161867814933067240</stp>
        <tr r="CU62" s="4"/>
      </tp>
      <tp t="e">
        <v>#N/A</v>
        <stp/>
        <stp>BDH|837558198970433410</stp>
        <tr r="CV148" s="4"/>
      </tp>
      <tp t="e">
        <v>#N/A</v>
        <stp/>
        <stp>BDH|684458066999020343</stp>
        <tr r="W236" s="4"/>
      </tp>
      <tp t="e">
        <v>#N/A</v>
        <stp/>
        <stp>BDH|274877362264090262</stp>
        <tr r="BR94" s="4"/>
      </tp>
      <tp t="e">
        <v>#N/A</v>
        <stp/>
        <stp>BDH|105934513524422443</stp>
        <tr r="BU219" s="4"/>
      </tp>
      <tp t="e">
        <v>#N/A</v>
        <stp/>
        <stp>BDH|361112477938911508</stp>
        <tr r="X139" s="4"/>
      </tp>
      <tp t="e">
        <v>#N/A</v>
        <stp/>
        <stp>BDH|319565241882971804</stp>
        <tr r="X63" s="4"/>
      </tp>
      <tp t="e">
        <v>#N/A</v>
        <stp/>
        <stp>BDH|800862524690126160</stp>
        <tr r="BV31" s="4"/>
      </tp>
      <tp t="e">
        <v>#N/A</v>
        <stp/>
        <stp>BDH|914947456144108327</stp>
        <tr r="DA152" s="4"/>
      </tp>
      <tp t="e">
        <v>#N/A</v>
        <stp/>
        <stp>BDH|626557745038846265</stp>
        <tr r="BV68" s="4"/>
      </tp>
      <tp t="e">
        <v>#N/A</v>
        <stp/>
        <stp>BDH|591487001699701618</stp>
        <tr r="BR143" s="4"/>
      </tp>
      <tp t="e">
        <v>#N/A</v>
        <stp/>
        <stp>BDH|395772546629341150</stp>
        <tr r="X158" s="4"/>
      </tp>
      <tp t="e">
        <v>#N/A</v>
        <stp/>
        <stp>BDH|742531629095906910</stp>
        <tr r="DB121" s="4"/>
      </tp>
      <tp t="e">
        <v>#N/A</v>
        <stp/>
        <stp>BDH|740222033973761972</stp>
        <tr r="AR224" s="4"/>
      </tp>
      <tp t="e">
        <v>#N/A</v>
        <stp/>
        <stp>BDH|315549216949197615</stp>
        <tr r="V249" s="4"/>
      </tp>
      <tp t="e">
        <v>#N/A</v>
        <stp/>
        <stp>BDH|183057880903416026</stp>
        <tr r="AS125" s="4"/>
      </tp>
      <tp t="e">
        <v>#N/A</v>
        <stp/>
        <stp>BDH|579586739408737513</stp>
        <tr r="AR206" s="4"/>
      </tp>
      <tp t="e">
        <v>#N/A</v>
        <stp/>
        <stp>BDH|341318281191721096</stp>
        <tr r="Z56" s="4"/>
      </tp>
      <tp t="e">
        <v>#N/A</v>
        <stp/>
        <stp>BDH|848946608995224680</stp>
        <tr r="Z58" s="4"/>
      </tp>
      <tp t="e">
        <v>#N/A</v>
        <stp/>
        <stp>BDH|509031608138740219</stp>
        <tr r="BV71" s="4"/>
      </tp>
      <tp t="e">
        <v>#N/A</v>
        <stp/>
        <stp>BDH|244566488431720619</stp>
        <tr r="AQ91" s="4"/>
      </tp>
      <tp t="e">
        <v>#N/A</v>
        <stp/>
        <stp>BDH|821558307606096919</stp>
        <tr r="W116" s="4"/>
      </tp>
      <tp t="e">
        <v>#N/A</v>
        <stp/>
        <stp>BDH|876530141429996276</stp>
        <tr r="AQ136" s="4"/>
      </tp>
      <tp t="e">
        <v>#N/A</v>
        <stp/>
        <stp>BDH|172216590022019355</stp>
        <tr r="CZ242" s="4"/>
      </tp>
      <tp t="e">
        <v>#N/A</v>
        <stp/>
        <stp>BDH|216845370532952798</stp>
        <tr r="CU192" s="4"/>
      </tp>
      <tp t="e">
        <v>#N/A</v>
        <stp/>
        <stp>BDH|146838391799241279</stp>
        <tr r="BT118" s="4"/>
      </tp>
      <tp t="e">
        <v>#N/A</v>
        <stp/>
        <stp>BDH|164467070261232859</stp>
        <tr r="AP72" s="4"/>
      </tp>
      <tp t="e">
        <v>#N/A</v>
        <stp/>
        <stp>BDH|104571865390159926</stp>
        <tr r="CW258" s="4"/>
      </tp>
      <tp t="e">
        <v>#N/A</v>
        <stp/>
        <stp>BDH|557964534025218568</stp>
        <tr r="DB94" s="4"/>
      </tp>
    </main>
  </volType>
</volType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volatileDependencies" Target="volatileDependenci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1E6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1E6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'Maiores altas e baixas'!$O$259:$O$268</c:f>
              <c:strCache>
                <c:ptCount val="10"/>
                <c:pt idx="0">
                  <c:v>Gold Fields </c:v>
                </c:pt>
                <c:pt idx="1">
                  <c:v>Palantir Technologies </c:v>
                </c:pt>
                <c:pt idx="2">
                  <c:v>CVS Health </c:v>
                </c:pt>
                <c:pt idx="3">
                  <c:v>Newmont </c:v>
                </c:pt>
                <c:pt idx="4">
                  <c:v>Banco Santander</c:v>
                </c:pt>
                <c:pt idx="5">
                  <c:v>Philip Morris International </c:v>
                </c:pt>
                <c:pt idx="6">
                  <c:v>Sibanye Stillwater </c:v>
                </c:pt>
                <c:pt idx="7">
                  <c:v>Alibaba </c:v>
                </c:pt>
                <c:pt idx="8">
                  <c:v>Spotify Technology</c:v>
                </c:pt>
                <c:pt idx="9">
                  <c:v>Deutsche Bank </c:v>
                </c:pt>
              </c:strCache>
            </c:strRef>
          </c:cat>
          <c:val>
            <c:numRef>
              <c:f>'Maiores altas e baixas'!$P$259:$P$268</c:f>
              <c:numCache>
                <c:formatCode>0.0%</c:formatCode>
                <c:ptCount val="10"/>
                <c:pt idx="0">
                  <c:v>0.64577090000000004</c:v>
                </c:pt>
                <c:pt idx="1">
                  <c:v>0.49120720000000001</c:v>
                </c:pt>
                <c:pt idx="2">
                  <c:v>0.45511249999999998</c:v>
                </c:pt>
                <c:pt idx="3">
                  <c:v>0.44922080000000003</c:v>
                </c:pt>
                <c:pt idx="4">
                  <c:v>0.43711500000000003</c:v>
                </c:pt>
                <c:pt idx="5">
                  <c:v>0.41454089999999999</c:v>
                </c:pt>
                <c:pt idx="6">
                  <c:v>0.40453940000000005</c:v>
                </c:pt>
                <c:pt idx="7">
                  <c:v>0.40291260000000001</c:v>
                </c:pt>
                <c:pt idx="8">
                  <c:v>0.38745579999999996</c:v>
                </c:pt>
                <c:pt idx="9">
                  <c:v>0.3515625</c:v>
                </c:pt>
              </c:numCache>
            </c:numRef>
          </c:val>
          <c:extLst>
            <c:ext xmlns:c16="http://schemas.microsoft.com/office/drawing/2014/chart" uri="{C3380CC4-5D6E-409C-BE32-E72D297353CC}">
              <c16:uniqueId val="{00000000-8E77-42A3-A09E-0341EA108B85}"/>
            </c:ext>
          </c:extLst>
        </c:ser>
        <c:dLbls>
          <c:showLegendKey val="0"/>
          <c:showVal val="0"/>
          <c:showCatName val="0"/>
          <c:showSerName val="0"/>
          <c:showPercent val="0"/>
          <c:showBubbleSize val="0"/>
        </c:dLbls>
        <c:gapWidth val="75"/>
        <c:overlap val="-27"/>
        <c:axId val="1032628384"/>
        <c:axId val="1032629368"/>
      </c:barChart>
      <c:catAx>
        <c:axId val="1032628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32629368"/>
        <c:crosses val="autoZero"/>
        <c:auto val="1"/>
        <c:lblAlgn val="ctr"/>
        <c:lblOffset val="100"/>
        <c:noMultiLvlLbl val="0"/>
      </c:catAx>
      <c:valAx>
        <c:axId val="1032629368"/>
        <c:scaling>
          <c:orientation val="minMax"/>
        </c:scaling>
        <c:delete val="1"/>
        <c:axPos val="l"/>
        <c:numFmt formatCode="0.0%" sourceLinked="1"/>
        <c:majorTickMark val="none"/>
        <c:minorTickMark val="none"/>
        <c:tickLblPos val="nextTo"/>
        <c:crossAx val="103262838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1E6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1E6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'Maiores altas e baixas'!$O$246:$O$255</c:f>
              <c:strCache>
                <c:ptCount val="10"/>
                <c:pt idx="0">
                  <c:v>Palantir Technologies </c:v>
                </c:pt>
                <c:pt idx="1">
                  <c:v>Lumen Technologies</c:v>
                </c:pt>
                <c:pt idx="2">
                  <c:v>Spotify Technology</c:v>
                </c:pt>
                <c:pt idx="3">
                  <c:v>Netflix </c:v>
                </c:pt>
                <c:pt idx="4">
                  <c:v>ROBLOX </c:v>
                </c:pt>
                <c:pt idx="5">
                  <c:v>Philip Morris International </c:v>
                </c:pt>
                <c:pt idx="6">
                  <c:v>Alnylam Pharmaceuticals </c:v>
                </c:pt>
                <c:pt idx="7">
                  <c:v>Tesla </c:v>
                </c:pt>
                <c:pt idx="8">
                  <c:v>MercadoLibre </c:v>
                </c:pt>
                <c:pt idx="9">
                  <c:v>AT&amp;T </c:v>
                </c:pt>
              </c:strCache>
            </c:strRef>
          </c:cat>
          <c:val>
            <c:numRef>
              <c:f>'Maiores altas e baixas'!$P$246:$P$255</c:f>
              <c:numCache>
                <c:formatCode>0.0%</c:formatCode>
                <c:ptCount val="10"/>
                <c:pt idx="0">
                  <c:v>4.1948410000000003</c:v>
                </c:pt>
                <c:pt idx="1">
                  <c:v>1.7685949999999999</c:v>
                </c:pt>
                <c:pt idx="2">
                  <c:v>1.147672</c:v>
                </c:pt>
                <c:pt idx="3">
                  <c:v>0.95030100000000006</c:v>
                </c:pt>
                <c:pt idx="4">
                  <c:v>0.87390940000000006</c:v>
                </c:pt>
                <c:pt idx="5">
                  <c:v>0.77167249999999998</c:v>
                </c:pt>
                <c:pt idx="6">
                  <c:v>0.75046959999999996</c:v>
                </c:pt>
                <c:pt idx="7">
                  <c:v>0.67440359999999999</c:v>
                </c:pt>
                <c:pt idx="8">
                  <c:v>0.63205829999999996</c:v>
                </c:pt>
                <c:pt idx="9">
                  <c:v>0.61700850000000007</c:v>
                </c:pt>
              </c:numCache>
            </c:numRef>
          </c:val>
          <c:extLst>
            <c:ext xmlns:c16="http://schemas.microsoft.com/office/drawing/2014/chart" uri="{C3380CC4-5D6E-409C-BE32-E72D297353CC}">
              <c16:uniqueId val="{00000000-4821-4E02-A9D4-4AD9F661FE4E}"/>
            </c:ext>
          </c:extLst>
        </c:ser>
        <c:dLbls>
          <c:showLegendKey val="0"/>
          <c:showVal val="0"/>
          <c:showCatName val="0"/>
          <c:showSerName val="0"/>
          <c:showPercent val="0"/>
          <c:showBubbleSize val="0"/>
        </c:dLbls>
        <c:gapWidth val="75"/>
        <c:overlap val="-27"/>
        <c:axId val="1032628384"/>
        <c:axId val="1032629368"/>
      </c:barChart>
      <c:catAx>
        <c:axId val="1032628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32629368"/>
        <c:crosses val="autoZero"/>
        <c:auto val="1"/>
        <c:lblAlgn val="ctr"/>
        <c:lblOffset val="100"/>
        <c:noMultiLvlLbl val="0"/>
      </c:catAx>
      <c:valAx>
        <c:axId val="1032629368"/>
        <c:scaling>
          <c:orientation val="minMax"/>
        </c:scaling>
        <c:delete val="1"/>
        <c:axPos val="l"/>
        <c:numFmt formatCode="0.0%" sourceLinked="1"/>
        <c:majorTickMark val="none"/>
        <c:minorTickMark val="none"/>
        <c:tickLblPos val="nextTo"/>
        <c:crossAx val="103262838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1E6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1E6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'Maiores altas e baixas'!$O$233:$O$242</c:f>
              <c:strCache>
                <c:ptCount val="10"/>
                <c:pt idx="0">
                  <c:v>Palantir Technologies </c:v>
                </c:pt>
                <c:pt idx="1">
                  <c:v>Alibaba </c:v>
                </c:pt>
                <c:pt idx="2">
                  <c:v>Philip Morris International </c:v>
                </c:pt>
                <c:pt idx="3">
                  <c:v>Banco Santander</c:v>
                </c:pt>
                <c:pt idx="4">
                  <c:v>Gold Fields </c:v>
                </c:pt>
                <c:pt idx="5">
                  <c:v>Dollar General </c:v>
                </c:pt>
                <c:pt idx="6">
                  <c:v>Newmont </c:v>
                </c:pt>
                <c:pt idx="7">
                  <c:v>Electronic Arts </c:v>
                </c:pt>
                <c:pt idx="8">
                  <c:v>Anheuser-Busch InBev</c:v>
                </c:pt>
                <c:pt idx="9">
                  <c:v>Spotify Technology</c:v>
                </c:pt>
              </c:strCache>
            </c:strRef>
          </c:cat>
          <c:val>
            <c:numRef>
              <c:f>'Maiores altas e baixas'!$P$233:$P$242</c:f>
              <c:numCache>
                <c:formatCode>0.0%</c:formatCode>
                <c:ptCount val="10"/>
                <c:pt idx="0">
                  <c:v>0.42795640000000001</c:v>
                </c:pt>
                <c:pt idx="1">
                  <c:v>0.36401179999999994</c:v>
                </c:pt>
                <c:pt idx="2">
                  <c:v>0.33752360000000003</c:v>
                </c:pt>
                <c:pt idx="3">
                  <c:v>0.3140809</c:v>
                </c:pt>
                <c:pt idx="4">
                  <c:v>0.31192329999999996</c:v>
                </c:pt>
                <c:pt idx="5">
                  <c:v>0.30342720000000001</c:v>
                </c:pt>
                <c:pt idx="6">
                  <c:v>0.28306370000000003</c:v>
                </c:pt>
                <c:pt idx="7">
                  <c:v>0.25772139999999999</c:v>
                </c:pt>
                <c:pt idx="8">
                  <c:v>0.22951530000000001</c:v>
                </c:pt>
                <c:pt idx="9">
                  <c:v>0.21607270000000001</c:v>
                </c:pt>
              </c:numCache>
            </c:numRef>
          </c:val>
          <c:extLst>
            <c:ext xmlns:c16="http://schemas.microsoft.com/office/drawing/2014/chart" uri="{C3380CC4-5D6E-409C-BE32-E72D297353CC}">
              <c16:uniqueId val="{00000000-726D-40CE-B2F6-1AB8E8BCC856}"/>
            </c:ext>
          </c:extLst>
        </c:ser>
        <c:dLbls>
          <c:showLegendKey val="0"/>
          <c:showVal val="0"/>
          <c:showCatName val="0"/>
          <c:showSerName val="0"/>
          <c:showPercent val="0"/>
          <c:showBubbleSize val="0"/>
        </c:dLbls>
        <c:gapWidth val="75"/>
        <c:overlap val="-27"/>
        <c:axId val="1032628384"/>
        <c:axId val="1032629368"/>
      </c:barChart>
      <c:catAx>
        <c:axId val="1032628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32629368"/>
        <c:crosses val="autoZero"/>
        <c:auto val="1"/>
        <c:lblAlgn val="ctr"/>
        <c:lblOffset val="100"/>
        <c:noMultiLvlLbl val="0"/>
      </c:catAx>
      <c:valAx>
        <c:axId val="1032629368"/>
        <c:scaling>
          <c:orientation val="minMax"/>
        </c:scaling>
        <c:delete val="1"/>
        <c:axPos val="l"/>
        <c:numFmt formatCode="0.0%" sourceLinked="1"/>
        <c:majorTickMark val="none"/>
        <c:minorTickMark val="none"/>
        <c:tickLblPos val="nextTo"/>
        <c:crossAx val="103262838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1E6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1E6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'Maiores altas e baixas'!$O$220:$O$229</c:f>
              <c:strCache>
                <c:ptCount val="10"/>
                <c:pt idx="0">
                  <c:v>Palantir Technologies </c:v>
                </c:pt>
                <c:pt idx="1">
                  <c:v>Newmont </c:v>
                </c:pt>
                <c:pt idx="2">
                  <c:v>Dollar General </c:v>
                </c:pt>
                <c:pt idx="3">
                  <c:v>Walmart </c:v>
                </c:pt>
                <c:pt idx="4">
                  <c:v>Philip Morris International </c:v>
                </c:pt>
                <c:pt idx="5">
                  <c:v>Netflix </c:v>
                </c:pt>
                <c:pt idx="6">
                  <c:v>ServiceNow </c:v>
                </c:pt>
                <c:pt idx="7">
                  <c:v>Lockheed Martin </c:v>
                </c:pt>
                <c:pt idx="8">
                  <c:v>First Solar </c:v>
                </c:pt>
                <c:pt idx="9">
                  <c:v>Align Technology </c:v>
                </c:pt>
              </c:strCache>
            </c:strRef>
          </c:cat>
          <c:val>
            <c:numRef>
              <c:f>'Maiores altas e baixas'!$P$220:$P$229</c:f>
              <c:numCache>
                <c:formatCode>0.0%</c:formatCode>
                <c:ptCount val="10"/>
                <c:pt idx="0">
                  <c:v>0.16870470000000001</c:v>
                </c:pt>
                <c:pt idx="1">
                  <c:v>0.1343849</c:v>
                </c:pt>
                <c:pt idx="2">
                  <c:v>0.132962</c:v>
                </c:pt>
                <c:pt idx="3">
                  <c:v>0.12187350000000001</c:v>
                </c:pt>
                <c:pt idx="4">
                  <c:v>0.11845470000000001</c:v>
                </c:pt>
                <c:pt idx="5">
                  <c:v>0.10453430000000001</c:v>
                </c:pt>
                <c:pt idx="6">
                  <c:v>9.7378619999999999E-2</c:v>
                </c:pt>
                <c:pt idx="7">
                  <c:v>8.0462349999999988E-2</c:v>
                </c:pt>
                <c:pt idx="8">
                  <c:v>7.9111459999999995E-2</c:v>
                </c:pt>
                <c:pt idx="9">
                  <c:v>7.8529410000000008E-2</c:v>
                </c:pt>
              </c:numCache>
            </c:numRef>
          </c:val>
          <c:extLst>
            <c:ext xmlns:c16="http://schemas.microsoft.com/office/drawing/2014/chart" uri="{C3380CC4-5D6E-409C-BE32-E72D297353CC}">
              <c16:uniqueId val="{00000000-9DE6-4A4D-AAE5-DBACF87B87D0}"/>
            </c:ext>
          </c:extLst>
        </c:ser>
        <c:dLbls>
          <c:showLegendKey val="0"/>
          <c:showVal val="0"/>
          <c:showCatName val="0"/>
          <c:showSerName val="0"/>
          <c:showPercent val="0"/>
          <c:showBubbleSize val="0"/>
        </c:dLbls>
        <c:gapWidth val="75"/>
        <c:overlap val="-27"/>
        <c:axId val="1032628384"/>
        <c:axId val="1032629368"/>
      </c:barChart>
      <c:catAx>
        <c:axId val="1032628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32629368"/>
        <c:crosses val="autoZero"/>
        <c:auto val="1"/>
        <c:lblAlgn val="ctr"/>
        <c:lblOffset val="100"/>
        <c:noMultiLvlLbl val="0"/>
      </c:catAx>
      <c:valAx>
        <c:axId val="1032629368"/>
        <c:scaling>
          <c:orientation val="minMax"/>
        </c:scaling>
        <c:delete val="1"/>
        <c:axPos val="l"/>
        <c:numFmt formatCode="0.0%" sourceLinked="1"/>
        <c:majorTickMark val="none"/>
        <c:minorTickMark val="none"/>
        <c:tickLblPos val="nextTo"/>
        <c:crossAx val="103262838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1E6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1E6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'Maiores altas e baixas'!$O$206:$O$215</c:f>
              <c:strCache>
                <c:ptCount val="10"/>
                <c:pt idx="0">
                  <c:v>ServiceNow </c:v>
                </c:pt>
                <c:pt idx="1">
                  <c:v>GoPro </c:v>
                </c:pt>
                <c:pt idx="2">
                  <c:v>Palantir Technologies </c:v>
                </c:pt>
                <c:pt idx="3">
                  <c:v>Coinbase Global </c:v>
                </c:pt>
                <c:pt idx="4">
                  <c:v>Tesla </c:v>
                </c:pt>
                <c:pt idx="5">
                  <c:v>Unity Software </c:v>
                </c:pt>
                <c:pt idx="6">
                  <c:v>Shopify </c:v>
                </c:pt>
                <c:pt idx="7">
                  <c:v>Micron Technology </c:v>
                </c:pt>
                <c:pt idx="8">
                  <c:v>Freeport-McMoRan </c:v>
                </c:pt>
                <c:pt idx="9">
                  <c:v>NXP Semiconductors</c:v>
                </c:pt>
              </c:strCache>
            </c:strRef>
          </c:cat>
          <c:val>
            <c:numRef>
              <c:f>'Maiores altas e baixas'!$P$206:$P$215</c:f>
              <c:numCache>
                <c:formatCode>0.0%</c:formatCode>
                <c:ptCount val="10"/>
                <c:pt idx="0">
                  <c:v>0.2241763</c:v>
                </c:pt>
                <c:pt idx="1">
                  <c:v>0.20361560000000001</c:v>
                </c:pt>
                <c:pt idx="2">
                  <c:v>0.20260179999999997</c:v>
                </c:pt>
                <c:pt idx="3">
                  <c:v>0.19773750000000001</c:v>
                </c:pt>
                <c:pt idx="4">
                  <c:v>0.18055270000000001</c:v>
                </c:pt>
                <c:pt idx="5">
                  <c:v>0.1674467</c:v>
                </c:pt>
                <c:pt idx="6">
                  <c:v>0.16102810000000001</c:v>
                </c:pt>
                <c:pt idx="7">
                  <c:v>0.15959300000000001</c:v>
                </c:pt>
                <c:pt idx="8">
                  <c:v>0.1352584</c:v>
                </c:pt>
                <c:pt idx="9">
                  <c:v>0.13359489999999999</c:v>
                </c:pt>
              </c:numCache>
            </c:numRef>
          </c:val>
          <c:extLst>
            <c:ext xmlns:c16="http://schemas.microsoft.com/office/drawing/2014/chart" uri="{C3380CC4-5D6E-409C-BE32-E72D297353CC}">
              <c16:uniqueId val="{00000000-6CAC-413D-8FD6-371E9E67127E}"/>
            </c:ext>
          </c:extLst>
        </c:ser>
        <c:dLbls>
          <c:showLegendKey val="0"/>
          <c:showVal val="0"/>
          <c:showCatName val="0"/>
          <c:showSerName val="0"/>
          <c:showPercent val="0"/>
          <c:showBubbleSize val="0"/>
        </c:dLbls>
        <c:gapWidth val="75"/>
        <c:overlap val="-27"/>
        <c:axId val="1032628384"/>
        <c:axId val="1032629368"/>
      </c:barChart>
      <c:catAx>
        <c:axId val="1032628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32629368"/>
        <c:crosses val="autoZero"/>
        <c:auto val="1"/>
        <c:lblAlgn val="ctr"/>
        <c:lblOffset val="100"/>
        <c:noMultiLvlLbl val="0"/>
      </c:catAx>
      <c:valAx>
        <c:axId val="1032629368"/>
        <c:scaling>
          <c:orientation val="minMax"/>
        </c:scaling>
        <c:delete val="1"/>
        <c:axPos val="l"/>
        <c:numFmt formatCode="0.0%" sourceLinked="1"/>
        <c:majorTickMark val="none"/>
        <c:minorTickMark val="none"/>
        <c:tickLblPos val="nextTo"/>
        <c:crossAx val="103262838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Rentabilidade!A1"/><Relationship Id="rId3" Type="http://schemas.openxmlformats.org/officeDocument/2006/relationships/hyperlink" Target="#Descri&#231;&#227;o!A1"/><Relationship Id="rId7" Type="http://schemas.openxmlformats.org/officeDocument/2006/relationships/image" Target="../media/image1.png"/><Relationship Id="rId2" Type="http://schemas.openxmlformats.org/officeDocument/2006/relationships/hyperlink" Target="#Disclaimer!A1"/><Relationship Id="rId1" Type="http://schemas.openxmlformats.org/officeDocument/2006/relationships/hyperlink" Target="#Performance!A1"/><Relationship Id="rId6" Type="http://schemas.openxmlformats.org/officeDocument/2006/relationships/hyperlink" Target="#Valuation!A1"/><Relationship Id="rId5" Type="http://schemas.openxmlformats.org/officeDocument/2006/relationships/hyperlink" Target="#Margens!A1"/><Relationship Id="rId10" Type="http://schemas.openxmlformats.org/officeDocument/2006/relationships/hyperlink" Target="#Carteira!A1"/><Relationship Id="rId4" Type="http://schemas.openxmlformats.org/officeDocument/2006/relationships/hyperlink" Target="#'Maiores altas e baixas'!A1"/><Relationship Id="rId9" Type="http://schemas.openxmlformats.org/officeDocument/2006/relationships/hyperlink" Target="#Crescimento!A1"/></Relationships>
</file>

<file path=xl/drawings/_rels/drawing10.xml.rels><?xml version="1.0" encoding="UTF-8" standalone="yes"?>
<Relationships xmlns="http://schemas.openxmlformats.org/package/2006/relationships"><Relationship Id="rId3" Type="http://schemas.openxmlformats.org/officeDocument/2006/relationships/hyperlink" Target="#Descri&#231;&#227;o!A1"/><Relationship Id="rId2" Type="http://schemas.openxmlformats.org/officeDocument/2006/relationships/hyperlink" Target="#Capa!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Performance!A1"/><Relationship Id="rId2" Type="http://schemas.openxmlformats.org/officeDocument/2006/relationships/hyperlink" Target="#Capa!A1"/><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hyperlink" Target="#Carteira!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Rentabilidade!A1"/></Relationships>
</file>

<file path=xl/drawings/_rels/drawing4.xml.rels><?xml version="1.0" encoding="UTF-8" standalone="yes"?>
<Relationships xmlns="http://schemas.openxmlformats.org/package/2006/relationships"><Relationship Id="rId3" Type="http://schemas.openxmlformats.org/officeDocument/2006/relationships/hyperlink" Target="#Performance!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Valuation!A1"/></Relationships>
</file>

<file path=xl/drawings/_rels/drawing5.xml.rels><?xml version="1.0" encoding="UTF-8" standalone="yes"?>
<Relationships xmlns="http://schemas.openxmlformats.org/package/2006/relationships"><Relationship Id="rId3" Type="http://schemas.openxmlformats.org/officeDocument/2006/relationships/hyperlink" Target="#Rentabilidade!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Margens!A1"/></Relationships>
</file>

<file path=xl/drawings/_rels/drawing6.xml.rels><?xml version="1.0" encoding="UTF-8" standalone="yes"?>
<Relationships xmlns="http://schemas.openxmlformats.org/package/2006/relationships"><Relationship Id="rId3" Type="http://schemas.openxmlformats.org/officeDocument/2006/relationships/hyperlink" Target="#Valuation!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Crescimento!A1"/></Relationships>
</file>

<file path=xl/drawings/_rels/drawing7.xml.rels><?xml version="1.0" encoding="UTF-8" standalone="yes"?>
<Relationships xmlns="http://schemas.openxmlformats.org/package/2006/relationships"><Relationship Id="rId3" Type="http://schemas.openxmlformats.org/officeDocument/2006/relationships/hyperlink" Target="#Margens!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Maiores altas e baixas'!A1"/></Relationships>
</file>

<file path=xl/drawings/_rels/drawing8.xml.rels><?xml version="1.0" encoding="UTF-8" standalone="yes"?>
<Relationships xmlns="http://schemas.openxmlformats.org/package/2006/relationships"><Relationship Id="rId8" Type="http://schemas.openxmlformats.org/officeDocument/2006/relationships/hyperlink" Target="#Margens!A1"/><Relationship Id="rId3" Type="http://schemas.openxmlformats.org/officeDocument/2006/relationships/chart" Target="../charts/chart3.xml"/><Relationship Id="rId7" Type="http://schemas.openxmlformats.org/officeDocument/2006/relationships/hyperlink" Target="#Capa!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png"/><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hyperlink" Target="#Descri&#231;&#227;o!A1"/></Relationships>
</file>

<file path=xl/drawings/_rels/drawing9.xml.rels><?xml version="1.0" encoding="UTF-8" standalone="yes"?>
<Relationships xmlns="http://schemas.openxmlformats.org/package/2006/relationships"><Relationship Id="rId3" Type="http://schemas.openxmlformats.org/officeDocument/2006/relationships/hyperlink" Target="#'Maiores altas e baixas'!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Disclaimer!A1"/></Relationships>
</file>

<file path=xl/drawings/drawing1.xml><?xml version="1.0" encoding="utf-8"?>
<xdr:wsDr xmlns:xdr="http://schemas.openxmlformats.org/drawingml/2006/spreadsheetDrawing" xmlns:a="http://schemas.openxmlformats.org/drawingml/2006/main">
  <xdr:twoCellAnchor>
    <xdr:from>
      <xdr:col>0</xdr:col>
      <xdr:colOff>113655</xdr:colOff>
      <xdr:row>12</xdr:row>
      <xdr:rowOff>165654</xdr:rowOff>
    </xdr:from>
    <xdr:to>
      <xdr:col>3</xdr:col>
      <xdr:colOff>14214</xdr:colOff>
      <xdr:row>15</xdr:row>
      <xdr:rowOff>134154</xdr:rowOff>
    </xdr:to>
    <xdr:sp macro="" textlink="">
      <xdr:nvSpPr>
        <xdr:cNvPr id="22" name="AutoShape 27">
          <a:hlinkClick xmlns:r="http://schemas.openxmlformats.org/officeDocument/2006/relationships" r:id="rId1"/>
          <a:extLst>
            <a:ext uri="{FF2B5EF4-FFF2-40B4-BE49-F238E27FC236}">
              <a16:creationId xmlns:a16="http://schemas.microsoft.com/office/drawing/2014/main" id="{83A2844D-B110-40AE-ADAD-269BECA7E056}"/>
            </a:ext>
          </a:extLst>
        </xdr:cNvPr>
        <xdr:cNvSpPr>
          <a:spLocks noChangeArrowheads="1"/>
        </xdr:cNvSpPr>
      </xdr:nvSpPr>
      <xdr:spPr bwMode="auto">
        <a:xfrm>
          <a:off x="1285230" y="2413554"/>
          <a:ext cx="1700784" cy="540000"/>
        </a:xfrm>
        <a:prstGeom prst="roundRect">
          <a:avLst>
            <a:gd name="adj" fmla="val 16667"/>
          </a:avLst>
        </a:prstGeom>
        <a:solidFill>
          <a:srgbClr val="001E61"/>
        </a:solidFill>
        <a:ln w="12700">
          <a:solidFill>
            <a:schemeClr val="tx1"/>
          </a:solidFill>
          <a:round/>
          <a:headEnd/>
          <a:tailEnd/>
        </a:ln>
        <a:effectLst>
          <a:outerShdw blurRad="50800" dist="38100" dir="2700000" algn="tl" rotWithShape="0">
            <a:prstClr val="black">
              <a:alpha val="40000"/>
            </a:prstClr>
          </a:outerShdw>
        </a:effectLst>
      </xdr:spPr>
      <xdr:txBody>
        <a:bodyPr vertOverflow="clip" wrap="square" lIns="27432" tIns="32004" rIns="27432" bIns="32004" anchor="ctr" upright="1"/>
        <a:lstStyle/>
        <a:p>
          <a:pPr algn="ctr" rtl="0">
            <a:defRPr sz="1000"/>
          </a:pPr>
          <a:r>
            <a:rPr lang="en-US" sz="1200" b="1" i="0" u="none" strike="noStrike" baseline="0">
              <a:solidFill>
                <a:schemeClr val="bg1"/>
              </a:solidFill>
              <a:latin typeface="Arial" panose="020B0604020202020204" pitchFamily="34" charset="0"/>
              <a:cs typeface="Arial" panose="020B0604020202020204" pitchFamily="34" charset="0"/>
            </a:rPr>
            <a:t>Performance</a:t>
          </a:r>
        </a:p>
      </xdr:txBody>
    </xdr:sp>
    <xdr:clientData/>
  </xdr:twoCellAnchor>
  <xdr:twoCellAnchor>
    <xdr:from>
      <xdr:col>10</xdr:col>
      <xdr:colOff>66962</xdr:colOff>
      <xdr:row>17</xdr:row>
      <xdr:rowOff>62079</xdr:rowOff>
    </xdr:from>
    <xdr:to>
      <xdr:col>12</xdr:col>
      <xdr:colOff>548546</xdr:colOff>
      <xdr:row>19</xdr:row>
      <xdr:rowOff>218594</xdr:rowOff>
    </xdr:to>
    <xdr:sp macro="" textlink="">
      <xdr:nvSpPr>
        <xdr:cNvPr id="19" name="Rectangle: Rounded Corners 71">
          <a:hlinkClick xmlns:r="http://schemas.openxmlformats.org/officeDocument/2006/relationships" r:id="rId2"/>
          <a:extLst>
            <a:ext uri="{FF2B5EF4-FFF2-40B4-BE49-F238E27FC236}">
              <a16:creationId xmlns:a16="http://schemas.microsoft.com/office/drawing/2014/main" id="{6FAEF277-413F-4086-BAD3-1379F9926A9C}"/>
            </a:ext>
          </a:extLst>
        </xdr:cNvPr>
        <xdr:cNvSpPr/>
      </xdr:nvSpPr>
      <xdr:spPr>
        <a:xfrm>
          <a:off x="6601112" y="3262479"/>
          <a:ext cx="1700784" cy="537515"/>
        </a:xfrm>
        <a:prstGeom prst="roundRect">
          <a:avLst/>
        </a:prstGeom>
        <a:solidFill>
          <a:srgbClr val="001E61"/>
        </a:solidFill>
        <a:ln>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n-US" sz="1200" b="1">
              <a:solidFill>
                <a:schemeClr val="bg1"/>
              </a:solidFill>
              <a:latin typeface="Arial" panose="020B0604020202020204" pitchFamily="34" charset="0"/>
              <a:cs typeface="Arial" panose="020B0604020202020204" pitchFamily="34" charset="0"/>
            </a:rPr>
            <a:t>Disclaimer</a:t>
          </a:r>
        </a:p>
      </xdr:txBody>
    </xdr:sp>
    <xdr:clientData/>
  </xdr:twoCellAnchor>
  <xdr:twoCellAnchor>
    <xdr:from>
      <xdr:col>3</xdr:col>
      <xdr:colOff>241442</xdr:colOff>
      <xdr:row>17</xdr:row>
      <xdr:rowOff>52554</xdr:rowOff>
    </xdr:from>
    <xdr:to>
      <xdr:col>6</xdr:col>
      <xdr:colOff>142001</xdr:colOff>
      <xdr:row>19</xdr:row>
      <xdr:rowOff>211554</xdr:rowOff>
    </xdr:to>
    <xdr:sp macro="" textlink="">
      <xdr:nvSpPr>
        <xdr:cNvPr id="21" name="Rectangle: Rounded Corners 71">
          <a:hlinkClick xmlns:r="http://schemas.openxmlformats.org/officeDocument/2006/relationships" r:id="rId3"/>
          <a:extLst>
            <a:ext uri="{FF2B5EF4-FFF2-40B4-BE49-F238E27FC236}">
              <a16:creationId xmlns:a16="http://schemas.microsoft.com/office/drawing/2014/main" id="{01AC1F40-175A-4110-8298-90D859567FAF}"/>
            </a:ext>
          </a:extLst>
        </xdr:cNvPr>
        <xdr:cNvSpPr/>
      </xdr:nvSpPr>
      <xdr:spPr>
        <a:xfrm>
          <a:off x="3213242" y="3252954"/>
          <a:ext cx="1700784" cy="540000"/>
        </a:xfrm>
        <a:prstGeom prst="roundRect">
          <a:avLst/>
        </a:prstGeom>
        <a:solidFill>
          <a:srgbClr val="001E61"/>
        </a:solidFill>
        <a:ln>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pt-BR" sz="1200" b="1">
              <a:solidFill>
                <a:schemeClr val="bg1"/>
              </a:solidFill>
              <a:latin typeface="Arial" panose="020B0604020202020204" pitchFamily="34" charset="0"/>
              <a:ea typeface="+mn-ea"/>
              <a:cs typeface="Arial" panose="020B0604020202020204" pitchFamily="34" charset="0"/>
            </a:rPr>
            <a:t>Descrição</a:t>
          </a:r>
          <a:r>
            <a:rPr lang="en-US" sz="1200" b="1">
              <a:solidFill>
                <a:schemeClr val="bg1"/>
              </a:solidFill>
              <a:latin typeface="Arial" panose="020B0604020202020204" pitchFamily="34" charset="0"/>
              <a:ea typeface="+mn-ea"/>
              <a:cs typeface="Arial" panose="020B0604020202020204" pitchFamily="34" charset="0"/>
            </a:rPr>
            <a:t> das </a:t>
          </a:r>
          <a:r>
            <a:rPr lang="en-US" sz="1200" b="1">
              <a:solidFill>
                <a:schemeClr val="bg1"/>
              </a:solidFill>
              <a:latin typeface="Arial" panose="020B0604020202020204" pitchFamily="34" charset="0"/>
              <a:cs typeface="Arial" panose="020B0604020202020204" pitchFamily="34" charset="0"/>
            </a:rPr>
            <a:t>empresas</a:t>
          </a:r>
        </a:p>
      </xdr:txBody>
    </xdr:sp>
    <xdr:clientData/>
  </xdr:twoCellAnchor>
  <xdr:twoCellAnchor>
    <xdr:from>
      <xdr:col>6</xdr:col>
      <xdr:colOff>483890</xdr:colOff>
      <xdr:row>17</xdr:row>
      <xdr:rowOff>62079</xdr:rowOff>
    </xdr:from>
    <xdr:to>
      <xdr:col>9</xdr:col>
      <xdr:colOff>413024</xdr:colOff>
      <xdr:row>19</xdr:row>
      <xdr:rowOff>221079</xdr:rowOff>
    </xdr:to>
    <xdr:sp macro="" textlink="">
      <xdr:nvSpPr>
        <xdr:cNvPr id="32" name="Rectangle: Rounded Corners 71">
          <a:hlinkClick xmlns:r="http://schemas.openxmlformats.org/officeDocument/2006/relationships" r:id="rId4"/>
          <a:extLst>
            <a:ext uri="{FF2B5EF4-FFF2-40B4-BE49-F238E27FC236}">
              <a16:creationId xmlns:a16="http://schemas.microsoft.com/office/drawing/2014/main" id="{5F9E62A9-A94F-4138-A712-2290989D447C}"/>
            </a:ext>
          </a:extLst>
        </xdr:cNvPr>
        <xdr:cNvSpPr/>
      </xdr:nvSpPr>
      <xdr:spPr>
        <a:xfrm>
          <a:off x="4636790" y="3262479"/>
          <a:ext cx="1700784" cy="540000"/>
        </a:xfrm>
        <a:prstGeom prst="roundRect">
          <a:avLst/>
        </a:prstGeom>
        <a:solidFill>
          <a:srgbClr val="001E61"/>
        </a:solidFill>
        <a:ln>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pt-BR" sz="1200" b="1">
              <a:solidFill>
                <a:schemeClr val="bg1"/>
              </a:solidFill>
              <a:latin typeface="Arial" panose="020B0604020202020204" pitchFamily="34" charset="0"/>
              <a:ea typeface="+mn-ea"/>
              <a:cs typeface="Arial" panose="020B0604020202020204" pitchFamily="34" charset="0"/>
            </a:rPr>
            <a:t>Maiores</a:t>
          </a:r>
          <a:r>
            <a:rPr lang="pt-BR" sz="1200" b="1" baseline="0">
              <a:solidFill>
                <a:schemeClr val="bg1"/>
              </a:solidFill>
              <a:latin typeface="Arial" panose="020B0604020202020204" pitchFamily="34" charset="0"/>
              <a:ea typeface="+mn-ea"/>
              <a:cs typeface="Arial" panose="020B0604020202020204" pitchFamily="34" charset="0"/>
            </a:rPr>
            <a:t> altas </a:t>
          </a:r>
          <a:endParaRPr lang="en-US"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6</xdr:col>
      <xdr:colOff>483890</xdr:colOff>
      <xdr:row>12</xdr:row>
      <xdr:rowOff>175179</xdr:rowOff>
    </xdr:from>
    <xdr:to>
      <xdr:col>9</xdr:col>
      <xdr:colOff>413024</xdr:colOff>
      <xdr:row>15</xdr:row>
      <xdr:rowOff>143679</xdr:rowOff>
    </xdr:to>
    <xdr:sp macro="" textlink="">
      <xdr:nvSpPr>
        <xdr:cNvPr id="10" name="AutoShape 27">
          <a:hlinkClick xmlns:r="http://schemas.openxmlformats.org/officeDocument/2006/relationships" r:id="rId5"/>
          <a:extLst>
            <a:ext uri="{FF2B5EF4-FFF2-40B4-BE49-F238E27FC236}">
              <a16:creationId xmlns:a16="http://schemas.microsoft.com/office/drawing/2014/main" id="{CDBD8834-C993-4686-92EA-1144BD9A4701}"/>
            </a:ext>
          </a:extLst>
        </xdr:cNvPr>
        <xdr:cNvSpPr>
          <a:spLocks noChangeArrowheads="1"/>
        </xdr:cNvSpPr>
      </xdr:nvSpPr>
      <xdr:spPr bwMode="auto">
        <a:xfrm>
          <a:off x="4636790" y="2423079"/>
          <a:ext cx="1700784" cy="540000"/>
        </a:xfrm>
        <a:prstGeom prst="roundRect">
          <a:avLst>
            <a:gd name="adj" fmla="val 16667"/>
          </a:avLst>
        </a:prstGeom>
        <a:solidFill>
          <a:srgbClr val="001E61"/>
        </a:solidFill>
        <a:ln w="12700">
          <a:solidFill>
            <a:schemeClr val="tx1"/>
          </a:solidFill>
          <a:round/>
          <a:headEnd/>
          <a:tailEnd/>
        </a:ln>
        <a:effectLst>
          <a:outerShdw blurRad="50800" dist="38100" dir="2700000" algn="tl" rotWithShape="0">
            <a:prstClr val="black">
              <a:alpha val="40000"/>
            </a:prstClr>
          </a:outerShdw>
        </a:effectLst>
      </xdr:spPr>
      <xdr:txBody>
        <a:bodyPr vertOverflow="clip" wrap="square" lIns="27432" tIns="32004" rIns="27432" bIns="32004" anchor="ctr" upright="1"/>
        <a:lstStyle/>
        <a:p>
          <a:pPr algn="ctr" rtl="0">
            <a:defRPr sz="1000"/>
          </a:pPr>
          <a:r>
            <a:rPr lang="en-US" sz="1200" b="1" i="0" u="none" strike="noStrike" baseline="0">
              <a:solidFill>
                <a:srgbClr val="FFFFFF"/>
              </a:solidFill>
              <a:latin typeface="Arial" panose="020B0604020202020204" pitchFamily="34" charset="0"/>
              <a:cs typeface="Arial" panose="020B0604020202020204" pitchFamily="34" charset="0"/>
            </a:rPr>
            <a:t>Margens</a:t>
          </a:r>
        </a:p>
      </xdr:txBody>
    </xdr:sp>
    <xdr:clientData/>
  </xdr:twoCellAnchor>
  <xdr:twoCellAnchor>
    <xdr:from>
      <xdr:col>3</xdr:col>
      <xdr:colOff>241442</xdr:colOff>
      <xdr:row>12</xdr:row>
      <xdr:rowOff>165654</xdr:rowOff>
    </xdr:from>
    <xdr:to>
      <xdr:col>6</xdr:col>
      <xdr:colOff>142001</xdr:colOff>
      <xdr:row>15</xdr:row>
      <xdr:rowOff>134154</xdr:rowOff>
    </xdr:to>
    <xdr:sp macro="" textlink="">
      <xdr:nvSpPr>
        <xdr:cNvPr id="11" name="AutoShape 28">
          <a:hlinkClick xmlns:r="http://schemas.openxmlformats.org/officeDocument/2006/relationships" r:id="rId6"/>
          <a:extLst>
            <a:ext uri="{FF2B5EF4-FFF2-40B4-BE49-F238E27FC236}">
              <a16:creationId xmlns:a16="http://schemas.microsoft.com/office/drawing/2014/main" id="{AFD0877F-D1F1-497F-8FBC-3BE7C2956C36}"/>
            </a:ext>
          </a:extLst>
        </xdr:cNvPr>
        <xdr:cNvSpPr>
          <a:spLocks noChangeArrowheads="1"/>
        </xdr:cNvSpPr>
      </xdr:nvSpPr>
      <xdr:spPr bwMode="auto">
        <a:xfrm>
          <a:off x="3213242" y="2413554"/>
          <a:ext cx="1700784" cy="540000"/>
        </a:xfrm>
        <a:prstGeom prst="roundRect">
          <a:avLst>
            <a:gd name="adj" fmla="val 16667"/>
          </a:avLst>
        </a:prstGeom>
        <a:solidFill>
          <a:srgbClr val="001E61"/>
        </a:solidFill>
        <a:ln w="12700">
          <a:solidFill>
            <a:schemeClr val="tx1"/>
          </a:solidFill>
          <a:round/>
          <a:headEnd/>
          <a:tailEnd/>
        </a:ln>
        <a:effectLst>
          <a:outerShdw blurRad="50800" dist="38100" dir="2700000" algn="tl" rotWithShape="0">
            <a:prstClr val="black">
              <a:alpha val="40000"/>
            </a:prstClr>
          </a:outerShdw>
        </a:effectLst>
      </xdr:spPr>
      <xdr:txBody>
        <a:bodyPr vertOverflow="clip" wrap="square" lIns="27432" tIns="32004" rIns="27432" bIns="32004" anchor="ctr" upright="1"/>
        <a:lstStyle/>
        <a:p>
          <a:pPr marL="0" indent="0" algn="ctr" rtl="0">
            <a:defRPr sz="1000"/>
          </a:pPr>
          <a:r>
            <a:rPr lang="en-US" sz="1200" b="1" i="0" u="none" strike="noStrike" baseline="0">
              <a:solidFill>
                <a:srgbClr val="FFFFFF"/>
              </a:solidFill>
              <a:latin typeface="Arial" panose="020B0604020202020204" pitchFamily="34" charset="0"/>
              <a:ea typeface="+mn-ea"/>
              <a:cs typeface="Arial" panose="020B0604020202020204" pitchFamily="34" charset="0"/>
            </a:rPr>
            <a:t>Valuation</a:t>
          </a:r>
          <a:endParaRPr lang="pt-BR" sz="1200" b="1" i="0" u="none" strike="noStrik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5</xdr:col>
      <xdr:colOff>433594</xdr:colOff>
      <xdr:row>0</xdr:row>
      <xdr:rowOff>88209</xdr:rowOff>
    </xdr:from>
    <xdr:to>
      <xdr:col>8</xdr:col>
      <xdr:colOff>182921</xdr:colOff>
      <xdr:row>3</xdr:row>
      <xdr:rowOff>142875</xdr:rowOff>
    </xdr:to>
    <xdr:pic>
      <xdr:nvPicPr>
        <xdr:cNvPr id="35" name="Picture 1" descr="Fundo preto com letras brancas&#10;&#10;Descrição gerada automaticamente">
          <a:extLst>
            <a:ext uri="{FF2B5EF4-FFF2-40B4-BE49-F238E27FC236}">
              <a16:creationId xmlns:a16="http://schemas.microsoft.com/office/drawing/2014/main" id="{26CFA23D-6EFB-4062-9266-71B78CFD8A5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596019" y="88209"/>
          <a:ext cx="1549552" cy="5880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113655</xdr:colOff>
      <xdr:row>17</xdr:row>
      <xdr:rowOff>52554</xdr:rowOff>
    </xdr:from>
    <xdr:to>
      <xdr:col>3</xdr:col>
      <xdr:colOff>14214</xdr:colOff>
      <xdr:row>19</xdr:row>
      <xdr:rowOff>211554</xdr:rowOff>
    </xdr:to>
    <xdr:sp macro="" textlink="">
      <xdr:nvSpPr>
        <xdr:cNvPr id="9" name="AutoShape 27">
          <a:hlinkClick xmlns:r="http://schemas.openxmlformats.org/officeDocument/2006/relationships" r:id="rId8"/>
          <a:extLst>
            <a:ext uri="{FF2B5EF4-FFF2-40B4-BE49-F238E27FC236}">
              <a16:creationId xmlns:a16="http://schemas.microsoft.com/office/drawing/2014/main" id="{3FBC3939-3C2D-4501-A4E3-A928F82B410D}"/>
            </a:ext>
          </a:extLst>
        </xdr:cNvPr>
        <xdr:cNvSpPr>
          <a:spLocks noChangeArrowheads="1"/>
        </xdr:cNvSpPr>
      </xdr:nvSpPr>
      <xdr:spPr bwMode="auto">
        <a:xfrm>
          <a:off x="1285230" y="3252954"/>
          <a:ext cx="1700784" cy="540000"/>
        </a:xfrm>
        <a:prstGeom prst="roundRect">
          <a:avLst>
            <a:gd name="adj" fmla="val 16667"/>
          </a:avLst>
        </a:prstGeom>
        <a:solidFill>
          <a:srgbClr val="001E61"/>
        </a:solidFill>
        <a:ln w="12700">
          <a:solidFill>
            <a:schemeClr val="tx1"/>
          </a:solidFill>
          <a:round/>
          <a:headEnd/>
          <a:tailEnd/>
        </a:ln>
        <a:effectLst>
          <a:outerShdw blurRad="50800" dist="38100" dir="2700000" algn="tl" rotWithShape="0">
            <a:prstClr val="black">
              <a:alpha val="40000"/>
            </a:prstClr>
          </a:outerShdw>
        </a:effectLst>
      </xdr:spPr>
      <xdr:txBody>
        <a:bodyPr vertOverflow="clip" wrap="square" lIns="27432" tIns="32004" rIns="27432" bIns="32004" anchor="ctr" upright="1"/>
        <a:lstStyle/>
        <a:p>
          <a:pPr algn="ctr" rtl="0">
            <a:defRPr sz="1000"/>
          </a:pPr>
          <a:r>
            <a:rPr lang="en-US" sz="1200" b="1" i="0" u="none" strike="noStrike" baseline="0">
              <a:solidFill>
                <a:schemeClr val="bg1"/>
              </a:solidFill>
              <a:latin typeface="Arial" panose="020B0604020202020204" pitchFamily="34" charset="0"/>
              <a:cs typeface="Arial" panose="020B0604020202020204" pitchFamily="34" charset="0"/>
            </a:rPr>
            <a:t>Rentabilidade </a:t>
          </a:r>
        </a:p>
      </xdr:txBody>
    </xdr:sp>
    <xdr:clientData/>
  </xdr:twoCellAnchor>
  <xdr:twoCellAnchor>
    <xdr:from>
      <xdr:col>10</xdr:col>
      <xdr:colOff>66962</xdr:colOff>
      <xdr:row>12</xdr:row>
      <xdr:rowOff>175179</xdr:rowOff>
    </xdr:from>
    <xdr:to>
      <xdr:col>12</xdr:col>
      <xdr:colOff>548546</xdr:colOff>
      <xdr:row>15</xdr:row>
      <xdr:rowOff>143679</xdr:rowOff>
    </xdr:to>
    <xdr:sp macro="" textlink="">
      <xdr:nvSpPr>
        <xdr:cNvPr id="12" name="AutoShape 28">
          <a:hlinkClick xmlns:r="http://schemas.openxmlformats.org/officeDocument/2006/relationships" r:id="rId9"/>
          <a:extLst>
            <a:ext uri="{FF2B5EF4-FFF2-40B4-BE49-F238E27FC236}">
              <a16:creationId xmlns:a16="http://schemas.microsoft.com/office/drawing/2014/main" id="{AAAA5312-78AE-4D77-A6E9-DC6FEA24033E}"/>
            </a:ext>
          </a:extLst>
        </xdr:cNvPr>
        <xdr:cNvSpPr>
          <a:spLocks noChangeArrowheads="1"/>
        </xdr:cNvSpPr>
      </xdr:nvSpPr>
      <xdr:spPr bwMode="auto">
        <a:xfrm>
          <a:off x="6601112" y="2423079"/>
          <a:ext cx="1700784" cy="540000"/>
        </a:xfrm>
        <a:prstGeom prst="roundRect">
          <a:avLst>
            <a:gd name="adj" fmla="val 16667"/>
          </a:avLst>
        </a:prstGeom>
        <a:solidFill>
          <a:srgbClr val="001E61"/>
        </a:solidFill>
        <a:ln w="12700">
          <a:solidFill>
            <a:schemeClr val="tx1"/>
          </a:solidFill>
          <a:round/>
          <a:headEnd/>
          <a:tailEnd/>
        </a:ln>
        <a:effectLst>
          <a:outerShdw blurRad="50800" dist="38100" dir="2700000" algn="tl" rotWithShape="0">
            <a:prstClr val="black">
              <a:alpha val="40000"/>
            </a:prstClr>
          </a:outerShdw>
        </a:effectLst>
      </xdr:spPr>
      <xdr:txBody>
        <a:bodyPr vertOverflow="clip" wrap="square" lIns="27432" tIns="32004" rIns="27432" bIns="32004" anchor="ctr" upright="1"/>
        <a:lstStyle/>
        <a:p>
          <a:pPr marL="0" indent="0" algn="ctr" rtl="0">
            <a:defRPr sz="1000"/>
          </a:pPr>
          <a:r>
            <a:rPr lang="en-US" sz="1200" b="1" i="0" u="none" strike="noStrike" baseline="0">
              <a:solidFill>
                <a:srgbClr val="FFFFFF"/>
              </a:solidFill>
              <a:latin typeface="Arial" panose="020B0604020202020204" pitchFamily="34" charset="0"/>
              <a:ea typeface="+mn-ea"/>
              <a:cs typeface="Arial" panose="020B0604020202020204" pitchFamily="34" charset="0"/>
            </a:rPr>
            <a:t>Crescimento</a:t>
          </a:r>
          <a:endParaRPr lang="pt-BR" sz="1200" b="1" i="0" u="none" strike="noStrik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5</xdr:col>
      <xdr:colOff>161281</xdr:colOff>
      <xdr:row>9</xdr:row>
      <xdr:rowOff>38100</xdr:rowOff>
    </xdr:from>
    <xdr:to>
      <xdr:col>8</xdr:col>
      <xdr:colOff>62039</xdr:colOff>
      <xdr:row>12</xdr:row>
      <xdr:rowOff>6096</xdr:rowOff>
    </xdr:to>
    <xdr:sp macro="" textlink="">
      <xdr:nvSpPr>
        <xdr:cNvPr id="13" name="Rectangle: Rounded Corners 71">
          <a:hlinkClick xmlns:r="http://schemas.openxmlformats.org/officeDocument/2006/relationships" r:id="rId10"/>
          <a:extLst>
            <a:ext uri="{FF2B5EF4-FFF2-40B4-BE49-F238E27FC236}">
              <a16:creationId xmlns:a16="http://schemas.microsoft.com/office/drawing/2014/main" id="{72D15C1A-E936-4564-AF0C-F2395AC7AEB4}"/>
            </a:ext>
          </a:extLst>
        </xdr:cNvPr>
        <xdr:cNvSpPr/>
      </xdr:nvSpPr>
      <xdr:spPr>
        <a:xfrm>
          <a:off x="4323706" y="1714500"/>
          <a:ext cx="1700983" cy="539496"/>
        </a:xfrm>
        <a:prstGeom prst="roundRect">
          <a:avLst/>
        </a:prstGeom>
        <a:solidFill>
          <a:srgbClr val="C8D2EB"/>
        </a:solidFill>
        <a:ln>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n-US" sz="1200" b="1">
              <a:solidFill>
                <a:sysClr val="windowText" lastClr="000000"/>
              </a:solidFill>
              <a:latin typeface="Arial" panose="020B0604020202020204" pitchFamily="34" charset="0"/>
              <a:cs typeface="Arial" panose="020B0604020202020204" pitchFamily="34" charset="0"/>
            </a:rPr>
            <a:t>Carteira Recomendada </a:t>
          </a:r>
        </a:p>
      </xdr:txBody>
    </xdr:sp>
    <xdr:clientData/>
  </xdr:twoCellAnchor>
  <xdr:twoCellAnchor>
    <xdr:from>
      <xdr:col>2</xdr:col>
      <xdr:colOff>152400</xdr:colOff>
      <xdr:row>2</xdr:row>
      <xdr:rowOff>38099</xdr:rowOff>
    </xdr:from>
    <xdr:to>
      <xdr:col>11</xdr:col>
      <xdr:colOff>400050</xdr:colOff>
      <xdr:row>10</xdr:row>
      <xdr:rowOff>66674</xdr:rowOff>
    </xdr:to>
    <xdr:sp macro="" textlink="">
      <xdr:nvSpPr>
        <xdr:cNvPr id="2" name="Text Placeholder 4">
          <a:extLst>
            <a:ext uri="{FF2B5EF4-FFF2-40B4-BE49-F238E27FC236}">
              <a16:creationId xmlns:a16="http://schemas.microsoft.com/office/drawing/2014/main" id="{3A2304F6-25D6-48B6-A93E-41187FBAA25F}"/>
            </a:ext>
          </a:extLst>
        </xdr:cNvPr>
        <xdr:cNvSpPr txBox="1">
          <a:spLocks/>
        </xdr:cNvSpPr>
      </xdr:nvSpPr>
      <xdr:spPr>
        <a:xfrm>
          <a:off x="2543175" y="361949"/>
          <a:ext cx="5619750" cy="1571625"/>
        </a:xfrm>
        <a:prstGeom prst="rect">
          <a:avLst/>
        </a:prstGeom>
      </xdr:spPr>
      <xdr:txBody>
        <a:bodyPr vert="horz" wrap="square" lIns="68580" tIns="34290" rIns="68580" bIns="34290" rtlCol="0" anchor="ctr">
          <a:normAutofit/>
        </a:bodyPr>
        <a:lstStyle>
          <a:defPPr>
            <a:defRPr lang="en-US"/>
          </a:defPPr>
          <a:lvl1pPr algn="l" rtl="0" fontAlgn="base">
            <a:spcBef>
              <a:spcPct val="0"/>
            </a:spcBef>
            <a:spcAft>
              <a:spcPct val="0"/>
            </a:spcAft>
            <a:defRPr sz="1600" kern="1200">
              <a:solidFill>
                <a:schemeClr val="tx1"/>
              </a:solidFill>
              <a:latin typeface="Arial Narrow" pitchFamily="34" charset="0"/>
              <a:ea typeface="+mn-ea"/>
              <a:cs typeface="+mn-cs"/>
            </a:defRPr>
          </a:lvl1pPr>
          <a:lvl2pPr marL="457200" algn="l" rtl="0" fontAlgn="base">
            <a:spcBef>
              <a:spcPct val="0"/>
            </a:spcBef>
            <a:spcAft>
              <a:spcPct val="0"/>
            </a:spcAft>
            <a:defRPr sz="1600" kern="1200">
              <a:solidFill>
                <a:schemeClr val="tx1"/>
              </a:solidFill>
              <a:latin typeface="Arial Narrow" pitchFamily="34" charset="0"/>
              <a:ea typeface="+mn-ea"/>
              <a:cs typeface="+mn-cs"/>
            </a:defRPr>
          </a:lvl2pPr>
          <a:lvl3pPr marL="914400" algn="l" rtl="0" fontAlgn="base">
            <a:spcBef>
              <a:spcPct val="0"/>
            </a:spcBef>
            <a:spcAft>
              <a:spcPct val="0"/>
            </a:spcAft>
            <a:defRPr sz="1600" kern="1200">
              <a:solidFill>
                <a:schemeClr val="tx1"/>
              </a:solidFill>
              <a:latin typeface="Arial Narrow" pitchFamily="34" charset="0"/>
              <a:ea typeface="+mn-ea"/>
              <a:cs typeface="+mn-cs"/>
            </a:defRPr>
          </a:lvl3pPr>
          <a:lvl4pPr marL="1371600" algn="l" rtl="0" fontAlgn="base">
            <a:spcBef>
              <a:spcPct val="0"/>
            </a:spcBef>
            <a:spcAft>
              <a:spcPct val="0"/>
            </a:spcAft>
            <a:defRPr sz="1600" kern="1200">
              <a:solidFill>
                <a:schemeClr val="tx1"/>
              </a:solidFill>
              <a:latin typeface="Arial Narrow" pitchFamily="34" charset="0"/>
              <a:ea typeface="+mn-ea"/>
              <a:cs typeface="+mn-cs"/>
            </a:defRPr>
          </a:lvl4pPr>
          <a:lvl5pPr marL="1828800" algn="l" rtl="0" fontAlgn="base">
            <a:spcBef>
              <a:spcPct val="0"/>
            </a:spcBef>
            <a:spcAft>
              <a:spcPct val="0"/>
            </a:spcAft>
            <a:defRPr sz="1600" kern="1200">
              <a:solidFill>
                <a:schemeClr val="tx1"/>
              </a:solidFill>
              <a:latin typeface="Arial Narrow" pitchFamily="34" charset="0"/>
              <a:ea typeface="+mn-ea"/>
              <a:cs typeface="+mn-cs"/>
            </a:defRPr>
          </a:lvl5pPr>
          <a:lvl6pPr marL="2286000" algn="l" defTabSz="914400" rtl="0" eaLnBrk="1" latinLnBrk="0" hangingPunct="1">
            <a:defRPr sz="1600" kern="1200">
              <a:solidFill>
                <a:schemeClr val="tx1"/>
              </a:solidFill>
              <a:latin typeface="Arial Narrow" pitchFamily="34" charset="0"/>
              <a:ea typeface="+mn-ea"/>
              <a:cs typeface="+mn-cs"/>
            </a:defRPr>
          </a:lvl6pPr>
          <a:lvl7pPr marL="2743200" algn="l" defTabSz="914400" rtl="0" eaLnBrk="1" latinLnBrk="0" hangingPunct="1">
            <a:defRPr sz="1600" kern="1200">
              <a:solidFill>
                <a:schemeClr val="tx1"/>
              </a:solidFill>
              <a:latin typeface="Arial Narrow" pitchFamily="34" charset="0"/>
              <a:ea typeface="+mn-ea"/>
              <a:cs typeface="+mn-cs"/>
            </a:defRPr>
          </a:lvl7pPr>
          <a:lvl8pPr marL="3200400" algn="l" defTabSz="914400" rtl="0" eaLnBrk="1" latinLnBrk="0" hangingPunct="1">
            <a:defRPr sz="1600" kern="1200">
              <a:solidFill>
                <a:schemeClr val="tx1"/>
              </a:solidFill>
              <a:latin typeface="Arial Narrow" pitchFamily="34" charset="0"/>
              <a:ea typeface="+mn-ea"/>
              <a:cs typeface="+mn-cs"/>
            </a:defRPr>
          </a:lvl8pPr>
          <a:lvl9pPr marL="3657600" algn="l" defTabSz="914400" rtl="0" eaLnBrk="1" latinLnBrk="0" hangingPunct="1">
            <a:defRPr sz="1600" kern="1200">
              <a:solidFill>
                <a:schemeClr val="tx1"/>
              </a:solidFill>
              <a:latin typeface="Arial Narrow" pitchFamily="34" charset="0"/>
              <a:ea typeface="+mn-ea"/>
              <a:cs typeface="+mn-cs"/>
            </a:defRPr>
          </a:lvl9pPr>
        </a:lstStyle>
        <a:p>
          <a:pPr>
            <a:spcBef>
              <a:spcPts val="450"/>
            </a:spcBef>
            <a:defRPr/>
          </a:pPr>
          <a:endParaRPr lang="en-US" sz="1200">
            <a:solidFill>
              <a:srgbClr val="001E62"/>
            </a:solidFill>
            <a:latin typeface="Arial" panose="020B0604020202020204" pitchFamily="34" charset="0"/>
            <a:cs typeface="Arial" panose="020B0604020202020204" pitchFamily="34" charset="0"/>
          </a:endParaRPr>
        </a:p>
        <a:p>
          <a:pPr marL="0" marR="0" lvl="0" indent="0" algn="l" defTabSz="914400" rtl="0" eaLnBrk="1" fontAlgn="base" latinLnBrk="0" hangingPunct="1">
            <a:lnSpc>
              <a:spcPct val="100000"/>
            </a:lnSpc>
            <a:spcBef>
              <a:spcPts val="450"/>
            </a:spcBef>
            <a:spcAft>
              <a:spcPct val="0"/>
            </a:spcAft>
            <a:buClrTx/>
            <a:buSzTx/>
            <a:buFontTx/>
            <a:buNone/>
            <a:tabLst/>
            <a:defRPr/>
          </a:pPr>
          <a:r>
            <a:rPr lang="pt-BR" sz="1600" b="1" i="0" u="none" strike="noStrike" kern="1200" baseline="0">
              <a:solidFill>
                <a:srgbClr val="001E61"/>
              </a:solidFill>
              <a:latin typeface="Arial" panose="020B0604020202020204" pitchFamily="34" charset="0"/>
              <a:ea typeface="+mn-ea"/>
              <a:cs typeface="Arial" panose="020B0604020202020204" pitchFamily="34" charset="0"/>
            </a:rPr>
            <a:t>               </a:t>
          </a:r>
          <a:r>
            <a:rPr lang="pt-BR" sz="1800" b="1" i="0" u="none" strike="noStrike" kern="1200" baseline="0">
              <a:solidFill>
                <a:srgbClr val="001E61"/>
              </a:solidFill>
              <a:latin typeface="Arial" panose="020B0604020202020204" pitchFamily="34" charset="0"/>
              <a:ea typeface="+mn-ea"/>
              <a:cs typeface="Arial" panose="020B0604020202020204" pitchFamily="34" charset="0"/>
            </a:rPr>
            <a:t>Stock Guide  | Ações Internacionais</a:t>
          </a:r>
        </a:p>
        <a:p>
          <a:pPr marL="0" marR="0" lvl="0" indent="0" algn="l" defTabSz="914400" rtl="0" eaLnBrk="1" fontAlgn="base" latinLnBrk="0" hangingPunct="1">
            <a:lnSpc>
              <a:spcPct val="100000"/>
            </a:lnSpc>
            <a:spcBef>
              <a:spcPts val="450"/>
            </a:spcBef>
            <a:spcAft>
              <a:spcPct val="0"/>
            </a:spcAft>
            <a:buClrTx/>
            <a:buSzTx/>
            <a:buFontTx/>
            <a:buNone/>
            <a:tabLst/>
            <a:defRPr/>
          </a:pPr>
          <a:r>
            <a:rPr lang="en-US" sz="1800">
              <a:solidFill>
                <a:srgbClr val="001E62"/>
              </a:solidFill>
              <a:latin typeface="Arial" panose="020B0604020202020204" pitchFamily="34" charset="0"/>
              <a:cs typeface="Arial" panose="020B0604020202020204" pitchFamily="34" charset="0"/>
            </a:rPr>
            <a:t>     </a:t>
          </a:r>
          <a:r>
            <a:rPr lang="pt-BR" sz="1800" kern="1200">
              <a:solidFill>
                <a:srgbClr val="5887DA"/>
              </a:solidFill>
              <a:latin typeface="Arial" panose="020B0604020202020204" pitchFamily="34" charset="0"/>
              <a:ea typeface="+mn-ea"/>
              <a:cs typeface="Arial" panose="020B0604020202020204" pitchFamily="34" charset="0"/>
            </a:rPr>
            <a:t>BTG Pactual Equity Research &amp; Strategy Team</a:t>
          </a:r>
          <a:endParaRPr lang="en-US" sz="1800">
            <a:solidFill>
              <a:srgbClr val="5887DA"/>
            </a:solidFill>
            <a:latin typeface="Arial" panose="020B0604020202020204" pitchFamily="34" charset="0"/>
            <a:cs typeface="Arial" panose="020B0604020202020204" pitchFamily="34" charset="0"/>
          </a:endParaRPr>
        </a:p>
        <a:p>
          <a:pPr>
            <a:spcBef>
              <a:spcPts val="450"/>
            </a:spcBef>
            <a:defRPr/>
          </a:pPr>
          <a:r>
            <a:rPr lang="en-US" sz="1800">
              <a:solidFill>
                <a:srgbClr val="001E62"/>
              </a:solidFill>
              <a:latin typeface="Arial" panose="020B0604020202020204" pitchFamily="34" charset="0"/>
              <a:cs typeface="Arial" panose="020B0604020202020204" pitchFamily="34" charset="0"/>
            </a:rPr>
            <a:t>          </a:t>
          </a:r>
          <a:r>
            <a:rPr lang="en-US" sz="1600" b="0" i="0" u="none" strike="noStrike" kern="1200" baseline="0">
              <a:solidFill>
                <a:srgbClr val="001E61"/>
              </a:solidFill>
              <a:latin typeface="Arial" panose="020B0604020202020204" pitchFamily="34" charset="0"/>
              <a:ea typeface="+mn-ea"/>
              <a:cs typeface="Arial" panose="020B0604020202020204" pitchFamily="34" charset="0"/>
            </a:rPr>
            <a:t>Marcel Zambello   Bruno Lima    Luis Mollo</a:t>
          </a:r>
        </a:p>
        <a:p>
          <a:pPr defTabSz="685800" fontAlgn="auto">
            <a:spcBef>
              <a:spcPts val="450"/>
            </a:spcBef>
            <a:spcAft>
              <a:spcPts val="0"/>
            </a:spcAft>
            <a:defRPr/>
          </a:pPr>
          <a:endParaRPr lang="en-US" sz="1050">
            <a:solidFill>
              <a:srgbClr val="001E62"/>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324970</xdr:colOff>
      <xdr:row>1</xdr:row>
      <xdr:rowOff>100853</xdr:rowOff>
    </xdr:from>
    <xdr:to>
      <xdr:col>1</xdr:col>
      <xdr:colOff>5682</xdr:colOff>
      <xdr:row>3</xdr:row>
      <xdr:rowOff>106228</xdr:rowOff>
    </xdr:to>
    <xdr:pic>
      <xdr:nvPicPr>
        <xdr:cNvPr id="5" name="Picture 1" descr="Fundo preto com letras brancas&#10;&#10;Descrição gerada automaticamente">
          <a:extLst>
            <a:ext uri="{FF2B5EF4-FFF2-40B4-BE49-F238E27FC236}">
              <a16:creationId xmlns:a16="http://schemas.microsoft.com/office/drawing/2014/main" id="{C1335FA6-BF5A-44B1-BE07-858FA45C6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970" y="313765"/>
          <a:ext cx="991800" cy="431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289036</xdr:colOff>
      <xdr:row>1</xdr:row>
      <xdr:rowOff>160634</xdr:rowOff>
    </xdr:from>
    <xdr:to>
      <xdr:col>2</xdr:col>
      <xdr:colOff>717901</xdr:colOff>
      <xdr:row>3</xdr:row>
      <xdr:rowOff>46448</xdr:rowOff>
    </xdr:to>
    <xdr:sp macro="" textlink="">
      <xdr:nvSpPr>
        <xdr:cNvPr id="6" name="Rectangle: Rounded Corners 6">
          <a:hlinkClick xmlns:r="http://schemas.openxmlformats.org/officeDocument/2006/relationships" r:id="rId2"/>
          <a:extLst>
            <a:ext uri="{FF2B5EF4-FFF2-40B4-BE49-F238E27FC236}">
              <a16:creationId xmlns:a16="http://schemas.microsoft.com/office/drawing/2014/main" id="{CF2BF252-D543-4C9B-96BD-98C346F6DBD6}"/>
            </a:ext>
          </a:extLst>
        </xdr:cNvPr>
        <xdr:cNvSpPr/>
      </xdr:nvSpPr>
      <xdr:spPr>
        <a:xfrm>
          <a:off x="1600124" y="373546"/>
          <a:ext cx="1314130" cy="311637"/>
        </a:xfrm>
        <a:prstGeom prst="roundRect">
          <a:avLst/>
        </a:prstGeom>
        <a:solidFill>
          <a:srgbClr val="001E61"/>
        </a:solidFill>
        <a:ln>
          <a:solidFill>
            <a:schemeClr val="accent1">
              <a:lumMod val="5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n-US" sz="1600" b="1">
              <a:latin typeface="Arial" panose="020B0604020202020204" pitchFamily="34" charset="0"/>
              <a:cs typeface="Arial" panose="020B0604020202020204" pitchFamily="34" charset="0"/>
            </a:rPr>
            <a:t>Menu</a:t>
          </a:r>
        </a:p>
      </xdr:txBody>
    </xdr:sp>
    <xdr:clientData/>
  </xdr:twoCellAnchor>
  <xdr:twoCellAnchor>
    <xdr:from>
      <xdr:col>3</xdr:col>
      <xdr:colOff>134470</xdr:colOff>
      <xdr:row>1</xdr:row>
      <xdr:rowOff>166774</xdr:rowOff>
    </xdr:from>
    <xdr:to>
      <xdr:col>3</xdr:col>
      <xdr:colOff>591670</xdr:colOff>
      <xdr:row>3</xdr:row>
      <xdr:rowOff>40308</xdr:rowOff>
    </xdr:to>
    <xdr:sp macro="" textlink="">
      <xdr:nvSpPr>
        <xdr:cNvPr id="4" name="Seta: para a Esquerda 3">
          <a:hlinkClick xmlns:r="http://schemas.openxmlformats.org/officeDocument/2006/relationships" r:id="rId3"/>
          <a:extLst>
            <a:ext uri="{FF2B5EF4-FFF2-40B4-BE49-F238E27FC236}">
              <a16:creationId xmlns:a16="http://schemas.microsoft.com/office/drawing/2014/main" id="{5CD67CE3-334E-41CE-BED2-C0FB5562F19C}"/>
            </a:ext>
          </a:extLst>
        </xdr:cNvPr>
        <xdr:cNvSpPr/>
      </xdr:nvSpPr>
      <xdr:spPr>
        <a:xfrm>
          <a:off x="3216088" y="379686"/>
          <a:ext cx="457200" cy="299357"/>
        </a:xfrm>
        <a:prstGeom prst="leftArrow">
          <a:avLst/>
        </a:prstGeom>
        <a:solidFill>
          <a:srgbClr val="C8D2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8160</xdr:colOff>
      <xdr:row>88</xdr:row>
      <xdr:rowOff>38563</xdr:rowOff>
    </xdr:from>
    <xdr:to>
      <xdr:col>1</xdr:col>
      <xdr:colOff>1869919</xdr:colOff>
      <xdr:row>89</xdr:row>
      <xdr:rowOff>36129</xdr:rowOff>
    </xdr:to>
    <xdr:sp macro="" textlink="">
      <xdr:nvSpPr>
        <xdr:cNvPr id="2" name="CaixaDeTexto 1">
          <a:extLst>
            <a:ext uri="{FF2B5EF4-FFF2-40B4-BE49-F238E27FC236}">
              <a16:creationId xmlns:a16="http://schemas.microsoft.com/office/drawing/2014/main" id="{CDF5A1FD-3BA8-47B0-955A-DA5020DFC244}"/>
            </a:ext>
          </a:extLst>
        </xdr:cNvPr>
        <xdr:cNvSpPr txBox="1"/>
      </xdr:nvSpPr>
      <xdr:spPr>
        <a:xfrm>
          <a:off x="665385" y="17069263"/>
          <a:ext cx="1861759" cy="159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800">
              <a:latin typeface="Arial" panose="020B0604020202020204" pitchFamily="34" charset="0"/>
              <a:cs typeface="Arial" panose="020B0604020202020204" pitchFamily="34" charset="0"/>
            </a:rPr>
            <a:t>Fonte: Bloomberg e BTG Pactual</a:t>
          </a:r>
        </a:p>
      </xdr:txBody>
    </xdr:sp>
    <xdr:clientData/>
  </xdr:twoCellAnchor>
  <xdr:twoCellAnchor>
    <xdr:from>
      <xdr:col>1</xdr:col>
      <xdr:colOff>163285</xdr:colOff>
      <xdr:row>1</xdr:row>
      <xdr:rowOff>65297</xdr:rowOff>
    </xdr:from>
    <xdr:to>
      <xdr:col>1</xdr:col>
      <xdr:colOff>1155085</xdr:colOff>
      <xdr:row>3</xdr:row>
      <xdr:rowOff>110737</xdr:rowOff>
    </xdr:to>
    <xdr:pic>
      <xdr:nvPicPr>
        <xdr:cNvPr id="3" name="Picture 1" descr="Fundo preto com letras brancas&#10;&#10;Descrição gerada automaticamente">
          <a:extLst>
            <a:ext uri="{FF2B5EF4-FFF2-40B4-BE49-F238E27FC236}">
              <a16:creationId xmlns:a16="http://schemas.microsoft.com/office/drawing/2014/main" id="{668F64D8-A15B-4B5A-8CAD-406B1E49EB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6285" y="227222"/>
          <a:ext cx="991800" cy="3692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1694088</xdr:colOff>
      <xdr:row>1</xdr:row>
      <xdr:rowOff>65297</xdr:rowOff>
    </xdr:from>
    <xdr:to>
      <xdr:col>2</xdr:col>
      <xdr:colOff>579781</xdr:colOff>
      <xdr:row>3</xdr:row>
      <xdr:rowOff>82826</xdr:rowOff>
    </xdr:to>
    <xdr:sp macro="" textlink="">
      <xdr:nvSpPr>
        <xdr:cNvPr id="4" name="Rectangle: Rounded Corners 6">
          <a:hlinkClick xmlns:r="http://schemas.openxmlformats.org/officeDocument/2006/relationships" r:id="rId2"/>
          <a:extLst>
            <a:ext uri="{FF2B5EF4-FFF2-40B4-BE49-F238E27FC236}">
              <a16:creationId xmlns:a16="http://schemas.microsoft.com/office/drawing/2014/main" id="{BA36EC94-4CB6-47D3-AB1F-9FDE4B71A45C}"/>
            </a:ext>
          </a:extLst>
        </xdr:cNvPr>
        <xdr:cNvSpPr/>
      </xdr:nvSpPr>
      <xdr:spPr>
        <a:xfrm>
          <a:off x="2837088" y="227222"/>
          <a:ext cx="876418" cy="341379"/>
        </a:xfrm>
        <a:prstGeom prst="roundRect">
          <a:avLst/>
        </a:prstGeom>
        <a:solidFill>
          <a:srgbClr val="001E61"/>
        </a:solidFill>
        <a:ln>
          <a:solidFill>
            <a:schemeClr val="accent1">
              <a:lumMod val="5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n-US" sz="1600" b="1">
              <a:latin typeface="Arial" panose="020B0604020202020204" pitchFamily="34" charset="0"/>
              <a:cs typeface="Arial" panose="020B0604020202020204" pitchFamily="34" charset="0"/>
            </a:rPr>
            <a:t>Menu</a:t>
          </a:r>
        </a:p>
      </xdr:txBody>
    </xdr:sp>
    <xdr:clientData/>
  </xdr:twoCellAnchor>
  <xdr:twoCellAnchor>
    <xdr:from>
      <xdr:col>4</xdr:col>
      <xdr:colOff>134767</xdr:colOff>
      <xdr:row>1</xdr:row>
      <xdr:rowOff>98427</xdr:rowOff>
    </xdr:from>
    <xdr:to>
      <xdr:col>4</xdr:col>
      <xdr:colOff>1152676</xdr:colOff>
      <xdr:row>3</xdr:row>
      <xdr:rowOff>76690</xdr:rowOff>
    </xdr:to>
    <xdr:sp macro="" textlink="">
      <xdr:nvSpPr>
        <xdr:cNvPr id="5" name="Rectangle: Rounded Corners 6">
          <a:extLst>
            <a:ext uri="{FF2B5EF4-FFF2-40B4-BE49-F238E27FC236}">
              <a16:creationId xmlns:a16="http://schemas.microsoft.com/office/drawing/2014/main" id="{A0990E50-F7CB-491D-A63C-5C2B823F2B2F}"/>
            </a:ext>
          </a:extLst>
        </xdr:cNvPr>
        <xdr:cNvSpPr/>
      </xdr:nvSpPr>
      <xdr:spPr>
        <a:xfrm>
          <a:off x="5344942" y="260352"/>
          <a:ext cx="1017909" cy="302113"/>
        </a:xfrm>
        <a:prstGeom prst="roundRect">
          <a:avLst/>
        </a:prstGeom>
        <a:solidFill>
          <a:srgbClr val="C8D2EB"/>
        </a:solidFill>
        <a:ln>
          <a:solidFill>
            <a:schemeClr val="accent1">
              <a:lumMod val="5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n-US" sz="1600" b="1">
              <a:solidFill>
                <a:sysClr val="windowText" lastClr="000000"/>
              </a:solidFill>
              <a:latin typeface="Arial" panose="020B0604020202020204" pitchFamily="34" charset="0"/>
              <a:cs typeface="Arial" panose="020B0604020202020204" pitchFamily="34" charset="0"/>
            </a:rPr>
            <a:t>Carteira</a:t>
          </a:r>
        </a:p>
      </xdr:txBody>
    </xdr:sp>
    <xdr:clientData/>
  </xdr:twoCellAnchor>
  <xdr:twoCellAnchor>
    <xdr:from>
      <xdr:col>3</xdr:col>
      <xdr:colOff>539059</xdr:colOff>
      <xdr:row>1</xdr:row>
      <xdr:rowOff>101166</xdr:rowOff>
    </xdr:from>
    <xdr:to>
      <xdr:col>3</xdr:col>
      <xdr:colOff>989438</xdr:colOff>
      <xdr:row>3</xdr:row>
      <xdr:rowOff>73952</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9135874E-DE02-45A0-953E-92806C93C3E7}"/>
            </a:ext>
          </a:extLst>
        </xdr:cNvPr>
        <xdr:cNvSpPr/>
      </xdr:nvSpPr>
      <xdr:spPr>
        <a:xfrm>
          <a:off x="4711009" y="263091"/>
          <a:ext cx="450379" cy="296636"/>
        </a:xfrm>
        <a:prstGeom prst="leftArrow">
          <a:avLst/>
        </a:prstGeom>
        <a:solidFill>
          <a:srgbClr val="C8D2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144285</xdr:colOff>
      <xdr:row>1</xdr:row>
      <xdr:rowOff>101166</xdr:rowOff>
    </xdr:from>
    <xdr:to>
      <xdr:col>5</xdr:col>
      <xdr:colOff>601485</xdr:colOff>
      <xdr:row>3</xdr:row>
      <xdr:rowOff>76116</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86FEC4B7-98A4-47B9-A4A0-CFAE09EE3897}"/>
            </a:ext>
          </a:extLst>
        </xdr:cNvPr>
        <xdr:cNvSpPr/>
      </xdr:nvSpPr>
      <xdr:spPr>
        <a:xfrm flipH="1">
          <a:off x="6545085" y="263091"/>
          <a:ext cx="457200" cy="298800"/>
        </a:xfrm>
        <a:prstGeom prst="leftArrow">
          <a:avLst/>
        </a:prstGeom>
        <a:solidFill>
          <a:srgbClr val="C8D2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96852</xdr:colOff>
      <xdr:row>0</xdr:row>
      <xdr:rowOff>88927</xdr:rowOff>
    </xdr:from>
    <xdr:to>
      <xdr:col>4</xdr:col>
      <xdr:colOff>1088652</xdr:colOff>
      <xdr:row>2</xdr:row>
      <xdr:rowOff>149210</xdr:rowOff>
    </xdr:to>
    <xdr:pic>
      <xdr:nvPicPr>
        <xdr:cNvPr id="3" name="Picture 1" descr="Fundo preto com letras brancas&#10;&#10;Descrição gerada automaticamente">
          <a:extLst>
            <a:ext uri="{FF2B5EF4-FFF2-40B4-BE49-F238E27FC236}">
              <a16:creationId xmlns:a16="http://schemas.microsoft.com/office/drawing/2014/main" id="{0C1ACD61-EC26-428C-9845-A645C30803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6927" y="88927"/>
          <a:ext cx="991800" cy="384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2000251</xdr:colOff>
      <xdr:row>0</xdr:row>
      <xdr:rowOff>136072</xdr:rowOff>
    </xdr:from>
    <xdr:to>
      <xdr:col>4</xdr:col>
      <xdr:colOff>3660599</xdr:colOff>
      <xdr:row>2</xdr:row>
      <xdr:rowOff>121138</xdr:rowOff>
    </xdr:to>
    <xdr:sp macro="" textlink="">
      <xdr:nvSpPr>
        <xdr:cNvPr id="4" name="Rectangle: Rounded Corners 6">
          <a:hlinkClick xmlns:r="http://schemas.openxmlformats.org/officeDocument/2006/relationships" r:id="rId2"/>
          <a:extLst>
            <a:ext uri="{FF2B5EF4-FFF2-40B4-BE49-F238E27FC236}">
              <a16:creationId xmlns:a16="http://schemas.microsoft.com/office/drawing/2014/main" id="{30782ECA-0478-4486-A388-A09A52CDA0F5}"/>
            </a:ext>
          </a:extLst>
        </xdr:cNvPr>
        <xdr:cNvSpPr/>
      </xdr:nvSpPr>
      <xdr:spPr>
        <a:xfrm>
          <a:off x="2598965" y="136072"/>
          <a:ext cx="1660348" cy="311637"/>
        </a:xfrm>
        <a:prstGeom prst="roundRect">
          <a:avLst/>
        </a:prstGeom>
        <a:solidFill>
          <a:srgbClr val="001E61"/>
        </a:solidFill>
        <a:ln>
          <a:solidFill>
            <a:schemeClr val="accent1">
              <a:lumMod val="50000"/>
            </a:schemeClr>
          </a:solidFill>
        </a:ln>
        <a:effectLst>
          <a:outerShdw blurRad="50800" dist="25400" dir="5400000" algn="t" rotWithShape="0">
            <a:prstClr val="black">
              <a:alpha val="40000"/>
            </a:prstClr>
          </a:outerShdw>
        </a:effectLst>
        <a:scene3d>
          <a:camera prst="orthographicFront"/>
          <a:lightRig rig="threePt" dir="t"/>
        </a:scene3d>
        <a:sp3d extrusionH="63500">
          <a:bevelT w="190500" h="120650"/>
          <a:bevelB w="698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n-US" sz="1600" b="1">
              <a:latin typeface="Arial" panose="020B0604020202020204" pitchFamily="34" charset="0"/>
              <a:cs typeface="Arial" panose="020B0604020202020204" pitchFamily="34" charset="0"/>
            </a:rPr>
            <a:t>Menu</a:t>
          </a:r>
        </a:p>
      </xdr:txBody>
    </xdr:sp>
    <xdr:clientData/>
  </xdr:twoCellAnchor>
  <xdr:twoCellAnchor>
    <xdr:from>
      <xdr:col>4</xdr:col>
      <xdr:colOff>231321</xdr:colOff>
      <xdr:row>4</xdr:row>
      <xdr:rowOff>145677</xdr:rowOff>
    </xdr:from>
    <xdr:to>
      <xdr:col>4</xdr:col>
      <xdr:colOff>1223121</xdr:colOff>
      <xdr:row>7</xdr:row>
      <xdr:rowOff>27830</xdr:rowOff>
    </xdr:to>
    <xdr:pic>
      <xdr:nvPicPr>
        <xdr:cNvPr id="5" name="Picture 1" descr="Fundo preto com letras brancas&#10;&#10;Descrição gerada automaticamente">
          <a:extLst>
            <a:ext uri="{FF2B5EF4-FFF2-40B4-BE49-F238E27FC236}">
              <a16:creationId xmlns:a16="http://schemas.microsoft.com/office/drawing/2014/main" id="{C6E7747B-8337-4E52-96A2-ED151AF974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439" y="145677"/>
          <a:ext cx="991800" cy="35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1546412</xdr:colOff>
      <xdr:row>4</xdr:row>
      <xdr:rowOff>145677</xdr:rowOff>
    </xdr:from>
    <xdr:to>
      <xdr:col>4</xdr:col>
      <xdr:colOff>2860541</xdr:colOff>
      <xdr:row>6</xdr:row>
      <xdr:rowOff>143549</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3E7E6D85-2AD9-4456-B045-271B1CC5DE72}"/>
            </a:ext>
          </a:extLst>
        </xdr:cNvPr>
        <xdr:cNvSpPr/>
      </xdr:nvSpPr>
      <xdr:spPr>
        <a:xfrm>
          <a:off x="2151530" y="145677"/>
          <a:ext cx="1314129" cy="311637"/>
        </a:xfrm>
        <a:prstGeom prst="roundRect">
          <a:avLst/>
        </a:prstGeom>
        <a:solidFill>
          <a:srgbClr val="001E61"/>
        </a:solidFill>
        <a:ln>
          <a:solidFill>
            <a:schemeClr val="accent1">
              <a:lumMod val="50000"/>
            </a:schemeClr>
          </a:solidFill>
        </a:ln>
        <a:effectLst>
          <a:outerShdw blurRad="50800" dist="25400" dir="5400000" algn="t" rotWithShape="0">
            <a:prstClr val="black">
              <a:alpha val="40000"/>
            </a:prstClr>
          </a:outerShdw>
        </a:effectLst>
        <a:scene3d>
          <a:camera prst="orthographicFront"/>
          <a:lightRig rig="threePt" dir="t"/>
        </a:scene3d>
        <a:sp3d extrusionH="63500">
          <a:bevelT w="190500" h="120650"/>
          <a:bevelB w="698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n-US" sz="1600" b="1">
              <a:latin typeface="Arial" panose="020B0604020202020204" pitchFamily="34" charset="0"/>
              <a:cs typeface="Arial" panose="020B0604020202020204" pitchFamily="34" charset="0"/>
            </a:rPr>
            <a:t>Menu</a:t>
          </a:r>
        </a:p>
      </xdr:txBody>
    </xdr:sp>
    <xdr:clientData/>
  </xdr:twoCellAnchor>
  <xdr:twoCellAnchor>
    <xdr:from>
      <xdr:col>4</xdr:col>
      <xdr:colOff>163285</xdr:colOff>
      <xdr:row>9</xdr:row>
      <xdr:rowOff>65297</xdr:rowOff>
    </xdr:from>
    <xdr:to>
      <xdr:col>4</xdr:col>
      <xdr:colOff>1155085</xdr:colOff>
      <xdr:row>11</xdr:row>
      <xdr:rowOff>110737</xdr:rowOff>
    </xdr:to>
    <xdr:pic>
      <xdr:nvPicPr>
        <xdr:cNvPr id="9" name="Picture 1" descr="Fundo preto com letras brancas&#10;&#10;Descrição gerada automaticamente">
          <a:extLst>
            <a:ext uri="{FF2B5EF4-FFF2-40B4-BE49-F238E27FC236}">
              <a16:creationId xmlns:a16="http://schemas.microsoft.com/office/drawing/2014/main" id="{3A4B1530-B29F-4C8A-84C5-1540151C0C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1999" y="228583"/>
          <a:ext cx="991800" cy="372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1694089</xdr:colOff>
      <xdr:row>9</xdr:row>
      <xdr:rowOff>65297</xdr:rowOff>
    </xdr:from>
    <xdr:to>
      <xdr:col>4</xdr:col>
      <xdr:colOff>3008218</xdr:colOff>
      <xdr:row>11</xdr:row>
      <xdr:rowOff>43560</xdr:rowOff>
    </xdr:to>
    <xdr:sp macro="" textlink="">
      <xdr:nvSpPr>
        <xdr:cNvPr id="10" name="Rectangle: Rounded Corners 6">
          <a:hlinkClick xmlns:r="http://schemas.openxmlformats.org/officeDocument/2006/relationships" r:id="rId2"/>
          <a:extLst>
            <a:ext uri="{FF2B5EF4-FFF2-40B4-BE49-F238E27FC236}">
              <a16:creationId xmlns:a16="http://schemas.microsoft.com/office/drawing/2014/main" id="{51F133A6-D673-49CE-B57D-56574E7B62F3}"/>
            </a:ext>
          </a:extLst>
        </xdr:cNvPr>
        <xdr:cNvSpPr/>
      </xdr:nvSpPr>
      <xdr:spPr>
        <a:xfrm>
          <a:off x="2292803" y="228583"/>
          <a:ext cx="1314129" cy="304834"/>
        </a:xfrm>
        <a:prstGeom prst="roundRect">
          <a:avLst/>
        </a:prstGeom>
        <a:solidFill>
          <a:srgbClr val="001E61"/>
        </a:solidFill>
        <a:ln>
          <a:solidFill>
            <a:schemeClr val="accent1">
              <a:lumMod val="5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n-US" sz="1600" b="1">
              <a:latin typeface="Arial" panose="020B0604020202020204" pitchFamily="34" charset="0"/>
              <a:cs typeface="Arial" panose="020B0604020202020204" pitchFamily="34" charset="0"/>
            </a:rPr>
            <a:t>Menu</a:t>
          </a:r>
        </a:p>
      </xdr:txBody>
    </xdr:sp>
    <xdr:clientData/>
  </xdr:twoCellAnchor>
  <xdr:twoCellAnchor>
    <xdr:from>
      <xdr:col>6</xdr:col>
      <xdr:colOff>1628773</xdr:colOff>
      <xdr:row>9</xdr:row>
      <xdr:rowOff>65297</xdr:rowOff>
    </xdr:from>
    <xdr:to>
      <xdr:col>7</xdr:col>
      <xdr:colOff>1458956</xdr:colOff>
      <xdr:row>11</xdr:row>
      <xdr:rowOff>43560</xdr:rowOff>
    </xdr:to>
    <xdr:sp macro="" textlink="">
      <xdr:nvSpPr>
        <xdr:cNvPr id="8" name="Rectangle: Rounded Corners 6">
          <a:extLst>
            <a:ext uri="{FF2B5EF4-FFF2-40B4-BE49-F238E27FC236}">
              <a16:creationId xmlns:a16="http://schemas.microsoft.com/office/drawing/2014/main" id="{7997EB9B-5421-4613-83DB-2E5D8033292C}"/>
            </a:ext>
          </a:extLst>
        </xdr:cNvPr>
        <xdr:cNvSpPr/>
      </xdr:nvSpPr>
      <xdr:spPr>
        <a:xfrm>
          <a:off x="7153273" y="228583"/>
          <a:ext cx="1463040" cy="304834"/>
        </a:xfrm>
        <a:prstGeom prst="roundRect">
          <a:avLst/>
        </a:prstGeom>
        <a:solidFill>
          <a:srgbClr val="C8D2EB"/>
        </a:solidFill>
        <a:ln>
          <a:solidFill>
            <a:schemeClr val="accent1">
              <a:lumMod val="5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n-US" sz="1600" b="1">
              <a:solidFill>
                <a:sysClr val="windowText" lastClr="000000"/>
              </a:solidFill>
              <a:latin typeface="Arial" panose="020B0604020202020204" pitchFamily="34" charset="0"/>
              <a:cs typeface="Arial" panose="020B0604020202020204" pitchFamily="34" charset="0"/>
            </a:rPr>
            <a:t>Performance</a:t>
          </a:r>
        </a:p>
      </xdr:txBody>
    </xdr:sp>
    <xdr:clientData/>
  </xdr:twoCellAnchor>
  <xdr:twoCellAnchor>
    <xdr:from>
      <xdr:col>6</xdr:col>
      <xdr:colOff>998928</xdr:colOff>
      <xdr:row>9</xdr:row>
      <xdr:rowOff>68036</xdr:rowOff>
    </xdr:from>
    <xdr:to>
      <xdr:col>6</xdr:col>
      <xdr:colOff>1456128</xdr:colOff>
      <xdr:row>11</xdr:row>
      <xdr:rowOff>40822</xdr:rowOff>
    </xdr:to>
    <xdr:sp macro="" textlink="">
      <xdr:nvSpPr>
        <xdr:cNvPr id="2" name="Seta: para a Esquerda 1">
          <a:hlinkClick xmlns:r="http://schemas.openxmlformats.org/officeDocument/2006/relationships" r:id="rId3"/>
          <a:extLst>
            <a:ext uri="{FF2B5EF4-FFF2-40B4-BE49-F238E27FC236}">
              <a16:creationId xmlns:a16="http://schemas.microsoft.com/office/drawing/2014/main" id="{EFFC7E77-29F4-49B8-91FF-F281496E5C4F}"/>
            </a:ext>
          </a:extLst>
        </xdr:cNvPr>
        <xdr:cNvSpPr/>
      </xdr:nvSpPr>
      <xdr:spPr>
        <a:xfrm>
          <a:off x="6534634" y="224918"/>
          <a:ext cx="457200" cy="286551"/>
        </a:xfrm>
        <a:prstGeom prst="leftArrow">
          <a:avLst/>
        </a:prstGeom>
        <a:solidFill>
          <a:srgbClr val="C8D2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1632056</xdr:colOff>
      <xdr:row>9</xdr:row>
      <xdr:rowOff>68036</xdr:rowOff>
    </xdr:from>
    <xdr:to>
      <xdr:col>8</xdr:col>
      <xdr:colOff>0</xdr:colOff>
      <xdr:row>11</xdr:row>
      <xdr:rowOff>40822</xdr:rowOff>
    </xdr:to>
    <xdr:sp macro="" textlink="">
      <xdr:nvSpPr>
        <xdr:cNvPr id="11" name="Seta: para a Esquerda 10">
          <a:hlinkClick xmlns:r="http://schemas.openxmlformats.org/officeDocument/2006/relationships" r:id="rId4"/>
          <a:extLst>
            <a:ext uri="{FF2B5EF4-FFF2-40B4-BE49-F238E27FC236}">
              <a16:creationId xmlns:a16="http://schemas.microsoft.com/office/drawing/2014/main" id="{2381F446-11B3-4589-BDA5-B6281B642580}"/>
            </a:ext>
          </a:extLst>
        </xdr:cNvPr>
        <xdr:cNvSpPr/>
      </xdr:nvSpPr>
      <xdr:spPr>
        <a:xfrm flipH="1">
          <a:off x="10921732" y="224918"/>
          <a:ext cx="457200" cy="286551"/>
        </a:xfrm>
        <a:prstGeom prst="leftArrow">
          <a:avLst/>
        </a:prstGeom>
        <a:solidFill>
          <a:srgbClr val="C8D2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394607</xdr:colOff>
      <xdr:row>270</xdr:row>
      <xdr:rowOff>27215</xdr:rowOff>
    </xdr:from>
    <xdr:to>
      <xdr:col>14</xdr:col>
      <xdr:colOff>517871</xdr:colOff>
      <xdr:row>271</xdr:row>
      <xdr:rowOff>32017</xdr:rowOff>
    </xdr:to>
    <xdr:sp macro="" textlink="">
      <xdr:nvSpPr>
        <xdr:cNvPr id="12" name="CaixaDeTexto 11">
          <a:extLst>
            <a:ext uri="{FF2B5EF4-FFF2-40B4-BE49-F238E27FC236}">
              <a16:creationId xmlns:a16="http://schemas.microsoft.com/office/drawing/2014/main" id="{2AC96414-D381-4744-BFC3-54751759DB0F}"/>
            </a:ext>
          </a:extLst>
        </xdr:cNvPr>
        <xdr:cNvSpPr txBox="1"/>
      </xdr:nvSpPr>
      <xdr:spPr>
        <a:xfrm>
          <a:off x="13185321" y="47597786"/>
          <a:ext cx="2028264" cy="168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800">
              <a:latin typeface="Arial" panose="020B0604020202020204" pitchFamily="34" charset="0"/>
              <a:cs typeface="Arial" panose="020B0604020202020204" pitchFamily="34" charset="0"/>
            </a:rPr>
            <a:t>Fonte: Bloomberg e BTG Pactual</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231321</xdr:colOff>
      <xdr:row>5</xdr:row>
      <xdr:rowOff>40822</xdr:rowOff>
    </xdr:from>
    <xdr:to>
      <xdr:col>1</xdr:col>
      <xdr:colOff>1223121</xdr:colOff>
      <xdr:row>7</xdr:row>
      <xdr:rowOff>86262</xdr:rowOff>
    </xdr:to>
    <xdr:pic>
      <xdr:nvPicPr>
        <xdr:cNvPr id="7" name="Picture 1" descr="Fundo preto com letras brancas&#10;&#10;Descrição gerada automaticamente">
          <a:extLst>
            <a:ext uri="{FF2B5EF4-FFF2-40B4-BE49-F238E27FC236}">
              <a16:creationId xmlns:a16="http://schemas.microsoft.com/office/drawing/2014/main" id="{5AF35F96-794D-410B-A84C-1D6D722AF0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0035" y="204108"/>
          <a:ext cx="991800" cy="372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1762125</xdr:colOff>
      <xdr:row>5</xdr:row>
      <xdr:rowOff>40822</xdr:rowOff>
    </xdr:from>
    <xdr:to>
      <xdr:col>1</xdr:col>
      <xdr:colOff>3076254</xdr:colOff>
      <xdr:row>7</xdr:row>
      <xdr:rowOff>19085</xdr:rowOff>
    </xdr:to>
    <xdr:sp macro="" textlink="">
      <xdr:nvSpPr>
        <xdr:cNvPr id="8" name="Rectangle: Rounded Corners 6">
          <a:hlinkClick xmlns:r="http://schemas.openxmlformats.org/officeDocument/2006/relationships" r:id="rId2"/>
          <a:extLst>
            <a:ext uri="{FF2B5EF4-FFF2-40B4-BE49-F238E27FC236}">
              <a16:creationId xmlns:a16="http://schemas.microsoft.com/office/drawing/2014/main" id="{DBAC907C-12A3-4854-9BCA-7644D8880610}"/>
            </a:ext>
          </a:extLst>
        </xdr:cNvPr>
        <xdr:cNvSpPr/>
      </xdr:nvSpPr>
      <xdr:spPr>
        <a:xfrm>
          <a:off x="2360839" y="204108"/>
          <a:ext cx="1314129" cy="304834"/>
        </a:xfrm>
        <a:prstGeom prst="roundRect">
          <a:avLst/>
        </a:prstGeom>
        <a:solidFill>
          <a:srgbClr val="001E61"/>
        </a:solidFill>
        <a:ln>
          <a:solidFill>
            <a:schemeClr val="accent1">
              <a:lumMod val="5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n-US" sz="1600" b="1">
              <a:latin typeface="Arial" panose="020B0604020202020204" pitchFamily="34" charset="0"/>
              <a:cs typeface="Arial" panose="020B0604020202020204" pitchFamily="34" charset="0"/>
            </a:rPr>
            <a:t>Menu</a:t>
          </a:r>
        </a:p>
      </xdr:txBody>
    </xdr:sp>
    <xdr:clientData/>
  </xdr:twoCellAnchor>
  <xdr:twoCellAnchor>
    <xdr:from>
      <xdr:col>3</xdr:col>
      <xdr:colOff>830035</xdr:colOff>
      <xdr:row>5</xdr:row>
      <xdr:rowOff>40822</xdr:rowOff>
    </xdr:from>
    <xdr:to>
      <xdr:col>4</xdr:col>
      <xdr:colOff>751658</xdr:colOff>
      <xdr:row>7</xdr:row>
      <xdr:rowOff>19085</xdr:rowOff>
    </xdr:to>
    <xdr:sp macro="" textlink="">
      <xdr:nvSpPr>
        <xdr:cNvPr id="4" name="Rectangle: Rounded Corners 6">
          <a:extLst>
            <a:ext uri="{FF2B5EF4-FFF2-40B4-BE49-F238E27FC236}">
              <a16:creationId xmlns:a16="http://schemas.microsoft.com/office/drawing/2014/main" id="{AB19CE61-F5F1-457F-B3BD-2B69C48B5865}"/>
            </a:ext>
          </a:extLst>
        </xdr:cNvPr>
        <xdr:cNvSpPr/>
      </xdr:nvSpPr>
      <xdr:spPr>
        <a:xfrm>
          <a:off x="6354535" y="204108"/>
          <a:ext cx="1554480" cy="304834"/>
        </a:xfrm>
        <a:prstGeom prst="roundRect">
          <a:avLst/>
        </a:prstGeom>
        <a:solidFill>
          <a:srgbClr val="C8D2EB"/>
        </a:solidFill>
        <a:ln>
          <a:solidFill>
            <a:schemeClr val="accent1">
              <a:lumMod val="5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n-US" sz="1600" b="1">
              <a:solidFill>
                <a:sysClr val="windowText" lastClr="000000"/>
              </a:solidFill>
              <a:latin typeface="Arial" panose="020B0604020202020204" pitchFamily="34" charset="0"/>
              <a:cs typeface="Arial" panose="020B0604020202020204" pitchFamily="34" charset="0"/>
            </a:rPr>
            <a:t>Rentabilidade</a:t>
          </a:r>
        </a:p>
      </xdr:txBody>
    </xdr:sp>
    <xdr:clientData/>
  </xdr:twoCellAnchor>
  <xdr:twoCellAnchor>
    <xdr:from>
      <xdr:col>3</xdr:col>
      <xdr:colOff>229723</xdr:colOff>
      <xdr:row>5</xdr:row>
      <xdr:rowOff>44223</xdr:rowOff>
    </xdr:from>
    <xdr:to>
      <xdr:col>3</xdr:col>
      <xdr:colOff>686923</xdr:colOff>
      <xdr:row>7</xdr:row>
      <xdr:rowOff>17009</xdr:rowOff>
    </xdr:to>
    <xdr:sp macro="" textlink="">
      <xdr:nvSpPr>
        <xdr:cNvPr id="5" name="Seta: para a Esquerda 4">
          <a:hlinkClick xmlns:r="http://schemas.openxmlformats.org/officeDocument/2006/relationships" r:id="rId3"/>
          <a:extLst>
            <a:ext uri="{FF2B5EF4-FFF2-40B4-BE49-F238E27FC236}">
              <a16:creationId xmlns:a16="http://schemas.microsoft.com/office/drawing/2014/main" id="{A6FAEA3D-BA94-4774-B579-D0932A77C65E}"/>
            </a:ext>
          </a:extLst>
        </xdr:cNvPr>
        <xdr:cNvSpPr/>
      </xdr:nvSpPr>
      <xdr:spPr>
        <a:xfrm>
          <a:off x="5765429" y="201105"/>
          <a:ext cx="457200" cy="286551"/>
        </a:xfrm>
        <a:prstGeom prst="leftArrow">
          <a:avLst/>
        </a:prstGeom>
        <a:solidFill>
          <a:srgbClr val="C8D2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959704</xdr:colOff>
      <xdr:row>5</xdr:row>
      <xdr:rowOff>44223</xdr:rowOff>
    </xdr:from>
    <xdr:to>
      <xdr:col>4</xdr:col>
      <xdr:colOff>1499200</xdr:colOff>
      <xdr:row>7</xdr:row>
      <xdr:rowOff>17009</xdr:rowOff>
    </xdr:to>
    <xdr:sp macro="" textlink="">
      <xdr:nvSpPr>
        <xdr:cNvPr id="6" name="Seta: para a Esquerda 5">
          <a:hlinkClick xmlns:r="http://schemas.openxmlformats.org/officeDocument/2006/relationships" r:id="rId4"/>
          <a:extLst>
            <a:ext uri="{FF2B5EF4-FFF2-40B4-BE49-F238E27FC236}">
              <a16:creationId xmlns:a16="http://schemas.microsoft.com/office/drawing/2014/main" id="{287C77AA-1EF9-40AE-AA0C-821E02A6ECA8}"/>
            </a:ext>
          </a:extLst>
        </xdr:cNvPr>
        <xdr:cNvSpPr/>
      </xdr:nvSpPr>
      <xdr:spPr>
        <a:xfrm flipH="1">
          <a:off x="8120263" y="201105"/>
          <a:ext cx="539496" cy="286551"/>
        </a:xfrm>
        <a:prstGeom prst="leftArrow">
          <a:avLst/>
        </a:prstGeom>
        <a:solidFill>
          <a:srgbClr val="C8D2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13607</xdr:colOff>
      <xdr:row>265</xdr:row>
      <xdr:rowOff>0</xdr:rowOff>
    </xdr:from>
    <xdr:to>
      <xdr:col>9</xdr:col>
      <xdr:colOff>136871</xdr:colOff>
      <xdr:row>267</xdr:row>
      <xdr:rowOff>57978</xdr:rowOff>
    </xdr:to>
    <xdr:sp macro="" textlink="">
      <xdr:nvSpPr>
        <xdr:cNvPr id="9" name="CaixaDeTexto 8">
          <a:extLst>
            <a:ext uri="{FF2B5EF4-FFF2-40B4-BE49-F238E27FC236}">
              <a16:creationId xmlns:a16="http://schemas.microsoft.com/office/drawing/2014/main" id="{63C981AE-5B02-437B-B535-154957CA7436}"/>
            </a:ext>
          </a:extLst>
        </xdr:cNvPr>
        <xdr:cNvSpPr txBox="1"/>
      </xdr:nvSpPr>
      <xdr:spPr>
        <a:xfrm>
          <a:off x="11128868" y="42009390"/>
          <a:ext cx="2028264" cy="223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800">
              <a:latin typeface="Arial" panose="020B0604020202020204" pitchFamily="34" charset="0"/>
              <a:cs typeface="Arial" panose="020B0604020202020204" pitchFamily="34" charset="0"/>
            </a:rPr>
            <a:t>Fonte: Bloomberg e BTG Pactual</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136072</xdr:colOff>
      <xdr:row>9</xdr:row>
      <xdr:rowOff>81643</xdr:rowOff>
    </xdr:from>
    <xdr:to>
      <xdr:col>1</xdr:col>
      <xdr:colOff>1127872</xdr:colOff>
      <xdr:row>11</xdr:row>
      <xdr:rowOff>127083</xdr:rowOff>
    </xdr:to>
    <xdr:pic>
      <xdr:nvPicPr>
        <xdr:cNvPr id="6" name="Picture 1" descr="Fundo preto com letras brancas&#10;&#10;Descrição gerada automaticamente">
          <a:extLst>
            <a:ext uri="{FF2B5EF4-FFF2-40B4-BE49-F238E27FC236}">
              <a16:creationId xmlns:a16="http://schemas.microsoft.com/office/drawing/2014/main" id="{633EECCF-F4C6-4479-A9D3-45248AC8A3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4786" y="244929"/>
          <a:ext cx="991800" cy="372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1666876</xdr:colOff>
      <xdr:row>9</xdr:row>
      <xdr:rowOff>81643</xdr:rowOff>
    </xdr:from>
    <xdr:to>
      <xdr:col>1</xdr:col>
      <xdr:colOff>2981005</xdr:colOff>
      <xdr:row>11</xdr:row>
      <xdr:rowOff>59906</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2E7228AB-ABFD-4F32-91F9-BE059856D165}"/>
            </a:ext>
          </a:extLst>
        </xdr:cNvPr>
        <xdr:cNvSpPr/>
      </xdr:nvSpPr>
      <xdr:spPr>
        <a:xfrm>
          <a:off x="2265590" y="244929"/>
          <a:ext cx="1314129" cy="304834"/>
        </a:xfrm>
        <a:prstGeom prst="roundRect">
          <a:avLst/>
        </a:prstGeom>
        <a:solidFill>
          <a:srgbClr val="001E61"/>
        </a:solidFill>
        <a:ln>
          <a:solidFill>
            <a:schemeClr val="accent1">
              <a:lumMod val="5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n-US" sz="1600" b="1">
              <a:latin typeface="Arial" panose="020B0604020202020204" pitchFamily="34" charset="0"/>
              <a:cs typeface="Arial" panose="020B0604020202020204" pitchFamily="34" charset="0"/>
            </a:rPr>
            <a:t>Menu</a:t>
          </a:r>
        </a:p>
      </xdr:txBody>
    </xdr:sp>
    <xdr:clientData/>
  </xdr:twoCellAnchor>
  <xdr:twoCellAnchor>
    <xdr:from>
      <xdr:col>3</xdr:col>
      <xdr:colOff>1537607</xdr:colOff>
      <xdr:row>9</xdr:row>
      <xdr:rowOff>81643</xdr:rowOff>
    </xdr:from>
    <xdr:to>
      <xdr:col>4</xdr:col>
      <xdr:colOff>1367790</xdr:colOff>
      <xdr:row>11</xdr:row>
      <xdr:rowOff>59906</xdr:rowOff>
    </xdr:to>
    <xdr:sp macro="" textlink="">
      <xdr:nvSpPr>
        <xdr:cNvPr id="8" name="Rectangle: Rounded Corners 6">
          <a:extLst>
            <a:ext uri="{FF2B5EF4-FFF2-40B4-BE49-F238E27FC236}">
              <a16:creationId xmlns:a16="http://schemas.microsoft.com/office/drawing/2014/main" id="{B8D1A36E-88C8-431B-B48E-7E9D32ECC1A4}"/>
            </a:ext>
          </a:extLst>
        </xdr:cNvPr>
        <xdr:cNvSpPr/>
      </xdr:nvSpPr>
      <xdr:spPr>
        <a:xfrm>
          <a:off x="7062107" y="244929"/>
          <a:ext cx="1463040" cy="304834"/>
        </a:xfrm>
        <a:prstGeom prst="roundRect">
          <a:avLst/>
        </a:prstGeom>
        <a:solidFill>
          <a:srgbClr val="C8D2EB"/>
        </a:solidFill>
        <a:ln>
          <a:solidFill>
            <a:schemeClr val="accent1">
              <a:lumMod val="5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n-US" sz="1600" b="1">
              <a:solidFill>
                <a:sysClr val="windowText" lastClr="000000"/>
              </a:solidFill>
              <a:latin typeface="Arial" panose="020B0604020202020204" pitchFamily="34" charset="0"/>
              <a:cs typeface="Arial" panose="020B0604020202020204" pitchFamily="34" charset="0"/>
            </a:rPr>
            <a:t>Valuation</a:t>
          </a:r>
        </a:p>
      </xdr:txBody>
    </xdr:sp>
    <xdr:clientData/>
  </xdr:twoCellAnchor>
  <xdr:twoCellAnchor>
    <xdr:from>
      <xdr:col>3</xdr:col>
      <xdr:colOff>891268</xdr:colOff>
      <xdr:row>9</xdr:row>
      <xdr:rowOff>88447</xdr:rowOff>
    </xdr:from>
    <xdr:to>
      <xdr:col>3</xdr:col>
      <xdr:colOff>1348468</xdr:colOff>
      <xdr:row>11</xdr:row>
      <xdr:rowOff>61233</xdr:rowOff>
    </xdr:to>
    <xdr:sp macro="" textlink="">
      <xdr:nvSpPr>
        <xdr:cNvPr id="9" name="Seta: para a Esquerda 8">
          <a:hlinkClick xmlns:r="http://schemas.openxmlformats.org/officeDocument/2006/relationships" r:id="rId3"/>
          <a:extLst>
            <a:ext uri="{FF2B5EF4-FFF2-40B4-BE49-F238E27FC236}">
              <a16:creationId xmlns:a16="http://schemas.microsoft.com/office/drawing/2014/main" id="{7E5CA124-3C0E-42C4-AE24-14073B8ABA06}"/>
            </a:ext>
          </a:extLst>
        </xdr:cNvPr>
        <xdr:cNvSpPr/>
      </xdr:nvSpPr>
      <xdr:spPr>
        <a:xfrm>
          <a:off x="6415768" y="250372"/>
          <a:ext cx="457200" cy="296636"/>
        </a:xfrm>
        <a:prstGeom prst="leftArrow">
          <a:avLst/>
        </a:prstGeom>
        <a:solidFill>
          <a:srgbClr val="C8D2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1529443</xdr:colOff>
      <xdr:row>9</xdr:row>
      <xdr:rowOff>88447</xdr:rowOff>
    </xdr:from>
    <xdr:to>
      <xdr:col>5</xdr:col>
      <xdr:colOff>157843</xdr:colOff>
      <xdr:row>11</xdr:row>
      <xdr:rowOff>61233</xdr:rowOff>
    </xdr:to>
    <xdr:sp macro="" textlink="">
      <xdr:nvSpPr>
        <xdr:cNvPr id="10" name="Seta: para a Esquerda 9">
          <a:hlinkClick xmlns:r="http://schemas.openxmlformats.org/officeDocument/2006/relationships" r:id="rId4"/>
          <a:extLst>
            <a:ext uri="{FF2B5EF4-FFF2-40B4-BE49-F238E27FC236}">
              <a16:creationId xmlns:a16="http://schemas.microsoft.com/office/drawing/2014/main" id="{90D1CFA7-14D6-4654-8150-298C928F9932}"/>
            </a:ext>
          </a:extLst>
        </xdr:cNvPr>
        <xdr:cNvSpPr/>
      </xdr:nvSpPr>
      <xdr:spPr>
        <a:xfrm flipH="1">
          <a:off x="8682718" y="250372"/>
          <a:ext cx="457200" cy="296636"/>
        </a:xfrm>
        <a:prstGeom prst="leftArrow">
          <a:avLst/>
        </a:prstGeom>
        <a:solidFill>
          <a:srgbClr val="C8D2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0</xdr:colOff>
      <xdr:row>270</xdr:row>
      <xdr:rowOff>54429</xdr:rowOff>
    </xdr:from>
    <xdr:to>
      <xdr:col>9</xdr:col>
      <xdr:colOff>218514</xdr:colOff>
      <xdr:row>271</xdr:row>
      <xdr:rowOff>59231</xdr:rowOff>
    </xdr:to>
    <xdr:sp macro="" textlink="">
      <xdr:nvSpPr>
        <xdr:cNvPr id="11" name="CaixaDeTexto 10">
          <a:extLst>
            <a:ext uri="{FF2B5EF4-FFF2-40B4-BE49-F238E27FC236}">
              <a16:creationId xmlns:a16="http://schemas.microsoft.com/office/drawing/2014/main" id="{43FC3A25-7FD4-4D45-8EDA-9BE3897B9B11}"/>
            </a:ext>
          </a:extLst>
        </xdr:cNvPr>
        <xdr:cNvSpPr txBox="1"/>
      </xdr:nvSpPr>
      <xdr:spPr>
        <a:xfrm>
          <a:off x="12885964" y="45502286"/>
          <a:ext cx="2028264" cy="168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pt-BR" sz="800">
            <a:latin typeface="Arial" panose="020B0604020202020204" pitchFamily="34" charset="0"/>
            <a:cs typeface="Arial" panose="020B0604020202020204" pitchFamily="34" charset="0"/>
          </a:endParaRPr>
        </a:p>
      </xdr:txBody>
    </xdr:sp>
    <xdr:clientData/>
  </xdr:twoCellAnchor>
  <xdr:twoCellAnchor>
    <xdr:from>
      <xdr:col>7</xdr:col>
      <xdr:colOff>257175</xdr:colOff>
      <xdr:row>270</xdr:row>
      <xdr:rowOff>133350</xdr:rowOff>
    </xdr:from>
    <xdr:to>
      <xdr:col>9</xdr:col>
      <xdr:colOff>380439</xdr:colOff>
      <xdr:row>271</xdr:row>
      <xdr:rowOff>138152</xdr:rowOff>
    </xdr:to>
    <xdr:sp macro="" textlink="">
      <xdr:nvSpPr>
        <xdr:cNvPr id="12" name="CaixaDeTexto 8">
          <a:extLst>
            <a:ext uri="{FF2B5EF4-FFF2-40B4-BE49-F238E27FC236}">
              <a16:creationId xmlns:a16="http://schemas.microsoft.com/office/drawing/2014/main" id="{3CC02AD1-D001-4EC7-8BA0-0CCC393CE96A}"/>
            </a:ext>
          </a:extLst>
        </xdr:cNvPr>
        <xdr:cNvSpPr txBox="1"/>
      </xdr:nvSpPr>
      <xdr:spPr>
        <a:xfrm>
          <a:off x="11144250" y="40738425"/>
          <a:ext cx="2028264" cy="166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800">
              <a:latin typeface="Arial" panose="020B0604020202020204" pitchFamily="34" charset="0"/>
              <a:cs typeface="Arial" panose="020B0604020202020204" pitchFamily="34" charset="0"/>
            </a:rPr>
            <a:t>Fonte: Bloomberg e BTG Pactual</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212911</xdr:colOff>
      <xdr:row>1</xdr:row>
      <xdr:rowOff>145678</xdr:rowOff>
    </xdr:from>
    <xdr:to>
      <xdr:col>2</xdr:col>
      <xdr:colOff>1204711</xdr:colOff>
      <xdr:row>4</xdr:row>
      <xdr:rowOff>15461</xdr:rowOff>
    </xdr:to>
    <xdr:pic>
      <xdr:nvPicPr>
        <xdr:cNvPr id="3" name="Picture 1" descr="Fundo preto com letras brancas&#10;&#10;Descrição gerada automaticamente">
          <a:extLst>
            <a:ext uri="{FF2B5EF4-FFF2-40B4-BE49-F238E27FC236}">
              <a16:creationId xmlns:a16="http://schemas.microsoft.com/office/drawing/2014/main" id="{9C95A2B3-52E2-4FAA-A142-EE48756E70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9161" y="145678"/>
          <a:ext cx="991800" cy="386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1619250</xdr:colOff>
      <xdr:row>1</xdr:row>
      <xdr:rowOff>145678</xdr:rowOff>
    </xdr:from>
    <xdr:to>
      <xdr:col>2</xdr:col>
      <xdr:colOff>2933379</xdr:colOff>
      <xdr:row>3</xdr:row>
      <xdr:rowOff>130744</xdr:rowOff>
    </xdr:to>
    <xdr:sp macro="" textlink="">
      <xdr:nvSpPr>
        <xdr:cNvPr id="4" name="Rectangle: Rounded Corners 6">
          <a:hlinkClick xmlns:r="http://schemas.openxmlformats.org/officeDocument/2006/relationships" r:id="rId2"/>
          <a:extLst>
            <a:ext uri="{FF2B5EF4-FFF2-40B4-BE49-F238E27FC236}">
              <a16:creationId xmlns:a16="http://schemas.microsoft.com/office/drawing/2014/main" id="{442DE226-8698-439D-A912-02B68FFA2B08}"/>
            </a:ext>
          </a:extLst>
        </xdr:cNvPr>
        <xdr:cNvSpPr/>
      </xdr:nvSpPr>
      <xdr:spPr>
        <a:xfrm>
          <a:off x="2095500" y="145678"/>
          <a:ext cx="1314129" cy="311637"/>
        </a:xfrm>
        <a:prstGeom prst="roundRect">
          <a:avLst/>
        </a:prstGeom>
        <a:solidFill>
          <a:srgbClr val="001E61"/>
        </a:solidFill>
        <a:ln>
          <a:solidFill>
            <a:schemeClr val="accent1">
              <a:lumMod val="5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n-US" sz="1600" b="1">
              <a:latin typeface="Arial" panose="020B0604020202020204" pitchFamily="34" charset="0"/>
              <a:cs typeface="Arial" panose="020B0604020202020204" pitchFamily="34" charset="0"/>
            </a:rPr>
            <a:t>Menu</a:t>
          </a:r>
        </a:p>
      </xdr:txBody>
    </xdr:sp>
    <xdr:clientData/>
  </xdr:twoCellAnchor>
  <xdr:twoCellAnchor>
    <xdr:from>
      <xdr:col>4</xdr:col>
      <xdr:colOff>217713</xdr:colOff>
      <xdr:row>1</xdr:row>
      <xdr:rowOff>145678</xdr:rowOff>
    </xdr:from>
    <xdr:to>
      <xdr:col>5</xdr:col>
      <xdr:colOff>741860</xdr:colOff>
      <xdr:row>3</xdr:row>
      <xdr:rowOff>123941</xdr:rowOff>
    </xdr:to>
    <xdr:sp macro="" textlink="">
      <xdr:nvSpPr>
        <xdr:cNvPr id="5" name="Rectangle: Rounded Corners 6">
          <a:extLst>
            <a:ext uri="{FF2B5EF4-FFF2-40B4-BE49-F238E27FC236}">
              <a16:creationId xmlns:a16="http://schemas.microsoft.com/office/drawing/2014/main" id="{1190E04F-CCD8-4911-9173-5E83EFA38657}"/>
            </a:ext>
          </a:extLst>
        </xdr:cNvPr>
        <xdr:cNvSpPr/>
      </xdr:nvSpPr>
      <xdr:spPr>
        <a:xfrm>
          <a:off x="5293177" y="145678"/>
          <a:ext cx="1463040" cy="304834"/>
        </a:xfrm>
        <a:prstGeom prst="roundRect">
          <a:avLst/>
        </a:prstGeom>
        <a:solidFill>
          <a:srgbClr val="C8D2EB"/>
        </a:solidFill>
        <a:ln>
          <a:solidFill>
            <a:schemeClr val="accent1">
              <a:lumMod val="5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n-US" sz="1600" b="1">
              <a:solidFill>
                <a:sysClr val="windowText" lastClr="000000"/>
              </a:solidFill>
              <a:latin typeface="Arial" panose="020B0604020202020204" pitchFamily="34" charset="0"/>
              <a:cs typeface="Arial" panose="020B0604020202020204" pitchFamily="34" charset="0"/>
            </a:rPr>
            <a:t>Margens</a:t>
          </a:r>
        </a:p>
      </xdr:txBody>
    </xdr:sp>
    <xdr:clientData/>
  </xdr:twoCellAnchor>
  <xdr:twoCellAnchor>
    <xdr:from>
      <xdr:col>3</xdr:col>
      <xdr:colOff>292552</xdr:colOff>
      <xdr:row>1</xdr:row>
      <xdr:rowOff>159916</xdr:rowOff>
    </xdr:from>
    <xdr:to>
      <xdr:col>4</xdr:col>
      <xdr:colOff>63952</xdr:colOff>
      <xdr:row>3</xdr:row>
      <xdr:rowOff>132702</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FB48039B-0594-468F-9E22-835753AD2A51}"/>
            </a:ext>
          </a:extLst>
        </xdr:cNvPr>
        <xdr:cNvSpPr/>
      </xdr:nvSpPr>
      <xdr:spPr>
        <a:xfrm>
          <a:off x="4683577" y="159916"/>
          <a:ext cx="457200" cy="296636"/>
        </a:xfrm>
        <a:prstGeom prst="leftArrow">
          <a:avLst/>
        </a:prstGeom>
        <a:solidFill>
          <a:srgbClr val="C8D2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896711</xdr:colOff>
      <xdr:row>1</xdr:row>
      <xdr:rowOff>159916</xdr:rowOff>
    </xdr:from>
    <xdr:to>
      <xdr:col>5</xdr:col>
      <xdr:colOff>1353911</xdr:colOff>
      <xdr:row>3</xdr:row>
      <xdr:rowOff>132702</xdr:rowOff>
    </xdr:to>
    <xdr:sp macro="" textlink="">
      <xdr:nvSpPr>
        <xdr:cNvPr id="7" name="Seta: para a Esquerda 6">
          <a:hlinkClick xmlns:r="http://schemas.openxmlformats.org/officeDocument/2006/relationships" r:id="rId4"/>
          <a:extLst>
            <a:ext uri="{FF2B5EF4-FFF2-40B4-BE49-F238E27FC236}">
              <a16:creationId xmlns:a16="http://schemas.microsoft.com/office/drawing/2014/main" id="{86F96729-F9F7-41FE-B473-0B8084BDF746}"/>
            </a:ext>
          </a:extLst>
        </xdr:cNvPr>
        <xdr:cNvSpPr/>
      </xdr:nvSpPr>
      <xdr:spPr>
        <a:xfrm flipH="1">
          <a:off x="6906986" y="159916"/>
          <a:ext cx="457200" cy="296636"/>
        </a:xfrm>
        <a:prstGeom prst="leftArrow">
          <a:avLst/>
        </a:prstGeom>
        <a:solidFill>
          <a:srgbClr val="C8D2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156883</xdr:colOff>
      <xdr:row>261</xdr:row>
      <xdr:rowOff>0</xdr:rowOff>
    </xdr:from>
    <xdr:to>
      <xdr:col>10</xdr:col>
      <xdr:colOff>140073</xdr:colOff>
      <xdr:row>261</xdr:row>
      <xdr:rowOff>168088</xdr:rowOff>
    </xdr:to>
    <xdr:sp macro="" textlink="">
      <xdr:nvSpPr>
        <xdr:cNvPr id="8" name="CaixaDeTexto 7">
          <a:extLst>
            <a:ext uri="{FF2B5EF4-FFF2-40B4-BE49-F238E27FC236}">
              <a16:creationId xmlns:a16="http://schemas.microsoft.com/office/drawing/2014/main" id="{F4D72516-5117-4628-B6F2-4D6A39B27BD5}"/>
            </a:ext>
          </a:extLst>
        </xdr:cNvPr>
        <xdr:cNvSpPr txBox="1"/>
      </xdr:nvSpPr>
      <xdr:spPr>
        <a:xfrm>
          <a:off x="9457765" y="54908824"/>
          <a:ext cx="1742514" cy="168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800">
              <a:latin typeface="Arial" panose="020B0604020202020204" pitchFamily="34" charset="0"/>
              <a:cs typeface="Arial" panose="020B0604020202020204" pitchFamily="34" charset="0"/>
            </a:rPr>
            <a:t>Fonte: Bloomberg e BTG Pactual</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212911</xdr:colOff>
      <xdr:row>1</xdr:row>
      <xdr:rowOff>145678</xdr:rowOff>
    </xdr:from>
    <xdr:to>
      <xdr:col>2</xdr:col>
      <xdr:colOff>1204711</xdr:colOff>
      <xdr:row>4</xdr:row>
      <xdr:rowOff>15461</xdr:rowOff>
    </xdr:to>
    <xdr:pic>
      <xdr:nvPicPr>
        <xdr:cNvPr id="2" name="Picture 1" descr="Fundo preto com letras brancas&#10;&#10;Descrição gerada automaticamente">
          <a:extLst>
            <a:ext uri="{FF2B5EF4-FFF2-40B4-BE49-F238E27FC236}">
              <a16:creationId xmlns:a16="http://schemas.microsoft.com/office/drawing/2014/main" id="{DB9433C0-EAA6-44A8-8C09-10E6268DBC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9161" y="145678"/>
          <a:ext cx="991800" cy="384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1619250</xdr:colOff>
      <xdr:row>1</xdr:row>
      <xdr:rowOff>145678</xdr:rowOff>
    </xdr:from>
    <xdr:to>
      <xdr:col>2</xdr:col>
      <xdr:colOff>2933379</xdr:colOff>
      <xdr:row>3</xdr:row>
      <xdr:rowOff>130744</xdr:rowOff>
    </xdr:to>
    <xdr:sp macro="" textlink="">
      <xdr:nvSpPr>
        <xdr:cNvPr id="3" name="Rectangle: Rounded Corners 6">
          <a:hlinkClick xmlns:r="http://schemas.openxmlformats.org/officeDocument/2006/relationships" r:id="rId2"/>
          <a:extLst>
            <a:ext uri="{FF2B5EF4-FFF2-40B4-BE49-F238E27FC236}">
              <a16:creationId xmlns:a16="http://schemas.microsoft.com/office/drawing/2014/main" id="{6C12EE3C-7E94-4C33-B496-23149D28BFEE}"/>
            </a:ext>
          </a:extLst>
        </xdr:cNvPr>
        <xdr:cNvSpPr/>
      </xdr:nvSpPr>
      <xdr:spPr>
        <a:xfrm>
          <a:off x="2095500" y="145678"/>
          <a:ext cx="1314129" cy="308916"/>
        </a:xfrm>
        <a:prstGeom prst="roundRect">
          <a:avLst/>
        </a:prstGeom>
        <a:solidFill>
          <a:srgbClr val="001E61"/>
        </a:solidFill>
        <a:ln>
          <a:solidFill>
            <a:schemeClr val="accent1">
              <a:lumMod val="5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n-US" sz="1600" b="1">
              <a:latin typeface="Arial" panose="020B0604020202020204" pitchFamily="34" charset="0"/>
              <a:cs typeface="Arial" panose="020B0604020202020204" pitchFamily="34" charset="0"/>
            </a:rPr>
            <a:t>Menu</a:t>
          </a:r>
        </a:p>
      </xdr:txBody>
    </xdr:sp>
    <xdr:clientData/>
  </xdr:twoCellAnchor>
  <xdr:twoCellAnchor>
    <xdr:from>
      <xdr:col>4</xdr:col>
      <xdr:colOff>217713</xdr:colOff>
      <xdr:row>1</xdr:row>
      <xdr:rowOff>145678</xdr:rowOff>
    </xdr:from>
    <xdr:to>
      <xdr:col>5</xdr:col>
      <xdr:colOff>741860</xdr:colOff>
      <xdr:row>3</xdr:row>
      <xdr:rowOff>123941</xdr:rowOff>
    </xdr:to>
    <xdr:sp macro="" textlink="">
      <xdr:nvSpPr>
        <xdr:cNvPr id="4" name="Rectangle: Rounded Corners 6">
          <a:extLst>
            <a:ext uri="{FF2B5EF4-FFF2-40B4-BE49-F238E27FC236}">
              <a16:creationId xmlns:a16="http://schemas.microsoft.com/office/drawing/2014/main" id="{3C8C6168-A71A-47D4-9E22-BC3B5C35DB65}"/>
            </a:ext>
          </a:extLst>
        </xdr:cNvPr>
        <xdr:cNvSpPr/>
      </xdr:nvSpPr>
      <xdr:spPr>
        <a:xfrm>
          <a:off x="5294538" y="145678"/>
          <a:ext cx="1457597" cy="302113"/>
        </a:xfrm>
        <a:prstGeom prst="roundRect">
          <a:avLst/>
        </a:prstGeom>
        <a:solidFill>
          <a:srgbClr val="C8D2EB"/>
        </a:solidFill>
        <a:ln>
          <a:solidFill>
            <a:schemeClr val="accent1">
              <a:lumMod val="5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n-US" sz="1600" b="1">
              <a:solidFill>
                <a:sysClr val="windowText" lastClr="000000"/>
              </a:solidFill>
              <a:latin typeface="Arial" panose="020B0604020202020204" pitchFamily="34" charset="0"/>
              <a:cs typeface="Arial" panose="020B0604020202020204" pitchFamily="34" charset="0"/>
            </a:rPr>
            <a:t>Crescimento</a:t>
          </a:r>
        </a:p>
      </xdr:txBody>
    </xdr:sp>
    <xdr:clientData/>
  </xdr:twoCellAnchor>
  <xdr:twoCellAnchor>
    <xdr:from>
      <xdr:col>3</xdr:col>
      <xdr:colOff>312164</xdr:colOff>
      <xdr:row>2</xdr:row>
      <xdr:rowOff>3034</xdr:rowOff>
    </xdr:from>
    <xdr:to>
      <xdr:col>4</xdr:col>
      <xdr:colOff>85805</xdr:colOff>
      <xdr:row>3</xdr:row>
      <xdr:rowOff>132702</xdr:rowOff>
    </xdr:to>
    <xdr:sp macro="" textlink="">
      <xdr:nvSpPr>
        <xdr:cNvPr id="5" name="Seta: para a Esquerda 4">
          <a:hlinkClick xmlns:r="http://schemas.openxmlformats.org/officeDocument/2006/relationships" r:id="rId3"/>
          <a:extLst>
            <a:ext uri="{FF2B5EF4-FFF2-40B4-BE49-F238E27FC236}">
              <a16:creationId xmlns:a16="http://schemas.microsoft.com/office/drawing/2014/main" id="{631DE9B0-A1E0-4ACF-97DE-AB4BD04D6F45}"/>
            </a:ext>
          </a:extLst>
        </xdr:cNvPr>
        <xdr:cNvSpPr/>
      </xdr:nvSpPr>
      <xdr:spPr>
        <a:xfrm>
          <a:off x="4704870" y="159916"/>
          <a:ext cx="457200" cy="286551"/>
        </a:xfrm>
        <a:prstGeom prst="leftArrow">
          <a:avLst/>
        </a:prstGeom>
        <a:solidFill>
          <a:srgbClr val="C8D2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902874</xdr:colOff>
      <xdr:row>2</xdr:row>
      <xdr:rowOff>3034</xdr:rowOff>
    </xdr:from>
    <xdr:to>
      <xdr:col>5</xdr:col>
      <xdr:colOff>1360074</xdr:colOff>
      <xdr:row>3</xdr:row>
      <xdr:rowOff>132702</xdr:rowOff>
    </xdr:to>
    <xdr:sp macro="" textlink="">
      <xdr:nvSpPr>
        <xdr:cNvPr id="6" name="Seta: para a Esquerda 5">
          <a:hlinkClick xmlns:r="http://schemas.openxmlformats.org/officeDocument/2006/relationships" r:id="rId4"/>
          <a:extLst>
            <a:ext uri="{FF2B5EF4-FFF2-40B4-BE49-F238E27FC236}">
              <a16:creationId xmlns:a16="http://schemas.microsoft.com/office/drawing/2014/main" id="{6AAE2A9C-AA5F-4206-80E6-CF703D1FDE6D}"/>
            </a:ext>
          </a:extLst>
        </xdr:cNvPr>
        <xdr:cNvSpPr/>
      </xdr:nvSpPr>
      <xdr:spPr>
        <a:xfrm flipH="1">
          <a:off x="6909227" y="159916"/>
          <a:ext cx="457200" cy="286551"/>
        </a:xfrm>
        <a:prstGeom prst="leftArrow">
          <a:avLst/>
        </a:prstGeom>
        <a:solidFill>
          <a:srgbClr val="C8D2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171450</xdr:colOff>
      <xdr:row>261</xdr:row>
      <xdr:rowOff>0</xdr:rowOff>
    </xdr:from>
    <xdr:to>
      <xdr:col>9</xdr:col>
      <xdr:colOff>447114</xdr:colOff>
      <xdr:row>261</xdr:row>
      <xdr:rowOff>168088</xdr:rowOff>
    </xdr:to>
    <xdr:sp macro="" textlink="">
      <xdr:nvSpPr>
        <xdr:cNvPr id="7" name="CaixaDeTexto 6">
          <a:extLst>
            <a:ext uri="{FF2B5EF4-FFF2-40B4-BE49-F238E27FC236}">
              <a16:creationId xmlns:a16="http://schemas.microsoft.com/office/drawing/2014/main" id="{1886892D-EB86-4FCC-A902-EF70DD908A69}"/>
            </a:ext>
          </a:extLst>
        </xdr:cNvPr>
        <xdr:cNvSpPr txBox="1"/>
      </xdr:nvSpPr>
      <xdr:spPr>
        <a:xfrm>
          <a:off x="8886825" y="54492525"/>
          <a:ext cx="2028264" cy="168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800">
              <a:latin typeface="Arial" panose="020B0604020202020204" pitchFamily="34" charset="0"/>
              <a:cs typeface="Arial" panose="020B0604020202020204" pitchFamily="34" charset="0"/>
            </a:rPr>
            <a:t>Fonte: Bloomberg e BTG Pactual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311727</xdr:colOff>
      <xdr:row>97</xdr:row>
      <xdr:rowOff>166826</xdr:rowOff>
    </xdr:from>
    <xdr:to>
      <xdr:col>10</xdr:col>
      <xdr:colOff>500513</xdr:colOff>
      <xdr:row>112</xdr:row>
      <xdr:rowOff>9326</xdr:rowOff>
    </xdr:to>
    <xdr:sp macro="" textlink="">
      <xdr:nvSpPr>
        <xdr:cNvPr id="11" name="Rectangle: Rounded Corners 13">
          <a:extLst>
            <a:ext uri="{FF2B5EF4-FFF2-40B4-BE49-F238E27FC236}">
              <a16:creationId xmlns:a16="http://schemas.microsoft.com/office/drawing/2014/main" id="{2E9C41AB-59C2-4DF6-A096-E8D284B3EC06}"/>
            </a:ext>
          </a:extLst>
        </xdr:cNvPr>
        <xdr:cNvSpPr/>
      </xdr:nvSpPr>
      <xdr:spPr>
        <a:xfrm>
          <a:off x="1768492" y="18264326"/>
          <a:ext cx="9366403" cy="2700000"/>
        </a:xfrm>
        <a:prstGeom prst="roundRect">
          <a:avLst>
            <a:gd name="adj" fmla="val 11419"/>
          </a:avLst>
        </a:prstGeom>
        <a:solidFill>
          <a:srgbClr val="F2F3F7"/>
        </a:solidFill>
        <a:ln w="25400">
          <a:solidFill>
            <a:srgbClr val="001E6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xdr:col>
      <xdr:colOff>313388</xdr:colOff>
      <xdr:row>95</xdr:row>
      <xdr:rowOff>31853</xdr:rowOff>
    </xdr:from>
    <xdr:to>
      <xdr:col>10</xdr:col>
      <xdr:colOff>498852</xdr:colOff>
      <xdr:row>95</xdr:row>
      <xdr:rowOff>31853</xdr:rowOff>
    </xdr:to>
    <xdr:cxnSp macro="">
      <xdr:nvCxnSpPr>
        <xdr:cNvPr id="12" name="Straight Connector 9">
          <a:extLst>
            <a:ext uri="{FF2B5EF4-FFF2-40B4-BE49-F238E27FC236}">
              <a16:creationId xmlns:a16="http://schemas.microsoft.com/office/drawing/2014/main" id="{692834C3-6C8B-4CD7-9495-17DCBF2766D1}"/>
            </a:ext>
          </a:extLst>
        </xdr:cNvPr>
        <xdr:cNvCxnSpPr>
          <a:cxnSpLocks/>
        </xdr:cNvCxnSpPr>
      </xdr:nvCxnSpPr>
      <xdr:spPr bwMode="auto">
        <a:xfrm>
          <a:off x="1770153" y="17748353"/>
          <a:ext cx="9363081" cy="0"/>
        </a:xfrm>
        <a:prstGeom prst="line">
          <a:avLst/>
        </a:prstGeom>
        <a:solidFill>
          <a:schemeClr val="bg2"/>
        </a:solidFill>
        <a:ln w="12700" cap="flat" cmpd="sng" algn="ctr">
          <a:solidFill>
            <a:schemeClr val="accent1">
              <a:lumMod val="50000"/>
            </a:schemeClr>
          </a:solidFill>
          <a:prstDash val="solid"/>
          <a:round/>
          <a:headEnd type="none" w="med" len="med"/>
          <a:tailEnd type="none" w="med" len="med"/>
        </a:ln>
        <a:effectLst/>
      </xdr:spPr>
    </xdr:cxnSp>
    <xdr:clientData/>
  </xdr:twoCellAnchor>
  <xdr:twoCellAnchor>
    <xdr:from>
      <xdr:col>3</xdr:col>
      <xdr:colOff>964461</xdr:colOff>
      <xdr:row>92</xdr:row>
      <xdr:rowOff>177897</xdr:rowOff>
    </xdr:from>
    <xdr:to>
      <xdr:col>7</xdr:col>
      <xdr:colOff>38278</xdr:colOff>
      <xdr:row>96</xdr:row>
      <xdr:rowOff>123783</xdr:rowOff>
    </xdr:to>
    <xdr:sp macro="" textlink="">
      <xdr:nvSpPr>
        <xdr:cNvPr id="13" name="Title 4">
          <a:extLst>
            <a:ext uri="{FF2B5EF4-FFF2-40B4-BE49-F238E27FC236}">
              <a16:creationId xmlns:a16="http://schemas.microsoft.com/office/drawing/2014/main" id="{6FD88425-7D31-4163-96BD-5E9F28F8829F}"/>
            </a:ext>
          </a:extLst>
        </xdr:cNvPr>
        <xdr:cNvSpPr txBox="1">
          <a:spLocks/>
        </xdr:cNvSpPr>
      </xdr:nvSpPr>
      <xdr:spPr>
        <a:xfrm>
          <a:off x="5177873" y="17322897"/>
          <a:ext cx="2547640" cy="707886"/>
        </a:xfrm>
        <a:prstGeom prst="rect">
          <a:avLst/>
        </a:prstGeom>
        <a:solidFill>
          <a:schemeClr val="bg1"/>
        </a:solidFill>
      </xdr:spPr>
      <xdr:txBody>
        <a:bodyPr wrap="square" lIns="91440" tIns="0" rIns="91440" bIns="0" anchor="ctr" anchorCtr="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lvl="1" algn="ctr" defTabSz="885825" fontAlgn="auto">
            <a:spcBef>
              <a:spcPts val="0"/>
            </a:spcBef>
            <a:spcAft>
              <a:spcPts val="0"/>
            </a:spcAft>
            <a:buClr>
              <a:srgbClr val="004867"/>
            </a:buClr>
            <a:buSzPct val="115000"/>
            <a:defRPr/>
          </a:pPr>
          <a:r>
            <a:rPr lang="en-US" sz="1600">
              <a:solidFill>
                <a:srgbClr val="001E62"/>
              </a:solidFill>
              <a:latin typeface="Arial" panose="020B0604020202020204" pitchFamily="34" charset="0"/>
              <a:cs typeface="Arial" panose="020B0604020202020204" pitchFamily="34" charset="0"/>
              <a:sym typeface="Wingdings" panose="05000000000000000000" pitchFamily="2" charset="2"/>
            </a:rPr>
            <a:t>Semana </a:t>
          </a:r>
        </a:p>
        <a:p>
          <a:pPr marL="0" lvl="1" algn="ctr" defTabSz="885825" fontAlgn="auto">
            <a:spcBef>
              <a:spcPts val="0"/>
            </a:spcBef>
            <a:spcAft>
              <a:spcPts val="0"/>
            </a:spcAft>
            <a:buClr>
              <a:srgbClr val="004867"/>
            </a:buClr>
            <a:buSzPct val="115000"/>
            <a:defRPr/>
          </a:pPr>
          <a:r>
            <a:rPr lang="en-US" sz="1600">
              <a:solidFill>
                <a:srgbClr val="001E62"/>
              </a:solidFill>
              <a:latin typeface="Arial" panose="020B0604020202020204" pitchFamily="34" charset="0"/>
              <a:cs typeface="Arial" panose="020B0604020202020204" pitchFamily="34" charset="0"/>
              <a:sym typeface="Wingdings" panose="05000000000000000000" pitchFamily="2" charset="2"/>
            </a:rPr>
            <a:t>(10 maiores</a:t>
          </a:r>
          <a:r>
            <a:rPr lang="en-US" sz="1600" baseline="0">
              <a:solidFill>
                <a:srgbClr val="001E62"/>
              </a:solidFill>
              <a:latin typeface="Arial" panose="020B0604020202020204" pitchFamily="34" charset="0"/>
              <a:cs typeface="Arial" panose="020B0604020202020204" pitchFamily="34" charset="0"/>
              <a:sym typeface="Wingdings" panose="05000000000000000000" pitchFamily="2" charset="2"/>
            </a:rPr>
            <a:t> altas)</a:t>
          </a:r>
          <a:endParaRPr lang="en-US" sz="1600">
            <a:solidFill>
              <a:srgbClr val="001E62"/>
            </a:solidFill>
            <a:latin typeface="Arial" panose="020B0604020202020204" pitchFamily="34" charset="0"/>
            <a:cs typeface="Arial" panose="020B0604020202020204" pitchFamily="34" charset="0"/>
            <a:sym typeface="Wingdings" panose="05000000000000000000" pitchFamily="2" charset="2"/>
          </a:endParaRPr>
        </a:p>
        <a:p>
          <a:pPr marL="0" lvl="1" algn="ctr" defTabSz="885825" fontAlgn="auto">
            <a:spcBef>
              <a:spcPts val="0"/>
            </a:spcBef>
            <a:spcAft>
              <a:spcPts val="0"/>
            </a:spcAft>
            <a:buClr>
              <a:srgbClr val="004867"/>
            </a:buClr>
            <a:buSzPct val="115000"/>
            <a:defRPr/>
          </a:pPr>
          <a:endParaRPr lang="en-US" sz="1600">
            <a:solidFill>
              <a:srgbClr val="001E62"/>
            </a:solidFill>
            <a:latin typeface="Arial" panose="020B0604020202020204" pitchFamily="34" charset="0"/>
            <a:cs typeface="Arial" panose="020B0604020202020204" pitchFamily="34" charset="0"/>
            <a:sym typeface="Wingdings" panose="05000000000000000000" pitchFamily="2" charset="2"/>
          </a:endParaRPr>
        </a:p>
      </xdr:txBody>
    </xdr:sp>
    <xdr:clientData/>
  </xdr:twoCellAnchor>
  <xdr:twoCellAnchor>
    <xdr:from>
      <xdr:col>2</xdr:col>
      <xdr:colOff>311727</xdr:colOff>
      <xdr:row>76</xdr:row>
      <xdr:rowOff>157394</xdr:rowOff>
    </xdr:from>
    <xdr:to>
      <xdr:col>10</xdr:col>
      <xdr:colOff>500513</xdr:colOff>
      <xdr:row>90</xdr:row>
      <xdr:rowOff>190394</xdr:rowOff>
    </xdr:to>
    <xdr:sp macro="" textlink="">
      <xdr:nvSpPr>
        <xdr:cNvPr id="19" name="Rectangle: Rounded Corners 13">
          <a:extLst>
            <a:ext uri="{FF2B5EF4-FFF2-40B4-BE49-F238E27FC236}">
              <a16:creationId xmlns:a16="http://schemas.microsoft.com/office/drawing/2014/main" id="{19108213-A0A3-4149-BBC5-C6AE0D812BD1}"/>
            </a:ext>
          </a:extLst>
        </xdr:cNvPr>
        <xdr:cNvSpPr/>
      </xdr:nvSpPr>
      <xdr:spPr>
        <a:xfrm>
          <a:off x="1768492" y="14254394"/>
          <a:ext cx="9366403" cy="2700000"/>
        </a:xfrm>
        <a:prstGeom prst="roundRect">
          <a:avLst>
            <a:gd name="adj" fmla="val 11419"/>
          </a:avLst>
        </a:prstGeom>
        <a:solidFill>
          <a:srgbClr val="F2F3F7"/>
        </a:solidFill>
        <a:ln w="25400">
          <a:solidFill>
            <a:srgbClr val="001E6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xdr:col>
      <xdr:colOff>311727</xdr:colOff>
      <xdr:row>74</xdr:row>
      <xdr:rowOff>22421</xdr:rowOff>
    </xdr:from>
    <xdr:to>
      <xdr:col>10</xdr:col>
      <xdr:colOff>497191</xdr:colOff>
      <xdr:row>74</xdr:row>
      <xdr:rowOff>22421</xdr:rowOff>
    </xdr:to>
    <xdr:cxnSp macro="">
      <xdr:nvCxnSpPr>
        <xdr:cNvPr id="20" name="Straight Connector 9">
          <a:extLst>
            <a:ext uri="{FF2B5EF4-FFF2-40B4-BE49-F238E27FC236}">
              <a16:creationId xmlns:a16="http://schemas.microsoft.com/office/drawing/2014/main" id="{1611CDCC-1540-4F8D-B5AB-0CEA597369C1}"/>
            </a:ext>
          </a:extLst>
        </xdr:cNvPr>
        <xdr:cNvCxnSpPr>
          <a:cxnSpLocks/>
        </xdr:cNvCxnSpPr>
      </xdr:nvCxnSpPr>
      <xdr:spPr bwMode="auto">
        <a:xfrm>
          <a:off x="1768492" y="13738421"/>
          <a:ext cx="9363081" cy="0"/>
        </a:xfrm>
        <a:prstGeom prst="line">
          <a:avLst/>
        </a:prstGeom>
        <a:solidFill>
          <a:schemeClr val="bg2"/>
        </a:solidFill>
        <a:ln w="12700" cap="flat" cmpd="sng" algn="ctr">
          <a:solidFill>
            <a:schemeClr val="accent1">
              <a:lumMod val="50000"/>
            </a:schemeClr>
          </a:solidFill>
          <a:prstDash val="solid"/>
          <a:round/>
          <a:headEnd type="none" w="med" len="med"/>
          <a:tailEnd type="none" w="med" len="med"/>
        </a:ln>
        <a:effectLst/>
      </xdr:spPr>
    </xdr:cxnSp>
    <xdr:clientData/>
  </xdr:twoCellAnchor>
  <xdr:twoCellAnchor>
    <xdr:from>
      <xdr:col>3</xdr:col>
      <xdr:colOff>766942</xdr:colOff>
      <xdr:row>72</xdr:row>
      <xdr:rowOff>86591</xdr:rowOff>
    </xdr:from>
    <xdr:to>
      <xdr:col>7</xdr:col>
      <xdr:colOff>232475</xdr:colOff>
      <xdr:row>76</xdr:row>
      <xdr:rowOff>32477</xdr:rowOff>
    </xdr:to>
    <xdr:sp macro="" textlink="">
      <xdr:nvSpPr>
        <xdr:cNvPr id="21" name="Title 4">
          <a:extLst>
            <a:ext uri="{FF2B5EF4-FFF2-40B4-BE49-F238E27FC236}">
              <a16:creationId xmlns:a16="http://schemas.microsoft.com/office/drawing/2014/main" id="{8FFF43CF-F7DF-4D17-B92C-D7E7B37535AE}"/>
            </a:ext>
          </a:extLst>
        </xdr:cNvPr>
        <xdr:cNvSpPr txBox="1">
          <a:spLocks/>
        </xdr:cNvSpPr>
      </xdr:nvSpPr>
      <xdr:spPr>
        <a:xfrm>
          <a:off x="4980354" y="13421591"/>
          <a:ext cx="2939356" cy="707886"/>
        </a:xfrm>
        <a:prstGeom prst="rect">
          <a:avLst/>
        </a:prstGeom>
        <a:solidFill>
          <a:schemeClr val="bg1"/>
        </a:solidFill>
      </xdr:spPr>
      <xdr:txBody>
        <a:bodyPr wrap="square" lIns="91440" tIns="0" rIns="91440" bIns="0" anchor="ctr" anchorCtr="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lvl="1" algn="ctr" defTabSz="885825" fontAlgn="auto">
            <a:spcBef>
              <a:spcPts val="0"/>
            </a:spcBef>
            <a:spcAft>
              <a:spcPts val="0"/>
            </a:spcAft>
            <a:buClr>
              <a:srgbClr val="004867"/>
            </a:buClr>
            <a:buSzPct val="115000"/>
            <a:defRPr/>
          </a:pPr>
          <a:r>
            <a:rPr lang="en-US" sz="1600">
              <a:solidFill>
                <a:srgbClr val="001E62"/>
              </a:solidFill>
              <a:latin typeface="Arial" panose="020B0604020202020204" pitchFamily="34" charset="0"/>
              <a:cs typeface="Arial" panose="020B0604020202020204" pitchFamily="34" charset="0"/>
              <a:sym typeface="Wingdings" panose="05000000000000000000" pitchFamily="2" charset="2"/>
            </a:rPr>
            <a:t>Mês</a:t>
          </a:r>
        </a:p>
        <a:p>
          <a:pPr marL="0" lvl="1" algn="ctr" defTabSz="885825" fontAlgn="auto">
            <a:spcBef>
              <a:spcPts val="0"/>
            </a:spcBef>
            <a:spcAft>
              <a:spcPts val="0"/>
            </a:spcAft>
            <a:buClr>
              <a:srgbClr val="004867"/>
            </a:buClr>
            <a:buSzPct val="115000"/>
            <a:defRPr/>
          </a:pPr>
          <a:r>
            <a:rPr lang="en-US" sz="1600">
              <a:solidFill>
                <a:srgbClr val="001E62"/>
              </a:solidFill>
              <a:latin typeface="Arial" panose="020B0604020202020204" pitchFamily="34" charset="0"/>
              <a:cs typeface="Arial" panose="020B0604020202020204" pitchFamily="34" charset="0"/>
              <a:sym typeface="Wingdings" panose="05000000000000000000" pitchFamily="2" charset="2"/>
            </a:rPr>
            <a:t>(10 maiores</a:t>
          </a:r>
          <a:r>
            <a:rPr lang="en-US" sz="1600" baseline="0">
              <a:solidFill>
                <a:srgbClr val="001E62"/>
              </a:solidFill>
              <a:latin typeface="Arial" panose="020B0604020202020204" pitchFamily="34" charset="0"/>
              <a:cs typeface="Arial" panose="020B0604020202020204" pitchFamily="34" charset="0"/>
              <a:sym typeface="Wingdings" panose="05000000000000000000" pitchFamily="2" charset="2"/>
            </a:rPr>
            <a:t> altas)</a:t>
          </a:r>
          <a:endParaRPr lang="en-US" sz="1600">
            <a:solidFill>
              <a:srgbClr val="001E62"/>
            </a:solidFill>
            <a:latin typeface="Arial" panose="020B0604020202020204" pitchFamily="34" charset="0"/>
            <a:cs typeface="Arial" panose="020B0604020202020204" pitchFamily="34" charset="0"/>
            <a:sym typeface="Wingdings" panose="05000000000000000000" pitchFamily="2" charset="2"/>
          </a:endParaRPr>
        </a:p>
        <a:p>
          <a:pPr marL="0" lvl="1" algn="ctr" defTabSz="885825" fontAlgn="auto">
            <a:spcBef>
              <a:spcPts val="0"/>
            </a:spcBef>
            <a:spcAft>
              <a:spcPts val="0"/>
            </a:spcAft>
            <a:buClr>
              <a:srgbClr val="004867"/>
            </a:buClr>
            <a:buSzPct val="115000"/>
            <a:defRPr/>
          </a:pPr>
          <a:endParaRPr lang="en-US" sz="1600">
            <a:solidFill>
              <a:srgbClr val="001E62"/>
            </a:solidFill>
            <a:latin typeface="Arial" panose="020B0604020202020204" pitchFamily="34" charset="0"/>
            <a:cs typeface="Arial" panose="020B0604020202020204" pitchFamily="34" charset="0"/>
            <a:sym typeface="Wingdings" panose="05000000000000000000" pitchFamily="2" charset="2"/>
          </a:endParaRPr>
        </a:p>
      </xdr:txBody>
    </xdr:sp>
    <xdr:clientData/>
  </xdr:twoCellAnchor>
  <xdr:twoCellAnchor>
    <xdr:from>
      <xdr:col>2</xdr:col>
      <xdr:colOff>311727</xdr:colOff>
      <xdr:row>55</xdr:row>
      <xdr:rowOff>105439</xdr:rowOff>
    </xdr:from>
    <xdr:to>
      <xdr:col>10</xdr:col>
      <xdr:colOff>500513</xdr:colOff>
      <xdr:row>69</xdr:row>
      <xdr:rowOff>138439</xdr:rowOff>
    </xdr:to>
    <xdr:sp macro="" textlink="">
      <xdr:nvSpPr>
        <xdr:cNvPr id="31" name="Rectangle: Rounded Corners 13">
          <a:extLst>
            <a:ext uri="{FF2B5EF4-FFF2-40B4-BE49-F238E27FC236}">
              <a16:creationId xmlns:a16="http://schemas.microsoft.com/office/drawing/2014/main" id="{2AADF4CC-14D8-4842-A2C0-32140C30707F}"/>
            </a:ext>
          </a:extLst>
        </xdr:cNvPr>
        <xdr:cNvSpPr/>
      </xdr:nvSpPr>
      <xdr:spPr>
        <a:xfrm>
          <a:off x="1768492" y="10201939"/>
          <a:ext cx="9366403" cy="2700000"/>
        </a:xfrm>
        <a:prstGeom prst="roundRect">
          <a:avLst>
            <a:gd name="adj" fmla="val 11419"/>
          </a:avLst>
        </a:prstGeom>
        <a:solidFill>
          <a:srgbClr val="F2F3F7"/>
        </a:solidFill>
        <a:ln w="25400">
          <a:solidFill>
            <a:srgbClr val="001E6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xdr:col>
      <xdr:colOff>313388</xdr:colOff>
      <xdr:row>52</xdr:row>
      <xdr:rowOff>160966</xdr:rowOff>
    </xdr:from>
    <xdr:to>
      <xdr:col>10</xdr:col>
      <xdr:colOff>498852</xdr:colOff>
      <xdr:row>52</xdr:row>
      <xdr:rowOff>160966</xdr:rowOff>
    </xdr:to>
    <xdr:cxnSp macro="">
      <xdr:nvCxnSpPr>
        <xdr:cNvPr id="32" name="Straight Connector 9">
          <a:extLst>
            <a:ext uri="{FF2B5EF4-FFF2-40B4-BE49-F238E27FC236}">
              <a16:creationId xmlns:a16="http://schemas.microsoft.com/office/drawing/2014/main" id="{5699DC0E-030A-4B2C-A870-7EC10C68990C}"/>
            </a:ext>
          </a:extLst>
        </xdr:cNvPr>
        <xdr:cNvCxnSpPr>
          <a:cxnSpLocks/>
        </xdr:cNvCxnSpPr>
      </xdr:nvCxnSpPr>
      <xdr:spPr bwMode="auto">
        <a:xfrm>
          <a:off x="1770153" y="9685966"/>
          <a:ext cx="9363081" cy="0"/>
        </a:xfrm>
        <a:prstGeom prst="line">
          <a:avLst/>
        </a:prstGeom>
        <a:solidFill>
          <a:schemeClr val="bg2"/>
        </a:solidFill>
        <a:ln w="12700" cap="flat" cmpd="sng" algn="ctr">
          <a:solidFill>
            <a:schemeClr val="accent1">
              <a:lumMod val="50000"/>
            </a:schemeClr>
          </a:solidFill>
          <a:prstDash val="solid"/>
          <a:round/>
          <a:headEnd type="none" w="med" len="med"/>
          <a:tailEnd type="none" w="med" len="med"/>
        </a:ln>
        <a:effectLst/>
      </xdr:spPr>
    </xdr:cxnSp>
    <xdr:clientData/>
  </xdr:twoCellAnchor>
  <xdr:twoCellAnchor>
    <xdr:from>
      <xdr:col>3</xdr:col>
      <xdr:colOff>768603</xdr:colOff>
      <xdr:row>51</xdr:row>
      <xdr:rowOff>34636</xdr:rowOff>
    </xdr:from>
    <xdr:to>
      <xdr:col>7</xdr:col>
      <xdr:colOff>234136</xdr:colOff>
      <xdr:row>54</xdr:row>
      <xdr:rowOff>171022</xdr:rowOff>
    </xdr:to>
    <xdr:sp macro="" textlink="">
      <xdr:nvSpPr>
        <xdr:cNvPr id="33" name="Title 4">
          <a:extLst>
            <a:ext uri="{FF2B5EF4-FFF2-40B4-BE49-F238E27FC236}">
              <a16:creationId xmlns:a16="http://schemas.microsoft.com/office/drawing/2014/main" id="{8F1FB502-65BD-4B11-BF98-6C2D18E010AF}"/>
            </a:ext>
          </a:extLst>
        </xdr:cNvPr>
        <xdr:cNvSpPr txBox="1">
          <a:spLocks/>
        </xdr:cNvSpPr>
      </xdr:nvSpPr>
      <xdr:spPr>
        <a:xfrm>
          <a:off x="4982015" y="9369136"/>
          <a:ext cx="2939356" cy="707886"/>
        </a:xfrm>
        <a:prstGeom prst="rect">
          <a:avLst/>
        </a:prstGeom>
        <a:solidFill>
          <a:schemeClr val="bg1"/>
        </a:solidFill>
      </xdr:spPr>
      <xdr:txBody>
        <a:bodyPr wrap="square" lIns="91440" tIns="0" rIns="91440" bIns="0" anchor="ctr" anchorCtr="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lvl="1" algn="ctr" defTabSz="885825" fontAlgn="auto">
            <a:spcBef>
              <a:spcPts val="0"/>
            </a:spcBef>
            <a:spcAft>
              <a:spcPts val="0"/>
            </a:spcAft>
            <a:buClr>
              <a:srgbClr val="004867"/>
            </a:buClr>
            <a:buSzPct val="115000"/>
            <a:defRPr/>
          </a:pPr>
          <a:r>
            <a:rPr lang="en-US" sz="1600">
              <a:solidFill>
                <a:srgbClr val="001E62"/>
              </a:solidFill>
              <a:latin typeface="Arial" panose="020B0604020202020204" pitchFamily="34" charset="0"/>
              <a:cs typeface="Arial" panose="020B0604020202020204" pitchFamily="34" charset="0"/>
              <a:sym typeface="Wingdings" panose="05000000000000000000" pitchFamily="2" charset="2"/>
            </a:rPr>
            <a:t>3 Meses</a:t>
          </a:r>
        </a:p>
        <a:p>
          <a:pPr marL="0" lvl="1" algn="ctr" defTabSz="885825" fontAlgn="auto">
            <a:spcBef>
              <a:spcPts val="0"/>
            </a:spcBef>
            <a:spcAft>
              <a:spcPts val="0"/>
            </a:spcAft>
            <a:buClr>
              <a:srgbClr val="004867"/>
            </a:buClr>
            <a:buSzPct val="115000"/>
            <a:defRPr/>
          </a:pPr>
          <a:r>
            <a:rPr lang="en-US" sz="1600">
              <a:solidFill>
                <a:srgbClr val="001E62"/>
              </a:solidFill>
              <a:latin typeface="Arial" panose="020B0604020202020204" pitchFamily="34" charset="0"/>
              <a:cs typeface="Arial" panose="020B0604020202020204" pitchFamily="34" charset="0"/>
              <a:sym typeface="Wingdings" panose="05000000000000000000" pitchFamily="2" charset="2"/>
            </a:rPr>
            <a:t>(10 maiores</a:t>
          </a:r>
          <a:r>
            <a:rPr lang="en-US" sz="1600" baseline="0">
              <a:solidFill>
                <a:srgbClr val="001E62"/>
              </a:solidFill>
              <a:latin typeface="Arial" panose="020B0604020202020204" pitchFamily="34" charset="0"/>
              <a:cs typeface="Arial" panose="020B0604020202020204" pitchFamily="34" charset="0"/>
              <a:sym typeface="Wingdings" panose="05000000000000000000" pitchFamily="2" charset="2"/>
            </a:rPr>
            <a:t> altas)</a:t>
          </a:r>
          <a:endParaRPr lang="en-US" sz="1600">
            <a:solidFill>
              <a:srgbClr val="001E62"/>
            </a:solidFill>
            <a:latin typeface="Arial" panose="020B0604020202020204" pitchFamily="34" charset="0"/>
            <a:cs typeface="Arial" panose="020B0604020202020204" pitchFamily="34" charset="0"/>
            <a:sym typeface="Wingdings" panose="05000000000000000000" pitchFamily="2" charset="2"/>
          </a:endParaRPr>
        </a:p>
        <a:p>
          <a:pPr marL="0" lvl="1" algn="ctr" defTabSz="885825" fontAlgn="auto">
            <a:spcBef>
              <a:spcPts val="0"/>
            </a:spcBef>
            <a:spcAft>
              <a:spcPts val="0"/>
            </a:spcAft>
            <a:buClr>
              <a:srgbClr val="004867"/>
            </a:buClr>
            <a:buSzPct val="115000"/>
            <a:defRPr/>
          </a:pPr>
          <a:endParaRPr lang="en-US" sz="1600">
            <a:solidFill>
              <a:srgbClr val="001E62"/>
            </a:solidFill>
            <a:latin typeface="Arial" panose="020B0604020202020204" pitchFamily="34" charset="0"/>
            <a:cs typeface="Arial" panose="020B0604020202020204" pitchFamily="34" charset="0"/>
            <a:sym typeface="Wingdings" panose="05000000000000000000" pitchFamily="2" charset="2"/>
          </a:endParaRPr>
        </a:p>
      </xdr:txBody>
    </xdr:sp>
    <xdr:clientData/>
  </xdr:twoCellAnchor>
  <xdr:twoCellAnchor>
    <xdr:from>
      <xdr:col>2</xdr:col>
      <xdr:colOff>311727</xdr:colOff>
      <xdr:row>33</xdr:row>
      <xdr:rowOff>70803</xdr:rowOff>
    </xdr:from>
    <xdr:to>
      <xdr:col>10</xdr:col>
      <xdr:colOff>500513</xdr:colOff>
      <xdr:row>47</xdr:row>
      <xdr:rowOff>103803</xdr:rowOff>
    </xdr:to>
    <xdr:sp macro="" textlink="">
      <xdr:nvSpPr>
        <xdr:cNvPr id="37" name="Rectangle: Rounded Corners 13">
          <a:extLst>
            <a:ext uri="{FF2B5EF4-FFF2-40B4-BE49-F238E27FC236}">
              <a16:creationId xmlns:a16="http://schemas.microsoft.com/office/drawing/2014/main" id="{71C3C425-7EB2-4308-B390-46B35BA3F2EB}"/>
            </a:ext>
          </a:extLst>
        </xdr:cNvPr>
        <xdr:cNvSpPr/>
      </xdr:nvSpPr>
      <xdr:spPr>
        <a:xfrm>
          <a:off x="1768492" y="5976303"/>
          <a:ext cx="9366403" cy="2700000"/>
        </a:xfrm>
        <a:prstGeom prst="roundRect">
          <a:avLst>
            <a:gd name="adj" fmla="val 11419"/>
          </a:avLst>
        </a:prstGeom>
        <a:solidFill>
          <a:srgbClr val="F2F3F7"/>
        </a:solidFill>
        <a:ln w="25400">
          <a:solidFill>
            <a:srgbClr val="001E6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xdr:col>
      <xdr:colOff>313388</xdr:colOff>
      <xdr:row>30</xdr:row>
      <xdr:rowOff>126330</xdr:rowOff>
    </xdr:from>
    <xdr:to>
      <xdr:col>10</xdr:col>
      <xdr:colOff>498852</xdr:colOff>
      <xdr:row>30</xdr:row>
      <xdr:rowOff>126330</xdr:rowOff>
    </xdr:to>
    <xdr:cxnSp macro="">
      <xdr:nvCxnSpPr>
        <xdr:cNvPr id="38" name="Straight Connector 9">
          <a:extLst>
            <a:ext uri="{FF2B5EF4-FFF2-40B4-BE49-F238E27FC236}">
              <a16:creationId xmlns:a16="http://schemas.microsoft.com/office/drawing/2014/main" id="{3CA6D891-EEE7-498A-9C80-47E15D3B4190}"/>
            </a:ext>
          </a:extLst>
        </xdr:cNvPr>
        <xdr:cNvCxnSpPr>
          <a:cxnSpLocks/>
        </xdr:cNvCxnSpPr>
      </xdr:nvCxnSpPr>
      <xdr:spPr bwMode="auto">
        <a:xfrm>
          <a:off x="1770153" y="5460330"/>
          <a:ext cx="9363081" cy="0"/>
        </a:xfrm>
        <a:prstGeom prst="line">
          <a:avLst/>
        </a:prstGeom>
        <a:solidFill>
          <a:schemeClr val="bg2"/>
        </a:solidFill>
        <a:ln w="12700" cap="flat" cmpd="sng" algn="ctr">
          <a:solidFill>
            <a:schemeClr val="accent1">
              <a:lumMod val="50000"/>
            </a:schemeClr>
          </a:solidFill>
          <a:prstDash val="solid"/>
          <a:round/>
          <a:headEnd type="none" w="med" len="med"/>
          <a:tailEnd type="none" w="med" len="med"/>
        </a:ln>
        <a:effectLst/>
      </xdr:spPr>
    </xdr:cxnSp>
    <xdr:clientData/>
  </xdr:twoCellAnchor>
  <xdr:twoCellAnchor>
    <xdr:from>
      <xdr:col>3</xdr:col>
      <xdr:colOff>768603</xdr:colOff>
      <xdr:row>29</xdr:row>
      <xdr:rowOff>0</xdr:rowOff>
    </xdr:from>
    <xdr:to>
      <xdr:col>7</xdr:col>
      <xdr:colOff>234136</xdr:colOff>
      <xdr:row>32</xdr:row>
      <xdr:rowOff>136386</xdr:rowOff>
    </xdr:to>
    <xdr:sp macro="" textlink="">
      <xdr:nvSpPr>
        <xdr:cNvPr id="39" name="Title 4">
          <a:extLst>
            <a:ext uri="{FF2B5EF4-FFF2-40B4-BE49-F238E27FC236}">
              <a16:creationId xmlns:a16="http://schemas.microsoft.com/office/drawing/2014/main" id="{31922761-77FF-46F3-AD8B-FFB5C4FBE64D}"/>
            </a:ext>
          </a:extLst>
        </xdr:cNvPr>
        <xdr:cNvSpPr txBox="1">
          <a:spLocks/>
        </xdr:cNvSpPr>
      </xdr:nvSpPr>
      <xdr:spPr>
        <a:xfrm>
          <a:off x="4982015" y="5143500"/>
          <a:ext cx="2939356" cy="707886"/>
        </a:xfrm>
        <a:prstGeom prst="rect">
          <a:avLst/>
        </a:prstGeom>
        <a:solidFill>
          <a:schemeClr val="bg1"/>
        </a:solidFill>
      </xdr:spPr>
      <xdr:txBody>
        <a:bodyPr wrap="square" lIns="91440" tIns="0" rIns="91440" bIns="0" anchor="ctr" anchorCtr="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lvl="1" algn="ctr" defTabSz="885825" fontAlgn="auto">
            <a:spcBef>
              <a:spcPts val="0"/>
            </a:spcBef>
            <a:spcAft>
              <a:spcPts val="0"/>
            </a:spcAft>
            <a:buClr>
              <a:srgbClr val="004867"/>
            </a:buClr>
            <a:buSzPct val="115000"/>
            <a:defRPr/>
          </a:pPr>
          <a:r>
            <a:rPr lang="en-US" sz="1600">
              <a:solidFill>
                <a:srgbClr val="001E62"/>
              </a:solidFill>
              <a:latin typeface="Arial" panose="020B0604020202020204" pitchFamily="34" charset="0"/>
              <a:cs typeface="Arial" panose="020B0604020202020204" pitchFamily="34" charset="0"/>
              <a:sym typeface="Wingdings" panose="05000000000000000000" pitchFamily="2" charset="2"/>
            </a:rPr>
            <a:t>1 ano</a:t>
          </a:r>
        </a:p>
        <a:p>
          <a:pPr marL="0" lvl="1" algn="ctr" defTabSz="885825" fontAlgn="auto">
            <a:spcBef>
              <a:spcPts val="0"/>
            </a:spcBef>
            <a:spcAft>
              <a:spcPts val="0"/>
            </a:spcAft>
            <a:buClr>
              <a:srgbClr val="004867"/>
            </a:buClr>
            <a:buSzPct val="115000"/>
            <a:defRPr/>
          </a:pPr>
          <a:r>
            <a:rPr lang="en-US" sz="1600">
              <a:solidFill>
                <a:srgbClr val="001E62"/>
              </a:solidFill>
              <a:latin typeface="Arial" panose="020B0604020202020204" pitchFamily="34" charset="0"/>
              <a:cs typeface="Arial" panose="020B0604020202020204" pitchFamily="34" charset="0"/>
              <a:sym typeface="Wingdings" panose="05000000000000000000" pitchFamily="2" charset="2"/>
            </a:rPr>
            <a:t>(10 maiores</a:t>
          </a:r>
          <a:r>
            <a:rPr lang="en-US" sz="1600" baseline="0">
              <a:solidFill>
                <a:srgbClr val="001E62"/>
              </a:solidFill>
              <a:latin typeface="Arial" panose="020B0604020202020204" pitchFamily="34" charset="0"/>
              <a:cs typeface="Arial" panose="020B0604020202020204" pitchFamily="34" charset="0"/>
              <a:sym typeface="Wingdings" panose="05000000000000000000" pitchFamily="2" charset="2"/>
            </a:rPr>
            <a:t> altas)</a:t>
          </a:r>
          <a:endParaRPr lang="en-US" sz="1600">
            <a:solidFill>
              <a:srgbClr val="001E62"/>
            </a:solidFill>
            <a:latin typeface="Arial" panose="020B0604020202020204" pitchFamily="34" charset="0"/>
            <a:cs typeface="Arial" panose="020B0604020202020204" pitchFamily="34" charset="0"/>
            <a:sym typeface="Wingdings" panose="05000000000000000000" pitchFamily="2" charset="2"/>
          </a:endParaRPr>
        </a:p>
        <a:p>
          <a:pPr marL="0" lvl="1" algn="ctr" defTabSz="885825" fontAlgn="auto">
            <a:spcBef>
              <a:spcPts val="0"/>
            </a:spcBef>
            <a:spcAft>
              <a:spcPts val="0"/>
            </a:spcAft>
            <a:buClr>
              <a:srgbClr val="004867"/>
            </a:buClr>
            <a:buSzPct val="115000"/>
            <a:defRPr/>
          </a:pPr>
          <a:endParaRPr lang="en-US" sz="1600">
            <a:solidFill>
              <a:srgbClr val="001E62"/>
            </a:solidFill>
            <a:latin typeface="Arial" panose="020B0604020202020204" pitchFamily="34" charset="0"/>
            <a:cs typeface="Arial" panose="020B0604020202020204" pitchFamily="34" charset="0"/>
            <a:sym typeface="Wingdings" panose="05000000000000000000" pitchFamily="2" charset="2"/>
          </a:endParaRPr>
        </a:p>
      </xdr:txBody>
    </xdr:sp>
    <xdr:clientData/>
  </xdr:twoCellAnchor>
  <xdr:twoCellAnchor>
    <xdr:from>
      <xdr:col>2</xdr:col>
      <xdr:colOff>311727</xdr:colOff>
      <xdr:row>11</xdr:row>
      <xdr:rowOff>18848</xdr:rowOff>
    </xdr:from>
    <xdr:to>
      <xdr:col>10</xdr:col>
      <xdr:colOff>500513</xdr:colOff>
      <xdr:row>25</xdr:row>
      <xdr:rowOff>51848</xdr:rowOff>
    </xdr:to>
    <xdr:sp macro="" textlink="">
      <xdr:nvSpPr>
        <xdr:cNvPr id="43" name="Rectangle: Rounded Corners 13">
          <a:extLst>
            <a:ext uri="{FF2B5EF4-FFF2-40B4-BE49-F238E27FC236}">
              <a16:creationId xmlns:a16="http://schemas.microsoft.com/office/drawing/2014/main" id="{2D070E62-F165-47AB-84EB-0B67D05304A1}"/>
            </a:ext>
          </a:extLst>
        </xdr:cNvPr>
        <xdr:cNvSpPr/>
      </xdr:nvSpPr>
      <xdr:spPr>
        <a:xfrm>
          <a:off x="1768492" y="1733348"/>
          <a:ext cx="9366403" cy="2700000"/>
        </a:xfrm>
        <a:prstGeom prst="roundRect">
          <a:avLst>
            <a:gd name="adj" fmla="val 11419"/>
          </a:avLst>
        </a:prstGeom>
        <a:solidFill>
          <a:srgbClr val="F2F3F7"/>
        </a:solidFill>
        <a:ln w="25400">
          <a:solidFill>
            <a:srgbClr val="001E6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xdr:col>
      <xdr:colOff>313388</xdr:colOff>
      <xdr:row>8</xdr:row>
      <xdr:rowOff>74375</xdr:rowOff>
    </xdr:from>
    <xdr:to>
      <xdr:col>10</xdr:col>
      <xdr:colOff>498852</xdr:colOff>
      <xdr:row>8</xdr:row>
      <xdr:rowOff>74375</xdr:rowOff>
    </xdr:to>
    <xdr:cxnSp macro="">
      <xdr:nvCxnSpPr>
        <xdr:cNvPr id="44" name="Straight Connector 9">
          <a:extLst>
            <a:ext uri="{FF2B5EF4-FFF2-40B4-BE49-F238E27FC236}">
              <a16:creationId xmlns:a16="http://schemas.microsoft.com/office/drawing/2014/main" id="{8AF6E4B1-D518-45AD-85CA-95ECE7D607E7}"/>
            </a:ext>
          </a:extLst>
        </xdr:cNvPr>
        <xdr:cNvCxnSpPr>
          <a:cxnSpLocks/>
        </xdr:cNvCxnSpPr>
      </xdr:nvCxnSpPr>
      <xdr:spPr bwMode="auto">
        <a:xfrm>
          <a:off x="1770153" y="1217375"/>
          <a:ext cx="9363081" cy="0"/>
        </a:xfrm>
        <a:prstGeom prst="line">
          <a:avLst/>
        </a:prstGeom>
        <a:solidFill>
          <a:schemeClr val="bg2"/>
        </a:solidFill>
        <a:ln w="12700" cap="flat" cmpd="sng" algn="ctr">
          <a:solidFill>
            <a:schemeClr val="accent1">
              <a:lumMod val="50000"/>
            </a:schemeClr>
          </a:solidFill>
          <a:prstDash val="solid"/>
          <a:round/>
          <a:headEnd type="none" w="med" len="med"/>
          <a:tailEnd type="none" w="med" len="med"/>
        </a:ln>
        <a:effectLst/>
      </xdr:spPr>
    </xdr:cxnSp>
    <xdr:clientData/>
  </xdr:twoCellAnchor>
  <xdr:twoCellAnchor>
    <xdr:from>
      <xdr:col>3</xdr:col>
      <xdr:colOff>768603</xdr:colOff>
      <xdr:row>6</xdr:row>
      <xdr:rowOff>138545</xdr:rowOff>
    </xdr:from>
    <xdr:to>
      <xdr:col>7</xdr:col>
      <xdr:colOff>234136</xdr:colOff>
      <xdr:row>10</xdr:row>
      <xdr:rowOff>84431</xdr:rowOff>
    </xdr:to>
    <xdr:sp macro="" textlink="">
      <xdr:nvSpPr>
        <xdr:cNvPr id="45" name="Title 4">
          <a:extLst>
            <a:ext uri="{FF2B5EF4-FFF2-40B4-BE49-F238E27FC236}">
              <a16:creationId xmlns:a16="http://schemas.microsoft.com/office/drawing/2014/main" id="{2230B881-4263-4ECB-B3FC-C042C461CA86}"/>
            </a:ext>
          </a:extLst>
        </xdr:cNvPr>
        <xdr:cNvSpPr txBox="1">
          <a:spLocks/>
        </xdr:cNvSpPr>
      </xdr:nvSpPr>
      <xdr:spPr>
        <a:xfrm>
          <a:off x="4982015" y="900545"/>
          <a:ext cx="2939356" cy="707886"/>
        </a:xfrm>
        <a:prstGeom prst="rect">
          <a:avLst/>
        </a:prstGeom>
        <a:solidFill>
          <a:schemeClr val="bg1"/>
        </a:solidFill>
      </xdr:spPr>
      <xdr:txBody>
        <a:bodyPr wrap="square" lIns="91440" tIns="0" rIns="91440" bIns="0" anchor="ctr" anchorCtr="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lvl="1" algn="ctr" defTabSz="885825" fontAlgn="auto">
            <a:spcBef>
              <a:spcPts val="0"/>
            </a:spcBef>
            <a:spcAft>
              <a:spcPts val="0"/>
            </a:spcAft>
            <a:buClr>
              <a:srgbClr val="004867"/>
            </a:buClr>
            <a:buSzPct val="115000"/>
            <a:defRPr/>
          </a:pPr>
          <a:r>
            <a:rPr lang="en-US" sz="1600">
              <a:solidFill>
                <a:srgbClr val="001E62"/>
              </a:solidFill>
              <a:latin typeface="Arial" panose="020B0604020202020204" pitchFamily="34" charset="0"/>
              <a:cs typeface="Arial" panose="020B0604020202020204" pitchFamily="34" charset="0"/>
              <a:sym typeface="Wingdings" panose="05000000000000000000" pitchFamily="2" charset="2"/>
            </a:rPr>
            <a:t> Acumulado</a:t>
          </a:r>
          <a:r>
            <a:rPr lang="en-US" sz="1600" baseline="0">
              <a:solidFill>
                <a:srgbClr val="001E62"/>
              </a:solidFill>
              <a:latin typeface="Arial" panose="020B0604020202020204" pitchFamily="34" charset="0"/>
              <a:cs typeface="Arial" panose="020B0604020202020204" pitchFamily="34" charset="0"/>
              <a:sym typeface="Wingdings" panose="05000000000000000000" pitchFamily="2" charset="2"/>
            </a:rPr>
            <a:t> do ano</a:t>
          </a:r>
          <a:endParaRPr lang="en-US" sz="1600">
            <a:solidFill>
              <a:srgbClr val="001E62"/>
            </a:solidFill>
            <a:latin typeface="Arial" panose="020B0604020202020204" pitchFamily="34" charset="0"/>
            <a:cs typeface="Arial" panose="020B0604020202020204" pitchFamily="34" charset="0"/>
            <a:sym typeface="Wingdings" panose="05000000000000000000" pitchFamily="2" charset="2"/>
          </a:endParaRPr>
        </a:p>
        <a:p>
          <a:pPr marL="0" lvl="1" algn="ctr" defTabSz="885825" fontAlgn="auto">
            <a:spcBef>
              <a:spcPts val="0"/>
            </a:spcBef>
            <a:spcAft>
              <a:spcPts val="0"/>
            </a:spcAft>
            <a:buClr>
              <a:srgbClr val="004867"/>
            </a:buClr>
            <a:buSzPct val="115000"/>
            <a:defRPr/>
          </a:pPr>
          <a:r>
            <a:rPr lang="en-US" sz="1600">
              <a:solidFill>
                <a:srgbClr val="001E62"/>
              </a:solidFill>
              <a:latin typeface="Arial" panose="020B0604020202020204" pitchFamily="34" charset="0"/>
              <a:cs typeface="Arial" panose="020B0604020202020204" pitchFamily="34" charset="0"/>
              <a:sym typeface="Wingdings" panose="05000000000000000000" pitchFamily="2" charset="2"/>
            </a:rPr>
            <a:t>(10 maiores</a:t>
          </a:r>
          <a:r>
            <a:rPr lang="en-US" sz="1600" baseline="0">
              <a:solidFill>
                <a:srgbClr val="001E62"/>
              </a:solidFill>
              <a:latin typeface="Arial" panose="020B0604020202020204" pitchFamily="34" charset="0"/>
              <a:cs typeface="Arial" panose="020B0604020202020204" pitchFamily="34" charset="0"/>
              <a:sym typeface="Wingdings" panose="05000000000000000000" pitchFamily="2" charset="2"/>
            </a:rPr>
            <a:t> altas)</a:t>
          </a:r>
          <a:endParaRPr lang="en-US" sz="1600">
            <a:solidFill>
              <a:srgbClr val="001E62"/>
            </a:solidFill>
            <a:latin typeface="Arial" panose="020B0604020202020204" pitchFamily="34" charset="0"/>
            <a:cs typeface="Arial" panose="020B0604020202020204" pitchFamily="34" charset="0"/>
            <a:sym typeface="Wingdings" panose="05000000000000000000" pitchFamily="2" charset="2"/>
          </a:endParaRPr>
        </a:p>
        <a:p>
          <a:pPr marL="0" lvl="1" algn="ctr" defTabSz="885825" fontAlgn="auto">
            <a:spcBef>
              <a:spcPts val="0"/>
            </a:spcBef>
            <a:spcAft>
              <a:spcPts val="0"/>
            </a:spcAft>
            <a:buClr>
              <a:srgbClr val="004867"/>
            </a:buClr>
            <a:buSzPct val="115000"/>
            <a:defRPr/>
          </a:pPr>
          <a:endParaRPr lang="en-US" sz="1600">
            <a:solidFill>
              <a:srgbClr val="001E62"/>
            </a:solidFill>
            <a:latin typeface="Arial" panose="020B0604020202020204" pitchFamily="34" charset="0"/>
            <a:cs typeface="Arial" panose="020B0604020202020204" pitchFamily="34" charset="0"/>
            <a:sym typeface="Wingdings" panose="05000000000000000000" pitchFamily="2" charset="2"/>
          </a:endParaRPr>
        </a:p>
      </xdr:txBody>
    </xdr:sp>
    <xdr:clientData/>
  </xdr:twoCellAnchor>
  <xdr:twoCellAnchor>
    <xdr:from>
      <xdr:col>2</xdr:col>
      <xdr:colOff>609928</xdr:colOff>
      <xdr:row>11</xdr:row>
      <xdr:rowOff>167287</xdr:rowOff>
    </xdr:from>
    <xdr:to>
      <xdr:col>10</xdr:col>
      <xdr:colOff>202312</xdr:colOff>
      <xdr:row>24</xdr:row>
      <xdr:rowOff>116018</xdr:rowOff>
    </xdr:to>
    <xdr:graphicFrame macro="">
      <xdr:nvGraphicFramePr>
        <xdr:cNvPr id="49" name="Gráfico 48">
          <a:extLst>
            <a:ext uri="{FF2B5EF4-FFF2-40B4-BE49-F238E27FC236}">
              <a16:creationId xmlns:a16="http://schemas.microsoft.com/office/drawing/2014/main" id="{ECDB26A5-B899-4F77-8266-A27539BF3F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609928</xdr:colOff>
      <xdr:row>34</xdr:row>
      <xdr:rowOff>0</xdr:rowOff>
    </xdr:from>
    <xdr:to>
      <xdr:col>10</xdr:col>
      <xdr:colOff>202312</xdr:colOff>
      <xdr:row>46</xdr:row>
      <xdr:rowOff>139231</xdr:rowOff>
    </xdr:to>
    <xdr:graphicFrame macro="">
      <xdr:nvGraphicFramePr>
        <xdr:cNvPr id="52" name="Gráfico 51">
          <a:extLst>
            <a:ext uri="{FF2B5EF4-FFF2-40B4-BE49-F238E27FC236}">
              <a16:creationId xmlns:a16="http://schemas.microsoft.com/office/drawing/2014/main" id="{3527297D-7791-4642-BA9A-08C72DB1F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609928</xdr:colOff>
      <xdr:row>55</xdr:row>
      <xdr:rowOff>138545</xdr:rowOff>
    </xdr:from>
    <xdr:to>
      <xdr:col>10</xdr:col>
      <xdr:colOff>202312</xdr:colOff>
      <xdr:row>68</xdr:row>
      <xdr:rowOff>87276</xdr:rowOff>
    </xdr:to>
    <xdr:graphicFrame macro="">
      <xdr:nvGraphicFramePr>
        <xdr:cNvPr id="54" name="Gráfico 53">
          <a:extLst>
            <a:ext uri="{FF2B5EF4-FFF2-40B4-BE49-F238E27FC236}">
              <a16:creationId xmlns:a16="http://schemas.microsoft.com/office/drawing/2014/main" id="{D9BB76B7-C63E-4904-A968-8AED6E0EAA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609928</xdr:colOff>
      <xdr:row>77</xdr:row>
      <xdr:rowOff>51955</xdr:rowOff>
    </xdr:from>
    <xdr:to>
      <xdr:col>10</xdr:col>
      <xdr:colOff>202312</xdr:colOff>
      <xdr:row>90</xdr:row>
      <xdr:rowOff>686</xdr:rowOff>
    </xdr:to>
    <xdr:graphicFrame macro="">
      <xdr:nvGraphicFramePr>
        <xdr:cNvPr id="56" name="Gráfico 55">
          <a:extLst>
            <a:ext uri="{FF2B5EF4-FFF2-40B4-BE49-F238E27FC236}">
              <a16:creationId xmlns:a16="http://schemas.microsoft.com/office/drawing/2014/main" id="{7E96B386-C385-459C-8419-660D216CE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609928</xdr:colOff>
      <xdr:row>98</xdr:row>
      <xdr:rowOff>121228</xdr:rowOff>
    </xdr:from>
    <xdr:to>
      <xdr:col>10</xdr:col>
      <xdr:colOff>202312</xdr:colOff>
      <xdr:row>111</xdr:row>
      <xdr:rowOff>69959</xdr:rowOff>
    </xdr:to>
    <xdr:graphicFrame macro="">
      <xdr:nvGraphicFramePr>
        <xdr:cNvPr id="58" name="Gráfico 57">
          <a:extLst>
            <a:ext uri="{FF2B5EF4-FFF2-40B4-BE49-F238E27FC236}">
              <a16:creationId xmlns:a16="http://schemas.microsoft.com/office/drawing/2014/main" id="{C141ECFA-57A3-4579-B13F-59B566BCF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455223</xdr:colOff>
      <xdr:row>1</xdr:row>
      <xdr:rowOff>183696</xdr:rowOff>
    </xdr:from>
    <xdr:to>
      <xdr:col>2</xdr:col>
      <xdr:colOff>1440838</xdr:colOff>
      <xdr:row>3</xdr:row>
      <xdr:rowOff>170089</xdr:rowOff>
    </xdr:to>
    <xdr:pic>
      <xdr:nvPicPr>
        <xdr:cNvPr id="61" name="Picture 1" descr="Fundo preto com letras brancas&#10;&#10;Descrição gerada automaticamente">
          <a:extLst>
            <a:ext uri="{FF2B5EF4-FFF2-40B4-BE49-F238E27FC236}">
              <a16:creationId xmlns:a16="http://schemas.microsoft.com/office/drawing/2014/main" id="{4541C35C-E358-4788-A9E0-136135BD770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97580" y="374196"/>
          <a:ext cx="985615" cy="367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1687286</xdr:colOff>
      <xdr:row>1</xdr:row>
      <xdr:rowOff>183696</xdr:rowOff>
    </xdr:from>
    <xdr:to>
      <xdr:col>3</xdr:col>
      <xdr:colOff>252773</xdr:colOff>
      <xdr:row>3</xdr:row>
      <xdr:rowOff>114333</xdr:rowOff>
    </xdr:to>
    <xdr:sp macro="" textlink="">
      <xdr:nvSpPr>
        <xdr:cNvPr id="48" name="Rectangle: Rounded Corners 6">
          <a:hlinkClick xmlns:r="http://schemas.openxmlformats.org/officeDocument/2006/relationships" r:id="rId7"/>
          <a:extLst>
            <a:ext uri="{FF2B5EF4-FFF2-40B4-BE49-F238E27FC236}">
              <a16:creationId xmlns:a16="http://schemas.microsoft.com/office/drawing/2014/main" id="{EF1A65B5-6C72-4DDF-9B1F-7B62BD9D9C25}"/>
            </a:ext>
          </a:extLst>
        </xdr:cNvPr>
        <xdr:cNvSpPr/>
      </xdr:nvSpPr>
      <xdr:spPr>
        <a:xfrm>
          <a:off x="3129643" y="374196"/>
          <a:ext cx="1314130" cy="311637"/>
        </a:xfrm>
        <a:prstGeom prst="roundRect">
          <a:avLst/>
        </a:prstGeom>
        <a:solidFill>
          <a:srgbClr val="001E61"/>
        </a:solidFill>
        <a:ln>
          <a:solidFill>
            <a:schemeClr val="accent1">
              <a:lumMod val="5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n-US" sz="1600" b="1">
              <a:latin typeface="Arial" panose="020B0604020202020204" pitchFamily="34" charset="0"/>
              <a:cs typeface="Arial" panose="020B0604020202020204" pitchFamily="34" charset="0"/>
            </a:rPr>
            <a:t>Menu</a:t>
          </a:r>
        </a:p>
      </xdr:txBody>
    </xdr:sp>
    <xdr:clientData/>
  </xdr:twoCellAnchor>
  <xdr:twoCellAnchor>
    <xdr:from>
      <xdr:col>4</xdr:col>
      <xdr:colOff>94096</xdr:colOff>
      <xdr:row>1</xdr:row>
      <xdr:rowOff>149059</xdr:rowOff>
    </xdr:from>
    <xdr:to>
      <xdr:col>6</xdr:col>
      <xdr:colOff>527644</xdr:colOff>
      <xdr:row>3</xdr:row>
      <xdr:rowOff>72893</xdr:rowOff>
    </xdr:to>
    <xdr:sp macro="" textlink="">
      <xdr:nvSpPr>
        <xdr:cNvPr id="51" name="Rectangle: Rounded Corners 6">
          <a:extLst>
            <a:ext uri="{FF2B5EF4-FFF2-40B4-BE49-F238E27FC236}">
              <a16:creationId xmlns:a16="http://schemas.microsoft.com/office/drawing/2014/main" id="{46EECD38-6FAF-4FC5-AFFB-0A68B9F2DB7E}"/>
            </a:ext>
          </a:extLst>
        </xdr:cNvPr>
        <xdr:cNvSpPr/>
      </xdr:nvSpPr>
      <xdr:spPr>
        <a:xfrm>
          <a:off x="5584978" y="339559"/>
          <a:ext cx="1733431" cy="304834"/>
        </a:xfrm>
        <a:prstGeom prst="roundRect">
          <a:avLst/>
        </a:prstGeom>
        <a:solidFill>
          <a:srgbClr val="C8D2EB"/>
        </a:solidFill>
        <a:ln>
          <a:solidFill>
            <a:schemeClr val="accent1">
              <a:lumMod val="5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n-US" sz="1600" b="1">
              <a:solidFill>
                <a:sysClr val="windowText" lastClr="000000"/>
              </a:solidFill>
              <a:latin typeface="Arial" panose="020B0604020202020204" pitchFamily="34" charset="0"/>
              <a:cs typeface="Arial" panose="020B0604020202020204" pitchFamily="34" charset="0"/>
            </a:rPr>
            <a:t>Altas </a:t>
          </a:r>
        </a:p>
      </xdr:txBody>
    </xdr:sp>
    <xdr:clientData/>
  </xdr:twoCellAnchor>
  <xdr:twoCellAnchor>
    <xdr:from>
      <xdr:col>3</xdr:col>
      <xdr:colOff>829588</xdr:colOff>
      <xdr:row>1</xdr:row>
      <xdr:rowOff>151798</xdr:rowOff>
    </xdr:from>
    <xdr:to>
      <xdr:col>4</xdr:col>
      <xdr:colOff>5242</xdr:colOff>
      <xdr:row>3</xdr:row>
      <xdr:rowOff>70155</xdr:rowOff>
    </xdr:to>
    <xdr:sp macro="" textlink="">
      <xdr:nvSpPr>
        <xdr:cNvPr id="60" name="Seta: para a Esquerda 59">
          <a:hlinkClick xmlns:r="http://schemas.openxmlformats.org/officeDocument/2006/relationships" r:id="rId8"/>
          <a:extLst>
            <a:ext uri="{FF2B5EF4-FFF2-40B4-BE49-F238E27FC236}">
              <a16:creationId xmlns:a16="http://schemas.microsoft.com/office/drawing/2014/main" id="{4483D226-C0A2-4D1C-96DC-9E0B3E4D96F7}"/>
            </a:ext>
          </a:extLst>
        </xdr:cNvPr>
        <xdr:cNvSpPr/>
      </xdr:nvSpPr>
      <xdr:spPr>
        <a:xfrm>
          <a:off x="5043000" y="342298"/>
          <a:ext cx="453124" cy="299357"/>
        </a:xfrm>
        <a:prstGeom prst="leftArrow">
          <a:avLst/>
        </a:prstGeom>
        <a:solidFill>
          <a:srgbClr val="C8D2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659106</xdr:colOff>
      <xdr:row>1</xdr:row>
      <xdr:rowOff>151798</xdr:rowOff>
    </xdr:from>
    <xdr:to>
      <xdr:col>7</xdr:col>
      <xdr:colOff>219836</xdr:colOff>
      <xdr:row>3</xdr:row>
      <xdr:rowOff>70155</xdr:rowOff>
    </xdr:to>
    <xdr:sp macro="" textlink="">
      <xdr:nvSpPr>
        <xdr:cNvPr id="62" name="Seta: para a Esquerda 61">
          <a:hlinkClick xmlns:r="http://schemas.openxmlformats.org/officeDocument/2006/relationships" r:id="rId9"/>
          <a:extLst>
            <a:ext uri="{FF2B5EF4-FFF2-40B4-BE49-F238E27FC236}">
              <a16:creationId xmlns:a16="http://schemas.microsoft.com/office/drawing/2014/main" id="{8090A715-FA35-4CAD-A9CA-7B6529E7965A}"/>
            </a:ext>
          </a:extLst>
        </xdr:cNvPr>
        <xdr:cNvSpPr/>
      </xdr:nvSpPr>
      <xdr:spPr>
        <a:xfrm flipH="1">
          <a:off x="7449871" y="342298"/>
          <a:ext cx="457200" cy="299357"/>
        </a:xfrm>
        <a:prstGeom prst="leftArrow">
          <a:avLst/>
        </a:prstGeom>
        <a:solidFill>
          <a:srgbClr val="C8D2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854778</xdr:colOff>
      <xdr:row>115</xdr:row>
      <xdr:rowOff>59377</xdr:rowOff>
    </xdr:from>
    <xdr:to>
      <xdr:col>6</xdr:col>
      <xdr:colOff>303870</xdr:colOff>
      <xdr:row>116</xdr:row>
      <xdr:rowOff>36965</xdr:rowOff>
    </xdr:to>
    <xdr:sp macro="" textlink="">
      <xdr:nvSpPr>
        <xdr:cNvPr id="63" name="CaixaDeTexto 62">
          <a:extLst>
            <a:ext uri="{FF2B5EF4-FFF2-40B4-BE49-F238E27FC236}">
              <a16:creationId xmlns:a16="http://schemas.microsoft.com/office/drawing/2014/main" id="{8410B643-20CB-4434-8C6D-FC76BAB15BE1}"/>
            </a:ext>
          </a:extLst>
        </xdr:cNvPr>
        <xdr:cNvSpPr txBox="1"/>
      </xdr:nvSpPr>
      <xdr:spPr>
        <a:xfrm>
          <a:off x="5063096" y="21585877"/>
          <a:ext cx="2046819" cy="168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800">
              <a:latin typeface="Arial" panose="020B0604020202020204" pitchFamily="34" charset="0"/>
              <a:cs typeface="Arial" panose="020B0604020202020204" pitchFamily="34" charset="0"/>
            </a:rPr>
            <a:t>Fonte: Bloomberg e BTG Pactual</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138388</xdr:colOff>
      <xdr:row>1</xdr:row>
      <xdr:rowOff>9525</xdr:rowOff>
    </xdr:from>
    <xdr:to>
      <xdr:col>2</xdr:col>
      <xdr:colOff>1130188</xdr:colOff>
      <xdr:row>3</xdr:row>
      <xdr:rowOff>59723</xdr:rowOff>
    </xdr:to>
    <xdr:pic>
      <xdr:nvPicPr>
        <xdr:cNvPr id="3" name="Picture 1" descr="Fundo preto com letras brancas&#10;&#10;Descrição gerada automaticamente">
          <a:extLst>
            <a:ext uri="{FF2B5EF4-FFF2-40B4-BE49-F238E27FC236}">
              <a16:creationId xmlns:a16="http://schemas.microsoft.com/office/drawing/2014/main" id="{910F56AC-4676-496B-83D9-4D2652F94F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81" y="200025"/>
          <a:ext cx="991800" cy="431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1469571</xdr:colOff>
      <xdr:row>1</xdr:row>
      <xdr:rowOff>9525</xdr:rowOff>
    </xdr:from>
    <xdr:to>
      <xdr:col>2</xdr:col>
      <xdr:colOff>2783701</xdr:colOff>
      <xdr:row>2</xdr:row>
      <xdr:rowOff>130662</xdr:rowOff>
    </xdr:to>
    <xdr:sp macro="" textlink="">
      <xdr:nvSpPr>
        <xdr:cNvPr id="5" name="Rectangle: Rounded Corners 6">
          <a:hlinkClick xmlns:r="http://schemas.openxmlformats.org/officeDocument/2006/relationships" r:id="rId2"/>
          <a:extLst>
            <a:ext uri="{FF2B5EF4-FFF2-40B4-BE49-F238E27FC236}">
              <a16:creationId xmlns:a16="http://schemas.microsoft.com/office/drawing/2014/main" id="{EBDFA95C-7336-40FF-A55C-B2FA7C21A70B}"/>
            </a:ext>
          </a:extLst>
        </xdr:cNvPr>
        <xdr:cNvSpPr/>
      </xdr:nvSpPr>
      <xdr:spPr>
        <a:xfrm>
          <a:off x="1646464" y="200025"/>
          <a:ext cx="1314130" cy="311637"/>
        </a:xfrm>
        <a:prstGeom prst="roundRect">
          <a:avLst/>
        </a:prstGeom>
        <a:solidFill>
          <a:srgbClr val="001E61"/>
        </a:solidFill>
        <a:ln>
          <a:solidFill>
            <a:schemeClr val="accent1">
              <a:lumMod val="5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n-US" sz="1600" b="1">
              <a:latin typeface="Arial" panose="020B0604020202020204" pitchFamily="34" charset="0"/>
              <a:cs typeface="Arial" panose="020B0604020202020204" pitchFamily="34" charset="0"/>
            </a:rPr>
            <a:t>Menu</a:t>
          </a:r>
        </a:p>
      </xdr:txBody>
    </xdr:sp>
    <xdr:clientData/>
  </xdr:twoCellAnchor>
  <xdr:twoCellAnchor>
    <xdr:from>
      <xdr:col>5</xdr:col>
      <xdr:colOff>1537607</xdr:colOff>
      <xdr:row>1</xdr:row>
      <xdr:rowOff>9525</xdr:rowOff>
    </xdr:from>
    <xdr:to>
      <xdr:col>6</xdr:col>
      <xdr:colOff>1231718</xdr:colOff>
      <xdr:row>2</xdr:row>
      <xdr:rowOff>123859</xdr:rowOff>
    </xdr:to>
    <xdr:sp macro="" textlink="">
      <xdr:nvSpPr>
        <xdr:cNvPr id="4" name="Rectangle: Rounded Corners 6">
          <a:extLst>
            <a:ext uri="{FF2B5EF4-FFF2-40B4-BE49-F238E27FC236}">
              <a16:creationId xmlns:a16="http://schemas.microsoft.com/office/drawing/2014/main" id="{E16AFB4C-8EF9-44F1-AAA4-F7D9D16CC752}"/>
            </a:ext>
          </a:extLst>
        </xdr:cNvPr>
        <xdr:cNvSpPr/>
      </xdr:nvSpPr>
      <xdr:spPr>
        <a:xfrm>
          <a:off x="7837714" y="200025"/>
          <a:ext cx="1463040" cy="304834"/>
        </a:xfrm>
        <a:prstGeom prst="roundRect">
          <a:avLst/>
        </a:prstGeom>
        <a:solidFill>
          <a:srgbClr val="C8D2EB"/>
        </a:solidFill>
        <a:ln>
          <a:solidFill>
            <a:schemeClr val="accent1">
              <a:lumMod val="5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n-US" sz="1600" b="1">
              <a:solidFill>
                <a:sysClr val="windowText" lastClr="000000"/>
              </a:solidFill>
              <a:latin typeface="Arial" panose="020B0604020202020204" pitchFamily="34" charset="0"/>
              <a:cs typeface="Arial" panose="020B0604020202020204" pitchFamily="34" charset="0"/>
            </a:rPr>
            <a:t>Descrição</a:t>
          </a:r>
        </a:p>
      </xdr:txBody>
    </xdr:sp>
    <xdr:clientData/>
  </xdr:twoCellAnchor>
  <xdr:twoCellAnchor>
    <xdr:from>
      <xdr:col>5</xdr:col>
      <xdr:colOff>966108</xdr:colOff>
      <xdr:row>1</xdr:row>
      <xdr:rowOff>28576</xdr:rowOff>
    </xdr:from>
    <xdr:to>
      <xdr:col>5</xdr:col>
      <xdr:colOff>1423308</xdr:colOff>
      <xdr:row>2</xdr:row>
      <xdr:rowOff>137433</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F6C82AA4-7130-4B52-A4C1-A16A02F6F613}"/>
            </a:ext>
          </a:extLst>
        </xdr:cNvPr>
        <xdr:cNvSpPr/>
      </xdr:nvSpPr>
      <xdr:spPr>
        <a:xfrm>
          <a:off x="7266215" y="219076"/>
          <a:ext cx="457200" cy="299357"/>
        </a:xfrm>
        <a:prstGeom prst="leftArrow">
          <a:avLst/>
        </a:prstGeom>
        <a:solidFill>
          <a:srgbClr val="C8D2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1374323</xdr:colOff>
      <xdr:row>1</xdr:row>
      <xdr:rowOff>28576</xdr:rowOff>
    </xdr:from>
    <xdr:to>
      <xdr:col>6</xdr:col>
      <xdr:colOff>1831523</xdr:colOff>
      <xdr:row>2</xdr:row>
      <xdr:rowOff>137433</xdr:rowOff>
    </xdr:to>
    <xdr:sp macro="" textlink="">
      <xdr:nvSpPr>
        <xdr:cNvPr id="7" name="Seta: para a Esquerda 6">
          <a:hlinkClick xmlns:r="http://schemas.openxmlformats.org/officeDocument/2006/relationships" r:id="rId4"/>
          <a:extLst>
            <a:ext uri="{FF2B5EF4-FFF2-40B4-BE49-F238E27FC236}">
              <a16:creationId xmlns:a16="http://schemas.microsoft.com/office/drawing/2014/main" id="{EC830BF7-8418-42C2-A5A5-59E6A2D03CB9}"/>
            </a:ext>
          </a:extLst>
        </xdr:cNvPr>
        <xdr:cNvSpPr/>
      </xdr:nvSpPr>
      <xdr:spPr>
        <a:xfrm flipH="1">
          <a:off x="9688287" y="219076"/>
          <a:ext cx="457200" cy="299357"/>
        </a:xfrm>
        <a:prstGeom prst="leftArrow">
          <a:avLst/>
        </a:prstGeom>
        <a:solidFill>
          <a:srgbClr val="C8D2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5687786</xdr:colOff>
      <xdr:row>239</xdr:row>
      <xdr:rowOff>122465</xdr:rowOff>
    </xdr:from>
    <xdr:to>
      <xdr:col>7</xdr:col>
      <xdr:colOff>245729</xdr:colOff>
      <xdr:row>240</xdr:row>
      <xdr:rowOff>86446</xdr:rowOff>
    </xdr:to>
    <xdr:sp macro="" textlink="">
      <xdr:nvSpPr>
        <xdr:cNvPr id="8" name="CaixaDeTexto 7">
          <a:extLst>
            <a:ext uri="{FF2B5EF4-FFF2-40B4-BE49-F238E27FC236}">
              <a16:creationId xmlns:a16="http://schemas.microsoft.com/office/drawing/2014/main" id="{AE0408A0-34F9-4D16-B0B6-7897D181FAB4}"/>
            </a:ext>
          </a:extLst>
        </xdr:cNvPr>
        <xdr:cNvSpPr txBox="1"/>
      </xdr:nvSpPr>
      <xdr:spPr>
        <a:xfrm>
          <a:off x="13756822" y="150358929"/>
          <a:ext cx="2028264" cy="168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800">
              <a:latin typeface="Arial" panose="020B0604020202020204" pitchFamily="34" charset="0"/>
              <a:cs typeface="Arial" panose="020B0604020202020204" pitchFamily="34" charset="0"/>
            </a:rPr>
            <a:t>Fonte: Bloomberg e BTG Pactual</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0-%20Equity%20Research/11%20-%20Estrat&#233;gia/Valuation%20Summary/Valuation%20Summary_Zweig%20II%20-%202019%20-%20Copy.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Sheet1"/>
      <sheetName val="Disclaimers"/>
    </sheetNames>
    <sheetDataSet>
      <sheetData sheetId="0">
        <row r="1">
          <cell r="B1">
            <v>43725</v>
          </cell>
        </row>
      </sheetData>
      <sheetData sheetId="1"/>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6C32A91-4917-4068-9189-1CDD5BFB327D}" name="Tabela4256" displayName="Tabela4256" ref="B26:K88" totalsRowShown="0" headerRowDxfId="100" dataDxfId="99" tableBorderDxfId="98" headerRowCellStyle="Normal 2" dataCellStyle="Normal 2">
  <sortState xmlns:xlrd2="http://schemas.microsoft.com/office/spreadsheetml/2017/richdata2" ref="B27:K88">
    <sortCondition ref="F26:F88"/>
  </sortState>
  <tableColumns count="10">
    <tableColumn id="1" xr3:uid="{98B463C3-596A-453C-8ADE-BA0FE15796EA}" name="Coluna1" dataDxfId="97" dataCellStyle="Normal 2"/>
    <tableColumn id="2" xr3:uid="{97625D15-F732-4AF6-AE57-33A899072387}" name="Coluna2" dataDxfId="96" dataCellStyle="Normal 2"/>
    <tableColumn id="15" xr3:uid="{B7116E99-CC3B-4757-8B17-7BD70638BC7E}" name="Coluna3"/>
    <tableColumn id="3" xr3:uid="{D06FFCE1-AF98-488B-8B6D-F1B143DE0644}" name="Coluna4" dataDxfId="95" dataCellStyle="Normal 2"/>
    <tableColumn id="4" xr3:uid="{A1E50CC7-41E7-456B-B89D-2CC091DC7FDD}" name="Coluna5" dataDxfId="94" dataCellStyle="Normal 2"/>
    <tableColumn id="8" xr3:uid="{79E3CDF4-B756-484D-A3AE-C6B500C3EA2C}" name="Coluna6" dataDxfId="93" dataCellStyle="Normal 2"/>
    <tableColumn id="27" xr3:uid="{688C13C6-91AF-4340-A309-A17FAD42ECA7}" name="Coluna7" dataDxfId="92" dataCellStyle="Normal 2"/>
    <tableColumn id="28" xr3:uid="{C2E87F08-94A3-46CA-8468-491564C211A9}" name="Coluna8" dataDxfId="91" dataCellStyle="Normal 2"/>
    <tableColumn id="29" xr3:uid="{6A5B71DE-1213-4C6E-9936-0F2829E3C813}" name="Coluna9" dataDxfId="90" dataCellStyle="Normal 2"/>
    <tableColumn id="30" xr3:uid="{4AAC4B1D-6FE7-42FA-9B49-A3DF95F9BE07}" name="Coluna10" dataDxfId="89" dataCellStyle="Normal 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666F4E-4EB6-4670-88C1-B6E98C57B124}" name="Tabela42" displayName="Tabela42" ref="E18:R270" totalsRowShown="0" headerRowDxfId="88" dataDxfId="87" tableBorderDxfId="86" headerRowCellStyle="Normal 2" dataCellStyle="Normal 2">
  <autoFilter ref="E18:R270" xr:uid="{206913E5-0A84-44E1-8964-77EDAFA55E06}"/>
  <sortState xmlns:xlrd2="http://schemas.microsoft.com/office/spreadsheetml/2017/richdata2" ref="E19:R270">
    <sortCondition ref="H18:H270"/>
  </sortState>
  <tableColumns count="14">
    <tableColumn id="1" xr3:uid="{630F9E15-9FFF-40BA-9012-9AD6D2E04A2A}" name="Coluna1" dataDxfId="85" dataCellStyle="Normal 2"/>
    <tableColumn id="2" xr3:uid="{5DD9E1B6-C1EA-4F5F-A376-5005BF9C8442}" name="Coluna2" dataDxfId="84" dataCellStyle="Normal 2"/>
    <tableColumn id="3" xr3:uid="{6BD41C08-9B93-42C6-8E82-7A227C0EA9C6}" name="Coluna3" dataDxfId="83" dataCellStyle="Normal 2"/>
    <tableColumn id="4" xr3:uid="{DC9981F1-C089-4FDE-875E-70B5EAF6DD5E}" name="Coluna4" dataDxfId="82" dataCellStyle="Normal 2"/>
    <tableColumn id="8" xr3:uid="{E8080E04-011C-49D7-B7EA-5A36561EBD1D}" name="Coluna8" dataDxfId="81" dataCellStyle="Normal 2"/>
    <tableColumn id="9" xr3:uid="{6923FF18-E345-43C4-B918-4D6C50CE630C}" name="Coluna9" dataDxfId="80" dataCellStyle="Normal 2"/>
    <tableColumn id="10" xr3:uid="{BCDAE7EA-34BB-4727-9E26-037D4B2F2288}" name="Coluna10" dataDxfId="79" dataCellStyle="Porcentagem 3"/>
    <tableColumn id="11" xr3:uid="{AEDA2DE1-ECEC-4782-A6A4-789D724464D5}" name="Coluna11" dataDxfId="78" dataCellStyle="Porcentagem 3"/>
    <tableColumn id="12" xr3:uid="{414FC16D-3D3B-4EBC-A344-102AED059711}" name="Coluna12" dataDxfId="77" dataCellStyle="Porcentagem 3"/>
    <tableColumn id="13" xr3:uid="{29934F93-1F2E-4FFD-9A5E-834ADEFA5177}" name="Coluna13" dataDxfId="76" dataCellStyle="Porcentagem 3"/>
    <tableColumn id="27" xr3:uid="{4523292E-4EAE-4957-924E-2C065A0FFC39}" name="Coluna27" dataDxfId="75" dataCellStyle="Normal 2"/>
    <tableColumn id="28" xr3:uid="{313070DE-EAA2-4BC1-AB3C-3382831D80E7}" name="Coluna28" dataDxfId="74" dataCellStyle="Normal 2"/>
    <tableColumn id="29" xr3:uid="{20A9C7DB-5BCE-427F-A31D-C8ADD1EEE4BD}" name="Coluna29" dataDxfId="73" dataCellStyle="Normal 2"/>
    <tableColumn id="30" xr3:uid="{38B0A9D8-83B2-4CEE-8889-24E3876D06C3}" name="Coluna30" dataDxfId="72" dataCellStyle="Normal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E3E79A5-7509-4415-AAA0-CDCBC26CBE58}" name="Tabela423" displayName="Tabela423" ref="B13:P265" totalsRowShown="0" headerRowDxfId="71" dataDxfId="70" tableBorderDxfId="69" headerRowCellStyle="Normal 2" dataCellStyle="Normal 2">
  <autoFilter ref="B13:P265" xr:uid="{206913E5-0A84-44E1-8964-77EDAFA55E06}"/>
  <sortState xmlns:xlrd2="http://schemas.microsoft.com/office/spreadsheetml/2017/richdata2" ref="B14:P265">
    <sortCondition ref="E13:E265"/>
  </sortState>
  <tableColumns count="15">
    <tableColumn id="1" xr3:uid="{D1A8E29E-9900-456D-86F5-36FC4CB6028F}" name="Coluna1" dataDxfId="68" dataCellStyle="Normal 2"/>
    <tableColumn id="2" xr3:uid="{17A3D024-BD1A-4E34-B938-FA43F9BD0573}" name="Coluna2" dataDxfId="67" dataCellStyle="Normal 2"/>
    <tableColumn id="3" xr3:uid="{342E4349-A155-4431-A219-5DFA0B958A4D}" name="Coluna3" dataDxfId="66" dataCellStyle="Normal 2"/>
    <tableColumn id="4" xr3:uid="{B71608A4-D4FD-4C04-A71A-D6399CA290BC}" name="Coluna4" dataDxfId="65" dataCellStyle="Normal 2"/>
    <tableColumn id="6" xr3:uid="{04BF4FCA-E0BD-4F2F-8449-205618C0CC02}" name="Coluna22"/>
    <tableColumn id="5" xr3:uid="{181867B0-F0BE-4C84-96EF-71C76684BD28}" name="Coluna23"/>
    <tableColumn id="20" xr3:uid="{EF205498-1AB5-4F83-9DFE-3F141648CD96}" name="Coluna20" dataDxfId="64" dataCellStyle="Porcentagem 3"/>
    <tableColumn id="7" xr3:uid="{B9AE4C16-DAB4-4FF2-926E-6563445BBE7C}" name="Coluna202" dataDxfId="63"/>
    <tableColumn id="21" xr3:uid="{0FC0322D-B225-4B83-B5D9-ACC44480FAF7}" name="Coluna21" dataDxfId="62" dataCellStyle="Normal 2"/>
    <tableColumn id="22" xr3:uid="{9D243C3A-CFB5-4BD2-B6C9-83A991B5F5D1}" name="Coluna5" dataDxfId="61" dataCellStyle="Normal 2"/>
    <tableColumn id="23" xr3:uid="{250B6F89-8F40-49B9-826C-02D832525FAA}" name="Coluna6" dataDxfId="60" dataCellStyle="Normal 2"/>
    <tableColumn id="27" xr3:uid="{2C752BF7-BBC1-4E11-982D-E721F2BE8066}" name="Coluna27" dataDxfId="59" dataCellStyle="Normal 2"/>
    <tableColumn id="28" xr3:uid="{5AC8E3F9-8D53-4B1A-A04C-6CDD3832B867}" name="Coluna28" dataDxfId="58" dataCellStyle="Normal 2"/>
    <tableColumn id="29" xr3:uid="{CFA42103-8555-4EB5-8336-D67499EB00D3}" name="Coluna29" dataDxfId="57" dataCellStyle="Normal 2"/>
    <tableColumn id="30" xr3:uid="{CDB0CADE-E6AE-4EB2-B8D1-57B2DEF491BF}" name="Coluna30" dataDxfId="56" dataCellStyle="Normal 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E28CDF3-2BDE-446E-AEFC-65FE0F39CEC2}" name="Tabela424" displayName="Tabela424" ref="B20:M270" totalsRowShown="0" headerRowDxfId="55" dataDxfId="54" tableBorderDxfId="53" headerRowCellStyle="Normal 2" dataCellStyle="Normal 2">
  <autoFilter ref="B20:M270" xr:uid="{206913E5-0A84-44E1-8964-77EDAFA55E06}"/>
  <sortState xmlns:xlrd2="http://schemas.microsoft.com/office/spreadsheetml/2017/richdata2" ref="B21:M270">
    <sortCondition ref="E20:E270"/>
  </sortState>
  <tableColumns count="12">
    <tableColumn id="1" xr3:uid="{15040A0F-A465-4499-AB13-C83C1D2A8784}" name="Coluna1" dataDxfId="52" dataCellStyle="Normal 2"/>
    <tableColumn id="2" xr3:uid="{920A0437-F813-48B0-979F-C56A7930EDC7}" name="Coluna2" dataDxfId="51" dataCellStyle="Normal 2"/>
    <tableColumn id="3" xr3:uid="{EE05EEB8-CD94-4C66-8237-3128F680FB4E}" name="Coluna3" dataDxfId="50" dataCellStyle="Normal 2"/>
    <tableColumn id="4" xr3:uid="{26AB31CB-CF97-4DA5-BCE8-6CDE9F28B905}" name="Coluna4" dataDxfId="49" dataCellStyle="Normal 2"/>
    <tableColumn id="14" xr3:uid="{6F5B6C07-67E0-45F0-A4B3-263CE88BE6C1}" name="Coluna14" dataDxfId="48" dataCellStyle="Vírgula 4"/>
    <tableColumn id="15" xr3:uid="{8936CB4E-B526-4845-ACDF-10AEEA7E9283}" name="Coluna15" dataDxfId="47" dataCellStyle="Vírgula 4"/>
    <tableColumn id="16" xr3:uid="{F383CBCB-F43B-4764-AF97-D68373513B76}" name="Coluna16" dataDxfId="46" dataCellStyle="Vírgula 4"/>
    <tableColumn id="17" xr3:uid="{AD4E8A2B-EB3B-4D68-80CD-B7A0B972B0D9}" name="Coluna17" dataDxfId="45" dataCellStyle="Vírgula 4"/>
    <tableColumn id="27" xr3:uid="{CBBEFC3B-4D76-4220-A3C3-D38041DB7838}" name="Coluna27" dataDxfId="44" dataCellStyle="Normal 2"/>
    <tableColumn id="28" xr3:uid="{C4CBB2DA-CF61-4ECC-8AE9-271F4C3C46B0}" name="Coluna28" dataDxfId="43" dataCellStyle="Normal 2"/>
    <tableColumn id="29" xr3:uid="{E9F6FFA7-FBEB-4202-9B73-D1C041F55349}" name="Coluna29" dataDxfId="42" dataCellStyle="Normal 2"/>
    <tableColumn id="30" xr3:uid="{D024A2C7-5B6F-4D87-9D2B-D81C43EE5800}" name="Coluna30" dataDxfId="41" dataCellStyle="Normal 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261F8-24AA-46B0-B18A-967776B1A503}">
  <sheetPr codeName="Planilha2">
    <tabColor rgb="FFFFFF00"/>
    <pageSetUpPr autoPageBreaks="0"/>
  </sheetPr>
  <dimension ref="A1:IJ300"/>
  <sheetViews>
    <sheetView showGridLines="0" zoomScale="55" zoomScaleNormal="55" workbookViewId="0">
      <pane xSplit="3" ySplit="19" topLeftCell="D20" activePane="bottomRight" state="frozen"/>
      <selection pane="topRight" activeCell="D1" sqref="D1"/>
      <selection pane="bottomLeft" activeCell="A20" sqref="A20"/>
      <selection pane="bottomRight" activeCell="D3" sqref="D3"/>
    </sheetView>
  </sheetViews>
  <sheetFormatPr defaultColWidth="9.140625" defaultRowHeight="15"/>
  <cols>
    <col min="1" max="1" width="9.140625" style="15"/>
    <col min="2" max="2" width="40.7109375" style="15" bestFit="1" customWidth="1"/>
    <col min="3" max="3" width="22.140625" style="15" bestFit="1" customWidth="1"/>
    <col min="4" max="7" width="18.7109375" style="15" customWidth="1"/>
    <col min="8" max="8" width="9.140625" style="15" customWidth="1"/>
    <col min="9" max="10" width="23.140625" style="15" customWidth="1"/>
    <col min="11" max="11" width="14.85546875" style="15" customWidth="1"/>
    <col min="12" max="12" width="23.28515625" style="15" customWidth="1"/>
    <col min="13" max="16" width="14.85546875" style="15" customWidth="1"/>
    <col min="17" max="17" width="8.85546875" style="15" customWidth="1"/>
    <col min="18" max="21" width="7.5703125" style="15" customWidth="1"/>
    <col min="22" max="22" width="8.5703125" style="15" customWidth="1"/>
    <col min="23" max="25" width="8.7109375" style="15" customWidth="1"/>
    <col min="26" max="37" width="13.140625" style="15" customWidth="1"/>
    <col min="38" max="38" width="19.85546875" style="15" customWidth="1"/>
    <col min="39" max="39" width="17.85546875" style="15" customWidth="1"/>
    <col min="40" max="40" width="20.7109375" style="15" customWidth="1"/>
    <col min="41" max="57" width="13.140625" style="15" customWidth="1"/>
    <col min="58" max="58" width="18.28515625" style="15" customWidth="1"/>
    <col min="59" max="77" width="13.140625" style="15" customWidth="1"/>
    <col min="78" max="78" width="19" style="15" bestFit="1" customWidth="1"/>
    <col min="79" max="79" width="7.5703125" style="15" customWidth="1"/>
    <col min="80" max="80" width="15.42578125" style="15" customWidth="1"/>
    <col min="81" max="81" width="14.42578125" style="15" customWidth="1"/>
    <col min="82" max="84" width="11.7109375" style="15" customWidth="1"/>
    <col min="85" max="85" width="12.140625" style="15" customWidth="1"/>
    <col min="86" max="86" width="19.140625" style="15" customWidth="1"/>
    <col min="87" max="87" width="18.7109375" style="15" customWidth="1"/>
    <col min="88" max="88" width="23" style="15" customWidth="1"/>
    <col min="89" max="90" width="7.5703125" style="15" customWidth="1"/>
    <col min="91" max="92" width="8.85546875" style="15" customWidth="1"/>
    <col min="93" max="93" width="10.28515625" style="15" customWidth="1"/>
    <col min="94" max="97" width="8.7109375" style="15" customWidth="1"/>
    <col min="98" max="98" width="7.5703125" style="15" customWidth="1"/>
    <col min="99" max="101" width="10.7109375" style="15" customWidth="1"/>
    <col min="102" max="102" width="10.85546875" style="15" customWidth="1"/>
    <col min="103" max="106" width="7.5703125" style="15" customWidth="1"/>
    <col min="107" max="107" width="13" style="15" customWidth="1"/>
    <col min="108" max="108" width="8.7109375" style="15" customWidth="1"/>
    <col min="109" max="109" width="7.5703125" style="15" customWidth="1"/>
    <col min="110" max="112" width="11.42578125" style="15" customWidth="1"/>
    <col min="113" max="113" width="8.85546875" style="15" customWidth="1"/>
    <col min="114" max="114" width="8.7109375" style="15" customWidth="1"/>
    <col min="115" max="115" width="7.5703125" style="15" customWidth="1"/>
    <col min="116" max="116" width="21.7109375" style="15" bestFit="1" customWidth="1"/>
    <col min="117" max="117" width="15.28515625" style="15" bestFit="1" customWidth="1"/>
    <col min="118" max="125" width="12.85546875" style="15" customWidth="1"/>
    <col min="126" max="126" width="11.85546875" style="15" customWidth="1"/>
    <col min="127" max="127" width="12.85546875" style="15" customWidth="1"/>
    <col min="128" max="128" width="5.140625" style="15" customWidth="1"/>
    <col min="129" max="130" width="9.140625" style="15" customWidth="1"/>
    <col min="131" max="131" width="3" style="15" customWidth="1"/>
    <col min="132" max="133" width="9.140625" style="15" customWidth="1"/>
    <col min="134" max="134" width="14.7109375" style="15" bestFit="1" customWidth="1"/>
    <col min="135" max="135" width="18" style="15" bestFit="1" customWidth="1"/>
    <col min="136" max="136" width="15.7109375" style="15" bestFit="1" customWidth="1"/>
    <col min="137" max="139" width="9.140625" style="15" customWidth="1"/>
    <col min="140" max="140" width="12" style="15" customWidth="1"/>
    <col min="141" max="145" width="9.140625" style="15" customWidth="1"/>
    <col min="146" max="146" width="13.85546875" style="15" customWidth="1"/>
    <col min="147" max="151" width="9.140625" style="15" customWidth="1"/>
    <col min="152" max="152" width="6.42578125" style="15" customWidth="1"/>
    <col min="153" max="153" width="10.7109375" style="15" customWidth="1"/>
    <col min="154" max="154" width="8" style="15" customWidth="1"/>
    <col min="155" max="156" width="9.140625" style="15" customWidth="1"/>
    <col min="157" max="157" width="12.7109375" style="15" customWidth="1"/>
    <col min="158" max="160" width="9.140625" style="15" customWidth="1"/>
    <col min="161" max="161" width="27.7109375" style="15" customWidth="1"/>
    <col min="162" max="162" width="28" style="15" customWidth="1"/>
    <col min="163" max="163" width="25.7109375" style="15" customWidth="1"/>
    <col min="164" max="165" width="9.140625" style="15" customWidth="1"/>
    <col min="166" max="166" width="11.42578125" style="15" customWidth="1"/>
    <col min="167" max="174" width="9.140625" style="15" customWidth="1"/>
    <col min="175" max="175" width="12.42578125" style="15" customWidth="1"/>
    <col min="176" max="177" width="9.140625" style="15" customWidth="1"/>
    <col min="178" max="178" width="18.140625" style="15" customWidth="1"/>
    <col min="179" max="179" width="16.85546875" style="15" customWidth="1"/>
    <col min="180" max="180" width="12.85546875" style="15" customWidth="1"/>
    <col min="181" max="181" width="16.5703125" style="15" customWidth="1"/>
    <col min="182" max="194" width="9.140625" style="15" customWidth="1"/>
    <col min="195" max="195" width="14.85546875" style="15" customWidth="1"/>
    <col min="196" max="196" width="20.85546875" style="15" customWidth="1"/>
    <col min="197" max="198" width="13.5703125" style="15" customWidth="1"/>
    <col min="199" max="202" width="9.140625" style="15" customWidth="1"/>
    <col min="203" max="203" width="24" style="15" customWidth="1"/>
    <col min="204" max="204" width="18.7109375" style="15" customWidth="1"/>
    <col min="205" max="210" width="9.140625" style="15" customWidth="1"/>
    <col min="211" max="211" width="22.42578125" style="15" customWidth="1"/>
    <col min="212" max="212" width="34.140625" style="15" customWidth="1"/>
    <col min="213" max="213" width="29.5703125" style="15" customWidth="1"/>
    <col min="214" max="214" width="38.7109375" style="15" customWidth="1"/>
    <col min="215" max="218" width="9.140625" style="15" customWidth="1"/>
    <col min="219" max="219" width="18.140625" style="15" customWidth="1"/>
    <col min="220" max="222" width="9.140625" style="15" customWidth="1"/>
    <col min="223" max="223" width="13.140625" style="15" customWidth="1"/>
    <col min="224" max="224" width="11.28515625" style="15" customWidth="1"/>
    <col min="225" max="225" width="12.140625" style="15" customWidth="1"/>
    <col min="226" max="226" width="9.140625" style="15" customWidth="1"/>
    <col min="227" max="227" width="12.7109375" style="15" customWidth="1"/>
    <col min="228" max="230" width="9.140625" style="15" customWidth="1"/>
    <col min="231" max="231" width="19.42578125" style="15" customWidth="1"/>
    <col min="232" max="232" width="9.140625" style="15" customWidth="1"/>
    <col min="233" max="233" width="18.28515625" style="15" customWidth="1"/>
    <col min="234" max="234" width="9.140625" style="15" customWidth="1"/>
    <col min="235" max="236" width="8.5703125" style="15" customWidth="1"/>
    <col min="237" max="237" width="11.140625" style="15" customWidth="1"/>
    <col min="238" max="238" width="13.28515625" style="15" customWidth="1"/>
    <col min="239" max="239" width="18.5703125" style="15" customWidth="1"/>
    <col min="240" max="240" width="12.42578125" style="15" customWidth="1"/>
    <col min="241" max="241" width="13.5703125" style="15" customWidth="1"/>
    <col min="242" max="243" width="9.140625" style="15" customWidth="1"/>
    <col min="244" max="16384" width="9.140625" style="15"/>
  </cols>
  <sheetData>
    <row r="1" spans="2:231">
      <c r="B1" s="293" t="s">
        <v>1798</v>
      </c>
    </row>
    <row r="2" spans="2:231">
      <c r="B2" s="15" t="s">
        <v>523</v>
      </c>
      <c r="C2" s="328" t="e" cm="1">
        <f t="array" aca="1" ref="C2" ca="1">_xll.BDP(B2,"cur_mkt_cap")</f>
        <v>#NAME?</v>
      </c>
      <c r="E2" s="15" t="s">
        <v>1465</v>
      </c>
    </row>
    <row r="3" spans="2:231">
      <c r="B3" s="15" t="s">
        <v>1797</v>
      </c>
      <c r="C3" s="328" t="e" cm="1">
        <f t="array" aca="1" ref="C3" ca="1">_xll.BDP(B3,"cur_mkt_cap")</f>
        <v>#NAME?</v>
      </c>
      <c r="E3" s="15" t="s">
        <v>800</v>
      </c>
    </row>
    <row r="4" spans="2:231">
      <c r="E4" s="15" t="s">
        <v>1466</v>
      </c>
    </row>
    <row r="6" spans="2:231">
      <c r="L6" s="15" t="s">
        <v>1453</v>
      </c>
      <c r="M6" s="17" t="e" cm="1">
        <f t="array" aca="1" ref="M6" ca="1">_xll.BDP(L6,"px_last")</f>
        <v>#NAME?</v>
      </c>
      <c r="O6" s="17" t="s">
        <v>1464</v>
      </c>
      <c r="CX6" s="10" t="s">
        <v>1116</v>
      </c>
    </row>
    <row r="7" spans="2:231" ht="16.5">
      <c r="B7" s="16" t="s">
        <v>741</v>
      </c>
      <c r="C7" s="15" t="s">
        <v>742</v>
      </c>
      <c r="E7" s="341" t="s">
        <v>1155</v>
      </c>
      <c r="F7" s="15">
        <v>0</v>
      </c>
      <c r="G7" s="15">
        <v>30</v>
      </c>
      <c r="H7" s="15">
        <v>97</v>
      </c>
      <c r="I7" s="17">
        <v>1</v>
      </c>
      <c r="L7" s="15" t="s">
        <v>1454</v>
      </c>
      <c r="M7" s="15" t="e" cm="1">
        <f t="array" aca="1" ref="M7" ca="1">_xll.BDP(L7,"px_last")</f>
        <v>#NAME?</v>
      </c>
      <c r="CX7" s="18" t="s">
        <v>1092</v>
      </c>
    </row>
    <row r="8" spans="2:231" ht="16.5">
      <c r="B8" s="16" t="s">
        <v>737</v>
      </c>
      <c r="C8" s="15" t="s">
        <v>743</v>
      </c>
      <c r="E8" s="341"/>
      <c r="F8" s="15">
        <v>200</v>
      </c>
      <c r="G8" s="15">
        <v>210</v>
      </c>
      <c r="H8" s="15">
        <v>235</v>
      </c>
      <c r="I8" s="17">
        <v>2</v>
      </c>
      <c r="L8" s="15" t="s">
        <v>1455</v>
      </c>
      <c r="M8" s="15" t="e" cm="1">
        <f t="array" aca="1" ref="M8" ca="1">_xll.BDP(L8,"px_last")</f>
        <v>#NAME?</v>
      </c>
      <c r="CX8" s="15" t="s">
        <v>1152</v>
      </c>
      <c r="DM8" s="43" t="s">
        <v>1445</v>
      </c>
      <c r="DQ8" s="15" t="s">
        <v>1467</v>
      </c>
    </row>
    <row r="9" spans="2:231">
      <c r="B9" s="16" t="s">
        <v>744</v>
      </c>
      <c r="C9" s="15" t="s">
        <v>1506</v>
      </c>
      <c r="E9" s="341"/>
      <c r="F9" s="15">
        <v>53</v>
      </c>
      <c r="G9" s="15">
        <v>135</v>
      </c>
      <c r="H9" s="15">
        <v>255</v>
      </c>
      <c r="I9" s="17">
        <v>3</v>
      </c>
      <c r="L9" s="15" t="s">
        <v>1456</v>
      </c>
      <c r="M9" s="15" t="e" cm="1">
        <f t="array" aca="1" ref="M9" ca="1">_xll.BDP(L9,"px_last")</f>
        <v>#NAME?</v>
      </c>
    </row>
    <row r="10" spans="2:231">
      <c r="B10" s="16" t="s">
        <v>745</v>
      </c>
      <c r="C10" s="15" t="s">
        <v>1507</v>
      </c>
      <c r="E10" s="341"/>
      <c r="F10" s="15">
        <v>10</v>
      </c>
      <c r="G10" s="15">
        <v>70</v>
      </c>
      <c r="H10" s="15">
        <v>220</v>
      </c>
      <c r="I10" s="17">
        <v>4</v>
      </c>
      <c r="L10" s="15" t="s">
        <v>1457</v>
      </c>
      <c r="M10" s="15" t="e" cm="1">
        <f t="array" aca="1" ref="M10" ca="1">_xll.BDP(L10,"px_last")</f>
        <v>#NAME?</v>
      </c>
      <c r="DO10" s="15">
        <v>1000</v>
      </c>
      <c r="HS10" s="15" t="s">
        <v>1438</v>
      </c>
      <c r="HW10" s="15" t="s">
        <v>1439</v>
      </c>
    </row>
    <row r="11" spans="2:231" ht="16.5">
      <c r="B11" s="16" t="s">
        <v>740</v>
      </c>
      <c r="C11" s="15" t="s">
        <v>746</v>
      </c>
      <c r="E11" s="40" t="s">
        <v>1510</v>
      </c>
      <c r="L11" s="15" t="s">
        <v>1458</v>
      </c>
      <c r="M11" s="15" t="e" cm="1">
        <f t="array" aca="1" ref="M11" ca="1">_xll.BDP(L11,"px_last")</f>
        <v>#NAME?</v>
      </c>
      <c r="DF11" s="19">
        <v>43830</v>
      </c>
      <c r="DG11" s="19">
        <v>44196</v>
      </c>
      <c r="DH11" s="19">
        <v>44561</v>
      </c>
      <c r="DI11" s="20">
        <v>2022</v>
      </c>
      <c r="DJ11" s="20">
        <v>2023</v>
      </c>
      <c r="DL11" s="44" t="s">
        <v>1444</v>
      </c>
      <c r="DM11" s="41" t="e">
        <f ca="1">_xll.BDP($DL11,DM$8)</f>
        <v>#NAME?</v>
      </c>
      <c r="HW11" s="15" t="e" cm="1">
        <f t="array" aca="1" ref="HW11" ca="1">_xll.BDP(HW10,"px_last")/100</f>
        <v>#NAME?</v>
      </c>
    </row>
    <row r="12" spans="2:231" ht="16.5">
      <c r="B12" s="16" t="s">
        <v>747</v>
      </c>
      <c r="C12" s="15" t="s">
        <v>748</v>
      </c>
      <c r="E12" s="40"/>
      <c r="L12" s="15" t="s">
        <v>1459</v>
      </c>
      <c r="M12" s="15" t="e" cm="1">
        <f t="array" aca="1" ref="M12" ca="1">_xll.BDP(L12,"px_last")</f>
        <v>#NAME?</v>
      </c>
      <c r="CT12" s="15" t="s">
        <v>1103</v>
      </c>
      <c r="DF12" s="21">
        <f>_xll.BDH($C20,"EQY_DPS","FY 2019","FY 2019","Currency=USD","Period=FY","BEST_FPERIOD_OVERRIDE=FY","FILING_STATUS=MR","Sort=A","Dates=H","DateFormat=P","Fill=—","Direction=H","UseDPDF=Y")</f>
        <v>0.24</v>
      </c>
      <c r="DG12" s="21">
        <f>_xll.BDH($C20,"EQY_DPS","FY 2020","FY 2020","Currency=USD","Period=FY","BEST_FPERIOD_OVERRIDE=FY","FILING_STATUS=MR","Sort=A","Dates=H","DateFormat=P","Fill=—","Direction=H","UseDPDF=Y")</f>
        <v>1</v>
      </c>
      <c r="DH12" s="21">
        <f>_xll.BDH($C20,"EQY_DPS","FY 2021","FY 2021","Currency=USD","Period=FY","BEST_FPERIOD_OVERRIDE=FY","FILING_STATUS=MR","Sort=A","Dates=H","DateFormat=P","Fill=—","Direction=H","UseDPDF=Y")</f>
        <v>3.25</v>
      </c>
      <c r="DI12" s="21"/>
      <c r="DJ12" s="21"/>
      <c r="DL12" s="45" t="s">
        <v>1446</v>
      </c>
      <c r="FL12" s="15" t="s">
        <v>1450</v>
      </c>
    </row>
    <row r="13" spans="2:231">
      <c r="B13" s="16" t="s">
        <v>738</v>
      </c>
      <c r="C13" s="15" t="s">
        <v>749</v>
      </c>
      <c r="E13" s="40" t="s">
        <v>2368</v>
      </c>
      <c r="L13" s="15" t="s">
        <v>1460</v>
      </c>
      <c r="M13" s="15" t="e" cm="1">
        <f t="array" aca="1" ref="M13" ca="1">_xll.BDP(L13,"px_last")</f>
        <v>#NAME?</v>
      </c>
      <c r="CT13" s="15" t="s">
        <v>1104</v>
      </c>
      <c r="CU13" s="15" t="s">
        <v>1115</v>
      </c>
      <c r="CX13" s="15" t="e">
        <f ca="1">_xll.BDP($C20,CX$6,"BEST_FPERIOD_OVERRIDE="&amp;CX$7)</f>
        <v>#NAME?</v>
      </c>
      <c r="DF13" s="15" cm="1">
        <f t="array" ref="DF13">_xll.BDH($C$20,"PX_LAST",$DF$11,$DF$11)</f>
        <v>144.482</v>
      </c>
      <c r="DG13" s="15" cm="1">
        <f t="array" ref="DG13">_xll.BDH($C$20,"PX_LAST",$DG$11,$DG$11)</f>
        <v>143.18600000000001</v>
      </c>
      <c r="DH13" s="15" cm="1">
        <f t="array" ref="DH13">_xll.BDH($C$20,"PX_LAST",$DH$11,$DH$11)</f>
        <v>221.47499999999999</v>
      </c>
      <c r="DI13" s="15" t="e" cm="1">
        <f t="array" aca="1" ref="DI13" ca="1">_xll.BDP($C$20,"PX_LAST")</f>
        <v>#NAME?</v>
      </c>
      <c r="DJ13" s="15" t="e">
        <f ca="1">DI13</f>
        <v>#NAME?</v>
      </c>
      <c r="DL13" s="15" t="s">
        <v>1447</v>
      </c>
      <c r="FL13" s="15" t="s">
        <v>1451</v>
      </c>
    </row>
    <row r="14" spans="2:231">
      <c r="B14" s="16" t="s">
        <v>750</v>
      </c>
      <c r="C14" s="15" t="s">
        <v>751</v>
      </c>
      <c r="E14" s="40" t="s">
        <v>1443</v>
      </c>
      <c r="L14" s="15" t="s">
        <v>1461</v>
      </c>
      <c r="M14" s="15" t="e" cm="1">
        <f t="array" aca="1" ref="M14" ca="1">_xll.BDP(L14,"px_last")</f>
        <v>#NAME?</v>
      </c>
      <c r="CX14" s="15">
        <v>0.75</v>
      </c>
      <c r="DL14" s="15" t="s">
        <v>1448</v>
      </c>
      <c r="FL14" s="15" t="s">
        <v>1452</v>
      </c>
      <c r="HW14" s="15" t="e">
        <f ca="1">HS20+HW11</f>
        <v>#NAME?</v>
      </c>
    </row>
    <row r="15" spans="2:231">
      <c r="B15" s="16" t="s">
        <v>739</v>
      </c>
      <c r="C15" s="15" t="s">
        <v>752</v>
      </c>
      <c r="E15" s="40" t="e">
        <v>#DIV/0!</v>
      </c>
      <c r="L15" s="15" t="s">
        <v>1462</v>
      </c>
      <c r="M15" s="15" t="e" cm="1">
        <f t="array" aca="1" ref="M15" ca="1">_xll.BDP(L15,"px_last")</f>
        <v>#NAME?</v>
      </c>
      <c r="W15" s="15" t="s">
        <v>1102</v>
      </c>
      <c r="X15" s="15" t="s">
        <v>1102</v>
      </c>
      <c r="Y15" s="15" t="s">
        <v>1102</v>
      </c>
      <c r="Z15" s="22" t="s">
        <v>1096</v>
      </c>
      <c r="AA15" s="22" t="s">
        <v>1096</v>
      </c>
      <c r="AB15" s="22" t="s">
        <v>1096</v>
      </c>
      <c r="AC15" s="22" t="s">
        <v>1096</v>
      </c>
      <c r="AD15" s="22" t="s">
        <v>1096</v>
      </c>
      <c r="AE15" s="22"/>
      <c r="AF15" s="22"/>
      <c r="AG15" s="22"/>
      <c r="AH15" s="22"/>
      <c r="AI15" s="22"/>
      <c r="AJ15" s="22"/>
      <c r="AK15" s="22"/>
      <c r="AL15" s="22"/>
      <c r="AM15" s="22"/>
      <c r="AN15" s="22"/>
      <c r="AO15" s="22"/>
      <c r="AP15" s="22"/>
      <c r="AQ15" s="15" t="s">
        <v>1102</v>
      </c>
      <c r="AR15" s="15" t="s">
        <v>1102</v>
      </c>
      <c r="AS15" s="15" t="s">
        <v>1102</v>
      </c>
      <c r="AT15" s="22" t="s">
        <v>1098</v>
      </c>
      <c r="AU15" s="22" t="s">
        <v>1098</v>
      </c>
      <c r="AV15" s="22" t="s">
        <v>1098</v>
      </c>
      <c r="AW15" s="22" t="s">
        <v>1098</v>
      </c>
      <c r="AX15" s="22" t="s">
        <v>1098</v>
      </c>
      <c r="AZ15" s="22"/>
      <c r="BA15" s="22"/>
      <c r="BB15" s="22"/>
      <c r="BC15" s="22"/>
      <c r="BD15" s="22"/>
      <c r="BE15" s="22" t="s">
        <v>1101</v>
      </c>
      <c r="BF15" s="22" t="s">
        <v>1101</v>
      </c>
      <c r="BG15" s="22"/>
      <c r="BH15" s="22"/>
      <c r="BI15" s="22"/>
      <c r="BJ15" s="22"/>
      <c r="BK15" s="22"/>
      <c r="BL15" s="22"/>
      <c r="BM15" s="22"/>
      <c r="BN15" s="22"/>
      <c r="BO15" s="22"/>
      <c r="BP15" s="22"/>
      <c r="BQ15" s="22"/>
      <c r="BR15" s="22"/>
      <c r="BS15" s="15" t="s">
        <v>1102</v>
      </c>
      <c r="BT15" s="15" t="s">
        <v>1102</v>
      </c>
      <c r="BU15" s="15" t="s">
        <v>1102</v>
      </c>
      <c r="BV15" s="22" t="s">
        <v>1091</v>
      </c>
      <c r="BW15" s="22" t="s">
        <v>1091</v>
      </c>
      <c r="BX15" s="22" t="s">
        <v>1091</v>
      </c>
      <c r="BY15" s="22" t="s">
        <v>1091</v>
      </c>
      <c r="BZ15" s="22" t="s">
        <v>1091</v>
      </c>
      <c r="CA15" s="22"/>
      <c r="CB15" s="22"/>
      <c r="CC15" s="22"/>
      <c r="CD15" s="22"/>
      <c r="CE15" s="22"/>
      <c r="CF15" s="22"/>
      <c r="CG15" s="22"/>
      <c r="CH15" s="22"/>
      <c r="CI15" s="22"/>
      <c r="CJ15" s="22"/>
      <c r="CK15" s="22"/>
      <c r="CL15" s="22"/>
      <c r="CM15" s="22"/>
      <c r="CN15" s="22"/>
      <c r="CO15" s="22"/>
      <c r="CP15" s="22"/>
      <c r="CQ15" s="22"/>
      <c r="CR15" s="22"/>
      <c r="CS15" s="22"/>
      <c r="CT15" s="22"/>
      <c r="CU15" s="10" t="s">
        <v>1113</v>
      </c>
      <c r="CV15" s="22"/>
      <c r="CW15" s="22"/>
      <c r="CX15" s="22" t="e">
        <f ca="1">CX13*CX14</f>
        <v>#NAME?</v>
      </c>
      <c r="CY15" s="22"/>
      <c r="CZ15" s="22"/>
      <c r="DA15" s="22"/>
      <c r="DB15" s="22"/>
      <c r="DC15" s="22"/>
      <c r="DD15" s="22"/>
      <c r="DE15" s="22"/>
      <c r="DK15" s="22"/>
      <c r="DL15" s="15" t="s">
        <v>1449</v>
      </c>
    </row>
    <row r="16" spans="2:231">
      <c r="B16" s="16" t="s">
        <v>753</v>
      </c>
      <c r="C16" s="15" t="s">
        <v>754</v>
      </c>
      <c r="L16" s="15" t="s">
        <v>1463</v>
      </c>
      <c r="M16" s="15" t="e" cm="1">
        <f t="array" aca="1" ref="M16" ca="1">_xll.BDP(L16,"px_last")</f>
        <v>#NAME?</v>
      </c>
      <c r="W16" s="15">
        <v>2019</v>
      </c>
      <c r="X16" s="15">
        <f>W16+1</f>
        <v>2020</v>
      </c>
      <c r="Y16" s="15">
        <f>X16+1</f>
        <v>2021</v>
      </c>
      <c r="Z16" s="22" t="s">
        <v>1092</v>
      </c>
      <c r="AA16" s="22" t="s">
        <v>1093</v>
      </c>
      <c r="AB16" s="22" t="s">
        <v>1094</v>
      </c>
      <c r="AC16" s="22" t="s">
        <v>1095</v>
      </c>
      <c r="AD16" s="22" t="s">
        <v>1799</v>
      </c>
      <c r="AE16" s="22"/>
      <c r="AQ16" s="15">
        <v>2019</v>
      </c>
      <c r="AR16" s="15">
        <f>AQ16+1</f>
        <v>2020</v>
      </c>
      <c r="AS16" s="15">
        <f>AR16+1</f>
        <v>2021</v>
      </c>
      <c r="AT16" s="22" t="s">
        <v>1092</v>
      </c>
      <c r="AU16" s="22" t="s">
        <v>1093</v>
      </c>
      <c r="AV16" s="22" t="s">
        <v>1094</v>
      </c>
      <c r="AW16" s="22" t="s">
        <v>1095</v>
      </c>
      <c r="AX16" s="22" t="s">
        <v>1799</v>
      </c>
      <c r="AZ16" s="22"/>
      <c r="BA16" s="22"/>
      <c r="BB16" s="22"/>
      <c r="BC16" s="22"/>
      <c r="BD16" s="22"/>
      <c r="BE16" s="22"/>
      <c r="BF16" s="22"/>
      <c r="BS16" s="15">
        <v>2019</v>
      </c>
      <c r="BT16" s="15">
        <f>BS16+1</f>
        <v>2020</v>
      </c>
      <c r="BU16" s="15">
        <f>BT16+1</f>
        <v>2021</v>
      </c>
      <c r="BV16" s="15" t="s">
        <v>1092</v>
      </c>
      <c r="BW16" s="15" t="s">
        <v>1093</v>
      </c>
      <c r="BX16" s="15" t="s">
        <v>1094</v>
      </c>
      <c r="BY16" s="15" t="s">
        <v>1095</v>
      </c>
      <c r="BZ16" s="15" t="s">
        <v>1799</v>
      </c>
      <c r="CT16" s="21"/>
      <c r="CU16" s="10" t="s">
        <v>1114</v>
      </c>
      <c r="CV16" s="21"/>
      <c r="CW16" s="21"/>
      <c r="CX16" s="21" t="e" cm="1">
        <f t="array" aca="1" ref="CX16" ca="1">_xll.BDP($C20,"TOTAL_INVESTED_CAPITAL")</f>
        <v>#NAME?</v>
      </c>
      <c r="CY16" s="21"/>
      <c r="CZ16" s="21"/>
      <c r="DA16" s="21"/>
      <c r="DB16" s="21"/>
      <c r="DC16" s="21"/>
      <c r="DD16" s="21"/>
      <c r="DE16" s="21"/>
      <c r="DK16" s="21"/>
    </row>
    <row r="17" spans="1:243" s="16" customFormat="1">
      <c r="B17" s="16" t="s">
        <v>755</v>
      </c>
      <c r="C17" s="16" t="s">
        <v>1508</v>
      </c>
      <c r="F17" s="53">
        <v>4</v>
      </c>
      <c r="G17" s="53">
        <f t="shared" ref="G17" si="0">F17+1</f>
        <v>5</v>
      </c>
      <c r="H17" s="53">
        <f t="shared" ref="H17" si="1">G17+1</f>
        <v>6</v>
      </c>
      <c r="I17" s="53">
        <f t="shared" ref="I17" si="2">H17+1</f>
        <v>7</v>
      </c>
      <c r="J17" s="53">
        <f t="shared" ref="J17" si="3">I17+1</f>
        <v>8</v>
      </c>
      <c r="K17" s="53">
        <f t="shared" ref="K17" si="4">J17+1</f>
        <v>9</v>
      </c>
      <c r="L17" s="53">
        <f t="shared" ref="L17" si="5">K17+1</f>
        <v>10</v>
      </c>
      <c r="M17" s="53">
        <f t="shared" ref="M17" si="6">L17+1</f>
        <v>11</v>
      </c>
      <c r="N17" s="53">
        <f t="shared" ref="N17" si="7">M17+1</f>
        <v>12</v>
      </c>
      <c r="O17" s="53">
        <f t="shared" ref="O17" si="8">N17+1</f>
        <v>13</v>
      </c>
      <c r="P17" s="53">
        <f t="shared" ref="P17" si="9">O17+1</f>
        <v>14</v>
      </c>
      <c r="Q17" s="53">
        <f t="shared" ref="Q17" si="10">P17+1</f>
        <v>15</v>
      </c>
      <c r="R17" s="53">
        <f t="shared" ref="R17" si="11">Q17+1</f>
        <v>16</v>
      </c>
      <c r="S17" s="53">
        <f t="shared" ref="S17" si="12">R17+1</f>
        <v>17</v>
      </c>
      <c r="T17" s="53">
        <f t="shared" ref="T17" si="13">S17+1</f>
        <v>18</v>
      </c>
      <c r="U17" s="53">
        <f t="shared" ref="U17" si="14">T17+1</f>
        <v>19</v>
      </c>
      <c r="V17" s="53">
        <f t="shared" ref="V17" si="15">U17+1</f>
        <v>20</v>
      </c>
      <c r="W17" s="53">
        <f t="shared" ref="W17" si="16">V17+1</f>
        <v>21</v>
      </c>
      <c r="X17" s="53">
        <f t="shared" ref="X17" si="17">W17+1</f>
        <v>22</v>
      </c>
      <c r="Y17" s="53">
        <f t="shared" ref="Y17" si="18">X17+1</f>
        <v>23</v>
      </c>
      <c r="Z17" s="53">
        <f t="shared" ref="Z17" si="19">Y17+1</f>
        <v>24</v>
      </c>
      <c r="AA17" s="53">
        <f t="shared" ref="AA17" si="20">Z17+1</f>
        <v>25</v>
      </c>
      <c r="AB17" s="53">
        <f t="shared" ref="AB17" si="21">AA17+1</f>
        <v>26</v>
      </c>
      <c r="AC17" s="53">
        <f t="shared" ref="AC17" si="22">AB17+1</f>
        <v>27</v>
      </c>
      <c r="AD17" s="53">
        <f t="shared" ref="AD17" si="23">AC17+1</f>
        <v>28</v>
      </c>
      <c r="AE17" s="53">
        <f t="shared" ref="AE17" si="24">AD17+1</f>
        <v>29</v>
      </c>
      <c r="AF17" s="53">
        <f t="shared" ref="AF17" si="25">AE17+1</f>
        <v>30</v>
      </c>
      <c r="AG17" s="53">
        <f t="shared" ref="AG17" si="26">AF17+1</f>
        <v>31</v>
      </c>
      <c r="AH17" s="53">
        <f t="shared" ref="AH17" si="27">AG17+1</f>
        <v>32</v>
      </c>
      <c r="AI17" s="53">
        <f t="shared" ref="AI17" si="28">AH17+1</f>
        <v>33</v>
      </c>
      <c r="AJ17" s="53">
        <f t="shared" ref="AJ17" si="29">AI17+1</f>
        <v>34</v>
      </c>
      <c r="AK17" s="53">
        <f t="shared" ref="AK17" si="30">AJ17+1</f>
        <v>35</v>
      </c>
      <c r="AL17" s="53">
        <f t="shared" ref="AL17" si="31">AK17+1</f>
        <v>36</v>
      </c>
      <c r="AM17" s="53">
        <f t="shared" ref="AM17" si="32">AL17+1</f>
        <v>37</v>
      </c>
      <c r="AN17" s="53">
        <f t="shared" ref="AN17" si="33">AM17+1</f>
        <v>38</v>
      </c>
      <c r="AO17" s="53">
        <f t="shared" ref="AO17" si="34">AN17+1</f>
        <v>39</v>
      </c>
      <c r="AP17" s="53">
        <f t="shared" ref="AP17" si="35">AO17+1</f>
        <v>40</v>
      </c>
      <c r="AQ17" s="53">
        <f t="shared" ref="AQ17" si="36">AP17+1</f>
        <v>41</v>
      </c>
      <c r="AR17" s="53">
        <f t="shared" ref="AR17" si="37">AQ17+1</f>
        <v>42</v>
      </c>
      <c r="AS17" s="53">
        <f t="shared" ref="AS17" si="38">AR17+1</f>
        <v>43</v>
      </c>
      <c r="AT17" s="53">
        <f t="shared" ref="AT17" si="39">AS17+1</f>
        <v>44</v>
      </c>
      <c r="AU17" s="53">
        <f t="shared" ref="AU17" si="40">AT17+1</f>
        <v>45</v>
      </c>
      <c r="AV17" s="53">
        <f t="shared" ref="AV17" si="41">AU17+1</f>
        <v>46</v>
      </c>
      <c r="AW17" s="53">
        <f t="shared" ref="AW17" si="42">AV17+1</f>
        <v>47</v>
      </c>
      <c r="AX17" s="53">
        <f t="shared" ref="AX17" si="43">AW17+1</f>
        <v>48</v>
      </c>
      <c r="AY17" s="53">
        <f t="shared" ref="AY17" si="44">AX17+1</f>
        <v>49</v>
      </c>
      <c r="AZ17" s="53">
        <f t="shared" ref="AZ17" si="45">AY17+1</f>
        <v>50</v>
      </c>
      <c r="BA17" s="53">
        <f t="shared" ref="BA17" si="46">AZ17+1</f>
        <v>51</v>
      </c>
      <c r="BB17" s="53">
        <f t="shared" ref="BB17" si="47">BA17+1</f>
        <v>52</v>
      </c>
      <c r="BC17" s="53">
        <f t="shared" ref="BC17" si="48">BB17+1</f>
        <v>53</v>
      </c>
      <c r="BD17" s="53">
        <f t="shared" ref="BD17" si="49">BC17+1</f>
        <v>54</v>
      </c>
      <c r="BE17" s="53">
        <f t="shared" ref="BE17" si="50">BD17+1</f>
        <v>55</v>
      </c>
      <c r="BF17" s="53">
        <f t="shared" ref="BF17" si="51">BE17+1</f>
        <v>56</v>
      </c>
      <c r="BG17" s="53">
        <f t="shared" ref="BG17" si="52">BF17+1</f>
        <v>57</v>
      </c>
      <c r="BH17" s="53">
        <f t="shared" ref="BH17" si="53">BG17+1</f>
        <v>58</v>
      </c>
      <c r="BI17" s="53">
        <f t="shared" ref="BI17" si="54">BH17+1</f>
        <v>59</v>
      </c>
      <c r="BJ17" s="53">
        <f t="shared" ref="BJ17" si="55">BI17+1</f>
        <v>60</v>
      </c>
      <c r="BK17" s="53">
        <f t="shared" ref="BK17" si="56">BJ17+1</f>
        <v>61</v>
      </c>
      <c r="BL17" s="53">
        <f t="shared" ref="BL17" si="57">BK17+1</f>
        <v>62</v>
      </c>
      <c r="BM17" s="53">
        <f t="shared" ref="BM17" si="58">BL17+1</f>
        <v>63</v>
      </c>
      <c r="BN17" s="53">
        <f t="shared" ref="BN17" si="59">BM17+1</f>
        <v>64</v>
      </c>
      <c r="BO17" s="53">
        <f t="shared" ref="BO17" si="60">BN17+1</f>
        <v>65</v>
      </c>
      <c r="BP17" s="53">
        <f t="shared" ref="BP17" si="61">BO17+1</f>
        <v>66</v>
      </c>
      <c r="BQ17" s="53">
        <f t="shared" ref="BQ17" si="62">BP17+1</f>
        <v>67</v>
      </c>
      <c r="BR17" s="53">
        <f t="shared" ref="BR17" si="63">BQ17+1</f>
        <v>68</v>
      </c>
      <c r="BS17" s="53">
        <f t="shared" ref="BS17" si="64">BR17+1</f>
        <v>69</v>
      </c>
      <c r="BT17" s="53">
        <f t="shared" ref="BT17" si="65">BS17+1</f>
        <v>70</v>
      </c>
      <c r="BU17" s="53">
        <f t="shared" ref="BU17" si="66">BT17+1</f>
        <v>71</v>
      </c>
      <c r="BV17" s="53">
        <f t="shared" ref="BV17" si="67">BU17+1</f>
        <v>72</v>
      </c>
      <c r="BW17" s="53">
        <f t="shared" ref="BW17" si="68">BV17+1</f>
        <v>73</v>
      </c>
      <c r="BX17" s="53">
        <f t="shared" ref="BX17" si="69">BW17+1</f>
        <v>74</v>
      </c>
      <c r="BY17" s="53">
        <f t="shared" ref="BY17" si="70">BX17+1</f>
        <v>75</v>
      </c>
      <c r="BZ17" s="53">
        <f t="shared" ref="BZ17" si="71">BY17+1</f>
        <v>76</v>
      </c>
      <c r="CA17" s="53">
        <f t="shared" ref="CA17" si="72">BZ17+1</f>
        <v>77</v>
      </c>
      <c r="CB17" s="53">
        <f t="shared" ref="CB17" si="73">CA17+1</f>
        <v>78</v>
      </c>
      <c r="CC17" s="53">
        <f t="shared" ref="CC17" si="74">CB17+1</f>
        <v>79</v>
      </c>
      <c r="CD17" s="53">
        <f t="shared" ref="CD17" si="75">CC17+1</f>
        <v>80</v>
      </c>
      <c r="CE17" s="53">
        <f t="shared" ref="CE17" si="76">CD17+1</f>
        <v>81</v>
      </c>
      <c r="CF17" s="53">
        <f t="shared" ref="CF17" si="77">CE17+1</f>
        <v>82</v>
      </c>
      <c r="CG17" s="53">
        <f t="shared" ref="CG17" si="78">CF17+1</f>
        <v>83</v>
      </c>
      <c r="CH17" s="53">
        <f t="shared" ref="CH17" si="79">CG17+1</f>
        <v>84</v>
      </c>
      <c r="CI17" s="53">
        <f t="shared" ref="CI17" si="80">CH17+1</f>
        <v>85</v>
      </c>
      <c r="CJ17" s="53">
        <f t="shared" ref="CJ17" si="81">CI17+1</f>
        <v>86</v>
      </c>
      <c r="CK17" s="53">
        <f t="shared" ref="CK17" si="82">CJ17+1</f>
        <v>87</v>
      </c>
      <c r="CL17" s="53">
        <f t="shared" ref="CL17" si="83">CK17+1</f>
        <v>88</v>
      </c>
      <c r="CM17" s="53">
        <f t="shared" ref="CM17" si="84">CL17+1</f>
        <v>89</v>
      </c>
      <c r="CN17" s="53">
        <f t="shared" ref="CN17" si="85">CM17+1</f>
        <v>90</v>
      </c>
      <c r="CO17" s="53">
        <f t="shared" ref="CO17" si="86">CN17+1</f>
        <v>91</v>
      </c>
      <c r="CP17" s="53">
        <f t="shared" ref="CP17" si="87">CO17+1</f>
        <v>92</v>
      </c>
      <c r="CQ17" s="53">
        <f t="shared" ref="CQ17" si="88">CP17+1</f>
        <v>93</v>
      </c>
      <c r="CR17" s="53">
        <f t="shared" ref="CR17" si="89">CQ17+1</f>
        <v>94</v>
      </c>
      <c r="CS17" s="53">
        <f t="shared" ref="CS17" si="90">CR17+1</f>
        <v>95</v>
      </c>
      <c r="CT17" s="53">
        <f t="shared" ref="CT17" si="91">CS17+1</f>
        <v>96</v>
      </c>
      <c r="CU17" s="53">
        <f t="shared" ref="CU17" si="92">CT17+1</f>
        <v>97</v>
      </c>
      <c r="CV17" s="53">
        <f t="shared" ref="CV17" si="93">CU17+1</f>
        <v>98</v>
      </c>
      <c r="CW17" s="53">
        <f t="shared" ref="CW17" si="94">CV17+1</f>
        <v>99</v>
      </c>
      <c r="CX17" s="53">
        <f t="shared" ref="CX17" si="95">CW17+1</f>
        <v>100</v>
      </c>
      <c r="CY17" s="53">
        <f t="shared" ref="CY17" si="96">CX17+1</f>
        <v>101</v>
      </c>
      <c r="CZ17" s="53">
        <f t="shared" ref="CZ17" si="97">CY17+1</f>
        <v>102</v>
      </c>
      <c r="DA17" s="53">
        <f t="shared" ref="DA17" si="98">CZ17+1</f>
        <v>103</v>
      </c>
      <c r="DB17" s="53">
        <f t="shared" ref="DB17" si="99">DA17+1</f>
        <v>104</v>
      </c>
      <c r="DC17" s="53">
        <f t="shared" ref="DC17" si="100">DB17+1</f>
        <v>105</v>
      </c>
      <c r="DD17" s="53">
        <f t="shared" ref="DD17" si="101">DC17+1</f>
        <v>106</v>
      </c>
      <c r="DE17" s="53">
        <f t="shared" ref="DE17" si="102">DD17+1</f>
        <v>107</v>
      </c>
      <c r="DF17" s="53">
        <f t="shared" ref="DF17" si="103">DE17+1</f>
        <v>108</v>
      </c>
      <c r="DG17" s="53">
        <f t="shared" ref="DG17" si="104">DF17+1</f>
        <v>109</v>
      </c>
      <c r="DH17" s="53">
        <f t="shared" ref="DH17" si="105">DG17+1</f>
        <v>110</v>
      </c>
      <c r="DI17" s="53">
        <f t="shared" ref="DI17" si="106">DH17+1</f>
        <v>111</v>
      </c>
      <c r="DJ17" s="53">
        <f t="shared" ref="DJ17" si="107">DI17+1</f>
        <v>112</v>
      </c>
      <c r="DK17" s="53">
        <f t="shared" ref="DK17" si="108">DJ17+1</f>
        <v>113</v>
      </c>
      <c r="DL17" s="53">
        <f t="shared" ref="DL17" si="109">DK17+1</f>
        <v>114</v>
      </c>
      <c r="DM17" s="53">
        <f t="shared" ref="DM17" si="110">DL17+1</f>
        <v>115</v>
      </c>
      <c r="DN17" s="53">
        <f t="shared" ref="DN17" si="111">DM17+1</f>
        <v>116</v>
      </c>
      <c r="DO17" s="53">
        <f t="shared" ref="DO17" si="112">DN17+1</f>
        <v>117</v>
      </c>
      <c r="DP17" s="53">
        <f t="shared" ref="DP17" si="113">DO17+1</f>
        <v>118</v>
      </c>
      <c r="DQ17" s="53">
        <f t="shared" ref="DQ17" si="114">DP17+1</f>
        <v>119</v>
      </c>
      <c r="DR17" s="53">
        <f t="shared" ref="DR17" si="115">DQ17+1</f>
        <v>120</v>
      </c>
      <c r="DS17" s="53">
        <f t="shared" ref="DS17" si="116">DR17+1</f>
        <v>121</v>
      </c>
      <c r="DT17" s="53">
        <f t="shared" ref="DT17" si="117">DS17+1</f>
        <v>122</v>
      </c>
      <c r="DU17" s="53">
        <f t="shared" ref="DU17" si="118">DT17+1</f>
        <v>123</v>
      </c>
      <c r="DV17" s="53">
        <f t="shared" ref="DV17" si="119">DU17+1</f>
        <v>124</v>
      </c>
      <c r="DW17" s="53">
        <f t="shared" ref="DW17" si="120">DV17+1</f>
        <v>125</v>
      </c>
      <c r="DX17" s="53">
        <f t="shared" ref="DX17" si="121">DW17+1</f>
        <v>126</v>
      </c>
      <c r="DY17" s="53">
        <f t="shared" ref="DY17" si="122">DX17+1</f>
        <v>127</v>
      </c>
      <c r="DZ17" s="53">
        <f t="shared" ref="DZ17" si="123">DY17+1</f>
        <v>128</v>
      </c>
      <c r="EA17" s="53">
        <f t="shared" ref="EA17" si="124">DZ17+1</f>
        <v>129</v>
      </c>
      <c r="EB17" s="53">
        <f t="shared" ref="EB17" si="125">EA17+1</f>
        <v>130</v>
      </c>
      <c r="EC17" s="53">
        <f t="shared" ref="EC17" si="126">EB17+1</f>
        <v>131</v>
      </c>
      <c r="ED17" s="53">
        <f t="shared" ref="ED17" si="127">EC17+1</f>
        <v>132</v>
      </c>
      <c r="EE17" s="53">
        <f t="shared" ref="EE17" si="128">ED17+1</f>
        <v>133</v>
      </c>
      <c r="EF17" s="53">
        <f t="shared" ref="EF17" si="129">EE17+1</f>
        <v>134</v>
      </c>
      <c r="EG17" s="53">
        <f t="shared" ref="EG17" si="130">EF17+1</f>
        <v>135</v>
      </c>
      <c r="EH17" s="53">
        <f t="shared" ref="EH17" si="131">EG17+1</f>
        <v>136</v>
      </c>
      <c r="EI17" s="53">
        <f t="shared" ref="EI17" si="132">EH17+1</f>
        <v>137</v>
      </c>
      <c r="EJ17" s="53">
        <f t="shared" ref="EJ17" si="133">EI17+1</f>
        <v>138</v>
      </c>
      <c r="EK17" s="53">
        <f t="shared" ref="EK17" si="134">EJ17+1</f>
        <v>139</v>
      </c>
      <c r="EL17" s="53">
        <f t="shared" ref="EL17" si="135">EK17+1</f>
        <v>140</v>
      </c>
      <c r="EM17" s="53">
        <f t="shared" ref="EM17" si="136">EL17+1</f>
        <v>141</v>
      </c>
      <c r="EN17" s="53">
        <f t="shared" ref="EN17" si="137">EM17+1</f>
        <v>142</v>
      </c>
      <c r="EO17" s="53">
        <f t="shared" ref="EO17" si="138">EN17+1</f>
        <v>143</v>
      </c>
      <c r="EP17" s="53">
        <f t="shared" ref="EP17" si="139">EO17+1</f>
        <v>144</v>
      </c>
      <c r="EQ17" s="53">
        <f t="shared" ref="EQ17" si="140">EP17+1</f>
        <v>145</v>
      </c>
      <c r="ER17" s="53">
        <f t="shared" ref="ER17" si="141">EQ17+1</f>
        <v>146</v>
      </c>
      <c r="ES17" s="53">
        <f t="shared" ref="ES17" si="142">ER17+1</f>
        <v>147</v>
      </c>
      <c r="ET17" s="53">
        <f t="shared" ref="ET17" si="143">ES17+1</f>
        <v>148</v>
      </c>
      <c r="EU17" s="53">
        <f t="shared" ref="EU17" si="144">ET17+1</f>
        <v>149</v>
      </c>
      <c r="EV17" s="53">
        <f t="shared" ref="EV17" si="145">EU17+1</f>
        <v>150</v>
      </c>
      <c r="EW17" s="53">
        <f t="shared" ref="EW17" si="146">EV17+1</f>
        <v>151</v>
      </c>
      <c r="EX17" s="53">
        <f t="shared" ref="EX17" si="147">EW17+1</f>
        <v>152</v>
      </c>
      <c r="EY17" s="53">
        <f t="shared" ref="EY17" si="148">EX17+1</f>
        <v>153</v>
      </c>
      <c r="EZ17" s="53">
        <f t="shared" ref="EZ17" si="149">EY17+1</f>
        <v>154</v>
      </c>
      <c r="FA17" s="53">
        <f t="shared" ref="FA17" si="150">EZ17+1</f>
        <v>155</v>
      </c>
      <c r="FB17" s="53">
        <f t="shared" ref="FB17" si="151">FA17+1</f>
        <v>156</v>
      </c>
      <c r="FC17" s="53">
        <f t="shared" ref="FC17" si="152">FB17+1</f>
        <v>157</v>
      </c>
      <c r="FD17" s="53">
        <f t="shared" ref="FD17" si="153">FC17+1</f>
        <v>158</v>
      </c>
      <c r="FE17" s="53">
        <f t="shared" ref="FE17" si="154">FD17+1</f>
        <v>159</v>
      </c>
      <c r="FF17" s="53">
        <f t="shared" ref="FF17" si="155">FE17+1</f>
        <v>160</v>
      </c>
      <c r="FG17" s="53">
        <f t="shared" ref="FG17" si="156">FF17+1</f>
        <v>161</v>
      </c>
      <c r="FH17" s="53">
        <f t="shared" ref="FH17" si="157">FG17+1</f>
        <v>162</v>
      </c>
      <c r="FI17" s="53">
        <f t="shared" ref="FI17" si="158">FH17+1</f>
        <v>163</v>
      </c>
      <c r="FJ17" s="53">
        <f t="shared" ref="FJ17" si="159">FI17+1</f>
        <v>164</v>
      </c>
      <c r="FK17" s="53">
        <f t="shared" ref="FK17" si="160">FJ17+1</f>
        <v>165</v>
      </c>
      <c r="FL17" s="53">
        <f t="shared" ref="FL17" si="161">FK17+1</f>
        <v>166</v>
      </c>
      <c r="FM17" s="53">
        <f t="shared" ref="FM17" si="162">FL17+1</f>
        <v>167</v>
      </c>
      <c r="FN17" s="53">
        <f t="shared" ref="FN17" si="163">FM17+1</f>
        <v>168</v>
      </c>
      <c r="FO17" s="53">
        <f t="shared" ref="FO17" si="164">FN17+1</f>
        <v>169</v>
      </c>
      <c r="FP17" s="53">
        <f t="shared" ref="FP17" si="165">FO17+1</f>
        <v>170</v>
      </c>
      <c r="FQ17" s="53">
        <f t="shared" ref="FQ17" si="166">FP17+1</f>
        <v>171</v>
      </c>
      <c r="FR17" s="53">
        <f t="shared" ref="FR17" si="167">FQ17+1</f>
        <v>172</v>
      </c>
      <c r="FS17" s="53">
        <f t="shared" ref="FS17" si="168">FR17+1</f>
        <v>173</v>
      </c>
      <c r="FT17" s="53">
        <f t="shared" ref="FT17" si="169">FS17+1</f>
        <v>174</v>
      </c>
      <c r="FU17" s="53">
        <f t="shared" ref="FU17" si="170">FT17+1</f>
        <v>175</v>
      </c>
      <c r="FV17" s="53">
        <f t="shared" ref="FV17" si="171">FU17+1</f>
        <v>176</v>
      </c>
      <c r="FW17" s="53">
        <f t="shared" ref="FW17" si="172">FV17+1</f>
        <v>177</v>
      </c>
      <c r="FX17" s="53">
        <f t="shared" ref="FX17" si="173">FW17+1</f>
        <v>178</v>
      </c>
      <c r="FY17" s="53">
        <f t="shared" ref="FY17" si="174">FX17+1</f>
        <v>179</v>
      </c>
      <c r="FZ17" s="53">
        <f t="shared" ref="FZ17" si="175">FY17+1</f>
        <v>180</v>
      </c>
      <c r="GA17" s="53">
        <f t="shared" ref="GA17" si="176">FZ17+1</f>
        <v>181</v>
      </c>
      <c r="GB17" s="53">
        <f t="shared" ref="GB17" si="177">GA17+1</f>
        <v>182</v>
      </c>
      <c r="GC17" s="53">
        <f t="shared" ref="GC17" si="178">GB17+1</f>
        <v>183</v>
      </c>
      <c r="GD17" s="53">
        <f t="shared" ref="GD17" si="179">GC17+1</f>
        <v>184</v>
      </c>
      <c r="GE17" s="53">
        <f t="shared" ref="GE17" si="180">GD17+1</f>
        <v>185</v>
      </c>
      <c r="GF17" s="53">
        <f t="shared" ref="GF17" si="181">GE17+1</f>
        <v>186</v>
      </c>
      <c r="GG17" s="53">
        <f t="shared" ref="GG17" si="182">GF17+1</f>
        <v>187</v>
      </c>
      <c r="GH17" s="53">
        <f t="shared" ref="GH17" si="183">GG17+1</f>
        <v>188</v>
      </c>
      <c r="GI17" s="53">
        <f t="shared" ref="GI17" si="184">GH17+1</f>
        <v>189</v>
      </c>
      <c r="GJ17" s="53">
        <f t="shared" ref="GJ17" si="185">GI17+1</f>
        <v>190</v>
      </c>
      <c r="GK17" s="53">
        <f t="shared" ref="GK17" si="186">GJ17+1</f>
        <v>191</v>
      </c>
      <c r="GL17" s="53">
        <f t="shared" ref="GL17" si="187">GK17+1</f>
        <v>192</v>
      </c>
      <c r="GM17" s="53">
        <f t="shared" ref="GM17" si="188">GL17+1</f>
        <v>193</v>
      </c>
      <c r="GN17" s="53">
        <f t="shared" ref="GN17" si="189">GM17+1</f>
        <v>194</v>
      </c>
      <c r="GO17" s="53">
        <f t="shared" ref="GO17" si="190">GN17+1</f>
        <v>195</v>
      </c>
      <c r="GP17" s="53">
        <f t="shared" ref="GP17" si="191">GO17+1</f>
        <v>196</v>
      </c>
      <c r="GQ17" s="53">
        <f t="shared" ref="GQ17" si="192">GP17+1</f>
        <v>197</v>
      </c>
      <c r="GR17" s="53">
        <f t="shared" ref="GR17" si="193">GQ17+1</f>
        <v>198</v>
      </c>
      <c r="GS17" s="53">
        <f t="shared" ref="GS17" si="194">GR17+1</f>
        <v>199</v>
      </c>
      <c r="GT17" s="53">
        <f t="shared" ref="GT17" si="195">GS17+1</f>
        <v>200</v>
      </c>
      <c r="GU17" s="53">
        <f t="shared" ref="GU17" si="196">GT17+1</f>
        <v>201</v>
      </c>
      <c r="GV17" s="53">
        <f t="shared" ref="GV17" si="197">GU17+1</f>
        <v>202</v>
      </c>
      <c r="GW17" s="53">
        <f t="shared" ref="GW17" si="198">GV17+1</f>
        <v>203</v>
      </c>
      <c r="GX17" s="53">
        <f t="shared" ref="GX17" si="199">GW17+1</f>
        <v>204</v>
      </c>
      <c r="GY17" s="53">
        <f t="shared" ref="GY17" si="200">GX17+1</f>
        <v>205</v>
      </c>
      <c r="GZ17" s="53">
        <f t="shared" ref="GZ17" si="201">GY17+1</f>
        <v>206</v>
      </c>
      <c r="HA17" s="53">
        <f t="shared" ref="HA17" si="202">GZ17+1</f>
        <v>207</v>
      </c>
      <c r="HB17" s="53">
        <f t="shared" ref="HB17" si="203">HA17+1</f>
        <v>208</v>
      </c>
      <c r="HC17" s="53">
        <f t="shared" ref="HC17" si="204">HB17+1</f>
        <v>209</v>
      </c>
      <c r="HD17" s="53">
        <f t="shared" ref="HD17" si="205">HC17+1</f>
        <v>210</v>
      </c>
      <c r="HE17" s="53">
        <f t="shared" ref="HE17" si="206">HD17+1</f>
        <v>211</v>
      </c>
      <c r="HF17" s="53">
        <f t="shared" ref="HF17" si="207">HE17+1</f>
        <v>212</v>
      </c>
      <c r="HG17" s="53">
        <f t="shared" ref="HG17" si="208">HF17+1</f>
        <v>213</v>
      </c>
      <c r="HH17" s="53">
        <f t="shared" ref="HH17" si="209">HG17+1</f>
        <v>214</v>
      </c>
      <c r="HI17" s="53">
        <f t="shared" ref="HI17" si="210">HH17+1</f>
        <v>215</v>
      </c>
      <c r="HJ17" s="53">
        <f t="shared" ref="HJ17" si="211">HI17+1</f>
        <v>216</v>
      </c>
      <c r="HK17" s="53">
        <f t="shared" ref="HK17" si="212">HJ17+1</f>
        <v>217</v>
      </c>
      <c r="HL17" s="53">
        <f t="shared" ref="HL17" si="213">HK17+1</f>
        <v>218</v>
      </c>
      <c r="HM17" s="53">
        <f t="shared" ref="HM17" si="214">HL17+1</f>
        <v>219</v>
      </c>
      <c r="HN17" s="53">
        <f t="shared" ref="HN17" si="215">HM17+1</f>
        <v>220</v>
      </c>
      <c r="HO17" s="53">
        <f t="shared" ref="HO17" si="216">HN17+1</f>
        <v>221</v>
      </c>
      <c r="HP17" s="53">
        <f t="shared" ref="HP17" si="217">HO17+1</f>
        <v>222</v>
      </c>
      <c r="HQ17" s="53">
        <f t="shared" ref="HQ17" si="218">HP17+1</f>
        <v>223</v>
      </c>
      <c r="HR17" s="53">
        <f t="shared" ref="HR17" si="219">HQ17+1</f>
        <v>224</v>
      </c>
      <c r="HS17" s="53">
        <f t="shared" ref="HS17" si="220">HR17+1</f>
        <v>225</v>
      </c>
      <c r="HT17" s="53">
        <f t="shared" ref="HT17" si="221">HS17+1</f>
        <v>226</v>
      </c>
      <c r="HU17" s="53">
        <f t="shared" ref="HU17" si="222">HT17+1</f>
        <v>227</v>
      </c>
      <c r="HV17" s="53">
        <f t="shared" ref="HV17" si="223">HU17+1</f>
        <v>228</v>
      </c>
      <c r="HW17" s="53">
        <f t="shared" ref="HW17" si="224">HV17+1</f>
        <v>229</v>
      </c>
      <c r="HX17" s="53">
        <f t="shared" ref="HX17" si="225">HW17+1</f>
        <v>230</v>
      </c>
      <c r="HY17" s="53">
        <f t="shared" ref="HY17" si="226">HX17+1</f>
        <v>231</v>
      </c>
      <c r="HZ17" s="53">
        <f t="shared" ref="HZ17" si="227">HY17+1</f>
        <v>232</v>
      </c>
      <c r="IA17" s="53">
        <f t="shared" ref="IA17" si="228">HZ17+1</f>
        <v>233</v>
      </c>
      <c r="IB17" s="53">
        <f t="shared" ref="IB17" si="229">IA17+1</f>
        <v>234</v>
      </c>
      <c r="IC17" s="53">
        <f t="shared" ref="IC17" si="230">IB17+1</f>
        <v>235</v>
      </c>
      <c r="ID17" s="53">
        <f t="shared" ref="ID17" si="231">IC17+1</f>
        <v>236</v>
      </c>
      <c r="IE17" s="53">
        <f t="shared" ref="IE17" si="232">ID17+1</f>
        <v>237</v>
      </c>
      <c r="IF17" s="53">
        <f t="shared" ref="IF17" si="233">IE17+1</f>
        <v>238</v>
      </c>
      <c r="IG17" s="53">
        <f t="shared" ref="IG17" si="234">IF17+1</f>
        <v>239</v>
      </c>
    </row>
    <row r="18" spans="1:243" ht="15" customHeight="1">
      <c r="B18" s="16"/>
      <c r="Q18" s="339" t="s">
        <v>820</v>
      </c>
      <c r="R18" s="339"/>
      <c r="S18" s="339"/>
      <c r="T18" s="339"/>
      <c r="V18" s="339" t="s">
        <v>1090</v>
      </c>
      <c r="W18" s="339"/>
      <c r="X18" s="339"/>
      <c r="Y18" s="339"/>
      <c r="Z18" s="339"/>
      <c r="AA18" s="339"/>
      <c r="AB18" s="339"/>
      <c r="AC18" s="339"/>
      <c r="AD18" s="339"/>
      <c r="AF18" s="339" t="s">
        <v>1106</v>
      </c>
      <c r="AG18" s="339"/>
      <c r="AH18" s="339"/>
      <c r="AI18" s="339"/>
      <c r="AJ18" s="339"/>
      <c r="AK18" s="339"/>
      <c r="AL18" s="339"/>
      <c r="AM18" s="339"/>
      <c r="AN18" s="42"/>
      <c r="AP18" s="339" t="s">
        <v>1097</v>
      </c>
      <c r="AQ18" s="339"/>
      <c r="AR18" s="339"/>
      <c r="AS18" s="339"/>
      <c r="AT18" s="339"/>
      <c r="AU18" s="339"/>
      <c r="AV18" s="339"/>
      <c r="AW18" s="339"/>
      <c r="AX18" s="42"/>
      <c r="AZ18" s="339" t="s">
        <v>1107</v>
      </c>
      <c r="BA18" s="339"/>
      <c r="BB18" s="339"/>
      <c r="BC18" s="339"/>
      <c r="BD18" s="339"/>
      <c r="BE18" s="339"/>
      <c r="BF18" s="339"/>
      <c r="BG18" s="339"/>
      <c r="BH18" s="42"/>
      <c r="BJ18" s="339" t="s">
        <v>1109</v>
      </c>
      <c r="BK18" s="339"/>
      <c r="BL18" s="339"/>
      <c r="BM18" s="339"/>
      <c r="BN18" s="339"/>
      <c r="BO18" s="339"/>
      <c r="BP18" s="339"/>
      <c r="BQ18" s="342"/>
      <c r="BR18" s="343" t="s">
        <v>1099</v>
      </c>
      <c r="BS18" s="339"/>
      <c r="BT18" s="339"/>
      <c r="BU18" s="339"/>
      <c r="BV18" s="339"/>
      <c r="BW18" s="339"/>
      <c r="BX18" s="339"/>
      <c r="BY18" s="339"/>
      <c r="BZ18" s="339"/>
      <c r="CB18" s="339" t="s">
        <v>1108</v>
      </c>
      <c r="CC18" s="339"/>
      <c r="CD18" s="339"/>
      <c r="CE18" s="339"/>
      <c r="CF18" s="339"/>
      <c r="CG18" s="339"/>
      <c r="CH18" s="339"/>
      <c r="CI18" s="42"/>
      <c r="CJ18" s="42"/>
      <c r="CM18" s="339" t="s">
        <v>1110</v>
      </c>
      <c r="CN18" s="339"/>
      <c r="CO18" s="339"/>
      <c r="CP18" s="339"/>
      <c r="CQ18" s="339"/>
      <c r="CR18" s="339"/>
      <c r="CS18" s="339"/>
      <c r="CT18" s="342"/>
      <c r="CU18" s="339" t="s">
        <v>1112</v>
      </c>
      <c r="CV18" s="339"/>
      <c r="CW18" s="339"/>
      <c r="CX18" s="339"/>
      <c r="CY18" s="21"/>
      <c r="CZ18" s="339" t="s">
        <v>1153</v>
      </c>
      <c r="DA18" s="339"/>
      <c r="DB18" s="339"/>
      <c r="DC18" s="339"/>
      <c r="DD18" s="42"/>
      <c r="DE18" s="21"/>
      <c r="DF18" s="339" t="s">
        <v>1105</v>
      </c>
      <c r="DG18" s="339"/>
      <c r="DH18" s="339"/>
      <c r="DI18" s="339"/>
      <c r="DJ18" s="339"/>
      <c r="DK18" s="21"/>
      <c r="DL18" s="339" t="s">
        <v>780</v>
      </c>
      <c r="DM18" s="339"/>
      <c r="DN18" s="339"/>
      <c r="DO18" s="339"/>
      <c r="DQ18" s="339" t="s">
        <v>830</v>
      </c>
      <c r="DR18" s="339"/>
      <c r="DS18" s="339"/>
      <c r="DU18" s="339" t="s">
        <v>763</v>
      </c>
      <c r="DV18" s="339"/>
      <c r="DW18" s="339"/>
      <c r="DY18" s="339" t="s">
        <v>764</v>
      </c>
      <c r="DZ18" s="339"/>
      <c r="EB18" s="339" t="s">
        <v>767</v>
      </c>
      <c r="EC18" s="339"/>
      <c r="ED18" s="339" t="s">
        <v>769</v>
      </c>
      <c r="EE18" s="339"/>
      <c r="EF18" s="42"/>
      <c r="EH18" s="339" t="s">
        <v>775</v>
      </c>
      <c r="EI18" s="339"/>
      <c r="EJ18" s="339"/>
      <c r="EL18" s="339" t="s">
        <v>775</v>
      </c>
      <c r="EM18" s="339"/>
      <c r="EN18" s="339"/>
      <c r="EP18" s="339" t="s">
        <v>781</v>
      </c>
      <c r="EQ18" s="339"/>
      <c r="ER18" s="339"/>
      <c r="ES18" s="339"/>
      <c r="ET18" s="339"/>
      <c r="EV18" s="339" t="s">
        <v>781</v>
      </c>
      <c r="EW18" s="339"/>
      <c r="EX18" s="339"/>
      <c r="EZ18" s="339" t="s">
        <v>798</v>
      </c>
      <c r="FA18" s="339"/>
      <c r="FB18" s="339"/>
      <c r="FC18" s="339"/>
      <c r="FE18" s="340" t="s">
        <v>796</v>
      </c>
      <c r="FF18" s="340"/>
      <c r="FG18" s="340"/>
      <c r="FI18" s="340" t="s">
        <v>824</v>
      </c>
      <c r="FJ18" s="340"/>
      <c r="FL18" s="339" t="s">
        <v>825</v>
      </c>
      <c r="FM18" s="339"/>
      <c r="FN18" s="339"/>
      <c r="FP18" s="42" t="s">
        <v>801</v>
      </c>
      <c r="FQ18" s="42"/>
      <c r="FS18" s="339" t="s">
        <v>800</v>
      </c>
      <c r="FT18" s="339"/>
      <c r="FV18" s="340" t="s">
        <v>806</v>
      </c>
      <c r="FW18" s="340"/>
      <c r="FX18" s="340"/>
      <c r="FY18" s="340"/>
      <c r="GA18" s="340" t="s">
        <v>1154</v>
      </c>
      <c r="GB18" s="340"/>
      <c r="GC18" s="340"/>
      <c r="GD18" s="340"/>
      <c r="GE18" s="340"/>
      <c r="GG18" s="340" t="s">
        <v>812</v>
      </c>
      <c r="GH18" s="340"/>
      <c r="GI18" s="340"/>
      <c r="GJ18" s="340"/>
      <c r="GK18" s="340"/>
      <c r="GM18" s="340" t="s">
        <v>812</v>
      </c>
      <c r="GN18" s="340"/>
      <c r="GO18" s="340"/>
      <c r="GP18" s="340"/>
      <c r="GQ18" s="340"/>
      <c r="GR18" s="340"/>
      <c r="GS18" s="340"/>
      <c r="GU18" s="340" t="s">
        <v>834</v>
      </c>
      <c r="GV18" s="340"/>
      <c r="GW18" s="340"/>
      <c r="GX18" s="340"/>
      <c r="GY18" s="340"/>
      <c r="GZ18" s="340"/>
      <c r="HA18" s="340"/>
      <c r="HC18" s="339" t="s">
        <v>838</v>
      </c>
      <c r="HD18" s="339"/>
      <c r="HE18" s="339"/>
      <c r="HF18" s="339"/>
      <c r="HK18" s="339" t="s">
        <v>1430</v>
      </c>
      <c r="HL18" s="339"/>
      <c r="HM18" s="339"/>
      <c r="HN18" s="339"/>
      <c r="HO18" s="339"/>
      <c r="HP18" s="339"/>
      <c r="HQ18" s="339"/>
      <c r="HR18" s="339"/>
      <c r="HS18" s="339"/>
      <c r="HT18" s="339"/>
      <c r="HU18" s="339"/>
      <c r="HV18" s="339"/>
      <c r="HW18" s="339"/>
      <c r="HX18" s="339"/>
      <c r="HY18" s="339"/>
      <c r="IA18" s="339" t="s">
        <v>1430</v>
      </c>
      <c r="IB18" s="339"/>
      <c r="IC18" s="339"/>
      <c r="ID18" s="339"/>
      <c r="IE18" s="339"/>
      <c r="IF18" s="339"/>
      <c r="IG18" s="339"/>
    </row>
    <row r="19" spans="1:243" ht="15" customHeight="1">
      <c r="B19" s="23" t="s">
        <v>1</v>
      </c>
      <c r="C19" s="23" t="s">
        <v>1808</v>
      </c>
      <c r="D19" s="23" t="s">
        <v>1809</v>
      </c>
      <c r="E19" s="23" t="s">
        <v>723</v>
      </c>
      <c r="F19" s="23"/>
      <c r="G19" s="23"/>
      <c r="H19" s="23" t="s">
        <v>2</v>
      </c>
      <c r="I19" s="23" t="s">
        <v>756</v>
      </c>
      <c r="J19" s="23" t="s">
        <v>757</v>
      </c>
      <c r="K19" s="23" t="s">
        <v>844</v>
      </c>
      <c r="L19" s="23" t="s">
        <v>1104</v>
      </c>
      <c r="M19" s="23" t="s">
        <v>758</v>
      </c>
      <c r="N19" s="23" t="s">
        <v>1104</v>
      </c>
      <c r="O19" s="23"/>
      <c r="Q19" s="23" t="s">
        <v>821</v>
      </c>
      <c r="R19" s="23" t="s">
        <v>822</v>
      </c>
      <c r="S19" s="23" t="s">
        <v>823</v>
      </c>
      <c r="T19" s="23" t="s">
        <v>1111</v>
      </c>
      <c r="V19" s="23">
        <v>2009</v>
      </c>
      <c r="W19" s="23">
        <v>2019</v>
      </c>
      <c r="X19" s="23">
        <v>2020</v>
      </c>
      <c r="Y19" s="23">
        <v>2021</v>
      </c>
      <c r="Z19" s="23">
        <v>2022</v>
      </c>
      <c r="AA19" s="23" t="s">
        <v>1087</v>
      </c>
      <c r="AB19" s="23" t="s">
        <v>1088</v>
      </c>
      <c r="AC19" s="23" t="s">
        <v>1089</v>
      </c>
      <c r="AD19" s="23" t="s">
        <v>1906</v>
      </c>
      <c r="AF19" s="23">
        <v>2020</v>
      </c>
      <c r="AG19" s="23">
        <v>2021</v>
      </c>
      <c r="AH19" s="23">
        <v>2022</v>
      </c>
      <c r="AI19" s="23">
        <v>2023</v>
      </c>
      <c r="AJ19" s="23" t="s">
        <v>1088</v>
      </c>
      <c r="AK19" s="23" t="s">
        <v>1089</v>
      </c>
      <c r="AL19" s="23" t="s">
        <v>1907</v>
      </c>
      <c r="AM19" s="23" t="s">
        <v>1514</v>
      </c>
      <c r="AN19" s="23" t="s">
        <v>1513</v>
      </c>
      <c r="AP19" s="23">
        <v>2009</v>
      </c>
      <c r="AQ19" s="23">
        <v>2019</v>
      </c>
      <c r="AR19" s="23">
        <v>2020</v>
      </c>
      <c r="AS19" s="23">
        <v>2021</v>
      </c>
      <c r="AT19" s="23">
        <v>2022</v>
      </c>
      <c r="AU19" s="23">
        <v>2023</v>
      </c>
      <c r="AV19" s="23" t="s">
        <v>1088</v>
      </c>
      <c r="AW19" s="23" t="s">
        <v>1089</v>
      </c>
      <c r="AX19" s="23" t="s">
        <v>1906</v>
      </c>
      <c r="AZ19" s="23">
        <v>2020</v>
      </c>
      <c r="BA19" s="23">
        <v>2021</v>
      </c>
      <c r="BB19" s="23">
        <v>2022</v>
      </c>
      <c r="BC19" s="23">
        <v>2023</v>
      </c>
      <c r="BD19" s="23" t="s">
        <v>1088</v>
      </c>
      <c r="BE19" s="23" t="s">
        <v>1089</v>
      </c>
      <c r="BF19" s="23" t="s">
        <v>1907</v>
      </c>
      <c r="BG19" s="23" t="s">
        <v>1514</v>
      </c>
      <c r="BH19" s="23" t="s">
        <v>1420</v>
      </c>
      <c r="BJ19" s="23">
        <v>2019</v>
      </c>
      <c r="BK19" s="23">
        <v>2020</v>
      </c>
      <c r="BL19" s="23">
        <v>2021</v>
      </c>
      <c r="BM19" s="23">
        <v>2022</v>
      </c>
      <c r="BN19" s="23">
        <v>2023</v>
      </c>
      <c r="BO19" s="23" t="s">
        <v>1088</v>
      </c>
      <c r="BP19" s="23" t="s">
        <v>1089</v>
      </c>
      <c r="BQ19" s="323" t="s">
        <v>1906</v>
      </c>
      <c r="BR19" s="23">
        <v>2009</v>
      </c>
      <c r="BS19" s="23">
        <v>2019</v>
      </c>
      <c r="BT19" s="23">
        <v>2020</v>
      </c>
      <c r="BU19" s="23">
        <v>2021</v>
      </c>
      <c r="BV19" s="23">
        <v>2022</v>
      </c>
      <c r="BW19" s="23" t="s">
        <v>1087</v>
      </c>
      <c r="BX19" s="23" t="s">
        <v>1088</v>
      </c>
      <c r="BY19" s="23" t="s">
        <v>1089</v>
      </c>
      <c r="BZ19" s="23" t="s">
        <v>1906</v>
      </c>
      <c r="CB19" s="23">
        <v>2020</v>
      </c>
      <c r="CC19" s="23">
        <v>2021</v>
      </c>
      <c r="CD19" s="23">
        <v>2022</v>
      </c>
      <c r="CE19" s="23">
        <v>2023</v>
      </c>
      <c r="CF19" s="23" t="s">
        <v>1088</v>
      </c>
      <c r="CG19" s="23" t="s">
        <v>1089</v>
      </c>
      <c r="CH19" s="23" t="s">
        <v>1909</v>
      </c>
      <c r="CI19" s="23" t="s">
        <v>1100</v>
      </c>
      <c r="CJ19" s="23" t="s">
        <v>1421</v>
      </c>
      <c r="CM19" s="23">
        <v>2019</v>
      </c>
      <c r="CN19" s="23">
        <v>2020</v>
      </c>
      <c r="CO19" s="23">
        <v>2021</v>
      </c>
      <c r="CP19" s="23">
        <v>2022</v>
      </c>
      <c r="CQ19" s="23">
        <v>2023</v>
      </c>
      <c r="CR19" s="23" t="s">
        <v>1088</v>
      </c>
      <c r="CS19" s="23" t="s">
        <v>1089</v>
      </c>
      <c r="CT19" s="23" t="s">
        <v>1906</v>
      </c>
      <c r="CU19" s="23">
        <f>DF19</f>
        <v>2019</v>
      </c>
      <c r="CV19" s="23">
        <f>DG19</f>
        <v>2020</v>
      </c>
      <c r="CW19" s="23">
        <f>DH19</f>
        <v>2021</v>
      </c>
      <c r="CX19" s="23">
        <f>DI19</f>
        <v>2022</v>
      </c>
      <c r="CZ19" s="23">
        <v>2019</v>
      </c>
      <c r="DA19" s="23">
        <v>2020</v>
      </c>
      <c r="DB19" s="23">
        <v>2021</v>
      </c>
      <c r="DC19" s="23">
        <v>2022</v>
      </c>
      <c r="DD19" s="23" t="s">
        <v>1087</v>
      </c>
      <c r="DF19" s="23">
        <v>2019</v>
      </c>
      <c r="DG19" s="23">
        <v>2020</v>
      </c>
      <c r="DH19" s="23">
        <v>2021</v>
      </c>
      <c r="DI19" s="23">
        <v>2022</v>
      </c>
      <c r="DJ19" s="23" t="s">
        <v>1087</v>
      </c>
      <c r="DK19" s="21"/>
      <c r="DL19" s="23" t="s">
        <v>759</v>
      </c>
      <c r="DM19" s="23" t="s">
        <v>772</v>
      </c>
      <c r="DN19" s="23" t="s">
        <v>773</v>
      </c>
      <c r="DO19" s="23" t="s">
        <v>774</v>
      </c>
      <c r="DQ19" s="23" t="s">
        <v>831</v>
      </c>
      <c r="DR19" s="23" t="s">
        <v>832</v>
      </c>
      <c r="DS19" s="23" t="s">
        <v>833</v>
      </c>
      <c r="DU19" s="23" t="s">
        <v>762</v>
      </c>
      <c r="DV19" s="23" t="s">
        <v>760</v>
      </c>
      <c r="DW19" s="23" t="s">
        <v>761</v>
      </c>
      <c r="DY19" s="23" t="s">
        <v>765</v>
      </c>
      <c r="DZ19" s="23" t="s">
        <v>766</v>
      </c>
      <c r="EB19" s="23" t="s">
        <v>767</v>
      </c>
      <c r="EC19" s="23" t="s">
        <v>768</v>
      </c>
      <c r="ED19" s="23" t="s">
        <v>770</v>
      </c>
      <c r="EE19" s="23" t="s">
        <v>771</v>
      </c>
      <c r="EF19" s="23" t="s">
        <v>1419</v>
      </c>
      <c r="EH19" s="23" t="s">
        <v>775</v>
      </c>
      <c r="EI19" s="23" t="s">
        <v>776</v>
      </c>
      <c r="EJ19" s="23" t="s">
        <v>777</v>
      </c>
      <c r="EL19" s="23" t="s">
        <v>778</v>
      </c>
      <c r="EM19" s="23" t="s">
        <v>779</v>
      </c>
      <c r="EN19" s="23" t="s">
        <v>775</v>
      </c>
      <c r="EP19" s="23" t="s">
        <v>786</v>
      </c>
      <c r="EQ19" s="23" t="s">
        <v>782</v>
      </c>
      <c r="ER19" s="23" t="s">
        <v>783</v>
      </c>
      <c r="ES19" s="23" t="s">
        <v>784</v>
      </c>
      <c r="ET19" s="23" t="s">
        <v>785</v>
      </c>
      <c r="EV19" s="23" t="s">
        <v>787</v>
      </c>
      <c r="EW19" s="23" t="s">
        <v>788</v>
      </c>
      <c r="EX19" s="23" t="s">
        <v>789</v>
      </c>
      <c r="EZ19" s="23" t="s">
        <v>790</v>
      </c>
      <c r="FA19" s="23" t="s">
        <v>791</v>
      </c>
      <c r="FB19" s="23" t="s">
        <v>792</v>
      </c>
      <c r="FC19" s="23" t="s">
        <v>793</v>
      </c>
      <c r="FE19" s="23" t="s">
        <v>795</v>
      </c>
      <c r="FF19" s="23" t="s">
        <v>794</v>
      </c>
      <c r="FG19" s="23" t="s">
        <v>797</v>
      </c>
      <c r="FI19" s="23" t="s">
        <v>810</v>
      </c>
      <c r="FJ19" s="23" t="s">
        <v>811</v>
      </c>
      <c r="FL19" s="23" t="s">
        <v>799</v>
      </c>
      <c r="FM19" s="23" t="s">
        <v>792</v>
      </c>
      <c r="FN19" s="23" t="s">
        <v>793</v>
      </c>
      <c r="FP19" s="23" t="s">
        <v>803</v>
      </c>
      <c r="FQ19" s="23"/>
      <c r="FS19" s="23" t="s">
        <v>802</v>
      </c>
      <c r="FT19" s="23" t="s">
        <v>804</v>
      </c>
      <c r="FV19" s="23" t="s">
        <v>809</v>
      </c>
      <c r="FW19" s="23" t="s">
        <v>807</v>
      </c>
      <c r="FX19" s="23" t="s">
        <v>808</v>
      </c>
      <c r="FY19" s="23" t="s">
        <v>805</v>
      </c>
      <c r="GA19" s="23">
        <v>2019</v>
      </c>
      <c r="GB19" s="23">
        <v>2020</v>
      </c>
      <c r="GC19" s="23">
        <v>2021</v>
      </c>
      <c r="GD19" s="23">
        <v>2022</v>
      </c>
      <c r="GE19" s="23">
        <v>2023</v>
      </c>
      <c r="GG19" s="23">
        <f>GA19</f>
        <v>2019</v>
      </c>
      <c r="GH19" s="23">
        <f t="shared" ref="GH19:GK19" si="235">GB19</f>
        <v>2020</v>
      </c>
      <c r="GI19" s="23">
        <f t="shared" si="235"/>
        <v>2021</v>
      </c>
      <c r="GJ19" s="23">
        <f t="shared" si="235"/>
        <v>2022</v>
      </c>
      <c r="GK19" s="23">
        <f t="shared" si="235"/>
        <v>2023</v>
      </c>
      <c r="GM19" s="23" t="s">
        <v>813</v>
      </c>
      <c r="GN19" s="23" t="s">
        <v>816</v>
      </c>
      <c r="GO19" s="23" t="s">
        <v>814</v>
      </c>
      <c r="GP19" s="23" t="s">
        <v>815</v>
      </c>
      <c r="GQ19" s="23" t="s">
        <v>817</v>
      </c>
      <c r="GR19" s="23" t="s">
        <v>818</v>
      </c>
      <c r="GS19" s="23" t="s">
        <v>819</v>
      </c>
      <c r="GU19" s="23" t="s">
        <v>827</v>
      </c>
      <c r="GV19" s="23" t="s">
        <v>826</v>
      </c>
      <c r="GW19" s="23" t="s">
        <v>839</v>
      </c>
      <c r="GX19" s="23" t="s">
        <v>828</v>
      </c>
      <c r="GY19" s="23" t="s">
        <v>840</v>
      </c>
      <c r="GZ19" s="23" t="s">
        <v>841</v>
      </c>
      <c r="HA19" s="23" t="s">
        <v>829</v>
      </c>
      <c r="HC19" s="23" t="s">
        <v>837</v>
      </c>
      <c r="HD19" s="23" t="s">
        <v>842</v>
      </c>
      <c r="HE19" s="23" t="s">
        <v>835</v>
      </c>
      <c r="HF19" s="23" t="s">
        <v>836</v>
      </c>
      <c r="HH19" s="23" t="s">
        <v>843</v>
      </c>
      <c r="HK19" s="23" t="s">
        <v>1422</v>
      </c>
      <c r="HL19" s="23" t="s">
        <v>1423</v>
      </c>
      <c r="HN19" s="23" t="s">
        <v>1426</v>
      </c>
      <c r="HO19" s="23" t="s">
        <v>1426</v>
      </c>
      <c r="HP19" s="23" t="s">
        <v>1424</v>
      </c>
      <c r="HQ19" s="23" t="s">
        <v>1425</v>
      </c>
      <c r="HS19" s="23" t="s">
        <v>1427</v>
      </c>
      <c r="HU19" s="23" t="s">
        <v>1428</v>
      </c>
      <c r="HW19" s="23" t="s">
        <v>1429</v>
      </c>
      <c r="HY19" s="23" t="s">
        <v>1436</v>
      </c>
      <c r="IA19" s="23" t="s">
        <v>1431</v>
      </c>
      <c r="IB19" s="23" t="s">
        <v>1432</v>
      </c>
      <c r="IC19" s="23" t="s">
        <v>1428</v>
      </c>
      <c r="ID19" s="23" t="s">
        <v>1429</v>
      </c>
      <c r="IE19" s="23" t="s">
        <v>1433</v>
      </c>
      <c r="IF19" s="23" t="s">
        <v>1434</v>
      </c>
      <c r="IG19" s="23" t="s">
        <v>1435</v>
      </c>
    </row>
    <row r="20" spans="1:243">
      <c r="A20" s="15">
        <v>1</v>
      </c>
      <c r="B20" s="15" t="s">
        <v>4</v>
      </c>
      <c r="C20" s="15" t="s">
        <v>494</v>
      </c>
      <c r="D20" s="15" t="s">
        <v>3</v>
      </c>
      <c r="E20" s="15" t="str">
        <f t="shared" ref="E20:E83" si="236">LEFT(D20,6)</f>
        <v>A1AP34</v>
      </c>
      <c r="F20" s="15">
        <f t="shared" ref="F20:F83" si="237">A20</f>
        <v>1</v>
      </c>
      <c r="G20" s="15" t="str">
        <f t="shared" ref="G20:G83" si="238">B20</f>
        <v>Advance Auto Parts Inc</v>
      </c>
      <c r="H20" s="24">
        <v>4.2913000000000001E-4</v>
      </c>
      <c r="I20" s="15" t="e" cm="1">
        <f t="array" aca="1" ref="I20" ca="1">_xll.BDP(C20,"GICS_SECTOR_NAME")</f>
        <v>#NAME?</v>
      </c>
      <c r="J20" s="15" t="e">
        <f t="shared" ref="J20:J83" ca="1" si="239">VLOOKUP(I20,$B$7:$C$17,2,0)</f>
        <v>#NAME?</v>
      </c>
      <c r="K20" s="46" t="e" cm="1">
        <f t="array" aca="1" ref="K20" ca="1">_xll.BDP(C20,"BEST_PE_RATIO")</f>
        <v>#NAME?</v>
      </c>
      <c r="L20" s="46" t="e" cm="1">
        <f t="array" aca="1" ref="L20" ca="1">_xll.BDP(C20,"px_last")</f>
        <v>#NAME?</v>
      </c>
      <c r="M20" s="15" t="e" cm="1">
        <f t="array" aca="1" ref="M20" ca="1">_xll.BDP(C20,"COUNTRY_FULL_NAME")</f>
        <v>#NAME?</v>
      </c>
      <c r="N20" s="15" t="e" cm="1">
        <f t="array" aca="1" ref="N20" ca="1">_xll.BDP(C20,"px_last")</f>
        <v>#NAME?</v>
      </c>
      <c r="O20" s="15" t="e" cm="1">
        <f t="array" aca="1" ref="O20" ca="1">_xll.BDP(C20,"CRNCY")</f>
        <v>#NAME?</v>
      </c>
      <c r="Q20" s="15" t="e" cm="1">
        <f t="array" aca="1" ref="Q20" ca="1">_xll.BDP(C20,"GICS_SECTOR_NAME")</f>
        <v>#NAME?</v>
      </c>
      <c r="R20" s="15" t="e" cm="1">
        <f t="array" aca="1" ref="R20" ca="1">_xll.BDP(C20,"GICS_INDUSTRY_NAME")</f>
        <v>#NAME?</v>
      </c>
      <c r="S20" s="15" t="e" cm="1">
        <f t="array" aca="1" ref="S20" ca="1">_xll.BDP(C20,"GICS_INDUSTRY_GROUP_NAME")</f>
        <v>#NAME?</v>
      </c>
      <c r="T20" s="15" t="e" cm="1">
        <f t="array" aca="1" ref="T20" ca="1">_xll.BDP(C20,"GICS_SUB_INDUSTRY_NAME")</f>
        <v>#NAME?</v>
      </c>
      <c r="U20" s="15" t="s">
        <v>1521</v>
      </c>
      <c r="V20" s="15">
        <f>_xll.BDH(C20,"SALES_REV_TURN","FY 2009","FY 2009","Currency=USD","Period=FY","BEST_FPERIOD_OVERRIDE=FY","FILING_STATUS=MR","SCALING_FORMAT=MLN","FA_ADJUSTED=Adjusted","Sort=A","Dates=H","DateFormat=P","Fill=—","Direction=H","UseDPDF=Y")</f>
        <v>5412.6229999999996</v>
      </c>
      <c r="W20" s="15">
        <f>_xll.BDH(C20,"SALES_REV_TURN","FY 2019","FY 2019","Currency=USD","Period=FY","BEST_FPERIOD_OVERRIDE=FY","FILING_STATUS=MR","SCALING_FORMAT=MLN","FA_ADJUSTED=Adjusted","Sort=A","Dates=H","DateFormat=P","Fill=—","Direction=H","UseDPDF=Y")</f>
        <v>9709.0030000000006</v>
      </c>
      <c r="X20" s="15">
        <f>_xll.BDH(C20,"SALES_REV_TURN","FY 2020","FY 2020","Currency=USD","Period=FY","BEST_FPERIOD_OVERRIDE=FY","FILING_STATUS=MR","SCALING_FORMAT=MLN","FA_ADJUSTED=Adjusted","Sort=A","Dates=H","DateFormat=P","Fill=—","Direction=H","UseDPDF=Y")</f>
        <v>10106.321</v>
      </c>
      <c r="Y20" s="15">
        <f>_xll.BDH(C20,"SALES_REV_TURN","FY 2021","FY 2021","Currency=USD","Period=FY","BEST_FPERIOD_OVERRIDE=FY","FILING_STATUS=MR","SCALING_FORMAT=MLN","FA_ADJUSTED=Adjusted","Sort=A","Dates=H","DateFormat=P","Fill=—","Direction=H","UseDPDF=Y")</f>
        <v>10997.989</v>
      </c>
      <c r="Z20" s="15">
        <f>_xll.BDH(C20,"SALES_REV_TURN","FY 2022","FY 2022","Currency=USD","Period=FY","BEST_FPERIOD_OVERRIDE=FY","FILING_STATUS=MR","SCALING_FORMAT=MLN","FA_ADJUSTED=Adjusted","Sort=A","Dates=H","DateFormat=P","Fill=—","Direction=H","UseDPDF=Y")</f>
        <v>11154.722</v>
      </c>
      <c r="AA20" s="15" t="e">
        <f ca="1">+_xll.BDP($C20,AA$15,"BEST_FPERIOD_OVERRIDE="&amp;AA$16)</f>
        <v>#NAME?</v>
      </c>
      <c r="AB20" s="15" t="e">
        <f ca="1">+_xll.BDP($C20,AB$15,"BEST_FPERIOD_OVERRIDE="&amp;AB$16)</f>
        <v>#NAME?</v>
      </c>
      <c r="AC20" s="15" t="e">
        <f ca="1">+_xll.BDP($C20,AC$15,"BEST_FPERIOD_OVERRIDE="&amp;AC$16)</f>
        <v>#NAME?</v>
      </c>
      <c r="AD20" s="15" t="e">
        <f ca="1">+_xll.BDP($C20,AD$15,"BEST_FPERIOD_OVERRIDE="&amp;AD$16)</f>
        <v>#NAME?</v>
      </c>
      <c r="AF20" s="25">
        <f t="shared" ref="AF20:AF83" si="240">X20/W20-1</f>
        <v>4.0922636443721183E-2</v>
      </c>
      <c r="AG20" s="25">
        <f t="shared" ref="AG20:AG83" si="241">Y20/X20-1</f>
        <v>8.8228743179639801E-2</v>
      </c>
      <c r="AH20" s="25">
        <f t="shared" ref="AH20:AH83" si="242">Z20/Y20-1</f>
        <v>1.42510598983141E-2</v>
      </c>
      <c r="AI20" s="25" t="e">
        <f t="shared" ref="AI20:AI83" ca="1" si="243">AA20/Z20-1</f>
        <v>#NAME?</v>
      </c>
      <c r="AJ20" s="25" t="e">
        <f t="shared" ref="AJ20:AJ83" ca="1" si="244">AB20/AA20-1</f>
        <v>#NAME?</v>
      </c>
      <c r="AK20" s="25" t="e">
        <f t="shared" ref="AK20:AK83" ca="1" si="245">AC20/AB20-1</f>
        <v>#NAME?</v>
      </c>
      <c r="AL20" s="25" t="e">
        <f ca="1">(AD20/AA20)^(1/3)-1</f>
        <v>#NAME?</v>
      </c>
      <c r="AM20" s="25" t="e">
        <f t="shared" ref="AM20:AM83" ca="1" si="246">(AC20/W20)^(1/6)-1</f>
        <v>#NAME?</v>
      </c>
      <c r="AN20" s="25">
        <f t="shared" ref="AN20:AN83" si="247">(W20/V20)^(1/10)-1</f>
        <v>6.0172868283434378E-2</v>
      </c>
      <c r="AP20" s="15">
        <f>_xll.BDH(C20,"EBITDA","FY 2009","FY 2009","Currency=USD","Period=FY","BEST_FPERIOD_OVERRIDE=FY","FILING_STATUS=MR","SCALING_FORMAT=MLN","FA_ADJUSTED=Adjusted","Sort=A","Dates=H","DateFormat=P","Fill=—","Direction=H","UseDPDF=Y")</f>
        <v>619.21299999999997</v>
      </c>
      <c r="AQ20" s="15">
        <f>_xll.BDH(C20,"EBITDA","FY 2019","FY 2019","Currency=USD","Period=FY","BEST_FPERIOD_OVERRIDE=FY","FILING_STATUS=MR","SCALING_FORMAT=MLN","FA_ADJUSTED=Adjusted","Sort=A","Dates=H","DateFormat=P","Fill=—","Direction=H","UseDPDF=Y")</f>
        <v>1535.463</v>
      </c>
      <c r="AR20" s="15">
        <f>_xll.BDH(C20,"EBITDA","FY 2020","FY 2020","Currency=USD","Period=FY","BEST_FPERIOD_OVERRIDE=FY","FILING_STATUS=MR","SCALING_FORMAT=MLN","FA_ADJUSTED=Adjusted","Sort=A","Dates=H","DateFormat=P","Fill=—","Direction=H","UseDPDF=Y")</f>
        <v>1576.001</v>
      </c>
      <c r="AS20" s="15">
        <f>_xll.BDH(C20,"EBITDA","FY 2021","FY 2021","Currency=USD","Period=FY","BEST_FPERIOD_OVERRIDE=FY","FILING_STATUS=MR","SCALING_FORMAT=MLN","FA_ADJUSTED=Adjusted","Sort=A","Dates=H","DateFormat=P","Fill=—","Direction=H","UseDPDF=Y")</f>
        <v>1953.338</v>
      </c>
      <c r="AT20" s="15">
        <f>_xll.BDH(C20,"EBITDA","FY 2022","FY 2022","Currency=USD","Period=FY","BEST_FPERIOD_OVERRIDE=FY","FILING_STATUS=MR","SCALING_FORMAT=MLN","FA_ADJUSTED=Adjusted","Sort=A","Dates=H","DateFormat=P","Fill=—","Direction=H","UseDPDF=Y")</f>
        <v>1589.1780000000001</v>
      </c>
      <c r="AU20" s="15" t="e">
        <f ca="1">+_xll.BDP($C20,AU$15,"BEST_FPERIOD_OVERRIDE="&amp;AU$16)</f>
        <v>#NAME?</v>
      </c>
      <c r="AV20" s="15" t="e">
        <f ca="1">+_xll.BDP($C20,AV$15,"BEST_FPERIOD_OVERRIDE="&amp;AV$16)</f>
        <v>#NAME?</v>
      </c>
      <c r="AW20" s="15" t="e">
        <f ca="1">+_xll.BDP($C20,AW$15,"BEST_FPERIOD_OVERRIDE="&amp;AW$16)</f>
        <v>#NAME?</v>
      </c>
      <c r="AX20" s="15" t="e">
        <f ca="1">+_xll.BDP($C20,AX$15,"BEST_FPERIOD_OVERRIDE="&amp;AX$16)</f>
        <v>#NAME?</v>
      </c>
      <c r="AZ20" s="25">
        <f t="shared" ref="AZ20:AZ83" si="248">AR20/AQ20-1</f>
        <v>2.6401157175392598E-2</v>
      </c>
      <c r="BA20" s="25">
        <f t="shared" ref="BA20:BA83" si="249">AS20/AR20-1</f>
        <v>0.23942687853624456</v>
      </c>
      <c r="BB20" s="25">
        <f t="shared" ref="BB20:BB83" si="250">AT20/AS20-1</f>
        <v>-0.18642958873477089</v>
      </c>
      <c r="BC20" s="25" t="e">
        <f t="shared" ref="BC20:BC83" ca="1" si="251">AU20/AT20-1</f>
        <v>#NAME?</v>
      </c>
      <c r="BD20" s="25" t="e">
        <f t="shared" ref="BD20:BD83" ca="1" si="252">AV20/AU20-1</f>
        <v>#NAME?</v>
      </c>
      <c r="BE20" s="25" t="e">
        <f t="shared" ref="BE20:BE83" ca="1" si="253">AW20/AV20-1</f>
        <v>#NAME?</v>
      </c>
      <c r="BF20" s="25" t="e">
        <f ca="1">(AX20/AU20)^(1/3)-1</f>
        <v>#NAME?</v>
      </c>
      <c r="BG20" s="25" t="e">
        <f t="shared" ref="BG20:BG83" ca="1" si="254">(AW20/AQ20)^(1/6)-1</f>
        <v>#NAME?</v>
      </c>
      <c r="BH20" s="25">
        <f t="shared" ref="BH20:BH83" si="255">(AQ20/AP20)^(1/10)-1</f>
        <v>9.5065077086561312E-2</v>
      </c>
      <c r="BJ20" s="25">
        <f t="shared" ref="BJ20:BJ83" si="256">AQ20/W20</f>
        <v>0.1581483701261602</v>
      </c>
      <c r="BK20" s="25">
        <f t="shared" ref="BK20:BK83" si="257">AR20/X20</f>
        <v>0.15594210791444285</v>
      </c>
      <c r="BL20" s="25">
        <f t="shared" ref="BL20:BL83" si="258">AS20/Y20</f>
        <v>0.17760865190899899</v>
      </c>
      <c r="BM20" s="25">
        <f t="shared" ref="BM20:BM83" si="259">AT20/Z20</f>
        <v>0.14246684050037287</v>
      </c>
      <c r="BN20" s="25" t="e">
        <f t="shared" ref="BN20:BN83" ca="1" si="260">AU20/AA20</f>
        <v>#NAME?</v>
      </c>
      <c r="BO20" s="25" t="e">
        <f t="shared" ref="BO20:BO83" ca="1" si="261">AV20/AB20</f>
        <v>#NAME?</v>
      </c>
      <c r="BP20" s="25" t="e">
        <f t="shared" ref="BP20:BP83" ca="1" si="262">AW20/AC20</f>
        <v>#NAME?</v>
      </c>
      <c r="BQ20" s="25" t="e">
        <f t="shared" ref="BQ20:BQ83" ca="1" si="263">AX20/AD20</f>
        <v>#NAME?</v>
      </c>
      <c r="BR20" s="15">
        <f>_xll.BDH(C20,"EARN_FOR_COMMON","FY 2009","FY 2009","Currency=USD","Period=FY","BEST_FPERIOD_OVERRIDE=FY","FILING_STATUS=MR","SCALING_FORMAT=MLN","FA_ADJUSTED=Adjusted","Sort=A","Dates=H","DateFormat=P","Fill=—","Direction=H","UseDPDF=Y")</f>
        <v>278.54020000000003</v>
      </c>
      <c r="BS20" s="15">
        <f>_xll.BDH(C20,"EARN_FOR_COMMON","FY 2019","FY 2019","Currency=USD","Period=FY","BEST_FPERIOD_OVERRIDE=FY","FILING_STATUS=MR","SCALING_FORMAT=MLN","FA_ADJUSTED=Adjusted","Sort=A","Dates=H","DateFormat=P","Fill=—","Direction=H","UseDPDF=Y")</f>
        <v>567.96799999999996</v>
      </c>
      <c r="BT20" s="15">
        <f>_xll.BDH(C20,"EARN_FOR_COMMON","FY 2020","FY 2020","Currency=USD","Period=FY","BEST_FPERIOD_OVERRIDE=FY","FILING_STATUS=MR","SCALING_FORMAT=MLN","FA_ADJUSTED=Adjusted","Sort=A","Dates=H","DateFormat=P","Fill=—","Direction=H","UseDPDF=Y")</f>
        <v>569.2441</v>
      </c>
      <c r="BU20" s="15">
        <f>_xll.BDH(C20,"EARN_FOR_COMMON","FY 2021","FY 2021","Currency=USD","Period=FY","BEST_FPERIOD_OVERRIDE=FY","FILING_STATUS=MR","SCALING_FORMAT=MLN","FA_ADJUSTED=Adjusted","Sort=A","Dates=H","DateFormat=P","Fill=—","Direction=H","UseDPDF=Y")</f>
        <v>858.6318</v>
      </c>
      <c r="BV20" s="15">
        <f>_xll.BDH(C20,"EARN_FOR_COMMON","FY 2022","FY 2022","Currency=USD","Period=FY","BEST_FPERIOD_OVERRIDE=FY","FILING_STATUS=MR","SCALING_FORMAT=MLN","FA_ADJUSTED=Adjusted","Sort=A","Dates=H","DateFormat=P","Fill=—","Direction=H","UseDPDF=Y")</f>
        <v>526.47550000000001</v>
      </c>
      <c r="BW20" s="15" t="e">
        <f ca="1">+_xll.BDP($C20,BW$15,"BEST_FPERIOD_OVERRIDE="&amp;BW$16)</f>
        <v>#NAME?</v>
      </c>
      <c r="BX20" s="15" t="e">
        <f ca="1">+_xll.BDP($C20,BX$15,"BEST_FPERIOD_OVERRIDE="&amp;BX$16)</f>
        <v>#NAME?</v>
      </c>
      <c r="BY20" s="15" t="e">
        <f ca="1">+_xll.BDP($C20,BY$15,"BEST_FPERIOD_OVERRIDE="&amp;BY$16)</f>
        <v>#NAME?</v>
      </c>
      <c r="BZ20" s="15" t="e">
        <f ca="1">+_xll.BDP($C20,BZ$15,"BEST_FPERIOD_OVERRIDE="&amp;BZ$16)</f>
        <v>#NAME?</v>
      </c>
      <c r="CB20" s="25">
        <f t="shared" ref="CB20:CB83" si="264">BT20/BS20-1</f>
        <v>2.2467815088174081E-3</v>
      </c>
      <c r="CC20" s="25">
        <f t="shared" ref="CC20:CC83" si="265">BU20/BT20-1</f>
        <v>0.50837189177718312</v>
      </c>
      <c r="CD20" s="25">
        <f t="shared" ref="CD20:CD83" si="266">BV20/BU20-1</f>
        <v>-0.38684369714701927</v>
      </c>
      <c r="CE20" s="25" t="e">
        <f t="shared" ref="CE20:CE83" ca="1" si="267">BW20/BV20-1</f>
        <v>#NAME?</v>
      </c>
      <c r="CF20" s="25" t="e">
        <f t="shared" ref="CF20:CF83" ca="1" si="268">BX20/BW20-1</f>
        <v>#NAME?</v>
      </c>
      <c r="CG20" s="25" t="e">
        <f t="shared" ref="CG20:CG83" ca="1" si="269">BY20/BX20-1</f>
        <v>#NAME?</v>
      </c>
      <c r="CH20" s="25" t="e">
        <f ca="1">(BZ20/BW20)^(1/3)-1</f>
        <v>#NAME?</v>
      </c>
      <c r="CI20" s="25" t="e">
        <f t="shared" ref="CI20:CI83" ca="1" si="270">(BY20/BS20)^(1/6)-1</f>
        <v>#NAME?</v>
      </c>
      <c r="CJ20" s="25">
        <f t="shared" ref="CJ20:CJ83" si="271">(BS20/BR20)^(1/10)-1</f>
        <v>7.384994310419124E-2</v>
      </c>
      <c r="CM20" s="25">
        <f t="shared" ref="CM20:CT20" si="272">BS20/W20</f>
        <v>5.8499106447902009E-2</v>
      </c>
      <c r="CN20" s="25">
        <f t="shared" si="272"/>
        <v>5.6325551108063955E-2</v>
      </c>
      <c r="CO20" s="25">
        <f t="shared" si="272"/>
        <v>7.8071709291580485E-2</v>
      </c>
      <c r="CP20" s="25">
        <f t="shared" si="272"/>
        <v>4.7197545577558994E-2</v>
      </c>
      <c r="CQ20" s="25" t="e">
        <f t="shared" ca="1" si="272"/>
        <v>#NAME?</v>
      </c>
      <c r="CR20" s="25" t="e">
        <f t="shared" ca="1" si="272"/>
        <v>#NAME?</v>
      </c>
      <c r="CS20" s="25" t="e">
        <f t="shared" ca="1" si="272"/>
        <v>#NAME?</v>
      </c>
      <c r="CT20" s="15" t="e">
        <f t="shared" ca="1" si="272"/>
        <v>#NAME?</v>
      </c>
      <c r="CU20" s="25">
        <f>_xll.BDH($C20,"RETURN_ON_INV_CAPITAL","FY 2019","FY 2019","Currency=USD","Period=FY","BEST_FPERIOD_OVERRIDE=FY","FILING_STATUS=MR","FA_ADJUSTED=GAAP","Sort=A","Dates=H","DateFormat=P","Fill=—","Direction=H","UseDPDF=Y")/100</f>
        <v>8.3018999999999996E-2</v>
      </c>
      <c r="CV20" s="25">
        <f>_xll.BDH($C20,"RETURN_ON_INV_CAPITAL","FY 2020","FY 2020","Currency=USD","Period=FY","BEST_FPERIOD_OVERRIDE=FY","FILING_STATUS=MR","FA_ADJUSTED=GAAP","Sort=A","Dates=H","DateFormat=P","Fill=—","Direction=H","UseDPDF=Y")/100</f>
        <v>7.3249000000000009E-2</v>
      </c>
      <c r="CW20" s="25">
        <f>_xll.BDH($C20,"RETURN_ON_INV_CAPITAL","FY 2021","FY 2021","Currency=USD","Period=FY","BEST_FPERIOD_OVERRIDE=FY","FILING_STATUS=MR","FA_ADJUSTED=GAAP","Sort=A","Dates=H","DateFormat=P","Fill=—","Direction=H","UseDPDF=Y")/100</f>
        <v>8.1466999999999998E-2</v>
      </c>
      <c r="CX20" s="25">
        <f>_xll.BDH(C20,"RETURN_COM_EQY","FY 2022","FY 2022","Currency=USD","Period=FY","BEST_FPERIOD_OVERRIDE=FY","FILING_STATUS=MR","FA_ADJUSTED=GAAP","Sort=A","Dates=H","DateFormat=P","Fill=—","Direction=H","UseDPDF=Y")/100</f>
        <v>0.162166</v>
      </c>
      <c r="CZ20" s="15">
        <f>_xll.BDH($C20,"RETURN_COM_EQY","FY 2019","FY 2019","Currency=USD","Period=FY","BEST_FPERIOD_OVERRIDE=FY","FILING_STATUS=MR","FA_ADJUSTED=GAAP","Sort=A","Dates=H","DateFormat=P","Fill=—","Direction=H","UseDPDF=Y")/100</f>
        <v>0.137156</v>
      </c>
      <c r="DA20" s="15">
        <f>_xll.BDH($C20,"RETURN_COM_EQY","FY 2020","FY 2020","Currency=USD","Period=FY","BEST_FPERIOD_OVERRIDE=FY","FILING_STATUS=MR","FA_ADJUSTED=GAAP","Sort=A","Dates=H","DateFormat=P","Fill=—","Direction=H","UseDPDF=Y")/100</f>
        <v>0.138711</v>
      </c>
      <c r="DB20" s="15">
        <f>_xll.BDH($C20,"RETURN_COM_EQY","FY 2021","FY 2021","Currency=USD","Period=FY","BEST_FPERIOD_OVERRIDE=FY","FILING_STATUS=MR","FA_ADJUSTED=GAAP","Sort=A","Dates=H","DateFormat=P","Fill=—","Direction=H","UseDPDF=Y")/100</f>
        <v>0.18424800000000002</v>
      </c>
      <c r="DC20" s="25">
        <f>_xll.BDH(C20,"RETURN_COM_EQY","FY 2022","FY 2022","Currency=USD","Period=FY","BEST_FPERIOD_OVERRIDE=FY","FILING_STATUS=MR","FA_ADJUSTED=GAAP","Sort=A","Dates=H","DateFormat=P","Fill=—","Direction=H","UseDPDF=Y")</f>
        <v>16.2166</v>
      </c>
      <c r="DD20" s="15" t="e">
        <f ca="1">(_xll.BDP(C20,"BEST_ROE","best_fperiod_override=23Y"))/100</f>
        <v>#NAME?</v>
      </c>
      <c r="DF20" s="47" t="e">
        <f ca="1">(_xll.BDP($C20,"BEST_DIV_YLD","best_fperiod_override=19Y"))/100</f>
        <v>#NAME?</v>
      </c>
      <c r="DG20" s="47" t="e">
        <f ca="1">(_xll.BDP($C20,"BEST_DIV_YLD","best_fperiod_override=20Y"))/100</f>
        <v>#NAME?</v>
      </c>
      <c r="DH20" s="47" t="e">
        <f ca="1">(_xll.BDP($C20,"BEST_DIV_YLD","best_fperiod_override=21Y"))/100</f>
        <v>#NAME?</v>
      </c>
      <c r="DI20" s="47" t="e">
        <f ca="1">(_xll.BDP($C20,"BEST_DIV_YLD","best_fperiod_override=22Y"))/100</f>
        <v>#NAME?</v>
      </c>
      <c r="DJ20" s="47" t="e">
        <f ca="1">(_xll.BDP($C20,"BEST_DIV_YLD","best_fperiod_override=23Y"))/100</f>
        <v>#NAME?</v>
      </c>
      <c r="DK20" s="21"/>
      <c r="DL20" s="48" t="e" cm="1">
        <f t="array" aca="1" ref="DL20" ca="1">_xll.BDP($C20,$DL$12)/1000</f>
        <v>#NAME?</v>
      </c>
      <c r="DM20" s="48" t="e" cm="1">
        <f t="array" aca="1" ref="DM20" ca="1">_xll.BDP($C20,$DL$13)*1000</f>
        <v>#NAME?</v>
      </c>
      <c r="DN20" s="48" t="e">
        <f t="shared" ref="DN20:DN83" ca="1" si="273">DM20-DL20</f>
        <v>#NAME?</v>
      </c>
      <c r="DO20" s="48" t="e" cm="1">
        <f t="array" aca="1" ref="DO20" ca="1">_xll.BDP($C20,$DL$15)*1000</f>
        <v>#NAME?</v>
      </c>
      <c r="DQ20" s="15" t="e" cm="1">
        <f t="array" aca="1" ref="DQ20" ca="1">_xll.BDP(C20,"WACC")</f>
        <v>#NAME?</v>
      </c>
      <c r="DR20" s="15" t="e" cm="1">
        <f t="array" aca="1" ref="DR20" ca="1">_xll.BDP(C20,"WACC_COST_EQUITY")</f>
        <v>#NAME?</v>
      </c>
      <c r="DS20" s="15" t="e" cm="1">
        <f t="array" aca="1" ref="DS20" ca="1">_xll.BDP(C20,"WACC_COST_EQUITY")</f>
        <v>#NAME?</v>
      </c>
      <c r="DU20" s="15" t="e" cm="1">
        <f t="array" aca="1" ref="DU20" ca="1">_xll.BDP(C20,"BEST_PE_RATIO")</f>
        <v>#NAME?</v>
      </c>
      <c r="DV20" s="15" t="e" cm="1">
        <f t="array" aca="1" ref="DV20" ca="1">_xll.BDP(C20,"FIVE_YR_AVG_PRICE_EARNINGS")</f>
        <v>#NAME?</v>
      </c>
      <c r="DW20" s="15" t="e" cm="1">
        <f t="array" aca="1" ref="DW20" ca="1">_xll.BDP(C20,"10_YEAR_MOVING_AVERAGE_PE")</f>
        <v>#NAME?</v>
      </c>
      <c r="DY20" s="15" t="e" cm="1">
        <f t="array" aca="1" ref="DY20" ca="1">_xll.BDP(C20,"BEST_CUR_EV_TO_EBITDA")</f>
        <v>#NAME?</v>
      </c>
      <c r="DZ20" s="15" t="e" cm="1">
        <f t="array" aca="1" ref="DZ20" ca="1">_xll.BDP(C20,"FIVE_YEAR_AVG_EV_TO_T12_EBITDA")</f>
        <v>#NAME?</v>
      </c>
      <c r="EB20" s="15" t="e" cm="1">
        <f t="array" aca="1" ref="EB20" ca="1">_xll.BDP(C20,"BEST_PX_BPS_RATIO")</f>
        <v>#NAME?</v>
      </c>
      <c r="EC20" s="15" t="e" cm="1">
        <f t="array" aca="1" ref="EC20" ca="1">_xll.BDP(C20,"FIVE_YEAR_AVG_PRICE_BOOK")</f>
        <v>#NAME?</v>
      </c>
      <c r="ED20" s="15" t="e" cm="1">
        <f t="array" aca="1" ref="ED20" ca="1">_xll.BDP(C20,"EV_TO_T12M_SALES")</f>
        <v>#NAME?</v>
      </c>
      <c r="EE20" s="15" t="e" cm="1">
        <f t="array" aca="1" ref="EE20" ca="1">_xll.BDP(C20,"AVERAGE_EV_TO_T12M_SALES")</f>
        <v>#NAME?</v>
      </c>
      <c r="EF20" s="15" t="e">
        <f ca="1">_xll.BDP(C20,"BEST_CURRENT_EV_BEST_SALES","best_fperiod_override=23Y")</f>
        <v>#NAME?</v>
      </c>
      <c r="EH20" s="15" t="e" cm="1">
        <f t="array" aca="1" ref="EH20" ca="1">_xll.BDP(C20,"CF_FREE_CASH_FLOW")</f>
        <v>#NAME?</v>
      </c>
      <c r="EI20" s="15" t="e" cm="1">
        <f t="array" aca="1" ref="EI20" ca="1">_xll.BDP(C20,"FREE_CASH_FLOW_YIELD")/100</f>
        <v>#NAME?</v>
      </c>
      <c r="EJ20" s="15" t="e" cm="1">
        <f t="array" aca="1" ref="EJ20" ca="1">_xll.BDP(C20,"TRAIL_12M_FREE_CASH_FLOW_PER_SH")</f>
        <v>#NAME?</v>
      </c>
      <c r="EL20" s="15" t="e" cm="1">
        <f t="array" aca="1" ref="EL20" ca="1">_xll.BDP(C20,"CF_CASH_FROM_OPER")</f>
        <v>#NAME?</v>
      </c>
      <c r="EM20" s="15" t="e" cm="1">
        <f t="array" aca="1" ref="EM20" ca="1">_xll.BDP(C20,"CF_CASH_FROM_INV_ACT")</f>
        <v>#NAME?</v>
      </c>
      <c r="EN20" s="15" t="e" cm="1">
        <f t="array" aca="1" ref="EN20" ca="1">_xll.BDP(C20,"CF_CASH_FROM_FNC_ACT")</f>
        <v>#NAME?</v>
      </c>
      <c r="EP20" s="15" t="e" cm="1">
        <f t="array" aca="1" ref="EP20" ca="1">_xll.BDP(C20,"TOT_ANALYST_REC")</f>
        <v>#NAME?</v>
      </c>
      <c r="EQ20" s="15" t="e" cm="1">
        <f t="array" aca="1" ref="EQ20" ca="1">_xll.BDP(C20,"TOT_BUY_REC")</f>
        <v>#NAME?</v>
      </c>
      <c r="ER20" s="15" t="e" cm="1">
        <f t="array" aca="1" ref="ER20" ca="1">_xll.BDP(C20,"TOT_HOLD_REC")</f>
        <v>#NAME?</v>
      </c>
      <c r="ES20" s="15" t="e" cm="1">
        <f t="array" aca="1" ref="ES20" ca="1">_xll.BDP(C20,"TOT_SELL_REC")</f>
        <v>#NAME?</v>
      </c>
      <c r="ET20" s="15" t="e" cm="1">
        <f t="array" aca="1" ref="ET20" ca="1">_xll.BDP(C20,"EQY_REC_CONS")</f>
        <v>#NAME?</v>
      </c>
      <c r="EV20" s="15" t="e" cm="1">
        <f t="array" aca="1" ref="EV20" ca="1">_xll.BDP(C20,"BEST_TARGET_HI")</f>
        <v>#NAME?</v>
      </c>
      <c r="EW20" s="15" t="e" cm="1">
        <f t="array" aca="1" ref="EW20" ca="1">_xll.BDP(C20,"BEST_TARGET_LO")</f>
        <v>#NAME?</v>
      </c>
      <c r="EX20" s="15" t="e" cm="1">
        <f t="array" aca="1" ref="EX20" ca="1">_xll.BDP(C20,"BEST_TARGET_MEDIAN")</f>
        <v>#NAME?</v>
      </c>
      <c r="EZ20" s="15" t="e" cm="1">
        <f t="array" aca="1" ref="EZ20" ca="1">_xll.BDP(C20,"BEST_TARGET_1WK_CHG")</f>
        <v>#NAME?</v>
      </c>
      <c r="FA20" s="15" t="e" cm="1">
        <f t="array" aca="1" ref="FA20" ca="1">_xll.BDP(C20,"BEST_TARGET_4WK_CHG")</f>
        <v>#NAME?</v>
      </c>
      <c r="FB20" s="15" t="e" cm="1">
        <f t="array" aca="1" ref="FB20" ca="1">_xll.BDP(C20,"BEST_TARGET_3MO_CHG")</f>
        <v>#NAME?</v>
      </c>
      <c r="FC20" s="15" t="e" cm="1">
        <f t="array" aca="1" ref="FC20" ca="1">_xll.BDP(C20,"BEST_TARGET_6MO_CHG")</f>
        <v>#NAME?</v>
      </c>
      <c r="FE20" s="15" t="e" cm="1">
        <f t="array" aca="1" ref="FE20" ca="1">_xll.BDP(C20,"ANNOUNCEMENT_DT")</f>
        <v>#NAME?</v>
      </c>
      <c r="FF20" s="15" t="e" cm="1">
        <f t="array" aca="1" ref="FF20" ca="1">_xll.BDP(C20,"EXPECTED_REPORT_DT")</f>
        <v>#NAME?</v>
      </c>
      <c r="FG20" s="15" t="e" cm="1">
        <f t="array" aca="1" ref="FG20" ca="1">_xll.BDP(C20,"EARNINGS_RELATED_IMPLIED_MOVE")</f>
        <v>#NAME?</v>
      </c>
      <c r="FI20" s="15" t="e" cm="1">
        <f t="array" aca="1" ref="FI20" ca="1">_xll.BDP(C20,"SALES_SURPRISE_LAST_QTR")</f>
        <v>#NAME?</v>
      </c>
      <c r="FJ20" s="15" t="e" cm="1">
        <f t="array" aca="1" ref="FJ20" ca="1">_xll.BDP(C20,"EPS_SURPRISE_LAST_QTR")</f>
        <v>#NAME?</v>
      </c>
      <c r="FL20" s="15" t="e">
        <f ca="1">(_xll.BDP(C20,"VOLUME_AVG_5D"))/1000</f>
        <v>#NAME?</v>
      </c>
      <c r="FM20" s="15" t="e">
        <f ca="1">(_xll.BDP(C20,"VOLUME_AVG_3M"))/1000</f>
        <v>#NAME?</v>
      </c>
      <c r="FN20" s="15" t="e">
        <f ca="1">(_xll.BDP(C20,"VOLUME_AVG_6M"))/1000</f>
        <v>#NAME?</v>
      </c>
      <c r="FP20" s="15" t="e" cm="1">
        <f t="array" aca="1" ref="FP20" ca="1">_xll.BDP(C20,"CIE_DES")</f>
        <v>#NAME?</v>
      </c>
      <c r="FQ20" s="15" t="s">
        <v>845</v>
      </c>
      <c r="FS20" s="15" t="e" cm="1">
        <f t="array" aca="1" ref="FS20" ca="1">_xll.BDP(C20,"HIGH_52WEEK")</f>
        <v>#NAME?</v>
      </c>
      <c r="FT20" s="15" t="e" cm="1">
        <f t="array" aca="1" ref="FT20" ca="1">_xll.BDP(C20,"LOW_52WEEK")</f>
        <v>#NAME?</v>
      </c>
      <c r="FV20" s="15" t="e" cm="1">
        <f t="array" aca="1" ref="FV20" ca="1">_xll.BDP(C20,"CHG_PCT_WTD")</f>
        <v>#NAME?</v>
      </c>
      <c r="FW20" s="15" t="e" cm="1">
        <f t="array" aca="1" ref="FW20" ca="1">_xll.BDP(C20,"CHG_PCT_MTD")</f>
        <v>#NAME?</v>
      </c>
      <c r="FX20" s="15" t="e" cm="1">
        <f t="array" aca="1" ref="FX20" ca="1">_xll.BDP(C20,"CHG_PCT_YTD")</f>
        <v>#NAME?</v>
      </c>
      <c r="FY20" s="15" t="e" cm="1">
        <f t="array" aca="1" ref="FY20" ca="1">_xll.BDP(C20,"CHG_PCT_1YR")</f>
        <v>#NAME?</v>
      </c>
      <c r="GA20" s="15" t="e">
        <f ca="1">_xll.BDP(C$20,"BEST_NET_DEBT","best_fperiod_override=19Y")</f>
        <v>#NAME?</v>
      </c>
      <c r="GB20" s="15" t="e">
        <f ca="1">_xll.BDP($C20,"BEST_NET_DEBT","best_fperiod_override=20Y")</f>
        <v>#NAME?</v>
      </c>
      <c r="GC20" s="15" t="e">
        <f ca="1">_xll.BDP($C20,"BEST_NET_DEBT","best_fperiod_override=21Y")</f>
        <v>#NAME?</v>
      </c>
      <c r="GD20" s="15" t="e">
        <f ca="1">_xll.BDP($C20,"BEST_NET_DEBT","best_fperiod_override=22Y")</f>
        <v>#NAME?</v>
      </c>
      <c r="GG20" s="15" t="e">
        <f t="shared" ref="GG20:GG83" ca="1" si="274">GA20/AQ20</f>
        <v>#NAME?</v>
      </c>
      <c r="GH20" s="15" t="e">
        <f t="shared" ref="GH20:GH83" ca="1" si="275">GB20/AR20</f>
        <v>#NAME?</v>
      </c>
      <c r="GI20" s="15" t="e">
        <f t="shared" ref="GI20:GI83" ca="1" si="276">GC20/AS20</f>
        <v>#NAME?</v>
      </c>
      <c r="GJ20" s="15" t="e">
        <f t="shared" ref="GJ20:GJ83" ca="1" si="277">GD20/AT20</f>
        <v>#NAME?</v>
      </c>
      <c r="GK20" s="15" t="e">
        <f t="shared" ref="GK20:GK83" ca="1" si="278">GE20/AU20</f>
        <v>#NAME?</v>
      </c>
      <c r="GM20" s="15" t="e" cm="1">
        <f t="array" aca="1" ref="GM20" ca="1">_xll.BDP(C20,"NET_DEBT_TO_EBITDA")</f>
        <v>#NAME?</v>
      </c>
      <c r="GN20" s="15" t="e" cm="1">
        <f t="array" aca="1" ref="GN20" ca="1">_xll.BDP(C20,"EBIT_TO_INT_EXP")</f>
        <v>#NAME?</v>
      </c>
      <c r="GO20" s="15" t="e" cm="1">
        <f t="array" aca="1" ref="GO20" ca="1">_xll.BDP(C20,"TOT_DEBT_TO_TOT_EQY")</f>
        <v>#NAME?</v>
      </c>
      <c r="GP20" s="15" t="e" cm="1">
        <f t="array" aca="1" ref="GP20" ca="1">_xll.BDP(C20,"TOT_DEBT_TO_TOT_ASSET")</f>
        <v>#NAME?</v>
      </c>
      <c r="GQ20" s="15" t="e" cm="1">
        <f t="array" aca="1" ref="GQ20" ca="1">_xll.BDP(C20,"ALTMAN_Z_SCORE")</f>
        <v>#NAME?</v>
      </c>
      <c r="GR20" s="15" t="e" cm="1">
        <f t="array" aca="1" ref="GR20" ca="1">_xll.BDP(C20,"CASH_%_CURRENT_MARKET_CAP")</f>
        <v>#NAME?</v>
      </c>
      <c r="GS20" s="15" t="e" cm="1">
        <f t="array" aca="1" ref="GS20" ca="1">_xll.BDP(C20,"CASH_TO_TOT_ASSET")</f>
        <v>#NAME?</v>
      </c>
      <c r="GU20" s="15" t="e" cm="1">
        <f t="array" aca="1" ref="GU20" ca="1">_xll.BDP(C20,"BOARD_SIZE")</f>
        <v>#NAME?</v>
      </c>
      <c r="GV20" s="15" t="e" cm="1">
        <f t="array" aca="1" ref="GV20" ca="1">_xll.BDP(C20,"PCT_INDEPENDENT_DIRECTORS")</f>
        <v>#NAME?</v>
      </c>
      <c r="GW20" s="15" t="e" cm="1">
        <f t="array" aca="1" ref="GW20" ca="1">_xll.BDP(C20,"BOARD_MEETING_ATTENDANCE_PCT")</f>
        <v>#NAME?</v>
      </c>
      <c r="GX20" s="15" t="e" cm="1">
        <f t="array" aca="1" ref="GX20" ca="1">_xll.BDP(C20,"BOARD_MEETINGS_PER_YR")</f>
        <v>#NAME?</v>
      </c>
      <c r="GY20" s="15" t="e" cm="1">
        <f t="array" aca="1" ref="GY20" ca="1">_xll.BDP(C20,"NUMBER_OF_WOMEN_ON_BOARD")</f>
        <v>#NAME?</v>
      </c>
      <c r="GZ20" s="15" t="e" cm="1">
        <f t="array" aca="1" ref="GZ20" ca="1">_xll.BDP(C20,"BOARD_AVERAGE_TENURE")</f>
        <v>#NAME?</v>
      </c>
      <c r="HA20" s="15" t="e" cm="1">
        <f t="array" aca="1" ref="HA20" ca="1">_xll.BDP(C20,"BOARD_AVERAGE_AGE")</f>
        <v>#NAME?</v>
      </c>
      <c r="HC20" s="15" t="e" cm="1">
        <f t="array" aca="1" ref="HC20" ca="1">_xll.BDP(C20,"TOT_COMP_AW_TO_CEO_&amp;_EQUIV")</f>
        <v>#NAME?</v>
      </c>
      <c r="HD20" s="15" t="e" cm="1">
        <f t="array" aca="1" ref="HD20" ca="1">_xll.BDP(C20,"TOT_COMPENSATION_AW_TO_EXECS")</f>
        <v>#NAME?</v>
      </c>
      <c r="HE20" s="15" t="e" cm="1">
        <f t="array" aca="1" ref="HE20" ca="1">_xll.BDP(C20,"CF_STOCK_BASED_COMPENSATION")</f>
        <v>#NAME?</v>
      </c>
      <c r="HF20" s="15" t="e" cm="1">
        <f t="array" aca="1" ref="HF20" ca="1">_xll.BDP(C20,"AVERAGE_BOD_TOTAL_COMPENSATION")</f>
        <v>#NAME?</v>
      </c>
      <c r="HH20" s="15" t="e" cm="1">
        <f t="array" aca="1" ref="HH20" ca="1">_xll.BDP(C20,"ISS_QUALITYSCORE")</f>
        <v>#NAME?</v>
      </c>
      <c r="HK20" s="37" t="e" cm="1">
        <f t="array" aca="1" ref="HK20" ca="1">_xll.BDP(C20,"EQY_SH_OUT")</f>
        <v>#NAME?</v>
      </c>
      <c r="HL20" s="15" t="e">
        <f t="shared" ref="HL20:HL83" ca="1" si="279">BV20/HK20</f>
        <v>#NAME?</v>
      </c>
      <c r="HN20" s="15">
        <v>8.5</v>
      </c>
      <c r="HO20" s="16">
        <v>2</v>
      </c>
      <c r="HP20" s="38" t="e">
        <f t="shared" ref="HP20:HP83" ca="1" si="280">CH20*100</f>
        <v>#NAME?</v>
      </c>
      <c r="HQ20" s="16" t="e">
        <f t="shared" ref="HQ20:HQ83" ca="1" si="281">(HO20*HP20)+HN20</f>
        <v>#NAME?</v>
      </c>
      <c r="HS20" s="37" t="e" cm="1">
        <f t="array" aca="1" ref="HS20" ca="1">_xll.BDP(HS10,"px_last")</f>
        <v>#NAME?</v>
      </c>
      <c r="HU20" s="15" t="e">
        <f t="shared" ref="HU20:HU83" ca="1" si="282">HL20*HQ20*HS20</f>
        <v>#NAME?</v>
      </c>
      <c r="HW20" s="37" t="e">
        <f ca="1">HW14</f>
        <v>#NAME?</v>
      </c>
      <c r="HY20" s="39" t="e">
        <f t="shared" ref="HY20:HY83" ca="1" si="283">HU20/HW20</f>
        <v>#NAME?</v>
      </c>
      <c r="IA20" s="15" t="e">
        <f t="shared" ref="IA20:IA83" ca="1" si="284">N20*HW20</f>
        <v>#NAME?</v>
      </c>
      <c r="IB20" s="15" t="e">
        <f t="shared" ref="IB20:IB83" ca="1" si="285">HL20*HN20*HS20</f>
        <v>#NAME?</v>
      </c>
      <c r="IC20" s="15" t="e">
        <f t="shared" ref="IC20:IC83" ca="1" si="286">IA20-IB20</f>
        <v>#NAME?</v>
      </c>
      <c r="ID20" s="15" t="e">
        <f t="shared" ref="ID20:ID83" ca="1" si="287">HO20*HL20*HS20</f>
        <v>#NAME?</v>
      </c>
      <c r="IE20" s="39" t="e">
        <f t="shared" ref="IE20:IE83" ca="1" si="288">IC20/ID20</f>
        <v>#NAME?</v>
      </c>
      <c r="IF20" s="39">
        <f t="shared" ref="IF20:IF83" si="289">CJ20*100</f>
        <v>7.384994310419124</v>
      </c>
      <c r="IG20" s="39" t="e">
        <f t="shared" ref="IG20:IG83" ca="1" si="290">HP20</f>
        <v>#NAME?</v>
      </c>
      <c r="II20" s="15">
        <v>1</v>
      </c>
    </row>
    <row r="21" spans="1:243">
      <c r="A21" s="15">
        <v>1</v>
      </c>
      <c r="B21" s="15" t="s">
        <v>6</v>
      </c>
      <c r="C21" s="15" t="s">
        <v>495</v>
      </c>
      <c r="D21" s="15" t="s">
        <v>5</v>
      </c>
      <c r="E21" s="15" t="str">
        <f t="shared" si="236"/>
        <v>A1BB34</v>
      </c>
      <c r="F21" s="15">
        <f t="shared" si="237"/>
        <v>1</v>
      </c>
      <c r="G21" s="15" t="str">
        <f t="shared" si="238"/>
        <v>ABB Ltd</v>
      </c>
      <c r="H21" s="24">
        <v>2.0185900000000002E-3</v>
      </c>
      <c r="I21" s="15" t="e" cm="1">
        <f t="array" aca="1" ref="I21" ca="1">_xll.BDP(C21,"GICS_SECTOR_NAME")</f>
        <v>#NAME?</v>
      </c>
      <c r="J21" s="15" t="e">
        <f t="shared" ca="1" si="239"/>
        <v>#NAME?</v>
      </c>
      <c r="K21" s="46" t="e" cm="1">
        <f t="array" aca="1" ref="K21" ca="1">_xll.BDP(C21,"BEST_PE_RATIO")</f>
        <v>#NAME?</v>
      </c>
      <c r="L21" s="46" t="e" cm="1">
        <f t="array" aca="1" ref="L21" ca="1">_xll.BDP(C21,"px_last")</f>
        <v>#NAME?</v>
      </c>
      <c r="M21" s="15" t="e" cm="1">
        <f t="array" aca="1" ref="M21" ca="1">_xll.BDP(C21,"COUNTRY_FULL_NAME")</f>
        <v>#NAME?</v>
      </c>
      <c r="N21" s="15" t="e" cm="1">
        <f t="array" aca="1" ref="N21" ca="1">_xll.BDP(C21,"px_last")</f>
        <v>#NAME?</v>
      </c>
      <c r="O21" s="15" t="e" cm="1">
        <f t="array" aca="1" ref="O21" ca="1">_xll.BDP(C21,"CRNCY")</f>
        <v>#NAME?</v>
      </c>
      <c r="Q21" s="15" t="e" cm="1">
        <f t="array" aca="1" ref="Q21" ca="1">_xll.BDP(C21,"GICS_SECTOR_NAME")</f>
        <v>#NAME?</v>
      </c>
      <c r="R21" s="15" t="e" cm="1">
        <f t="array" aca="1" ref="R21" ca="1">_xll.BDP(C21,"GICS_INDUSTRY_NAME")</f>
        <v>#NAME?</v>
      </c>
      <c r="S21" s="15" t="e" cm="1">
        <f t="array" aca="1" ref="S21" ca="1">_xll.BDP(C21,"GICS_INDUSTRY_GROUP_NAME")</f>
        <v>#NAME?</v>
      </c>
      <c r="T21" s="15" t="e" cm="1">
        <f t="array" aca="1" ref="T21" ca="1">_xll.BDP(C21,"GICS_SUB_INDUSTRY_NAME")</f>
        <v>#NAME?</v>
      </c>
      <c r="U21" s="15" t="s">
        <v>1522</v>
      </c>
      <c r="V21" s="15" t="e">
        <f ca="1">_xll.BDH(C21,"SALES_REV_TURN","FY 2009","FY 2009","Currency=USD","Period=FY","BEST_FPERIOD_OVERRIDE=FY","FILING_STATUS=MR","SCALING_FORMAT=MLN","FA_ADJUSTED=Adjusted","Sort=A","Dates=H","DateFormat=P","Fill=—","Direction=H","UseDPDF=Y")/M6</f>
        <v>#NAME?</v>
      </c>
      <c r="W21" s="15" t="e">
        <f ca="1">_xll.BDH(C21,"SALES_REV_TURN","FY 2019","FY 2019","Currency=USD","Period=FY","BEST_FPERIOD_OVERRIDE=FY","FILING_STATUS=MR","SCALING_FORMAT=MLN","FA_ADJUSTED=Adjusted","Sort=A","Dates=H","DateFormat=P","Fill=—","Direction=H","UseDPDF=Y")/M6</f>
        <v>#NAME?</v>
      </c>
      <c r="X21" s="15" t="e">
        <f ca="1">_xll.BDH(C21,"SALES_REV_TURN","FY 2020","FY 2020","Currency=USD","Period=FY","BEST_FPERIOD_OVERRIDE=FY","FILING_STATUS=MR","SCALING_FORMAT=MLN","FA_ADJUSTED=Adjusted","Sort=A","Dates=H","DateFormat=P","Fill=—","Direction=H","UseDPDF=Y")/M6</f>
        <v>#NAME?</v>
      </c>
      <c r="Y21" s="15" t="e">
        <f ca="1">_xll.BDH(C21,"SALES_REV_TURN","FY 2021","FY 2021","Currency=USD","Period=FY","BEST_FPERIOD_OVERRIDE=FY","FILING_STATUS=MR","SCALING_FORMAT=MLN","FA_ADJUSTED=Adjusted","Sort=A","Dates=H","DateFormat=P","Fill=—","Direction=H","UseDPDF=Y")/M6</f>
        <v>#NAME?</v>
      </c>
      <c r="Z21" s="15" t="e">
        <f ca="1">_xll.BDH(C21,"SALES_REV_TURN","FY 2022","FY 2022","Currency=USD","Period=FY","BEST_FPERIOD_OVERRIDE=FY","FILING_STATUS=MR","SCALING_FORMAT=MLN","FA_ADJUSTED=Adjusted","Sort=A","Dates=H","DateFormat=P","Fill=—","Direction=H","UseDPDF=Y")/M6</f>
        <v>#NAME?</v>
      </c>
      <c r="AA21" s="15" t="e">
        <f ca="1">+_xll.BDP($C21,AA$15,"BEST_FPERIOD_OVERRIDE="&amp;AA$16)/M6</f>
        <v>#NAME?</v>
      </c>
      <c r="AB21" s="15" t="e">
        <f ca="1">+_xll.BDP($C21,AB$15,"BEST_FPERIOD_OVERRIDE="&amp;AB$16)/M6</f>
        <v>#NAME?</v>
      </c>
      <c r="AC21" s="15" t="e">
        <f ca="1">+_xll.BDP($C21,AC$15,"BEST_FPERIOD_OVERRIDE="&amp;AC$16)</f>
        <v>#NAME?</v>
      </c>
      <c r="AD21" s="15" t="e">
        <f ca="1">+_xll.BDP($C21,AD$15,"BEST_FPERIOD_OVERRIDE="&amp;AD$16)</f>
        <v>#NAME?</v>
      </c>
      <c r="AF21" s="25" t="e">
        <f t="shared" ca="1" si="240"/>
        <v>#NAME?</v>
      </c>
      <c r="AG21" s="25" t="e">
        <f t="shared" ca="1" si="241"/>
        <v>#NAME?</v>
      </c>
      <c r="AH21" s="25" t="e">
        <f t="shared" ca="1" si="242"/>
        <v>#NAME?</v>
      </c>
      <c r="AI21" s="25" t="e">
        <f t="shared" ca="1" si="243"/>
        <v>#NAME?</v>
      </c>
      <c r="AJ21" s="25" t="e">
        <f t="shared" ca="1" si="244"/>
        <v>#NAME?</v>
      </c>
      <c r="AK21" s="25" t="e">
        <f t="shared" ca="1" si="245"/>
        <v>#NAME?</v>
      </c>
      <c r="AL21" s="25" t="e">
        <f t="shared" ref="AL21:AL84" ca="1" si="291">(AD21/AA21)^(1/3)-1</f>
        <v>#NAME?</v>
      </c>
      <c r="AM21" s="25" t="e">
        <f t="shared" ca="1" si="246"/>
        <v>#NAME?</v>
      </c>
      <c r="AN21" s="25" t="e">
        <f t="shared" ca="1" si="247"/>
        <v>#NAME?</v>
      </c>
      <c r="AP21" s="15" t="e">
        <f ca="1">_xll.BDH(C21,"EBITDA","FY 2009","FY 2009","Currency=USD","Period=FY","BEST_FPERIOD_OVERRIDE=FY","FILING_STATUS=MR","SCALING_FORMAT=MLN","FA_ADJUSTED=Adjusted","Sort=A","Dates=H","DateFormat=P","Fill=—","Direction=H","UseDPDF=Y")/M6</f>
        <v>#NAME?</v>
      </c>
      <c r="AQ21" s="15" t="e">
        <f ca="1">_xll.BDH(C21,"EBITDA","FY 2019","FY 2019","Currency=USD","Period=FY","BEST_FPERIOD_OVERRIDE=FY","FILING_STATUS=MR","SCALING_FORMAT=MLN","FA_ADJUSTED=Adjusted","Sort=A","Dates=H","DateFormat=P","Fill=—","Direction=H","UseDPDF=Y")/M6</f>
        <v>#NAME?</v>
      </c>
      <c r="AR21" s="15" t="e">
        <f ca="1">_xll.BDH(C21,"EBITDA","FY 2020","FY 2020","Currency=USD","Period=FY","BEST_FPERIOD_OVERRIDE=FY","FILING_STATUS=MR","SCALING_FORMAT=MLN","FA_ADJUSTED=Adjusted","Sort=A","Dates=H","DateFormat=P","Fill=—","Direction=H","UseDPDF=Y")/M6</f>
        <v>#NAME?</v>
      </c>
      <c r="AS21" s="15" t="e">
        <f ca="1">_xll.BDH(C21,"EBITDA","FY 2021","FY 2021","Currency=USD","Period=FY","BEST_FPERIOD_OVERRIDE=FY","FILING_STATUS=MR","SCALING_FORMAT=MLN","FA_ADJUSTED=Adjusted","Sort=A","Dates=H","DateFormat=P","Fill=—","Direction=H","UseDPDF=Y")/M6</f>
        <v>#NAME?</v>
      </c>
      <c r="AT21" s="15" t="e">
        <f ca="1">_xll.BDH(C21,"EBITDA","FY 2022","FY 2022","Currency=USD","Period=FY","BEST_FPERIOD_OVERRIDE=FY","FILING_STATUS=MR","SCALING_FORMAT=MLN","FA_ADJUSTED=Adjusted","Sort=A","Dates=H","DateFormat=P","Fill=—","Direction=H","UseDPDF=Y")/M6</f>
        <v>#NAME?</v>
      </c>
      <c r="AU21" s="15" t="e">
        <f ca="1">+_xll.BDP($C21,AU$15,"BEST_FPERIOD_OVERRIDE="&amp;AU$16)/M6</f>
        <v>#NAME?</v>
      </c>
      <c r="AV21" s="15" t="e">
        <f ca="1">+_xll.BDP($C21,AV$15,"BEST_FPERIOD_OVERRIDE="&amp;AV$16)/M6</f>
        <v>#NAME?</v>
      </c>
      <c r="AW21" s="15" t="e">
        <f ca="1">+_xll.BDP($C21,AW$15,"BEST_FPERIOD_OVERRIDE="&amp;AW$16)/M6</f>
        <v>#NAME?</v>
      </c>
      <c r="AX21" s="15" t="e">
        <f ca="1">+_xll.BDP($C21,AX$15,"BEST_FPERIOD_OVERRIDE="&amp;AX$16)</f>
        <v>#NAME?</v>
      </c>
      <c r="AZ21" s="25" t="e">
        <f t="shared" ca="1" si="248"/>
        <v>#NAME?</v>
      </c>
      <c r="BA21" s="25" t="e">
        <f t="shared" ca="1" si="249"/>
        <v>#NAME?</v>
      </c>
      <c r="BB21" s="25" t="e">
        <f t="shared" ca="1" si="250"/>
        <v>#NAME?</v>
      </c>
      <c r="BC21" s="25" t="e">
        <f t="shared" ca="1" si="251"/>
        <v>#NAME?</v>
      </c>
      <c r="BD21" s="25" t="e">
        <f t="shared" ca="1" si="252"/>
        <v>#NAME?</v>
      </c>
      <c r="BE21" s="25" t="e">
        <f t="shared" ca="1" si="253"/>
        <v>#NAME?</v>
      </c>
      <c r="BF21" s="25" t="e">
        <f t="shared" ref="BF21:BF84" ca="1" si="292">(AX21/AU21)^(1/3)-1</f>
        <v>#NAME?</v>
      </c>
      <c r="BG21" s="25" t="e">
        <f t="shared" ca="1" si="254"/>
        <v>#NAME?</v>
      </c>
      <c r="BH21" s="25" t="e">
        <f t="shared" ca="1" si="255"/>
        <v>#NAME?</v>
      </c>
      <c r="BJ21" s="25" t="e">
        <f t="shared" ca="1" si="256"/>
        <v>#NAME?</v>
      </c>
      <c r="BK21" s="25" t="e">
        <f t="shared" ca="1" si="257"/>
        <v>#NAME?</v>
      </c>
      <c r="BL21" s="25" t="e">
        <f t="shared" ca="1" si="258"/>
        <v>#NAME?</v>
      </c>
      <c r="BM21" s="25" t="e">
        <f t="shared" ca="1" si="259"/>
        <v>#NAME?</v>
      </c>
      <c r="BN21" s="25" t="e">
        <f t="shared" ca="1" si="260"/>
        <v>#NAME?</v>
      </c>
      <c r="BO21" s="25" t="e">
        <f t="shared" ca="1" si="261"/>
        <v>#NAME?</v>
      </c>
      <c r="BP21" s="25" t="e">
        <f t="shared" ca="1" si="262"/>
        <v>#NAME?</v>
      </c>
      <c r="BQ21" s="25" t="e">
        <f t="shared" ca="1" si="263"/>
        <v>#NAME?</v>
      </c>
      <c r="BR21" s="15" t="e">
        <f ca="1">_xll.BDH(C21,"EARN_FOR_COMMON","FY 2009","FY 2009","Currency=USD","Period=FY","BEST_FPERIOD_OVERRIDE=FY","FILING_STATUS=MR","SCALING_FORMAT=MLN","FA_ADJUSTED=Adjusted","Sort=A","Dates=H","DateFormat=P","Fill=—","Direction=H","UseDPDF=Y")/M6</f>
        <v>#NAME?</v>
      </c>
      <c r="BS21" s="15" t="e">
        <f ca="1">_xll.BDH(C21,"EARN_FOR_COMMON","FY 2019","FY 2019","Currency=USD","Period=FY","BEST_FPERIOD_OVERRIDE=FY","FILING_STATUS=MR","SCALING_FORMAT=MLN","FA_ADJUSTED=Adjusted","Sort=A","Dates=H","DateFormat=P","Fill=—","Direction=H","UseDPDF=Y")/M6</f>
        <v>#NAME?</v>
      </c>
      <c r="BT21" s="15" t="e">
        <f ca="1">_xll.BDH(C21,"EARN_FOR_COMMON","FY 2020","FY 2020","Currency=USD","Period=FY","BEST_FPERIOD_OVERRIDE=FY","FILING_STATUS=MR","SCALING_FORMAT=MLN","FA_ADJUSTED=Adjusted","Sort=A","Dates=H","DateFormat=P","Fill=—","Direction=H","UseDPDF=Y")/M6</f>
        <v>#NAME?</v>
      </c>
      <c r="BU21" s="15" t="e">
        <f ca="1">_xll.BDH(C21,"EARN_FOR_COMMON","FY 2021","FY 2021","Currency=USD","Period=FY","BEST_FPERIOD_OVERRIDE=FY","FILING_STATUS=MR","SCALING_FORMAT=MLN","FA_ADJUSTED=Adjusted","Sort=A","Dates=H","DateFormat=P","Fill=—","Direction=H","UseDPDF=Y")/M6</f>
        <v>#NAME?</v>
      </c>
      <c r="BV21" s="15" t="e">
        <f ca="1">_xll.BDH(C21,"EARN_FOR_COMMON","FY 2022","FY 2022","Currency=USD","Period=FY","BEST_FPERIOD_OVERRIDE=FY","FILING_STATUS=MR","SCALING_FORMAT=MLN","FA_ADJUSTED=Adjusted","Sort=A","Dates=H","DateFormat=P","Fill=—","Direction=H","UseDPDF=Y")/M6</f>
        <v>#NAME?</v>
      </c>
      <c r="BW21" s="15" t="e">
        <f ca="1">+_xll.BDP($C21,BW$15,"BEST_FPERIOD_OVERRIDE="&amp;BW$16)/M6</f>
        <v>#NAME?</v>
      </c>
      <c r="BX21" s="15" t="e">
        <f ca="1">+_xll.BDP($C21,BX$15,"BEST_FPERIOD_OVERRIDE="&amp;BX$16)/M6</f>
        <v>#NAME?</v>
      </c>
      <c r="BY21" s="15" t="e">
        <f ca="1">+_xll.BDP($C21,BY$15,"BEST_FPERIOD_OVERRIDE="&amp;BY$16)/M6</f>
        <v>#NAME?</v>
      </c>
      <c r="BZ21" s="15" t="e">
        <f ca="1">+_xll.BDP($C21,BZ$15,"BEST_FPERIOD_OVERRIDE="&amp;BZ$16)</f>
        <v>#NAME?</v>
      </c>
      <c r="CB21" s="25" t="e">
        <f t="shared" ca="1" si="264"/>
        <v>#NAME?</v>
      </c>
      <c r="CC21" s="25" t="e">
        <f t="shared" ca="1" si="265"/>
        <v>#NAME?</v>
      </c>
      <c r="CD21" s="25" t="e">
        <f t="shared" ca="1" si="266"/>
        <v>#NAME?</v>
      </c>
      <c r="CE21" s="25" t="e">
        <f t="shared" ca="1" si="267"/>
        <v>#NAME?</v>
      </c>
      <c r="CF21" s="25" t="e">
        <f t="shared" ca="1" si="268"/>
        <v>#NAME?</v>
      </c>
      <c r="CG21" s="25" t="e">
        <f t="shared" ca="1" si="269"/>
        <v>#NAME?</v>
      </c>
      <c r="CH21" s="25" t="e">
        <f t="shared" ref="CH21:CH84" ca="1" si="293">(BZ21/BW21)^(1/3)-1</f>
        <v>#NAME?</v>
      </c>
      <c r="CI21" s="25" t="e">
        <f t="shared" ca="1" si="270"/>
        <v>#NAME?</v>
      </c>
      <c r="CJ21" s="25" t="e">
        <f t="shared" ca="1" si="271"/>
        <v>#NAME?</v>
      </c>
      <c r="CM21" s="25" t="e">
        <f t="shared" ref="CM21:CM84" ca="1" si="294">BS21/W21</f>
        <v>#NAME?</v>
      </c>
      <c r="CN21" s="25" t="e">
        <f t="shared" ref="CN21:CN84" ca="1" si="295">BT21/X21</f>
        <v>#NAME?</v>
      </c>
      <c r="CO21" s="25" t="e">
        <f t="shared" ref="CO21:CO84" ca="1" si="296">BU21/Y21</f>
        <v>#NAME?</v>
      </c>
      <c r="CP21" s="25" t="e">
        <f t="shared" ref="CP21:CP84" ca="1" si="297">BV21/Z21</f>
        <v>#NAME?</v>
      </c>
      <c r="CQ21" s="25" t="e">
        <f t="shared" ref="CQ21:CQ84" ca="1" si="298">BW21/AA21</f>
        <v>#NAME?</v>
      </c>
      <c r="CR21" s="25" t="e">
        <f t="shared" ref="CR21:CR84" ca="1" si="299">BX21/AB21</f>
        <v>#NAME?</v>
      </c>
      <c r="CS21" s="25" t="e">
        <f t="shared" ref="CS21:CS84" ca="1" si="300">BY21/AC21</f>
        <v>#NAME?</v>
      </c>
      <c r="CT21" s="15" t="e">
        <f t="shared" ref="CT21:CT84" ca="1" si="301">BZ21/AD21</f>
        <v>#NAME?</v>
      </c>
      <c r="CU21" s="25">
        <f>_xll.BDH($C21,"RETURN_ON_INV_CAPITAL","FY 2019","FY 2019","Currency=USD","Period=FY","BEST_FPERIOD_OVERRIDE=FY","FILING_STATUS=MR","FA_ADJUSTED=GAAP","Sort=A","Dates=H","DateFormat=P","Fill=—","Direction=H","UseDPDF=Y")/100</f>
        <v>4.3871E-2</v>
      </c>
      <c r="CV21" s="25">
        <f>_xll.BDH($C21,"RETURN_ON_INV_CAPITAL","FY 2020","FY 2020","Currency=USD","Period=FY","BEST_FPERIOD_OVERRIDE=FY","FILING_STATUS=MR","FA_ADJUSTED=GAAP","Sort=A","Dates=H","DateFormat=P","Fill=—","Direction=H","UseDPDF=Y")/100</f>
        <v>4.7092000000000002E-2</v>
      </c>
      <c r="CW21" s="25">
        <f>_xll.BDH($C21,"RETURN_ON_INV_CAPITAL","FY 2021","FY 2021","Currency=USD","Period=FY","BEST_FPERIOD_OVERRIDE=FY","FILING_STATUS=MR","FA_ADJUSTED=GAAP","Sort=A","Dates=H","DateFormat=P","Fill=—","Direction=H","UseDPDF=Y")/100</f>
        <v>0.19219799999999998</v>
      </c>
      <c r="CX21" s="25">
        <f>_xll.BDH(C21,"RETURN_COM_EQY","FY 2022","FY 2022","Currency=USD","Period=FY","BEST_FPERIOD_OVERRIDE=FY","FILING_STATUS=MR","FA_ADJUSTED=GAAP","Sort=A","Dates=H","DateFormat=P","Fill=—","Direction=H","UseDPDF=Y")/100</f>
        <v>0.17456600000000003</v>
      </c>
      <c r="CZ21" s="15">
        <f>_xll.BDH($C21,"RETURN_COM_EQY","FY 2019","FY 2019","Currency=USD","Period=FY","BEST_FPERIOD_OVERRIDE=FY","FILING_STATUS=MR","FA_ADJUSTED=GAAP","Sort=A","Dates=H","DateFormat=P","Fill=—","Direction=H","UseDPDF=Y")/100</f>
        <v>0.10473800000000001</v>
      </c>
      <c r="DA21" s="15">
        <f>_xll.BDH($C21,"RETURN_COM_EQY","FY 2020","FY 2020","Currency=USD","Period=FY","BEST_FPERIOD_OVERRIDE=FY","FILING_STATUS=MR","FA_ADJUSTED=GAAP","Sort=A","Dates=H","DateFormat=P","Fill=—","Direction=H","UseDPDF=Y")/100</f>
        <v>0.35233300000000001</v>
      </c>
      <c r="DB21" s="15">
        <f>_xll.BDH($C21,"RETURN_COM_EQY","FY 2021","FY 2021","Currency=USD","Period=FY","BEST_FPERIOD_OVERRIDE=FY","FILING_STATUS=MR","FA_ADJUSTED=GAAP","Sort=A","Dates=H","DateFormat=P","Fill=—","Direction=H","UseDPDF=Y")/100</f>
        <v>0.29081399999999996</v>
      </c>
      <c r="DC21" s="25">
        <f>_xll.BDH(C21,"RETURN_COM_EQY","FY 2022","FY 2022","Currency=USD","Period=FY","BEST_FPERIOD_OVERRIDE=FY","FILING_STATUS=MR","FA_ADJUSTED=GAAP","Sort=A","Dates=H","DateFormat=P","Fill=—","Direction=H","UseDPDF=Y")</f>
        <v>17.456600000000002</v>
      </c>
      <c r="DD21" s="15" t="e">
        <f ca="1">(_xll.BDP(C21,"BEST_ROE","best_fperiod_override=23Y"))/100</f>
        <v>#NAME?</v>
      </c>
      <c r="DF21" s="47" t="e">
        <f ca="1">(_xll.BDP($C21,"BEST_DIV_YLD","best_fperiod_override=19Y"))/100</f>
        <v>#NAME?</v>
      </c>
      <c r="DG21" s="47" t="e">
        <f ca="1">(_xll.BDP($C21,"BEST_DIV_YLD","best_fperiod_override=20Y"))/100</f>
        <v>#NAME?</v>
      </c>
      <c r="DH21" s="47" t="e">
        <f ca="1">(_xll.BDP($C21,"BEST_DIV_YLD","best_fperiod_override=21Y"))/100</f>
        <v>#NAME?</v>
      </c>
      <c r="DI21" s="25" t="e">
        <f ca="1">(_xll.BDP($C21,"BEST_DIV_YLD","best_fperiod_override=22Y"))/100</f>
        <v>#NAME?</v>
      </c>
      <c r="DJ21" s="25" t="e">
        <f ca="1">(_xll.BDP($C21,"BEST_DIV_YLD","best_fperiod_override=23Y"))/100</f>
        <v>#NAME?</v>
      </c>
      <c r="DL21" s="48" t="e" cm="1">
        <f t="array" aca="1" ref="DL21" ca="1">_xll.BDP($C21,$DL$12)/1000/M6</f>
        <v>#NAME?</v>
      </c>
      <c r="DM21" s="48" t="e" cm="1">
        <f t="array" aca="1" ref="DM21" ca="1">_xll.BDP($C21,$DL$13)*1000/M6</f>
        <v>#NAME?</v>
      </c>
      <c r="DN21" s="48" t="e">
        <f t="shared" ca="1" si="273"/>
        <v>#NAME?</v>
      </c>
      <c r="DO21" s="48" t="e" cm="1">
        <f t="array" aca="1" ref="DO21" ca="1">_xll.BDP($C21,$DL$15)*1000</f>
        <v>#NAME?</v>
      </c>
      <c r="DQ21" s="15" t="e" cm="1">
        <f t="array" aca="1" ref="DQ21" ca="1">_xll.BDP(C21,"WACC")</f>
        <v>#NAME?</v>
      </c>
      <c r="DR21" s="15" t="e" cm="1">
        <f t="array" aca="1" ref="DR21" ca="1">_xll.BDP(C21,"WACC_COST_EQUITY")</f>
        <v>#NAME?</v>
      </c>
      <c r="DS21" s="15" t="e" cm="1">
        <f t="array" aca="1" ref="DS21" ca="1">_xll.BDP(C21,"WACC_COST_EQUITY")</f>
        <v>#NAME?</v>
      </c>
      <c r="DU21" s="15" t="e" cm="1">
        <f t="array" aca="1" ref="DU21" ca="1">_xll.BDP(C21,"BEST_PE_RATIO")</f>
        <v>#NAME?</v>
      </c>
      <c r="DV21" s="15" t="e" cm="1">
        <f t="array" aca="1" ref="DV21" ca="1">_xll.BDP(C21,"FIVE_YR_AVG_PRICE_EARNINGS")</f>
        <v>#NAME?</v>
      </c>
      <c r="DW21" s="15" t="e" cm="1">
        <f t="array" aca="1" ref="DW21" ca="1">_xll.BDP(C21,"10_YEAR_MOVING_AVERAGE_PE")</f>
        <v>#NAME?</v>
      </c>
      <c r="DY21" s="15" t="e" cm="1">
        <f t="array" aca="1" ref="DY21" ca="1">_xll.BDP(C21,"BEST_CUR_EV_TO_EBITDA")</f>
        <v>#NAME?</v>
      </c>
      <c r="DZ21" s="15" t="e" cm="1">
        <f t="array" aca="1" ref="DZ21" ca="1">_xll.BDP(C21,"FIVE_YEAR_AVG_EV_TO_T12_EBITDA")</f>
        <v>#NAME?</v>
      </c>
      <c r="EB21" s="15" t="e" cm="1">
        <f t="array" aca="1" ref="EB21" ca="1">_xll.BDP(C21,"BEST_PX_BPS_RATIO")</f>
        <v>#NAME?</v>
      </c>
      <c r="EC21" s="15" t="e" cm="1">
        <f t="array" aca="1" ref="EC21" ca="1">_xll.BDP(C21,"FIVE_YEAR_AVG_PRICE_BOOK")</f>
        <v>#NAME?</v>
      </c>
      <c r="ED21" s="15" t="e" cm="1">
        <f t="array" aca="1" ref="ED21" ca="1">_xll.BDP(C21,"EV_TO_T12M_SALES")</f>
        <v>#NAME?</v>
      </c>
      <c r="EE21" s="15" t="e" cm="1">
        <f t="array" aca="1" ref="EE21" ca="1">_xll.BDP(C21,"AVERAGE_EV_TO_T12M_SALES")</f>
        <v>#NAME?</v>
      </c>
      <c r="EF21" s="15" t="e">
        <f ca="1">_xll.BDP(C21,"BEST_CURRENT_EV_BEST_SALES","best_fperiod_override=23Y")</f>
        <v>#NAME?</v>
      </c>
      <c r="EH21" s="15" t="e" cm="1">
        <f t="array" aca="1" ref="EH21" ca="1">_xll.BDP(C21,"CF_FREE_CASH_FLOW")/M6</f>
        <v>#NAME?</v>
      </c>
      <c r="EI21" s="15" t="e" cm="1">
        <f t="array" aca="1" ref="EI21" ca="1">_xll.BDP(C21,"FREE_CASH_FLOW_YIELD")/100</f>
        <v>#NAME?</v>
      </c>
      <c r="EJ21" s="15" t="e" cm="1">
        <f t="array" aca="1" ref="EJ21" ca="1">_xll.BDP(C21,"TRAIL_12M_FREE_CASH_FLOW_PER_SH")/M6</f>
        <v>#NAME?</v>
      </c>
      <c r="EL21" s="15" t="e" cm="1">
        <f t="array" aca="1" ref="EL21" ca="1">_xll.BDP(C21,"CF_CASH_FROM_OPER")/M6</f>
        <v>#NAME?</v>
      </c>
      <c r="EM21" s="15" t="e" cm="1">
        <f t="array" aca="1" ref="EM21" ca="1">_xll.BDP(C21,"CF_CASH_FROM_INV_ACT")/M6</f>
        <v>#NAME?</v>
      </c>
      <c r="EN21" s="15" t="e" cm="1">
        <f t="array" aca="1" ref="EN21" ca="1">_xll.BDP(C21,"CF_CASH_FROM_FNC_ACT")/M6</f>
        <v>#NAME?</v>
      </c>
      <c r="EP21" s="15" t="e" cm="1">
        <f t="array" aca="1" ref="EP21" ca="1">_xll.BDP(C21,"TOT_ANALYST_REC")</f>
        <v>#NAME?</v>
      </c>
      <c r="EQ21" s="15" t="e" cm="1">
        <f t="array" aca="1" ref="EQ21" ca="1">_xll.BDP(C21,"TOT_BUY_REC")</f>
        <v>#NAME?</v>
      </c>
      <c r="ER21" s="15" t="e" cm="1">
        <f t="array" aca="1" ref="ER21" ca="1">_xll.BDP(C21,"TOT_HOLD_REC")</f>
        <v>#NAME?</v>
      </c>
      <c r="ES21" s="15" t="e" cm="1">
        <f t="array" aca="1" ref="ES21" ca="1">_xll.BDP(C21,"TOT_SELL_REC")</f>
        <v>#NAME?</v>
      </c>
      <c r="ET21" s="15" t="e" cm="1">
        <f t="array" aca="1" ref="ET21" ca="1">_xll.BDP(C21,"EQY_REC_CONS")</f>
        <v>#NAME?</v>
      </c>
      <c r="EV21" s="15" t="e" cm="1">
        <f t="array" aca="1" ref="EV21" ca="1">_xll.BDP(C21,"BEST_TARGET_HI")</f>
        <v>#NAME?</v>
      </c>
      <c r="EW21" s="15" t="e" cm="1">
        <f t="array" aca="1" ref="EW21" ca="1">_xll.BDP(C21,"BEST_TARGET_LO")</f>
        <v>#NAME?</v>
      </c>
      <c r="EX21" s="15" t="e" cm="1">
        <f t="array" aca="1" ref="EX21" ca="1">_xll.BDP(C21,"BEST_TARGET_MEDIAN")</f>
        <v>#NAME?</v>
      </c>
      <c r="EZ21" s="15" t="e" cm="1">
        <f t="array" aca="1" ref="EZ21" ca="1">_xll.BDP(C21,"BEST_TARGET_1WK_CHG")</f>
        <v>#NAME?</v>
      </c>
      <c r="FA21" s="15" t="e" cm="1">
        <f t="array" aca="1" ref="FA21" ca="1">_xll.BDP(C21,"BEST_TARGET_4WK_CHG")</f>
        <v>#NAME?</v>
      </c>
      <c r="FB21" s="15" t="e" cm="1">
        <f t="array" aca="1" ref="FB21" ca="1">_xll.BDP(C21,"BEST_TARGET_3MO_CHG")</f>
        <v>#NAME?</v>
      </c>
      <c r="FC21" s="15" t="e" cm="1">
        <f t="array" aca="1" ref="FC21" ca="1">_xll.BDP(C21,"BEST_TARGET_6MO_CHG")</f>
        <v>#NAME?</v>
      </c>
      <c r="FE21" s="15" t="e" cm="1">
        <f t="array" aca="1" ref="FE21" ca="1">_xll.BDP(C21,"ANNOUNCEMENT_DT")</f>
        <v>#NAME?</v>
      </c>
      <c r="FF21" s="15" t="e" cm="1">
        <f t="array" aca="1" ref="FF21" ca="1">_xll.BDP(C21,"EXPECTED_REPORT_DT")</f>
        <v>#NAME?</v>
      </c>
      <c r="FG21" s="15" t="e" cm="1">
        <f t="array" aca="1" ref="FG21" ca="1">_xll.BDP(C21,"EARNINGS_RELATED_IMPLIED_MOVE")</f>
        <v>#NAME?</v>
      </c>
      <c r="FI21" s="15" t="e" cm="1">
        <f t="array" aca="1" ref="FI21" ca="1">_xll.BDP(C21,"SALES_SURPRISE_LAST_QTR")</f>
        <v>#NAME?</v>
      </c>
      <c r="FJ21" s="15" t="e" cm="1">
        <f t="array" aca="1" ref="FJ21" ca="1">_xll.BDP(C21,"EPS_SURPRISE_LAST_QTR")</f>
        <v>#NAME?</v>
      </c>
      <c r="FL21" s="15" t="e">
        <f ca="1">(_xll.BDP(C21,"VOLUME_AVG_5D"))/1000</f>
        <v>#NAME?</v>
      </c>
      <c r="FM21" s="15" t="e">
        <f ca="1">(_xll.BDP(C21,"VOLUME_AVG_3M"))/1000</f>
        <v>#NAME?</v>
      </c>
      <c r="FN21" s="15" t="e">
        <f ca="1">(_xll.BDP(C21,"VOLUME_AVG_6M"))/1000</f>
        <v>#NAME?</v>
      </c>
      <c r="FP21" s="15" t="e" cm="1">
        <f t="array" aca="1" ref="FP21" ca="1">_xll.BDP(C21,"CIE_DES")</f>
        <v>#NAME?</v>
      </c>
      <c r="FQ21" s="15" t="s">
        <v>846</v>
      </c>
      <c r="FS21" s="15" t="e" cm="1">
        <f t="array" aca="1" ref="FS21" ca="1">_xll.BDP(C21,"HIGH_52WEEK")</f>
        <v>#NAME?</v>
      </c>
      <c r="FT21" s="15" t="e" cm="1">
        <f t="array" aca="1" ref="FT21" ca="1">_xll.BDP(C21,"LOW_52WEEK")</f>
        <v>#NAME?</v>
      </c>
      <c r="FV21" s="15" t="e" cm="1">
        <f t="array" aca="1" ref="FV21" ca="1">_xll.BDP(C21,"CHG_PCT_WTD")</f>
        <v>#NAME?</v>
      </c>
      <c r="FW21" s="15" t="e" cm="1">
        <f t="array" aca="1" ref="FW21" ca="1">_xll.BDP(C21,"CHG_PCT_MTD")</f>
        <v>#NAME?</v>
      </c>
      <c r="FX21" s="15" t="e" cm="1">
        <f t="array" aca="1" ref="FX21" ca="1">_xll.BDP(C21,"CHG_PCT_YTD")</f>
        <v>#NAME?</v>
      </c>
      <c r="FY21" s="15" t="e" cm="1">
        <f t="array" aca="1" ref="FY21" ca="1">_xll.BDP(C21,"CHG_PCT_1YR")</f>
        <v>#NAME?</v>
      </c>
      <c r="GA21" s="15" t="e">
        <f ca="1">_xll.BDP($C21,"BEST_NET_DEBT","best_fperiod_override=19Y")/M6</f>
        <v>#NAME?</v>
      </c>
      <c r="GB21" s="15" t="e">
        <f ca="1">_xll.BDP($C21,"BEST_NET_DEBT","best_fperiod_override=20Y")/M6</f>
        <v>#NAME?</v>
      </c>
      <c r="GC21" s="15" t="e">
        <f ca="1">_xll.BDP($C21,"BEST_NET_DEBT","best_fperiod_override=21Y")/M6</f>
        <v>#NAME?</v>
      </c>
      <c r="GD21" s="15" t="e">
        <f ca="1">_xll.BDP($C21,"BEST_NET_DEBT","best_fperiod_override=22Y")/M6</f>
        <v>#NAME?</v>
      </c>
      <c r="GE21" s="15" t="e">
        <f ca="1">_xll.BDP($C21,"BEST_NET_DEBT","best_fperiod_override=23Y")/M6</f>
        <v>#NAME?</v>
      </c>
      <c r="GG21" s="15" t="e">
        <f t="shared" ca="1" si="274"/>
        <v>#NAME?</v>
      </c>
      <c r="GH21" s="15" t="e">
        <f t="shared" ca="1" si="275"/>
        <v>#NAME?</v>
      </c>
      <c r="GI21" s="15" t="e">
        <f t="shared" ca="1" si="276"/>
        <v>#NAME?</v>
      </c>
      <c r="GJ21" s="15" t="e">
        <f t="shared" ca="1" si="277"/>
        <v>#NAME?</v>
      </c>
      <c r="GK21" s="15" t="e">
        <f t="shared" ca="1" si="278"/>
        <v>#NAME?</v>
      </c>
      <c r="GM21" s="15" t="e" cm="1">
        <f t="array" aca="1" ref="GM21" ca="1">_xll.BDP(C21,"NET_DEBT_TO_EBITDA")</f>
        <v>#NAME?</v>
      </c>
      <c r="GN21" s="15" t="e" cm="1">
        <f t="array" aca="1" ref="GN21" ca="1">_xll.BDP(C21,"EBIT_TO_INT_EXP")</f>
        <v>#NAME?</v>
      </c>
      <c r="GO21" s="15" t="e" cm="1">
        <f t="array" aca="1" ref="GO21" ca="1">_xll.BDP(C21,"TOT_DEBT_TO_TOT_EQY")</f>
        <v>#NAME?</v>
      </c>
      <c r="GP21" s="15" t="e" cm="1">
        <f t="array" aca="1" ref="GP21" ca="1">_xll.BDP(C21,"TOT_DEBT_TO_TOT_ASSET")</f>
        <v>#NAME?</v>
      </c>
      <c r="GQ21" s="15" t="e" cm="1">
        <f t="array" aca="1" ref="GQ21" ca="1">_xll.BDP(C21,"ALTMAN_Z_SCORE")</f>
        <v>#NAME?</v>
      </c>
      <c r="GR21" s="15" t="e" cm="1">
        <f t="array" aca="1" ref="GR21" ca="1">_xll.BDP(C21,"CASH_%_CURRENT_MARKET_CAP")</f>
        <v>#NAME?</v>
      </c>
      <c r="GS21" s="15" t="e" cm="1">
        <f t="array" aca="1" ref="GS21" ca="1">_xll.BDP(C21,"CASH_TO_TOT_ASSET")</f>
        <v>#NAME?</v>
      </c>
      <c r="GU21" s="15" t="e" cm="1">
        <f t="array" aca="1" ref="GU21" ca="1">_xll.BDP(C21,"BOARD_SIZE")</f>
        <v>#NAME?</v>
      </c>
      <c r="GV21" s="15" t="e" cm="1">
        <f t="array" aca="1" ref="GV21" ca="1">_xll.BDP(C21,"PCT_INDEPENDENT_DIRECTORS")</f>
        <v>#NAME?</v>
      </c>
      <c r="GW21" s="15" t="e" cm="1">
        <f t="array" aca="1" ref="GW21" ca="1">_xll.BDP(C21,"BOARD_MEETING_ATTENDANCE_PCT")</f>
        <v>#NAME?</v>
      </c>
      <c r="GX21" s="15" t="e" cm="1">
        <f t="array" aca="1" ref="GX21" ca="1">_xll.BDP(C21,"BOARD_MEETINGS_PER_YR")</f>
        <v>#NAME?</v>
      </c>
      <c r="GY21" s="15" t="e" cm="1">
        <f t="array" aca="1" ref="GY21" ca="1">_xll.BDP(C21,"NUMBER_OF_WOMEN_ON_BOARD")</f>
        <v>#NAME?</v>
      </c>
      <c r="GZ21" s="15" t="e" cm="1">
        <f t="array" aca="1" ref="GZ21" ca="1">_xll.BDP(C21,"BOARD_AVERAGE_TENURE")</f>
        <v>#NAME?</v>
      </c>
      <c r="HA21" s="15" t="e" cm="1">
        <f t="array" aca="1" ref="HA21" ca="1">_xll.BDP(C21,"BOARD_AVERAGE_AGE")</f>
        <v>#NAME?</v>
      </c>
      <c r="HC21" s="15" t="e" cm="1">
        <f t="array" aca="1" ref="HC21" ca="1">_xll.BDP(C21,"TOT_COMP_AW_TO_CEO_&amp;_EQUIV")</f>
        <v>#NAME?</v>
      </c>
      <c r="HD21" s="15" t="e" cm="1">
        <f t="array" aca="1" ref="HD21" ca="1">_xll.BDP(C21,"TOT_COMPENSATION_AW_TO_EXECS")</f>
        <v>#NAME?</v>
      </c>
      <c r="HE21" s="15" t="e" cm="1">
        <f t="array" aca="1" ref="HE21" ca="1">_xll.BDP(C21,"CF_STOCK_BASED_COMPENSATION")</f>
        <v>#NAME?</v>
      </c>
      <c r="HF21" s="15" t="e" cm="1">
        <f t="array" aca="1" ref="HF21" ca="1">_xll.BDP(C21,"AVERAGE_BOD_TOTAL_COMPENSATION")</f>
        <v>#NAME?</v>
      </c>
      <c r="HH21" s="15" t="e" cm="1">
        <f t="array" aca="1" ref="HH21" ca="1">_xll.BDP(C21,"ISS_QUALITYSCORE")</f>
        <v>#NAME?</v>
      </c>
      <c r="HK21" s="15" t="e" cm="1">
        <f t="array" aca="1" ref="HK21" ca="1">_xll.BDP(C21,"EQY_SH_OUT")</f>
        <v>#NAME?</v>
      </c>
      <c r="HL21" s="15" t="e">
        <f t="shared" ca="1" si="279"/>
        <v>#NAME?</v>
      </c>
      <c r="HN21" s="15">
        <v>8.5</v>
      </c>
      <c r="HO21" s="15">
        <v>2</v>
      </c>
      <c r="HP21" s="39" t="e">
        <f t="shared" ca="1" si="280"/>
        <v>#NAME?</v>
      </c>
      <c r="HQ21" s="15" t="e">
        <f t="shared" ca="1" si="281"/>
        <v>#NAME?</v>
      </c>
      <c r="HS21" s="15" t="e">
        <f t="shared" ref="HS21:HS84" ca="1" si="302">$HS$20</f>
        <v>#NAME?</v>
      </c>
      <c r="HU21" s="15" t="e">
        <f t="shared" ca="1" si="282"/>
        <v>#NAME?</v>
      </c>
      <c r="HW21" s="15" t="e">
        <f t="shared" ref="HW21:HW84" ca="1" si="303">$HW$20</f>
        <v>#NAME?</v>
      </c>
      <c r="HY21" s="39" t="e">
        <f t="shared" ca="1" si="283"/>
        <v>#NAME?</v>
      </c>
      <c r="IA21" s="15" t="e">
        <f t="shared" ca="1" si="284"/>
        <v>#NAME?</v>
      </c>
      <c r="IB21" s="15" t="e">
        <f t="shared" ca="1" si="285"/>
        <v>#NAME?</v>
      </c>
      <c r="IC21" s="15" t="e">
        <f t="shared" ca="1" si="286"/>
        <v>#NAME?</v>
      </c>
      <c r="ID21" s="15" t="e">
        <f t="shared" ca="1" si="287"/>
        <v>#NAME?</v>
      </c>
      <c r="IE21" s="39" t="e">
        <f t="shared" ca="1" si="288"/>
        <v>#NAME?</v>
      </c>
      <c r="IF21" s="39" t="e">
        <f t="shared" ca="1" si="289"/>
        <v>#NAME?</v>
      </c>
      <c r="IG21" s="39" t="e">
        <f t="shared" ca="1" si="290"/>
        <v>#NAME?</v>
      </c>
      <c r="II21" s="15">
        <f>II20+1</f>
        <v>2</v>
      </c>
    </row>
    <row r="22" spans="1:243">
      <c r="A22" s="15">
        <f>A21+1</f>
        <v>2</v>
      </c>
      <c r="B22" s="15" t="s">
        <v>8</v>
      </c>
      <c r="C22" s="15" t="s">
        <v>496</v>
      </c>
      <c r="D22" s="15" t="s">
        <v>7</v>
      </c>
      <c r="E22" s="15" t="str">
        <f t="shared" si="236"/>
        <v>A1CR34</v>
      </c>
      <c r="F22" s="15">
        <f t="shared" si="237"/>
        <v>2</v>
      </c>
      <c r="G22" s="15" t="str">
        <f t="shared" si="238"/>
        <v>Amcor PLC</v>
      </c>
      <c r="H22" s="24">
        <v>6.6054000000000004E-4</v>
      </c>
      <c r="I22" s="15" t="e" cm="1">
        <f t="array" aca="1" ref="I22" ca="1">_xll.BDP(C22,"GICS_SECTOR_NAME")</f>
        <v>#NAME?</v>
      </c>
      <c r="J22" s="15" t="e">
        <f t="shared" ca="1" si="239"/>
        <v>#NAME?</v>
      </c>
      <c r="K22" s="46" t="e" cm="1">
        <f t="array" aca="1" ref="K22" ca="1">_xll.BDP(C22,"BEST_PE_RATIO")</f>
        <v>#NAME?</v>
      </c>
      <c r="L22" s="46" t="e" cm="1">
        <f t="array" aca="1" ref="L22" ca="1">_xll.BDP(C22,"px_last")</f>
        <v>#NAME?</v>
      </c>
      <c r="M22" s="15" t="e" cm="1">
        <f t="array" aca="1" ref="M22" ca="1">_xll.BDP(C22,"COUNTRY_FULL_NAME")</f>
        <v>#NAME?</v>
      </c>
      <c r="N22" s="15" t="e" cm="1">
        <f t="array" aca="1" ref="N22" ca="1">_xll.BDP(C22,"px_last")</f>
        <v>#NAME?</v>
      </c>
      <c r="O22" s="15" t="e" cm="1">
        <f t="array" aca="1" ref="O22" ca="1">_xll.BDP(C22,"CRNCY")</f>
        <v>#NAME?</v>
      </c>
      <c r="Q22" s="15" t="e" cm="1">
        <f t="array" aca="1" ref="Q22" ca="1">_xll.BDP(C22,"GICS_SECTOR_NAME")</f>
        <v>#NAME?</v>
      </c>
      <c r="R22" s="15" t="e" cm="1">
        <f t="array" aca="1" ref="R22" ca="1">_xll.BDP(C22,"GICS_INDUSTRY_NAME")</f>
        <v>#NAME?</v>
      </c>
      <c r="S22" s="15" t="e" cm="1">
        <f t="array" aca="1" ref="S22" ca="1">_xll.BDP(C22,"GICS_INDUSTRY_GROUP_NAME")</f>
        <v>#NAME?</v>
      </c>
      <c r="T22" s="15" t="e" cm="1">
        <f t="array" aca="1" ref="T22" ca="1">_xll.BDP(C22,"GICS_SUB_INDUSTRY_NAME")</f>
        <v>#NAME?</v>
      </c>
      <c r="U22" s="15" t="s">
        <v>1521</v>
      </c>
      <c r="V22" s="15">
        <f>_xll.BDH(C22,"SALES_REV_TURN","FY 2009","FY 2009","Currency=USD","Period=FY","BEST_FPERIOD_OVERRIDE=FY","FILING_STATUS=MR","SCALING_FORMAT=MLN","FA_ADJUSTED=Adjusted","Sort=A","Dates=H","DateFormat=P","Fill=—","Direction=H","UseDPDF=Y")</f>
        <v>7126.6181999999999</v>
      </c>
      <c r="W22" s="15">
        <f>_xll.BDH(C22,"SALES_REV_TURN","FY 2019","FY 2019","Currency=USD","Period=FY","BEST_FPERIOD_OVERRIDE=FY","FILING_STATUS=MR","SCALING_FORMAT=MLN","FA_ADJUSTED=Adjusted","Sort=A","Dates=H","DateFormat=P","Fill=—","Direction=H","UseDPDF=Y")</f>
        <v>9458.2000000000007</v>
      </c>
      <c r="X22" s="15">
        <f>_xll.BDH(C22,"SALES_REV_TURN","FY 2020","FY 2020","Currency=USD","Period=FY","BEST_FPERIOD_OVERRIDE=FY","FILING_STATUS=MR","SCALING_FORMAT=MLN","FA_ADJUSTED=Adjusted","Sort=A","Dates=H","DateFormat=P","Fill=—","Direction=H","UseDPDF=Y")</f>
        <v>12467.5</v>
      </c>
      <c r="Y22" s="15">
        <f>_xll.BDH(C22,"SALES_REV_TURN","FY 2021","FY 2021","Currency=USD","Period=FY","BEST_FPERIOD_OVERRIDE=FY","FILING_STATUS=MR","SCALING_FORMAT=MLN","FA_ADJUSTED=Adjusted","Sort=A","Dates=H","DateFormat=P","Fill=—","Direction=H","UseDPDF=Y")</f>
        <v>12861</v>
      </c>
      <c r="Z22" s="15">
        <f>_xll.BDH(C22,"SALES_REV_TURN","FY 2022","FY 2022","Currency=USD","Period=FY","BEST_FPERIOD_OVERRIDE=FY","FILING_STATUS=MR","SCALING_FORMAT=MLN","FA_ADJUSTED=Adjusted","Sort=A","Dates=H","DateFormat=P","Fill=—","Direction=H","UseDPDF=Y")</f>
        <v>14544</v>
      </c>
      <c r="AA22" s="15" t="e">
        <f ca="1">+_xll.BDP($C22,AA$15,"BEST_FPERIOD_OVERRIDE="&amp;AA$16)</f>
        <v>#NAME?</v>
      </c>
      <c r="AB22" s="15" t="e">
        <f ca="1">+_xll.BDP($C22,AB$15,"BEST_FPERIOD_OVERRIDE="&amp;AB$16)</f>
        <v>#NAME?</v>
      </c>
      <c r="AC22" s="15" t="e">
        <f ca="1">+_xll.BDP($C22,AC$15,"BEST_FPERIOD_OVERRIDE="&amp;AC$16)</f>
        <v>#NAME?</v>
      </c>
      <c r="AD22" s="15" t="e">
        <f ca="1">+_xll.BDP($C22,AD$15,"BEST_FPERIOD_OVERRIDE="&amp;AD$16)</f>
        <v>#NAME?</v>
      </c>
      <c r="AF22" s="25">
        <f t="shared" si="240"/>
        <v>0.31816836184474839</v>
      </c>
      <c r="AG22" s="25">
        <f t="shared" si="241"/>
        <v>3.1562061359534876E-2</v>
      </c>
      <c r="AH22" s="25">
        <f t="shared" si="242"/>
        <v>0.13086074177746676</v>
      </c>
      <c r="AI22" s="25" t="e">
        <f t="shared" ca="1" si="243"/>
        <v>#NAME?</v>
      </c>
      <c r="AJ22" s="25" t="e">
        <f t="shared" ca="1" si="244"/>
        <v>#NAME?</v>
      </c>
      <c r="AK22" s="25" t="e">
        <f t="shared" ca="1" si="245"/>
        <v>#NAME?</v>
      </c>
      <c r="AL22" s="25" t="e">
        <f t="shared" ca="1" si="291"/>
        <v>#NAME?</v>
      </c>
      <c r="AM22" s="25" t="e">
        <f t="shared" ca="1" si="246"/>
        <v>#NAME?</v>
      </c>
      <c r="AN22" s="25">
        <f t="shared" si="247"/>
        <v>2.8708906771282905E-2</v>
      </c>
      <c r="AP22" s="15">
        <f>_xll.BDH(C22,"EBITDA","FY 2009","FY 2009","Currency=USD","Period=FY","BEST_FPERIOD_OVERRIDE=FY","FILING_STATUS=MR","SCALING_FORMAT=MLN","FA_ADJUSTED=Adjusted","Sort=A","Dates=H","DateFormat=P","Fill=—","Direction=H","UseDPDF=Y")</f>
        <v>707.25080000000003</v>
      </c>
      <c r="AQ22" s="15">
        <f>_xll.BDH(C22,"EBITDA","FY 2019","FY 2019","Currency=USD","Period=FY","BEST_FPERIOD_OVERRIDE=FY","FILING_STATUS=MR","SCALING_FORMAT=MLN","FA_ADJUSTED=Adjusted","Sort=A","Dates=H","DateFormat=P","Fill=—","Direction=H","UseDPDF=Y")</f>
        <v>1432.4839999999999</v>
      </c>
      <c r="AR22" s="15">
        <f>_xll.BDH(C22,"EBITDA","FY 2020","FY 2020","Currency=USD","Period=FY","BEST_FPERIOD_OVERRIDE=FY","FILING_STATUS=MR","SCALING_FORMAT=MLN","FA_ADJUSTED=Adjusted","Sort=A","Dates=H","DateFormat=P","Fill=—","Direction=H","UseDPDF=Y")</f>
        <v>1953.3485000000001</v>
      </c>
      <c r="AS22" s="15">
        <f>_xll.BDH(C22,"EBITDA","FY 2021","FY 2021","Currency=USD","Period=FY","BEST_FPERIOD_OVERRIDE=FY","FILING_STATUS=MR","SCALING_FORMAT=MLN","FA_ADJUSTED=Adjusted","Sort=A","Dates=H","DateFormat=P","Fill=—","Direction=H","UseDPDF=Y")</f>
        <v>2000</v>
      </c>
      <c r="AT22" s="15">
        <f>_xll.BDH(C22,"EBITDA","FY 2022","FY 2022","Currency=USD","Period=FY","BEST_FPERIOD_OVERRIDE=FY","FILING_STATUS=MR","SCALING_FORMAT=MLN","FA_ADJUSTED=Adjusted","Sort=A","Dates=H","DateFormat=P","Fill=—","Direction=H","UseDPDF=Y")</f>
        <v>1931</v>
      </c>
      <c r="AU22" s="15" t="e">
        <f ca="1">+_xll.BDP($C22,AU$15,"BEST_FPERIOD_OVERRIDE="&amp;AU$16)</f>
        <v>#NAME?</v>
      </c>
      <c r="AV22" s="15" t="e">
        <f ca="1">+_xll.BDP($C22,AV$15,"BEST_FPERIOD_OVERRIDE="&amp;AV$16)</f>
        <v>#NAME?</v>
      </c>
      <c r="AW22" s="15" t="e">
        <f ca="1">+_xll.BDP($C22,AW$15,"BEST_FPERIOD_OVERRIDE="&amp;AW$16)</f>
        <v>#NAME?</v>
      </c>
      <c r="AX22" s="15" t="e">
        <f ca="1">+_xll.BDP($C22,AX$15,"BEST_FPERIOD_OVERRIDE="&amp;AX$16)</f>
        <v>#NAME?</v>
      </c>
      <c r="AZ22" s="25">
        <f t="shared" si="248"/>
        <v>0.363609296857766</v>
      </c>
      <c r="BA22" s="25">
        <f t="shared" si="249"/>
        <v>2.388283503942068E-2</v>
      </c>
      <c r="BB22" s="25">
        <f t="shared" si="250"/>
        <v>-3.4499999999999975E-2</v>
      </c>
      <c r="BC22" s="25" t="e">
        <f t="shared" ca="1" si="251"/>
        <v>#NAME?</v>
      </c>
      <c r="BD22" s="25" t="e">
        <f t="shared" ca="1" si="252"/>
        <v>#NAME?</v>
      </c>
      <c r="BE22" s="25" t="e">
        <f t="shared" ca="1" si="253"/>
        <v>#NAME?</v>
      </c>
      <c r="BF22" s="25" t="e">
        <f t="shared" ca="1" si="292"/>
        <v>#NAME?</v>
      </c>
      <c r="BG22" s="25" t="e">
        <f t="shared" ca="1" si="254"/>
        <v>#NAME?</v>
      </c>
      <c r="BH22" s="25">
        <f t="shared" si="255"/>
        <v>7.3128263509355973E-2</v>
      </c>
      <c r="BJ22" s="25">
        <f t="shared" si="256"/>
        <v>0.15145418790044615</v>
      </c>
      <c r="BK22" s="25">
        <f t="shared" si="257"/>
        <v>0.15667523561259275</v>
      </c>
      <c r="BL22" s="25">
        <f t="shared" si="258"/>
        <v>0.15550890288469016</v>
      </c>
      <c r="BM22" s="25">
        <f t="shared" si="259"/>
        <v>0.13276952695269528</v>
      </c>
      <c r="BN22" s="25" t="e">
        <f t="shared" ca="1" si="260"/>
        <v>#NAME?</v>
      </c>
      <c r="BO22" s="25" t="e">
        <f t="shared" ca="1" si="261"/>
        <v>#NAME?</v>
      </c>
      <c r="BP22" s="25" t="e">
        <f t="shared" ca="1" si="262"/>
        <v>#NAME?</v>
      </c>
      <c r="BQ22" s="25" t="e">
        <f t="shared" ca="1" si="263"/>
        <v>#NAME?</v>
      </c>
      <c r="BR22" s="15">
        <f>_xll.BDH(C22,"EARN_FOR_COMMON","FY 2009","FY 2009","Currency=USD","Period=FY","BEST_FPERIOD_OVERRIDE=FY","FILING_STATUS=MR","SCALING_FORMAT=MLN","FA_ADJUSTED=Adjusted","Sort=A","Dates=H","DateFormat=P","Fill=—","Direction=H","UseDPDF=Y")</f>
        <v>227.3098</v>
      </c>
      <c r="BS22" s="15">
        <f>_xll.BDH(C22,"EARN_FOR_COMMON","FY 2019","FY 2019","Currency=USD","Period=FY","BEST_FPERIOD_OVERRIDE=FY","FILING_STATUS=MR","SCALING_FORMAT=MLN","FA_ADJUSTED=Adjusted","Sort=A","Dates=H","DateFormat=P","Fill=—","Direction=H","UseDPDF=Y")</f>
        <v>641.5915</v>
      </c>
      <c r="BT22" s="15">
        <f>_xll.BDH(C22,"EARN_FOR_COMMON","FY 2020","FY 2020","Currency=USD","Period=FY","BEST_FPERIOD_OVERRIDE=FY","FILING_STATUS=MR","SCALING_FORMAT=MLN","FA_ADJUSTED=Adjusted","Sort=A","Dates=H","DateFormat=P","Fill=—","Direction=H","UseDPDF=Y")</f>
        <v>915.78599999999994</v>
      </c>
      <c r="BU22" s="15">
        <f>_xll.BDH(C22,"EARN_FOR_COMMON","FY 2021","FY 2021","Currency=USD","Period=FY","BEST_FPERIOD_OVERRIDE=FY","FILING_STATUS=MR","SCALING_FORMAT=MLN","FA_ADJUSTED=Adjusted","Sort=A","Dates=H","DateFormat=P","Fill=—","Direction=H","UseDPDF=Y")</f>
        <v>1038.7337</v>
      </c>
      <c r="BV22" s="15">
        <f>_xll.BDH(C22,"EARN_FOR_COMMON","FY 2022","FY 2022","Currency=USD","Period=FY","BEST_FPERIOD_OVERRIDE=FY","FILING_STATUS=MR","SCALING_FORMAT=MLN","FA_ADJUSTED=Adjusted","Sort=A","Dates=H","DateFormat=P","Fill=—","Direction=H","UseDPDF=Y")</f>
        <v>869.13969999999995</v>
      </c>
      <c r="BW22" s="15" t="e">
        <f ca="1">+_xll.BDP($C22,BW$15,"BEST_FPERIOD_OVERRIDE="&amp;BW$16)</f>
        <v>#NAME?</v>
      </c>
      <c r="BX22" s="15" t="e">
        <f ca="1">+_xll.BDP($C22,BX$15,"BEST_FPERIOD_OVERRIDE="&amp;BX$16)</f>
        <v>#NAME?</v>
      </c>
      <c r="BY22" s="15" t="e">
        <f ca="1">+_xll.BDP($C22,BY$15,"BEST_FPERIOD_OVERRIDE="&amp;BY$16)</f>
        <v>#NAME?</v>
      </c>
      <c r="BZ22" s="15" t="e">
        <f ca="1">+_xll.BDP($C22,BZ$15,"BEST_FPERIOD_OVERRIDE="&amp;BZ$16)</f>
        <v>#NAME?</v>
      </c>
      <c r="CB22" s="25">
        <f t="shared" si="264"/>
        <v>0.42736616678992778</v>
      </c>
      <c r="CC22" s="25">
        <f t="shared" si="265"/>
        <v>0.13425374487052655</v>
      </c>
      <c r="CD22" s="25">
        <f t="shared" si="266"/>
        <v>-0.16326995071017725</v>
      </c>
      <c r="CE22" s="25" t="e">
        <f t="shared" ca="1" si="267"/>
        <v>#NAME?</v>
      </c>
      <c r="CF22" s="25" t="e">
        <f t="shared" ca="1" si="268"/>
        <v>#NAME?</v>
      </c>
      <c r="CG22" s="25" t="e">
        <f t="shared" ca="1" si="269"/>
        <v>#NAME?</v>
      </c>
      <c r="CH22" s="25" t="e">
        <f t="shared" ca="1" si="293"/>
        <v>#NAME?</v>
      </c>
      <c r="CI22" s="25" t="e">
        <f t="shared" ca="1" si="270"/>
        <v>#NAME?</v>
      </c>
      <c r="CJ22" s="25">
        <f t="shared" si="271"/>
        <v>0.1093383941979853</v>
      </c>
      <c r="CM22" s="25">
        <f t="shared" si="294"/>
        <v>6.7834418811190289E-2</v>
      </c>
      <c r="CN22" s="25">
        <f t="shared" si="295"/>
        <v>7.3453860036093846E-2</v>
      </c>
      <c r="CO22" s="25">
        <f t="shared" si="296"/>
        <v>8.0766169038177432E-2</v>
      </c>
      <c r="CP22" s="25">
        <f t="shared" si="297"/>
        <v>5.9759330308030802E-2</v>
      </c>
      <c r="CQ22" s="25" t="e">
        <f t="shared" ca="1" si="298"/>
        <v>#NAME?</v>
      </c>
      <c r="CR22" s="25" t="e">
        <f t="shared" ca="1" si="299"/>
        <v>#NAME?</v>
      </c>
      <c r="CS22" s="25" t="e">
        <f t="shared" ca="1" si="300"/>
        <v>#NAME?</v>
      </c>
      <c r="CT22" s="15" t="e">
        <f t="shared" ca="1" si="301"/>
        <v>#NAME?</v>
      </c>
      <c r="CU22" s="25">
        <f>_xll.BDH($C22,"RETURN_ON_INV_CAPITAL","FY 2019","FY 2019","Currency=USD","Period=FY","BEST_FPERIOD_OVERRIDE=FY","FILING_STATUS=MR","FA_ADJUSTED=GAAP","Sort=A","Dates=H","DateFormat=P","Fill=—","Direction=H","UseDPDF=Y")/100</f>
        <v>7.6347999999999999E-2</v>
      </c>
      <c r="CV22" s="25">
        <f>_xll.BDH($C22,"RETURN_ON_INV_CAPITAL","FY 2020","FY 2020","Currency=USD","Period=FY","BEST_FPERIOD_OVERRIDE=FY","FILING_STATUS=MR","FA_ADJUSTED=GAAP","Sort=A","Dates=H","DateFormat=P","Fill=—","Direction=H","UseDPDF=Y")/100</f>
        <v>5.9467999999999993E-2</v>
      </c>
      <c r="CW22" s="25">
        <f>_xll.BDH($C22,"RETURN_ON_INV_CAPITAL","FY 2021","FY 2021","Currency=USD","Period=FY","BEST_FPERIOD_OVERRIDE=FY","FILING_STATUS=MR","FA_ADJUSTED=GAAP","Sort=A","Dates=H","DateFormat=P","Fill=—","Direction=H","UseDPDF=Y")/100</f>
        <v>8.4788999999999989E-2</v>
      </c>
      <c r="CX22" s="25">
        <f>_xll.BDH(C22,"RETURN_COM_EQY","FY 2022","FY 2022","Currency=USD","Period=FY","BEST_FPERIOD_OVERRIDE=FY","FILING_STATUS=MR","FA_ADJUSTED=GAAP","Sort=A","Dates=H","DateFormat=P","Fill=—","Direction=H","UseDPDF=Y")/100</f>
        <v>0.182003</v>
      </c>
      <c r="CZ22" s="15">
        <f>_xll.BDH($C22,"RETURN_COM_EQY","FY 2019","FY 2019","Currency=USD","Period=FY","BEST_FPERIOD_OVERRIDE=FY","FILING_STATUS=MR","FA_ADJUSTED=GAAP","Sort=A","Dates=H","DateFormat=P","Fill=—","Direction=H","UseDPDF=Y")/100</f>
        <v>0.13798199999999999</v>
      </c>
      <c r="DA22" s="15">
        <f>_xll.BDH($C22,"RETURN_COM_EQY","FY 2020","FY 2020","Currency=USD","Period=FY","BEST_FPERIOD_OVERRIDE=FY","FILING_STATUS=MR","FA_ADJUSTED=GAAP","Sort=A","Dates=H","DateFormat=P","Fill=—","Direction=H","UseDPDF=Y")/100</f>
        <v>0.11962999999999999</v>
      </c>
      <c r="DB22" s="15">
        <f>_xll.BDH($C22,"RETURN_COM_EQY","FY 2021","FY 2021","Currency=USD","Period=FY","BEST_FPERIOD_OVERRIDE=FY","FILING_STATUS=MR","FA_ADJUSTED=GAAP","Sort=A","Dates=H","DateFormat=P","Fill=—","Direction=H","UseDPDF=Y")/100</f>
        <v>0.20000199999999999</v>
      </c>
      <c r="DC22" s="25">
        <f>_xll.BDH(C22,"RETURN_COM_EQY","FY 2022","FY 2022","Currency=USD","Period=FY","BEST_FPERIOD_OVERRIDE=FY","FILING_STATUS=MR","FA_ADJUSTED=GAAP","Sort=A","Dates=H","DateFormat=P","Fill=—","Direction=H","UseDPDF=Y")</f>
        <v>18.200299999999999</v>
      </c>
      <c r="DD22" s="15" t="e">
        <f ca="1">(_xll.BDP(C22,"BEST_ROE","best_fperiod_override=23Y"))/100</f>
        <v>#NAME?</v>
      </c>
      <c r="DF22" s="25" t="e">
        <f ca="1">(_xll.BDP($C22,"BEST_DIV_YLD","best_fperiod_override=19Y"))/100</f>
        <v>#NAME?</v>
      </c>
      <c r="DG22" s="25" t="e">
        <f ca="1">(_xll.BDP($C22,"BEST_DIV_YLD","best_fperiod_override=20Y"))/100</f>
        <v>#NAME?</v>
      </c>
      <c r="DH22" s="25" t="e">
        <f ca="1">(_xll.BDP($C22,"BEST_DIV_YLD","best_fperiod_override=21Y"))/100</f>
        <v>#NAME?</v>
      </c>
      <c r="DI22" s="25" t="e">
        <f ca="1">(_xll.BDP($C22,"BEST_DIV_YLD","best_fperiod_override=22Y"))/100</f>
        <v>#NAME?</v>
      </c>
      <c r="DJ22" s="25" t="e">
        <f ca="1">(_xll.BDP($C22,"BEST_DIV_YLD","best_fperiod_override=23Y"))/100</f>
        <v>#NAME?</v>
      </c>
      <c r="DL22" s="48" t="e" cm="1">
        <f t="array" aca="1" ref="DL22" ca="1">_xll.BDP($C22,$DL$12)/1000</f>
        <v>#NAME?</v>
      </c>
      <c r="DM22" s="48" t="e" cm="1">
        <f t="array" aca="1" ref="DM22" ca="1">_xll.BDP($C22,$DL$13)*1000</f>
        <v>#NAME?</v>
      </c>
      <c r="DN22" s="48" t="e">
        <f t="shared" ca="1" si="273"/>
        <v>#NAME?</v>
      </c>
      <c r="DO22" s="48" t="e" cm="1">
        <f t="array" aca="1" ref="DO22" ca="1">_xll.BDP($C22,$DL$15)*1000</f>
        <v>#NAME?</v>
      </c>
      <c r="DQ22" s="15" t="e" cm="1">
        <f t="array" aca="1" ref="DQ22" ca="1">_xll.BDP(C22,"WACC")</f>
        <v>#NAME?</v>
      </c>
      <c r="DR22" s="15" t="e" cm="1">
        <f t="array" aca="1" ref="DR22" ca="1">_xll.BDP(C22,"WACC_COST_EQUITY")</f>
        <v>#NAME?</v>
      </c>
      <c r="DS22" s="15" t="e" cm="1">
        <f t="array" aca="1" ref="DS22" ca="1">_xll.BDP(C22,"WACC_COST_EQUITY")</f>
        <v>#NAME?</v>
      </c>
      <c r="DU22" s="15" t="e" cm="1">
        <f t="array" aca="1" ref="DU22" ca="1">_xll.BDP(C22,"BEST_PE_RATIO")</f>
        <v>#NAME?</v>
      </c>
      <c r="DV22" s="15" t="e" cm="1">
        <f t="array" aca="1" ref="DV22" ca="1">_xll.BDP(C22,"FIVE_YR_AVG_PRICE_EARNINGS")</f>
        <v>#NAME?</v>
      </c>
      <c r="DW22" s="15" t="e" cm="1">
        <f t="array" aca="1" ref="DW22" ca="1">_xll.BDP(C22,"10_YEAR_MOVING_AVERAGE_PE")</f>
        <v>#NAME?</v>
      </c>
      <c r="DY22" s="15" t="e" cm="1">
        <f t="array" aca="1" ref="DY22" ca="1">_xll.BDP(C22,"BEST_CUR_EV_TO_EBITDA")</f>
        <v>#NAME?</v>
      </c>
      <c r="DZ22" s="15" t="e" cm="1">
        <f t="array" aca="1" ref="DZ22" ca="1">_xll.BDP(C22,"FIVE_YEAR_AVG_EV_TO_T12_EBITDA")</f>
        <v>#NAME?</v>
      </c>
      <c r="EB22" s="15" t="e" cm="1">
        <f t="array" aca="1" ref="EB22" ca="1">_xll.BDP(C22,"BEST_PX_BPS_RATIO")</f>
        <v>#NAME?</v>
      </c>
      <c r="EC22" s="15" t="e" cm="1">
        <f t="array" aca="1" ref="EC22" ca="1">_xll.BDP(C22,"FIVE_YEAR_AVG_PRICE_BOOK")</f>
        <v>#NAME?</v>
      </c>
      <c r="ED22" s="15" t="e" cm="1">
        <f t="array" aca="1" ref="ED22" ca="1">_xll.BDP(C22,"EV_TO_T12M_SALES")</f>
        <v>#NAME?</v>
      </c>
      <c r="EE22" s="15" t="e" cm="1">
        <f t="array" aca="1" ref="EE22" ca="1">_xll.BDP(C22,"AVERAGE_EV_TO_T12M_SALES")</f>
        <v>#NAME?</v>
      </c>
      <c r="EF22" s="15" t="e">
        <f ca="1">_xll.BDP(C22,"BEST_CURRENT_EV_BEST_SALES","best_fperiod_override=23Y")</f>
        <v>#NAME?</v>
      </c>
      <c r="EH22" s="15" t="e" cm="1">
        <f t="array" aca="1" ref="EH22" ca="1">_xll.BDP(C22,"CF_FREE_CASH_FLOW")</f>
        <v>#NAME?</v>
      </c>
      <c r="EI22" s="15" t="e" cm="1">
        <f t="array" aca="1" ref="EI22" ca="1">_xll.BDP(C22,"FREE_CASH_FLOW_YIELD")/100</f>
        <v>#NAME?</v>
      </c>
      <c r="EJ22" s="15" t="e" cm="1">
        <f t="array" aca="1" ref="EJ22" ca="1">_xll.BDP(C22,"TRAIL_12M_FREE_CASH_FLOW_PER_SH")</f>
        <v>#NAME?</v>
      </c>
      <c r="EL22" s="15" t="e" cm="1">
        <f t="array" aca="1" ref="EL22" ca="1">_xll.BDP(C22,"CF_CASH_FROM_OPER")</f>
        <v>#NAME?</v>
      </c>
      <c r="EM22" s="15" t="e" cm="1">
        <f t="array" aca="1" ref="EM22" ca="1">_xll.BDP(C22,"CF_CASH_FROM_INV_ACT")</f>
        <v>#NAME?</v>
      </c>
      <c r="EN22" s="15" t="e" cm="1">
        <f t="array" aca="1" ref="EN22" ca="1">_xll.BDP(C22,"CF_CASH_FROM_FNC_ACT")</f>
        <v>#NAME?</v>
      </c>
      <c r="EP22" s="15" t="e" cm="1">
        <f t="array" aca="1" ref="EP22" ca="1">_xll.BDP(C22,"TOT_ANALYST_REC")</f>
        <v>#NAME?</v>
      </c>
      <c r="EQ22" s="15" t="e" cm="1">
        <f t="array" aca="1" ref="EQ22" ca="1">_xll.BDP(C22,"TOT_BUY_REC")</f>
        <v>#NAME?</v>
      </c>
      <c r="ER22" s="15" t="e" cm="1">
        <f t="array" aca="1" ref="ER22" ca="1">_xll.BDP(C22,"TOT_HOLD_REC")</f>
        <v>#NAME?</v>
      </c>
      <c r="ES22" s="15" t="e" cm="1">
        <f t="array" aca="1" ref="ES22" ca="1">_xll.BDP(C22,"TOT_SELL_REC")</f>
        <v>#NAME?</v>
      </c>
      <c r="ET22" s="15" t="e" cm="1">
        <f t="array" aca="1" ref="ET22" ca="1">_xll.BDP(C22,"EQY_REC_CONS")</f>
        <v>#NAME?</v>
      </c>
      <c r="EV22" s="15" t="e" cm="1">
        <f t="array" aca="1" ref="EV22" ca="1">_xll.BDP(C22,"BEST_TARGET_HI")</f>
        <v>#NAME?</v>
      </c>
      <c r="EW22" s="15" t="e" cm="1">
        <f t="array" aca="1" ref="EW22" ca="1">_xll.BDP(C22,"BEST_TARGET_LO")</f>
        <v>#NAME?</v>
      </c>
      <c r="EX22" s="15" t="e" cm="1">
        <f t="array" aca="1" ref="EX22" ca="1">_xll.BDP(C22,"BEST_TARGET_MEDIAN")</f>
        <v>#NAME?</v>
      </c>
      <c r="EZ22" s="15" t="e" cm="1">
        <f t="array" aca="1" ref="EZ22" ca="1">_xll.BDP(C22,"BEST_TARGET_1WK_CHG")</f>
        <v>#NAME?</v>
      </c>
      <c r="FA22" s="15" t="e" cm="1">
        <f t="array" aca="1" ref="FA22" ca="1">_xll.BDP(C22,"BEST_TARGET_4WK_CHG")</f>
        <v>#NAME?</v>
      </c>
      <c r="FB22" s="15" t="e" cm="1">
        <f t="array" aca="1" ref="FB22" ca="1">_xll.BDP(C22,"BEST_TARGET_3MO_CHG")</f>
        <v>#NAME?</v>
      </c>
      <c r="FC22" s="15" t="e" cm="1">
        <f t="array" aca="1" ref="FC22" ca="1">_xll.BDP(C22,"BEST_TARGET_6MO_CHG")</f>
        <v>#NAME?</v>
      </c>
      <c r="FE22" s="15" t="e" cm="1">
        <f t="array" aca="1" ref="FE22" ca="1">_xll.BDP(C22,"ANNOUNCEMENT_DT")</f>
        <v>#NAME?</v>
      </c>
      <c r="FF22" s="15" t="e" cm="1">
        <f t="array" aca="1" ref="FF22" ca="1">_xll.BDP(C22,"EXPECTED_REPORT_DT")</f>
        <v>#NAME?</v>
      </c>
      <c r="FG22" s="15" t="e" cm="1">
        <f t="array" aca="1" ref="FG22" ca="1">_xll.BDP(C22,"EARNINGS_RELATED_IMPLIED_MOVE")</f>
        <v>#NAME?</v>
      </c>
      <c r="FI22" s="15" t="e" cm="1">
        <f t="array" aca="1" ref="FI22" ca="1">_xll.BDP(C22,"SALES_SURPRISE_LAST_QTR")</f>
        <v>#NAME?</v>
      </c>
      <c r="FJ22" s="15" t="e" cm="1">
        <f t="array" aca="1" ref="FJ22" ca="1">_xll.BDP(C22,"EPS_SURPRISE_LAST_QTR")</f>
        <v>#NAME?</v>
      </c>
      <c r="FL22" s="15" t="e">
        <f ca="1">(_xll.BDP(C22,"VOLUME_AVG_5D"))/1000</f>
        <v>#NAME?</v>
      </c>
      <c r="FM22" s="15" t="e">
        <f ca="1">(_xll.BDP(C22,"VOLUME_AVG_3M"))/1000</f>
        <v>#NAME?</v>
      </c>
      <c r="FN22" s="15" t="e">
        <f ca="1">(_xll.BDP(C22,"VOLUME_AVG_6M"))/1000</f>
        <v>#NAME?</v>
      </c>
      <c r="FP22" s="15" t="e" cm="1">
        <f t="array" aca="1" ref="FP22" ca="1">_xll.BDP(C22,"CIE_DES")</f>
        <v>#NAME?</v>
      </c>
      <c r="FQ22" s="15" t="s">
        <v>847</v>
      </c>
      <c r="FS22" s="15" t="e" cm="1">
        <f t="array" aca="1" ref="FS22" ca="1">_xll.BDP(C22,"HIGH_52WEEK")</f>
        <v>#NAME?</v>
      </c>
      <c r="FT22" s="15" t="e" cm="1">
        <f t="array" aca="1" ref="FT22" ca="1">_xll.BDP(C22,"LOW_52WEEK")</f>
        <v>#NAME?</v>
      </c>
      <c r="FV22" s="15" t="e" cm="1">
        <f t="array" aca="1" ref="FV22" ca="1">_xll.BDP(C22,"CHG_PCT_WTD")</f>
        <v>#NAME?</v>
      </c>
      <c r="FW22" s="15" t="e" cm="1">
        <f t="array" aca="1" ref="FW22" ca="1">_xll.BDP(C22,"CHG_PCT_MTD")</f>
        <v>#NAME?</v>
      </c>
      <c r="FX22" s="15" t="e" cm="1">
        <f t="array" aca="1" ref="FX22" ca="1">_xll.BDP(C22,"CHG_PCT_YTD")</f>
        <v>#NAME?</v>
      </c>
      <c r="FY22" s="15" t="e" cm="1">
        <f t="array" aca="1" ref="FY22" ca="1">_xll.BDP(C22,"CHG_PCT_1YR")</f>
        <v>#NAME?</v>
      </c>
      <c r="GA22" s="15" t="e">
        <f ca="1">_xll.BDP($C22,"BEST_NET_DEBT","best_fperiod_override=19Y")</f>
        <v>#NAME?</v>
      </c>
      <c r="GB22" s="15" t="e">
        <f ca="1">_xll.BDP($C22,"BEST_NET_DEBT","best_fperiod_override=20Y")</f>
        <v>#NAME?</v>
      </c>
      <c r="GC22" s="15" t="e">
        <f ca="1">_xll.BDP($C22,"BEST_NET_DEBT","best_fperiod_override=21Y")</f>
        <v>#NAME?</v>
      </c>
      <c r="GD22" s="15" t="e">
        <f ca="1">_xll.BDP($C22,"BEST_NET_DEBT","best_fperiod_override=22Y")</f>
        <v>#NAME?</v>
      </c>
      <c r="GE22" s="15" t="e">
        <f ca="1">_xll.BDP($C22,"BEST_NET_DEBT","best_fperiod_override=23Y")</f>
        <v>#NAME?</v>
      </c>
      <c r="GG22" s="15" t="e">
        <f t="shared" ca="1" si="274"/>
        <v>#NAME?</v>
      </c>
      <c r="GH22" s="15" t="e">
        <f t="shared" ca="1" si="275"/>
        <v>#NAME?</v>
      </c>
      <c r="GI22" s="15" t="e">
        <f t="shared" ca="1" si="276"/>
        <v>#NAME?</v>
      </c>
      <c r="GJ22" s="15" t="e">
        <f t="shared" ca="1" si="277"/>
        <v>#NAME?</v>
      </c>
      <c r="GK22" s="15" t="e">
        <f t="shared" ca="1" si="278"/>
        <v>#NAME?</v>
      </c>
      <c r="GM22" s="15" t="e" cm="1">
        <f t="array" aca="1" ref="GM22" ca="1">_xll.BDP(C22,"NET_DEBT_TO_EBITDA")</f>
        <v>#NAME?</v>
      </c>
      <c r="GN22" s="15" t="e" cm="1">
        <f t="array" aca="1" ref="GN22" ca="1">_xll.BDP(C22,"EBIT_TO_INT_EXP")</f>
        <v>#NAME?</v>
      </c>
      <c r="GO22" s="15" t="e" cm="1">
        <f t="array" aca="1" ref="GO22" ca="1">_xll.BDP(C22,"TOT_DEBT_TO_TOT_EQY")</f>
        <v>#NAME?</v>
      </c>
      <c r="GP22" s="15" t="e" cm="1">
        <f t="array" aca="1" ref="GP22" ca="1">_xll.BDP(C22,"TOT_DEBT_TO_TOT_ASSET")</f>
        <v>#NAME?</v>
      </c>
      <c r="GQ22" s="15" t="e" cm="1">
        <f t="array" aca="1" ref="GQ22" ca="1">_xll.BDP(C22,"ALTMAN_Z_SCORE")</f>
        <v>#NAME?</v>
      </c>
      <c r="GR22" s="15" t="e" cm="1">
        <f t="array" aca="1" ref="GR22" ca="1">_xll.BDP(C22,"CASH_%_CURRENT_MARKET_CAP")</f>
        <v>#NAME?</v>
      </c>
      <c r="GS22" s="15" t="e" cm="1">
        <f t="array" aca="1" ref="GS22" ca="1">_xll.BDP(C22,"CASH_TO_TOT_ASSET")</f>
        <v>#NAME?</v>
      </c>
      <c r="GU22" s="15" t="e" cm="1">
        <f t="array" aca="1" ref="GU22" ca="1">_xll.BDP(C22,"BOARD_SIZE")</f>
        <v>#NAME?</v>
      </c>
      <c r="GV22" s="15" t="e" cm="1">
        <f t="array" aca="1" ref="GV22" ca="1">_xll.BDP(C22,"PCT_INDEPENDENT_DIRECTORS")</f>
        <v>#NAME?</v>
      </c>
      <c r="GW22" s="15" t="e" cm="1">
        <f t="array" aca="1" ref="GW22" ca="1">_xll.BDP(C22,"BOARD_MEETING_ATTENDANCE_PCT")</f>
        <v>#NAME?</v>
      </c>
      <c r="GX22" s="15" t="e" cm="1">
        <f t="array" aca="1" ref="GX22" ca="1">_xll.BDP(C22,"BOARD_MEETINGS_PER_YR")</f>
        <v>#NAME?</v>
      </c>
      <c r="GY22" s="15" t="e" cm="1">
        <f t="array" aca="1" ref="GY22" ca="1">_xll.BDP(C22,"NUMBER_OF_WOMEN_ON_BOARD")</f>
        <v>#NAME?</v>
      </c>
      <c r="GZ22" s="15" t="e" cm="1">
        <f t="array" aca="1" ref="GZ22" ca="1">_xll.BDP(C22,"BOARD_AVERAGE_TENURE")</f>
        <v>#NAME?</v>
      </c>
      <c r="HA22" s="15" t="e" cm="1">
        <f t="array" aca="1" ref="HA22" ca="1">_xll.BDP(C22,"BOARD_AVERAGE_AGE")</f>
        <v>#NAME?</v>
      </c>
      <c r="HC22" s="15" t="e" cm="1">
        <f t="array" aca="1" ref="HC22" ca="1">_xll.BDP(C22,"TOT_COMP_AW_TO_CEO_&amp;_EQUIV")</f>
        <v>#NAME?</v>
      </c>
      <c r="HD22" s="15" t="e" cm="1">
        <f t="array" aca="1" ref="HD22" ca="1">_xll.BDP(C22,"TOT_COMPENSATION_AW_TO_EXECS")</f>
        <v>#NAME?</v>
      </c>
      <c r="HE22" s="15" t="e" cm="1">
        <f t="array" aca="1" ref="HE22" ca="1">_xll.BDP(C22,"CF_STOCK_BASED_COMPENSATION")</f>
        <v>#NAME?</v>
      </c>
      <c r="HF22" s="15" t="e" cm="1">
        <f t="array" aca="1" ref="HF22" ca="1">_xll.BDP(C22,"AVERAGE_BOD_TOTAL_COMPENSATION")</f>
        <v>#NAME?</v>
      </c>
      <c r="HH22" s="15" t="e" cm="1">
        <f t="array" aca="1" ref="HH22" ca="1">_xll.BDP(C22,"ISS_QUALITYSCORE")</f>
        <v>#NAME?</v>
      </c>
      <c r="HK22" s="15" t="e" cm="1">
        <f t="array" aca="1" ref="HK22" ca="1">_xll.BDP(C22,"EQY_SH_OUT")</f>
        <v>#NAME?</v>
      </c>
      <c r="HL22" s="15" t="e">
        <f t="shared" ca="1" si="279"/>
        <v>#NAME?</v>
      </c>
      <c r="HN22" s="15">
        <v>8.5</v>
      </c>
      <c r="HO22" s="15">
        <v>2</v>
      </c>
      <c r="HP22" s="39" t="e">
        <f t="shared" ca="1" si="280"/>
        <v>#NAME?</v>
      </c>
      <c r="HQ22" s="15" t="e">
        <f t="shared" ca="1" si="281"/>
        <v>#NAME?</v>
      </c>
      <c r="HS22" s="15" t="e">
        <f t="shared" ca="1" si="302"/>
        <v>#NAME?</v>
      </c>
      <c r="HU22" s="15" t="e">
        <f t="shared" ca="1" si="282"/>
        <v>#NAME?</v>
      </c>
      <c r="HW22" s="15" t="e">
        <f t="shared" ca="1" si="303"/>
        <v>#NAME?</v>
      </c>
      <c r="HY22" s="39" t="e">
        <f t="shared" ca="1" si="283"/>
        <v>#NAME?</v>
      </c>
      <c r="IA22" s="15" t="e">
        <f t="shared" ca="1" si="284"/>
        <v>#NAME?</v>
      </c>
      <c r="IB22" s="15" t="e">
        <f t="shared" ca="1" si="285"/>
        <v>#NAME?</v>
      </c>
      <c r="IC22" s="15" t="e">
        <f t="shared" ca="1" si="286"/>
        <v>#NAME?</v>
      </c>
      <c r="ID22" s="15" t="e">
        <f t="shared" ca="1" si="287"/>
        <v>#NAME?</v>
      </c>
      <c r="IE22" s="39" t="e">
        <f t="shared" ca="1" si="288"/>
        <v>#NAME?</v>
      </c>
      <c r="IF22" s="39">
        <f t="shared" si="289"/>
        <v>10.933839419798531</v>
      </c>
      <c r="IG22" s="39" t="e">
        <f t="shared" ca="1" si="290"/>
        <v>#NAME?</v>
      </c>
      <c r="II22" s="15">
        <f t="shared" ref="II22:II85" si="304">II21+1</f>
        <v>3</v>
      </c>
    </row>
    <row r="23" spans="1:243">
      <c r="A23" s="15">
        <f t="shared" ref="A23:A86" si="305">A22+1</f>
        <v>3</v>
      </c>
      <c r="B23" s="15" t="s">
        <v>10</v>
      </c>
      <c r="C23" s="15" t="s">
        <v>497</v>
      </c>
      <c r="D23" s="15" t="s">
        <v>9</v>
      </c>
      <c r="E23" s="15" t="str">
        <f t="shared" si="236"/>
        <v>A1EG34</v>
      </c>
      <c r="F23" s="15">
        <f t="shared" si="237"/>
        <v>3</v>
      </c>
      <c r="G23" s="15" t="str">
        <f t="shared" si="238"/>
        <v>Aegon NV</v>
      </c>
      <c r="H23" s="24">
        <v>3.2774999999999997E-4</v>
      </c>
      <c r="I23" s="15" t="e" cm="1">
        <f t="array" aca="1" ref="I23" ca="1">_xll.BDP(C23,"GICS_SECTOR_NAME")</f>
        <v>#NAME?</v>
      </c>
      <c r="J23" s="15" t="e">
        <f t="shared" ca="1" si="239"/>
        <v>#NAME?</v>
      </c>
      <c r="K23" s="46" t="e" cm="1">
        <f t="array" aca="1" ref="K23" ca="1">_xll.BDP(C23,"BEST_PE_RATIO")</f>
        <v>#NAME?</v>
      </c>
      <c r="L23" s="46" t="e" cm="1">
        <f t="array" aca="1" ref="L23" ca="1">_xll.BDP(C23,"px_last")</f>
        <v>#NAME?</v>
      </c>
      <c r="M23" s="15" t="e" cm="1">
        <f t="array" aca="1" ref="M23" ca="1">_xll.BDP(C23,"COUNTRY_FULL_NAME")</f>
        <v>#NAME?</v>
      </c>
      <c r="N23" s="15" t="e" cm="1">
        <f t="array" aca="1" ref="N23" ca="1">_xll.BDP(C23,"px_last")</f>
        <v>#NAME?</v>
      </c>
      <c r="O23" s="15" t="e" cm="1">
        <f t="array" aca="1" ref="O23" ca="1">_xll.BDP(C23,"CRNCY")</f>
        <v>#NAME?</v>
      </c>
      <c r="Q23" s="15" t="e" cm="1">
        <f t="array" aca="1" ref="Q23" ca="1">_xll.BDP(C23,"GICS_SECTOR_NAME")</f>
        <v>#NAME?</v>
      </c>
      <c r="R23" s="15" t="e" cm="1">
        <f t="array" aca="1" ref="R23" ca="1">_xll.BDP(C23,"GICS_INDUSTRY_NAME")</f>
        <v>#NAME?</v>
      </c>
      <c r="S23" s="15" t="e" cm="1">
        <f t="array" aca="1" ref="S23" ca="1">_xll.BDP(C23,"GICS_INDUSTRY_GROUP_NAME")</f>
        <v>#NAME?</v>
      </c>
      <c r="T23" s="15" t="e" cm="1">
        <f t="array" aca="1" ref="T23" ca="1">_xll.BDP(C23,"GICS_SUB_INDUSTRY_NAME")</f>
        <v>#NAME?</v>
      </c>
      <c r="U23" s="15" t="s">
        <v>1523</v>
      </c>
      <c r="V23" s="15" t="e">
        <f ca="1">_xll.BDH(C23,"SALES_REV_TURN","FY 2009","FY 2009","Currency=USD","Period=FY","BEST_FPERIOD_OVERRIDE=FY","FILING_STATUS=MR","SCALING_FORMAT=MLN","FA_ADJUSTED=Adjusted","Sort=A","Dates=H","DateFormat=P","Fill=—","Direction=H","UseDPDF=Y")/M9</f>
        <v>#NAME?</v>
      </c>
      <c r="W23" s="15" t="e">
        <f ca="1">_xll.BDH(C23,"SALES_REV_TURN","FY 2019","FY 2019","Currency=USD","Period=FY","BEST_FPERIOD_OVERRIDE=FY","FILING_STATUS=MR","SCALING_FORMAT=MLN","FA_ADJUSTED=Adjusted","Sort=A","Dates=H","DateFormat=P","Fill=—","Direction=H","UseDPDF=Y")/M9</f>
        <v>#NAME?</v>
      </c>
      <c r="X23" s="15" t="e">
        <f ca="1">_xll.BDH(C23,"SALES_REV_TURN","FY 2020","FY 2020","Currency=USD","Period=FY","BEST_FPERIOD_OVERRIDE=FY","FILING_STATUS=MR","SCALING_FORMAT=MLN","FA_ADJUSTED=Adjusted","Sort=A","Dates=H","DateFormat=P","Fill=—","Direction=H","UseDPDF=Y")/M9</f>
        <v>#NAME?</v>
      </c>
      <c r="Y23" s="15" t="e">
        <f ca="1">_xll.BDH(C23,"SALES_REV_TURN","FY 2021","FY 2021","Currency=USD","Period=FY","BEST_FPERIOD_OVERRIDE=FY","FILING_STATUS=MR","SCALING_FORMAT=MLN","FA_ADJUSTED=Adjusted","Sort=A","Dates=H","DateFormat=P","Fill=—","Direction=H","UseDPDF=Y")/M9</f>
        <v>#NAME?</v>
      </c>
      <c r="Z23" s="15" t="e">
        <f ca="1">_xll.BDH(C23,"SALES_REV_TURN","FY 2022","FY 2022","Currency=USD","Period=FY","BEST_FPERIOD_OVERRIDE=FY","FILING_STATUS=MR","SCALING_FORMAT=MLN","FA_ADJUSTED=Adjusted","Sort=A","Dates=H","DateFormat=P","Fill=—","Direction=H","UseDPDF=Y")/M9</f>
        <v>#NAME?</v>
      </c>
      <c r="AA23" s="15" t="e">
        <f ca="1">+_xll.BDP($C23,AA$15,"BEST_FPERIOD_OVERRIDE="&amp;AA$16)/M9</f>
        <v>#NAME?</v>
      </c>
      <c r="AB23" s="15" t="e">
        <f ca="1">+_xll.BDP($C23,AB$15,"BEST_FPERIOD_OVERRIDE="&amp;AB$16)/M9</f>
        <v>#NAME?</v>
      </c>
      <c r="AC23" s="15" t="e">
        <f ca="1">+_xll.BDP($C23,AC$15,"BEST_FPERIOD_OVERRIDE="&amp;AC$16)</f>
        <v>#NAME?</v>
      </c>
      <c r="AD23" s="15" t="e">
        <f ca="1">+_xll.BDP($C23,AD$15,"BEST_FPERIOD_OVERRIDE="&amp;AD$16)</f>
        <v>#NAME?</v>
      </c>
      <c r="AF23" s="25" t="e">
        <f t="shared" ca="1" si="240"/>
        <v>#NAME?</v>
      </c>
      <c r="AG23" s="25" t="e">
        <f t="shared" ca="1" si="241"/>
        <v>#NAME?</v>
      </c>
      <c r="AH23" s="25" t="e">
        <f t="shared" ca="1" si="242"/>
        <v>#NAME?</v>
      </c>
      <c r="AI23" s="25" t="e">
        <f t="shared" ca="1" si="243"/>
        <v>#NAME?</v>
      </c>
      <c r="AJ23" s="25" t="e">
        <f t="shared" ca="1" si="244"/>
        <v>#NAME?</v>
      </c>
      <c r="AK23" s="25" t="e">
        <f t="shared" ca="1" si="245"/>
        <v>#NAME?</v>
      </c>
      <c r="AL23" s="25" t="e">
        <f t="shared" ca="1" si="291"/>
        <v>#NAME?</v>
      </c>
      <c r="AM23" s="25" t="e">
        <f t="shared" ca="1" si="246"/>
        <v>#NAME?</v>
      </c>
      <c r="AN23" s="25" t="e">
        <f t="shared" ca="1" si="247"/>
        <v>#NAME?</v>
      </c>
      <c r="AP23" s="15" t="e">
        <f ca="1">_xll.BDH(C23,"EBITDA","FY 2009","FY 2009","Currency=USD","Period=FY","BEST_FPERIOD_OVERRIDE=FY","FILING_STATUS=MR","SCALING_FORMAT=MLN","FA_ADJUSTED=Adjusted","Sort=A","Dates=H","DateFormat=P","Fill=—","Direction=H","UseDPDF=Y")/M9</f>
        <v>#NAME?</v>
      </c>
      <c r="AQ23" s="15" t="e">
        <f ca="1">_xll.BDH(C23,"EBITDA","FY 2019","FY 2019","Currency=USD","Period=FY","BEST_FPERIOD_OVERRIDE=FY","FILING_STATUS=MR","SCALING_FORMAT=MLN","FA_ADJUSTED=Adjusted","Sort=A","Dates=H","DateFormat=P","Fill=—","Direction=H","UseDPDF=Y")/M9</f>
        <v>#NAME?</v>
      </c>
      <c r="AR23" s="15" t="e">
        <f ca="1">_xll.BDH(C23,"EBITDA","FY 2020","FY 2020","Currency=USD","Period=FY","BEST_FPERIOD_OVERRIDE=FY","FILING_STATUS=MR","SCALING_FORMAT=MLN","FA_ADJUSTED=Adjusted","Sort=A","Dates=H","DateFormat=P","Fill=—","Direction=H","UseDPDF=Y")/M9</f>
        <v>#NAME?</v>
      </c>
      <c r="AS23" s="15" t="e">
        <f ca="1">_xll.BDH(C23,"EBITDA","FY 2021","FY 2021","Currency=USD","Period=FY","BEST_FPERIOD_OVERRIDE=FY","FILING_STATUS=MR","SCALING_FORMAT=MLN","FA_ADJUSTED=Adjusted","Sort=A","Dates=H","DateFormat=P","Fill=—","Direction=H","UseDPDF=Y")/M9</f>
        <v>#NAME?</v>
      </c>
      <c r="AT23" s="15" t="e">
        <f ca="1">_xll.BDH(C23,"EBITDA","FY 2022","FY 2022","Currency=USD","Period=FY","BEST_FPERIOD_OVERRIDE=FY","FILING_STATUS=MR","SCALING_FORMAT=MLN","FA_ADJUSTED=Adjusted","Sort=A","Dates=H","DateFormat=P","Fill=—","Direction=H","UseDPDF=Y")/M9</f>
        <v>#NAME?</v>
      </c>
      <c r="AU23" s="15" t="e">
        <f ca="1">+_xll.BDP($C23,AU$15,"BEST_FPERIOD_OVERRIDE="&amp;AU$16)/M9</f>
        <v>#NAME?</v>
      </c>
      <c r="AV23" s="15" t="e">
        <f ca="1">+_xll.BDP($C23,AV$15,"BEST_FPERIOD_OVERRIDE="&amp;AV$16)/M9</f>
        <v>#NAME?</v>
      </c>
      <c r="AW23" s="15" t="e">
        <f ca="1">+_xll.BDP($C23,AW$15,"BEST_FPERIOD_OVERRIDE="&amp;AW$16)/M9</f>
        <v>#NAME?</v>
      </c>
      <c r="AX23" s="15" t="e">
        <f ca="1">+_xll.BDP($C23,AX$15,"BEST_FPERIOD_OVERRIDE="&amp;AX$16)</f>
        <v>#NAME?</v>
      </c>
      <c r="AZ23" s="25" t="e">
        <f t="shared" ca="1" si="248"/>
        <v>#NAME?</v>
      </c>
      <c r="BA23" s="25" t="e">
        <f t="shared" ca="1" si="249"/>
        <v>#NAME?</v>
      </c>
      <c r="BB23" s="25" t="e">
        <f t="shared" ca="1" si="250"/>
        <v>#NAME?</v>
      </c>
      <c r="BC23" s="25" t="e">
        <f t="shared" ca="1" si="251"/>
        <v>#NAME?</v>
      </c>
      <c r="BD23" s="25" t="e">
        <f t="shared" ca="1" si="252"/>
        <v>#NAME?</v>
      </c>
      <c r="BE23" s="25" t="e">
        <f t="shared" ca="1" si="253"/>
        <v>#NAME?</v>
      </c>
      <c r="BF23" s="25" t="e">
        <f t="shared" ca="1" si="292"/>
        <v>#NAME?</v>
      </c>
      <c r="BG23" s="25" t="e">
        <f t="shared" ca="1" si="254"/>
        <v>#NAME?</v>
      </c>
      <c r="BH23" s="25" t="e">
        <f t="shared" ca="1" si="255"/>
        <v>#NAME?</v>
      </c>
      <c r="BJ23" s="25" t="e">
        <f t="shared" ca="1" si="256"/>
        <v>#NAME?</v>
      </c>
      <c r="BK23" s="25" t="e">
        <f t="shared" ca="1" si="257"/>
        <v>#NAME?</v>
      </c>
      <c r="BL23" s="25" t="e">
        <f t="shared" ca="1" si="258"/>
        <v>#NAME?</v>
      </c>
      <c r="BM23" s="25" t="e">
        <f t="shared" ca="1" si="259"/>
        <v>#NAME?</v>
      </c>
      <c r="BN23" s="25" t="e">
        <f t="shared" ca="1" si="260"/>
        <v>#NAME?</v>
      </c>
      <c r="BO23" s="25" t="e">
        <f t="shared" ca="1" si="261"/>
        <v>#NAME?</v>
      </c>
      <c r="BP23" s="25" t="e">
        <f t="shared" ca="1" si="262"/>
        <v>#NAME?</v>
      </c>
      <c r="BQ23" s="25" t="e">
        <f t="shared" ca="1" si="263"/>
        <v>#NAME?</v>
      </c>
      <c r="BR23" s="15" t="e">
        <f ca="1">_xll.BDH(C23,"EARN_FOR_COMMON","FY 2009","FY 2009","Currency=USD","Period=FY","BEST_FPERIOD_OVERRIDE=FY","FILING_STATUS=MR","SCALING_FORMAT=MLN","FA_ADJUSTED=Adjusted","Sort=A","Dates=H","DateFormat=P","Fill=—","Direction=H","UseDPDF=Y")/M9</f>
        <v>#NAME?</v>
      </c>
      <c r="BS23" s="15" t="e">
        <f ca="1">_xll.BDH(C23,"EARN_FOR_COMMON","FY 2019","FY 2019","Currency=USD","Period=FY","BEST_FPERIOD_OVERRIDE=FY","FILING_STATUS=MR","SCALING_FORMAT=MLN","FA_ADJUSTED=Adjusted","Sort=A","Dates=H","DateFormat=P","Fill=—","Direction=H","UseDPDF=Y")/M9</f>
        <v>#NAME?</v>
      </c>
      <c r="BT23" s="15" t="e">
        <f ca="1">_xll.BDH(C23,"EARN_FOR_COMMON","FY 2020","FY 2020","Currency=USD","Period=FY","BEST_FPERIOD_OVERRIDE=FY","FILING_STATUS=MR","SCALING_FORMAT=MLN","FA_ADJUSTED=Adjusted","Sort=A","Dates=H","DateFormat=P","Fill=—","Direction=H","UseDPDF=Y")/M9</f>
        <v>#NAME?</v>
      </c>
      <c r="BU23" s="15" t="e">
        <f ca="1">_xll.BDH(C23,"EARN_FOR_COMMON","FY 2021","FY 2021","Currency=USD","Period=FY","BEST_FPERIOD_OVERRIDE=FY","FILING_STATUS=MR","SCALING_FORMAT=MLN","FA_ADJUSTED=Adjusted","Sort=A","Dates=H","DateFormat=P","Fill=—","Direction=H","UseDPDF=Y")/M9</f>
        <v>#NAME?</v>
      </c>
      <c r="BV23" s="15" t="e">
        <f ca="1">_xll.BDH(C23,"EARN_FOR_COMMON","FY 2022","FY 2022","Currency=USD","Period=FY","BEST_FPERIOD_OVERRIDE=FY","FILING_STATUS=MR","SCALING_FORMAT=MLN","FA_ADJUSTED=Adjusted","Sort=A","Dates=H","DateFormat=P","Fill=—","Direction=H","UseDPDF=Y")/M9</f>
        <v>#NAME?</v>
      </c>
      <c r="BW23" s="15" t="e">
        <f ca="1">+_xll.BDP($C23,BW$15,"BEST_FPERIOD_OVERRIDE="&amp;BW$16)/M9</f>
        <v>#NAME?</v>
      </c>
      <c r="BX23" s="15" t="e">
        <f ca="1">+_xll.BDP($C23,BX$15,"BEST_FPERIOD_OVERRIDE="&amp;BX$16)/M9</f>
        <v>#NAME?</v>
      </c>
      <c r="BY23" s="15" t="e">
        <f ca="1">+_xll.BDP($C23,BY$15,"BEST_FPERIOD_OVERRIDE="&amp;BY$16)/M9</f>
        <v>#NAME?</v>
      </c>
      <c r="BZ23" s="15" t="e">
        <f ca="1">+_xll.BDP($C23,BZ$15,"BEST_FPERIOD_OVERRIDE="&amp;BZ$16)</f>
        <v>#NAME?</v>
      </c>
      <c r="CB23" s="25" t="e">
        <f t="shared" ca="1" si="264"/>
        <v>#NAME?</v>
      </c>
      <c r="CC23" s="25" t="e">
        <f t="shared" ca="1" si="265"/>
        <v>#NAME?</v>
      </c>
      <c r="CD23" s="25" t="e">
        <f t="shared" ca="1" si="266"/>
        <v>#NAME?</v>
      </c>
      <c r="CE23" s="25" t="e">
        <f t="shared" ca="1" si="267"/>
        <v>#NAME?</v>
      </c>
      <c r="CF23" s="25" t="e">
        <f t="shared" ca="1" si="268"/>
        <v>#NAME?</v>
      </c>
      <c r="CG23" s="25" t="e">
        <f t="shared" ca="1" si="269"/>
        <v>#NAME?</v>
      </c>
      <c r="CH23" s="25" t="e">
        <f t="shared" ca="1" si="293"/>
        <v>#NAME?</v>
      </c>
      <c r="CI23" s="25" t="e">
        <f t="shared" ca="1" si="270"/>
        <v>#NAME?</v>
      </c>
      <c r="CJ23" s="25" t="e">
        <f t="shared" ca="1" si="271"/>
        <v>#NAME?</v>
      </c>
      <c r="CM23" s="25" t="e">
        <f t="shared" ca="1" si="294"/>
        <v>#NAME?</v>
      </c>
      <c r="CN23" s="25" t="e">
        <f t="shared" ca="1" si="295"/>
        <v>#NAME?</v>
      </c>
      <c r="CO23" s="25" t="e">
        <f t="shared" ca="1" si="296"/>
        <v>#NAME?</v>
      </c>
      <c r="CP23" s="25" t="e">
        <f t="shared" ca="1" si="297"/>
        <v>#NAME?</v>
      </c>
      <c r="CQ23" s="25" t="e">
        <f t="shared" ca="1" si="298"/>
        <v>#NAME?</v>
      </c>
      <c r="CR23" s="25" t="e">
        <f t="shared" ca="1" si="299"/>
        <v>#NAME?</v>
      </c>
      <c r="CS23" s="25" t="e">
        <f t="shared" ca="1" si="300"/>
        <v>#NAME?</v>
      </c>
      <c r="CT23" s="15" t="e">
        <f t="shared" ca="1" si="301"/>
        <v>#NAME?</v>
      </c>
      <c r="CU23" s="25">
        <f>_xll.BDH($C23,"RETURN_ON_INV_CAPITAL","FY 2019","FY 2019","Currency=USD","Period=FY","BEST_FPERIOD_OVERRIDE=FY","FILING_STATUS=MR","FA_ADJUSTED=GAAP","Sort=A","Dates=H","DateFormat=P","Fill=—","Direction=H","UseDPDF=Y")/100</f>
        <v>0.10830000000000001</v>
      </c>
      <c r="CV23" s="25">
        <f>_xll.BDH($C23,"RETURN_ON_INV_CAPITAL","FY 2020","FY 2020","Currency=USD","Period=FY","BEST_FPERIOD_OVERRIDE=FY","FILING_STATUS=MR","FA_ADJUSTED=GAAP","Sort=A","Dates=H","DateFormat=P","Fill=—","Direction=H","UseDPDF=Y")/100</f>
        <v>-2.807E-3</v>
      </c>
      <c r="CW23" s="25">
        <f>_xll.BDH($C23,"RETURN_ON_INV_CAPITAL","FY 2021","FY 2021","Currency=USD","Period=FY","BEST_FPERIOD_OVERRIDE=FY","FILING_STATUS=MR","FA_ADJUSTED=GAAP","Sort=A","Dates=H","DateFormat=P","Fill=—","Direction=H","UseDPDF=Y")/100</f>
        <v>7.2815000000000005E-2</v>
      </c>
      <c r="CX23" s="25">
        <f>_xll.BDH(C23,"RETURN_COM_EQY","FY 2022","FY 2022","Currency=USD","Period=FY","BEST_FPERIOD_OVERRIDE=FY","FILING_STATUS=MR","FA_ADJUSTED=GAAP","Sort=A","Dates=H","DateFormat=P","Fill=—","Direction=H","UseDPDF=Y")/100</f>
        <v>-6.1574999999999998E-2</v>
      </c>
      <c r="CZ23" s="15">
        <f>_xll.BDH($C23,"RETURN_COM_EQY","FY 2019","FY 2019","Currency=USD","Period=FY","BEST_FPERIOD_OVERRIDE=FY","FILING_STATUS=MR","FA_ADJUSTED=GAAP","Sort=A","Dates=H","DateFormat=P","Fill=—","Direction=H","UseDPDF=Y")/100</f>
        <v>5.5552999999999998E-2</v>
      </c>
      <c r="DA23" s="15">
        <f>_xll.BDH($C23,"RETURN_COM_EQY","FY 2020","FY 2020","Currency=USD","Period=FY","BEST_FPERIOD_OVERRIDE=FY","FILING_STATUS=MR","FA_ADJUSTED=GAAP","Sort=A","Dates=H","DateFormat=P","Fill=—","Direction=H","UseDPDF=Y")/100</f>
        <v>2.052E-3</v>
      </c>
      <c r="DB23" s="15">
        <f>_xll.BDH($C23,"RETURN_COM_EQY","FY 2021","FY 2021","Currency=USD","Period=FY","BEST_FPERIOD_OVERRIDE=FY","FILING_STATUS=MR","FA_ADJUSTED=GAAP","Sort=A","Dates=H","DateFormat=P","Fill=—","Direction=H","UseDPDF=Y")/100</f>
        <v>7.1318999999999994E-2</v>
      </c>
      <c r="DC23" s="25">
        <f>_xll.BDH(C23,"RETURN_COM_EQY","FY 2022","FY 2022","Currency=USD","Period=FY","BEST_FPERIOD_OVERRIDE=FY","FILING_STATUS=MR","FA_ADJUSTED=GAAP","Sort=A","Dates=H","DateFormat=P","Fill=—","Direction=H","UseDPDF=Y")</f>
        <v>-6.1574999999999998</v>
      </c>
      <c r="DD23" s="15" t="e">
        <f ca="1">(_xll.BDP(C23,"BEST_ROE","best_fperiod_override=23Y"))/100</f>
        <v>#NAME?</v>
      </c>
      <c r="DF23" s="25" t="e">
        <f ca="1">(_xll.BDP($C23,"BEST_DIV_YLD","best_fperiod_override=19Y"))/100</f>
        <v>#NAME?</v>
      </c>
      <c r="DG23" s="25" t="e">
        <f ca="1">(_xll.BDP($C23,"BEST_DIV_YLD","best_fperiod_override=20Y"))/100</f>
        <v>#NAME?</v>
      </c>
      <c r="DH23" s="25" t="e">
        <f ca="1">(_xll.BDP($C23,"BEST_DIV_YLD","best_fperiod_override=21Y"))/100</f>
        <v>#NAME?</v>
      </c>
      <c r="DI23" s="25" t="e">
        <f ca="1">(_xll.BDP($C23,"BEST_DIV_YLD","best_fperiod_override=22Y"))/100</f>
        <v>#NAME?</v>
      </c>
      <c r="DJ23" s="25" t="e">
        <f ca="1">(_xll.BDP($C23,"BEST_DIV_YLD","best_fperiod_override=23Y"))/100</f>
        <v>#NAME?</v>
      </c>
      <c r="DL23" s="48" t="e" cm="1">
        <f t="array" aca="1" ref="DL23" ca="1">_xll.BDP($C23,$DL$12)/1000/M9</f>
        <v>#NAME?</v>
      </c>
      <c r="DM23" s="48" t="e" cm="1">
        <f t="array" aca="1" ref="DM23" ca="1">_xll.BDP($C23,$DL$13)*1000/M9</f>
        <v>#NAME?</v>
      </c>
      <c r="DN23" s="48" t="e">
        <f t="shared" ca="1" si="273"/>
        <v>#NAME?</v>
      </c>
      <c r="DO23" s="48" t="e" cm="1">
        <f t="array" aca="1" ref="DO23" ca="1">_xll.BDP($C23,$DL$15)*1000</f>
        <v>#NAME?</v>
      </c>
      <c r="DQ23" s="15" t="e" cm="1">
        <f t="array" aca="1" ref="DQ23" ca="1">_xll.BDP(C23,"WACC")</f>
        <v>#NAME?</v>
      </c>
      <c r="DR23" s="15" t="e" cm="1">
        <f t="array" aca="1" ref="DR23" ca="1">_xll.BDP(C23,"WACC_COST_EQUITY")</f>
        <v>#NAME?</v>
      </c>
      <c r="DS23" s="15" t="e" cm="1">
        <f t="array" aca="1" ref="DS23" ca="1">_xll.BDP(C23,"WACC_COST_EQUITY")</f>
        <v>#NAME?</v>
      </c>
      <c r="DU23" s="15" t="e" cm="1">
        <f t="array" aca="1" ref="DU23" ca="1">_xll.BDP(C23,"BEST_PE_RATIO")</f>
        <v>#NAME?</v>
      </c>
      <c r="DV23" s="15" t="e" cm="1">
        <f t="array" aca="1" ref="DV23" ca="1">_xll.BDP(C23,"FIVE_YR_AVG_PRICE_EARNINGS")</f>
        <v>#NAME?</v>
      </c>
      <c r="DW23" s="15" t="e" cm="1">
        <f t="array" aca="1" ref="DW23" ca="1">_xll.BDP(C23,"10_YEAR_MOVING_AVERAGE_PE")</f>
        <v>#NAME?</v>
      </c>
      <c r="DY23" s="15" t="e" cm="1">
        <f t="array" aca="1" ref="DY23" ca="1">_xll.BDP(C23,"BEST_CUR_EV_TO_EBITDA")</f>
        <v>#NAME?</v>
      </c>
      <c r="DZ23" s="15" t="e" cm="1">
        <f t="array" aca="1" ref="DZ23" ca="1">_xll.BDP(C23,"FIVE_YEAR_AVG_EV_TO_T12_EBITDA")</f>
        <v>#NAME?</v>
      </c>
      <c r="EB23" s="15" t="e" cm="1">
        <f t="array" aca="1" ref="EB23" ca="1">_xll.BDP(C23,"BEST_PX_BPS_RATIO")</f>
        <v>#NAME?</v>
      </c>
      <c r="EC23" s="15" t="e" cm="1">
        <f t="array" aca="1" ref="EC23" ca="1">_xll.BDP(C23,"FIVE_YEAR_AVG_PRICE_BOOK")</f>
        <v>#NAME?</v>
      </c>
      <c r="ED23" s="15" t="e" cm="1">
        <f t="array" aca="1" ref="ED23" ca="1">_xll.BDP(C23,"EV_TO_T12M_SALES")</f>
        <v>#NAME?</v>
      </c>
      <c r="EE23" s="15" t="e" cm="1">
        <f t="array" aca="1" ref="EE23" ca="1">_xll.BDP(C23,"AVERAGE_EV_TO_T12M_SALES")</f>
        <v>#NAME?</v>
      </c>
      <c r="EF23" s="15" t="e">
        <f ca="1">_xll.BDP(C23,"BEST_CURRENT_EV_BEST_SALES","best_fperiod_override=23Y")</f>
        <v>#NAME?</v>
      </c>
      <c r="EH23" s="15" t="e" cm="1">
        <f t="array" aca="1" ref="EH23" ca="1">_xll.BDP(C23,"CF_FREE_CASH_FLOW")/M9</f>
        <v>#NAME?</v>
      </c>
      <c r="EI23" s="15" t="e" cm="1">
        <f t="array" aca="1" ref="EI23" ca="1">_xll.BDP(C23,"FREE_CASH_FLOW_YIELD")/100</f>
        <v>#NAME?</v>
      </c>
      <c r="EJ23" s="15" t="e" cm="1">
        <f t="array" aca="1" ref="EJ23" ca="1">_xll.BDP(C23,"TRAIL_12M_FREE_CASH_FLOW_PER_SH")/M9</f>
        <v>#NAME?</v>
      </c>
      <c r="EL23" s="15" t="e" cm="1">
        <f t="array" aca="1" ref="EL23" ca="1">_xll.BDP(C23,"CF_CASH_FROM_OPER")/M9</f>
        <v>#NAME?</v>
      </c>
      <c r="EM23" s="15" t="e" cm="1">
        <f t="array" aca="1" ref="EM23" ca="1">_xll.BDP(C23,"CF_CASH_FROM_INV_ACT")/M9</f>
        <v>#NAME?</v>
      </c>
      <c r="EN23" s="15" t="e" cm="1">
        <f t="array" aca="1" ref="EN23" ca="1">_xll.BDP(C23,"CF_CASH_FROM_FNC_ACT")/M9</f>
        <v>#NAME?</v>
      </c>
      <c r="EP23" s="15" t="e" cm="1">
        <f t="array" aca="1" ref="EP23" ca="1">_xll.BDP(C23,"TOT_ANALYST_REC")</f>
        <v>#NAME?</v>
      </c>
      <c r="EQ23" s="15" t="e" cm="1">
        <f t="array" aca="1" ref="EQ23" ca="1">_xll.BDP(C23,"TOT_BUY_REC")</f>
        <v>#NAME?</v>
      </c>
      <c r="ER23" s="15" t="e" cm="1">
        <f t="array" aca="1" ref="ER23" ca="1">_xll.BDP(C23,"TOT_HOLD_REC")</f>
        <v>#NAME?</v>
      </c>
      <c r="ES23" s="15" t="e" cm="1">
        <f t="array" aca="1" ref="ES23" ca="1">_xll.BDP(C23,"TOT_SELL_REC")</f>
        <v>#NAME?</v>
      </c>
      <c r="ET23" s="15" t="e" cm="1">
        <f t="array" aca="1" ref="ET23" ca="1">_xll.BDP(C23,"EQY_REC_CONS")</f>
        <v>#NAME?</v>
      </c>
      <c r="EV23" s="15" t="e" cm="1">
        <f t="array" aca="1" ref="EV23" ca="1">_xll.BDP(C23,"BEST_TARGET_HI")</f>
        <v>#NAME?</v>
      </c>
      <c r="EW23" s="15" t="e" cm="1">
        <f t="array" aca="1" ref="EW23" ca="1">_xll.BDP(C23,"BEST_TARGET_LO")</f>
        <v>#NAME?</v>
      </c>
      <c r="EX23" s="15" t="e" cm="1">
        <f t="array" aca="1" ref="EX23" ca="1">_xll.BDP(C23,"BEST_TARGET_MEDIAN")</f>
        <v>#NAME?</v>
      </c>
      <c r="EZ23" s="15" t="e" cm="1">
        <f t="array" aca="1" ref="EZ23" ca="1">_xll.BDP(C23,"BEST_TARGET_1WK_CHG")</f>
        <v>#NAME?</v>
      </c>
      <c r="FA23" s="15" t="e" cm="1">
        <f t="array" aca="1" ref="FA23" ca="1">_xll.BDP(C23,"BEST_TARGET_4WK_CHG")</f>
        <v>#NAME?</v>
      </c>
      <c r="FB23" s="15" t="e" cm="1">
        <f t="array" aca="1" ref="FB23" ca="1">_xll.BDP(C23,"BEST_TARGET_3MO_CHG")</f>
        <v>#NAME?</v>
      </c>
      <c r="FC23" s="15" t="e" cm="1">
        <f t="array" aca="1" ref="FC23" ca="1">_xll.BDP(C23,"BEST_TARGET_6MO_CHG")</f>
        <v>#NAME?</v>
      </c>
      <c r="FE23" s="15" t="e" cm="1">
        <f t="array" aca="1" ref="FE23" ca="1">_xll.BDP(C23,"ANNOUNCEMENT_DT")</f>
        <v>#NAME?</v>
      </c>
      <c r="FF23" s="15" t="e" cm="1">
        <f t="array" aca="1" ref="FF23" ca="1">_xll.BDP(C23,"EXPECTED_REPORT_DT")</f>
        <v>#NAME?</v>
      </c>
      <c r="FG23" s="15" t="e" cm="1">
        <f t="array" aca="1" ref="FG23" ca="1">_xll.BDP(C23,"EARNINGS_RELATED_IMPLIED_MOVE")</f>
        <v>#NAME?</v>
      </c>
      <c r="FI23" s="15" t="e" cm="1">
        <f t="array" aca="1" ref="FI23" ca="1">_xll.BDP(C23,"SALES_SURPRISE_LAST_QTR")</f>
        <v>#NAME?</v>
      </c>
      <c r="FJ23" s="15" t="e" cm="1">
        <f t="array" aca="1" ref="FJ23" ca="1">_xll.BDP(C23,"EPS_SURPRISE_LAST_QTR")</f>
        <v>#NAME?</v>
      </c>
      <c r="FL23" s="15" t="e">
        <f ca="1">(_xll.BDP(C23,"VOLUME_AVG_5D"))/1000</f>
        <v>#NAME?</v>
      </c>
      <c r="FM23" s="15" t="e">
        <f ca="1">(_xll.BDP(C23,"VOLUME_AVG_3M"))/1000</f>
        <v>#NAME?</v>
      </c>
      <c r="FN23" s="15" t="e">
        <f ca="1">(_xll.BDP(C23,"VOLUME_AVG_6M"))/1000</f>
        <v>#NAME?</v>
      </c>
      <c r="FP23" s="15" t="e" cm="1">
        <f t="array" aca="1" ref="FP23" ca="1">_xll.BDP(C23,"CIE_DES")</f>
        <v>#NAME?</v>
      </c>
      <c r="FQ23" s="15" t="s">
        <v>848</v>
      </c>
      <c r="FS23" s="15" t="e" cm="1">
        <f t="array" aca="1" ref="FS23" ca="1">_xll.BDP(C23,"HIGH_52WEEK")</f>
        <v>#NAME?</v>
      </c>
      <c r="FT23" s="15" t="e" cm="1">
        <f t="array" aca="1" ref="FT23" ca="1">_xll.BDP(C23,"LOW_52WEEK")</f>
        <v>#NAME?</v>
      </c>
      <c r="FV23" s="15" t="e" cm="1">
        <f t="array" aca="1" ref="FV23" ca="1">_xll.BDP(C23,"CHG_PCT_WTD")</f>
        <v>#NAME?</v>
      </c>
      <c r="FW23" s="15" t="e" cm="1">
        <f t="array" aca="1" ref="FW23" ca="1">_xll.BDP(C23,"CHG_PCT_MTD")</f>
        <v>#NAME?</v>
      </c>
      <c r="FX23" s="15" t="e" cm="1">
        <f t="array" aca="1" ref="FX23" ca="1">_xll.BDP(C23,"CHG_PCT_YTD")</f>
        <v>#NAME?</v>
      </c>
      <c r="FY23" s="15" t="e" cm="1">
        <f t="array" aca="1" ref="FY23" ca="1">_xll.BDP(C23,"CHG_PCT_1YR")</f>
        <v>#NAME?</v>
      </c>
      <c r="GA23" s="15" t="e">
        <f ca="1">_xll.BDP($C23,"BEST_NET_DEBT","best_fperiod_override=19Y")/M9</f>
        <v>#NAME?</v>
      </c>
      <c r="GB23" s="15" t="e">
        <f ca="1">_xll.BDP($C23,"BEST_NET_DEBT","best_fperiod_override=20Y")/M9</f>
        <v>#NAME?</v>
      </c>
      <c r="GC23" s="15" t="e">
        <f ca="1">_xll.BDP($C23,"BEST_NET_DEBT","best_fperiod_override=21Y")/M9</f>
        <v>#NAME?</v>
      </c>
      <c r="GD23" s="15" t="e">
        <f ca="1">_xll.BDP($C23,"BEST_NET_DEBT","best_fperiod_override=22Y")/M9</f>
        <v>#NAME?</v>
      </c>
      <c r="GE23" s="15" t="e">
        <f ca="1">_xll.BDP($C23,"BEST_NET_DEBT","best_fperiod_override=23Y")/M9</f>
        <v>#NAME?</v>
      </c>
      <c r="GG23" s="15" t="e">
        <f t="shared" ca="1" si="274"/>
        <v>#NAME?</v>
      </c>
      <c r="GH23" s="15" t="e">
        <f t="shared" ca="1" si="275"/>
        <v>#NAME?</v>
      </c>
      <c r="GI23" s="15" t="e">
        <f t="shared" ca="1" si="276"/>
        <v>#NAME?</v>
      </c>
      <c r="GJ23" s="15" t="e">
        <f t="shared" ca="1" si="277"/>
        <v>#NAME?</v>
      </c>
      <c r="GK23" s="15" t="e">
        <f t="shared" ca="1" si="278"/>
        <v>#NAME?</v>
      </c>
      <c r="GM23" s="15" t="e" cm="1">
        <f t="array" aca="1" ref="GM23" ca="1">_xll.BDP(C23,"NET_DEBT_TO_EBITDA")</f>
        <v>#NAME?</v>
      </c>
      <c r="GN23" s="15" t="e" cm="1">
        <f t="array" aca="1" ref="GN23" ca="1">_xll.BDP(C23,"EBIT_TO_INT_EXP")</f>
        <v>#NAME?</v>
      </c>
      <c r="GO23" s="15" t="e" cm="1">
        <f t="array" aca="1" ref="GO23" ca="1">_xll.BDP(C23,"TOT_DEBT_TO_TOT_EQY")</f>
        <v>#NAME?</v>
      </c>
      <c r="GP23" s="15" t="e" cm="1">
        <f t="array" aca="1" ref="GP23" ca="1">_xll.BDP(C23,"TOT_DEBT_TO_TOT_ASSET")</f>
        <v>#NAME?</v>
      </c>
      <c r="GQ23" s="15" t="e" cm="1">
        <f t="array" aca="1" ref="GQ23" ca="1">_xll.BDP(C23,"ALTMAN_Z_SCORE")</f>
        <v>#NAME?</v>
      </c>
      <c r="GR23" s="15" t="e" cm="1">
        <f t="array" aca="1" ref="GR23" ca="1">_xll.BDP(C23,"CASH_%_CURRENT_MARKET_CAP")</f>
        <v>#NAME?</v>
      </c>
      <c r="GS23" s="15" t="e" cm="1">
        <f t="array" aca="1" ref="GS23" ca="1">_xll.BDP(C23,"CASH_TO_TOT_ASSET")</f>
        <v>#NAME?</v>
      </c>
      <c r="GU23" s="15" t="e" cm="1">
        <f t="array" aca="1" ref="GU23" ca="1">_xll.BDP(C23,"BOARD_SIZE")</f>
        <v>#NAME?</v>
      </c>
      <c r="GV23" s="15" t="e" cm="1">
        <f t="array" aca="1" ref="GV23" ca="1">_xll.BDP(C23,"PCT_INDEPENDENT_DIRECTORS")</f>
        <v>#NAME?</v>
      </c>
      <c r="GW23" s="15" t="e" cm="1">
        <f t="array" aca="1" ref="GW23" ca="1">_xll.BDP(C23,"BOARD_MEETING_ATTENDANCE_PCT")</f>
        <v>#NAME?</v>
      </c>
      <c r="GX23" s="15" t="e" cm="1">
        <f t="array" aca="1" ref="GX23" ca="1">_xll.BDP(C23,"BOARD_MEETINGS_PER_YR")</f>
        <v>#NAME?</v>
      </c>
      <c r="GY23" s="15" t="e" cm="1">
        <f t="array" aca="1" ref="GY23" ca="1">_xll.BDP(C23,"NUMBER_OF_WOMEN_ON_BOARD")</f>
        <v>#NAME?</v>
      </c>
      <c r="GZ23" s="15" t="e" cm="1">
        <f t="array" aca="1" ref="GZ23" ca="1">_xll.BDP(C23,"BOARD_AVERAGE_TENURE")</f>
        <v>#NAME?</v>
      </c>
      <c r="HA23" s="15" t="e" cm="1">
        <f t="array" aca="1" ref="HA23" ca="1">_xll.BDP(C23,"BOARD_AVERAGE_AGE")</f>
        <v>#NAME?</v>
      </c>
      <c r="HC23" s="15" t="e" cm="1">
        <f t="array" aca="1" ref="HC23" ca="1">_xll.BDP(C23,"TOT_COMP_AW_TO_CEO_&amp;_EQUIV")</f>
        <v>#NAME?</v>
      </c>
      <c r="HD23" s="15" t="e" cm="1">
        <f t="array" aca="1" ref="HD23" ca="1">_xll.BDP(C23,"TOT_COMPENSATION_AW_TO_EXECS")</f>
        <v>#NAME?</v>
      </c>
      <c r="HE23" s="15" t="e" cm="1">
        <f t="array" aca="1" ref="HE23" ca="1">_xll.BDP(C23,"CF_STOCK_BASED_COMPENSATION")</f>
        <v>#NAME?</v>
      </c>
      <c r="HF23" s="15" t="e" cm="1">
        <f t="array" aca="1" ref="HF23" ca="1">_xll.BDP(C23,"AVERAGE_BOD_TOTAL_COMPENSATION")</f>
        <v>#NAME?</v>
      </c>
      <c r="HH23" s="15" t="e" cm="1">
        <f t="array" aca="1" ref="HH23" ca="1">_xll.BDP(C23,"ISS_QUALITYSCORE")</f>
        <v>#NAME?</v>
      </c>
      <c r="HK23" s="15" t="e" cm="1">
        <f t="array" aca="1" ref="HK23" ca="1">_xll.BDP(C23,"EQY_SH_OUT")</f>
        <v>#NAME?</v>
      </c>
      <c r="HL23" s="15" t="e">
        <f t="shared" ca="1" si="279"/>
        <v>#NAME?</v>
      </c>
      <c r="HN23" s="15">
        <v>8.5</v>
      </c>
      <c r="HO23" s="15">
        <v>2</v>
      </c>
      <c r="HP23" s="39" t="e">
        <f t="shared" ca="1" si="280"/>
        <v>#NAME?</v>
      </c>
      <c r="HQ23" s="15" t="e">
        <f t="shared" ca="1" si="281"/>
        <v>#NAME?</v>
      </c>
      <c r="HS23" s="15" t="e">
        <f t="shared" ca="1" si="302"/>
        <v>#NAME?</v>
      </c>
      <c r="HU23" s="15" t="e">
        <f t="shared" ca="1" si="282"/>
        <v>#NAME?</v>
      </c>
      <c r="HW23" s="15" t="e">
        <f t="shared" ca="1" si="303"/>
        <v>#NAME?</v>
      </c>
      <c r="HY23" s="39" t="e">
        <f t="shared" ca="1" si="283"/>
        <v>#NAME?</v>
      </c>
      <c r="IA23" s="15" t="e">
        <f t="shared" ca="1" si="284"/>
        <v>#NAME?</v>
      </c>
      <c r="IB23" s="15" t="e">
        <f t="shared" ca="1" si="285"/>
        <v>#NAME?</v>
      </c>
      <c r="IC23" s="15" t="e">
        <f t="shared" ca="1" si="286"/>
        <v>#NAME?</v>
      </c>
      <c r="ID23" s="15" t="e">
        <f t="shared" ca="1" si="287"/>
        <v>#NAME?</v>
      </c>
      <c r="IE23" s="39" t="e">
        <f t="shared" ca="1" si="288"/>
        <v>#NAME?</v>
      </c>
      <c r="IF23" s="39" t="e">
        <f t="shared" ca="1" si="289"/>
        <v>#NAME?</v>
      </c>
      <c r="IG23" s="39" t="e">
        <f t="shared" ca="1" si="290"/>
        <v>#NAME?</v>
      </c>
      <c r="II23" s="15">
        <f t="shared" si="304"/>
        <v>4</v>
      </c>
    </row>
    <row r="24" spans="1:243">
      <c r="A24" s="15">
        <f t="shared" si="305"/>
        <v>4</v>
      </c>
      <c r="B24" s="15" t="s">
        <v>12</v>
      </c>
      <c r="C24" s="15" t="s">
        <v>498</v>
      </c>
      <c r="D24" s="15" t="s">
        <v>11</v>
      </c>
      <c r="E24" s="15" t="str">
        <f t="shared" si="236"/>
        <v>A1ES34</v>
      </c>
      <c r="F24" s="15">
        <f t="shared" si="237"/>
        <v>4</v>
      </c>
      <c r="G24" s="15" t="str">
        <f t="shared" si="238"/>
        <v>AES Corp/The</v>
      </c>
      <c r="H24" s="24">
        <v>5.9360999999999995E-4</v>
      </c>
      <c r="I24" s="15" t="e" cm="1">
        <f t="array" aca="1" ref="I24" ca="1">_xll.BDP(C24,"GICS_SECTOR_NAME")</f>
        <v>#NAME?</v>
      </c>
      <c r="J24" s="15" t="e">
        <f t="shared" ca="1" si="239"/>
        <v>#NAME?</v>
      </c>
      <c r="K24" s="46" t="e" cm="1">
        <f t="array" aca="1" ref="K24" ca="1">_xll.BDP(C24,"BEST_PE_RATIO")</f>
        <v>#NAME?</v>
      </c>
      <c r="L24" s="46" t="e" cm="1">
        <f t="array" aca="1" ref="L24" ca="1">_xll.BDP(C24,"px_last")</f>
        <v>#NAME?</v>
      </c>
      <c r="M24" s="15" t="e" cm="1">
        <f t="array" aca="1" ref="M24" ca="1">_xll.BDP(C24,"COUNTRY_FULL_NAME")</f>
        <v>#NAME?</v>
      </c>
      <c r="N24" s="15" t="e" cm="1">
        <f t="array" aca="1" ref="N24" ca="1">_xll.BDP(C24,"px_last")</f>
        <v>#NAME?</v>
      </c>
      <c r="O24" s="15" t="e" cm="1">
        <f t="array" aca="1" ref="O24" ca="1">_xll.BDP(C24,"CRNCY")</f>
        <v>#NAME?</v>
      </c>
      <c r="Q24" s="15" t="e" cm="1">
        <f t="array" aca="1" ref="Q24" ca="1">_xll.BDP(C24,"GICS_SECTOR_NAME")</f>
        <v>#NAME?</v>
      </c>
      <c r="R24" s="15" t="e" cm="1">
        <f t="array" aca="1" ref="R24" ca="1">_xll.BDP(C24,"GICS_INDUSTRY_NAME")</f>
        <v>#NAME?</v>
      </c>
      <c r="S24" s="15" t="e" cm="1">
        <f t="array" aca="1" ref="S24" ca="1">_xll.BDP(C24,"GICS_INDUSTRY_GROUP_NAME")</f>
        <v>#NAME?</v>
      </c>
      <c r="T24" s="15" t="e" cm="1">
        <f t="array" aca="1" ref="T24" ca="1">_xll.BDP(C24,"GICS_SUB_INDUSTRY_NAME")</f>
        <v>#NAME?</v>
      </c>
      <c r="U24" s="15" t="s">
        <v>1521</v>
      </c>
      <c r="V24" s="15">
        <f>_xll.BDH(C24,"SALES_REV_TURN","FY 2009","FY 2009","Currency=USD","Period=FY","BEST_FPERIOD_OVERRIDE=FY","FILING_STATUS=MR","SCALING_FORMAT=MLN","FA_ADJUSTED=Adjusted","Sort=A","Dates=H","DateFormat=P","Fill=—","Direction=H","UseDPDF=Y")</f>
        <v>13110</v>
      </c>
      <c r="W24" s="15">
        <f>_xll.BDH(C24,"SALES_REV_TURN","FY 2019","FY 2019","Currency=USD","Period=FY","BEST_FPERIOD_OVERRIDE=FY","FILING_STATUS=MR","SCALING_FORMAT=MLN","FA_ADJUSTED=Adjusted","Sort=A","Dates=H","DateFormat=P","Fill=—","Direction=H","UseDPDF=Y")</f>
        <v>10189</v>
      </c>
      <c r="X24" s="15">
        <f>_xll.BDH(C24,"SALES_REV_TURN","FY 2020","FY 2020","Currency=USD","Period=FY","BEST_FPERIOD_OVERRIDE=FY","FILING_STATUS=MR","SCALING_FORMAT=MLN","FA_ADJUSTED=Adjusted","Sort=A","Dates=H","DateFormat=P","Fill=—","Direction=H","UseDPDF=Y")</f>
        <v>9660</v>
      </c>
      <c r="Y24" s="15">
        <f>_xll.BDH(C24,"SALES_REV_TURN","FY 2021","FY 2021","Currency=USD","Period=FY","BEST_FPERIOD_OVERRIDE=FY","FILING_STATUS=MR","SCALING_FORMAT=MLN","FA_ADJUSTED=Adjusted","Sort=A","Dates=H","DateFormat=P","Fill=—","Direction=H","UseDPDF=Y")</f>
        <v>11141</v>
      </c>
      <c r="Z24" s="15">
        <f>_xll.BDH(C24,"SALES_REV_TURN","FY 2022","FY 2022","Currency=USD","Period=FY","BEST_FPERIOD_OVERRIDE=FY","FILING_STATUS=MR","SCALING_FORMAT=MLN","FA_ADJUSTED=Adjusted","Sort=A","Dates=H","DateFormat=P","Fill=—","Direction=H","UseDPDF=Y")</f>
        <v>12617</v>
      </c>
      <c r="AA24" s="15" t="e">
        <f ca="1">+_xll.BDP($C24,AA$15,"BEST_FPERIOD_OVERRIDE="&amp;AA$16)</f>
        <v>#NAME?</v>
      </c>
      <c r="AB24" s="15" t="e">
        <f ca="1">+_xll.BDP($C24,AB$15,"BEST_FPERIOD_OVERRIDE="&amp;AB$16)</f>
        <v>#NAME?</v>
      </c>
      <c r="AC24" s="15" t="e">
        <f ca="1">+_xll.BDP($C24,AC$15,"BEST_FPERIOD_OVERRIDE="&amp;AC$16)</f>
        <v>#NAME?</v>
      </c>
      <c r="AD24" s="15" t="e">
        <f ca="1">+_xll.BDP($C24,AD$15,"BEST_FPERIOD_OVERRIDE="&amp;AD$16)</f>
        <v>#NAME?</v>
      </c>
      <c r="AF24" s="25">
        <f t="shared" si="240"/>
        <v>-5.191873589164786E-2</v>
      </c>
      <c r="AG24" s="25">
        <f t="shared" si="241"/>
        <v>0.1533126293995859</v>
      </c>
      <c r="AH24" s="25">
        <f t="shared" si="242"/>
        <v>0.13248361906471584</v>
      </c>
      <c r="AI24" s="25" t="e">
        <f t="shared" ca="1" si="243"/>
        <v>#NAME?</v>
      </c>
      <c r="AJ24" s="25" t="e">
        <f t="shared" ca="1" si="244"/>
        <v>#NAME?</v>
      </c>
      <c r="AK24" s="25" t="e">
        <f t="shared" ca="1" si="245"/>
        <v>#NAME?</v>
      </c>
      <c r="AL24" s="25" t="e">
        <f t="shared" ca="1" si="291"/>
        <v>#NAME?</v>
      </c>
      <c r="AM24" s="25" t="e">
        <f t="shared" ca="1" si="246"/>
        <v>#NAME?</v>
      </c>
      <c r="AN24" s="25">
        <f t="shared" si="247"/>
        <v>-2.4891623793868001E-2</v>
      </c>
      <c r="AP24" s="15">
        <f>_xll.BDH(C24,"EBITDA","FY 2009","FY 2009","Currency=USD","Period=FY","BEST_FPERIOD_OVERRIDE=FY","FILING_STATUS=MR","SCALING_FORMAT=MLN","FA_ADJUSTED=Adjusted","Sort=A","Dates=H","DateFormat=P","Fill=—","Direction=H","UseDPDF=Y")</f>
        <v>4077</v>
      </c>
      <c r="AQ24" s="15">
        <f>_xll.BDH(C24,"EBITDA","FY 2019","FY 2019","Currency=USD","Period=FY","BEST_FPERIOD_OVERRIDE=FY","FILING_STATUS=MR","SCALING_FORMAT=MLN","FA_ADJUSTED=Adjusted","Sort=A","Dates=H","DateFormat=P","Fill=—","Direction=H","UseDPDF=Y")</f>
        <v>3298</v>
      </c>
      <c r="AR24" s="15">
        <f>_xll.BDH(C24,"EBITDA","FY 2020","FY 2020","Currency=USD","Period=FY","BEST_FPERIOD_OVERRIDE=FY","FILING_STATUS=MR","SCALING_FORMAT=MLN","FA_ADJUSTED=Adjusted","Sort=A","Dates=H","DateFormat=P","Fill=—","Direction=H","UseDPDF=Y")</f>
        <v>3613</v>
      </c>
      <c r="AS24" s="15">
        <f>_xll.BDH(C24,"EBITDA","FY 2021","FY 2021","Currency=USD","Period=FY","BEST_FPERIOD_OVERRIDE=FY","FILING_STATUS=MR","SCALING_FORMAT=MLN","FA_ADJUSTED=Adjusted","Sort=A","Dates=H","DateFormat=P","Fill=—","Direction=H","UseDPDF=Y")</f>
        <v>4306</v>
      </c>
      <c r="AT24" s="15">
        <f>_xll.BDH(C24,"EBITDA","FY 2022","FY 2022","Currency=USD","Period=FY","BEST_FPERIOD_OVERRIDE=FY","FILING_STATUS=MR","SCALING_FORMAT=MLN","FA_ADJUSTED=Adjusted","Sort=A","Dates=H","DateFormat=P","Fill=—","Direction=H","UseDPDF=Y")</f>
        <v>3440</v>
      </c>
      <c r="AU24" s="15" t="e">
        <f ca="1">+_xll.BDP($C24,AU$15,"BEST_FPERIOD_OVERRIDE="&amp;AU$16)</f>
        <v>#NAME?</v>
      </c>
      <c r="AV24" s="15" t="e">
        <f ca="1">+_xll.BDP($C24,AV$15,"BEST_FPERIOD_OVERRIDE="&amp;AV$16)</f>
        <v>#NAME?</v>
      </c>
      <c r="AW24" s="15" t="e">
        <f ca="1">+_xll.BDP($C24,AW$15,"BEST_FPERIOD_OVERRIDE="&amp;AW$16)</f>
        <v>#NAME?</v>
      </c>
      <c r="AX24" s="15" t="e">
        <f ca="1">+_xll.BDP($C24,AX$15,"BEST_FPERIOD_OVERRIDE="&amp;AX$16)</f>
        <v>#NAME?</v>
      </c>
      <c r="AZ24" s="25">
        <f t="shared" si="248"/>
        <v>9.551243177683455E-2</v>
      </c>
      <c r="BA24" s="25">
        <f t="shared" si="249"/>
        <v>0.19180736230279538</v>
      </c>
      <c r="BB24" s="25">
        <f t="shared" si="250"/>
        <v>-0.20111472364143057</v>
      </c>
      <c r="BC24" s="25" t="e">
        <f t="shared" ca="1" si="251"/>
        <v>#NAME?</v>
      </c>
      <c r="BD24" s="25" t="e">
        <f t="shared" ca="1" si="252"/>
        <v>#NAME?</v>
      </c>
      <c r="BE24" s="25" t="e">
        <f t="shared" ca="1" si="253"/>
        <v>#NAME?</v>
      </c>
      <c r="BF24" s="25" t="e">
        <f t="shared" ca="1" si="292"/>
        <v>#NAME?</v>
      </c>
      <c r="BG24" s="25" t="e">
        <f t="shared" ca="1" si="254"/>
        <v>#NAME?</v>
      </c>
      <c r="BH24" s="25">
        <f t="shared" si="255"/>
        <v>-2.0981284785575038E-2</v>
      </c>
      <c r="BJ24" s="25">
        <f t="shared" si="256"/>
        <v>0.32368240259102954</v>
      </c>
      <c r="BK24" s="25">
        <f t="shared" si="257"/>
        <v>0.37401656314699794</v>
      </c>
      <c r="BL24" s="25">
        <f t="shared" si="258"/>
        <v>0.38650031415492325</v>
      </c>
      <c r="BM24" s="25">
        <f t="shared" si="259"/>
        <v>0.27264801458349847</v>
      </c>
      <c r="BN24" s="25" t="e">
        <f t="shared" ca="1" si="260"/>
        <v>#NAME?</v>
      </c>
      <c r="BO24" s="25" t="e">
        <f t="shared" ca="1" si="261"/>
        <v>#NAME?</v>
      </c>
      <c r="BP24" s="25" t="e">
        <f t="shared" ca="1" si="262"/>
        <v>#NAME?</v>
      </c>
      <c r="BQ24" s="25" t="e">
        <f t="shared" ca="1" si="263"/>
        <v>#NAME?</v>
      </c>
      <c r="BR24" s="15">
        <f>_xll.BDH(C24,"EARN_FOR_COMMON","FY 2009","FY 2009","Currency=USD","Period=FY","BEST_FPERIOD_OVERRIDE=FY","FILING_STATUS=MR","SCALING_FORMAT=MLN","FA_ADJUSTED=Adjusted","Sort=A","Dates=H","DateFormat=P","Fill=—","Direction=H","UseDPDF=Y")</f>
        <v>736.7</v>
      </c>
      <c r="BS24" s="15">
        <f>_xll.BDH(C24,"EARN_FOR_COMMON","FY 2019","FY 2019","Currency=USD","Period=FY","BEST_FPERIOD_OVERRIDE=FY","FILING_STATUS=MR","SCALING_FORMAT=MLN","FA_ADJUSTED=Adjusted","Sort=A","Dates=H","DateFormat=P","Fill=—","Direction=H","UseDPDF=Y")</f>
        <v>989.99</v>
      </c>
      <c r="BT24" s="15">
        <f>_xll.BDH(C24,"EARN_FOR_COMMON","FY 2020","FY 2020","Currency=USD","Period=FY","BEST_FPERIOD_OVERRIDE=FY","FILING_STATUS=MR","SCALING_FORMAT=MLN","FA_ADJUSTED=Adjusted","Sort=A","Dates=H","DateFormat=P","Fill=—","Direction=H","UseDPDF=Y")</f>
        <v>1125.3499999999999</v>
      </c>
      <c r="BU24" s="15">
        <f>_xll.BDH(C24,"EARN_FOR_COMMON","FY 2021","FY 2021","Currency=USD","Period=FY","BEST_FPERIOD_OVERRIDE=FY","FILING_STATUS=MR","SCALING_FORMAT=MLN","FA_ADJUSTED=Adjusted","Sort=A","Dates=H","DateFormat=P","Fill=—","Direction=H","UseDPDF=Y")</f>
        <v>1268.5</v>
      </c>
      <c r="BV24" s="15">
        <f>_xll.BDH(C24,"EARN_FOR_COMMON","FY 2022","FY 2022","Currency=USD","Period=FY","BEST_FPERIOD_OVERRIDE=FY","FILING_STATUS=MR","SCALING_FORMAT=MLN","FA_ADJUSTED=Adjusted","Sort=A","Dates=H","DateFormat=P","Fill=—","Direction=H","UseDPDF=Y")</f>
        <v>1925</v>
      </c>
      <c r="BW24" s="15" t="e">
        <f ca="1">+_xll.BDP($C24,BW$15,"BEST_FPERIOD_OVERRIDE="&amp;BW$16)</f>
        <v>#NAME?</v>
      </c>
      <c r="BX24" s="15" t="e">
        <f ca="1">+_xll.BDP($C24,BX$15,"BEST_FPERIOD_OVERRIDE="&amp;BX$16)</f>
        <v>#NAME?</v>
      </c>
      <c r="BY24" s="15" t="e">
        <f ca="1">+_xll.BDP($C24,BY$15,"BEST_FPERIOD_OVERRIDE="&amp;BY$16)</f>
        <v>#NAME?</v>
      </c>
      <c r="BZ24" s="15" t="e">
        <f ca="1">+_xll.BDP($C24,BZ$15,"BEST_FPERIOD_OVERRIDE="&amp;BZ$16)</f>
        <v>#NAME?</v>
      </c>
      <c r="CB24" s="25">
        <f t="shared" si="264"/>
        <v>0.13672865382478605</v>
      </c>
      <c r="CC24" s="25">
        <f t="shared" si="265"/>
        <v>0.12720486959612565</v>
      </c>
      <c r="CD24" s="25">
        <f t="shared" si="266"/>
        <v>0.517540402049665</v>
      </c>
      <c r="CE24" s="25" t="e">
        <f t="shared" ca="1" si="267"/>
        <v>#NAME?</v>
      </c>
      <c r="CF24" s="25" t="e">
        <f t="shared" ca="1" si="268"/>
        <v>#NAME?</v>
      </c>
      <c r="CG24" s="25" t="e">
        <f t="shared" ca="1" si="269"/>
        <v>#NAME?</v>
      </c>
      <c r="CH24" s="25" t="e">
        <f t="shared" ca="1" si="293"/>
        <v>#NAME?</v>
      </c>
      <c r="CI24" s="25" t="e">
        <f t="shared" ca="1" si="270"/>
        <v>#NAME?</v>
      </c>
      <c r="CJ24" s="25">
        <f t="shared" si="271"/>
        <v>2.9992384822371765E-2</v>
      </c>
      <c r="CM24" s="25">
        <f t="shared" si="294"/>
        <v>9.7162626361762691E-2</v>
      </c>
      <c r="CN24" s="25">
        <f t="shared" si="295"/>
        <v>0.11649585921325051</v>
      </c>
      <c r="CO24" s="25">
        <f t="shared" si="296"/>
        <v>0.1138587200430841</v>
      </c>
      <c r="CP24" s="25">
        <f t="shared" si="297"/>
        <v>0.15257192676547515</v>
      </c>
      <c r="CQ24" s="25" t="e">
        <f t="shared" ca="1" si="298"/>
        <v>#NAME?</v>
      </c>
      <c r="CR24" s="25" t="e">
        <f t="shared" ca="1" si="299"/>
        <v>#NAME?</v>
      </c>
      <c r="CS24" s="25" t="e">
        <f t="shared" ca="1" si="300"/>
        <v>#NAME?</v>
      </c>
      <c r="CT24" s="15" t="e">
        <f t="shared" ca="1" si="301"/>
        <v>#NAME?</v>
      </c>
      <c r="CU24" s="25">
        <f>_xll.BDH($C24,"RETURN_ON_INV_CAPITAL","FY 2019","FY 2019","Currency=USD","Period=FY","BEST_FPERIOD_OVERRIDE=FY","FILING_STATUS=MR","FA_ADJUSTED=GAAP","Sort=A","Dates=H","DateFormat=P","Fill=—","Direction=H","UseDPDF=Y")/100</f>
        <v>4.5404E-2</v>
      </c>
      <c r="CV24" s="25">
        <f>_xll.BDH($C24,"RETURN_ON_INV_CAPITAL","FY 2020","FY 2020","Currency=USD","Period=FY","BEST_FPERIOD_OVERRIDE=FY","FILING_STATUS=MR","FA_ADJUSTED=GAAP","Sort=A","Dates=H","DateFormat=P","Fill=—","Direction=H","UseDPDF=Y")/100</f>
        <v>4.7461999999999997E-2</v>
      </c>
      <c r="CW24" s="25">
        <f>_xll.BDH($C24,"RETURN_ON_INV_CAPITAL","FY 2021","FY 2021","Currency=USD","Period=FY","BEST_FPERIOD_OVERRIDE=FY","FILING_STATUS=MR","FA_ADJUSTED=GAAP","Sort=A","Dates=H","DateFormat=P","Fill=—","Direction=H","UseDPDF=Y")/100</f>
        <v>7.1682999999999997E-2</v>
      </c>
      <c r="CX24" s="25">
        <f>_xll.BDH(C24,"RETURN_COM_EQY","FY 2022","FY 2022","Currency=USD","Period=FY","BEST_FPERIOD_OVERRIDE=FY","FILING_STATUS=MR","FA_ADJUSTED=GAAP","Sort=A","Dates=H","DateFormat=P","Fill=—","Direction=H","UseDPDF=Y")/100</f>
        <v>-0.30571100000000001</v>
      </c>
      <c r="CZ24" s="15">
        <f>_xll.BDH($C24,"RETURN_COM_EQY","FY 2019","FY 2019","Currency=USD","Period=FY","BEST_FPERIOD_OVERRIDE=FY","FILING_STATUS=MR","FA_ADJUSTED=GAAP","Sort=A","Dates=H","DateFormat=P","Fill=—","Direction=H","UseDPDF=Y")/100</f>
        <v>9.7678999999999988E-2</v>
      </c>
      <c r="DA24" s="15">
        <f>_xll.BDH($C24,"RETURN_COM_EQY","FY 2020","FY 2020","Currency=USD","Period=FY","BEST_FPERIOD_OVERRIDE=FY","FILING_STATUS=MR","FA_ADJUSTED=GAAP","Sort=A","Dates=H","DateFormat=P","Fill=—","Direction=H","UseDPDF=Y")/100</f>
        <v>1.6341000000000001E-2</v>
      </c>
      <c r="DB24" s="15">
        <f>_xll.BDH($C24,"RETURN_COM_EQY","FY 2021","FY 2021","Currency=USD","Period=FY","BEST_FPERIOD_OVERRIDE=FY","FILING_STATUS=MR","FA_ADJUSTED=GAAP","Sort=A","Dates=H","DateFormat=P","Fill=—","Direction=H","UseDPDF=Y")/100</f>
        <v>-0.17755600000000002</v>
      </c>
      <c r="DC24" s="25">
        <f>_xll.BDH(C24,"RETURN_COM_EQY","FY 2022","FY 2022","Currency=USD","Period=FY","BEST_FPERIOD_OVERRIDE=FY","FILING_STATUS=MR","FA_ADJUSTED=GAAP","Sort=A","Dates=H","DateFormat=P","Fill=—","Direction=H","UseDPDF=Y")</f>
        <v>-30.571100000000001</v>
      </c>
      <c r="DD24" s="15" t="e">
        <f ca="1">(_xll.BDP(C24,"BEST_ROE","best_fperiod_override=23Y"))/100</f>
        <v>#NAME?</v>
      </c>
      <c r="DF24" s="25" t="e">
        <f ca="1">(_xll.BDP($C24,"BEST_DIV_YLD","best_fperiod_override=19Y"))/100</f>
        <v>#NAME?</v>
      </c>
      <c r="DG24" s="25" t="e">
        <f ca="1">(_xll.BDP($C24,"BEST_DIV_YLD","best_fperiod_override=20Y"))/100</f>
        <v>#NAME?</v>
      </c>
      <c r="DH24" s="25" t="e">
        <f ca="1">(_xll.BDP($C24,"BEST_DIV_YLD","best_fperiod_override=21Y"))/100</f>
        <v>#NAME?</v>
      </c>
      <c r="DI24" s="25" t="e">
        <f ca="1">(_xll.BDP($C24,"BEST_DIV_YLD","best_fperiod_override=22Y"))/100</f>
        <v>#NAME?</v>
      </c>
      <c r="DJ24" s="25" t="e">
        <f ca="1">(_xll.BDP($C24,"BEST_DIV_YLD","best_fperiod_override=23Y"))/100</f>
        <v>#NAME?</v>
      </c>
      <c r="DL24" s="48" t="e" cm="1">
        <f t="array" aca="1" ref="DL24" ca="1">_xll.BDP($C24,$DL$12)/1000</f>
        <v>#NAME?</v>
      </c>
      <c r="DM24" s="48" t="e" cm="1">
        <f t="array" aca="1" ref="DM24" ca="1">_xll.BDP($C24,$DL$13)*1000</f>
        <v>#NAME?</v>
      </c>
      <c r="DN24" s="48" t="e">
        <f t="shared" ca="1" si="273"/>
        <v>#NAME?</v>
      </c>
      <c r="DO24" s="48" t="e" cm="1">
        <f t="array" aca="1" ref="DO24" ca="1">_xll.BDP($C24,$DL$15)*1000</f>
        <v>#NAME?</v>
      </c>
      <c r="DQ24" s="15" t="e" cm="1">
        <f t="array" aca="1" ref="DQ24" ca="1">_xll.BDP(C24,"WACC")</f>
        <v>#NAME?</v>
      </c>
      <c r="DR24" s="15" t="e" cm="1">
        <f t="array" aca="1" ref="DR24" ca="1">_xll.BDP(C24,"WACC_COST_EQUITY")</f>
        <v>#NAME?</v>
      </c>
      <c r="DS24" s="15" t="e" cm="1">
        <f t="array" aca="1" ref="DS24" ca="1">_xll.BDP(C24,"WACC_COST_EQUITY")</f>
        <v>#NAME?</v>
      </c>
      <c r="DU24" s="15" t="e" cm="1">
        <f t="array" aca="1" ref="DU24" ca="1">_xll.BDP(C24,"BEST_PE_RATIO")</f>
        <v>#NAME?</v>
      </c>
      <c r="DV24" s="15" t="e" cm="1">
        <f t="array" aca="1" ref="DV24" ca="1">_xll.BDP(C24,"FIVE_YR_AVG_PRICE_EARNINGS")</f>
        <v>#NAME?</v>
      </c>
      <c r="DW24" s="15" t="e" cm="1">
        <f t="array" aca="1" ref="DW24" ca="1">_xll.BDP(C24,"10_YEAR_MOVING_AVERAGE_PE")</f>
        <v>#NAME?</v>
      </c>
      <c r="DY24" s="15" t="e" cm="1">
        <f t="array" aca="1" ref="DY24" ca="1">_xll.BDP(C24,"BEST_CUR_EV_TO_EBITDA")</f>
        <v>#NAME?</v>
      </c>
      <c r="DZ24" s="15" t="e" cm="1">
        <f t="array" aca="1" ref="DZ24" ca="1">_xll.BDP(C24,"FIVE_YEAR_AVG_EV_TO_T12_EBITDA")</f>
        <v>#NAME?</v>
      </c>
      <c r="EB24" s="15" t="e" cm="1">
        <f t="array" aca="1" ref="EB24" ca="1">_xll.BDP(C24,"BEST_PX_BPS_RATIO")</f>
        <v>#NAME?</v>
      </c>
      <c r="EC24" s="15" t="e" cm="1">
        <f t="array" aca="1" ref="EC24" ca="1">_xll.BDP(C24,"FIVE_YEAR_AVG_PRICE_BOOK")</f>
        <v>#NAME?</v>
      </c>
      <c r="ED24" s="15" t="e" cm="1">
        <f t="array" aca="1" ref="ED24" ca="1">_xll.BDP(C24,"EV_TO_T12M_SALES")</f>
        <v>#NAME?</v>
      </c>
      <c r="EE24" s="15" t="e" cm="1">
        <f t="array" aca="1" ref="EE24" ca="1">_xll.BDP(C24,"AVERAGE_EV_TO_T12M_SALES")</f>
        <v>#NAME?</v>
      </c>
      <c r="EF24" s="15" t="e">
        <f ca="1">_xll.BDP(C24,"BEST_CURRENT_EV_BEST_SALES","best_fperiod_override=23Y")</f>
        <v>#NAME?</v>
      </c>
      <c r="EH24" s="15" t="e" cm="1">
        <f t="array" aca="1" ref="EH24" ca="1">_xll.BDP(C24,"CF_FREE_CASH_FLOW")</f>
        <v>#NAME?</v>
      </c>
      <c r="EI24" s="15" t="e" cm="1">
        <f t="array" aca="1" ref="EI24" ca="1">_xll.BDP(C24,"FREE_CASH_FLOW_YIELD")/100</f>
        <v>#NAME?</v>
      </c>
      <c r="EJ24" s="15" t="e" cm="1">
        <f t="array" aca="1" ref="EJ24" ca="1">_xll.BDP(C24,"TRAIL_12M_FREE_CASH_FLOW_PER_SH")</f>
        <v>#NAME?</v>
      </c>
      <c r="EL24" s="15" t="e" cm="1">
        <f t="array" aca="1" ref="EL24" ca="1">_xll.BDP(C24,"CF_CASH_FROM_OPER")</f>
        <v>#NAME?</v>
      </c>
      <c r="EM24" s="15" t="e" cm="1">
        <f t="array" aca="1" ref="EM24" ca="1">_xll.BDP(C24,"CF_CASH_FROM_INV_ACT")</f>
        <v>#NAME?</v>
      </c>
      <c r="EN24" s="15" t="e" cm="1">
        <f t="array" aca="1" ref="EN24" ca="1">_xll.BDP(C24,"CF_CASH_FROM_FNC_ACT")</f>
        <v>#NAME?</v>
      </c>
      <c r="EP24" s="15" t="e" cm="1">
        <f t="array" aca="1" ref="EP24" ca="1">_xll.BDP(C24,"TOT_ANALYST_REC")</f>
        <v>#NAME?</v>
      </c>
      <c r="EQ24" s="15" t="e" cm="1">
        <f t="array" aca="1" ref="EQ24" ca="1">_xll.BDP(C24,"TOT_BUY_REC")</f>
        <v>#NAME?</v>
      </c>
      <c r="ER24" s="15" t="e" cm="1">
        <f t="array" aca="1" ref="ER24" ca="1">_xll.BDP(C24,"TOT_HOLD_REC")</f>
        <v>#NAME?</v>
      </c>
      <c r="ES24" s="15" t="e" cm="1">
        <f t="array" aca="1" ref="ES24" ca="1">_xll.BDP(C24,"TOT_SELL_REC")</f>
        <v>#NAME?</v>
      </c>
      <c r="ET24" s="15" t="e" cm="1">
        <f t="array" aca="1" ref="ET24" ca="1">_xll.BDP(C24,"EQY_REC_CONS")</f>
        <v>#NAME?</v>
      </c>
      <c r="EV24" s="15" t="e" cm="1">
        <f t="array" aca="1" ref="EV24" ca="1">_xll.BDP(C24,"BEST_TARGET_HI")</f>
        <v>#NAME?</v>
      </c>
      <c r="EW24" s="15" t="e" cm="1">
        <f t="array" aca="1" ref="EW24" ca="1">_xll.BDP(C24,"BEST_TARGET_LO")</f>
        <v>#NAME?</v>
      </c>
      <c r="EX24" s="15" t="e" cm="1">
        <f t="array" aca="1" ref="EX24" ca="1">_xll.BDP(C24,"BEST_TARGET_MEDIAN")</f>
        <v>#NAME?</v>
      </c>
      <c r="EZ24" s="15" t="e" cm="1">
        <f t="array" aca="1" ref="EZ24" ca="1">_xll.BDP(C24,"BEST_TARGET_1WK_CHG")</f>
        <v>#NAME?</v>
      </c>
      <c r="FA24" s="15" t="e" cm="1">
        <f t="array" aca="1" ref="FA24" ca="1">_xll.BDP(C24,"BEST_TARGET_4WK_CHG")</f>
        <v>#NAME?</v>
      </c>
      <c r="FB24" s="15" t="e" cm="1">
        <f t="array" aca="1" ref="FB24" ca="1">_xll.BDP(C24,"BEST_TARGET_3MO_CHG")</f>
        <v>#NAME?</v>
      </c>
      <c r="FC24" s="15" t="e" cm="1">
        <f t="array" aca="1" ref="FC24" ca="1">_xll.BDP(C24,"BEST_TARGET_6MO_CHG")</f>
        <v>#NAME?</v>
      </c>
      <c r="FE24" s="15" t="e" cm="1">
        <f t="array" aca="1" ref="FE24" ca="1">_xll.BDP(C24,"ANNOUNCEMENT_DT")</f>
        <v>#NAME?</v>
      </c>
      <c r="FF24" s="15" t="e" cm="1">
        <f t="array" aca="1" ref="FF24" ca="1">_xll.BDP(C24,"EXPECTED_REPORT_DT")</f>
        <v>#NAME?</v>
      </c>
      <c r="FG24" s="15" t="e" cm="1">
        <f t="array" aca="1" ref="FG24" ca="1">_xll.BDP(C24,"EARNINGS_RELATED_IMPLIED_MOVE")</f>
        <v>#NAME?</v>
      </c>
      <c r="FI24" s="15" t="e" cm="1">
        <f t="array" aca="1" ref="FI24" ca="1">_xll.BDP(C24,"SALES_SURPRISE_LAST_QTR")</f>
        <v>#NAME?</v>
      </c>
      <c r="FJ24" s="15" t="e" cm="1">
        <f t="array" aca="1" ref="FJ24" ca="1">_xll.BDP(C24,"EPS_SURPRISE_LAST_QTR")</f>
        <v>#NAME?</v>
      </c>
      <c r="FL24" s="15" t="e">
        <f ca="1">(_xll.BDP(C24,"VOLUME_AVG_5D"))/1000</f>
        <v>#NAME?</v>
      </c>
      <c r="FM24" s="15" t="e">
        <f ca="1">(_xll.BDP(C24,"VOLUME_AVG_3M"))/1000</f>
        <v>#NAME?</v>
      </c>
      <c r="FN24" s="15" t="e">
        <f ca="1">(_xll.BDP(C24,"VOLUME_AVG_6M"))/1000</f>
        <v>#NAME?</v>
      </c>
      <c r="FP24" s="15" t="e" cm="1">
        <f t="array" aca="1" ref="FP24" ca="1">_xll.BDP(C24,"CIE_DES")</f>
        <v>#NAME?</v>
      </c>
      <c r="FQ24" s="15" t="s">
        <v>849</v>
      </c>
      <c r="FS24" s="15" t="e" cm="1">
        <f t="array" aca="1" ref="FS24" ca="1">_xll.BDP(C24,"HIGH_52WEEK")</f>
        <v>#NAME?</v>
      </c>
      <c r="FT24" s="15" t="e" cm="1">
        <f t="array" aca="1" ref="FT24" ca="1">_xll.BDP(C24,"LOW_52WEEK")</f>
        <v>#NAME?</v>
      </c>
      <c r="FV24" s="15" t="e" cm="1">
        <f t="array" aca="1" ref="FV24" ca="1">_xll.BDP(C24,"CHG_PCT_WTD")</f>
        <v>#NAME?</v>
      </c>
      <c r="FW24" s="15" t="e" cm="1">
        <f t="array" aca="1" ref="FW24" ca="1">_xll.BDP(C24,"CHG_PCT_MTD")</f>
        <v>#NAME?</v>
      </c>
      <c r="FX24" s="15" t="e" cm="1">
        <f t="array" aca="1" ref="FX24" ca="1">_xll.BDP(C24,"CHG_PCT_YTD")</f>
        <v>#NAME?</v>
      </c>
      <c r="FY24" s="15" t="e" cm="1">
        <f t="array" aca="1" ref="FY24" ca="1">_xll.BDP(C24,"CHG_PCT_1YR")</f>
        <v>#NAME?</v>
      </c>
      <c r="GA24" s="15" t="e">
        <f ca="1">_xll.BDP($C24,"BEST_NET_DEBT","best_fperiod_override=19Y")</f>
        <v>#NAME?</v>
      </c>
      <c r="GB24" s="15" t="e">
        <f ca="1">_xll.BDP($C24,"BEST_NET_DEBT","best_fperiod_override=20Y")</f>
        <v>#NAME?</v>
      </c>
      <c r="GC24" s="15" t="e">
        <f ca="1">_xll.BDP($C24,"BEST_NET_DEBT","best_fperiod_override=21Y")</f>
        <v>#NAME?</v>
      </c>
      <c r="GD24" s="15" t="e">
        <f ca="1">_xll.BDP($C24,"BEST_NET_DEBT","best_fperiod_override=22Y")</f>
        <v>#NAME?</v>
      </c>
      <c r="GE24" s="15" t="e">
        <f ca="1">_xll.BDP($C24,"BEST_NET_DEBT","best_fperiod_override=23Y")</f>
        <v>#NAME?</v>
      </c>
      <c r="GG24" s="15" t="e">
        <f t="shared" ca="1" si="274"/>
        <v>#NAME?</v>
      </c>
      <c r="GH24" s="15" t="e">
        <f t="shared" ca="1" si="275"/>
        <v>#NAME?</v>
      </c>
      <c r="GI24" s="15" t="e">
        <f t="shared" ca="1" si="276"/>
        <v>#NAME?</v>
      </c>
      <c r="GJ24" s="15" t="e">
        <f t="shared" ca="1" si="277"/>
        <v>#NAME?</v>
      </c>
      <c r="GK24" s="15" t="e">
        <f t="shared" ca="1" si="278"/>
        <v>#NAME?</v>
      </c>
      <c r="GM24" s="15" t="e" cm="1">
        <f t="array" aca="1" ref="GM24" ca="1">_xll.BDP(C24,"NET_DEBT_TO_EBITDA")</f>
        <v>#NAME?</v>
      </c>
      <c r="GN24" s="15" t="e" cm="1">
        <f t="array" aca="1" ref="GN24" ca="1">_xll.BDP(C24,"EBIT_TO_INT_EXP")</f>
        <v>#NAME?</v>
      </c>
      <c r="GO24" s="15" t="e" cm="1">
        <f t="array" aca="1" ref="GO24" ca="1">_xll.BDP(C24,"TOT_DEBT_TO_TOT_EQY")</f>
        <v>#NAME?</v>
      </c>
      <c r="GP24" s="15" t="e" cm="1">
        <f t="array" aca="1" ref="GP24" ca="1">_xll.BDP(C24,"TOT_DEBT_TO_TOT_ASSET")</f>
        <v>#NAME?</v>
      </c>
      <c r="GQ24" s="15" t="e" cm="1">
        <f t="array" aca="1" ref="GQ24" ca="1">_xll.BDP(C24,"ALTMAN_Z_SCORE")</f>
        <v>#NAME?</v>
      </c>
      <c r="GR24" s="15" t="e" cm="1">
        <f t="array" aca="1" ref="GR24" ca="1">_xll.BDP(C24,"CASH_%_CURRENT_MARKET_CAP")</f>
        <v>#NAME?</v>
      </c>
      <c r="GS24" s="15" t="e" cm="1">
        <f t="array" aca="1" ref="GS24" ca="1">_xll.BDP(C24,"CASH_TO_TOT_ASSET")</f>
        <v>#NAME?</v>
      </c>
      <c r="GU24" s="15" t="e" cm="1">
        <f t="array" aca="1" ref="GU24" ca="1">_xll.BDP(C24,"BOARD_SIZE")</f>
        <v>#NAME?</v>
      </c>
      <c r="GV24" s="15" t="e" cm="1">
        <f t="array" aca="1" ref="GV24" ca="1">_xll.BDP(C24,"PCT_INDEPENDENT_DIRECTORS")</f>
        <v>#NAME?</v>
      </c>
      <c r="GW24" s="15" t="e" cm="1">
        <f t="array" aca="1" ref="GW24" ca="1">_xll.BDP(C24,"BOARD_MEETING_ATTENDANCE_PCT")</f>
        <v>#NAME?</v>
      </c>
      <c r="GX24" s="15" t="e" cm="1">
        <f t="array" aca="1" ref="GX24" ca="1">_xll.BDP(C24,"BOARD_MEETINGS_PER_YR")</f>
        <v>#NAME?</v>
      </c>
      <c r="GY24" s="15" t="e" cm="1">
        <f t="array" aca="1" ref="GY24" ca="1">_xll.BDP(C24,"NUMBER_OF_WOMEN_ON_BOARD")</f>
        <v>#NAME?</v>
      </c>
      <c r="GZ24" s="15" t="e" cm="1">
        <f t="array" aca="1" ref="GZ24" ca="1">_xll.BDP(C24,"BOARD_AVERAGE_TENURE")</f>
        <v>#NAME?</v>
      </c>
      <c r="HA24" s="15" t="e" cm="1">
        <f t="array" aca="1" ref="HA24" ca="1">_xll.BDP(C24,"BOARD_AVERAGE_AGE")</f>
        <v>#NAME?</v>
      </c>
      <c r="HC24" s="15" t="e" cm="1">
        <f t="array" aca="1" ref="HC24" ca="1">_xll.BDP(C24,"TOT_COMP_AW_TO_CEO_&amp;_EQUIV")</f>
        <v>#NAME?</v>
      </c>
      <c r="HD24" s="15" t="e" cm="1">
        <f t="array" aca="1" ref="HD24" ca="1">_xll.BDP(C24,"TOT_COMPENSATION_AW_TO_EXECS")</f>
        <v>#NAME?</v>
      </c>
      <c r="HE24" s="15" t="e" cm="1">
        <f t="array" aca="1" ref="HE24" ca="1">_xll.BDP(C24,"CF_STOCK_BASED_COMPENSATION")</f>
        <v>#NAME?</v>
      </c>
      <c r="HF24" s="15" t="e" cm="1">
        <f t="array" aca="1" ref="HF24" ca="1">_xll.BDP(C24,"AVERAGE_BOD_TOTAL_COMPENSATION")</f>
        <v>#NAME?</v>
      </c>
      <c r="HH24" s="15" t="e" cm="1">
        <f t="array" aca="1" ref="HH24" ca="1">_xll.BDP(C24,"ISS_QUALITYSCORE")</f>
        <v>#NAME?</v>
      </c>
      <c r="HK24" s="15" t="e" cm="1">
        <f t="array" aca="1" ref="HK24" ca="1">_xll.BDP(C24,"EQY_SH_OUT")</f>
        <v>#NAME?</v>
      </c>
      <c r="HL24" s="15" t="e">
        <f t="shared" ca="1" si="279"/>
        <v>#NAME?</v>
      </c>
      <c r="HN24" s="15">
        <v>8.5</v>
      </c>
      <c r="HO24" s="15">
        <v>2</v>
      </c>
      <c r="HP24" s="39" t="e">
        <f t="shared" ca="1" si="280"/>
        <v>#NAME?</v>
      </c>
      <c r="HQ24" s="15" t="e">
        <f t="shared" ca="1" si="281"/>
        <v>#NAME?</v>
      </c>
      <c r="HS24" s="15" t="e">
        <f t="shared" ca="1" si="302"/>
        <v>#NAME?</v>
      </c>
      <c r="HU24" s="15" t="e">
        <f t="shared" ca="1" si="282"/>
        <v>#NAME?</v>
      </c>
      <c r="HW24" s="15" t="e">
        <f t="shared" ca="1" si="303"/>
        <v>#NAME?</v>
      </c>
      <c r="HY24" s="39" t="e">
        <f t="shared" ca="1" si="283"/>
        <v>#NAME?</v>
      </c>
      <c r="IA24" s="15" t="e">
        <f t="shared" ca="1" si="284"/>
        <v>#NAME?</v>
      </c>
      <c r="IB24" s="15" t="e">
        <f t="shared" ca="1" si="285"/>
        <v>#NAME?</v>
      </c>
      <c r="IC24" s="15" t="e">
        <f t="shared" ca="1" si="286"/>
        <v>#NAME?</v>
      </c>
      <c r="ID24" s="15" t="e">
        <f t="shared" ca="1" si="287"/>
        <v>#NAME?</v>
      </c>
      <c r="IE24" s="39" t="e">
        <f t="shared" ca="1" si="288"/>
        <v>#NAME?</v>
      </c>
      <c r="IF24" s="39">
        <f t="shared" si="289"/>
        <v>2.9992384822371765</v>
      </c>
      <c r="IG24" s="39" t="e">
        <f t="shared" ca="1" si="290"/>
        <v>#NAME?</v>
      </c>
      <c r="II24" s="15">
        <f t="shared" si="304"/>
        <v>5</v>
      </c>
    </row>
    <row r="25" spans="1:243">
      <c r="A25" s="15">
        <f t="shared" si="305"/>
        <v>5</v>
      </c>
      <c r="B25" s="15" t="s">
        <v>14</v>
      </c>
      <c r="C25" s="15" t="s">
        <v>499</v>
      </c>
      <c r="D25" s="15" t="s">
        <v>13</v>
      </c>
      <c r="E25" s="15" t="str">
        <f t="shared" si="236"/>
        <v>A1IV34</v>
      </c>
      <c r="F25" s="15">
        <f t="shared" si="237"/>
        <v>5</v>
      </c>
      <c r="G25" s="15" t="str">
        <f t="shared" si="238"/>
        <v>Apartment Investment and Management Co</v>
      </c>
      <c r="H25" s="24">
        <v>4.74E-5</v>
      </c>
      <c r="I25" s="15" t="e" cm="1">
        <f t="array" aca="1" ref="I25" ca="1">_xll.BDP(C25,"GICS_SECTOR_NAME")</f>
        <v>#NAME?</v>
      </c>
      <c r="J25" s="15" t="e">
        <f t="shared" ca="1" si="239"/>
        <v>#NAME?</v>
      </c>
      <c r="K25" s="46" t="e" cm="1">
        <f t="array" aca="1" ref="K25" ca="1">_xll.BDP(C25,"BEST_PE_RATIO")</f>
        <v>#NAME?</v>
      </c>
      <c r="L25" s="46" t="e" cm="1">
        <f t="array" aca="1" ref="L25" ca="1">_xll.BDP(C25,"px_last")</f>
        <v>#NAME?</v>
      </c>
      <c r="M25" s="15" t="e" cm="1">
        <f t="array" aca="1" ref="M25" ca="1">_xll.BDP(C25,"COUNTRY_FULL_NAME")</f>
        <v>#NAME?</v>
      </c>
      <c r="N25" s="15" t="e" cm="1">
        <f t="array" aca="1" ref="N25" ca="1">_xll.BDP(C25,"px_last")</f>
        <v>#NAME?</v>
      </c>
      <c r="O25" s="15" t="e" cm="1">
        <f t="array" aca="1" ref="O25" ca="1">_xll.BDP(C25,"CRNCY")</f>
        <v>#NAME?</v>
      </c>
      <c r="Q25" s="15" t="e" cm="1">
        <f t="array" aca="1" ref="Q25" ca="1">_xll.BDP(C25,"GICS_SECTOR_NAME")</f>
        <v>#NAME?</v>
      </c>
      <c r="R25" s="15" t="e" cm="1">
        <f t="array" aca="1" ref="R25" ca="1">_xll.BDP(C25,"GICS_INDUSTRY_NAME")</f>
        <v>#NAME?</v>
      </c>
      <c r="S25" s="15" t="e" cm="1">
        <f t="array" aca="1" ref="S25" ca="1">_xll.BDP(C25,"GICS_INDUSTRY_GROUP_NAME")</f>
        <v>#NAME?</v>
      </c>
      <c r="T25" s="15" t="e" cm="1">
        <f t="array" aca="1" ref="T25" ca="1">_xll.BDP(C25,"GICS_SUB_INDUSTRY_NAME")</f>
        <v>#NAME?</v>
      </c>
      <c r="U25" s="15" t="s">
        <v>1521</v>
      </c>
      <c r="V25" s="15">
        <f>_xll.BDH(C25,"SALES_REV_TURN","FY 2009","FY 2009","Currency=USD","Period=FY","BEST_FPERIOD_OVERRIDE=FY","FILING_STATUS=MR","SCALING_FORMAT=MLN","FA_ADJUSTED=Adjusted","Sort=A","Dates=H","DateFormat=P","Fill=—","Direction=H","UseDPDF=Y")</f>
        <v>1047.702</v>
      </c>
      <c r="W25" s="15">
        <f>_xll.BDH(C25,"SALES_REV_TURN","FY 2019","FY 2019","Currency=USD","Period=FY","BEST_FPERIOD_OVERRIDE=FY","FILING_STATUS=MR","SCALING_FORMAT=MLN","FA_ADJUSTED=Adjusted","Sort=A","Dates=H","DateFormat=P","Fill=—","Direction=H","UseDPDF=Y")</f>
        <v>925.71799999999996</v>
      </c>
      <c r="X25" s="15">
        <f>_xll.BDH(C25,"SALES_REV_TURN","FY 2020","FY 2020","Currency=USD","Period=FY","BEST_FPERIOD_OVERRIDE=FY","FILING_STATUS=MR","SCALING_FORMAT=MLN","FA_ADJUSTED=Adjusted","Sort=A","Dates=H","DateFormat=P","Fill=—","Direction=H","UseDPDF=Y")</f>
        <v>151.56100000000001</v>
      </c>
      <c r="Y25" s="15">
        <f>_xll.BDH(C25,"SALES_REV_TURN","FY 2021","FY 2021","Currency=USD","Period=FY","BEST_FPERIOD_OVERRIDE=FY","FILING_STATUS=MR","SCALING_FORMAT=MLN","FA_ADJUSTED=Adjusted","Sort=A","Dates=H","DateFormat=P","Fill=—","Direction=H","UseDPDF=Y")</f>
        <v>172.113</v>
      </c>
      <c r="Z25" s="15">
        <f>_xll.BDH(C25,"SALES_REV_TURN","FY 2022","FY 2022","Currency=USD","Period=FY","BEST_FPERIOD_OVERRIDE=FY","FILING_STATUS=MR","SCALING_FORMAT=MLN","FA_ADJUSTED=Adjusted","Sort=A","Dates=H","DateFormat=P","Fill=—","Direction=H","UseDPDF=Y")</f>
        <v>190.34399999999999</v>
      </c>
      <c r="AA25" s="15" t="e">
        <f ca="1">+_xll.BDP($C25,AA$15,"BEST_FPERIOD_OVERRIDE="&amp;AA$16)</f>
        <v>#NAME?</v>
      </c>
      <c r="AB25" s="15" t="e">
        <f ca="1">+_xll.BDP($C25,AB$15,"BEST_FPERIOD_OVERRIDE="&amp;AB$16)</f>
        <v>#NAME?</v>
      </c>
      <c r="AC25" s="15" t="e">
        <f ca="1">+_xll.BDP($C25,AC$15,"BEST_FPERIOD_OVERRIDE="&amp;AC$16)</f>
        <v>#NAME?</v>
      </c>
      <c r="AD25" s="15" t="e">
        <f ca="1">+_xll.BDP($C25,AD$15,"BEST_FPERIOD_OVERRIDE="&amp;AD$16)</f>
        <v>#NAME?</v>
      </c>
      <c r="AF25" s="25">
        <f t="shared" si="240"/>
        <v>-0.83627735444271367</v>
      </c>
      <c r="AG25" s="25">
        <f t="shared" si="241"/>
        <v>0.13560216678433101</v>
      </c>
      <c r="AH25" s="25">
        <f t="shared" si="242"/>
        <v>0.10592459605026927</v>
      </c>
      <c r="AI25" s="25" t="e">
        <f t="shared" ca="1" si="243"/>
        <v>#NAME?</v>
      </c>
      <c r="AJ25" s="25" t="e">
        <f t="shared" ca="1" si="244"/>
        <v>#NAME?</v>
      </c>
      <c r="AK25" s="25" t="e">
        <f t="shared" ca="1" si="245"/>
        <v>#NAME?</v>
      </c>
      <c r="AL25" s="25" t="e">
        <f t="shared" ca="1" si="291"/>
        <v>#NAME?</v>
      </c>
      <c r="AM25" s="25" t="e">
        <f t="shared" ca="1" si="246"/>
        <v>#NAME?</v>
      </c>
      <c r="AN25" s="25">
        <f t="shared" si="247"/>
        <v>-1.2302183801427113E-2</v>
      </c>
      <c r="AP25" s="15">
        <f>_xll.BDH(C25,"EBITDA","FY 2009","FY 2009","Currency=USD","Period=FY","BEST_FPERIOD_OVERRIDE=FY","FILING_STATUS=MR","SCALING_FORMAT=MLN","FA_ADJUSTED=Adjusted","Sort=A","Dates=H","DateFormat=P","Fill=—","Direction=H","UseDPDF=Y")</f>
        <v>500.52</v>
      </c>
      <c r="AQ25" s="15">
        <f>_xll.BDH(C25,"EBITDA","FY 2019","FY 2019","Currency=USD","Period=FY","BEST_FPERIOD_OVERRIDE=FY","FILING_STATUS=MR","SCALING_FORMAT=MLN","FA_ADJUSTED=Adjusted","Sort=A","Dates=H","DateFormat=P","Fill=—","Direction=H","UseDPDF=Y")</f>
        <v>559.06799999999998</v>
      </c>
      <c r="AR25" s="15">
        <f>_xll.BDH(C25,"EBITDA","FY 2020","FY 2020","Currency=USD","Period=FY","BEST_FPERIOD_OVERRIDE=FY","FILING_STATUS=MR","SCALING_FORMAT=MLN","FA_ADJUSTED=Adjusted","Sort=A","Dates=H","DateFormat=P","Fill=—","Direction=H","UseDPDF=Y")</f>
        <v>79.578000000000003</v>
      </c>
      <c r="AS25" s="15">
        <f>_xll.BDH(C25,"EBITDA","FY 2021","FY 2021","Currency=USD","Period=FY","BEST_FPERIOD_OVERRIDE=FY","FILING_STATUS=MR","SCALING_FORMAT=MLN","FA_ADJUSTED=Adjusted","Sort=A","Dates=H","DateFormat=P","Fill=—","Direction=H","UseDPDF=Y")</f>
        <v>71.349000000000004</v>
      </c>
      <c r="AT25" s="15">
        <f>_xll.BDH(C25,"EBITDA","FY 2022","FY 2022","Currency=USD","Period=FY","BEST_FPERIOD_OVERRIDE=FY","FILING_STATUS=MR","SCALING_FORMAT=MLN","FA_ADJUSTED=Adjusted","Sort=A","Dates=H","DateFormat=P","Fill=—","Direction=H","UseDPDF=Y")</f>
        <v>-128.084</v>
      </c>
      <c r="AU25" s="15" t="e">
        <f ca="1">+_xll.BDP($C25,AU$15,"BEST_FPERIOD_OVERRIDE="&amp;AU$16)</f>
        <v>#NAME?</v>
      </c>
      <c r="AV25" s="15" t="e">
        <f ca="1">+_xll.BDP($C25,AV$15,"BEST_FPERIOD_OVERRIDE="&amp;AV$16)</f>
        <v>#NAME?</v>
      </c>
      <c r="AW25" s="15" t="e">
        <f ca="1">+_xll.BDP($C25,AW$15,"BEST_FPERIOD_OVERRIDE="&amp;AW$16)</f>
        <v>#NAME?</v>
      </c>
      <c r="AX25" s="15" t="e">
        <f ca="1">+_xll.BDP($C25,AX$15,"BEST_FPERIOD_OVERRIDE="&amp;AX$16)</f>
        <v>#NAME?</v>
      </c>
      <c r="AZ25" s="25">
        <f t="shared" si="248"/>
        <v>-0.85765953336624523</v>
      </c>
      <c r="BA25" s="25">
        <f t="shared" si="249"/>
        <v>-0.10340797707909222</v>
      </c>
      <c r="BB25" s="25">
        <f t="shared" si="250"/>
        <v>-2.795175825870019</v>
      </c>
      <c r="BC25" s="25" t="e">
        <f t="shared" ca="1" si="251"/>
        <v>#NAME?</v>
      </c>
      <c r="BD25" s="25" t="e">
        <f t="shared" ca="1" si="252"/>
        <v>#NAME?</v>
      </c>
      <c r="BE25" s="25" t="e">
        <f t="shared" ca="1" si="253"/>
        <v>#NAME?</v>
      </c>
      <c r="BF25" s="25" t="e">
        <f t="shared" ca="1" si="292"/>
        <v>#NAME?</v>
      </c>
      <c r="BG25" s="25" t="e">
        <f t="shared" ca="1" si="254"/>
        <v>#NAME?</v>
      </c>
      <c r="BH25" s="25">
        <f t="shared" si="255"/>
        <v>1.1123769461246047E-2</v>
      </c>
      <c r="BJ25" s="25">
        <f t="shared" si="256"/>
        <v>0.60392905830933397</v>
      </c>
      <c r="BK25" s="25">
        <f t="shared" si="257"/>
        <v>0.52505591807918928</v>
      </c>
      <c r="BL25" s="25">
        <f t="shared" si="258"/>
        <v>0.41454741942793399</v>
      </c>
      <c r="BM25" s="25">
        <f t="shared" si="259"/>
        <v>-0.67290799815071667</v>
      </c>
      <c r="BN25" s="25" t="e">
        <f t="shared" ca="1" si="260"/>
        <v>#NAME?</v>
      </c>
      <c r="BO25" s="25" t="e">
        <f t="shared" ca="1" si="261"/>
        <v>#NAME?</v>
      </c>
      <c r="BP25" s="25" t="e">
        <f t="shared" ca="1" si="262"/>
        <v>#NAME?</v>
      </c>
      <c r="BQ25" s="25" t="e">
        <f t="shared" ca="1" si="263"/>
        <v>#NAME?</v>
      </c>
      <c r="BR25" s="15">
        <f>_xll.BDH(C25,"EARN_FOR_COMMON","FY 2009","FY 2009","Currency=USD","Period=FY","BEST_FPERIOD_OVERRIDE=FY","FILING_STATUS=MR","SCALING_FORMAT=MLN","FA_ADJUSTED=Adjusted","Sort=A","Dates=H","DateFormat=P","Fill=—","Direction=H","UseDPDF=Y")</f>
        <v>-277.11799999999999</v>
      </c>
      <c r="BS25" s="15">
        <f>_xll.BDH(C25,"EARN_FOR_COMMON","FY 2019","FY 2019","Currency=USD","Period=FY","BEST_FPERIOD_OVERRIDE=FY","FILING_STATUS=MR","SCALING_FORMAT=MLN","FA_ADJUSTED=Adjusted","Sort=A","Dates=H","DateFormat=P","Fill=—","Direction=H","UseDPDF=Y")</f>
        <v>-35.816000000000003</v>
      </c>
      <c r="BT25" s="15">
        <f>_xll.BDH(C25,"EARN_FOR_COMMON","FY 2020","FY 2020","Currency=USD","Period=FY","BEST_FPERIOD_OVERRIDE=FY","FILING_STATUS=MR","SCALING_FORMAT=MLN","FA_ADJUSTED=Adjusted","Sort=A","Dates=H","DateFormat=P","Fill=—","Direction=H","UseDPDF=Y")</f>
        <v>7.4884000000000004</v>
      </c>
      <c r="BU25" s="15">
        <f>_xll.BDH(C25,"EARN_FOR_COMMON","FY 2021","FY 2021","Currency=USD","Period=FY","BEST_FPERIOD_OVERRIDE=FY","FILING_STATUS=MR","SCALING_FORMAT=MLN","FA_ADJUSTED=Adjusted","Sort=A","Dates=H","DateFormat=P","Fill=—","Direction=H","UseDPDF=Y")</f>
        <v>-5.91</v>
      </c>
      <c r="BV25" s="15">
        <f>_xll.BDH(C25,"EARN_FOR_COMMON","FY 2022","FY 2022","Currency=USD","Period=FY","BEST_FPERIOD_OVERRIDE=FY","FILING_STATUS=MR","SCALING_FORMAT=MLN","FA_ADJUSTED=Adjusted","Sort=A","Dates=H","DateFormat=P","Fill=—","Direction=H","UseDPDF=Y")</f>
        <v>-355.30500000000001</v>
      </c>
      <c r="BW25" s="15" t="e">
        <f ca="1">+_xll.BDP($C25,BW$15,"BEST_FPERIOD_OVERRIDE="&amp;BW$16)</f>
        <v>#NAME?</v>
      </c>
      <c r="BX25" s="15" t="e">
        <f ca="1">+_xll.BDP($C25,BX$15,"BEST_FPERIOD_OVERRIDE="&amp;BX$16)</f>
        <v>#NAME?</v>
      </c>
      <c r="BY25" s="15" t="e">
        <f ca="1">+_xll.BDP($C25,BY$15,"BEST_FPERIOD_OVERRIDE="&amp;BY$16)</f>
        <v>#NAME?</v>
      </c>
      <c r="BZ25" s="15" t="e">
        <f ca="1">+_xll.BDP($C25,BZ$15,"BEST_FPERIOD_OVERRIDE="&amp;BZ$16)</f>
        <v>#NAME?</v>
      </c>
      <c r="CB25" s="25">
        <f t="shared" si="264"/>
        <v>-1.2090797408979228</v>
      </c>
      <c r="CC25" s="25">
        <f t="shared" si="265"/>
        <v>-1.789220661289461</v>
      </c>
      <c r="CD25" s="25">
        <f t="shared" si="266"/>
        <v>59.119289340101524</v>
      </c>
      <c r="CE25" s="25" t="e">
        <f t="shared" ca="1" si="267"/>
        <v>#NAME?</v>
      </c>
      <c r="CF25" s="25" t="e">
        <f t="shared" ca="1" si="268"/>
        <v>#NAME?</v>
      </c>
      <c r="CG25" s="25" t="e">
        <f t="shared" ca="1" si="269"/>
        <v>#NAME?</v>
      </c>
      <c r="CH25" s="25" t="e">
        <f t="shared" ca="1" si="293"/>
        <v>#NAME?</v>
      </c>
      <c r="CI25" s="25" t="e">
        <f t="shared" ca="1" si="270"/>
        <v>#NAME?</v>
      </c>
      <c r="CJ25" s="25">
        <f t="shared" si="271"/>
        <v>-0.18503072735812354</v>
      </c>
      <c r="CM25" s="25">
        <f t="shared" si="294"/>
        <v>-3.8689968219263321E-2</v>
      </c>
      <c r="CN25" s="25">
        <f t="shared" si="295"/>
        <v>4.940848899123125E-2</v>
      </c>
      <c r="CO25" s="25">
        <f t="shared" si="296"/>
        <v>-3.4337905910651723E-2</v>
      </c>
      <c r="CP25" s="25">
        <f t="shared" si="297"/>
        <v>-1.8666467028117515</v>
      </c>
      <c r="CQ25" s="25" t="e">
        <f t="shared" ca="1" si="298"/>
        <v>#NAME?</v>
      </c>
      <c r="CR25" s="25" t="e">
        <f t="shared" ca="1" si="299"/>
        <v>#NAME?</v>
      </c>
      <c r="CS25" s="25" t="e">
        <f t="shared" ca="1" si="300"/>
        <v>#NAME?</v>
      </c>
      <c r="CT25" s="15" t="e">
        <f t="shared" ca="1" si="301"/>
        <v>#NAME?</v>
      </c>
      <c r="CU25" s="25">
        <f>_xll.BDH($C25,"RETURN_ON_INV_CAPITAL","FY 2019","FY 2019","Currency=USD","Period=FY","BEST_FPERIOD_OVERRIDE=FY","FILING_STATUS=MR","FA_ADJUSTED=GAAP","Sort=A","Dates=H","DateFormat=P","Fill=—","Direction=H","UseDPDF=Y")/100</f>
        <v>3.8831000000000004E-2</v>
      </c>
      <c r="CV25" s="25">
        <f>_xll.BDH($C25,"RETURN_ON_INV_CAPITAL","FY 2020","FY 2020","Currency=USD","Period=FY","BEST_FPERIOD_OVERRIDE=FY","FILING_STATUS=MR","FA_ADJUSTED=GAAP","Sort=A","Dates=H","DateFormat=P","Fill=—","Direction=H","UseDPDF=Y")/100</f>
        <v>-1.147E-3</v>
      </c>
      <c r="CW25" s="25">
        <f>_xll.BDH($C25,"RETURN_ON_INV_CAPITAL","FY 2021","FY 2021","Currency=USD","Period=FY","BEST_FPERIOD_OVERRIDE=FY","FILING_STATUS=MR","FA_ADJUSTED=GAAP","Sort=A","Dates=H","DateFormat=P","Fill=—","Direction=H","UseDPDF=Y")/100</f>
        <v>-5.8200000000000005E-4</v>
      </c>
      <c r="CX25" s="25">
        <f>_xll.BDH(C25,"RETURN_COM_EQY","FY 2022","FY 2022","Currency=USD","Period=FY","BEST_FPERIOD_OVERRIDE=FY","FILING_STATUS=MR","FA_ADJUSTED=GAAP","Sort=A","Dates=H","DateFormat=P","Fill=—","Direction=H","UseDPDF=Y")/100</f>
        <v>0.144458</v>
      </c>
      <c r="CZ25" s="15">
        <f>_xll.BDH($C25,"RETURN_COM_EQY","FY 2019","FY 2019","Currency=USD","Period=FY","BEST_FPERIOD_OVERRIDE=FY","FILING_STATUS=MR","FA_ADJUSTED=GAAP","Sort=A","Dates=H","DateFormat=P","Fill=—","Direction=H","UseDPDF=Y")/100</f>
        <v>0.27859499999999998</v>
      </c>
      <c r="DA25" s="15">
        <f>_xll.BDH($C25,"RETURN_COM_EQY","FY 2020","FY 2020","Currency=USD","Period=FY","BEST_FPERIOD_OVERRIDE=FY","FILING_STATUS=MR","FA_ADJUSTED=GAAP","Sort=A","Dates=H","DateFormat=P","Fill=—","Direction=H","UseDPDF=Y")/100</f>
        <v>-4.4209999999999996E-3</v>
      </c>
      <c r="DB25" s="15">
        <f>_xll.BDH($C25,"RETURN_COM_EQY","FY 2021","FY 2021","Currency=USD","Period=FY","BEST_FPERIOD_OVERRIDE=FY","FILING_STATUS=MR","FA_ADJUSTED=GAAP","Sort=A","Dates=H","DateFormat=P","Fill=—","Direction=H","UseDPDF=Y")/100</f>
        <v>-1.1816E-2</v>
      </c>
      <c r="DC25" s="25">
        <f>_xll.BDH(C25,"RETURN_COM_EQY","FY 2022","FY 2022","Currency=USD","Period=FY","BEST_FPERIOD_OVERRIDE=FY","FILING_STATUS=MR","FA_ADJUSTED=GAAP","Sort=A","Dates=H","DateFormat=P","Fill=—","Direction=H","UseDPDF=Y")</f>
        <v>14.4458</v>
      </c>
      <c r="DD25" s="15" t="e">
        <f ca="1">(_xll.BDP(C25,"BEST_ROE","best_fperiod_override=23Y"))/100</f>
        <v>#NAME?</v>
      </c>
      <c r="DF25" s="25" t="e">
        <f ca="1">(_xll.BDP($C25,"BEST_DIV_YLD","best_fperiod_override=19Y"))/100</f>
        <v>#NAME?</v>
      </c>
      <c r="DG25" s="25" t="e">
        <f ca="1">(_xll.BDP($C25,"BEST_DIV_YLD","best_fperiod_override=20Y"))/100</f>
        <v>#NAME?</v>
      </c>
      <c r="DH25" s="25" t="e">
        <f ca="1">(_xll.BDP($C25,"BEST_DIV_YLD","best_fperiod_override=21Y"))/100</f>
        <v>#NAME?</v>
      </c>
      <c r="DI25" s="25" t="e">
        <f ca="1">(_xll.BDP($C25,"BEST_DIV_YLD","best_fperiod_override=22Y"))/100</f>
        <v>#NAME?</v>
      </c>
      <c r="DJ25" s="25" t="e">
        <f ca="1">(_xll.BDP($C25,"BEST_DIV_YLD","best_fperiod_override=23Y"))/100</f>
        <v>#NAME?</v>
      </c>
      <c r="DL25" s="48" t="e" cm="1">
        <f t="array" aca="1" ref="DL25" ca="1">_xll.BDP($C25,$DL$12)/1000</f>
        <v>#NAME?</v>
      </c>
      <c r="DM25" s="48" t="e" cm="1">
        <f t="array" aca="1" ref="DM25" ca="1">_xll.BDP($C25,$DL$13)*1000</f>
        <v>#NAME?</v>
      </c>
      <c r="DN25" s="48" t="e">
        <f t="shared" ca="1" si="273"/>
        <v>#NAME?</v>
      </c>
      <c r="DO25" s="48" t="e" cm="1">
        <f t="array" aca="1" ref="DO25" ca="1">_xll.BDP($C25,$DL$15)*1000</f>
        <v>#NAME?</v>
      </c>
      <c r="DQ25" s="15" t="e" cm="1">
        <f t="array" aca="1" ref="DQ25" ca="1">_xll.BDP(C25,"WACC")</f>
        <v>#NAME?</v>
      </c>
      <c r="DR25" s="15" t="e" cm="1">
        <f t="array" aca="1" ref="DR25" ca="1">_xll.BDP(C25,"WACC_COST_EQUITY")</f>
        <v>#NAME?</v>
      </c>
      <c r="DS25" s="15" t="e" cm="1">
        <f t="array" aca="1" ref="DS25" ca="1">_xll.BDP(C25,"WACC_COST_EQUITY")</f>
        <v>#NAME?</v>
      </c>
      <c r="DU25" s="15" t="e" cm="1">
        <f t="array" aca="1" ref="DU25" ca="1">_xll.BDP(C25,"BEST_PE_RATIO")</f>
        <v>#NAME?</v>
      </c>
      <c r="DV25" s="15" t="e" cm="1">
        <f t="array" aca="1" ref="DV25" ca="1">_xll.BDP(C25,"FIVE_YR_AVG_PRICE_EARNINGS")</f>
        <v>#NAME?</v>
      </c>
      <c r="DW25" s="15" t="e" cm="1">
        <f t="array" aca="1" ref="DW25" ca="1">_xll.BDP(C25,"10_YEAR_MOVING_AVERAGE_PE")</f>
        <v>#NAME?</v>
      </c>
      <c r="DY25" s="15" t="e" cm="1">
        <f t="array" aca="1" ref="DY25" ca="1">_xll.BDP(C25,"BEST_CUR_EV_TO_EBITDA")</f>
        <v>#NAME?</v>
      </c>
      <c r="DZ25" s="15" t="e" cm="1">
        <f t="array" aca="1" ref="DZ25" ca="1">_xll.BDP(C25,"FIVE_YEAR_AVG_EV_TO_T12_EBITDA")</f>
        <v>#NAME?</v>
      </c>
      <c r="EB25" s="15" t="e" cm="1">
        <f t="array" aca="1" ref="EB25" ca="1">_xll.BDP(C25,"BEST_PX_BPS_RATIO")</f>
        <v>#NAME?</v>
      </c>
      <c r="EC25" s="15" t="e" cm="1">
        <f t="array" aca="1" ref="EC25" ca="1">_xll.BDP(C25,"FIVE_YEAR_AVG_PRICE_BOOK")</f>
        <v>#NAME?</v>
      </c>
      <c r="ED25" s="15" t="e" cm="1">
        <f t="array" aca="1" ref="ED25" ca="1">_xll.BDP(C25,"EV_TO_T12M_SALES")</f>
        <v>#NAME?</v>
      </c>
      <c r="EE25" s="15" t="e" cm="1">
        <f t="array" aca="1" ref="EE25" ca="1">_xll.BDP(C25,"AVERAGE_EV_TO_T12M_SALES")</f>
        <v>#NAME?</v>
      </c>
      <c r="EF25" s="15" t="e">
        <f ca="1">_xll.BDP(C25,"BEST_CURRENT_EV_BEST_SALES","best_fperiod_override=23Y")</f>
        <v>#NAME?</v>
      </c>
      <c r="EH25" s="15" t="e" cm="1">
        <f t="array" aca="1" ref="EH25" ca="1">_xll.BDP(C25,"CF_FREE_CASH_FLOW")</f>
        <v>#NAME?</v>
      </c>
      <c r="EI25" s="15" t="e" cm="1">
        <f t="array" aca="1" ref="EI25" ca="1">_xll.BDP(C25,"FREE_CASH_FLOW_YIELD")/100</f>
        <v>#NAME?</v>
      </c>
      <c r="EJ25" s="15" t="e" cm="1">
        <f t="array" aca="1" ref="EJ25" ca="1">_xll.BDP(C25,"TRAIL_12M_FREE_CASH_FLOW_PER_SH")</f>
        <v>#NAME?</v>
      </c>
      <c r="EL25" s="15" t="e" cm="1">
        <f t="array" aca="1" ref="EL25" ca="1">_xll.BDP(C25,"CF_CASH_FROM_OPER")</f>
        <v>#NAME?</v>
      </c>
      <c r="EM25" s="15" t="e" cm="1">
        <f t="array" aca="1" ref="EM25" ca="1">_xll.BDP(C25,"CF_CASH_FROM_INV_ACT")</f>
        <v>#NAME?</v>
      </c>
      <c r="EN25" s="15" t="e" cm="1">
        <f t="array" aca="1" ref="EN25" ca="1">_xll.BDP(C25,"CF_CASH_FROM_FNC_ACT")</f>
        <v>#NAME?</v>
      </c>
      <c r="EP25" s="15" t="e" cm="1">
        <f t="array" aca="1" ref="EP25" ca="1">_xll.BDP(C25,"TOT_ANALYST_REC")</f>
        <v>#NAME?</v>
      </c>
      <c r="EQ25" s="15" t="e" cm="1">
        <f t="array" aca="1" ref="EQ25" ca="1">_xll.BDP(C25,"TOT_BUY_REC")</f>
        <v>#NAME?</v>
      </c>
      <c r="ER25" s="15" t="e" cm="1">
        <f t="array" aca="1" ref="ER25" ca="1">_xll.BDP(C25,"TOT_HOLD_REC")</f>
        <v>#NAME?</v>
      </c>
      <c r="ES25" s="15" t="e" cm="1">
        <f t="array" aca="1" ref="ES25" ca="1">_xll.BDP(C25,"TOT_SELL_REC")</f>
        <v>#NAME?</v>
      </c>
      <c r="ET25" s="15" t="e" cm="1">
        <f t="array" aca="1" ref="ET25" ca="1">_xll.BDP(C25,"EQY_REC_CONS")</f>
        <v>#NAME?</v>
      </c>
      <c r="EV25" s="15" t="e" cm="1">
        <f t="array" aca="1" ref="EV25" ca="1">_xll.BDP(C25,"BEST_TARGET_HI")</f>
        <v>#NAME?</v>
      </c>
      <c r="EW25" s="15" t="e" cm="1">
        <f t="array" aca="1" ref="EW25" ca="1">_xll.BDP(C25,"BEST_TARGET_LO")</f>
        <v>#NAME?</v>
      </c>
      <c r="EX25" s="15" t="e" cm="1">
        <f t="array" aca="1" ref="EX25" ca="1">_xll.BDP(C25,"BEST_TARGET_MEDIAN")</f>
        <v>#NAME?</v>
      </c>
      <c r="EZ25" s="15" t="e" cm="1">
        <f t="array" aca="1" ref="EZ25" ca="1">_xll.BDP(C25,"BEST_TARGET_1WK_CHG")</f>
        <v>#NAME?</v>
      </c>
      <c r="FA25" s="15" t="e" cm="1">
        <f t="array" aca="1" ref="FA25" ca="1">_xll.BDP(C25,"BEST_TARGET_4WK_CHG")</f>
        <v>#NAME?</v>
      </c>
      <c r="FB25" s="15" t="e" cm="1">
        <f t="array" aca="1" ref="FB25" ca="1">_xll.BDP(C25,"BEST_TARGET_3MO_CHG")</f>
        <v>#NAME?</v>
      </c>
      <c r="FC25" s="15" t="e" cm="1">
        <f t="array" aca="1" ref="FC25" ca="1">_xll.BDP(C25,"BEST_TARGET_6MO_CHG")</f>
        <v>#NAME?</v>
      </c>
      <c r="FE25" s="15" t="e" cm="1">
        <f t="array" aca="1" ref="FE25" ca="1">_xll.BDP(C25,"ANNOUNCEMENT_DT")</f>
        <v>#NAME?</v>
      </c>
      <c r="FF25" s="15" t="e" cm="1">
        <f t="array" aca="1" ref="FF25" ca="1">_xll.BDP(C25,"EXPECTED_REPORT_DT")</f>
        <v>#NAME?</v>
      </c>
      <c r="FG25" s="15" t="e" cm="1">
        <f t="array" aca="1" ref="FG25" ca="1">_xll.BDP(C25,"EARNINGS_RELATED_IMPLIED_MOVE")</f>
        <v>#NAME?</v>
      </c>
      <c r="FI25" s="15" t="e" cm="1">
        <f t="array" aca="1" ref="FI25" ca="1">_xll.BDP(C25,"SALES_SURPRISE_LAST_QTR")</f>
        <v>#NAME?</v>
      </c>
      <c r="FJ25" s="15" t="e" cm="1">
        <f t="array" aca="1" ref="FJ25" ca="1">_xll.BDP(C25,"EPS_SURPRISE_LAST_QTR")</f>
        <v>#NAME?</v>
      </c>
      <c r="FL25" s="15" t="e">
        <f ca="1">(_xll.BDP(C25,"VOLUME_AVG_5D"))/1000</f>
        <v>#NAME?</v>
      </c>
      <c r="FM25" s="15" t="e">
        <f ca="1">(_xll.BDP(C25,"VOLUME_AVG_3M"))/1000</f>
        <v>#NAME?</v>
      </c>
      <c r="FN25" s="15" t="e">
        <f ca="1">(_xll.BDP(C25,"VOLUME_AVG_6M"))/1000</f>
        <v>#NAME?</v>
      </c>
      <c r="FP25" s="15" t="e" cm="1">
        <f t="array" aca="1" ref="FP25" ca="1">_xll.BDP(C25,"CIE_DES")</f>
        <v>#NAME?</v>
      </c>
      <c r="FQ25" s="15" t="s">
        <v>850</v>
      </c>
      <c r="FS25" s="15" t="e" cm="1">
        <f t="array" aca="1" ref="FS25" ca="1">_xll.BDP(C25,"HIGH_52WEEK")</f>
        <v>#NAME?</v>
      </c>
      <c r="FT25" s="15" t="e" cm="1">
        <f t="array" aca="1" ref="FT25" ca="1">_xll.BDP(C25,"LOW_52WEEK")</f>
        <v>#NAME?</v>
      </c>
      <c r="FV25" s="15" t="e" cm="1">
        <f t="array" aca="1" ref="FV25" ca="1">_xll.BDP(C25,"CHG_PCT_WTD")</f>
        <v>#NAME?</v>
      </c>
      <c r="FW25" s="15" t="e" cm="1">
        <f t="array" aca="1" ref="FW25" ca="1">_xll.BDP(C25,"CHG_PCT_MTD")</f>
        <v>#NAME?</v>
      </c>
      <c r="FX25" s="15" t="e" cm="1">
        <f t="array" aca="1" ref="FX25" ca="1">_xll.BDP(C25,"CHG_PCT_YTD")</f>
        <v>#NAME?</v>
      </c>
      <c r="FY25" s="15" t="e" cm="1">
        <f t="array" aca="1" ref="FY25" ca="1">_xll.BDP(C25,"CHG_PCT_1YR")</f>
        <v>#NAME?</v>
      </c>
      <c r="GA25" s="15" t="e">
        <f ca="1">_xll.BDP($C25,"BEST_NET_DEBT","best_fperiod_override=19Y")</f>
        <v>#NAME?</v>
      </c>
      <c r="GB25" s="15" t="e">
        <f ca="1">_xll.BDP($C25,"BEST_NET_DEBT","best_fperiod_override=20Y")</f>
        <v>#NAME?</v>
      </c>
      <c r="GC25" s="15" t="e">
        <f ca="1">_xll.BDP($C25,"BEST_NET_DEBT","best_fperiod_override=21Y")</f>
        <v>#NAME?</v>
      </c>
      <c r="GD25" s="15" t="e">
        <f ca="1">_xll.BDP($C25,"BEST_NET_DEBT","best_fperiod_override=22Y")</f>
        <v>#NAME?</v>
      </c>
      <c r="GE25" s="15" t="e">
        <f ca="1">_xll.BDP($C25,"BEST_NET_DEBT","best_fperiod_override=23Y")</f>
        <v>#NAME?</v>
      </c>
      <c r="GG25" s="15" t="e">
        <f t="shared" ca="1" si="274"/>
        <v>#NAME?</v>
      </c>
      <c r="GH25" s="15" t="e">
        <f t="shared" ca="1" si="275"/>
        <v>#NAME?</v>
      </c>
      <c r="GI25" s="15" t="e">
        <f t="shared" ca="1" si="276"/>
        <v>#NAME?</v>
      </c>
      <c r="GJ25" s="15" t="e">
        <f t="shared" ca="1" si="277"/>
        <v>#NAME?</v>
      </c>
      <c r="GK25" s="15" t="e">
        <f t="shared" ca="1" si="278"/>
        <v>#NAME?</v>
      </c>
      <c r="GM25" s="15" t="e" cm="1">
        <f t="array" aca="1" ref="GM25" ca="1">_xll.BDP(C25,"NET_DEBT_TO_EBITDA")</f>
        <v>#NAME?</v>
      </c>
      <c r="GN25" s="15" t="e" cm="1">
        <f t="array" aca="1" ref="GN25" ca="1">_xll.BDP(C25,"EBIT_TO_INT_EXP")</f>
        <v>#NAME?</v>
      </c>
      <c r="GO25" s="15" t="e" cm="1">
        <f t="array" aca="1" ref="GO25" ca="1">_xll.BDP(C25,"TOT_DEBT_TO_TOT_EQY")</f>
        <v>#NAME?</v>
      </c>
      <c r="GP25" s="15" t="e" cm="1">
        <f t="array" aca="1" ref="GP25" ca="1">_xll.BDP(C25,"TOT_DEBT_TO_TOT_ASSET")</f>
        <v>#NAME?</v>
      </c>
      <c r="GQ25" s="15" t="e" cm="1">
        <f t="array" aca="1" ref="GQ25" ca="1">_xll.BDP(C25,"ALTMAN_Z_SCORE")</f>
        <v>#NAME?</v>
      </c>
      <c r="GR25" s="15" t="e" cm="1">
        <f t="array" aca="1" ref="GR25" ca="1">_xll.BDP(C25,"CASH_%_CURRENT_MARKET_CAP")</f>
        <v>#NAME?</v>
      </c>
      <c r="GS25" s="15" t="e" cm="1">
        <f t="array" aca="1" ref="GS25" ca="1">_xll.BDP(C25,"CASH_TO_TOT_ASSET")</f>
        <v>#NAME?</v>
      </c>
      <c r="GU25" s="15" t="e" cm="1">
        <f t="array" aca="1" ref="GU25" ca="1">_xll.BDP(C25,"BOARD_SIZE")</f>
        <v>#NAME?</v>
      </c>
      <c r="GV25" s="15" t="e" cm="1">
        <f t="array" aca="1" ref="GV25" ca="1">_xll.BDP(C25,"PCT_INDEPENDENT_DIRECTORS")</f>
        <v>#NAME?</v>
      </c>
      <c r="GW25" s="15" t="e" cm="1">
        <f t="array" aca="1" ref="GW25" ca="1">_xll.BDP(C25,"BOARD_MEETING_ATTENDANCE_PCT")</f>
        <v>#NAME?</v>
      </c>
      <c r="GX25" s="15" t="e" cm="1">
        <f t="array" aca="1" ref="GX25" ca="1">_xll.BDP(C25,"BOARD_MEETINGS_PER_YR")</f>
        <v>#NAME?</v>
      </c>
      <c r="GY25" s="15" t="e" cm="1">
        <f t="array" aca="1" ref="GY25" ca="1">_xll.BDP(C25,"NUMBER_OF_WOMEN_ON_BOARD")</f>
        <v>#NAME?</v>
      </c>
      <c r="GZ25" s="15" t="e" cm="1">
        <f t="array" aca="1" ref="GZ25" ca="1">_xll.BDP(C25,"BOARD_AVERAGE_TENURE")</f>
        <v>#NAME?</v>
      </c>
      <c r="HA25" s="15" t="e" cm="1">
        <f t="array" aca="1" ref="HA25" ca="1">_xll.BDP(C25,"BOARD_AVERAGE_AGE")</f>
        <v>#NAME?</v>
      </c>
      <c r="HC25" s="15" t="e" cm="1">
        <f t="array" aca="1" ref="HC25" ca="1">_xll.BDP(C25,"TOT_COMP_AW_TO_CEO_&amp;_EQUIV")</f>
        <v>#NAME?</v>
      </c>
      <c r="HD25" s="15" t="e" cm="1">
        <f t="array" aca="1" ref="HD25" ca="1">_xll.BDP(C25,"TOT_COMPENSATION_AW_TO_EXECS")</f>
        <v>#NAME?</v>
      </c>
      <c r="HE25" s="15" t="e" cm="1">
        <f t="array" aca="1" ref="HE25" ca="1">_xll.BDP(C25,"CF_STOCK_BASED_COMPENSATION")</f>
        <v>#NAME?</v>
      </c>
      <c r="HF25" s="15" t="e" cm="1">
        <f t="array" aca="1" ref="HF25" ca="1">_xll.BDP(C25,"AVERAGE_BOD_TOTAL_COMPENSATION")</f>
        <v>#NAME?</v>
      </c>
      <c r="HH25" s="15" t="e" cm="1">
        <f t="array" aca="1" ref="HH25" ca="1">_xll.BDP(C25,"ISS_QUALITYSCORE")</f>
        <v>#NAME?</v>
      </c>
      <c r="HK25" s="15" t="e" cm="1">
        <f t="array" aca="1" ref="HK25" ca="1">_xll.BDP(C25,"EQY_SH_OUT")</f>
        <v>#NAME?</v>
      </c>
      <c r="HL25" s="15" t="e">
        <f t="shared" ca="1" si="279"/>
        <v>#NAME?</v>
      </c>
      <c r="HN25" s="15">
        <v>8.5</v>
      </c>
      <c r="HO25" s="15">
        <v>2</v>
      </c>
      <c r="HP25" s="39" t="e">
        <f t="shared" ca="1" si="280"/>
        <v>#NAME?</v>
      </c>
      <c r="HQ25" s="15" t="e">
        <f t="shared" ca="1" si="281"/>
        <v>#NAME?</v>
      </c>
      <c r="HS25" s="15" t="e">
        <f t="shared" ca="1" si="302"/>
        <v>#NAME?</v>
      </c>
      <c r="HU25" s="15" t="e">
        <f t="shared" ca="1" si="282"/>
        <v>#NAME?</v>
      </c>
      <c r="HW25" s="15" t="e">
        <f t="shared" ca="1" si="303"/>
        <v>#NAME?</v>
      </c>
      <c r="HY25" s="39" t="e">
        <f t="shared" ca="1" si="283"/>
        <v>#NAME?</v>
      </c>
      <c r="IA25" s="15" t="e">
        <f t="shared" ca="1" si="284"/>
        <v>#NAME?</v>
      </c>
      <c r="IB25" s="15" t="e">
        <f t="shared" ca="1" si="285"/>
        <v>#NAME?</v>
      </c>
      <c r="IC25" s="15" t="e">
        <f t="shared" ca="1" si="286"/>
        <v>#NAME?</v>
      </c>
      <c r="ID25" s="15" t="e">
        <f t="shared" ca="1" si="287"/>
        <v>#NAME?</v>
      </c>
      <c r="IE25" s="39" t="e">
        <f t="shared" ca="1" si="288"/>
        <v>#NAME?</v>
      </c>
      <c r="IF25" s="39">
        <f t="shared" si="289"/>
        <v>-18.503072735812353</v>
      </c>
      <c r="IG25" s="39" t="e">
        <f t="shared" ca="1" si="290"/>
        <v>#NAME?</v>
      </c>
      <c r="II25" s="15">
        <f t="shared" si="304"/>
        <v>6</v>
      </c>
    </row>
    <row r="26" spans="1:243">
      <c r="A26" s="15">
        <f t="shared" si="305"/>
        <v>6</v>
      </c>
      <c r="B26" s="15" t="s">
        <v>16</v>
      </c>
      <c r="C26" s="15" t="s">
        <v>500</v>
      </c>
      <c r="D26" s="15" t="s">
        <v>15</v>
      </c>
      <c r="E26" s="15" t="str">
        <f t="shared" si="236"/>
        <v>A1KA34</v>
      </c>
      <c r="F26" s="15">
        <f t="shared" si="237"/>
        <v>6</v>
      </c>
      <c r="G26" s="15" t="str">
        <f t="shared" si="238"/>
        <v>Akamai Technologies Inc</v>
      </c>
      <c r="H26" s="24">
        <v>5.1597999999999998E-4</v>
      </c>
      <c r="I26" s="15" t="e" cm="1">
        <f t="array" aca="1" ref="I26" ca="1">_xll.BDP(C26,"GICS_SECTOR_NAME")</f>
        <v>#NAME?</v>
      </c>
      <c r="J26" s="15" t="e">
        <f t="shared" ca="1" si="239"/>
        <v>#NAME?</v>
      </c>
      <c r="K26" s="46" t="e" cm="1">
        <f t="array" aca="1" ref="K26" ca="1">_xll.BDP(C26,"BEST_PE_RATIO")</f>
        <v>#NAME?</v>
      </c>
      <c r="L26" s="46" t="e" cm="1">
        <f t="array" aca="1" ref="L26" ca="1">_xll.BDP(C26,"px_last")</f>
        <v>#NAME?</v>
      </c>
      <c r="M26" s="15" t="e" cm="1">
        <f t="array" aca="1" ref="M26" ca="1">_xll.BDP(C26,"COUNTRY_FULL_NAME")</f>
        <v>#NAME?</v>
      </c>
      <c r="N26" s="15" t="e" cm="1">
        <f t="array" aca="1" ref="N26" ca="1">_xll.BDP(C26,"px_last")</f>
        <v>#NAME?</v>
      </c>
      <c r="O26" s="15" t="e" cm="1">
        <f t="array" aca="1" ref="O26" ca="1">_xll.BDP(C26,"CRNCY")</f>
        <v>#NAME?</v>
      </c>
      <c r="Q26" s="15" t="e" cm="1">
        <f t="array" aca="1" ref="Q26" ca="1">_xll.BDP(C26,"GICS_SECTOR_NAME")</f>
        <v>#NAME?</v>
      </c>
      <c r="R26" s="15" t="e" cm="1">
        <f t="array" aca="1" ref="R26" ca="1">_xll.BDP(C26,"GICS_INDUSTRY_NAME")</f>
        <v>#NAME?</v>
      </c>
      <c r="S26" s="15" t="e" cm="1">
        <f t="array" aca="1" ref="S26" ca="1">_xll.BDP(C26,"GICS_INDUSTRY_GROUP_NAME")</f>
        <v>#NAME?</v>
      </c>
      <c r="T26" s="15" t="e" cm="1">
        <f t="array" aca="1" ref="T26" ca="1">_xll.BDP(C26,"GICS_SUB_INDUSTRY_NAME")</f>
        <v>#NAME?</v>
      </c>
      <c r="U26" s="15" t="s">
        <v>1521</v>
      </c>
      <c r="V26" s="15">
        <f>_xll.BDH(C26,"SALES_REV_TURN","FY 2009","FY 2009","Currency=USD","Period=FY","BEST_FPERIOD_OVERRIDE=FY","FILING_STATUS=MR","SCALING_FORMAT=MLN","FA_ADJUSTED=Adjusted","Sort=A","Dates=H","DateFormat=P","Fill=—","Direction=H","UseDPDF=Y")</f>
        <v>859.77300000000002</v>
      </c>
      <c r="W26" s="15">
        <f>_xll.BDH(C26,"SALES_REV_TURN","FY 2019","FY 2019","Currency=USD","Period=FY","BEST_FPERIOD_OVERRIDE=FY","FILING_STATUS=MR","SCALING_FORMAT=MLN","FA_ADJUSTED=Adjusted","Sort=A","Dates=H","DateFormat=P","Fill=—","Direction=H","UseDPDF=Y")</f>
        <v>2893.6170000000002</v>
      </c>
      <c r="X26" s="15">
        <f>_xll.BDH(C26,"SALES_REV_TURN","FY 2020","FY 2020","Currency=USD","Period=FY","BEST_FPERIOD_OVERRIDE=FY","FILING_STATUS=MR","SCALING_FORMAT=MLN","FA_ADJUSTED=Adjusted","Sort=A","Dates=H","DateFormat=P","Fill=—","Direction=H","UseDPDF=Y")</f>
        <v>3198.1489999999999</v>
      </c>
      <c r="Y26" s="15">
        <f>_xll.BDH(C26,"SALES_REV_TURN","FY 2021","FY 2021","Currency=USD","Period=FY","BEST_FPERIOD_OVERRIDE=FY","FILING_STATUS=MR","SCALING_FORMAT=MLN","FA_ADJUSTED=Adjusted","Sort=A","Dates=H","DateFormat=P","Fill=—","Direction=H","UseDPDF=Y")</f>
        <v>3461.223</v>
      </c>
      <c r="Z26" s="15">
        <f>_xll.BDH(C26,"SALES_REV_TURN","FY 2022","FY 2022","Currency=USD","Period=FY","BEST_FPERIOD_OVERRIDE=FY","FILING_STATUS=MR","SCALING_FORMAT=MLN","FA_ADJUSTED=Adjusted","Sort=A","Dates=H","DateFormat=P","Fill=—","Direction=H","UseDPDF=Y")</f>
        <v>3616.654</v>
      </c>
      <c r="AA26" s="15" t="e">
        <f ca="1">+_xll.BDP($C26,AA$15,"BEST_FPERIOD_OVERRIDE="&amp;AA$16)</f>
        <v>#NAME?</v>
      </c>
      <c r="AB26" s="15" t="e">
        <f ca="1">+_xll.BDP($C26,AB$15,"BEST_FPERIOD_OVERRIDE="&amp;AB$16)</f>
        <v>#NAME?</v>
      </c>
      <c r="AC26" s="15" t="e">
        <f ca="1">+_xll.BDP($C26,AC$15,"BEST_FPERIOD_OVERRIDE="&amp;AC$16)</f>
        <v>#NAME?</v>
      </c>
      <c r="AD26" s="15" t="e">
        <f ca="1">+_xll.BDP($C26,AD$15,"BEST_FPERIOD_OVERRIDE="&amp;AD$16)</f>
        <v>#NAME?</v>
      </c>
      <c r="AF26" s="25">
        <f t="shared" si="240"/>
        <v>0.10524267724443126</v>
      </c>
      <c r="AG26" s="25">
        <f t="shared" si="241"/>
        <v>8.2258206231166975E-2</v>
      </c>
      <c r="AH26" s="25">
        <f t="shared" si="242"/>
        <v>4.4906381357110003E-2</v>
      </c>
      <c r="AI26" s="25" t="e">
        <f t="shared" ca="1" si="243"/>
        <v>#NAME?</v>
      </c>
      <c r="AJ26" s="25" t="e">
        <f t="shared" ca="1" si="244"/>
        <v>#NAME?</v>
      </c>
      <c r="AK26" s="25" t="e">
        <f t="shared" ca="1" si="245"/>
        <v>#NAME?</v>
      </c>
      <c r="AL26" s="25" t="e">
        <f t="shared" ca="1" si="291"/>
        <v>#NAME?</v>
      </c>
      <c r="AM26" s="25" t="e">
        <f t="shared" ca="1" si="246"/>
        <v>#NAME?</v>
      </c>
      <c r="AN26" s="25">
        <f t="shared" si="247"/>
        <v>0.12903063053127473</v>
      </c>
      <c r="AP26" s="15">
        <f>_xll.BDH(C26,"EBITDA","FY 2009","FY 2009","Currency=USD","Period=FY","BEST_FPERIOD_OVERRIDE=FY","FILING_STATUS=MR","SCALING_FORMAT=MLN","FA_ADJUSTED=Adjusted","Sort=A","Dates=H","DateFormat=P","Fill=—","Direction=H","UseDPDF=Y")</f>
        <v>347.26799999999997</v>
      </c>
      <c r="AQ26" s="15">
        <f>_xll.BDH(C26,"EBITDA","FY 2019","FY 2019","Currency=USD","Period=FY","BEST_FPERIOD_OVERRIDE=FY","FILING_STATUS=MR","SCALING_FORMAT=MLN","FA_ADJUSTED=Adjusted","Sort=A","Dates=H","DateFormat=P","Fill=—","Direction=H","UseDPDF=Y")</f>
        <v>1178.9860000000001</v>
      </c>
      <c r="AR26" s="15">
        <f>_xll.BDH(C26,"EBITDA","FY 2020","FY 2020","Currency=USD","Period=FY","BEST_FPERIOD_OVERRIDE=FY","FILING_STATUS=MR","SCALING_FORMAT=MLN","FA_ADJUSTED=Adjusted","Sort=A","Dates=H","DateFormat=P","Fill=—","Direction=H","UseDPDF=Y")</f>
        <v>1375.127</v>
      </c>
      <c r="AS26" s="15">
        <f>_xll.BDH(C26,"EBITDA","FY 2021","FY 2021","Currency=USD","Period=FY","BEST_FPERIOD_OVERRIDE=FY","FILING_STATUS=MR","SCALING_FORMAT=MLN","FA_ADJUSTED=Adjusted","Sort=A","Dates=H","DateFormat=P","Fill=—","Direction=H","UseDPDF=Y")</f>
        <v>1557.5740000000001</v>
      </c>
      <c r="AT26" s="15">
        <f>_xll.BDH(C26,"EBITDA","FY 2022","FY 2022","Currency=USD","Period=FY","BEST_FPERIOD_OVERRIDE=FY","FILING_STATUS=MR","SCALING_FORMAT=MLN","FA_ADJUSTED=Adjusted","Sort=A","Dates=H","DateFormat=P","Fill=—","Direction=H","UseDPDF=Y")</f>
        <v>1520.8389999999999</v>
      </c>
      <c r="AU26" s="15" t="e">
        <f ca="1">+_xll.BDP($C26,AU$15,"BEST_FPERIOD_OVERRIDE="&amp;AU$16)</f>
        <v>#NAME?</v>
      </c>
      <c r="AV26" s="15" t="e">
        <f ca="1">+_xll.BDP($C26,AV$15,"BEST_FPERIOD_OVERRIDE="&amp;AV$16)</f>
        <v>#NAME?</v>
      </c>
      <c r="AW26" s="15" t="e">
        <f ca="1">+_xll.BDP($C26,AW$15,"BEST_FPERIOD_OVERRIDE="&amp;AW$16)</f>
        <v>#NAME?</v>
      </c>
      <c r="AX26" s="15" t="e">
        <f ca="1">+_xll.BDP($C26,AX$15,"BEST_FPERIOD_OVERRIDE="&amp;AX$16)</f>
        <v>#NAME?</v>
      </c>
      <c r="AZ26" s="25">
        <f t="shared" si="248"/>
        <v>0.16636414681768885</v>
      </c>
      <c r="BA26" s="25">
        <f t="shared" si="249"/>
        <v>0.1326764727912404</v>
      </c>
      <c r="BB26" s="25">
        <f t="shared" si="250"/>
        <v>-2.3584754239606043E-2</v>
      </c>
      <c r="BC26" s="25" t="e">
        <f t="shared" ca="1" si="251"/>
        <v>#NAME?</v>
      </c>
      <c r="BD26" s="25" t="e">
        <f t="shared" ca="1" si="252"/>
        <v>#NAME?</v>
      </c>
      <c r="BE26" s="25" t="e">
        <f t="shared" ca="1" si="253"/>
        <v>#NAME?</v>
      </c>
      <c r="BF26" s="25" t="e">
        <f t="shared" ca="1" si="292"/>
        <v>#NAME?</v>
      </c>
      <c r="BG26" s="25" t="e">
        <f t="shared" ca="1" si="254"/>
        <v>#NAME?</v>
      </c>
      <c r="BH26" s="25">
        <f t="shared" si="255"/>
        <v>0.1300154678408314</v>
      </c>
      <c r="BJ26" s="25">
        <f t="shared" si="256"/>
        <v>0.40744369417238013</v>
      </c>
      <c r="BK26" s="25">
        <f t="shared" si="257"/>
        <v>0.42997590168563127</v>
      </c>
      <c r="BL26" s="25">
        <f t="shared" si="258"/>
        <v>0.45000683284492216</v>
      </c>
      <c r="BM26" s="25">
        <f t="shared" si="259"/>
        <v>0.42050995201642177</v>
      </c>
      <c r="BN26" s="25" t="e">
        <f t="shared" ca="1" si="260"/>
        <v>#NAME?</v>
      </c>
      <c r="BO26" s="25" t="e">
        <f t="shared" ca="1" si="261"/>
        <v>#NAME?</v>
      </c>
      <c r="BP26" s="25" t="e">
        <f t="shared" ca="1" si="262"/>
        <v>#NAME?</v>
      </c>
      <c r="BQ26" s="25" t="e">
        <f t="shared" ca="1" si="263"/>
        <v>#NAME?</v>
      </c>
      <c r="BR26" s="15">
        <f>_xll.BDH(C26,"EARN_FOR_COMMON","FY 2009","FY 2009","Currency=USD","Period=FY","BEST_FPERIOD_OVERRIDE=FY","FILING_STATUS=MR","SCALING_FORMAT=MLN","FA_ADJUSTED=Adjusted","Sort=A","Dates=H","DateFormat=P","Fill=—","Direction=H","UseDPDF=Y")</f>
        <v>144.67500000000001</v>
      </c>
      <c r="BS26" s="15">
        <f>_xll.BDH(C26,"EARN_FOR_COMMON","FY 2019","FY 2019","Currency=USD","Period=FY","BEST_FPERIOD_OVERRIDE=FY","FILING_STATUS=MR","SCALING_FORMAT=MLN","FA_ADJUSTED=Adjusted","Sort=A","Dates=H","DateFormat=P","Fill=—","Direction=H","UseDPDF=Y")</f>
        <v>496.70049999999998</v>
      </c>
      <c r="BT26" s="15">
        <f>_xll.BDH(C26,"EARN_FOR_COMMON","FY 2020","FY 2020","Currency=USD","Period=FY","BEST_FPERIOD_OVERRIDE=FY","FILING_STATUS=MR","SCALING_FORMAT=MLN","FA_ADJUSTED=Adjusted","Sort=A","Dates=H","DateFormat=P","Fill=—","Direction=H","UseDPDF=Y")</f>
        <v>582.89009999999996</v>
      </c>
      <c r="BU26" s="15">
        <f>_xll.BDH(C26,"EARN_FOR_COMMON","FY 2021","FY 2021","Currency=USD","Period=FY","BEST_FPERIOD_OVERRIDE=FY","FILING_STATUS=MR","SCALING_FORMAT=MLN","FA_ADJUSTED=Adjusted","Sort=A","Dates=H","DateFormat=P","Fill=—","Direction=H","UseDPDF=Y")</f>
        <v>652.86009999999999</v>
      </c>
      <c r="BV26" s="15">
        <f>_xll.BDH(C26,"EARN_FOR_COMMON","FY 2022","FY 2022","Currency=USD","Period=FY","BEST_FPERIOD_OVERRIDE=FY","FILING_STATUS=MR","SCALING_FORMAT=MLN","FA_ADJUSTED=Adjusted","Sort=A","Dates=H","DateFormat=P","Fill=—","Direction=H","UseDPDF=Y")</f>
        <v>606.22649999999999</v>
      </c>
      <c r="BW26" s="15" t="e">
        <f ca="1">+_xll.BDP($C26,BW$15,"BEST_FPERIOD_OVERRIDE="&amp;BW$16)</f>
        <v>#NAME?</v>
      </c>
      <c r="BX26" s="15" t="e">
        <f ca="1">+_xll.BDP($C26,BX$15,"BEST_FPERIOD_OVERRIDE="&amp;BX$16)</f>
        <v>#NAME?</v>
      </c>
      <c r="BY26" s="15" t="e">
        <f ca="1">+_xll.BDP($C26,BY$15,"BEST_FPERIOD_OVERRIDE="&amp;BY$16)</f>
        <v>#NAME?</v>
      </c>
      <c r="BZ26" s="15" t="e">
        <f ca="1">+_xll.BDP($C26,BZ$15,"BEST_FPERIOD_OVERRIDE="&amp;BZ$16)</f>
        <v>#NAME?</v>
      </c>
      <c r="CB26" s="25">
        <f t="shared" si="264"/>
        <v>0.17352428676838461</v>
      </c>
      <c r="CC26" s="25">
        <f t="shared" si="265"/>
        <v>0.12003978108394708</v>
      </c>
      <c r="CD26" s="25">
        <f t="shared" si="266"/>
        <v>-7.1429698338127845E-2</v>
      </c>
      <c r="CE26" s="25" t="e">
        <f t="shared" ca="1" si="267"/>
        <v>#NAME?</v>
      </c>
      <c r="CF26" s="25" t="e">
        <f t="shared" ca="1" si="268"/>
        <v>#NAME?</v>
      </c>
      <c r="CG26" s="25" t="e">
        <f t="shared" ca="1" si="269"/>
        <v>#NAME?</v>
      </c>
      <c r="CH26" s="25" t="e">
        <f t="shared" ca="1" si="293"/>
        <v>#NAME?</v>
      </c>
      <c r="CI26" s="25" t="e">
        <f t="shared" ca="1" si="270"/>
        <v>#NAME?</v>
      </c>
      <c r="CJ26" s="25">
        <f t="shared" si="271"/>
        <v>0.1312800035208721</v>
      </c>
      <c r="CM26" s="25">
        <f t="shared" si="294"/>
        <v>0.17165385052686652</v>
      </c>
      <c r="CN26" s="25">
        <f t="shared" si="295"/>
        <v>0.18225858144820645</v>
      </c>
      <c r="CO26" s="25">
        <f t="shared" si="296"/>
        <v>0.1886212185692745</v>
      </c>
      <c r="CP26" s="25">
        <f t="shared" si="297"/>
        <v>0.16762081747383079</v>
      </c>
      <c r="CQ26" s="25" t="e">
        <f t="shared" ca="1" si="298"/>
        <v>#NAME?</v>
      </c>
      <c r="CR26" s="25" t="e">
        <f t="shared" ca="1" si="299"/>
        <v>#NAME?</v>
      </c>
      <c r="CS26" s="25" t="e">
        <f t="shared" ca="1" si="300"/>
        <v>#NAME?</v>
      </c>
      <c r="CT26" s="15" t="e">
        <f t="shared" ca="1" si="301"/>
        <v>#NAME?</v>
      </c>
      <c r="CU26" s="25">
        <f>_xll.BDH($C26,"RETURN_ON_INV_CAPITAL","FY 2019","FY 2019","Currency=USD","Period=FY","BEST_FPERIOD_OVERRIDE=FY","FILING_STATUS=MR","FA_ADJUSTED=GAAP","Sort=A","Dates=H","DateFormat=P","Fill=—","Direction=H","UseDPDF=Y")/100</f>
        <v>8.9329000000000006E-2</v>
      </c>
      <c r="CV26" s="25">
        <f>_xll.BDH($C26,"RETURN_ON_INV_CAPITAL","FY 2020","FY 2020","Currency=USD","Period=FY","BEST_FPERIOD_OVERRIDE=FY","FILING_STATUS=MR","FA_ADJUSTED=GAAP","Sort=A","Dates=H","DateFormat=P","Fill=—","Direction=H","UseDPDF=Y")/100</f>
        <v>9.0036000000000005E-2</v>
      </c>
      <c r="CW26" s="25">
        <f>_xll.BDH($C26,"RETURN_ON_INV_CAPITAL","FY 2021","FY 2021","Currency=USD","Period=FY","BEST_FPERIOD_OVERRIDE=FY","FILING_STATUS=MR","FA_ADJUSTED=GAAP","Sort=A","Dates=H","DateFormat=P","Fill=—","Direction=H","UseDPDF=Y")/100</f>
        <v>9.8317000000000002E-2</v>
      </c>
      <c r="CX26" s="25">
        <f>_xll.BDH(C26,"RETURN_COM_EQY","FY 2022","FY 2022","Currency=USD","Period=FY","BEST_FPERIOD_OVERRIDE=FY","FILING_STATUS=MR","FA_ADJUSTED=GAAP","Sort=A","Dates=H","DateFormat=P","Fill=—","Direction=H","UseDPDF=Y")/100</f>
        <v>0.11780900000000001</v>
      </c>
      <c r="CZ26" s="15">
        <f>_xll.BDH($C26,"RETURN_COM_EQY","FY 2019","FY 2019","Currency=USD","Period=FY","BEST_FPERIOD_OVERRIDE=FY","FILING_STATUS=MR","FA_ADJUSTED=GAAP","Sort=A","Dates=H","DateFormat=P","Fill=—","Direction=H","UseDPDF=Y")/100</f>
        <v>0.13957600000000001</v>
      </c>
      <c r="DA26" s="15">
        <f>_xll.BDH($C26,"RETURN_COM_EQY","FY 2020","FY 2020","Currency=USD","Period=FY","BEST_FPERIOD_OVERRIDE=FY","FILING_STATUS=MR","FA_ADJUSTED=GAAP","Sort=A","Dates=H","DateFormat=P","Fill=—","Direction=H","UseDPDF=Y")/100</f>
        <v>0.14086100000000001</v>
      </c>
      <c r="DB26" s="15">
        <f>_xll.BDH($C26,"RETURN_COM_EQY","FY 2021","FY 2021","Currency=USD","Period=FY","BEST_FPERIOD_OVERRIDE=FY","FILING_STATUS=MR","FA_ADJUSTED=GAAP","Sort=A","Dates=H","DateFormat=P","Fill=—","Direction=H","UseDPDF=Y")/100</f>
        <v>0.14841599999999999</v>
      </c>
      <c r="DC26" s="25">
        <f>_xll.BDH(C26,"RETURN_COM_EQY","FY 2022","FY 2022","Currency=USD","Period=FY","BEST_FPERIOD_OVERRIDE=FY","FILING_STATUS=MR","FA_ADJUSTED=GAAP","Sort=A","Dates=H","DateFormat=P","Fill=—","Direction=H","UseDPDF=Y")</f>
        <v>11.780900000000001</v>
      </c>
      <c r="DD26" s="15" t="e">
        <f ca="1">(_xll.BDP(C26,"BEST_ROE","best_fperiod_override=23Y"))/100</f>
        <v>#NAME?</v>
      </c>
      <c r="DF26" s="25" t="e">
        <f ca="1">(_xll.BDP($C26,"BEST_DIV_YLD","best_fperiod_override=19Y"))/100</f>
        <v>#NAME?</v>
      </c>
      <c r="DG26" s="25" t="e">
        <f ca="1">(_xll.BDP($C26,"BEST_DIV_YLD","best_fperiod_override=20Y"))/100</f>
        <v>#NAME?</v>
      </c>
      <c r="DH26" s="25" t="e">
        <f ca="1">(_xll.BDP($C26,"BEST_DIV_YLD","best_fperiod_override=21Y"))/100</f>
        <v>#NAME?</v>
      </c>
      <c r="DI26" s="25" t="e">
        <f ca="1">(_xll.BDP($C26,"BEST_DIV_YLD","best_fperiod_override=22Y"))/100</f>
        <v>#NAME?</v>
      </c>
      <c r="DJ26" s="25" t="e">
        <f ca="1">(_xll.BDP($C26,"BEST_DIV_YLD","best_fperiod_override=23Y"))/100</f>
        <v>#NAME?</v>
      </c>
      <c r="DL26" s="48" t="e" cm="1">
        <f t="array" aca="1" ref="DL26" ca="1">_xll.BDP($C26,$DL$12)/1000</f>
        <v>#NAME?</v>
      </c>
      <c r="DM26" s="48" t="e" cm="1">
        <f t="array" aca="1" ref="DM26" ca="1">_xll.BDP($C26,$DL$13)*1000</f>
        <v>#NAME?</v>
      </c>
      <c r="DN26" s="48" t="e">
        <f t="shared" ca="1" si="273"/>
        <v>#NAME?</v>
      </c>
      <c r="DO26" s="48" t="e" cm="1">
        <f t="array" aca="1" ref="DO26" ca="1">_xll.BDP($C26,$DL$15)*1000</f>
        <v>#NAME?</v>
      </c>
      <c r="DQ26" s="15" t="e" cm="1">
        <f t="array" aca="1" ref="DQ26" ca="1">_xll.BDP(C26,"WACC")</f>
        <v>#NAME?</v>
      </c>
      <c r="DR26" s="15" t="e" cm="1">
        <f t="array" aca="1" ref="DR26" ca="1">_xll.BDP(C26,"WACC_COST_EQUITY")</f>
        <v>#NAME?</v>
      </c>
      <c r="DS26" s="15" t="e" cm="1">
        <f t="array" aca="1" ref="DS26" ca="1">_xll.BDP(C26,"WACC_COST_EQUITY")</f>
        <v>#NAME?</v>
      </c>
      <c r="DU26" s="15" t="e" cm="1">
        <f t="array" aca="1" ref="DU26" ca="1">_xll.BDP(C26,"BEST_PE_RATIO")</f>
        <v>#NAME?</v>
      </c>
      <c r="DV26" s="15" t="e" cm="1">
        <f t="array" aca="1" ref="DV26" ca="1">_xll.BDP(C26,"FIVE_YR_AVG_PRICE_EARNINGS")</f>
        <v>#NAME?</v>
      </c>
      <c r="DW26" s="15" t="e" cm="1">
        <f t="array" aca="1" ref="DW26" ca="1">_xll.BDP(C26,"10_YEAR_MOVING_AVERAGE_PE")</f>
        <v>#NAME?</v>
      </c>
      <c r="DY26" s="15" t="e" cm="1">
        <f t="array" aca="1" ref="DY26" ca="1">_xll.BDP(C26,"BEST_CUR_EV_TO_EBITDA")</f>
        <v>#NAME?</v>
      </c>
      <c r="DZ26" s="15" t="e" cm="1">
        <f t="array" aca="1" ref="DZ26" ca="1">_xll.BDP(C26,"FIVE_YEAR_AVG_EV_TO_T12_EBITDA")</f>
        <v>#NAME?</v>
      </c>
      <c r="EB26" s="15" t="e" cm="1">
        <f t="array" aca="1" ref="EB26" ca="1">_xll.BDP(C26,"BEST_PX_BPS_RATIO")</f>
        <v>#NAME?</v>
      </c>
      <c r="EC26" s="15" t="e" cm="1">
        <f t="array" aca="1" ref="EC26" ca="1">_xll.BDP(C26,"FIVE_YEAR_AVG_PRICE_BOOK")</f>
        <v>#NAME?</v>
      </c>
      <c r="ED26" s="15" t="e" cm="1">
        <f t="array" aca="1" ref="ED26" ca="1">_xll.BDP(C26,"EV_TO_T12M_SALES")</f>
        <v>#NAME?</v>
      </c>
      <c r="EE26" s="15" t="e" cm="1">
        <f t="array" aca="1" ref="EE26" ca="1">_xll.BDP(C26,"AVERAGE_EV_TO_T12M_SALES")</f>
        <v>#NAME?</v>
      </c>
      <c r="EF26" s="15" t="e">
        <f ca="1">_xll.BDP(C26,"BEST_CURRENT_EV_BEST_SALES","best_fperiod_override=23Y")</f>
        <v>#NAME?</v>
      </c>
      <c r="EH26" s="15" t="e" cm="1">
        <f t="array" aca="1" ref="EH26" ca="1">_xll.BDP(C26,"CF_FREE_CASH_FLOW")</f>
        <v>#NAME?</v>
      </c>
      <c r="EI26" s="15" t="e" cm="1">
        <f t="array" aca="1" ref="EI26" ca="1">_xll.BDP(C26,"FREE_CASH_FLOW_YIELD")/100</f>
        <v>#NAME?</v>
      </c>
      <c r="EJ26" s="15" t="e" cm="1">
        <f t="array" aca="1" ref="EJ26" ca="1">_xll.BDP(C26,"TRAIL_12M_FREE_CASH_FLOW_PER_SH")</f>
        <v>#NAME?</v>
      </c>
      <c r="EL26" s="15" t="e" cm="1">
        <f t="array" aca="1" ref="EL26" ca="1">_xll.BDP(C26,"CF_CASH_FROM_OPER")</f>
        <v>#NAME?</v>
      </c>
      <c r="EM26" s="15" t="e" cm="1">
        <f t="array" aca="1" ref="EM26" ca="1">_xll.BDP(C26,"CF_CASH_FROM_INV_ACT")</f>
        <v>#NAME?</v>
      </c>
      <c r="EN26" s="15" t="e" cm="1">
        <f t="array" aca="1" ref="EN26" ca="1">_xll.BDP(C26,"CF_CASH_FROM_FNC_ACT")</f>
        <v>#NAME?</v>
      </c>
      <c r="EP26" s="15" t="e" cm="1">
        <f t="array" aca="1" ref="EP26" ca="1">_xll.BDP(C26,"TOT_ANALYST_REC")</f>
        <v>#NAME?</v>
      </c>
      <c r="EQ26" s="15" t="e" cm="1">
        <f t="array" aca="1" ref="EQ26" ca="1">_xll.BDP(C26,"TOT_BUY_REC")</f>
        <v>#NAME?</v>
      </c>
      <c r="ER26" s="15" t="e" cm="1">
        <f t="array" aca="1" ref="ER26" ca="1">_xll.BDP(C26,"TOT_HOLD_REC")</f>
        <v>#NAME?</v>
      </c>
      <c r="ES26" s="15" t="e" cm="1">
        <f t="array" aca="1" ref="ES26" ca="1">_xll.BDP(C26,"TOT_SELL_REC")</f>
        <v>#NAME?</v>
      </c>
      <c r="ET26" s="15" t="e" cm="1">
        <f t="array" aca="1" ref="ET26" ca="1">_xll.BDP(C26,"EQY_REC_CONS")</f>
        <v>#NAME?</v>
      </c>
      <c r="EV26" s="15" t="e" cm="1">
        <f t="array" aca="1" ref="EV26" ca="1">_xll.BDP(C26,"BEST_TARGET_HI")</f>
        <v>#NAME?</v>
      </c>
      <c r="EW26" s="15" t="e" cm="1">
        <f t="array" aca="1" ref="EW26" ca="1">_xll.BDP(C26,"BEST_TARGET_LO")</f>
        <v>#NAME?</v>
      </c>
      <c r="EX26" s="15" t="e" cm="1">
        <f t="array" aca="1" ref="EX26" ca="1">_xll.BDP(C26,"BEST_TARGET_MEDIAN")</f>
        <v>#NAME?</v>
      </c>
      <c r="EZ26" s="15" t="e" cm="1">
        <f t="array" aca="1" ref="EZ26" ca="1">_xll.BDP(C26,"BEST_TARGET_1WK_CHG")</f>
        <v>#NAME?</v>
      </c>
      <c r="FA26" s="15" t="e" cm="1">
        <f t="array" aca="1" ref="FA26" ca="1">_xll.BDP(C26,"BEST_TARGET_4WK_CHG")</f>
        <v>#NAME?</v>
      </c>
      <c r="FB26" s="15" t="e" cm="1">
        <f t="array" aca="1" ref="FB26" ca="1">_xll.BDP(C26,"BEST_TARGET_3MO_CHG")</f>
        <v>#NAME?</v>
      </c>
      <c r="FC26" s="15" t="e" cm="1">
        <f t="array" aca="1" ref="FC26" ca="1">_xll.BDP(C26,"BEST_TARGET_6MO_CHG")</f>
        <v>#NAME?</v>
      </c>
      <c r="FE26" s="15" t="e" cm="1">
        <f t="array" aca="1" ref="FE26" ca="1">_xll.BDP(C26,"ANNOUNCEMENT_DT")</f>
        <v>#NAME?</v>
      </c>
      <c r="FF26" s="15" t="e" cm="1">
        <f t="array" aca="1" ref="FF26" ca="1">_xll.BDP(C26,"EXPECTED_REPORT_DT")</f>
        <v>#NAME?</v>
      </c>
      <c r="FG26" s="15" t="e" cm="1">
        <f t="array" aca="1" ref="FG26" ca="1">_xll.BDP(C26,"EARNINGS_RELATED_IMPLIED_MOVE")</f>
        <v>#NAME?</v>
      </c>
      <c r="FI26" s="15" t="e" cm="1">
        <f t="array" aca="1" ref="FI26" ca="1">_xll.BDP(C26,"SALES_SURPRISE_LAST_QTR")</f>
        <v>#NAME?</v>
      </c>
      <c r="FJ26" s="15" t="e" cm="1">
        <f t="array" aca="1" ref="FJ26" ca="1">_xll.BDP(C26,"EPS_SURPRISE_LAST_QTR")</f>
        <v>#NAME?</v>
      </c>
      <c r="FL26" s="15" t="e">
        <f ca="1">(_xll.BDP(C26,"VOLUME_AVG_5D"))/1000</f>
        <v>#NAME?</v>
      </c>
      <c r="FM26" s="15" t="e">
        <f ca="1">(_xll.BDP(C26,"VOLUME_AVG_3M"))/1000</f>
        <v>#NAME?</v>
      </c>
      <c r="FN26" s="15" t="e">
        <f ca="1">(_xll.BDP(C26,"VOLUME_AVG_6M"))/1000</f>
        <v>#NAME?</v>
      </c>
      <c r="FP26" s="15" t="e" cm="1">
        <f t="array" aca="1" ref="FP26" ca="1">_xll.BDP(C26,"CIE_DES")</f>
        <v>#NAME?</v>
      </c>
      <c r="FQ26" s="15" t="s">
        <v>851</v>
      </c>
      <c r="FS26" s="15" t="e" cm="1">
        <f t="array" aca="1" ref="FS26" ca="1">_xll.BDP(C26,"HIGH_52WEEK")</f>
        <v>#NAME?</v>
      </c>
      <c r="FT26" s="15" t="e" cm="1">
        <f t="array" aca="1" ref="FT26" ca="1">_xll.BDP(C26,"LOW_52WEEK")</f>
        <v>#NAME?</v>
      </c>
      <c r="FV26" s="15" t="e" cm="1">
        <f t="array" aca="1" ref="FV26" ca="1">_xll.BDP(C26,"CHG_PCT_WTD")</f>
        <v>#NAME?</v>
      </c>
      <c r="FW26" s="15" t="e" cm="1">
        <f t="array" aca="1" ref="FW26" ca="1">_xll.BDP(C26,"CHG_PCT_MTD")</f>
        <v>#NAME?</v>
      </c>
      <c r="FX26" s="15" t="e" cm="1">
        <f t="array" aca="1" ref="FX26" ca="1">_xll.BDP(C26,"CHG_PCT_YTD")</f>
        <v>#NAME?</v>
      </c>
      <c r="FY26" s="15" t="e" cm="1">
        <f t="array" aca="1" ref="FY26" ca="1">_xll.BDP(C26,"CHG_PCT_1YR")</f>
        <v>#NAME?</v>
      </c>
      <c r="GA26" s="15" t="e">
        <f ca="1">_xll.BDP($C26,"BEST_NET_DEBT","best_fperiod_override=19Y")</f>
        <v>#NAME?</v>
      </c>
      <c r="GB26" s="15" t="e">
        <f ca="1">_xll.BDP($C26,"BEST_NET_DEBT","best_fperiod_override=20Y")</f>
        <v>#NAME?</v>
      </c>
      <c r="GC26" s="15" t="e">
        <f ca="1">_xll.BDP($C26,"BEST_NET_DEBT","best_fperiod_override=21Y")</f>
        <v>#NAME?</v>
      </c>
      <c r="GD26" s="15" t="e">
        <f ca="1">_xll.BDP($C26,"BEST_NET_DEBT","best_fperiod_override=22Y")</f>
        <v>#NAME?</v>
      </c>
      <c r="GE26" s="15" t="e">
        <f ca="1">_xll.BDP($C26,"BEST_NET_DEBT","best_fperiod_override=23Y")</f>
        <v>#NAME?</v>
      </c>
      <c r="GG26" s="15" t="e">
        <f t="shared" ca="1" si="274"/>
        <v>#NAME?</v>
      </c>
      <c r="GH26" s="15" t="e">
        <f t="shared" ca="1" si="275"/>
        <v>#NAME?</v>
      </c>
      <c r="GI26" s="15" t="e">
        <f t="shared" ca="1" si="276"/>
        <v>#NAME?</v>
      </c>
      <c r="GJ26" s="15" t="e">
        <f t="shared" ca="1" si="277"/>
        <v>#NAME?</v>
      </c>
      <c r="GK26" s="15" t="e">
        <f t="shared" ca="1" si="278"/>
        <v>#NAME?</v>
      </c>
      <c r="GM26" s="15" t="e" cm="1">
        <f t="array" aca="1" ref="GM26" ca="1">_xll.BDP(C26,"NET_DEBT_TO_EBITDA")</f>
        <v>#NAME?</v>
      </c>
      <c r="GN26" s="15" t="e" cm="1">
        <f t="array" aca="1" ref="GN26" ca="1">_xll.BDP(C26,"EBIT_TO_INT_EXP")</f>
        <v>#NAME?</v>
      </c>
      <c r="GO26" s="15" t="e" cm="1">
        <f t="array" aca="1" ref="GO26" ca="1">_xll.BDP(C26,"TOT_DEBT_TO_TOT_EQY")</f>
        <v>#NAME?</v>
      </c>
      <c r="GP26" s="15" t="e" cm="1">
        <f t="array" aca="1" ref="GP26" ca="1">_xll.BDP(C26,"TOT_DEBT_TO_TOT_ASSET")</f>
        <v>#NAME?</v>
      </c>
      <c r="GQ26" s="15" t="e" cm="1">
        <f t="array" aca="1" ref="GQ26" ca="1">_xll.BDP(C26,"ALTMAN_Z_SCORE")</f>
        <v>#NAME?</v>
      </c>
      <c r="GR26" s="15" t="e" cm="1">
        <f t="array" aca="1" ref="GR26" ca="1">_xll.BDP(C26,"CASH_%_CURRENT_MARKET_CAP")</f>
        <v>#NAME?</v>
      </c>
      <c r="GS26" s="15" t="e" cm="1">
        <f t="array" aca="1" ref="GS26" ca="1">_xll.BDP(C26,"CASH_TO_TOT_ASSET")</f>
        <v>#NAME?</v>
      </c>
      <c r="GU26" s="15" t="e" cm="1">
        <f t="array" aca="1" ref="GU26" ca="1">_xll.BDP(C26,"BOARD_SIZE")</f>
        <v>#NAME?</v>
      </c>
      <c r="GV26" s="15" t="e" cm="1">
        <f t="array" aca="1" ref="GV26" ca="1">_xll.BDP(C26,"PCT_INDEPENDENT_DIRECTORS")</f>
        <v>#NAME?</v>
      </c>
      <c r="GW26" s="15" t="e" cm="1">
        <f t="array" aca="1" ref="GW26" ca="1">_xll.BDP(C26,"BOARD_MEETING_ATTENDANCE_PCT")</f>
        <v>#NAME?</v>
      </c>
      <c r="GX26" s="15" t="e" cm="1">
        <f t="array" aca="1" ref="GX26" ca="1">_xll.BDP(C26,"BOARD_MEETINGS_PER_YR")</f>
        <v>#NAME?</v>
      </c>
      <c r="GY26" s="15" t="e" cm="1">
        <f t="array" aca="1" ref="GY26" ca="1">_xll.BDP(C26,"NUMBER_OF_WOMEN_ON_BOARD")</f>
        <v>#NAME?</v>
      </c>
      <c r="GZ26" s="15" t="e" cm="1">
        <f t="array" aca="1" ref="GZ26" ca="1">_xll.BDP(C26,"BOARD_AVERAGE_TENURE")</f>
        <v>#NAME?</v>
      </c>
      <c r="HA26" s="15" t="e" cm="1">
        <f t="array" aca="1" ref="HA26" ca="1">_xll.BDP(C26,"BOARD_AVERAGE_AGE")</f>
        <v>#NAME?</v>
      </c>
      <c r="HC26" s="15" t="e" cm="1">
        <f t="array" aca="1" ref="HC26" ca="1">_xll.BDP(C26,"TOT_COMP_AW_TO_CEO_&amp;_EQUIV")</f>
        <v>#NAME?</v>
      </c>
      <c r="HD26" s="15" t="e" cm="1">
        <f t="array" aca="1" ref="HD26" ca="1">_xll.BDP(C26,"TOT_COMPENSATION_AW_TO_EXECS")</f>
        <v>#NAME?</v>
      </c>
      <c r="HE26" s="15" t="e" cm="1">
        <f t="array" aca="1" ref="HE26" ca="1">_xll.BDP(C26,"CF_STOCK_BASED_COMPENSATION")</f>
        <v>#NAME?</v>
      </c>
      <c r="HF26" s="15" t="e" cm="1">
        <f t="array" aca="1" ref="HF26" ca="1">_xll.BDP(C26,"AVERAGE_BOD_TOTAL_COMPENSATION")</f>
        <v>#NAME?</v>
      </c>
      <c r="HH26" s="15" t="e" cm="1">
        <f t="array" aca="1" ref="HH26" ca="1">_xll.BDP(C26,"ISS_QUALITYSCORE")</f>
        <v>#NAME?</v>
      </c>
      <c r="HK26" s="15" t="e" cm="1">
        <f t="array" aca="1" ref="HK26" ca="1">_xll.BDP(C26,"EQY_SH_OUT")</f>
        <v>#NAME?</v>
      </c>
      <c r="HL26" s="15" t="e">
        <f t="shared" ca="1" si="279"/>
        <v>#NAME?</v>
      </c>
      <c r="HN26" s="15">
        <v>8.5</v>
      </c>
      <c r="HO26" s="15">
        <v>2</v>
      </c>
      <c r="HP26" s="39" t="e">
        <f t="shared" ca="1" si="280"/>
        <v>#NAME?</v>
      </c>
      <c r="HQ26" s="15" t="e">
        <f t="shared" ca="1" si="281"/>
        <v>#NAME?</v>
      </c>
      <c r="HS26" s="15" t="e">
        <f t="shared" ca="1" si="302"/>
        <v>#NAME?</v>
      </c>
      <c r="HU26" s="15" t="e">
        <f t="shared" ca="1" si="282"/>
        <v>#NAME?</v>
      </c>
      <c r="HW26" s="15" t="e">
        <f t="shared" ca="1" si="303"/>
        <v>#NAME?</v>
      </c>
      <c r="HY26" s="39" t="e">
        <f t="shared" ca="1" si="283"/>
        <v>#NAME?</v>
      </c>
      <c r="IA26" s="15" t="e">
        <f t="shared" ca="1" si="284"/>
        <v>#NAME?</v>
      </c>
      <c r="IB26" s="15" t="e">
        <f t="shared" ca="1" si="285"/>
        <v>#NAME?</v>
      </c>
      <c r="IC26" s="15" t="e">
        <f t="shared" ca="1" si="286"/>
        <v>#NAME?</v>
      </c>
      <c r="ID26" s="15" t="e">
        <f t="shared" ca="1" si="287"/>
        <v>#NAME?</v>
      </c>
      <c r="IE26" s="39" t="e">
        <f t="shared" ca="1" si="288"/>
        <v>#NAME?</v>
      </c>
      <c r="IF26" s="39">
        <f t="shared" si="289"/>
        <v>13.128000352087209</v>
      </c>
      <c r="IG26" s="39" t="e">
        <f t="shared" ca="1" si="290"/>
        <v>#NAME?</v>
      </c>
      <c r="II26" s="15">
        <f t="shared" si="304"/>
        <v>7</v>
      </c>
    </row>
    <row r="27" spans="1:243">
      <c r="A27" s="15">
        <f t="shared" si="305"/>
        <v>7</v>
      </c>
      <c r="B27" s="15" t="s">
        <v>18</v>
      </c>
      <c r="C27" s="15" t="s">
        <v>724</v>
      </c>
      <c r="D27" s="15" t="s">
        <v>17</v>
      </c>
      <c r="E27" s="15" t="str">
        <f t="shared" si="236"/>
        <v>A1LB34</v>
      </c>
      <c r="F27" s="15">
        <f t="shared" si="237"/>
        <v>7</v>
      </c>
      <c r="G27" s="15" t="str">
        <f t="shared" si="238"/>
        <v>Albemarle Corp</v>
      </c>
      <c r="H27" s="24">
        <v>1.1799900000000001E-3</v>
      </c>
      <c r="I27" s="15" t="e" cm="1">
        <f t="array" aca="1" ref="I27" ca="1">_xll.BDP(C27,"GICS_SECTOR_NAME")</f>
        <v>#NAME?</v>
      </c>
      <c r="J27" s="15" t="e">
        <f t="shared" ca="1" si="239"/>
        <v>#NAME?</v>
      </c>
      <c r="K27" s="46" t="e" cm="1">
        <f t="array" aca="1" ref="K27" ca="1">_xll.BDP(C27,"BEST_PE_RATIO")</f>
        <v>#NAME?</v>
      </c>
      <c r="L27" s="46" t="e" cm="1">
        <f t="array" aca="1" ref="L27" ca="1">_xll.BDP(C27,"px_last")</f>
        <v>#NAME?</v>
      </c>
      <c r="M27" s="15" t="e" cm="1">
        <f t="array" aca="1" ref="M27" ca="1">_xll.BDP(C27,"COUNTRY_FULL_NAME")</f>
        <v>#NAME?</v>
      </c>
      <c r="N27" s="15" t="e" cm="1">
        <f t="array" aca="1" ref="N27" ca="1">_xll.BDP(C27,"px_last")</f>
        <v>#NAME?</v>
      </c>
      <c r="O27" s="15" t="e" cm="1">
        <f t="array" aca="1" ref="O27" ca="1">_xll.BDP(C27,"CRNCY")</f>
        <v>#NAME?</v>
      </c>
      <c r="Q27" s="15" t="e" cm="1">
        <f t="array" aca="1" ref="Q27" ca="1">_xll.BDP(C27,"GICS_SECTOR_NAME")</f>
        <v>#NAME?</v>
      </c>
      <c r="R27" s="15" t="e" cm="1">
        <f t="array" aca="1" ref="R27" ca="1">_xll.BDP(C27,"GICS_INDUSTRY_NAME")</f>
        <v>#NAME?</v>
      </c>
      <c r="S27" s="15" t="e" cm="1">
        <f t="array" aca="1" ref="S27" ca="1">_xll.BDP(C27,"GICS_INDUSTRY_GROUP_NAME")</f>
        <v>#NAME?</v>
      </c>
      <c r="T27" s="15" t="e" cm="1">
        <f t="array" aca="1" ref="T27" ca="1">_xll.BDP(C27,"GICS_SUB_INDUSTRY_NAME")</f>
        <v>#NAME?</v>
      </c>
      <c r="U27" s="15" t="s">
        <v>1521</v>
      </c>
      <c r="V27" s="15">
        <f>_xll.BDH(C27,"SALES_REV_TURN","FY 2009","FY 2009","Currency=USD","Period=FY","BEST_FPERIOD_OVERRIDE=FY","FILING_STATUS=MR","SCALING_FORMAT=MLN","FA_ADJUSTED=Adjusted","Sort=A","Dates=H","DateFormat=P","Fill=—","Direction=H","UseDPDF=Y")</f>
        <v>2005.394</v>
      </c>
      <c r="W27" s="15">
        <f>_xll.BDH(C27,"SALES_REV_TURN","FY 2019","FY 2019","Currency=USD","Period=FY","BEST_FPERIOD_OVERRIDE=FY","FILING_STATUS=MR","SCALING_FORMAT=MLN","FA_ADJUSTED=Adjusted","Sort=A","Dates=H","DateFormat=P","Fill=—","Direction=H","UseDPDF=Y")</f>
        <v>3589.4270000000001</v>
      </c>
      <c r="X27" s="15">
        <f>_xll.BDH(C27,"SALES_REV_TURN","FY 2020","FY 2020","Currency=USD","Period=FY","BEST_FPERIOD_OVERRIDE=FY","FILING_STATUS=MR","SCALING_FORMAT=MLN","FA_ADJUSTED=Adjusted","Sort=A","Dates=H","DateFormat=P","Fill=—","Direction=H","UseDPDF=Y")</f>
        <v>3128.9090000000001</v>
      </c>
      <c r="Y27" s="15">
        <f>_xll.BDH(C27,"SALES_REV_TURN","FY 2021","FY 2021","Currency=USD","Period=FY","BEST_FPERIOD_OVERRIDE=FY","FILING_STATUS=MR","SCALING_FORMAT=MLN","FA_ADJUSTED=Adjusted","Sort=A","Dates=H","DateFormat=P","Fill=—","Direction=H","UseDPDF=Y")</f>
        <v>3327.9569999999999</v>
      </c>
      <c r="Z27" s="15">
        <f>_xll.BDH(C27,"SALES_REV_TURN","FY 2022","FY 2022","Currency=USD","Period=FY","BEST_FPERIOD_OVERRIDE=FY","FILING_STATUS=MR","SCALING_FORMAT=MLN","FA_ADJUSTED=Adjusted","Sort=A","Dates=H","DateFormat=P","Fill=—","Direction=H","UseDPDF=Y")</f>
        <v>7320.1040000000003</v>
      </c>
      <c r="AA27" s="15" t="e">
        <f ca="1">+_xll.BDP($C27,AA$15,"BEST_FPERIOD_OVERRIDE="&amp;AA$16)</f>
        <v>#NAME?</v>
      </c>
      <c r="AB27" s="15" t="e">
        <f ca="1">+_xll.BDP($C27,AB$15,"BEST_FPERIOD_OVERRIDE="&amp;AB$16)</f>
        <v>#NAME?</v>
      </c>
      <c r="AC27" s="15" t="e">
        <f ca="1">+_xll.BDP($C27,AC$15,"BEST_FPERIOD_OVERRIDE="&amp;AC$16)</f>
        <v>#NAME?</v>
      </c>
      <c r="AD27" s="15" t="e">
        <f ca="1">+_xll.BDP($C27,AD$15,"BEST_FPERIOD_OVERRIDE="&amp;AD$16)</f>
        <v>#NAME?</v>
      </c>
      <c r="AF27" s="25">
        <f t="shared" si="240"/>
        <v>-0.12829847215168322</v>
      </c>
      <c r="AG27" s="25">
        <f t="shared" si="241"/>
        <v>6.3615784287750055E-2</v>
      </c>
      <c r="AH27" s="25">
        <f t="shared" si="242"/>
        <v>1.1995789008091151</v>
      </c>
      <c r="AI27" s="25" t="e">
        <f t="shared" ca="1" si="243"/>
        <v>#NAME?</v>
      </c>
      <c r="AJ27" s="25" t="e">
        <f t="shared" ca="1" si="244"/>
        <v>#NAME?</v>
      </c>
      <c r="AK27" s="25" t="e">
        <f t="shared" ca="1" si="245"/>
        <v>#NAME?</v>
      </c>
      <c r="AL27" s="25" t="e">
        <f t="shared" ca="1" si="291"/>
        <v>#NAME?</v>
      </c>
      <c r="AM27" s="25" t="e">
        <f t="shared" ca="1" si="246"/>
        <v>#NAME?</v>
      </c>
      <c r="AN27" s="25">
        <f t="shared" si="247"/>
        <v>5.9943074049709111E-2</v>
      </c>
      <c r="AP27" s="15">
        <f>_xll.BDH(C27,"EBITDA","FY 2009","FY 2009","Currency=USD","Period=FY","BEST_FPERIOD_OVERRIDE=FY","FILING_STATUS=MR","SCALING_FORMAT=MLN","FA_ADJUSTED=Adjusted","Sort=A","Dates=H","DateFormat=P","Fill=—","Direction=H","UseDPDF=Y")</f>
        <v>310.79300000000001</v>
      </c>
      <c r="AQ27" s="15">
        <f>_xll.BDH(C27,"EBITDA","FY 2019","FY 2019","Currency=USD","Period=FY","BEST_FPERIOD_OVERRIDE=FY","FILING_STATUS=MR","SCALING_FORMAT=MLN","FA_ADJUSTED=Adjusted","Sort=A","Dates=H","DateFormat=P","Fill=—","Direction=H","UseDPDF=Y")</f>
        <v>1055.462</v>
      </c>
      <c r="AR27" s="15">
        <f>_xll.BDH(C27,"EBITDA","FY 2020","FY 2020","Currency=USD","Period=FY","BEST_FPERIOD_OVERRIDE=FY","FILING_STATUS=MR","SCALING_FORMAT=MLN","FA_ADJUSTED=Adjusted","Sort=A","Dates=H","DateFormat=P","Fill=—","Direction=H","UseDPDF=Y")</f>
        <v>815.78099999999995</v>
      </c>
      <c r="AS27" s="15">
        <f>_xll.BDH(C27,"EBITDA","FY 2021","FY 2021","Currency=USD","Period=FY","BEST_FPERIOD_OVERRIDE=FY","FILING_STATUS=MR","SCALING_FORMAT=MLN","FA_ADJUSTED=Adjusted","Sort=A","Dates=H","DateFormat=P","Fill=—","Direction=H","UseDPDF=Y")</f>
        <v>1555.701</v>
      </c>
      <c r="AT27" s="15">
        <f>_xll.BDH(C27,"EBITDA","FY 2022","FY 2022","Currency=USD","Period=FY","BEST_FPERIOD_OVERRIDE=FY","FILING_STATUS=MR","SCALING_FORMAT=MLN","FA_ADJUSTED=Adjusted","Sort=A","Dates=H","DateFormat=P","Fill=—","Direction=H","UseDPDF=Y")</f>
        <v>2857.1109999999999</v>
      </c>
      <c r="AU27" s="15" t="e">
        <f ca="1">+_xll.BDP($C27,AU$15,"BEST_FPERIOD_OVERRIDE="&amp;AU$16)</f>
        <v>#NAME?</v>
      </c>
      <c r="AV27" s="15" t="e">
        <f ca="1">+_xll.BDP($C27,AV$15,"BEST_FPERIOD_OVERRIDE="&amp;AV$16)</f>
        <v>#NAME?</v>
      </c>
      <c r="AW27" s="15" t="e">
        <f ca="1">+_xll.BDP($C27,AW$15,"BEST_FPERIOD_OVERRIDE="&amp;AW$16)</f>
        <v>#NAME?</v>
      </c>
      <c r="AX27" s="15" t="e">
        <f ca="1">+_xll.BDP($C27,AX$15,"BEST_FPERIOD_OVERRIDE="&amp;AX$16)</f>
        <v>#NAME?</v>
      </c>
      <c r="AZ27" s="25">
        <f t="shared" si="248"/>
        <v>-0.22708633754696994</v>
      </c>
      <c r="BA27" s="25">
        <f t="shared" si="249"/>
        <v>0.90700813085864973</v>
      </c>
      <c r="BB27" s="25">
        <f t="shared" si="250"/>
        <v>0.83654249756219201</v>
      </c>
      <c r="BC27" s="25" t="e">
        <f t="shared" ca="1" si="251"/>
        <v>#NAME?</v>
      </c>
      <c r="BD27" s="25" t="e">
        <f t="shared" ca="1" si="252"/>
        <v>#NAME?</v>
      </c>
      <c r="BE27" s="25" t="e">
        <f t="shared" ca="1" si="253"/>
        <v>#NAME?</v>
      </c>
      <c r="BF27" s="25" t="e">
        <f t="shared" ca="1" si="292"/>
        <v>#NAME?</v>
      </c>
      <c r="BG27" s="25" t="e">
        <f t="shared" ca="1" si="254"/>
        <v>#NAME?</v>
      </c>
      <c r="BH27" s="25">
        <f t="shared" si="255"/>
        <v>0.1300486409686239</v>
      </c>
      <c r="BJ27" s="25">
        <f t="shared" si="256"/>
        <v>0.29404749003113867</v>
      </c>
      <c r="BK27" s="25">
        <f t="shared" si="257"/>
        <v>0.26072378583077999</v>
      </c>
      <c r="BL27" s="25">
        <f t="shared" si="258"/>
        <v>0.46746427312612515</v>
      </c>
      <c r="BM27" s="25">
        <f t="shared" si="259"/>
        <v>0.39031016499219134</v>
      </c>
      <c r="BN27" s="25" t="e">
        <f t="shared" ca="1" si="260"/>
        <v>#NAME?</v>
      </c>
      <c r="BO27" s="25" t="e">
        <f t="shared" ca="1" si="261"/>
        <v>#NAME?</v>
      </c>
      <c r="BP27" s="25" t="e">
        <f t="shared" ca="1" si="262"/>
        <v>#NAME?</v>
      </c>
      <c r="BQ27" s="25" t="e">
        <f t="shared" ca="1" si="263"/>
        <v>#NAME?</v>
      </c>
      <c r="BR27" s="15">
        <f>_xll.BDH(C27,"EARN_FOR_COMMON","FY 2009","FY 2009","Currency=USD","Period=FY","BEST_FPERIOD_OVERRIDE=FY","FILING_STATUS=MR","SCALING_FORMAT=MLN","FA_ADJUSTED=Adjusted","Sort=A","Dates=H","DateFormat=P","Fill=—","Direction=H","UseDPDF=Y")</f>
        <v>171.36799999999999</v>
      </c>
      <c r="BS27" s="15">
        <f>_xll.BDH(C27,"EARN_FOR_COMMON","FY 2019","FY 2019","Currency=USD","Period=FY","BEST_FPERIOD_OVERRIDE=FY","FILING_STATUS=MR","SCALING_FORMAT=MLN","FA_ADJUSTED=Adjusted","Sort=A","Dates=H","DateFormat=P","Fill=—","Direction=H","UseDPDF=Y")</f>
        <v>627.67600000000004</v>
      </c>
      <c r="BT27" s="15">
        <f>_xll.BDH(C27,"EARN_FOR_COMMON","FY 2020","FY 2020","Currency=USD","Period=FY","BEST_FPERIOD_OVERRIDE=FY","FILING_STATUS=MR","SCALING_FORMAT=MLN","FA_ADJUSTED=Adjusted","Sort=A","Dates=H","DateFormat=P","Fill=—","Direction=H","UseDPDF=Y")</f>
        <v>426.37740000000002</v>
      </c>
      <c r="BU27" s="15">
        <f>_xll.BDH(C27,"EARN_FOR_COMMON","FY 2021","FY 2021","Currency=USD","Period=FY","BEST_FPERIOD_OVERRIDE=FY","FILING_STATUS=MR","SCALING_FORMAT=MLN","FA_ADJUSTED=Adjusted","Sort=A","Dates=H","DateFormat=P","Fill=—","Direction=H","UseDPDF=Y")</f>
        <v>470.24689999999998</v>
      </c>
      <c r="BV27" s="15">
        <f>_xll.BDH(C27,"EARN_FOR_COMMON","FY 2022","FY 2022","Currency=USD","Period=FY","BEST_FPERIOD_OVERRIDE=FY","FILING_STATUS=MR","SCALING_FORMAT=MLN","FA_ADJUSTED=Adjusted","Sort=A","Dates=H","DateFormat=P","Fill=—","Direction=H","UseDPDF=Y")</f>
        <v>2639.1423</v>
      </c>
      <c r="BW27" s="15" t="e">
        <f ca="1">+_xll.BDP($C27,BW$15,"BEST_FPERIOD_OVERRIDE="&amp;BW$16)</f>
        <v>#NAME?</v>
      </c>
      <c r="BX27" s="15" t="e">
        <f ca="1">+_xll.BDP($C27,BX$15,"BEST_FPERIOD_OVERRIDE="&amp;BX$16)</f>
        <v>#NAME?</v>
      </c>
      <c r="BY27" s="15" t="e">
        <f ca="1">+_xll.BDP($C27,BY$15,"BEST_FPERIOD_OVERRIDE="&amp;BY$16)</f>
        <v>#NAME?</v>
      </c>
      <c r="BZ27" s="15" t="e">
        <f ca="1">+_xll.BDP($C27,BZ$15,"BEST_FPERIOD_OVERRIDE="&amp;BZ$16)</f>
        <v>#NAME?</v>
      </c>
      <c r="CB27" s="25">
        <f t="shared" si="264"/>
        <v>-0.32070463105168912</v>
      </c>
      <c r="CC27" s="25">
        <f t="shared" si="265"/>
        <v>0.10288889608126506</v>
      </c>
      <c r="CD27" s="25">
        <f t="shared" si="266"/>
        <v>4.6122481615508795</v>
      </c>
      <c r="CE27" s="25" t="e">
        <f t="shared" ca="1" si="267"/>
        <v>#NAME?</v>
      </c>
      <c r="CF27" s="25" t="e">
        <f t="shared" ca="1" si="268"/>
        <v>#NAME?</v>
      </c>
      <c r="CG27" s="25" t="e">
        <f t="shared" ca="1" si="269"/>
        <v>#NAME?</v>
      </c>
      <c r="CH27" s="25" t="e">
        <f t="shared" ca="1" si="293"/>
        <v>#NAME?</v>
      </c>
      <c r="CI27" s="25" t="e">
        <f t="shared" ca="1" si="270"/>
        <v>#NAME?</v>
      </c>
      <c r="CJ27" s="25">
        <f t="shared" si="271"/>
        <v>0.13862464451997325</v>
      </c>
      <c r="CM27" s="25">
        <f t="shared" si="294"/>
        <v>0.17486802211049285</v>
      </c>
      <c r="CN27" s="25">
        <f t="shared" si="295"/>
        <v>0.13627031019438404</v>
      </c>
      <c r="CO27" s="25">
        <f t="shared" si="296"/>
        <v>0.14130197595702107</v>
      </c>
      <c r="CP27" s="25">
        <f t="shared" si="297"/>
        <v>0.36053344324069714</v>
      </c>
      <c r="CQ27" s="25" t="e">
        <f t="shared" ca="1" si="298"/>
        <v>#NAME?</v>
      </c>
      <c r="CR27" s="25" t="e">
        <f t="shared" ca="1" si="299"/>
        <v>#NAME?</v>
      </c>
      <c r="CS27" s="25" t="e">
        <f t="shared" ca="1" si="300"/>
        <v>#NAME?</v>
      </c>
      <c r="CT27" s="15" t="e">
        <f t="shared" ca="1" si="301"/>
        <v>#NAME?</v>
      </c>
      <c r="CU27" s="25">
        <f>_xll.BDH($C27,"RETURN_ON_INV_CAPITAL","FY 2019","FY 2019","Currency=USD","Period=FY","BEST_FPERIOD_OVERRIDE=FY","FILING_STATUS=MR","FA_ADJUSTED=GAAP","Sort=A","Dates=H","DateFormat=P","Fill=—","Direction=H","UseDPDF=Y")/100</f>
        <v>9.8667999999999992E-2</v>
      </c>
      <c r="CV27" s="25">
        <f>_xll.BDH($C27,"RETURN_ON_INV_CAPITAL","FY 2020","FY 2020","Currency=USD","Period=FY","BEST_FPERIOD_OVERRIDE=FY","FILING_STATUS=MR","FA_ADJUSTED=GAAP","Sort=A","Dates=H","DateFormat=P","Fill=—","Direction=H","UseDPDF=Y")/100</f>
        <v>6.9642999999999997E-2</v>
      </c>
      <c r="CW27" s="25">
        <f>_xll.BDH($C27,"RETURN_ON_INV_CAPITAL","FY 2021","FY 2021","Currency=USD","Period=FY","BEST_FPERIOD_OVERRIDE=FY","FILING_STATUS=MR","FA_ADJUSTED=GAAP","Sort=A","Dates=H","DateFormat=P","Fill=—","Direction=H","UseDPDF=Y")/100</f>
        <v>6.9427000000000003E-2</v>
      </c>
      <c r="CX27" s="25">
        <f>_xll.BDH(C27,"RETURN_COM_EQY","FY 2022","FY 2022","Currency=USD","Period=FY","BEST_FPERIOD_OVERRIDE=FY","FILING_STATUS=MR","FA_ADJUSTED=GAAP","Sort=A","Dates=H","DateFormat=P","Fill=—","Direction=H","UseDPDF=Y")/100</f>
        <v>0.39533200000000002</v>
      </c>
      <c r="CZ27" s="15">
        <f>_xll.BDH($C27,"RETURN_COM_EQY","FY 2019","FY 2019","Currency=USD","Period=FY","BEST_FPERIOD_OVERRIDE=FY","FILING_STATUS=MR","FA_ADJUSTED=GAAP","Sort=A","Dates=H","DateFormat=P","Fill=—","Direction=H","UseDPDF=Y")/100</f>
        <v>0.14186199999999999</v>
      </c>
      <c r="DA27" s="15">
        <f>_xll.BDH($C27,"RETURN_COM_EQY","FY 2020","FY 2020","Currency=USD","Period=FY","BEST_FPERIOD_OVERRIDE=FY","FILING_STATUS=MR","FA_ADJUSTED=GAAP","Sort=A","Dates=H","DateFormat=P","Fill=—","Direction=H","UseDPDF=Y")/100</f>
        <v>9.1644000000000003E-2</v>
      </c>
      <c r="DB27" s="15">
        <f>_xll.BDH($C27,"RETURN_COM_EQY","FY 2021","FY 2021","Currency=USD","Period=FY","BEST_FPERIOD_OVERRIDE=FY","FILING_STATUS=MR","FA_ADJUSTED=GAAP","Sort=A","Dates=H","DateFormat=P","Fill=—","Direction=H","UseDPDF=Y")/100</f>
        <v>2.5001000000000002E-2</v>
      </c>
      <c r="DC27" s="25">
        <f>_xll.BDH(C27,"RETURN_COM_EQY","FY 2022","FY 2022","Currency=USD","Period=FY","BEST_FPERIOD_OVERRIDE=FY","FILING_STATUS=MR","FA_ADJUSTED=GAAP","Sort=A","Dates=H","DateFormat=P","Fill=—","Direction=H","UseDPDF=Y")</f>
        <v>39.533200000000001</v>
      </c>
      <c r="DD27" s="15" t="e">
        <f ca="1">(_xll.BDP(C27,"BEST_ROE","best_fperiod_override=23Y"))/100</f>
        <v>#NAME?</v>
      </c>
      <c r="DF27" s="25" t="e">
        <f ca="1">(_xll.BDP($C27,"BEST_DIV_YLD","best_fperiod_override=19Y"))/100</f>
        <v>#NAME?</v>
      </c>
      <c r="DG27" s="25" t="e">
        <f ca="1">(_xll.BDP($C27,"BEST_DIV_YLD","best_fperiod_override=20Y"))/100</f>
        <v>#NAME?</v>
      </c>
      <c r="DH27" s="25" t="e">
        <f ca="1">(_xll.BDP($C27,"BEST_DIV_YLD","best_fperiod_override=21Y"))/100</f>
        <v>#NAME?</v>
      </c>
      <c r="DI27" s="25" t="e">
        <f ca="1">(_xll.BDP($C27,"BEST_DIV_YLD","best_fperiod_override=22Y"))/100</f>
        <v>#NAME?</v>
      </c>
      <c r="DJ27" s="25" t="e">
        <f ca="1">(_xll.BDP($C27,"BEST_DIV_YLD","best_fperiod_override=23Y"))/100</f>
        <v>#NAME?</v>
      </c>
      <c r="DL27" s="48" t="e" cm="1">
        <f t="array" aca="1" ref="DL27" ca="1">_xll.BDP($C27,$DL$12)/1000</f>
        <v>#NAME?</v>
      </c>
      <c r="DM27" s="48" t="e" cm="1">
        <f t="array" aca="1" ref="DM27" ca="1">_xll.BDP($C27,$DL$13)*1000</f>
        <v>#NAME?</v>
      </c>
      <c r="DN27" s="48" t="e">
        <f t="shared" ca="1" si="273"/>
        <v>#NAME?</v>
      </c>
      <c r="DO27" s="48" t="e" cm="1">
        <f t="array" aca="1" ref="DO27" ca="1">_xll.BDP($C27,$DL$15)*1000</f>
        <v>#NAME?</v>
      </c>
      <c r="DQ27" s="15" t="e" cm="1">
        <f t="array" aca="1" ref="DQ27" ca="1">_xll.BDP(C27,"WACC")</f>
        <v>#NAME?</v>
      </c>
      <c r="DR27" s="15" t="e" cm="1">
        <f t="array" aca="1" ref="DR27" ca="1">_xll.BDP(C27,"WACC_COST_EQUITY")</f>
        <v>#NAME?</v>
      </c>
      <c r="DS27" s="15" t="e" cm="1">
        <f t="array" aca="1" ref="DS27" ca="1">_xll.BDP(C27,"WACC_COST_EQUITY")</f>
        <v>#NAME?</v>
      </c>
      <c r="DU27" s="15" t="e" cm="1">
        <f t="array" aca="1" ref="DU27" ca="1">_xll.BDP(C27,"BEST_PE_RATIO")</f>
        <v>#NAME?</v>
      </c>
      <c r="DV27" s="15" t="e" cm="1">
        <f t="array" aca="1" ref="DV27" ca="1">_xll.BDP(C27,"FIVE_YR_AVG_PRICE_EARNINGS")</f>
        <v>#NAME?</v>
      </c>
      <c r="DW27" s="15" t="e" cm="1">
        <f t="array" aca="1" ref="DW27" ca="1">_xll.BDP(C27,"10_YEAR_MOVING_AVERAGE_PE")</f>
        <v>#NAME?</v>
      </c>
      <c r="DY27" s="15" t="e" cm="1">
        <f t="array" aca="1" ref="DY27" ca="1">_xll.BDP(C27,"BEST_CUR_EV_TO_EBITDA")</f>
        <v>#NAME?</v>
      </c>
      <c r="DZ27" s="15" t="e" cm="1">
        <f t="array" aca="1" ref="DZ27" ca="1">_xll.BDP(C27,"FIVE_YEAR_AVG_EV_TO_T12_EBITDA")</f>
        <v>#NAME?</v>
      </c>
      <c r="EB27" s="15" t="e" cm="1">
        <f t="array" aca="1" ref="EB27" ca="1">_xll.BDP(C27,"BEST_PX_BPS_RATIO")</f>
        <v>#NAME?</v>
      </c>
      <c r="EC27" s="15" t="e" cm="1">
        <f t="array" aca="1" ref="EC27" ca="1">_xll.BDP(C27,"FIVE_YEAR_AVG_PRICE_BOOK")</f>
        <v>#NAME?</v>
      </c>
      <c r="ED27" s="15" t="e" cm="1">
        <f t="array" aca="1" ref="ED27" ca="1">_xll.BDP(C27,"EV_TO_T12M_SALES")</f>
        <v>#NAME?</v>
      </c>
      <c r="EE27" s="15" t="e" cm="1">
        <f t="array" aca="1" ref="EE27" ca="1">_xll.BDP(C27,"AVERAGE_EV_TO_T12M_SALES")</f>
        <v>#NAME?</v>
      </c>
      <c r="EF27" s="15" t="e">
        <f ca="1">_xll.BDP(C27,"BEST_CURRENT_EV_BEST_SALES","best_fperiod_override=23Y")</f>
        <v>#NAME?</v>
      </c>
      <c r="EH27" s="15" t="e" cm="1">
        <f t="array" aca="1" ref="EH27" ca="1">_xll.BDP(C27,"CF_FREE_CASH_FLOW")</f>
        <v>#NAME?</v>
      </c>
      <c r="EI27" s="15" t="e" cm="1">
        <f t="array" aca="1" ref="EI27" ca="1">_xll.BDP(C27,"FREE_CASH_FLOW_YIELD")/100</f>
        <v>#NAME?</v>
      </c>
      <c r="EJ27" s="15" t="e" cm="1">
        <f t="array" aca="1" ref="EJ27" ca="1">_xll.BDP(C27,"TRAIL_12M_FREE_CASH_FLOW_PER_SH")</f>
        <v>#NAME?</v>
      </c>
      <c r="EL27" s="15" t="e" cm="1">
        <f t="array" aca="1" ref="EL27" ca="1">_xll.BDP(C27,"CF_CASH_FROM_OPER")</f>
        <v>#NAME?</v>
      </c>
      <c r="EM27" s="15" t="e" cm="1">
        <f t="array" aca="1" ref="EM27" ca="1">_xll.BDP(C27,"CF_CASH_FROM_INV_ACT")</f>
        <v>#NAME?</v>
      </c>
      <c r="EN27" s="15" t="e" cm="1">
        <f t="array" aca="1" ref="EN27" ca="1">_xll.BDP(C27,"CF_CASH_FROM_FNC_ACT")</f>
        <v>#NAME?</v>
      </c>
      <c r="EP27" s="15" t="e" cm="1">
        <f t="array" aca="1" ref="EP27" ca="1">_xll.BDP(C27,"TOT_ANALYST_REC")</f>
        <v>#NAME?</v>
      </c>
      <c r="EQ27" s="15" t="e" cm="1">
        <f t="array" aca="1" ref="EQ27" ca="1">_xll.BDP(C27,"TOT_BUY_REC")</f>
        <v>#NAME?</v>
      </c>
      <c r="ER27" s="15" t="e" cm="1">
        <f t="array" aca="1" ref="ER27" ca="1">_xll.BDP(C27,"TOT_HOLD_REC")</f>
        <v>#NAME?</v>
      </c>
      <c r="ES27" s="15" t="e" cm="1">
        <f t="array" aca="1" ref="ES27" ca="1">_xll.BDP(C27,"TOT_SELL_REC")</f>
        <v>#NAME?</v>
      </c>
      <c r="ET27" s="15" t="e" cm="1">
        <f t="array" aca="1" ref="ET27" ca="1">_xll.BDP(C27,"EQY_REC_CONS")</f>
        <v>#NAME?</v>
      </c>
      <c r="EV27" s="15" t="e" cm="1">
        <f t="array" aca="1" ref="EV27" ca="1">_xll.BDP(C27,"BEST_TARGET_HI")</f>
        <v>#NAME?</v>
      </c>
      <c r="EW27" s="15" t="e" cm="1">
        <f t="array" aca="1" ref="EW27" ca="1">_xll.BDP(C27,"BEST_TARGET_LO")</f>
        <v>#NAME?</v>
      </c>
      <c r="EX27" s="15" t="e" cm="1">
        <f t="array" aca="1" ref="EX27" ca="1">_xll.BDP(C27,"BEST_TARGET_MEDIAN")</f>
        <v>#NAME?</v>
      </c>
      <c r="EZ27" s="15" t="e" cm="1">
        <f t="array" aca="1" ref="EZ27" ca="1">_xll.BDP(C27,"BEST_TARGET_1WK_CHG")</f>
        <v>#NAME?</v>
      </c>
      <c r="FA27" s="15" t="e" cm="1">
        <f t="array" aca="1" ref="FA27" ca="1">_xll.BDP(C27,"BEST_TARGET_4WK_CHG")</f>
        <v>#NAME?</v>
      </c>
      <c r="FB27" s="15" t="e" cm="1">
        <f t="array" aca="1" ref="FB27" ca="1">_xll.BDP(C27,"BEST_TARGET_3MO_CHG")</f>
        <v>#NAME?</v>
      </c>
      <c r="FC27" s="15" t="e" cm="1">
        <f t="array" aca="1" ref="FC27" ca="1">_xll.BDP(C27,"BEST_TARGET_6MO_CHG")</f>
        <v>#NAME?</v>
      </c>
      <c r="FE27" s="15" t="e" cm="1">
        <f t="array" aca="1" ref="FE27" ca="1">_xll.BDP(C27,"ANNOUNCEMENT_DT")</f>
        <v>#NAME?</v>
      </c>
      <c r="FF27" s="15" t="e" cm="1">
        <f t="array" aca="1" ref="FF27" ca="1">_xll.BDP(C27,"EXPECTED_REPORT_DT")</f>
        <v>#NAME?</v>
      </c>
      <c r="FG27" s="15" t="e" cm="1">
        <f t="array" aca="1" ref="FG27" ca="1">_xll.BDP(C27,"EARNINGS_RELATED_IMPLIED_MOVE")</f>
        <v>#NAME?</v>
      </c>
      <c r="FI27" s="15" t="e" cm="1">
        <f t="array" aca="1" ref="FI27" ca="1">_xll.BDP(C27,"SALES_SURPRISE_LAST_QTR")</f>
        <v>#NAME?</v>
      </c>
      <c r="FJ27" s="15" t="e" cm="1">
        <f t="array" aca="1" ref="FJ27" ca="1">_xll.BDP(C27,"EPS_SURPRISE_LAST_QTR")</f>
        <v>#NAME?</v>
      </c>
      <c r="FL27" s="15" t="e">
        <f ca="1">(_xll.BDP(C27,"VOLUME_AVG_5D"))/1000</f>
        <v>#NAME?</v>
      </c>
      <c r="FM27" s="15" t="e">
        <f ca="1">(_xll.BDP(C27,"VOLUME_AVG_3M"))/1000</f>
        <v>#NAME?</v>
      </c>
      <c r="FN27" s="15" t="e">
        <f ca="1">(_xll.BDP(C27,"VOLUME_AVG_6M"))/1000</f>
        <v>#NAME?</v>
      </c>
      <c r="FP27" s="15" t="e" cm="1">
        <f t="array" aca="1" ref="FP27" ca="1">_xll.BDP(C27,"CIE_DES")</f>
        <v>#NAME?</v>
      </c>
      <c r="FQ27" s="15" t="s">
        <v>852</v>
      </c>
      <c r="FS27" s="15" t="e" cm="1">
        <f t="array" aca="1" ref="FS27" ca="1">_xll.BDP(C27,"HIGH_52WEEK")</f>
        <v>#NAME?</v>
      </c>
      <c r="FT27" s="15" t="e" cm="1">
        <f t="array" aca="1" ref="FT27" ca="1">_xll.BDP(C27,"LOW_52WEEK")</f>
        <v>#NAME?</v>
      </c>
      <c r="FV27" s="15" t="e" cm="1">
        <f t="array" aca="1" ref="FV27" ca="1">_xll.BDP(C27,"CHG_PCT_WTD")</f>
        <v>#NAME?</v>
      </c>
      <c r="FW27" s="15" t="e" cm="1">
        <f t="array" aca="1" ref="FW27" ca="1">_xll.BDP(C27,"CHG_PCT_MTD")</f>
        <v>#NAME?</v>
      </c>
      <c r="FX27" s="15" t="e" cm="1">
        <f t="array" aca="1" ref="FX27" ca="1">_xll.BDP(C27,"CHG_PCT_YTD")</f>
        <v>#NAME?</v>
      </c>
      <c r="FY27" s="15" t="e" cm="1">
        <f t="array" aca="1" ref="FY27" ca="1">_xll.BDP(C27,"CHG_PCT_1YR")</f>
        <v>#NAME?</v>
      </c>
      <c r="GA27" s="15" t="e">
        <f ca="1">_xll.BDP($C27,"BEST_NET_DEBT","best_fperiod_override=19Y")</f>
        <v>#NAME?</v>
      </c>
      <c r="GB27" s="15" t="e">
        <f ca="1">_xll.BDP($C27,"BEST_NET_DEBT","best_fperiod_override=20Y")</f>
        <v>#NAME?</v>
      </c>
      <c r="GC27" s="15" t="e">
        <f ca="1">_xll.BDP($C27,"BEST_NET_DEBT","best_fperiod_override=21Y")</f>
        <v>#NAME?</v>
      </c>
      <c r="GD27" s="15" t="e">
        <f ca="1">_xll.BDP($C27,"BEST_NET_DEBT","best_fperiod_override=22Y")</f>
        <v>#NAME?</v>
      </c>
      <c r="GE27" s="15" t="e">
        <f ca="1">_xll.BDP($C27,"BEST_NET_DEBT","best_fperiod_override=23Y")</f>
        <v>#NAME?</v>
      </c>
      <c r="GG27" s="15" t="e">
        <f t="shared" ca="1" si="274"/>
        <v>#NAME?</v>
      </c>
      <c r="GH27" s="15" t="e">
        <f t="shared" ca="1" si="275"/>
        <v>#NAME?</v>
      </c>
      <c r="GI27" s="15" t="e">
        <f t="shared" ca="1" si="276"/>
        <v>#NAME?</v>
      </c>
      <c r="GJ27" s="15" t="e">
        <f t="shared" ca="1" si="277"/>
        <v>#NAME?</v>
      </c>
      <c r="GK27" s="15" t="e">
        <f t="shared" ca="1" si="278"/>
        <v>#NAME?</v>
      </c>
      <c r="GM27" s="15" t="e" cm="1">
        <f t="array" aca="1" ref="GM27" ca="1">_xll.BDP(C27,"NET_DEBT_TO_EBITDA")</f>
        <v>#NAME?</v>
      </c>
      <c r="GN27" s="15" t="e" cm="1">
        <f t="array" aca="1" ref="GN27" ca="1">_xll.BDP(C27,"EBIT_TO_INT_EXP")</f>
        <v>#NAME?</v>
      </c>
      <c r="GO27" s="15" t="e" cm="1">
        <f t="array" aca="1" ref="GO27" ca="1">_xll.BDP(C27,"TOT_DEBT_TO_TOT_EQY")</f>
        <v>#NAME?</v>
      </c>
      <c r="GP27" s="15" t="e" cm="1">
        <f t="array" aca="1" ref="GP27" ca="1">_xll.BDP(C27,"TOT_DEBT_TO_TOT_ASSET")</f>
        <v>#NAME?</v>
      </c>
      <c r="GQ27" s="15" t="e" cm="1">
        <f t="array" aca="1" ref="GQ27" ca="1">_xll.BDP(C27,"ALTMAN_Z_SCORE")</f>
        <v>#NAME?</v>
      </c>
      <c r="GR27" s="15" t="e" cm="1">
        <f t="array" aca="1" ref="GR27" ca="1">_xll.BDP(C27,"CASH_%_CURRENT_MARKET_CAP")</f>
        <v>#NAME?</v>
      </c>
      <c r="GS27" s="15" t="e" cm="1">
        <f t="array" aca="1" ref="GS27" ca="1">_xll.BDP(C27,"CASH_TO_TOT_ASSET")</f>
        <v>#NAME?</v>
      </c>
      <c r="GU27" s="15" t="e" cm="1">
        <f t="array" aca="1" ref="GU27" ca="1">_xll.BDP(C27,"BOARD_SIZE")</f>
        <v>#NAME?</v>
      </c>
      <c r="GV27" s="15" t="e" cm="1">
        <f t="array" aca="1" ref="GV27" ca="1">_xll.BDP(C27,"PCT_INDEPENDENT_DIRECTORS")</f>
        <v>#NAME?</v>
      </c>
      <c r="GW27" s="15" t="e" cm="1">
        <f t="array" aca="1" ref="GW27" ca="1">_xll.BDP(C27,"BOARD_MEETING_ATTENDANCE_PCT")</f>
        <v>#NAME?</v>
      </c>
      <c r="GX27" s="15" t="e" cm="1">
        <f t="array" aca="1" ref="GX27" ca="1">_xll.BDP(C27,"BOARD_MEETINGS_PER_YR")</f>
        <v>#NAME?</v>
      </c>
      <c r="GY27" s="15" t="e" cm="1">
        <f t="array" aca="1" ref="GY27" ca="1">_xll.BDP(C27,"NUMBER_OF_WOMEN_ON_BOARD")</f>
        <v>#NAME?</v>
      </c>
      <c r="GZ27" s="15" t="e" cm="1">
        <f t="array" aca="1" ref="GZ27" ca="1">_xll.BDP(C27,"BOARD_AVERAGE_TENURE")</f>
        <v>#NAME?</v>
      </c>
      <c r="HA27" s="15" t="e" cm="1">
        <f t="array" aca="1" ref="HA27" ca="1">_xll.BDP(C27,"BOARD_AVERAGE_AGE")</f>
        <v>#NAME?</v>
      </c>
      <c r="HC27" s="15" t="e" cm="1">
        <f t="array" aca="1" ref="HC27" ca="1">_xll.BDP(C27,"TOT_COMP_AW_TO_CEO_&amp;_EQUIV")</f>
        <v>#NAME?</v>
      </c>
      <c r="HD27" s="15" t="e" cm="1">
        <f t="array" aca="1" ref="HD27" ca="1">_xll.BDP(C27,"TOT_COMPENSATION_AW_TO_EXECS")</f>
        <v>#NAME?</v>
      </c>
      <c r="HE27" s="15" t="e" cm="1">
        <f t="array" aca="1" ref="HE27" ca="1">_xll.BDP(C27,"CF_STOCK_BASED_COMPENSATION")</f>
        <v>#NAME?</v>
      </c>
      <c r="HF27" s="15" t="e" cm="1">
        <f t="array" aca="1" ref="HF27" ca="1">_xll.BDP(C27,"AVERAGE_BOD_TOTAL_COMPENSATION")</f>
        <v>#NAME?</v>
      </c>
      <c r="HH27" s="15" t="e" cm="1">
        <f t="array" aca="1" ref="HH27" ca="1">_xll.BDP(C27,"ISS_QUALITYSCORE")</f>
        <v>#NAME?</v>
      </c>
      <c r="HK27" s="15" t="e" cm="1">
        <f t="array" aca="1" ref="HK27" ca="1">_xll.BDP(C27,"EQY_SH_OUT")</f>
        <v>#NAME?</v>
      </c>
      <c r="HL27" s="15" t="e">
        <f t="shared" ca="1" si="279"/>
        <v>#NAME?</v>
      </c>
      <c r="HN27" s="15">
        <v>8.5</v>
      </c>
      <c r="HO27" s="15">
        <v>2</v>
      </c>
      <c r="HP27" s="39" t="e">
        <f t="shared" ca="1" si="280"/>
        <v>#NAME?</v>
      </c>
      <c r="HQ27" s="15" t="e">
        <f t="shared" ca="1" si="281"/>
        <v>#NAME?</v>
      </c>
      <c r="HS27" s="15" t="e">
        <f t="shared" ca="1" si="302"/>
        <v>#NAME?</v>
      </c>
      <c r="HU27" s="15" t="e">
        <f t="shared" ca="1" si="282"/>
        <v>#NAME?</v>
      </c>
      <c r="HW27" s="15" t="e">
        <f t="shared" ca="1" si="303"/>
        <v>#NAME?</v>
      </c>
      <c r="HY27" s="39" t="e">
        <f t="shared" ca="1" si="283"/>
        <v>#NAME?</v>
      </c>
      <c r="IA27" s="15" t="e">
        <f t="shared" ca="1" si="284"/>
        <v>#NAME?</v>
      </c>
      <c r="IB27" s="15" t="e">
        <f t="shared" ca="1" si="285"/>
        <v>#NAME?</v>
      </c>
      <c r="IC27" s="15" t="e">
        <f t="shared" ca="1" si="286"/>
        <v>#NAME?</v>
      </c>
      <c r="ID27" s="15" t="e">
        <f t="shared" ca="1" si="287"/>
        <v>#NAME?</v>
      </c>
      <c r="IE27" s="39" t="e">
        <f t="shared" ca="1" si="288"/>
        <v>#NAME?</v>
      </c>
      <c r="IF27" s="39">
        <f t="shared" si="289"/>
        <v>13.862464451997326</v>
      </c>
      <c r="IG27" s="39" t="e">
        <f t="shared" ca="1" si="290"/>
        <v>#NAME?</v>
      </c>
      <c r="II27" s="15">
        <f t="shared" si="304"/>
        <v>8</v>
      </c>
    </row>
    <row r="28" spans="1:243">
      <c r="A28" s="15">
        <f t="shared" si="305"/>
        <v>8</v>
      </c>
      <c r="B28" s="15" t="s">
        <v>20</v>
      </c>
      <c r="C28" s="15" t="s">
        <v>501</v>
      </c>
      <c r="D28" s="15" t="s">
        <v>19</v>
      </c>
      <c r="E28" s="15" t="str">
        <f t="shared" si="236"/>
        <v>A1LG34</v>
      </c>
      <c r="F28" s="15">
        <f t="shared" si="237"/>
        <v>8</v>
      </c>
      <c r="G28" s="15" t="str">
        <f t="shared" si="238"/>
        <v>Align Technology Inc</v>
      </c>
      <c r="H28" s="24">
        <v>7.2888999999999994E-4</v>
      </c>
      <c r="I28" s="15" t="e" cm="1">
        <f t="array" aca="1" ref="I28" ca="1">_xll.BDP(C28,"GICS_SECTOR_NAME")</f>
        <v>#NAME?</v>
      </c>
      <c r="J28" s="15" t="e">
        <f t="shared" ca="1" si="239"/>
        <v>#NAME?</v>
      </c>
      <c r="K28" s="46" t="e" cm="1">
        <f t="array" aca="1" ref="K28" ca="1">_xll.BDP(C28,"BEST_PE_RATIO")</f>
        <v>#NAME?</v>
      </c>
      <c r="L28" s="46" t="e" cm="1">
        <f t="array" aca="1" ref="L28" ca="1">_xll.BDP(C28,"px_last")</f>
        <v>#NAME?</v>
      </c>
      <c r="M28" s="15" t="e" cm="1">
        <f t="array" aca="1" ref="M28" ca="1">_xll.BDP(C28,"COUNTRY_FULL_NAME")</f>
        <v>#NAME?</v>
      </c>
      <c r="N28" s="15" t="e" cm="1">
        <f t="array" aca="1" ref="N28" ca="1">_xll.BDP(C28,"px_last")</f>
        <v>#NAME?</v>
      </c>
      <c r="O28" s="15" t="e" cm="1">
        <f t="array" aca="1" ref="O28" ca="1">_xll.BDP(C28,"CRNCY")</f>
        <v>#NAME?</v>
      </c>
      <c r="Q28" s="15" t="e" cm="1">
        <f t="array" aca="1" ref="Q28" ca="1">_xll.BDP(C28,"GICS_SECTOR_NAME")</f>
        <v>#NAME?</v>
      </c>
      <c r="R28" s="15" t="e" cm="1">
        <f t="array" aca="1" ref="R28" ca="1">_xll.BDP(C28,"GICS_INDUSTRY_NAME")</f>
        <v>#NAME?</v>
      </c>
      <c r="S28" s="15" t="e" cm="1">
        <f t="array" aca="1" ref="S28" ca="1">_xll.BDP(C28,"GICS_INDUSTRY_GROUP_NAME")</f>
        <v>#NAME?</v>
      </c>
      <c r="T28" s="15" t="e" cm="1">
        <f t="array" aca="1" ref="T28" ca="1">_xll.BDP(C28,"GICS_SUB_INDUSTRY_NAME")</f>
        <v>#NAME?</v>
      </c>
      <c r="U28" s="15" t="s">
        <v>1521</v>
      </c>
      <c r="V28" s="15">
        <f>_xll.BDH(C28,"SALES_REV_TURN","FY 2009","FY 2009","Currency=USD","Period=FY","BEST_FPERIOD_OVERRIDE=FY","FILING_STATUS=MR","SCALING_FORMAT=MLN","FA_ADJUSTED=Adjusted","Sort=A","Dates=H","DateFormat=P","Fill=—","Direction=H","UseDPDF=Y")</f>
        <v>312.33300000000003</v>
      </c>
      <c r="W28" s="15">
        <f>_xll.BDH(C28,"SALES_REV_TURN","FY 2019","FY 2019","Currency=USD","Period=FY","BEST_FPERIOD_OVERRIDE=FY","FILING_STATUS=MR","SCALING_FORMAT=MLN","FA_ADJUSTED=Adjusted","Sort=A","Dates=H","DateFormat=P","Fill=—","Direction=H","UseDPDF=Y")</f>
        <v>2406.7959999999998</v>
      </c>
      <c r="X28" s="15">
        <f>_xll.BDH(C28,"SALES_REV_TURN","FY 2020","FY 2020","Currency=USD","Period=FY","BEST_FPERIOD_OVERRIDE=FY","FILING_STATUS=MR","SCALING_FORMAT=MLN","FA_ADJUSTED=Adjusted","Sort=A","Dates=H","DateFormat=P","Fill=—","Direction=H","UseDPDF=Y")</f>
        <v>2471.9409999999998</v>
      </c>
      <c r="Y28" s="15">
        <f>_xll.BDH(C28,"SALES_REV_TURN","FY 2021","FY 2021","Currency=USD","Period=FY","BEST_FPERIOD_OVERRIDE=FY","FILING_STATUS=MR","SCALING_FORMAT=MLN","FA_ADJUSTED=Adjusted","Sort=A","Dates=H","DateFormat=P","Fill=—","Direction=H","UseDPDF=Y")</f>
        <v>3952.5839999999998</v>
      </c>
      <c r="Z28" s="15">
        <f>_xll.BDH(C28,"SALES_REV_TURN","FY 2022","FY 2022","Currency=USD","Period=FY","BEST_FPERIOD_OVERRIDE=FY","FILING_STATUS=MR","SCALING_FORMAT=MLN","FA_ADJUSTED=Adjusted","Sort=A","Dates=H","DateFormat=P","Fill=—","Direction=H","UseDPDF=Y")</f>
        <v>3734.6350000000002</v>
      </c>
      <c r="AA28" s="15" t="e">
        <f ca="1">+_xll.BDP($C28,AA$15,"BEST_FPERIOD_OVERRIDE="&amp;AA$16)</f>
        <v>#NAME?</v>
      </c>
      <c r="AB28" s="15" t="e">
        <f ca="1">+_xll.BDP($C28,AB$15,"BEST_FPERIOD_OVERRIDE="&amp;AB$16)</f>
        <v>#NAME?</v>
      </c>
      <c r="AC28" s="15" t="e">
        <f ca="1">+_xll.BDP($C28,AC$15,"BEST_FPERIOD_OVERRIDE="&amp;AC$16)</f>
        <v>#NAME?</v>
      </c>
      <c r="AD28" s="15" t="e">
        <f ca="1">+_xll.BDP($C28,AD$15,"BEST_FPERIOD_OVERRIDE="&amp;AD$16)</f>
        <v>#NAME?</v>
      </c>
      <c r="AF28" s="25">
        <f t="shared" si="240"/>
        <v>2.7067104981062018E-2</v>
      </c>
      <c r="AG28" s="25">
        <f t="shared" si="241"/>
        <v>0.59897991092829495</v>
      </c>
      <c r="AH28" s="25">
        <f t="shared" si="242"/>
        <v>-5.5140890111380236E-2</v>
      </c>
      <c r="AI28" s="25" t="e">
        <f t="shared" ca="1" si="243"/>
        <v>#NAME?</v>
      </c>
      <c r="AJ28" s="25" t="e">
        <f t="shared" ca="1" si="244"/>
        <v>#NAME?</v>
      </c>
      <c r="AK28" s="25" t="e">
        <f t="shared" ca="1" si="245"/>
        <v>#NAME?</v>
      </c>
      <c r="AL28" s="25" t="e">
        <f t="shared" ca="1" si="291"/>
        <v>#NAME?</v>
      </c>
      <c r="AM28" s="25" t="e">
        <f t="shared" ca="1" si="246"/>
        <v>#NAME?</v>
      </c>
      <c r="AN28" s="25">
        <f t="shared" si="247"/>
        <v>0.22654119979455811</v>
      </c>
      <c r="AP28" s="15">
        <f>_xll.BDH(C28,"EBITDA","FY 2009","FY 2009","Currency=USD","Period=FY","BEST_FPERIOD_OVERRIDE=FY","FILING_STATUS=MR","SCALING_FORMAT=MLN","FA_ADJUSTED=Adjusted","Sort=A","Dates=H","DateFormat=P","Fill=—","Direction=H","UseDPDF=Y")</f>
        <v>49.984000000000002</v>
      </c>
      <c r="AQ28" s="15">
        <f>_xll.BDH(C28,"EBITDA","FY 2019","FY 2019","Currency=USD","Period=FY","BEST_FPERIOD_OVERRIDE=FY","FILING_STATUS=MR","SCALING_FORMAT=MLN","FA_ADJUSTED=Adjusted","Sort=A","Dates=H","DateFormat=P","Fill=—","Direction=H","UseDPDF=Y")</f>
        <v>616.25099999999998</v>
      </c>
      <c r="AR28" s="15">
        <f>_xll.BDH(C28,"EBITDA","FY 2020","FY 2020","Currency=USD","Period=FY","BEST_FPERIOD_OVERRIDE=FY","FILING_STATUS=MR","SCALING_FORMAT=MLN","FA_ADJUSTED=Adjusted","Sort=A","Dates=H","DateFormat=P","Fill=—","Direction=H","UseDPDF=Y")</f>
        <v>526.404</v>
      </c>
      <c r="AS28" s="15">
        <f>_xll.BDH(C28,"EBITDA","FY 2021","FY 2021","Currency=USD","Period=FY","BEST_FPERIOD_OVERRIDE=FY","FILING_STATUS=MR","SCALING_FORMAT=MLN","FA_ADJUSTED=Adjusted","Sort=A","Dates=H","DateFormat=P","Fill=—","Direction=H","UseDPDF=Y")</f>
        <v>1118.4739999999999</v>
      </c>
      <c r="AT28" s="15">
        <f>_xll.BDH(C28,"EBITDA","FY 2022","FY 2022","Currency=USD","Period=FY","BEST_FPERIOD_OVERRIDE=FY","FILING_STATUS=MR","SCALING_FORMAT=MLN","FA_ADJUSTED=Adjusted","Sort=A","Dates=H","DateFormat=P","Fill=—","Direction=H","UseDPDF=Y")</f>
        <v>817.76</v>
      </c>
      <c r="AU28" s="15" t="e">
        <f ca="1">+_xll.BDP($C28,AU$15,"BEST_FPERIOD_OVERRIDE="&amp;AU$16)</f>
        <v>#NAME?</v>
      </c>
      <c r="AV28" s="15" t="e">
        <f ca="1">+_xll.BDP($C28,AV$15,"BEST_FPERIOD_OVERRIDE="&amp;AV$16)</f>
        <v>#NAME?</v>
      </c>
      <c r="AW28" s="15" t="e">
        <f ca="1">+_xll.BDP($C28,AW$15,"BEST_FPERIOD_OVERRIDE="&amp;AW$16)</f>
        <v>#NAME?</v>
      </c>
      <c r="AX28" s="15" t="e">
        <f ca="1">+_xll.BDP($C28,AX$15,"BEST_FPERIOD_OVERRIDE="&amp;AX$16)</f>
        <v>#NAME?</v>
      </c>
      <c r="AZ28" s="25">
        <f t="shared" si="248"/>
        <v>-0.14579611229839784</v>
      </c>
      <c r="BA28" s="25">
        <f t="shared" si="249"/>
        <v>1.1247444928230026</v>
      </c>
      <c r="BB28" s="25">
        <f t="shared" si="250"/>
        <v>-0.26886096592321318</v>
      </c>
      <c r="BC28" s="25" t="e">
        <f t="shared" ca="1" si="251"/>
        <v>#NAME?</v>
      </c>
      <c r="BD28" s="25" t="e">
        <f t="shared" ca="1" si="252"/>
        <v>#NAME?</v>
      </c>
      <c r="BE28" s="25" t="e">
        <f t="shared" ca="1" si="253"/>
        <v>#NAME?</v>
      </c>
      <c r="BF28" s="25" t="e">
        <f t="shared" ca="1" si="292"/>
        <v>#NAME?</v>
      </c>
      <c r="BG28" s="25" t="e">
        <f t="shared" ca="1" si="254"/>
        <v>#NAME?</v>
      </c>
      <c r="BH28" s="25">
        <f t="shared" si="255"/>
        <v>0.28556092342490791</v>
      </c>
      <c r="BJ28" s="25">
        <f t="shared" si="256"/>
        <v>0.25604621247500825</v>
      </c>
      <c r="BK28" s="25">
        <f t="shared" si="257"/>
        <v>0.21295168452645108</v>
      </c>
      <c r="BL28" s="25">
        <f t="shared" si="258"/>
        <v>0.28297286028582819</v>
      </c>
      <c r="BM28" s="25">
        <f t="shared" si="259"/>
        <v>0.21896651212233589</v>
      </c>
      <c r="BN28" s="25" t="e">
        <f t="shared" ca="1" si="260"/>
        <v>#NAME?</v>
      </c>
      <c r="BO28" s="25" t="e">
        <f t="shared" ca="1" si="261"/>
        <v>#NAME?</v>
      </c>
      <c r="BP28" s="25" t="e">
        <f t="shared" ca="1" si="262"/>
        <v>#NAME?</v>
      </c>
      <c r="BQ28" s="25" t="e">
        <f t="shared" ca="1" si="263"/>
        <v>#NAME?</v>
      </c>
      <c r="BR28" s="15">
        <f>_xll.BDH(C28,"EARN_FOR_COMMON","FY 2009","FY 2009","Currency=USD","Period=FY","BEST_FPERIOD_OVERRIDE=FY","FILING_STATUS=MR","SCALING_FORMAT=MLN","FA_ADJUSTED=Adjusted","Sort=A","Dates=H","DateFormat=P","Fill=—","Direction=H","UseDPDF=Y")</f>
        <v>14.855499999999999</v>
      </c>
      <c r="BS28" s="15">
        <f>_xll.BDH(C28,"EARN_FOR_COMMON","FY 2019","FY 2019","Currency=USD","Period=FY","BEST_FPERIOD_OVERRIDE=FY","FILING_STATUS=MR","SCALING_FORMAT=MLN","FA_ADJUSTED=Adjusted","Sort=A","Dates=H","DateFormat=P","Fill=—","Direction=H","UseDPDF=Y")</f>
        <v>401.59820000000002</v>
      </c>
      <c r="BT28" s="15">
        <f>_xll.BDH(C28,"EARN_FOR_COMMON","FY 2020","FY 2020","Currency=USD","Period=FY","BEST_FPERIOD_OVERRIDE=FY","FILING_STATUS=MR","SCALING_FORMAT=MLN","FA_ADJUSTED=Adjusted","Sort=A","Dates=H","DateFormat=P","Fill=—","Direction=H","UseDPDF=Y")</f>
        <v>1766.8467000000001</v>
      </c>
      <c r="BU28" s="15">
        <f>_xll.BDH(C28,"EARN_FOR_COMMON","FY 2021","FY 2021","Currency=USD","Period=FY","BEST_FPERIOD_OVERRIDE=FY","FILING_STATUS=MR","SCALING_FORMAT=MLN","FA_ADJUSTED=Adjusted","Sort=A","Dates=H","DateFormat=P","Fill=—","Direction=H","UseDPDF=Y")</f>
        <v>804.84040000000005</v>
      </c>
      <c r="BV28" s="15">
        <f>_xll.BDH(C28,"EARN_FOR_COMMON","FY 2022","FY 2022","Currency=USD","Period=FY","BEST_FPERIOD_OVERRIDE=FY","FILING_STATUS=MR","SCALING_FORMAT=MLN","FA_ADJUSTED=Adjusted","Sort=A","Dates=H","DateFormat=P","Fill=—","Direction=H","UseDPDF=Y")</f>
        <v>421.69830000000002</v>
      </c>
      <c r="BW28" s="15" t="e">
        <f ca="1">+_xll.BDP($C28,BW$15,"BEST_FPERIOD_OVERRIDE="&amp;BW$16)</f>
        <v>#NAME?</v>
      </c>
      <c r="BX28" s="15" t="e">
        <f ca="1">+_xll.BDP($C28,BX$15,"BEST_FPERIOD_OVERRIDE="&amp;BX$16)</f>
        <v>#NAME?</v>
      </c>
      <c r="BY28" s="15" t="e">
        <f ca="1">+_xll.BDP($C28,BY$15,"BEST_FPERIOD_OVERRIDE="&amp;BY$16)</f>
        <v>#NAME?</v>
      </c>
      <c r="BZ28" s="15" t="e">
        <f ca="1">+_xll.BDP($C28,BZ$15,"BEST_FPERIOD_OVERRIDE="&amp;BZ$16)</f>
        <v>#NAME?</v>
      </c>
      <c r="CB28" s="25">
        <f t="shared" si="264"/>
        <v>3.3995383943453925</v>
      </c>
      <c r="CC28" s="25">
        <f t="shared" si="265"/>
        <v>-0.54447638269918941</v>
      </c>
      <c r="CD28" s="25">
        <f t="shared" si="266"/>
        <v>-0.47604730080647051</v>
      </c>
      <c r="CE28" s="25" t="e">
        <f t="shared" ca="1" si="267"/>
        <v>#NAME?</v>
      </c>
      <c r="CF28" s="25" t="e">
        <f t="shared" ca="1" si="268"/>
        <v>#NAME?</v>
      </c>
      <c r="CG28" s="25" t="e">
        <f t="shared" ca="1" si="269"/>
        <v>#NAME?</v>
      </c>
      <c r="CH28" s="25" t="e">
        <f t="shared" ca="1" si="293"/>
        <v>#NAME?</v>
      </c>
      <c r="CI28" s="25" t="e">
        <f t="shared" ca="1" si="270"/>
        <v>#NAME?</v>
      </c>
      <c r="CJ28" s="25">
        <f t="shared" si="271"/>
        <v>0.39056229194745606</v>
      </c>
      <c r="CM28" s="25">
        <f t="shared" si="294"/>
        <v>0.16686009117515571</v>
      </c>
      <c r="CN28" s="25">
        <f t="shared" si="295"/>
        <v>0.71476087010167322</v>
      </c>
      <c r="CO28" s="25">
        <f t="shared" si="296"/>
        <v>0.20362385720328779</v>
      </c>
      <c r="CP28" s="25">
        <f t="shared" si="297"/>
        <v>0.11291553257547257</v>
      </c>
      <c r="CQ28" s="25" t="e">
        <f t="shared" ca="1" si="298"/>
        <v>#NAME?</v>
      </c>
      <c r="CR28" s="25" t="e">
        <f t="shared" ca="1" si="299"/>
        <v>#NAME?</v>
      </c>
      <c r="CS28" s="25" t="e">
        <f t="shared" ca="1" si="300"/>
        <v>#NAME?</v>
      </c>
      <c r="CT28" s="15" t="e">
        <f t="shared" ca="1" si="301"/>
        <v>#NAME?</v>
      </c>
      <c r="CU28" s="25">
        <f>_xll.BDH($C28,"RETURN_ON_INV_CAPITAL","FY 2019","FY 2019","Currency=USD","Period=FY","BEST_FPERIOD_OVERRIDE=FY","FILING_STATUS=MR","FA_ADJUSTED=GAAP","Sort=A","Dates=H","DateFormat=P","Fill=—","Direction=H","UseDPDF=Y")/100</f>
        <v>0.31752800000000003</v>
      </c>
      <c r="CV28" s="25">
        <f>_xll.BDH($C28,"RETURN_ON_INV_CAPITAL","FY 2020","FY 2020","Currency=USD","Period=FY","BEST_FPERIOD_OVERRIDE=FY","FILING_STATUS=MR","FA_ADJUSTED=GAAP","Sort=A","Dates=H","DateFormat=P","Fill=—","Direction=H","UseDPDF=Y")/100</f>
        <v>0.74472800000000006</v>
      </c>
      <c r="CW28" s="25">
        <f>_xll.BDH($C28,"RETURN_ON_INV_CAPITAL","FY 2021","FY 2021","Currency=USD","Period=FY","BEST_FPERIOD_OVERRIDE=FY","FILING_STATUS=MR","FA_ADJUSTED=GAAP","Sort=A","Dates=H","DateFormat=P","Fill=—","Direction=H","UseDPDF=Y")/100</f>
        <v>0.20821999999999999</v>
      </c>
      <c r="CX28" s="25">
        <f>_xll.BDH(C28,"RETURN_COM_EQY","FY 2022","FY 2022","Currency=USD","Period=FY","BEST_FPERIOD_OVERRIDE=FY","FILING_STATUS=MR","FA_ADJUSTED=GAAP","Sort=A","Dates=H","DateFormat=P","Fill=—","Direction=H","UseDPDF=Y")/100</f>
        <v>0.100102</v>
      </c>
      <c r="CZ28" s="15">
        <f>_xll.BDH($C28,"RETURN_COM_EQY","FY 2019","FY 2019","Currency=USD","Period=FY","BEST_FPERIOD_OVERRIDE=FY","FILING_STATUS=MR","FA_ADJUSTED=GAAP","Sort=A","Dates=H","DateFormat=P","Fill=—","Direction=H","UseDPDF=Y")/100</f>
        <v>0.34072000000000002</v>
      </c>
      <c r="DA28" s="15">
        <f>_xll.BDH($C28,"RETURN_COM_EQY","FY 2020","FY 2020","Currency=USD","Period=FY","BEST_FPERIOD_OVERRIDE=FY","FILING_STATUS=MR","FA_ADJUSTED=GAAP","Sort=A","Dates=H","DateFormat=P","Fill=—","Direction=H","UseDPDF=Y")/100</f>
        <v>0.77549099999999993</v>
      </c>
      <c r="DB28" s="15">
        <f>_xll.BDH($C28,"RETURN_COM_EQY","FY 2021","FY 2021","Currency=USD","Period=FY","BEST_FPERIOD_OVERRIDE=FY","FILING_STATUS=MR","FA_ADJUSTED=GAAP","Sort=A","Dates=H","DateFormat=P","Fill=—","Direction=H","UseDPDF=Y")/100</f>
        <v>0.22519100000000003</v>
      </c>
      <c r="DC28" s="25">
        <f>_xll.BDH(C28,"RETURN_COM_EQY","FY 2022","FY 2022","Currency=USD","Period=FY","BEST_FPERIOD_OVERRIDE=FY","FILING_STATUS=MR","FA_ADJUSTED=GAAP","Sort=A","Dates=H","DateFormat=P","Fill=—","Direction=H","UseDPDF=Y")</f>
        <v>10.010199999999999</v>
      </c>
      <c r="DD28" s="15" t="e">
        <f ca="1">(_xll.BDP(C28,"BEST_ROE","best_fperiod_override=23Y"))/100</f>
        <v>#NAME?</v>
      </c>
      <c r="DF28" s="25" t="e">
        <f ca="1">(_xll.BDP($C28,"BEST_DIV_YLD","best_fperiod_override=19Y"))/100</f>
        <v>#NAME?</v>
      </c>
      <c r="DG28" s="25" t="e">
        <f ca="1">(_xll.BDP($C28,"BEST_DIV_YLD","best_fperiod_override=20Y"))/100</f>
        <v>#NAME?</v>
      </c>
      <c r="DH28" s="25" t="e">
        <f ca="1">(_xll.BDP($C28,"BEST_DIV_YLD","best_fperiod_override=21Y"))/100</f>
        <v>#NAME?</v>
      </c>
      <c r="DI28" s="25" t="e">
        <f ca="1">(_xll.BDP($C28,"BEST_DIV_YLD","best_fperiod_override=22Y"))/100</f>
        <v>#NAME?</v>
      </c>
      <c r="DJ28" s="25" t="e">
        <f ca="1">(_xll.BDP($C28,"BEST_DIV_YLD","best_fperiod_override=23Y"))/100</f>
        <v>#NAME?</v>
      </c>
      <c r="DL28" s="48" t="e" cm="1">
        <f t="array" aca="1" ref="DL28" ca="1">_xll.BDP($C28,$DL$12)/1000</f>
        <v>#NAME?</v>
      </c>
      <c r="DM28" s="48" t="e" cm="1">
        <f t="array" aca="1" ref="DM28" ca="1">_xll.BDP($C28,$DL$13)*1000</f>
        <v>#NAME?</v>
      </c>
      <c r="DN28" s="48" t="e">
        <f t="shared" ca="1" si="273"/>
        <v>#NAME?</v>
      </c>
      <c r="DO28" s="48" t="e" cm="1">
        <f t="array" aca="1" ref="DO28" ca="1">_xll.BDP($C28,$DL$15)*1000</f>
        <v>#NAME?</v>
      </c>
      <c r="DQ28" s="15" t="e" cm="1">
        <f t="array" aca="1" ref="DQ28" ca="1">_xll.BDP(C28,"WACC")</f>
        <v>#NAME?</v>
      </c>
      <c r="DR28" s="15" t="e" cm="1">
        <f t="array" aca="1" ref="DR28" ca="1">_xll.BDP(C28,"WACC_COST_EQUITY")</f>
        <v>#NAME?</v>
      </c>
      <c r="DS28" s="15" t="e" cm="1">
        <f t="array" aca="1" ref="DS28" ca="1">_xll.BDP(C28,"WACC_COST_EQUITY")</f>
        <v>#NAME?</v>
      </c>
      <c r="DU28" s="15" t="e" cm="1">
        <f t="array" aca="1" ref="DU28" ca="1">_xll.BDP(C28,"BEST_PE_RATIO")</f>
        <v>#NAME?</v>
      </c>
      <c r="DV28" s="15" t="e" cm="1">
        <f t="array" aca="1" ref="DV28" ca="1">_xll.BDP(C28,"FIVE_YR_AVG_PRICE_EARNINGS")</f>
        <v>#NAME?</v>
      </c>
      <c r="DW28" s="15" t="e" cm="1">
        <f t="array" aca="1" ref="DW28" ca="1">_xll.BDP(C28,"10_YEAR_MOVING_AVERAGE_PE")</f>
        <v>#NAME?</v>
      </c>
      <c r="DY28" s="15" t="e" cm="1">
        <f t="array" aca="1" ref="DY28" ca="1">_xll.BDP(C28,"BEST_CUR_EV_TO_EBITDA")</f>
        <v>#NAME?</v>
      </c>
      <c r="DZ28" s="15" t="e" cm="1">
        <f t="array" aca="1" ref="DZ28" ca="1">_xll.BDP(C28,"FIVE_YEAR_AVG_EV_TO_T12_EBITDA")</f>
        <v>#NAME?</v>
      </c>
      <c r="EB28" s="15" t="e" cm="1">
        <f t="array" aca="1" ref="EB28" ca="1">_xll.BDP(C28,"BEST_PX_BPS_RATIO")</f>
        <v>#NAME?</v>
      </c>
      <c r="EC28" s="15" t="e" cm="1">
        <f t="array" aca="1" ref="EC28" ca="1">_xll.BDP(C28,"FIVE_YEAR_AVG_PRICE_BOOK")</f>
        <v>#NAME?</v>
      </c>
      <c r="ED28" s="15" t="e" cm="1">
        <f t="array" aca="1" ref="ED28" ca="1">_xll.BDP(C28,"EV_TO_T12M_SALES")</f>
        <v>#NAME?</v>
      </c>
      <c r="EE28" s="15" t="e" cm="1">
        <f t="array" aca="1" ref="EE28" ca="1">_xll.BDP(C28,"AVERAGE_EV_TO_T12M_SALES")</f>
        <v>#NAME?</v>
      </c>
      <c r="EF28" s="15" t="e">
        <f ca="1">_xll.BDP(C28,"BEST_CURRENT_EV_BEST_SALES","best_fperiod_override=23Y")</f>
        <v>#NAME?</v>
      </c>
      <c r="EH28" s="15" t="e" cm="1">
        <f t="array" aca="1" ref="EH28" ca="1">_xll.BDP(C28,"CF_FREE_CASH_FLOW")</f>
        <v>#NAME?</v>
      </c>
      <c r="EI28" s="15" t="e" cm="1">
        <f t="array" aca="1" ref="EI28" ca="1">_xll.BDP(C28,"FREE_CASH_FLOW_YIELD")/100</f>
        <v>#NAME?</v>
      </c>
      <c r="EJ28" s="15" t="e" cm="1">
        <f t="array" aca="1" ref="EJ28" ca="1">_xll.BDP(C28,"TRAIL_12M_FREE_CASH_FLOW_PER_SH")</f>
        <v>#NAME?</v>
      </c>
      <c r="EL28" s="15" t="e" cm="1">
        <f t="array" aca="1" ref="EL28" ca="1">_xll.BDP(C28,"CF_CASH_FROM_OPER")</f>
        <v>#NAME?</v>
      </c>
      <c r="EM28" s="15" t="e" cm="1">
        <f t="array" aca="1" ref="EM28" ca="1">_xll.BDP(C28,"CF_CASH_FROM_INV_ACT")</f>
        <v>#NAME?</v>
      </c>
      <c r="EN28" s="15" t="e" cm="1">
        <f t="array" aca="1" ref="EN28" ca="1">_xll.BDP(C28,"CF_CASH_FROM_FNC_ACT")</f>
        <v>#NAME?</v>
      </c>
      <c r="EP28" s="15" t="e" cm="1">
        <f t="array" aca="1" ref="EP28" ca="1">_xll.BDP(C28,"TOT_ANALYST_REC")</f>
        <v>#NAME?</v>
      </c>
      <c r="EQ28" s="15" t="e" cm="1">
        <f t="array" aca="1" ref="EQ28" ca="1">_xll.BDP(C28,"TOT_BUY_REC")</f>
        <v>#NAME?</v>
      </c>
      <c r="ER28" s="15" t="e" cm="1">
        <f t="array" aca="1" ref="ER28" ca="1">_xll.BDP(C28,"TOT_HOLD_REC")</f>
        <v>#NAME?</v>
      </c>
      <c r="ES28" s="15" t="e" cm="1">
        <f t="array" aca="1" ref="ES28" ca="1">_xll.BDP(C28,"TOT_SELL_REC")</f>
        <v>#NAME?</v>
      </c>
      <c r="ET28" s="15" t="e" cm="1">
        <f t="array" aca="1" ref="ET28" ca="1">_xll.BDP(C28,"EQY_REC_CONS")</f>
        <v>#NAME?</v>
      </c>
      <c r="EV28" s="15" t="e" cm="1">
        <f t="array" aca="1" ref="EV28" ca="1">_xll.BDP(C28,"BEST_TARGET_HI")</f>
        <v>#NAME?</v>
      </c>
      <c r="EW28" s="15" t="e" cm="1">
        <f t="array" aca="1" ref="EW28" ca="1">_xll.BDP(C28,"BEST_TARGET_LO")</f>
        <v>#NAME?</v>
      </c>
      <c r="EX28" s="15" t="e" cm="1">
        <f t="array" aca="1" ref="EX28" ca="1">_xll.BDP(C28,"BEST_TARGET_MEDIAN")</f>
        <v>#NAME?</v>
      </c>
      <c r="EZ28" s="15" t="e" cm="1">
        <f t="array" aca="1" ref="EZ28" ca="1">_xll.BDP(C28,"BEST_TARGET_1WK_CHG")</f>
        <v>#NAME?</v>
      </c>
      <c r="FA28" s="15" t="e" cm="1">
        <f t="array" aca="1" ref="FA28" ca="1">_xll.BDP(C28,"BEST_TARGET_4WK_CHG")</f>
        <v>#NAME?</v>
      </c>
      <c r="FB28" s="15" t="e" cm="1">
        <f t="array" aca="1" ref="FB28" ca="1">_xll.BDP(C28,"BEST_TARGET_3MO_CHG")</f>
        <v>#NAME?</v>
      </c>
      <c r="FC28" s="15" t="e" cm="1">
        <f t="array" aca="1" ref="FC28" ca="1">_xll.BDP(C28,"BEST_TARGET_6MO_CHG")</f>
        <v>#NAME?</v>
      </c>
      <c r="FE28" s="15" t="e" cm="1">
        <f t="array" aca="1" ref="FE28" ca="1">_xll.BDP(C28,"ANNOUNCEMENT_DT")</f>
        <v>#NAME?</v>
      </c>
      <c r="FF28" s="15" t="e" cm="1">
        <f t="array" aca="1" ref="FF28" ca="1">_xll.BDP(C28,"EXPECTED_REPORT_DT")</f>
        <v>#NAME?</v>
      </c>
      <c r="FG28" s="15" t="e" cm="1">
        <f t="array" aca="1" ref="FG28" ca="1">_xll.BDP(C28,"EARNINGS_RELATED_IMPLIED_MOVE")</f>
        <v>#NAME?</v>
      </c>
      <c r="FI28" s="15" t="e" cm="1">
        <f t="array" aca="1" ref="FI28" ca="1">_xll.BDP(C28,"SALES_SURPRISE_LAST_QTR")</f>
        <v>#NAME?</v>
      </c>
      <c r="FJ28" s="15" t="e" cm="1">
        <f t="array" aca="1" ref="FJ28" ca="1">_xll.BDP(C28,"EPS_SURPRISE_LAST_QTR")</f>
        <v>#NAME?</v>
      </c>
      <c r="FL28" s="15" t="e">
        <f ca="1">(_xll.BDP(C28,"VOLUME_AVG_5D"))/1000</f>
        <v>#NAME?</v>
      </c>
      <c r="FM28" s="15" t="e">
        <f ca="1">(_xll.BDP(C28,"VOLUME_AVG_3M"))/1000</f>
        <v>#NAME?</v>
      </c>
      <c r="FN28" s="15" t="e">
        <f ca="1">(_xll.BDP(C28,"VOLUME_AVG_6M"))/1000</f>
        <v>#NAME?</v>
      </c>
      <c r="FP28" s="15" t="e" cm="1">
        <f t="array" aca="1" ref="FP28" ca="1">_xll.BDP(C28,"CIE_DES")</f>
        <v>#NAME?</v>
      </c>
      <c r="FQ28" s="15" t="s">
        <v>853</v>
      </c>
      <c r="FS28" s="15" t="e" cm="1">
        <f t="array" aca="1" ref="FS28" ca="1">_xll.BDP(C28,"HIGH_52WEEK")</f>
        <v>#NAME?</v>
      </c>
      <c r="FT28" s="15" t="e" cm="1">
        <f t="array" aca="1" ref="FT28" ca="1">_xll.BDP(C28,"LOW_52WEEK")</f>
        <v>#NAME?</v>
      </c>
      <c r="FV28" s="15" t="e" cm="1">
        <f t="array" aca="1" ref="FV28" ca="1">_xll.BDP(C28,"CHG_PCT_WTD")</f>
        <v>#NAME?</v>
      </c>
      <c r="FW28" s="15" t="e" cm="1">
        <f t="array" aca="1" ref="FW28" ca="1">_xll.BDP(C28,"CHG_PCT_MTD")</f>
        <v>#NAME?</v>
      </c>
      <c r="FX28" s="15" t="e" cm="1">
        <f t="array" aca="1" ref="FX28" ca="1">_xll.BDP(C28,"CHG_PCT_YTD")</f>
        <v>#NAME?</v>
      </c>
      <c r="FY28" s="15" t="e" cm="1">
        <f t="array" aca="1" ref="FY28" ca="1">_xll.BDP(C28,"CHG_PCT_1YR")</f>
        <v>#NAME?</v>
      </c>
      <c r="GA28" s="15" t="e">
        <f ca="1">_xll.BDP($C28,"BEST_NET_DEBT","best_fperiod_override=19Y")</f>
        <v>#NAME?</v>
      </c>
      <c r="GB28" s="15" t="e">
        <f ca="1">_xll.BDP($C28,"BEST_NET_DEBT","best_fperiod_override=20Y")</f>
        <v>#NAME?</v>
      </c>
      <c r="GC28" s="15" t="e">
        <f ca="1">_xll.BDP($C28,"BEST_NET_DEBT","best_fperiod_override=21Y")</f>
        <v>#NAME?</v>
      </c>
      <c r="GD28" s="15" t="e">
        <f ca="1">_xll.BDP($C28,"BEST_NET_DEBT","best_fperiod_override=22Y")</f>
        <v>#NAME?</v>
      </c>
      <c r="GE28" s="15" t="e">
        <f ca="1">_xll.BDP($C28,"BEST_NET_DEBT","best_fperiod_override=23Y")</f>
        <v>#NAME?</v>
      </c>
      <c r="GG28" s="15" t="e">
        <f t="shared" ca="1" si="274"/>
        <v>#NAME?</v>
      </c>
      <c r="GH28" s="15" t="e">
        <f t="shared" ca="1" si="275"/>
        <v>#NAME?</v>
      </c>
      <c r="GI28" s="15" t="e">
        <f t="shared" ca="1" si="276"/>
        <v>#NAME?</v>
      </c>
      <c r="GJ28" s="15" t="e">
        <f t="shared" ca="1" si="277"/>
        <v>#NAME?</v>
      </c>
      <c r="GK28" s="15" t="e">
        <f t="shared" ca="1" si="278"/>
        <v>#NAME?</v>
      </c>
      <c r="GM28" s="15" t="e" cm="1">
        <f t="array" aca="1" ref="GM28" ca="1">_xll.BDP(C28,"NET_DEBT_TO_EBITDA")</f>
        <v>#NAME?</v>
      </c>
      <c r="GN28" s="15" t="e" cm="1">
        <f t="array" aca="1" ref="GN28" ca="1">_xll.BDP(C28,"EBIT_TO_INT_EXP")</f>
        <v>#NAME?</v>
      </c>
      <c r="GO28" s="15" t="e" cm="1">
        <f t="array" aca="1" ref="GO28" ca="1">_xll.BDP(C28,"TOT_DEBT_TO_TOT_EQY")</f>
        <v>#NAME?</v>
      </c>
      <c r="GP28" s="15" t="e" cm="1">
        <f t="array" aca="1" ref="GP28" ca="1">_xll.BDP(C28,"TOT_DEBT_TO_TOT_ASSET")</f>
        <v>#NAME?</v>
      </c>
      <c r="GQ28" s="15" t="e" cm="1">
        <f t="array" aca="1" ref="GQ28" ca="1">_xll.BDP(C28,"ALTMAN_Z_SCORE")</f>
        <v>#NAME?</v>
      </c>
      <c r="GR28" s="15" t="e" cm="1">
        <f t="array" aca="1" ref="GR28" ca="1">_xll.BDP(C28,"CASH_%_CURRENT_MARKET_CAP")</f>
        <v>#NAME?</v>
      </c>
      <c r="GS28" s="15" t="e" cm="1">
        <f t="array" aca="1" ref="GS28" ca="1">_xll.BDP(C28,"CASH_TO_TOT_ASSET")</f>
        <v>#NAME?</v>
      </c>
      <c r="GU28" s="15" t="e" cm="1">
        <f t="array" aca="1" ref="GU28" ca="1">_xll.BDP(C28,"BOARD_SIZE")</f>
        <v>#NAME?</v>
      </c>
      <c r="GV28" s="15" t="e" cm="1">
        <f t="array" aca="1" ref="GV28" ca="1">_xll.BDP(C28,"PCT_INDEPENDENT_DIRECTORS")</f>
        <v>#NAME?</v>
      </c>
      <c r="GW28" s="15" t="e" cm="1">
        <f t="array" aca="1" ref="GW28" ca="1">_xll.BDP(C28,"BOARD_MEETING_ATTENDANCE_PCT")</f>
        <v>#NAME?</v>
      </c>
      <c r="GX28" s="15" t="e" cm="1">
        <f t="array" aca="1" ref="GX28" ca="1">_xll.BDP(C28,"BOARD_MEETINGS_PER_YR")</f>
        <v>#NAME?</v>
      </c>
      <c r="GY28" s="15" t="e" cm="1">
        <f t="array" aca="1" ref="GY28" ca="1">_xll.BDP(C28,"NUMBER_OF_WOMEN_ON_BOARD")</f>
        <v>#NAME?</v>
      </c>
      <c r="GZ28" s="15" t="e" cm="1">
        <f t="array" aca="1" ref="GZ28" ca="1">_xll.BDP(C28,"BOARD_AVERAGE_TENURE")</f>
        <v>#NAME?</v>
      </c>
      <c r="HA28" s="15" t="e" cm="1">
        <f t="array" aca="1" ref="HA28" ca="1">_xll.BDP(C28,"BOARD_AVERAGE_AGE")</f>
        <v>#NAME?</v>
      </c>
      <c r="HC28" s="15" t="e" cm="1">
        <f t="array" aca="1" ref="HC28" ca="1">_xll.BDP(C28,"TOT_COMP_AW_TO_CEO_&amp;_EQUIV")</f>
        <v>#NAME?</v>
      </c>
      <c r="HD28" s="15" t="e" cm="1">
        <f t="array" aca="1" ref="HD28" ca="1">_xll.BDP(C28,"TOT_COMPENSATION_AW_TO_EXECS")</f>
        <v>#NAME?</v>
      </c>
      <c r="HE28" s="15" t="e" cm="1">
        <f t="array" aca="1" ref="HE28" ca="1">_xll.BDP(C28,"CF_STOCK_BASED_COMPENSATION")</f>
        <v>#NAME?</v>
      </c>
      <c r="HF28" s="15" t="e" cm="1">
        <f t="array" aca="1" ref="HF28" ca="1">_xll.BDP(C28,"AVERAGE_BOD_TOTAL_COMPENSATION")</f>
        <v>#NAME?</v>
      </c>
      <c r="HH28" s="15" t="e" cm="1">
        <f t="array" aca="1" ref="HH28" ca="1">_xll.BDP(C28,"ISS_QUALITYSCORE")</f>
        <v>#NAME?</v>
      </c>
      <c r="HK28" s="15" t="e" cm="1">
        <f t="array" aca="1" ref="HK28" ca="1">_xll.BDP(C28,"EQY_SH_OUT")</f>
        <v>#NAME?</v>
      </c>
      <c r="HL28" s="15" t="e">
        <f t="shared" ca="1" si="279"/>
        <v>#NAME?</v>
      </c>
      <c r="HN28" s="15">
        <v>8.5</v>
      </c>
      <c r="HO28" s="15">
        <v>2</v>
      </c>
      <c r="HP28" s="39" t="e">
        <f t="shared" ca="1" si="280"/>
        <v>#NAME?</v>
      </c>
      <c r="HQ28" s="15" t="e">
        <f t="shared" ca="1" si="281"/>
        <v>#NAME?</v>
      </c>
      <c r="HS28" s="15" t="e">
        <f t="shared" ca="1" si="302"/>
        <v>#NAME?</v>
      </c>
      <c r="HU28" s="15" t="e">
        <f t="shared" ca="1" si="282"/>
        <v>#NAME?</v>
      </c>
      <c r="HW28" s="15" t="e">
        <f t="shared" ca="1" si="303"/>
        <v>#NAME?</v>
      </c>
      <c r="HY28" s="39" t="e">
        <f t="shared" ca="1" si="283"/>
        <v>#NAME?</v>
      </c>
      <c r="IA28" s="15" t="e">
        <f t="shared" ca="1" si="284"/>
        <v>#NAME?</v>
      </c>
      <c r="IB28" s="15" t="e">
        <f t="shared" ca="1" si="285"/>
        <v>#NAME?</v>
      </c>
      <c r="IC28" s="15" t="e">
        <f t="shared" ca="1" si="286"/>
        <v>#NAME?</v>
      </c>
      <c r="ID28" s="15" t="e">
        <f t="shared" ca="1" si="287"/>
        <v>#NAME?</v>
      </c>
      <c r="IE28" s="39" t="e">
        <f t="shared" ca="1" si="288"/>
        <v>#NAME?</v>
      </c>
      <c r="IF28" s="39">
        <f t="shared" si="289"/>
        <v>39.056229194745605</v>
      </c>
      <c r="IG28" s="39" t="e">
        <f t="shared" ca="1" si="290"/>
        <v>#NAME?</v>
      </c>
      <c r="II28" s="15">
        <f t="shared" si="304"/>
        <v>9</v>
      </c>
    </row>
    <row r="29" spans="1:243">
      <c r="A29" s="15">
        <f t="shared" si="305"/>
        <v>9</v>
      </c>
      <c r="B29" s="15" t="s">
        <v>22</v>
      </c>
      <c r="C29" s="15" t="s">
        <v>502</v>
      </c>
      <c r="D29" s="15" t="s">
        <v>21</v>
      </c>
      <c r="E29" s="15" t="str">
        <f t="shared" si="236"/>
        <v>A1LN34</v>
      </c>
      <c r="F29" s="15">
        <f t="shared" si="237"/>
        <v>9</v>
      </c>
      <c r="G29" s="15" t="str">
        <f t="shared" si="238"/>
        <v>Alnylam Pharmaceuticals Inc</v>
      </c>
      <c r="H29" s="24">
        <v>8.8483999999999991E-4</v>
      </c>
      <c r="I29" s="15" t="e" cm="1">
        <f t="array" aca="1" ref="I29" ca="1">_xll.BDP(C29,"GICS_SECTOR_NAME")</f>
        <v>#NAME?</v>
      </c>
      <c r="J29" s="15" t="e">
        <f t="shared" ca="1" si="239"/>
        <v>#NAME?</v>
      </c>
      <c r="K29" s="46" t="e" cm="1">
        <f t="array" aca="1" ref="K29" ca="1">_xll.BDP(C29,"BEST_PE_RATIO")</f>
        <v>#NAME?</v>
      </c>
      <c r="L29" s="46" t="e" cm="1">
        <f t="array" aca="1" ref="L29" ca="1">_xll.BDP(C29,"px_last")</f>
        <v>#NAME?</v>
      </c>
      <c r="M29" s="15" t="e" cm="1">
        <f t="array" aca="1" ref="M29" ca="1">_xll.BDP(C29,"COUNTRY_FULL_NAME")</f>
        <v>#NAME?</v>
      </c>
      <c r="N29" s="15" t="e" cm="1">
        <f t="array" aca="1" ref="N29" ca="1">_xll.BDP(C29,"px_last")</f>
        <v>#NAME?</v>
      </c>
      <c r="O29" s="15" t="e" cm="1">
        <f t="array" aca="1" ref="O29" ca="1">_xll.BDP(C29,"CRNCY")</f>
        <v>#NAME?</v>
      </c>
      <c r="Q29" s="15" t="e" cm="1">
        <f t="array" aca="1" ref="Q29" ca="1">_xll.BDP(C29,"GICS_SECTOR_NAME")</f>
        <v>#NAME?</v>
      </c>
      <c r="R29" s="15" t="e" cm="1">
        <f t="array" aca="1" ref="R29" ca="1">_xll.BDP(C29,"GICS_INDUSTRY_NAME")</f>
        <v>#NAME?</v>
      </c>
      <c r="S29" s="15" t="e" cm="1">
        <f t="array" aca="1" ref="S29" ca="1">_xll.BDP(C29,"GICS_INDUSTRY_GROUP_NAME")</f>
        <v>#NAME?</v>
      </c>
      <c r="T29" s="15" t="e" cm="1">
        <f t="array" aca="1" ref="T29" ca="1">_xll.BDP(C29,"GICS_SUB_INDUSTRY_NAME")</f>
        <v>#NAME?</v>
      </c>
      <c r="U29" s="15" t="s">
        <v>1521</v>
      </c>
      <c r="V29" s="15">
        <f>_xll.BDH(C29,"SALES_REV_TURN","FY 2009","FY 2009","Currency=USD","Period=FY","BEST_FPERIOD_OVERRIDE=FY","FILING_STATUS=MR","SCALING_FORMAT=MLN","FA_ADJUSTED=Adjusted","Sort=A","Dates=H","DateFormat=P","Fill=—","Direction=H","UseDPDF=Y")</f>
        <v>100.533</v>
      </c>
      <c r="W29" s="15">
        <f>_xll.BDH(C29,"SALES_REV_TURN","FY 2019","FY 2019","Currency=USD","Period=FY","BEST_FPERIOD_OVERRIDE=FY","FILING_STATUS=MR","SCALING_FORMAT=MLN","FA_ADJUSTED=Adjusted","Sort=A","Dates=H","DateFormat=P","Fill=—","Direction=H","UseDPDF=Y")</f>
        <v>219.75</v>
      </c>
      <c r="X29" s="15">
        <f>_xll.BDH(C29,"SALES_REV_TURN","FY 2020","FY 2020","Currency=USD","Period=FY","BEST_FPERIOD_OVERRIDE=FY","FILING_STATUS=MR","SCALING_FORMAT=MLN","FA_ADJUSTED=Adjusted","Sort=A","Dates=H","DateFormat=P","Fill=—","Direction=H","UseDPDF=Y")</f>
        <v>492.85300000000001</v>
      </c>
      <c r="Y29" s="15">
        <f>_xll.BDH(C29,"SALES_REV_TURN","FY 2021","FY 2021","Currency=USD","Period=FY","BEST_FPERIOD_OVERRIDE=FY","FILING_STATUS=MR","SCALING_FORMAT=MLN","FA_ADJUSTED=Adjusted","Sort=A","Dates=H","DateFormat=P","Fill=—","Direction=H","UseDPDF=Y")</f>
        <v>844.28700000000003</v>
      </c>
      <c r="Z29" s="15">
        <f>_xll.BDH(C29,"SALES_REV_TURN","FY 2022","FY 2022","Currency=USD","Period=FY","BEST_FPERIOD_OVERRIDE=FY","FILING_STATUS=MR","SCALING_FORMAT=MLN","FA_ADJUSTED=Adjusted","Sort=A","Dates=H","DateFormat=P","Fill=—","Direction=H","UseDPDF=Y")</f>
        <v>1037.4179999999999</v>
      </c>
      <c r="AA29" s="15" t="e">
        <f ca="1">+_xll.BDP($C29,AA$15,"BEST_FPERIOD_OVERRIDE="&amp;AA$16)</f>
        <v>#NAME?</v>
      </c>
      <c r="AB29" s="15" t="e">
        <f ca="1">+_xll.BDP($C29,AB$15,"BEST_FPERIOD_OVERRIDE="&amp;AB$16)</f>
        <v>#NAME?</v>
      </c>
      <c r="AC29" s="15" t="e">
        <f ca="1">+_xll.BDP($C29,AC$15,"BEST_FPERIOD_OVERRIDE="&amp;AC$16)</f>
        <v>#NAME?</v>
      </c>
      <c r="AD29" s="15" t="e">
        <f ca="1">+_xll.BDP($C29,AD$15,"BEST_FPERIOD_OVERRIDE="&amp;AD$16)</f>
        <v>#NAME?</v>
      </c>
      <c r="AF29" s="25">
        <f t="shared" si="240"/>
        <v>1.2427895335608645</v>
      </c>
      <c r="AG29" s="25">
        <f t="shared" si="241"/>
        <v>0.71306048659539467</v>
      </c>
      <c r="AH29" s="25">
        <f t="shared" si="242"/>
        <v>0.22875041307043675</v>
      </c>
      <c r="AI29" s="25" t="e">
        <f t="shared" ca="1" si="243"/>
        <v>#NAME?</v>
      </c>
      <c r="AJ29" s="25" t="e">
        <f t="shared" ca="1" si="244"/>
        <v>#NAME?</v>
      </c>
      <c r="AK29" s="25" t="e">
        <f t="shared" ca="1" si="245"/>
        <v>#NAME?</v>
      </c>
      <c r="AL29" s="25" t="e">
        <f t="shared" ca="1" si="291"/>
        <v>#NAME?</v>
      </c>
      <c r="AM29" s="25" t="e">
        <f t="shared" ca="1" si="246"/>
        <v>#NAME?</v>
      </c>
      <c r="AN29" s="25">
        <f t="shared" si="247"/>
        <v>8.1339391942500949E-2</v>
      </c>
      <c r="AP29" s="15">
        <f>_xll.BDH(C29,"EBITDA","FY 2009","FY 2009","Currency=USD","Period=FY","BEST_FPERIOD_OVERRIDE=FY","FILING_STATUS=MR","SCALING_FORMAT=MLN","FA_ADJUSTED=Adjusted","Sort=A","Dates=H","DateFormat=P","Fill=—","Direction=H","UseDPDF=Y")</f>
        <v>-42.119</v>
      </c>
      <c r="AQ29" s="15">
        <f>_xll.BDH(C29,"EBITDA","FY 2019","FY 2019","Currency=USD","Period=FY","BEST_FPERIOD_OVERRIDE=FY","FILING_STATUS=MR","SCALING_FORMAT=MLN","FA_ADJUSTED=Adjusted","Sort=A","Dates=H","DateFormat=P","Fill=—","Direction=H","UseDPDF=Y")</f>
        <v>-846.45</v>
      </c>
      <c r="AR29" s="15">
        <f>_xll.BDH(C29,"EBITDA","FY 2020","FY 2020","Currency=USD","Period=FY","BEST_FPERIOD_OVERRIDE=FY","FILING_STATUS=MR","SCALING_FORMAT=MLN","FA_ADJUSTED=Adjusted","Sort=A","Dates=H","DateFormat=P","Fill=—","Direction=H","UseDPDF=Y")</f>
        <v>-671.78300000000002</v>
      </c>
      <c r="AS29" s="15">
        <f>_xll.BDH(C29,"EBITDA","FY 2021","FY 2021","Currency=USD","Period=FY","BEST_FPERIOD_OVERRIDE=FY","FILING_STATUS=MR","SCALING_FORMAT=MLN","FA_ADJUSTED=Adjusted","Sort=A","Dates=H","DateFormat=P","Fill=—","Direction=H","UseDPDF=Y")</f>
        <v>-573.59900000000005</v>
      </c>
      <c r="AT29" s="15">
        <f>_xll.BDH(C29,"EBITDA","FY 2022","FY 2022","Currency=USD","Period=FY","BEST_FPERIOD_OVERRIDE=FY","FILING_STATUS=MR","SCALING_FORMAT=MLN","FA_ADJUSTED=Adjusted","Sort=A","Dates=H","DateFormat=P","Fill=—","Direction=H","UseDPDF=Y")</f>
        <v>-653.73299999999995</v>
      </c>
      <c r="AU29" s="15" t="e">
        <f ca="1">+_xll.BDP($C29,AU$15,"BEST_FPERIOD_OVERRIDE="&amp;AU$16)</f>
        <v>#NAME?</v>
      </c>
      <c r="AV29" s="15" t="e">
        <f ca="1">+_xll.BDP($C29,AV$15,"BEST_FPERIOD_OVERRIDE="&amp;AV$16)</f>
        <v>#NAME?</v>
      </c>
      <c r="AW29" s="15" t="e">
        <f ca="1">+_xll.BDP($C29,AW$15,"BEST_FPERIOD_OVERRIDE="&amp;AW$16)</f>
        <v>#NAME?</v>
      </c>
      <c r="AX29" s="15" t="e">
        <f ca="1">+_xll.BDP($C29,AX$15,"BEST_FPERIOD_OVERRIDE="&amp;AX$16)</f>
        <v>#NAME?</v>
      </c>
      <c r="AZ29" s="25">
        <f t="shared" si="248"/>
        <v>-0.20635241301907969</v>
      </c>
      <c r="BA29" s="25">
        <f t="shared" si="249"/>
        <v>-0.14615433852895943</v>
      </c>
      <c r="BB29" s="25">
        <f t="shared" si="250"/>
        <v>0.13970386977662086</v>
      </c>
      <c r="BC29" s="25" t="e">
        <f t="shared" ca="1" si="251"/>
        <v>#NAME?</v>
      </c>
      <c r="BD29" s="25" t="e">
        <f t="shared" ca="1" si="252"/>
        <v>#NAME?</v>
      </c>
      <c r="BE29" s="25" t="e">
        <f t="shared" ca="1" si="253"/>
        <v>#NAME?</v>
      </c>
      <c r="BF29" s="25" t="e">
        <f t="shared" ca="1" si="292"/>
        <v>#NAME?</v>
      </c>
      <c r="BG29" s="25" t="e">
        <f t="shared" ca="1" si="254"/>
        <v>#NAME?</v>
      </c>
      <c r="BH29" s="25">
        <f t="shared" si="255"/>
        <v>0.34993334718911773</v>
      </c>
      <c r="BJ29" s="25">
        <f t="shared" si="256"/>
        <v>-3.8518771331058024</v>
      </c>
      <c r="BK29" s="25">
        <f t="shared" si="257"/>
        <v>-1.3630494285314283</v>
      </c>
      <c r="BL29" s="25">
        <f t="shared" si="258"/>
        <v>-0.67938864390900255</v>
      </c>
      <c r="BM29" s="25">
        <f t="shared" si="259"/>
        <v>-0.63015390132039351</v>
      </c>
      <c r="BN29" s="25" t="e">
        <f t="shared" ca="1" si="260"/>
        <v>#NAME?</v>
      </c>
      <c r="BO29" s="25" t="e">
        <f t="shared" ca="1" si="261"/>
        <v>#NAME?</v>
      </c>
      <c r="BP29" s="25" t="e">
        <f t="shared" ca="1" si="262"/>
        <v>#NAME?</v>
      </c>
      <c r="BQ29" s="25" t="e">
        <f t="shared" ca="1" si="263"/>
        <v>#NAME?</v>
      </c>
      <c r="BR29" s="15">
        <f>_xll.BDH(C29,"EARN_FOR_COMMON","FY 2009","FY 2009","Currency=USD","Period=FY","BEST_FPERIOD_OVERRIDE=FY","FILING_STATUS=MR","SCALING_FORMAT=MLN","FA_ADJUSTED=Adjusted","Sort=A","Dates=H","DateFormat=P","Fill=—","Direction=H","UseDPDF=Y")</f>
        <v>-47.59</v>
      </c>
      <c r="BS29" s="15">
        <f>_xll.BDH(C29,"EARN_FOR_COMMON","FY 2019","FY 2019","Currency=USD","Period=FY","BEST_FPERIOD_OVERRIDE=FY","FILING_STATUS=MR","SCALING_FORMAT=MLN","FA_ADJUSTED=Adjusted","Sort=A","Dates=H","DateFormat=P","Fill=—","Direction=H","UseDPDF=Y")</f>
        <v>-906.80499999999995</v>
      </c>
      <c r="BT29" s="15">
        <f>_xll.BDH(C29,"EARN_FOR_COMMON","FY 2020","FY 2020","Currency=USD","Period=FY","BEST_FPERIOD_OVERRIDE=FY","FILING_STATUS=MR","SCALING_FORMAT=MLN","FA_ADJUSTED=Adjusted","Sort=A","Dates=H","DateFormat=P","Fill=—","Direction=H","UseDPDF=Y")</f>
        <v>47.514000000000003</v>
      </c>
      <c r="BU29" s="15">
        <f>_xll.BDH(C29,"EARN_FOR_COMMON","FY 2021","FY 2021","Currency=USD","Period=FY","BEST_FPERIOD_OVERRIDE=FY","FILING_STATUS=MR","SCALING_FORMAT=MLN","FA_ADJUSTED=Adjusted","Sort=A","Dates=H","DateFormat=P","Fill=—","Direction=H","UseDPDF=Y")</f>
        <v>-908.51900000000001</v>
      </c>
      <c r="BV29" s="15">
        <f>_xll.BDH(C29,"EARN_FOR_COMMON","FY 2022","FY 2022","Currency=USD","Period=FY","BEST_FPERIOD_OVERRIDE=FY","FILING_STATUS=MR","SCALING_FORMAT=MLN","FA_ADJUSTED=Adjusted","Sort=A","Dates=H","DateFormat=P","Fill=—","Direction=H","UseDPDF=Y")</f>
        <v>-1021.258</v>
      </c>
      <c r="BW29" s="15" t="e">
        <f ca="1">+_xll.BDP($C29,BW$15,"BEST_FPERIOD_OVERRIDE="&amp;BW$16)</f>
        <v>#NAME?</v>
      </c>
      <c r="BX29" s="15" t="e">
        <f ca="1">+_xll.BDP($C29,BX$15,"BEST_FPERIOD_OVERRIDE="&amp;BX$16)</f>
        <v>#NAME?</v>
      </c>
      <c r="BY29" s="15" t="e">
        <f ca="1">+_xll.BDP($C29,BY$15,"BEST_FPERIOD_OVERRIDE="&amp;BY$16)</f>
        <v>#NAME?</v>
      </c>
      <c r="BZ29" s="15" t="e">
        <f ca="1">+_xll.BDP($C29,BZ$15,"BEST_FPERIOD_OVERRIDE="&amp;BZ$16)</f>
        <v>#NAME?</v>
      </c>
      <c r="CB29" s="25">
        <f t="shared" si="264"/>
        <v>-1.052397152640314</v>
      </c>
      <c r="CC29" s="25">
        <f t="shared" si="265"/>
        <v>-20.121080102706571</v>
      </c>
      <c r="CD29" s="25">
        <f t="shared" si="266"/>
        <v>0.1240909656264757</v>
      </c>
      <c r="CE29" s="25" t="e">
        <f t="shared" ca="1" si="267"/>
        <v>#NAME?</v>
      </c>
      <c r="CF29" s="25" t="e">
        <f t="shared" ca="1" si="268"/>
        <v>#NAME?</v>
      </c>
      <c r="CG29" s="25" t="e">
        <f t="shared" ca="1" si="269"/>
        <v>#NAME?</v>
      </c>
      <c r="CH29" s="25" t="e">
        <f t="shared" ca="1" si="293"/>
        <v>#NAME?</v>
      </c>
      <c r="CI29" s="25" t="e">
        <f t="shared" ca="1" si="270"/>
        <v>#NAME?</v>
      </c>
      <c r="CJ29" s="25">
        <f t="shared" si="271"/>
        <v>0.34276440501143202</v>
      </c>
      <c r="CM29" s="25">
        <f t="shared" si="294"/>
        <v>-4.1265301478953358</v>
      </c>
      <c r="CN29" s="25">
        <f t="shared" si="295"/>
        <v>9.6406027760813071E-2</v>
      </c>
      <c r="CO29" s="25">
        <f t="shared" si="296"/>
        <v>-1.0760783951428838</v>
      </c>
      <c r="CP29" s="25">
        <f t="shared" si="297"/>
        <v>-0.98442286522886646</v>
      </c>
      <c r="CQ29" s="25" t="e">
        <f t="shared" ca="1" si="298"/>
        <v>#NAME?</v>
      </c>
      <c r="CR29" s="25" t="e">
        <f t="shared" ca="1" si="299"/>
        <v>#NAME?</v>
      </c>
      <c r="CS29" s="25" t="e">
        <f t="shared" ca="1" si="300"/>
        <v>#NAME?</v>
      </c>
      <c r="CT29" s="15" t="e">
        <f t="shared" ca="1" si="301"/>
        <v>#NAME?</v>
      </c>
      <c r="CU29" s="25">
        <f>_xll.BDH($C29,"RETURN_ON_INV_CAPITAL","FY 2019","FY 2019","Currency=USD","Period=FY","BEST_FPERIOD_OVERRIDE=FY","FILING_STATUS=MR","FA_ADJUSTED=GAAP","Sort=A","Dates=H","DateFormat=P","Fill=—","Direction=H","UseDPDF=Y")/100</f>
        <v>-0.60427600000000004</v>
      </c>
      <c r="CV29" s="25">
        <f>_xll.BDH($C29,"RETURN_ON_INV_CAPITAL","FY 2020","FY 2020","Currency=USD","Period=FY","BEST_FPERIOD_OVERRIDE=FY","FILING_STATUS=MR","FA_ADJUSTED=GAAP","Sort=A","Dates=H","DateFormat=P","Fill=—","Direction=H","UseDPDF=Y")/100</f>
        <v>-0.510266</v>
      </c>
      <c r="CW29" s="25">
        <f>_xll.BDH($C29,"RETURN_ON_INV_CAPITAL","FY 2021","FY 2021","Currency=USD","Period=FY","BEST_FPERIOD_OVERRIDE=FY","FILING_STATUS=MR","FA_ADJUSTED=GAAP","Sort=A","Dates=H","DateFormat=P","Fill=—","Direction=H","UseDPDF=Y")/100</f>
        <v>-0.473526</v>
      </c>
      <c r="CX29" s="25" t="e">
        <f>_xll.BDH(C29,"RETURN_COM_EQY","FY 2022","FY 2022","Currency=USD","Period=FY","BEST_FPERIOD_OVERRIDE=FY","FILING_STATUS=MR","FA_ADJUSTED=GAAP","Sort=A","Dates=H","DateFormat=P","Fill=—","Direction=H","UseDPDF=Y")/100</f>
        <v>#VALUE!</v>
      </c>
      <c r="CZ29" s="15">
        <f>_xll.BDH($C29,"RETURN_COM_EQY","FY 2019","FY 2019","Currency=USD","Period=FY","BEST_FPERIOD_OVERRIDE=FY","FILING_STATUS=MR","FA_ADJUSTED=GAAP","Sort=A","Dates=H","DateFormat=P","Fill=—","Direction=H","UseDPDF=Y")/100</f>
        <v>-0.64664500000000003</v>
      </c>
      <c r="DA29" s="15">
        <f>_xll.BDH($C29,"RETURN_COM_EQY","FY 2020","FY 2020","Currency=USD","Period=FY","BEST_FPERIOD_OVERRIDE=FY","FILING_STATUS=MR","FA_ADJUSTED=GAAP","Sort=A","Dates=H","DateFormat=P","Fill=—","Direction=H","UseDPDF=Y")/100</f>
        <v>-0.69922799999999996</v>
      </c>
      <c r="DB29" s="15">
        <f>_xll.BDH($C29,"RETURN_COM_EQY","FY 2021","FY 2021","Currency=USD","Period=FY","BEST_FPERIOD_OVERRIDE=FY","FILING_STATUS=MR","FA_ADJUSTED=GAAP","Sort=A","Dates=H","DateFormat=P","Fill=—","Direction=H","UseDPDF=Y")/100</f>
        <v>-1.0630729999999999</v>
      </c>
      <c r="DC29" s="25" t="str">
        <f>_xll.BDH(C29,"RETURN_COM_EQY","FY 2022","FY 2022","Currency=USD","Period=FY","BEST_FPERIOD_OVERRIDE=FY","FILING_STATUS=MR","FA_ADJUSTED=GAAP","Sort=A","Dates=H","DateFormat=P","Fill=—","Direction=H","UseDPDF=Y")</f>
        <v>—</v>
      </c>
      <c r="DD29" s="15" t="e">
        <f ca="1">(_xll.BDP(C29,"BEST_ROE","best_fperiod_override=23Y"))/100</f>
        <v>#NAME?</v>
      </c>
      <c r="DF29" s="25" t="e">
        <f ca="1">(_xll.BDP($C29,"BEST_DIV_YLD","best_fperiod_override=19Y"))/100</f>
        <v>#NAME?</v>
      </c>
      <c r="DG29" s="25" t="e">
        <f ca="1">(_xll.BDP($C29,"BEST_DIV_YLD","best_fperiod_override=20Y"))/100</f>
        <v>#NAME?</v>
      </c>
      <c r="DH29" s="25" t="e">
        <f ca="1">(_xll.BDP($C29,"BEST_DIV_YLD","best_fperiod_override=21Y"))/100</f>
        <v>#NAME?</v>
      </c>
      <c r="DI29" s="25" t="e">
        <f ca="1">(_xll.BDP($C29,"BEST_DIV_YLD","best_fperiod_override=22Y"))/100</f>
        <v>#NAME?</v>
      </c>
      <c r="DJ29" s="25" t="e">
        <f ca="1">(_xll.BDP($C29,"BEST_DIV_YLD","best_fperiod_override=23Y"))/100</f>
        <v>#NAME?</v>
      </c>
      <c r="DL29" s="48" t="e" cm="1">
        <f t="array" aca="1" ref="DL29" ca="1">_xll.BDP($C29,$DL$12)/1000</f>
        <v>#NAME?</v>
      </c>
      <c r="DM29" s="48" t="e" cm="1">
        <f t="array" aca="1" ref="DM29" ca="1">_xll.BDP($C29,$DL$13)*1000</f>
        <v>#NAME?</v>
      </c>
      <c r="DN29" s="48" t="e">
        <f t="shared" ca="1" si="273"/>
        <v>#NAME?</v>
      </c>
      <c r="DO29" s="48" t="e" cm="1">
        <f t="array" aca="1" ref="DO29" ca="1">_xll.BDP($C29,$DL$15)*1000</f>
        <v>#NAME?</v>
      </c>
      <c r="DQ29" s="15" t="e" cm="1">
        <f t="array" aca="1" ref="DQ29" ca="1">_xll.BDP(C29,"WACC")</f>
        <v>#NAME?</v>
      </c>
      <c r="DR29" s="15" t="e" cm="1">
        <f t="array" aca="1" ref="DR29" ca="1">_xll.BDP(C29,"WACC_COST_EQUITY")</f>
        <v>#NAME?</v>
      </c>
      <c r="DS29" s="15" t="e" cm="1">
        <f t="array" aca="1" ref="DS29" ca="1">_xll.BDP(C29,"WACC_COST_EQUITY")</f>
        <v>#NAME?</v>
      </c>
      <c r="DU29" s="15" t="e" cm="1">
        <f t="array" aca="1" ref="DU29" ca="1">_xll.BDP(C29,"BEST_PE_RATIO")</f>
        <v>#NAME?</v>
      </c>
      <c r="DV29" s="15" t="e" cm="1">
        <f t="array" aca="1" ref="DV29" ca="1">_xll.BDP(C29,"FIVE_YR_AVG_PRICE_EARNINGS")</f>
        <v>#NAME?</v>
      </c>
      <c r="DW29" s="15" t="e" cm="1">
        <f t="array" aca="1" ref="DW29" ca="1">_xll.BDP(C29,"10_YEAR_MOVING_AVERAGE_PE")</f>
        <v>#NAME?</v>
      </c>
      <c r="DY29" s="15" t="e" cm="1">
        <f t="array" aca="1" ref="DY29" ca="1">_xll.BDP(C29,"BEST_CUR_EV_TO_EBITDA")</f>
        <v>#NAME?</v>
      </c>
      <c r="DZ29" s="15" t="e" cm="1">
        <f t="array" aca="1" ref="DZ29" ca="1">_xll.BDP(C29,"FIVE_YEAR_AVG_EV_TO_T12_EBITDA")</f>
        <v>#NAME?</v>
      </c>
      <c r="EB29" s="15" t="e" cm="1">
        <f t="array" aca="1" ref="EB29" ca="1">_xll.BDP(C29,"BEST_PX_BPS_RATIO")</f>
        <v>#NAME?</v>
      </c>
      <c r="EC29" s="15" t="e" cm="1">
        <f t="array" aca="1" ref="EC29" ca="1">_xll.BDP(C29,"FIVE_YEAR_AVG_PRICE_BOOK")</f>
        <v>#NAME?</v>
      </c>
      <c r="ED29" s="15" t="e" cm="1">
        <f t="array" aca="1" ref="ED29" ca="1">_xll.BDP(C29,"EV_TO_T12M_SALES")</f>
        <v>#NAME?</v>
      </c>
      <c r="EE29" s="15" t="e" cm="1">
        <f t="array" aca="1" ref="EE29" ca="1">_xll.BDP(C29,"AVERAGE_EV_TO_T12M_SALES")</f>
        <v>#NAME?</v>
      </c>
      <c r="EF29" s="15" t="e">
        <f ca="1">_xll.BDP(C29,"BEST_CURRENT_EV_BEST_SALES","best_fperiod_override=23Y")</f>
        <v>#NAME?</v>
      </c>
      <c r="EH29" s="15" t="e" cm="1">
        <f t="array" aca="1" ref="EH29" ca="1">_xll.BDP(C29,"CF_FREE_CASH_FLOW")</f>
        <v>#NAME?</v>
      </c>
      <c r="EI29" s="15" t="e" cm="1">
        <f t="array" aca="1" ref="EI29" ca="1">_xll.BDP(C29,"FREE_CASH_FLOW_YIELD")/100</f>
        <v>#NAME?</v>
      </c>
      <c r="EJ29" s="15" t="e" cm="1">
        <f t="array" aca="1" ref="EJ29" ca="1">_xll.BDP(C29,"TRAIL_12M_FREE_CASH_FLOW_PER_SH")</f>
        <v>#NAME?</v>
      </c>
      <c r="EL29" s="15" t="e" cm="1">
        <f t="array" aca="1" ref="EL29" ca="1">_xll.BDP(C29,"CF_CASH_FROM_OPER")</f>
        <v>#NAME?</v>
      </c>
      <c r="EM29" s="15" t="e" cm="1">
        <f t="array" aca="1" ref="EM29" ca="1">_xll.BDP(C29,"CF_CASH_FROM_INV_ACT")</f>
        <v>#NAME?</v>
      </c>
      <c r="EN29" s="15" t="e" cm="1">
        <f t="array" aca="1" ref="EN29" ca="1">_xll.BDP(C29,"CF_CASH_FROM_FNC_ACT")</f>
        <v>#NAME?</v>
      </c>
      <c r="EP29" s="15" t="e" cm="1">
        <f t="array" aca="1" ref="EP29" ca="1">_xll.BDP(C29,"TOT_ANALYST_REC")</f>
        <v>#NAME?</v>
      </c>
      <c r="EQ29" s="15" t="e" cm="1">
        <f t="array" aca="1" ref="EQ29" ca="1">_xll.BDP(C29,"TOT_BUY_REC")</f>
        <v>#NAME?</v>
      </c>
      <c r="ER29" s="15" t="e" cm="1">
        <f t="array" aca="1" ref="ER29" ca="1">_xll.BDP(C29,"TOT_HOLD_REC")</f>
        <v>#NAME?</v>
      </c>
      <c r="ES29" s="15" t="e" cm="1">
        <f t="array" aca="1" ref="ES29" ca="1">_xll.BDP(C29,"TOT_SELL_REC")</f>
        <v>#NAME?</v>
      </c>
      <c r="ET29" s="15" t="e" cm="1">
        <f t="array" aca="1" ref="ET29" ca="1">_xll.BDP(C29,"EQY_REC_CONS")</f>
        <v>#NAME?</v>
      </c>
      <c r="EV29" s="15" t="e" cm="1">
        <f t="array" aca="1" ref="EV29" ca="1">_xll.BDP(C29,"BEST_TARGET_HI")</f>
        <v>#NAME?</v>
      </c>
      <c r="EW29" s="15" t="e" cm="1">
        <f t="array" aca="1" ref="EW29" ca="1">_xll.BDP(C29,"BEST_TARGET_LO")</f>
        <v>#NAME?</v>
      </c>
      <c r="EX29" s="15" t="e" cm="1">
        <f t="array" aca="1" ref="EX29" ca="1">_xll.BDP(C29,"BEST_TARGET_MEDIAN")</f>
        <v>#NAME?</v>
      </c>
      <c r="EZ29" s="15" t="e" cm="1">
        <f t="array" aca="1" ref="EZ29" ca="1">_xll.BDP(C29,"BEST_TARGET_1WK_CHG")</f>
        <v>#NAME?</v>
      </c>
      <c r="FA29" s="15" t="e" cm="1">
        <f t="array" aca="1" ref="FA29" ca="1">_xll.BDP(C29,"BEST_TARGET_4WK_CHG")</f>
        <v>#NAME?</v>
      </c>
      <c r="FB29" s="15" t="e" cm="1">
        <f t="array" aca="1" ref="FB29" ca="1">_xll.BDP(C29,"BEST_TARGET_3MO_CHG")</f>
        <v>#NAME?</v>
      </c>
      <c r="FC29" s="15" t="e" cm="1">
        <f t="array" aca="1" ref="FC29" ca="1">_xll.BDP(C29,"BEST_TARGET_6MO_CHG")</f>
        <v>#NAME?</v>
      </c>
      <c r="FE29" s="15" t="e" cm="1">
        <f t="array" aca="1" ref="FE29" ca="1">_xll.BDP(C29,"ANNOUNCEMENT_DT")</f>
        <v>#NAME?</v>
      </c>
      <c r="FF29" s="15" t="e" cm="1">
        <f t="array" aca="1" ref="FF29" ca="1">_xll.BDP(C29,"EXPECTED_REPORT_DT")</f>
        <v>#NAME?</v>
      </c>
      <c r="FG29" s="15" t="e" cm="1">
        <f t="array" aca="1" ref="FG29" ca="1">_xll.BDP(C29,"EARNINGS_RELATED_IMPLIED_MOVE")</f>
        <v>#NAME?</v>
      </c>
      <c r="FI29" s="15" t="e" cm="1">
        <f t="array" aca="1" ref="FI29" ca="1">_xll.BDP(C29,"SALES_SURPRISE_LAST_QTR")</f>
        <v>#NAME?</v>
      </c>
      <c r="FJ29" s="15" t="e" cm="1">
        <f t="array" aca="1" ref="FJ29" ca="1">_xll.BDP(C29,"EPS_SURPRISE_LAST_QTR")</f>
        <v>#NAME?</v>
      </c>
      <c r="FL29" s="15" t="e">
        <f ca="1">(_xll.BDP(C29,"VOLUME_AVG_5D"))/1000</f>
        <v>#NAME?</v>
      </c>
      <c r="FM29" s="15" t="e">
        <f ca="1">(_xll.BDP(C29,"VOLUME_AVG_3M"))/1000</f>
        <v>#NAME?</v>
      </c>
      <c r="FN29" s="15" t="e">
        <f ca="1">(_xll.BDP(C29,"VOLUME_AVG_6M"))/1000</f>
        <v>#NAME?</v>
      </c>
      <c r="FP29" s="15" t="e" cm="1">
        <f t="array" aca="1" ref="FP29" ca="1">_xll.BDP(C29,"CIE_DES")</f>
        <v>#NAME?</v>
      </c>
      <c r="FQ29" s="15" t="s">
        <v>854</v>
      </c>
      <c r="FS29" s="15" t="e" cm="1">
        <f t="array" aca="1" ref="FS29" ca="1">_xll.BDP(C29,"HIGH_52WEEK")</f>
        <v>#NAME?</v>
      </c>
      <c r="FT29" s="15" t="e" cm="1">
        <f t="array" aca="1" ref="FT29" ca="1">_xll.BDP(C29,"LOW_52WEEK")</f>
        <v>#NAME?</v>
      </c>
      <c r="FV29" s="15" t="e" cm="1">
        <f t="array" aca="1" ref="FV29" ca="1">_xll.BDP(C29,"CHG_PCT_WTD")</f>
        <v>#NAME?</v>
      </c>
      <c r="FW29" s="15" t="e" cm="1">
        <f t="array" aca="1" ref="FW29" ca="1">_xll.BDP(C29,"CHG_PCT_MTD")</f>
        <v>#NAME?</v>
      </c>
      <c r="FX29" s="15" t="e" cm="1">
        <f t="array" aca="1" ref="FX29" ca="1">_xll.BDP(C29,"CHG_PCT_YTD")</f>
        <v>#NAME?</v>
      </c>
      <c r="FY29" s="15" t="e" cm="1">
        <f t="array" aca="1" ref="FY29" ca="1">_xll.BDP(C29,"CHG_PCT_1YR")</f>
        <v>#NAME?</v>
      </c>
      <c r="GA29" s="15" t="e">
        <f ca="1">_xll.BDP($C29,"BEST_NET_DEBT","best_fperiod_override=19Y")</f>
        <v>#NAME?</v>
      </c>
      <c r="GB29" s="15" t="e">
        <f ca="1">_xll.BDP($C29,"BEST_NET_DEBT","best_fperiod_override=20Y")</f>
        <v>#NAME?</v>
      </c>
      <c r="GC29" s="15" t="e">
        <f ca="1">_xll.BDP($C29,"BEST_NET_DEBT","best_fperiod_override=21Y")</f>
        <v>#NAME?</v>
      </c>
      <c r="GD29" s="15" t="e">
        <f ca="1">_xll.BDP($C29,"BEST_NET_DEBT","best_fperiod_override=22Y")</f>
        <v>#NAME?</v>
      </c>
      <c r="GE29" s="15" t="e">
        <f ca="1">_xll.BDP($C29,"BEST_NET_DEBT","best_fperiod_override=23Y")</f>
        <v>#NAME?</v>
      </c>
      <c r="GG29" s="15" t="e">
        <f t="shared" ca="1" si="274"/>
        <v>#NAME?</v>
      </c>
      <c r="GH29" s="15" t="e">
        <f t="shared" ca="1" si="275"/>
        <v>#NAME?</v>
      </c>
      <c r="GI29" s="15" t="e">
        <f t="shared" ca="1" si="276"/>
        <v>#NAME?</v>
      </c>
      <c r="GJ29" s="15" t="e">
        <f t="shared" ca="1" si="277"/>
        <v>#NAME?</v>
      </c>
      <c r="GK29" s="15" t="e">
        <f t="shared" ca="1" si="278"/>
        <v>#NAME?</v>
      </c>
      <c r="GM29" s="15" t="e" cm="1">
        <f t="array" aca="1" ref="GM29" ca="1">_xll.BDP(C29,"NET_DEBT_TO_EBITDA")</f>
        <v>#NAME?</v>
      </c>
      <c r="GN29" s="15" t="e" cm="1">
        <f t="array" aca="1" ref="GN29" ca="1">_xll.BDP(C29,"EBIT_TO_INT_EXP")</f>
        <v>#NAME?</v>
      </c>
      <c r="GO29" s="15" t="e" cm="1">
        <f t="array" aca="1" ref="GO29" ca="1">_xll.BDP(C29,"TOT_DEBT_TO_TOT_EQY")</f>
        <v>#NAME?</v>
      </c>
      <c r="GP29" s="15" t="e" cm="1">
        <f t="array" aca="1" ref="GP29" ca="1">_xll.BDP(C29,"TOT_DEBT_TO_TOT_ASSET")</f>
        <v>#NAME?</v>
      </c>
      <c r="GQ29" s="15" t="e" cm="1">
        <f t="array" aca="1" ref="GQ29" ca="1">_xll.BDP(C29,"ALTMAN_Z_SCORE")</f>
        <v>#NAME?</v>
      </c>
      <c r="GR29" s="15" t="e" cm="1">
        <f t="array" aca="1" ref="GR29" ca="1">_xll.BDP(C29,"CASH_%_CURRENT_MARKET_CAP")</f>
        <v>#NAME?</v>
      </c>
      <c r="GS29" s="15" t="e" cm="1">
        <f t="array" aca="1" ref="GS29" ca="1">_xll.BDP(C29,"CASH_TO_TOT_ASSET")</f>
        <v>#NAME?</v>
      </c>
      <c r="GU29" s="15" t="e" cm="1">
        <f t="array" aca="1" ref="GU29" ca="1">_xll.BDP(C29,"BOARD_SIZE")</f>
        <v>#NAME?</v>
      </c>
      <c r="GV29" s="15" t="e" cm="1">
        <f t="array" aca="1" ref="GV29" ca="1">_xll.BDP(C29,"PCT_INDEPENDENT_DIRECTORS")</f>
        <v>#NAME?</v>
      </c>
      <c r="GW29" s="15" t="e" cm="1">
        <f t="array" aca="1" ref="GW29" ca="1">_xll.BDP(C29,"BOARD_MEETING_ATTENDANCE_PCT")</f>
        <v>#NAME?</v>
      </c>
      <c r="GX29" s="15" t="e" cm="1">
        <f t="array" aca="1" ref="GX29" ca="1">_xll.BDP(C29,"BOARD_MEETINGS_PER_YR")</f>
        <v>#NAME?</v>
      </c>
      <c r="GY29" s="15" t="e" cm="1">
        <f t="array" aca="1" ref="GY29" ca="1">_xll.BDP(C29,"NUMBER_OF_WOMEN_ON_BOARD")</f>
        <v>#NAME?</v>
      </c>
      <c r="GZ29" s="15" t="e" cm="1">
        <f t="array" aca="1" ref="GZ29" ca="1">_xll.BDP(C29,"BOARD_AVERAGE_TENURE")</f>
        <v>#NAME?</v>
      </c>
      <c r="HA29" s="15" t="e" cm="1">
        <f t="array" aca="1" ref="HA29" ca="1">_xll.BDP(C29,"BOARD_AVERAGE_AGE")</f>
        <v>#NAME?</v>
      </c>
      <c r="HC29" s="15" t="e" cm="1">
        <f t="array" aca="1" ref="HC29" ca="1">_xll.BDP(C29,"TOT_COMP_AW_TO_CEO_&amp;_EQUIV")</f>
        <v>#NAME?</v>
      </c>
      <c r="HD29" s="15" t="e" cm="1">
        <f t="array" aca="1" ref="HD29" ca="1">_xll.BDP(C29,"TOT_COMPENSATION_AW_TO_EXECS")</f>
        <v>#NAME?</v>
      </c>
      <c r="HE29" s="15" t="e" cm="1">
        <f t="array" aca="1" ref="HE29" ca="1">_xll.BDP(C29,"CF_STOCK_BASED_COMPENSATION")</f>
        <v>#NAME?</v>
      </c>
      <c r="HF29" s="15" t="e" cm="1">
        <f t="array" aca="1" ref="HF29" ca="1">_xll.BDP(C29,"AVERAGE_BOD_TOTAL_COMPENSATION")</f>
        <v>#NAME?</v>
      </c>
      <c r="HH29" s="15" t="e" cm="1">
        <f t="array" aca="1" ref="HH29" ca="1">_xll.BDP(C29,"ISS_QUALITYSCORE")</f>
        <v>#NAME?</v>
      </c>
      <c r="HK29" s="15" t="e" cm="1">
        <f t="array" aca="1" ref="HK29" ca="1">_xll.BDP(C29,"EQY_SH_OUT")</f>
        <v>#NAME?</v>
      </c>
      <c r="HL29" s="15" t="e">
        <f t="shared" ca="1" si="279"/>
        <v>#NAME?</v>
      </c>
      <c r="HN29" s="15">
        <v>8.5</v>
      </c>
      <c r="HO29" s="15">
        <v>2</v>
      </c>
      <c r="HP29" s="39" t="e">
        <f t="shared" ca="1" si="280"/>
        <v>#NAME?</v>
      </c>
      <c r="HQ29" s="15" t="e">
        <f t="shared" ca="1" si="281"/>
        <v>#NAME?</v>
      </c>
      <c r="HS29" s="15" t="e">
        <f t="shared" ca="1" si="302"/>
        <v>#NAME?</v>
      </c>
      <c r="HU29" s="15" t="e">
        <f t="shared" ca="1" si="282"/>
        <v>#NAME?</v>
      </c>
      <c r="HW29" s="15" t="e">
        <f t="shared" ca="1" si="303"/>
        <v>#NAME?</v>
      </c>
      <c r="HY29" s="39" t="e">
        <f t="shared" ca="1" si="283"/>
        <v>#NAME?</v>
      </c>
      <c r="IA29" s="15" t="e">
        <f t="shared" ca="1" si="284"/>
        <v>#NAME?</v>
      </c>
      <c r="IB29" s="15" t="e">
        <f t="shared" ca="1" si="285"/>
        <v>#NAME?</v>
      </c>
      <c r="IC29" s="15" t="e">
        <f t="shared" ca="1" si="286"/>
        <v>#NAME?</v>
      </c>
      <c r="ID29" s="15" t="e">
        <f t="shared" ca="1" si="287"/>
        <v>#NAME?</v>
      </c>
      <c r="IE29" s="39" t="e">
        <f t="shared" ca="1" si="288"/>
        <v>#NAME?</v>
      </c>
      <c r="IF29" s="39">
        <f t="shared" si="289"/>
        <v>34.276440501143199</v>
      </c>
      <c r="IG29" s="39" t="e">
        <f t="shared" ca="1" si="290"/>
        <v>#NAME?</v>
      </c>
      <c r="II29" s="15">
        <f t="shared" si="304"/>
        <v>10</v>
      </c>
    </row>
    <row r="30" spans="1:243">
      <c r="A30" s="15">
        <f t="shared" si="305"/>
        <v>10</v>
      </c>
      <c r="B30" s="15" t="s">
        <v>24</v>
      </c>
      <c r="C30" s="15" t="s">
        <v>503</v>
      </c>
      <c r="D30" s="15" t="s">
        <v>23</v>
      </c>
      <c r="E30" s="15" t="str">
        <f t="shared" si="236"/>
        <v>A1MD34</v>
      </c>
      <c r="F30" s="15">
        <f t="shared" si="237"/>
        <v>10</v>
      </c>
      <c r="G30" s="15" t="str">
        <f t="shared" si="238"/>
        <v>Advanced Micro Devices Inc</v>
      </c>
      <c r="H30" s="24">
        <v>5.3303500000000002E-3</v>
      </c>
      <c r="I30" s="15" t="e" cm="1">
        <f t="array" aca="1" ref="I30" ca="1">_xll.BDP(C30,"GICS_SECTOR_NAME")</f>
        <v>#NAME?</v>
      </c>
      <c r="J30" s="15" t="e">
        <f t="shared" ca="1" si="239"/>
        <v>#NAME?</v>
      </c>
      <c r="K30" s="46" t="e" cm="1">
        <f t="array" aca="1" ref="K30" ca="1">_xll.BDP(C30,"BEST_PE_RATIO")</f>
        <v>#NAME?</v>
      </c>
      <c r="L30" s="46" t="e" cm="1">
        <f t="array" aca="1" ref="L30" ca="1">_xll.BDP(C30,"px_last")</f>
        <v>#NAME?</v>
      </c>
      <c r="M30" s="15" t="e" cm="1">
        <f t="array" aca="1" ref="M30" ca="1">_xll.BDP(C30,"COUNTRY_FULL_NAME")</f>
        <v>#NAME?</v>
      </c>
      <c r="N30" s="15" t="e" cm="1">
        <f t="array" aca="1" ref="N30" ca="1">_xll.BDP(C30,"px_last")</f>
        <v>#NAME?</v>
      </c>
      <c r="O30" s="15" t="e" cm="1">
        <f t="array" aca="1" ref="O30" ca="1">_xll.BDP(C30,"CRNCY")</f>
        <v>#NAME?</v>
      </c>
      <c r="Q30" s="15" t="e" cm="1">
        <f t="array" aca="1" ref="Q30" ca="1">_xll.BDP(C30,"GICS_SECTOR_NAME")</f>
        <v>#NAME?</v>
      </c>
      <c r="R30" s="15" t="e" cm="1">
        <f t="array" aca="1" ref="R30" ca="1">_xll.BDP(C30,"GICS_INDUSTRY_NAME")</f>
        <v>#NAME?</v>
      </c>
      <c r="S30" s="15" t="e" cm="1">
        <f t="array" aca="1" ref="S30" ca="1">_xll.BDP(C30,"GICS_INDUSTRY_GROUP_NAME")</f>
        <v>#NAME?</v>
      </c>
      <c r="T30" s="15" t="e" cm="1">
        <f t="array" aca="1" ref="T30" ca="1">_xll.BDP(C30,"GICS_SUB_INDUSTRY_NAME")</f>
        <v>#NAME?</v>
      </c>
      <c r="U30" s="15" t="s">
        <v>1521</v>
      </c>
      <c r="V30" s="15">
        <f>_xll.BDH(C30,"SALES_REV_TURN","FY 2009","FY 2009","Currency=USD","Period=FY","BEST_FPERIOD_OVERRIDE=FY","FILING_STATUS=MR","SCALING_FORMAT=MLN","FA_ADJUSTED=Adjusted","Sort=A","Dates=H","DateFormat=P","Fill=—","Direction=H","UseDPDF=Y")</f>
        <v>5403</v>
      </c>
      <c r="W30" s="15">
        <f>_xll.BDH(C30,"SALES_REV_TURN","FY 2019","FY 2019","Currency=USD","Period=FY","BEST_FPERIOD_OVERRIDE=FY","FILING_STATUS=MR","SCALING_FORMAT=MLN","FA_ADJUSTED=Adjusted","Sort=A","Dates=H","DateFormat=P","Fill=—","Direction=H","UseDPDF=Y")</f>
        <v>6731</v>
      </c>
      <c r="X30" s="15">
        <f>_xll.BDH(C30,"SALES_REV_TURN","FY 2020","FY 2020","Currency=USD","Period=FY","BEST_FPERIOD_OVERRIDE=FY","FILING_STATUS=MR","SCALING_FORMAT=MLN","FA_ADJUSTED=Adjusted","Sort=A","Dates=H","DateFormat=P","Fill=—","Direction=H","UseDPDF=Y")</f>
        <v>9763</v>
      </c>
      <c r="Y30" s="15">
        <f>_xll.BDH(C30,"SALES_REV_TURN","FY 2021","FY 2021","Currency=USD","Period=FY","BEST_FPERIOD_OVERRIDE=FY","FILING_STATUS=MR","SCALING_FORMAT=MLN","FA_ADJUSTED=Adjusted","Sort=A","Dates=H","DateFormat=P","Fill=—","Direction=H","UseDPDF=Y")</f>
        <v>16434</v>
      </c>
      <c r="Z30" s="15">
        <f>_xll.BDH(C30,"SALES_REV_TURN","FY 2022","FY 2022","Currency=USD","Period=FY","BEST_FPERIOD_OVERRIDE=FY","FILING_STATUS=MR","SCALING_FORMAT=MLN","FA_ADJUSTED=Adjusted","Sort=A","Dates=H","DateFormat=P","Fill=—","Direction=H","UseDPDF=Y")</f>
        <v>23601</v>
      </c>
      <c r="AA30" s="15" t="e">
        <f ca="1">+_xll.BDP($C30,AA$15,"BEST_FPERIOD_OVERRIDE="&amp;AA$16)</f>
        <v>#NAME?</v>
      </c>
      <c r="AB30" s="15" t="e">
        <f ca="1">+_xll.BDP($C30,AB$15,"BEST_FPERIOD_OVERRIDE="&amp;AB$16)</f>
        <v>#NAME?</v>
      </c>
      <c r="AC30" s="15" t="e">
        <f ca="1">+_xll.BDP($C30,AC$15,"BEST_FPERIOD_OVERRIDE="&amp;AC$16)</f>
        <v>#NAME?</v>
      </c>
      <c r="AD30" s="15" t="e">
        <f ca="1">+_xll.BDP($C30,AD$15,"BEST_FPERIOD_OVERRIDE="&amp;AD$16)</f>
        <v>#NAME?</v>
      </c>
      <c r="AF30" s="25">
        <f t="shared" si="240"/>
        <v>0.45045312732134901</v>
      </c>
      <c r="AG30" s="25">
        <f t="shared" si="241"/>
        <v>0.68329406944586712</v>
      </c>
      <c r="AH30" s="25">
        <f t="shared" si="242"/>
        <v>0.43610806863818907</v>
      </c>
      <c r="AI30" s="25" t="e">
        <f t="shared" ca="1" si="243"/>
        <v>#NAME?</v>
      </c>
      <c r="AJ30" s="25" t="e">
        <f t="shared" ca="1" si="244"/>
        <v>#NAME?</v>
      </c>
      <c r="AK30" s="25" t="e">
        <f t="shared" ca="1" si="245"/>
        <v>#NAME?</v>
      </c>
      <c r="AL30" s="25" t="e">
        <f t="shared" ca="1" si="291"/>
        <v>#NAME?</v>
      </c>
      <c r="AM30" s="25" t="e">
        <f t="shared" ca="1" si="246"/>
        <v>#NAME?</v>
      </c>
      <c r="AN30" s="25">
        <f t="shared" si="247"/>
        <v>2.2220208342048631E-2</v>
      </c>
      <c r="AP30" s="15">
        <f>_xll.BDH(C30,"EBITDA","FY 2009","FY 2009","Currency=USD","Period=FY","BEST_FPERIOD_OVERRIDE=FY","FILING_STATUS=MR","SCALING_FORMAT=MLN","FA_ADJUSTED=Adjusted","Sort=A","Dates=H","DateFormat=P","Fill=—","Direction=H","UseDPDF=Y")</f>
        <v>1682</v>
      </c>
      <c r="AQ30" s="15">
        <f>_xll.BDH(C30,"EBITDA","FY 2019","FY 2019","Currency=USD","Period=FY","BEST_FPERIOD_OVERRIDE=FY","FILING_STATUS=MR","SCALING_FORMAT=MLN","FA_ADJUSTED=Adjusted","Sort=A","Dates=H","DateFormat=P","Fill=—","Direction=H","UseDPDF=Y")</f>
        <v>921</v>
      </c>
      <c r="AR30" s="15">
        <f>_xll.BDH(C30,"EBITDA","FY 2020","FY 2020","Currency=USD","Period=FY","BEST_FPERIOD_OVERRIDE=FY","FILING_STATUS=MR","SCALING_FORMAT=MLN","FA_ADJUSTED=Adjusted","Sort=A","Dates=H","DateFormat=P","Fill=—","Direction=H","UseDPDF=Y")</f>
        <v>1754</v>
      </c>
      <c r="AS30" s="15">
        <f>_xll.BDH(C30,"EBITDA","FY 2021","FY 2021","Currency=USD","Period=FY","BEST_FPERIOD_OVERRIDE=FY","FILING_STATUS=MR","SCALING_FORMAT=MLN","FA_ADJUSTED=Adjusted","Sort=A","Dates=H","DateFormat=P","Fill=—","Direction=H","UseDPDF=Y")</f>
        <v>4156</v>
      </c>
      <c r="AT30" s="15">
        <f>_xll.BDH(C30,"EBITDA","FY 2022","FY 2022","Currency=USD","Period=FY","BEST_FPERIOD_OVERRIDE=FY","FILING_STATUS=MR","SCALING_FORMAT=MLN","FA_ADJUSTED=Adjusted","Sort=A","Dates=H","DateFormat=P","Fill=—","Direction=H","UseDPDF=Y")</f>
        <v>5975</v>
      </c>
      <c r="AU30" s="15" t="e">
        <f ca="1">+_xll.BDP($C30,AU$15,"BEST_FPERIOD_OVERRIDE="&amp;AU$16)</f>
        <v>#NAME?</v>
      </c>
      <c r="AV30" s="15" t="e">
        <f ca="1">+_xll.BDP($C30,AV$15,"BEST_FPERIOD_OVERRIDE="&amp;AV$16)</f>
        <v>#NAME?</v>
      </c>
      <c r="AW30" s="15" t="e">
        <f ca="1">+_xll.BDP($C30,AW$15,"BEST_FPERIOD_OVERRIDE="&amp;AW$16)</f>
        <v>#NAME?</v>
      </c>
      <c r="AX30" s="15" t="e">
        <f ca="1">+_xll.BDP($C30,AX$15,"BEST_FPERIOD_OVERRIDE="&amp;AX$16)</f>
        <v>#NAME?</v>
      </c>
      <c r="AZ30" s="25">
        <f t="shared" si="248"/>
        <v>0.90445168295331158</v>
      </c>
      <c r="BA30" s="25">
        <f t="shared" si="249"/>
        <v>1.3694412770809579</v>
      </c>
      <c r="BB30" s="25">
        <f t="shared" si="250"/>
        <v>0.43768046198267574</v>
      </c>
      <c r="BC30" s="25" t="e">
        <f t="shared" ca="1" si="251"/>
        <v>#NAME?</v>
      </c>
      <c r="BD30" s="25" t="e">
        <f t="shared" ca="1" si="252"/>
        <v>#NAME?</v>
      </c>
      <c r="BE30" s="25" t="e">
        <f t="shared" ca="1" si="253"/>
        <v>#NAME?</v>
      </c>
      <c r="BF30" s="25" t="e">
        <f t="shared" ca="1" si="292"/>
        <v>#NAME?</v>
      </c>
      <c r="BG30" s="25" t="e">
        <f t="shared" ca="1" si="254"/>
        <v>#NAME?</v>
      </c>
      <c r="BH30" s="25">
        <f t="shared" si="255"/>
        <v>-5.8450051669694081E-2</v>
      </c>
      <c r="BJ30" s="25">
        <f t="shared" si="256"/>
        <v>0.1368295944139058</v>
      </c>
      <c r="BK30" s="25">
        <f t="shared" si="257"/>
        <v>0.17965789204138072</v>
      </c>
      <c r="BL30" s="25">
        <f t="shared" si="258"/>
        <v>0.25289034927589144</v>
      </c>
      <c r="BM30" s="25">
        <f t="shared" si="259"/>
        <v>0.25316723867632729</v>
      </c>
      <c r="BN30" s="25" t="e">
        <f t="shared" ca="1" si="260"/>
        <v>#NAME?</v>
      </c>
      <c r="BO30" s="25" t="e">
        <f t="shared" ca="1" si="261"/>
        <v>#NAME?</v>
      </c>
      <c r="BP30" s="25" t="e">
        <f t="shared" ca="1" si="262"/>
        <v>#NAME?</v>
      </c>
      <c r="BQ30" s="25" t="e">
        <f t="shared" ca="1" si="263"/>
        <v>#NAME?</v>
      </c>
      <c r="BR30" s="15">
        <f>_xll.BDH(C30,"EARN_FOR_COMMON","FY 2009","FY 2009","Currency=USD","Period=FY","BEST_FPERIOD_OVERRIDE=FY","FILING_STATUS=MR","SCALING_FORMAT=MLN","FA_ADJUSTED=Adjusted","Sort=A","Dates=H","DateFormat=P","Fill=—","Direction=H","UseDPDF=Y")</f>
        <v>304</v>
      </c>
      <c r="BS30" s="15">
        <f>_xll.BDH(C30,"EARN_FOR_COMMON","FY 2019","FY 2019","Currency=USD","Period=FY","BEST_FPERIOD_OVERRIDE=FY","FILING_STATUS=MR","SCALING_FORMAT=MLN","FA_ADJUSTED=Adjusted","Sort=A","Dates=H","DateFormat=P","Fill=—","Direction=H","UseDPDF=Y")</f>
        <v>489.52</v>
      </c>
      <c r="BT30" s="15">
        <f>_xll.BDH(C30,"EARN_FOR_COMMON","FY 2020","FY 2020","Currency=USD","Period=FY","BEST_FPERIOD_OVERRIDE=FY","FILING_STATUS=MR","SCALING_FORMAT=MLN","FA_ADJUSTED=Adjusted","Sort=A","Dates=H","DateFormat=P","Fill=—","Direction=H","UseDPDF=Y")</f>
        <v>1242.72</v>
      </c>
      <c r="BU30" s="15">
        <f>_xll.BDH(C30,"EARN_FOR_COMMON","FY 2021","FY 2021","Currency=USD","Period=FY","BEST_FPERIOD_OVERRIDE=FY","FILING_STATUS=MR","SCALING_FORMAT=MLN","FA_ADJUSTED=Adjusted","Sort=A","Dates=H","DateFormat=P","Fill=—","Direction=H","UseDPDF=Y")</f>
        <v>3147.2986999999998</v>
      </c>
      <c r="BV30" s="15">
        <f>_xll.BDH(C30,"EARN_FOR_COMMON","FY 2022","FY 2022","Currency=USD","Period=FY","BEST_FPERIOD_OVERRIDE=FY","FILING_STATUS=MR","SCALING_FORMAT=MLN","FA_ADJUSTED=Adjusted","Sort=A","Dates=H","DateFormat=P","Fill=—","Direction=H","UseDPDF=Y")</f>
        <v>1715.0043000000001</v>
      </c>
      <c r="BW30" s="15" t="e">
        <f ca="1">+_xll.BDP($C30,BW$15,"BEST_FPERIOD_OVERRIDE="&amp;BW$16)</f>
        <v>#NAME?</v>
      </c>
      <c r="BX30" s="15" t="e">
        <f ca="1">+_xll.BDP($C30,BX$15,"BEST_FPERIOD_OVERRIDE="&amp;BX$16)</f>
        <v>#NAME?</v>
      </c>
      <c r="BY30" s="15" t="e">
        <f ca="1">+_xll.BDP($C30,BY$15,"BEST_FPERIOD_OVERRIDE="&amp;BY$16)</f>
        <v>#NAME?</v>
      </c>
      <c r="BZ30" s="15" t="e">
        <f ca="1">+_xll.BDP($C30,BZ$15,"BEST_FPERIOD_OVERRIDE="&amp;BZ$16)</f>
        <v>#NAME?</v>
      </c>
      <c r="CB30" s="25">
        <f t="shared" si="264"/>
        <v>1.5386501062265077</v>
      </c>
      <c r="CC30" s="25">
        <f t="shared" si="265"/>
        <v>1.5325887569203038</v>
      </c>
      <c r="CD30" s="25">
        <f t="shared" si="266"/>
        <v>-0.45508689721760431</v>
      </c>
      <c r="CE30" s="25" t="e">
        <f t="shared" ca="1" si="267"/>
        <v>#NAME?</v>
      </c>
      <c r="CF30" s="25" t="e">
        <f t="shared" ca="1" si="268"/>
        <v>#NAME?</v>
      </c>
      <c r="CG30" s="25" t="e">
        <f t="shared" ca="1" si="269"/>
        <v>#NAME?</v>
      </c>
      <c r="CH30" s="25" t="e">
        <f t="shared" ca="1" si="293"/>
        <v>#NAME?</v>
      </c>
      <c r="CI30" s="25" t="e">
        <f t="shared" ca="1" si="270"/>
        <v>#NAME?</v>
      </c>
      <c r="CJ30" s="25">
        <f t="shared" si="271"/>
        <v>4.8792772017763664E-2</v>
      </c>
      <c r="CM30" s="25">
        <f t="shared" si="294"/>
        <v>7.2726192244837312E-2</v>
      </c>
      <c r="CN30" s="25">
        <f t="shared" si="295"/>
        <v>0.12728874321417596</v>
      </c>
      <c r="CO30" s="25">
        <f t="shared" si="296"/>
        <v>0.19151142144334915</v>
      </c>
      <c r="CP30" s="25">
        <f t="shared" si="297"/>
        <v>7.2666594635820522E-2</v>
      </c>
      <c r="CQ30" s="25" t="e">
        <f t="shared" ca="1" si="298"/>
        <v>#NAME?</v>
      </c>
      <c r="CR30" s="25" t="e">
        <f t="shared" ca="1" si="299"/>
        <v>#NAME?</v>
      </c>
      <c r="CS30" s="25" t="e">
        <f t="shared" ca="1" si="300"/>
        <v>#NAME?</v>
      </c>
      <c r="CT30" s="15" t="e">
        <f t="shared" ca="1" si="301"/>
        <v>#NAME?</v>
      </c>
      <c r="CU30" s="25">
        <f>_xll.BDH($C30,"RETURN_ON_INV_CAPITAL","FY 2019","FY 2019","Currency=USD","Period=FY","BEST_FPERIOD_OVERRIDE=FY","FILING_STATUS=MR","FA_ADJUSTED=GAAP","Sort=A","Dates=H","DateFormat=P","Fill=—","Direction=H","UseDPDF=Y")/100</f>
        <v>0.191023</v>
      </c>
      <c r="CV30" s="25">
        <f>_xll.BDH($C30,"RETURN_ON_INV_CAPITAL","FY 2020","FY 2020","Currency=USD","Period=FY","BEST_FPERIOD_OVERRIDE=FY","FILING_STATUS=MR","FA_ADJUSTED=GAAP","Sort=A","Dates=H","DateFormat=P","Fill=—","Direction=H","UseDPDF=Y")/100</f>
        <v>0.58820000000000006</v>
      </c>
      <c r="CW30" s="25">
        <f>_xll.BDH($C30,"RETURN_ON_INV_CAPITAL","FY 2021","FY 2021","Currency=USD","Period=FY","BEST_FPERIOD_OVERRIDE=FY","FILING_STATUS=MR","FA_ADJUSTED=GAAP","Sort=A","Dates=H","DateFormat=P","Fill=—","Direction=H","UseDPDF=Y")/100</f>
        <v>0.50363400000000003</v>
      </c>
      <c r="CX30" s="25">
        <f>_xll.BDH(C30,"RETURN_COM_EQY","FY 2022","FY 2022","Currency=USD","Period=FY","BEST_FPERIOD_OVERRIDE=FY","FILING_STATUS=MR","FA_ADJUSTED=GAAP","Sort=A","Dates=H","DateFormat=P","Fill=—","Direction=H","UseDPDF=Y")/100</f>
        <v>4.2411999999999998E-2</v>
      </c>
      <c r="CZ30" s="15">
        <f>_xll.BDH($C30,"RETURN_COM_EQY","FY 2019","FY 2019","Currency=USD","Period=FY","BEST_FPERIOD_OVERRIDE=FY","FILING_STATUS=MR","FA_ADJUSTED=GAAP","Sort=A","Dates=H","DateFormat=P","Fill=—","Direction=H","UseDPDF=Y")/100</f>
        <v>0.16662600000000002</v>
      </c>
      <c r="DA30" s="15">
        <f>_xll.BDH($C30,"RETURN_COM_EQY","FY 2020","FY 2020","Currency=USD","Period=FY","BEST_FPERIOD_OVERRIDE=FY","FILING_STATUS=MR","FA_ADJUSTED=GAAP","Sort=A","Dates=H","DateFormat=P","Fill=—","Direction=H","UseDPDF=Y")/100</f>
        <v>0.57479199999999997</v>
      </c>
      <c r="DB30" s="15">
        <f>_xll.BDH($C30,"RETURN_COM_EQY","FY 2021","FY 2021","Currency=USD","Period=FY","BEST_FPERIOD_OVERRIDE=FY","FILING_STATUS=MR","FA_ADJUSTED=GAAP","Sort=A","Dates=H","DateFormat=P","Fill=—","Direction=H","UseDPDF=Y")/100</f>
        <v>0.47427599999999998</v>
      </c>
      <c r="DC30" s="25">
        <f>_xll.BDH(C30,"RETURN_COM_EQY","FY 2022","FY 2022","Currency=USD","Period=FY","BEST_FPERIOD_OVERRIDE=FY","FILING_STATUS=MR","FA_ADJUSTED=GAAP","Sort=A","Dates=H","DateFormat=P","Fill=—","Direction=H","UseDPDF=Y")</f>
        <v>4.2412000000000001</v>
      </c>
      <c r="DD30" s="15" t="e">
        <f ca="1">(_xll.BDP(C30,"BEST_ROE","best_fperiod_override=23Y"))/100</f>
        <v>#NAME?</v>
      </c>
      <c r="DF30" s="25" t="e">
        <f ca="1">(_xll.BDP($C30,"BEST_DIV_YLD","best_fperiod_override=19Y"))/100</f>
        <v>#NAME?</v>
      </c>
      <c r="DG30" s="25" t="e">
        <f ca="1">(_xll.BDP($C30,"BEST_DIV_YLD","best_fperiod_override=20Y"))/100</f>
        <v>#NAME?</v>
      </c>
      <c r="DH30" s="25" t="e">
        <f ca="1">(_xll.BDP($C30,"BEST_DIV_YLD","best_fperiod_override=21Y"))/100</f>
        <v>#NAME?</v>
      </c>
      <c r="DI30" s="25" t="e">
        <f ca="1">(_xll.BDP($C30,"BEST_DIV_YLD","best_fperiod_override=22Y"))/100</f>
        <v>#NAME?</v>
      </c>
      <c r="DJ30" s="25" t="e">
        <f ca="1">(_xll.BDP($C30,"BEST_DIV_YLD","best_fperiod_override=23Y"))/100</f>
        <v>#NAME?</v>
      </c>
      <c r="DL30" s="48" t="e" cm="1">
        <f t="array" aca="1" ref="DL30" ca="1">_xll.BDP($C30,$DL$12)/1000</f>
        <v>#NAME?</v>
      </c>
      <c r="DM30" s="48" t="e" cm="1">
        <f t="array" aca="1" ref="DM30" ca="1">_xll.BDP($C30,$DL$13)*1000</f>
        <v>#NAME?</v>
      </c>
      <c r="DN30" s="48" t="e">
        <f t="shared" ca="1" si="273"/>
        <v>#NAME?</v>
      </c>
      <c r="DO30" s="48" t="e" cm="1">
        <f t="array" aca="1" ref="DO30" ca="1">_xll.BDP($C30,$DL$15)*1000</f>
        <v>#NAME?</v>
      </c>
      <c r="DQ30" s="15" t="e" cm="1">
        <f t="array" aca="1" ref="DQ30" ca="1">_xll.BDP(C30,"WACC")</f>
        <v>#NAME?</v>
      </c>
      <c r="DR30" s="15" t="e" cm="1">
        <f t="array" aca="1" ref="DR30" ca="1">_xll.BDP(C30,"WACC_COST_EQUITY")</f>
        <v>#NAME?</v>
      </c>
      <c r="DS30" s="15" t="e" cm="1">
        <f t="array" aca="1" ref="DS30" ca="1">_xll.BDP(C30,"WACC_COST_EQUITY")</f>
        <v>#NAME?</v>
      </c>
      <c r="DU30" s="15" t="e" cm="1">
        <f t="array" aca="1" ref="DU30" ca="1">_xll.BDP(C30,"BEST_PE_RATIO")</f>
        <v>#NAME?</v>
      </c>
      <c r="DV30" s="15" t="e" cm="1">
        <f t="array" aca="1" ref="DV30" ca="1">_xll.BDP(C30,"FIVE_YR_AVG_PRICE_EARNINGS")</f>
        <v>#NAME?</v>
      </c>
      <c r="DW30" s="15" t="e" cm="1">
        <f t="array" aca="1" ref="DW30" ca="1">_xll.BDP(C30,"10_YEAR_MOVING_AVERAGE_PE")</f>
        <v>#NAME?</v>
      </c>
      <c r="DY30" s="15" t="e" cm="1">
        <f t="array" aca="1" ref="DY30" ca="1">_xll.BDP(C30,"BEST_CUR_EV_TO_EBITDA")</f>
        <v>#NAME?</v>
      </c>
      <c r="DZ30" s="15" t="e" cm="1">
        <f t="array" aca="1" ref="DZ30" ca="1">_xll.BDP(C30,"FIVE_YEAR_AVG_EV_TO_T12_EBITDA")</f>
        <v>#NAME?</v>
      </c>
      <c r="EB30" s="15" t="e" cm="1">
        <f t="array" aca="1" ref="EB30" ca="1">_xll.BDP(C30,"BEST_PX_BPS_RATIO")</f>
        <v>#NAME?</v>
      </c>
      <c r="EC30" s="15" t="e" cm="1">
        <f t="array" aca="1" ref="EC30" ca="1">_xll.BDP(C30,"FIVE_YEAR_AVG_PRICE_BOOK")</f>
        <v>#NAME?</v>
      </c>
      <c r="ED30" s="15" t="e" cm="1">
        <f t="array" aca="1" ref="ED30" ca="1">_xll.BDP(C30,"EV_TO_T12M_SALES")</f>
        <v>#NAME?</v>
      </c>
      <c r="EE30" s="15" t="e" cm="1">
        <f t="array" aca="1" ref="EE30" ca="1">_xll.BDP(C30,"AVERAGE_EV_TO_T12M_SALES")</f>
        <v>#NAME?</v>
      </c>
      <c r="EF30" s="15" t="e">
        <f ca="1">_xll.BDP(C30,"BEST_CURRENT_EV_BEST_SALES","best_fperiod_override=23Y")</f>
        <v>#NAME?</v>
      </c>
      <c r="EH30" s="15" t="e" cm="1">
        <f t="array" aca="1" ref="EH30" ca="1">_xll.BDP(C30,"CF_FREE_CASH_FLOW")</f>
        <v>#NAME?</v>
      </c>
      <c r="EI30" s="15" t="e" cm="1">
        <f t="array" aca="1" ref="EI30" ca="1">_xll.BDP(C30,"FREE_CASH_FLOW_YIELD")/100</f>
        <v>#NAME?</v>
      </c>
      <c r="EJ30" s="15" t="e" cm="1">
        <f t="array" aca="1" ref="EJ30" ca="1">_xll.BDP(C30,"TRAIL_12M_FREE_CASH_FLOW_PER_SH")</f>
        <v>#NAME?</v>
      </c>
      <c r="EL30" s="15" t="e" cm="1">
        <f t="array" aca="1" ref="EL30" ca="1">_xll.BDP(C30,"CF_CASH_FROM_OPER")</f>
        <v>#NAME?</v>
      </c>
      <c r="EM30" s="15" t="e" cm="1">
        <f t="array" aca="1" ref="EM30" ca="1">_xll.BDP(C30,"CF_CASH_FROM_INV_ACT")</f>
        <v>#NAME?</v>
      </c>
      <c r="EN30" s="15" t="e" cm="1">
        <f t="array" aca="1" ref="EN30" ca="1">_xll.BDP(C30,"CF_CASH_FROM_FNC_ACT")</f>
        <v>#NAME?</v>
      </c>
      <c r="EP30" s="15" t="e" cm="1">
        <f t="array" aca="1" ref="EP30" ca="1">_xll.BDP(C30,"TOT_ANALYST_REC")</f>
        <v>#NAME?</v>
      </c>
      <c r="EQ30" s="15" t="e" cm="1">
        <f t="array" aca="1" ref="EQ30" ca="1">_xll.BDP(C30,"TOT_BUY_REC")</f>
        <v>#NAME?</v>
      </c>
      <c r="ER30" s="15" t="e" cm="1">
        <f t="array" aca="1" ref="ER30" ca="1">_xll.BDP(C30,"TOT_HOLD_REC")</f>
        <v>#NAME?</v>
      </c>
      <c r="ES30" s="15" t="e" cm="1">
        <f t="array" aca="1" ref="ES30" ca="1">_xll.BDP(C30,"TOT_SELL_REC")</f>
        <v>#NAME?</v>
      </c>
      <c r="ET30" s="15" t="e" cm="1">
        <f t="array" aca="1" ref="ET30" ca="1">_xll.BDP(C30,"EQY_REC_CONS")</f>
        <v>#NAME?</v>
      </c>
      <c r="EV30" s="15" t="e" cm="1">
        <f t="array" aca="1" ref="EV30" ca="1">_xll.BDP(C30,"BEST_TARGET_HI")</f>
        <v>#NAME?</v>
      </c>
      <c r="EW30" s="15" t="e" cm="1">
        <f t="array" aca="1" ref="EW30" ca="1">_xll.BDP(C30,"BEST_TARGET_LO")</f>
        <v>#NAME?</v>
      </c>
      <c r="EX30" s="15" t="e" cm="1">
        <f t="array" aca="1" ref="EX30" ca="1">_xll.BDP(C30,"BEST_TARGET_MEDIAN")</f>
        <v>#NAME?</v>
      </c>
      <c r="EZ30" s="15" t="e" cm="1">
        <f t="array" aca="1" ref="EZ30" ca="1">_xll.BDP(C30,"BEST_TARGET_1WK_CHG")</f>
        <v>#NAME?</v>
      </c>
      <c r="FA30" s="15" t="e" cm="1">
        <f t="array" aca="1" ref="FA30" ca="1">_xll.BDP(C30,"BEST_TARGET_4WK_CHG")</f>
        <v>#NAME?</v>
      </c>
      <c r="FB30" s="15" t="e" cm="1">
        <f t="array" aca="1" ref="FB30" ca="1">_xll.BDP(C30,"BEST_TARGET_3MO_CHG")</f>
        <v>#NAME?</v>
      </c>
      <c r="FC30" s="15" t="e" cm="1">
        <f t="array" aca="1" ref="FC30" ca="1">_xll.BDP(C30,"BEST_TARGET_6MO_CHG")</f>
        <v>#NAME?</v>
      </c>
      <c r="FE30" s="15" t="e" cm="1">
        <f t="array" aca="1" ref="FE30" ca="1">_xll.BDP(C30,"ANNOUNCEMENT_DT")</f>
        <v>#NAME?</v>
      </c>
      <c r="FF30" s="15" t="e" cm="1">
        <f t="array" aca="1" ref="FF30" ca="1">_xll.BDP(C30,"EXPECTED_REPORT_DT")</f>
        <v>#NAME?</v>
      </c>
      <c r="FG30" s="15" t="e" cm="1">
        <f t="array" aca="1" ref="FG30" ca="1">_xll.BDP(C30,"EARNINGS_RELATED_IMPLIED_MOVE")</f>
        <v>#NAME?</v>
      </c>
      <c r="FI30" s="15" t="e" cm="1">
        <f t="array" aca="1" ref="FI30" ca="1">_xll.BDP(C30,"SALES_SURPRISE_LAST_QTR")</f>
        <v>#NAME?</v>
      </c>
      <c r="FJ30" s="15" t="e" cm="1">
        <f t="array" aca="1" ref="FJ30" ca="1">_xll.BDP(C30,"EPS_SURPRISE_LAST_QTR")</f>
        <v>#NAME?</v>
      </c>
      <c r="FL30" s="15" t="e">
        <f ca="1">(_xll.BDP(C30,"VOLUME_AVG_5D"))/1000</f>
        <v>#NAME?</v>
      </c>
      <c r="FM30" s="15" t="e">
        <f ca="1">(_xll.BDP(C30,"VOLUME_AVG_3M"))/1000</f>
        <v>#NAME?</v>
      </c>
      <c r="FN30" s="15" t="e">
        <f ca="1">(_xll.BDP(C30,"VOLUME_AVG_6M"))/1000</f>
        <v>#NAME?</v>
      </c>
      <c r="FP30" s="15" t="e" cm="1">
        <f t="array" aca="1" ref="FP30" ca="1">_xll.BDP(C30,"CIE_DES")</f>
        <v>#NAME?</v>
      </c>
      <c r="FQ30" s="15" t="s">
        <v>855</v>
      </c>
      <c r="FS30" s="15" t="e" cm="1">
        <f t="array" aca="1" ref="FS30" ca="1">_xll.BDP(C30,"HIGH_52WEEK")</f>
        <v>#NAME?</v>
      </c>
      <c r="FT30" s="15" t="e" cm="1">
        <f t="array" aca="1" ref="FT30" ca="1">_xll.BDP(C30,"LOW_52WEEK")</f>
        <v>#NAME?</v>
      </c>
      <c r="FV30" s="15" t="e" cm="1">
        <f t="array" aca="1" ref="FV30" ca="1">_xll.BDP(C30,"CHG_PCT_WTD")</f>
        <v>#NAME?</v>
      </c>
      <c r="FW30" s="15" t="e" cm="1">
        <f t="array" aca="1" ref="FW30" ca="1">_xll.BDP(C30,"CHG_PCT_MTD")</f>
        <v>#NAME?</v>
      </c>
      <c r="FX30" s="15" t="e" cm="1">
        <f t="array" aca="1" ref="FX30" ca="1">_xll.BDP(C30,"CHG_PCT_YTD")</f>
        <v>#NAME?</v>
      </c>
      <c r="FY30" s="15" t="e" cm="1">
        <f t="array" aca="1" ref="FY30" ca="1">_xll.BDP(C30,"CHG_PCT_1YR")</f>
        <v>#NAME?</v>
      </c>
      <c r="GA30" s="15" t="e">
        <f ca="1">_xll.BDP($C30,"BEST_NET_DEBT","best_fperiod_override=19Y")</f>
        <v>#NAME?</v>
      </c>
      <c r="GB30" s="15" t="e">
        <f ca="1">_xll.BDP($C30,"BEST_NET_DEBT","best_fperiod_override=20Y")</f>
        <v>#NAME?</v>
      </c>
      <c r="GC30" s="15" t="e">
        <f ca="1">_xll.BDP($C30,"BEST_NET_DEBT","best_fperiod_override=21Y")</f>
        <v>#NAME?</v>
      </c>
      <c r="GD30" s="15" t="e">
        <f ca="1">_xll.BDP($C30,"BEST_NET_DEBT","best_fperiod_override=22Y")</f>
        <v>#NAME?</v>
      </c>
      <c r="GE30" s="15" t="e">
        <f ca="1">_xll.BDP($C30,"BEST_NET_DEBT","best_fperiod_override=23Y")</f>
        <v>#NAME?</v>
      </c>
      <c r="GG30" s="15" t="e">
        <f t="shared" ca="1" si="274"/>
        <v>#NAME?</v>
      </c>
      <c r="GH30" s="15" t="e">
        <f t="shared" ca="1" si="275"/>
        <v>#NAME?</v>
      </c>
      <c r="GI30" s="15" t="e">
        <f t="shared" ca="1" si="276"/>
        <v>#NAME?</v>
      </c>
      <c r="GJ30" s="15" t="e">
        <f t="shared" ca="1" si="277"/>
        <v>#NAME?</v>
      </c>
      <c r="GK30" s="15" t="e">
        <f t="shared" ca="1" si="278"/>
        <v>#NAME?</v>
      </c>
      <c r="GM30" s="15" t="e" cm="1">
        <f t="array" aca="1" ref="GM30" ca="1">_xll.BDP(C30,"NET_DEBT_TO_EBITDA")</f>
        <v>#NAME?</v>
      </c>
      <c r="GN30" s="15" t="e" cm="1">
        <f t="array" aca="1" ref="GN30" ca="1">_xll.BDP(C30,"EBIT_TO_INT_EXP")</f>
        <v>#NAME?</v>
      </c>
      <c r="GO30" s="15" t="e" cm="1">
        <f t="array" aca="1" ref="GO30" ca="1">_xll.BDP(C30,"TOT_DEBT_TO_TOT_EQY")</f>
        <v>#NAME?</v>
      </c>
      <c r="GP30" s="15" t="e" cm="1">
        <f t="array" aca="1" ref="GP30" ca="1">_xll.BDP(C30,"TOT_DEBT_TO_TOT_ASSET")</f>
        <v>#NAME?</v>
      </c>
      <c r="GQ30" s="15" t="e" cm="1">
        <f t="array" aca="1" ref="GQ30" ca="1">_xll.BDP(C30,"ALTMAN_Z_SCORE")</f>
        <v>#NAME?</v>
      </c>
      <c r="GR30" s="15" t="e" cm="1">
        <f t="array" aca="1" ref="GR30" ca="1">_xll.BDP(C30,"CASH_%_CURRENT_MARKET_CAP")</f>
        <v>#NAME?</v>
      </c>
      <c r="GS30" s="15" t="e" cm="1">
        <f t="array" aca="1" ref="GS30" ca="1">_xll.BDP(C30,"CASH_TO_TOT_ASSET")</f>
        <v>#NAME?</v>
      </c>
      <c r="GU30" s="15" t="e" cm="1">
        <f t="array" aca="1" ref="GU30" ca="1">_xll.BDP(C30,"BOARD_SIZE")</f>
        <v>#NAME?</v>
      </c>
      <c r="GV30" s="15" t="e" cm="1">
        <f t="array" aca="1" ref="GV30" ca="1">_xll.BDP(C30,"PCT_INDEPENDENT_DIRECTORS")</f>
        <v>#NAME?</v>
      </c>
      <c r="GW30" s="15" t="e" cm="1">
        <f t="array" aca="1" ref="GW30" ca="1">_xll.BDP(C30,"BOARD_MEETING_ATTENDANCE_PCT")</f>
        <v>#NAME?</v>
      </c>
      <c r="GX30" s="15" t="e" cm="1">
        <f t="array" aca="1" ref="GX30" ca="1">_xll.BDP(C30,"BOARD_MEETINGS_PER_YR")</f>
        <v>#NAME?</v>
      </c>
      <c r="GY30" s="15" t="e" cm="1">
        <f t="array" aca="1" ref="GY30" ca="1">_xll.BDP(C30,"NUMBER_OF_WOMEN_ON_BOARD")</f>
        <v>#NAME?</v>
      </c>
      <c r="GZ30" s="15" t="e" cm="1">
        <f t="array" aca="1" ref="GZ30" ca="1">_xll.BDP(C30,"BOARD_AVERAGE_TENURE")</f>
        <v>#NAME?</v>
      </c>
      <c r="HA30" s="15" t="e" cm="1">
        <f t="array" aca="1" ref="HA30" ca="1">_xll.BDP(C30,"BOARD_AVERAGE_AGE")</f>
        <v>#NAME?</v>
      </c>
      <c r="HC30" s="15" t="e" cm="1">
        <f t="array" aca="1" ref="HC30" ca="1">_xll.BDP(C30,"TOT_COMP_AW_TO_CEO_&amp;_EQUIV")</f>
        <v>#NAME?</v>
      </c>
      <c r="HD30" s="15" t="e" cm="1">
        <f t="array" aca="1" ref="HD30" ca="1">_xll.BDP(C30,"TOT_COMPENSATION_AW_TO_EXECS")</f>
        <v>#NAME?</v>
      </c>
      <c r="HE30" s="15" t="e" cm="1">
        <f t="array" aca="1" ref="HE30" ca="1">_xll.BDP(C30,"CF_STOCK_BASED_COMPENSATION")</f>
        <v>#NAME?</v>
      </c>
      <c r="HF30" s="15" t="e" cm="1">
        <f t="array" aca="1" ref="HF30" ca="1">_xll.BDP(C30,"AVERAGE_BOD_TOTAL_COMPENSATION")</f>
        <v>#NAME?</v>
      </c>
      <c r="HH30" s="15" t="e" cm="1">
        <f t="array" aca="1" ref="HH30" ca="1">_xll.BDP(C30,"ISS_QUALITYSCORE")</f>
        <v>#NAME?</v>
      </c>
      <c r="HK30" s="15" t="e" cm="1">
        <f t="array" aca="1" ref="HK30" ca="1">_xll.BDP(C30,"EQY_SH_OUT")</f>
        <v>#NAME?</v>
      </c>
      <c r="HL30" s="15" t="e">
        <f t="shared" ca="1" si="279"/>
        <v>#NAME?</v>
      </c>
      <c r="HN30" s="15">
        <v>8.5</v>
      </c>
      <c r="HO30" s="15">
        <v>2</v>
      </c>
      <c r="HP30" s="39" t="e">
        <f t="shared" ca="1" si="280"/>
        <v>#NAME?</v>
      </c>
      <c r="HQ30" s="15" t="e">
        <f t="shared" ca="1" si="281"/>
        <v>#NAME?</v>
      </c>
      <c r="HS30" s="15" t="e">
        <f t="shared" ca="1" si="302"/>
        <v>#NAME?</v>
      </c>
      <c r="HU30" s="15" t="e">
        <f t="shared" ca="1" si="282"/>
        <v>#NAME?</v>
      </c>
      <c r="HW30" s="15" t="e">
        <f t="shared" ca="1" si="303"/>
        <v>#NAME?</v>
      </c>
      <c r="HY30" s="39" t="e">
        <f t="shared" ca="1" si="283"/>
        <v>#NAME?</v>
      </c>
      <c r="IA30" s="15" t="e">
        <f t="shared" ca="1" si="284"/>
        <v>#NAME?</v>
      </c>
      <c r="IB30" s="15" t="e">
        <f t="shared" ca="1" si="285"/>
        <v>#NAME?</v>
      </c>
      <c r="IC30" s="15" t="e">
        <f t="shared" ca="1" si="286"/>
        <v>#NAME?</v>
      </c>
      <c r="ID30" s="15" t="e">
        <f t="shared" ca="1" si="287"/>
        <v>#NAME?</v>
      </c>
      <c r="IE30" s="39" t="e">
        <f t="shared" ca="1" si="288"/>
        <v>#NAME?</v>
      </c>
      <c r="IF30" s="39">
        <f t="shared" si="289"/>
        <v>4.8792772017763664</v>
      </c>
      <c r="IG30" s="39" t="e">
        <f t="shared" ca="1" si="290"/>
        <v>#NAME?</v>
      </c>
      <c r="II30" s="15">
        <f t="shared" si="304"/>
        <v>11</v>
      </c>
    </row>
    <row r="31" spans="1:243">
      <c r="A31" s="15">
        <f t="shared" si="305"/>
        <v>11</v>
      </c>
      <c r="B31" s="15" t="s">
        <v>26</v>
      </c>
      <c r="C31" s="15" t="s">
        <v>504</v>
      </c>
      <c r="D31" s="15" t="s">
        <v>25</v>
      </c>
      <c r="E31" s="15" t="str">
        <f t="shared" si="236"/>
        <v>A1MT34</v>
      </c>
      <c r="F31" s="15">
        <f t="shared" si="237"/>
        <v>11</v>
      </c>
      <c r="G31" s="15" t="str">
        <f t="shared" si="238"/>
        <v>Applied Materials Inc</v>
      </c>
      <c r="H31" s="24">
        <v>3.1198700000000003E-3</v>
      </c>
      <c r="I31" s="15" t="e" cm="1">
        <f t="array" aca="1" ref="I31" ca="1">_xll.BDP(C31,"GICS_SECTOR_NAME")</f>
        <v>#NAME?</v>
      </c>
      <c r="J31" s="15" t="e">
        <f t="shared" ca="1" si="239"/>
        <v>#NAME?</v>
      </c>
      <c r="K31" s="46" t="e" cm="1">
        <f t="array" aca="1" ref="K31" ca="1">_xll.BDP(C31,"BEST_PE_RATIO")</f>
        <v>#NAME?</v>
      </c>
      <c r="L31" s="46" t="e" cm="1">
        <f t="array" aca="1" ref="L31" ca="1">_xll.BDP(C31,"px_last")</f>
        <v>#NAME?</v>
      </c>
      <c r="M31" s="15" t="e" cm="1">
        <f t="array" aca="1" ref="M31" ca="1">_xll.BDP(C31,"COUNTRY_FULL_NAME")</f>
        <v>#NAME?</v>
      </c>
      <c r="N31" s="15" t="e" cm="1">
        <f t="array" aca="1" ref="N31" ca="1">_xll.BDP(C31,"px_last")</f>
        <v>#NAME?</v>
      </c>
      <c r="O31" s="15" t="e" cm="1">
        <f t="array" aca="1" ref="O31" ca="1">_xll.BDP(C31,"CRNCY")</f>
        <v>#NAME?</v>
      </c>
      <c r="Q31" s="15" t="e" cm="1">
        <f t="array" aca="1" ref="Q31" ca="1">_xll.BDP(C31,"GICS_SECTOR_NAME")</f>
        <v>#NAME?</v>
      </c>
      <c r="R31" s="15" t="e" cm="1">
        <f t="array" aca="1" ref="R31" ca="1">_xll.BDP(C31,"GICS_INDUSTRY_NAME")</f>
        <v>#NAME?</v>
      </c>
      <c r="S31" s="15" t="e" cm="1">
        <f t="array" aca="1" ref="S31" ca="1">_xll.BDP(C31,"GICS_INDUSTRY_GROUP_NAME")</f>
        <v>#NAME?</v>
      </c>
      <c r="T31" s="15" t="e" cm="1">
        <f t="array" aca="1" ref="T31" ca="1">_xll.BDP(C31,"GICS_SUB_INDUSTRY_NAME")</f>
        <v>#NAME?</v>
      </c>
      <c r="U31" s="15" t="s">
        <v>1521</v>
      </c>
      <c r="V31" s="15">
        <f>_xll.BDH(C31,"SALES_REV_TURN","FY 2009","FY 2009","Currency=USD","Period=FY","BEST_FPERIOD_OVERRIDE=FY","FILING_STATUS=MR","SCALING_FORMAT=MLN","FA_ADJUSTED=Adjusted","Sort=A","Dates=H","DateFormat=P","Fill=—","Direction=H","UseDPDF=Y")</f>
        <v>5014</v>
      </c>
      <c r="W31" s="15">
        <f>_xll.BDH(C31,"SALES_REV_TURN","FY 2019","FY 2019","Currency=USD","Period=FY","BEST_FPERIOD_OVERRIDE=FY","FILING_STATUS=MR","SCALING_FORMAT=MLN","FA_ADJUSTED=Adjusted","Sort=A","Dates=H","DateFormat=P","Fill=—","Direction=H","UseDPDF=Y")</f>
        <v>14608</v>
      </c>
      <c r="X31" s="15">
        <f>_xll.BDH(C31,"SALES_REV_TURN","FY 2020","FY 2020","Currency=USD","Period=FY","BEST_FPERIOD_OVERRIDE=FY","FILING_STATUS=MR","SCALING_FORMAT=MLN","FA_ADJUSTED=Adjusted","Sort=A","Dates=H","DateFormat=P","Fill=—","Direction=H","UseDPDF=Y")</f>
        <v>17202</v>
      </c>
      <c r="Y31" s="15">
        <f>_xll.BDH(C31,"SALES_REV_TURN","FY 2021","FY 2021","Currency=USD","Period=FY","BEST_FPERIOD_OVERRIDE=FY","FILING_STATUS=MR","SCALING_FORMAT=MLN","FA_ADJUSTED=Adjusted","Sort=A","Dates=H","DateFormat=P","Fill=—","Direction=H","UseDPDF=Y")</f>
        <v>23063</v>
      </c>
      <c r="Z31" s="15">
        <f>_xll.BDH(C31,"SALES_REV_TURN","FY 2022","FY 2022","Currency=USD","Period=FY","BEST_FPERIOD_OVERRIDE=FY","FILING_STATUS=MR","SCALING_FORMAT=MLN","FA_ADJUSTED=Adjusted","Sort=A","Dates=H","DateFormat=P","Fill=—","Direction=H","UseDPDF=Y")</f>
        <v>25785</v>
      </c>
      <c r="AA31" s="15" t="e">
        <f ca="1">+_xll.BDP($C31,AA$15,"BEST_FPERIOD_OVERRIDE="&amp;AA$16)</f>
        <v>#NAME?</v>
      </c>
      <c r="AB31" s="15" t="e">
        <f ca="1">+_xll.BDP($C31,AB$15,"BEST_FPERIOD_OVERRIDE="&amp;AB$16)</f>
        <v>#NAME?</v>
      </c>
      <c r="AC31" s="15" t="e">
        <f ca="1">+_xll.BDP($C31,AC$15,"BEST_FPERIOD_OVERRIDE="&amp;AC$16)</f>
        <v>#NAME?</v>
      </c>
      <c r="AD31" s="15" t="e">
        <f ca="1">+_xll.BDP($C31,AD$15,"BEST_FPERIOD_OVERRIDE="&amp;AD$16)</f>
        <v>#NAME?</v>
      </c>
      <c r="AF31" s="25">
        <f t="shared" si="240"/>
        <v>0.17757393209200445</v>
      </c>
      <c r="AG31" s="25">
        <f t="shared" si="241"/>
        <v>0.34071619579118706</v>
      </c>
      <c r="AH31" s="25">
        <f t="shared" si="242"/>
        <v>0.11802454147335562</v>
      </c>
      <c r="AI31" s="25" t="e">
        <f t="shared" ca="1" si="243"/>
        <v>#NAME?</v>
      </c>
      <c r="AJ31" s="25" t="e">
        <f t="shared" ca="1" si="244"/>
        <v>#NAME?</v>
      </c>
      <c r="AK31" s="25" t="e">
        <f t="shared" ca="1" si="245"/>
        <v>#NAME?</v>
      </c>
      <c r="AL31" s="25" t="e">
        <f t="shared" ca="1" si="291"/>
        <v>#NAME?</v>
      </c>
      <c r="AM31" s="25" t="e">
        <f t="shared" ca="1" si="246"/>
        <v>#NAME?</v>
      </c>
      <c r="AN31" s="25">
        <f t="shared" si="247"/>
        <v>0.11286028288182348</v>
      </c>
      <c r="AP31" s="15">
        <f>_xll.BDH(C31,"EBITDA","FY 2009","FY 2009","Currency=USD","Period=FY","BEST_FPERIOD_OVERRIDE=FY","FILING_STATUS=MR","SCALING_FORMAT=MLN","FA_ADJUSTED=Adjusted","Sort=A","Dates=H","DateFormat=P","Fill=—","Direction=H","UseDPDF=Y")</f>
        <v>151</v>
      </c>
      <c r="AQ31" s="15">
        <f>_xll.BDH(C31,"EBITDA","FY 2019","FY 2019","Currency=USD","Period=FY","BEST_FPERIOD_OVERRIDE=FY","FILING_STATUS=MR","SCALING_FORMAT=MLN","FA_ADJUSTED=Adjusted","Sort=A","Dates=H","DateFormat=P","Fill=—","Direction=H","UseDPDF=Y")</f>
        <v>3790</v>
      </c>
      <c r="AR31" s="15">
        <f>_xll.BDH(C31,"EBITDA","FY 2020","FY 2020","Currency=USD","Period=FY","BEST_FPERIOD_OVERRIDE=FY","FILING_STATUS=MR","SCALING_FORMAT=MLN","FA_ADJUSTED=Adjusted","Sort=A","Dates=H","DateFormat=P","Fill=—","Direction=H","UseDPDF=Y")</f>
        <v>4974</v>
      </c>
      <c r="AS31" s="15">
        <f>_xll.BDH(C31,"EBITDA","FY 2021","FY 2021","Currency=USD","Period=FY","BEST_FPERIOD_OVERRIDE=FY","FILING_STATUS=MR","SCALING_FORMAT=MLN","FA_ADJUSTED=Adjusted","Sort=A","Dates=H","DateFormat=P","Fill=—","Direction=H","UseDPDF=Y")</f>
        <v>7795</v>
      </c>
      <c r="AT31" s="15">
        <f>_xll.BDH(C31,"EBITDA","FY 2022","FY 2022","Currency=USD","Period=FY","BEST_FPERIOD_OVERRIDE=FY","FILING_STATUS=MR","SCALING_FORMAT=MLN","FA_ADJUSTED=Adjusted","Sort=A","Dates=H","DateFormat=P","Fill=—","Direction=H","UseDPDF=Y")</f>
        <v>8398</v>
      </c>
      <c r="AU31" s="15" t="e">
        <f ca="1">+_xll.BDP($C31,AU$15,"BEST_FPERIOD_OVERRIDE="&amp;AU$16)</f>
        <v>#NAME?</v>
      </c>
      <c r="AV31" s="15" t="e">
        <f ca="1">+_xll.BDP($C31,AV$15,"BEST_FPERIOD_OVERRIDE="&amp;AV$16)</f>
        <v>#NAME?</v>
      </c>
      <c r="AW31" s="15" t="e">
        <f ca="1">+_xll.BDP($C31,AW$15,"BEST_FPERIOD_OVERRIDE="&amp;AW$16)</f>
        <v>#NAME?</v>
      </c>
      <c r="AX31" s="15" t="e">
        <f ca="1">+_xll.BDP($C31,AX$15,"BEST_FPERIOD_OVERRIDE="&amp;AX$16)</f>
        <v>#NAME?</v>
      </c>
      <c r="AZ31" s="25">
        <f t="shared" si="248"/>
        <v>0.3124010554089709</v>
      </c>
      <c r="BA31" s="25">
        <f t="shared" si="249"/>
        <v>0.56714917571371126</v>
      </c>
      <c r="BB31" s="25">
        <f t="shared" si="250"/>
        <v>7.7357280307889686E-2</v>
      </c>
      <c r="BC31" s="25" t="e">
        <f t="shared" ca="1" si="251"/>
        <v>#NAME?</v>
      </c>
      <c r="BD31" s="25" t="e">
        <f t="shared" ca="1" si="252"/>
        <v>#NAME?</v>
      </c>
      <c r="BE31" s="25" t="e">
        <f t="shared" ca="1" si="253"/>
        <v>#NAME?</v>
      </c>
      <c r="BF31" s="25" t="e">
        <f t="shared" ca="1" si="292"/>
        <v>#NAME?</v>
      </c>
      <c r="BG31" s="25" t="e">
        <f t="shared" ca="1" si="254"/>
        <v>#NAME?</v>
      </c>
      <c r="BH31" s="25">
        <f t="shared" si="255"/>
        <v>0.38027692058142426</v>
      </c>
      <c r="BJ31" s="25">
        <f t="shared" si="256"/>
        <v>0.25944687842278202</v>
      </c>
      <c r="BK31" s="25">
        <f t="shared" si="257"/>
        <v>0.28915242413672831</v>
      </c>
      <c r="BL31" s="25">
        <f t="shared" si="258"/>
        <v>0.33798725230889304</v>
      </c>
      <c r="BM31" s="25">
        <f t="shared" si="259"/>
        <v>0.32569323249951521</v>
      </c>
      <c r="BN31" s="25" t="e">
        <f t="shared" ca="1" si="260"/>
        <v>#NAME?</v>
      </c>
      <c r="BO31" s="25" t="e">
        <f t="shared" ca="1" si="261"/>
        <v>#NAME?</v>
      </c>
      <c r="BP31" s="25" t="e">
        <f t="shared" ca="1" si="262"/>
        <v>#NAME?</v>
      </c>
      <c r="BQ31" s="25" t="e">
        <f t="shared" ca="1" si="263"/>
        <v>#NAME?</v>
      </c>
      <c r="BR31" s="15">
        <f>_xll.BDH(C31,"EARN_FOR_COMMON","FY 2009","FY 2009","Currency=USD","Period=FY","BEST_FPERIOD_OVERRIDE=FY","FILING_STATUS=MR","SCALING_FORMAT=MLN","FA_ADJUSTED=Adjusted","Sort=A","Dates=H","DateFormat=P","Fill=—","Direction=H","UseDPDF=Y")</f>
        <v>-44.25</v>
      </c>
      <c r="BS31" s="15">
        <f>_xll.BDH(C31,"EARN_FOR_COMMON","FY 2019","FY 2019","Currency=USD","Period=FY","BEST_FPERIOD_OVERRIDE=FY","FILING_STATUS=MR","SCALING_FORMAT=MLN","FA_ADJUSTED=Adjusted","Sort=A","Dates=H","DateFormat=P","Fill=—","Direction=H","UseDPDF=Y")</f>
        <v>2813</v>
      </c>
      <c r="BT31" s="15">
        <f>_xll.BDH(C31,"EARN_FOR_COMMON","FY 2020","FY 2020","Currency=USD","Period=FY","BEST_FPERIOD_OVERRIDE=FY","FILING_STATUS=MR","SCALING_FORMAT=MLN","FA_ADJUSTED=Adjusted","Sort=A","Dates=H","DateFormat=P","Fill=—","Direction=H","UseDPDF=Y")</f>
        <v>3730.2851000000001</v>
      </c>
      <c r="BU31" s="15">
        <f>_xll.BDH(C31,"EARN_FOR_COMMON","FY 2021","FY 2021","Currency=USD","Period=FY","BEST_FPERIOD_OVERRIDE=FY","FILING_STATUS=MR","SCALING_FORMAT=MLN","FA_ADJUSTED=Adjusted","Sort=A","Dates=H","DateFormat=P","Fill=—","Direction=H","UseDPDF=Y")</f>
        <v>6219.3242</v>
      </c>
      <c r="BV31" s="15">
        <f>_xll.BDH(C31,"EARN_FOR_COMMON","FY 2022","FY 2022","Currency=USD","Period=FY","BEST_FPERIOD_OVERRIDE=FY","FILING_STATUS=MR","SCALING_FORMAT=MLN","FA_ADJUSTED=Adjusted","Sort=A","Dates=H","DateFormat=P","Fill=—","Direction=H","UseDPDF=Y")</f>
        <v>6508</v>
      </c>
      <c r="BW31" s="15" t="e">
        <f ca="1">+_xll.BDP($C31,BW$15,"BEST_FPERIOD_OVERRIDE="&amp;BW$16)</f>
        <v>#NAME?</v>
      </c>
      <c r="BX31" s="15" t="e">
        <f ca="1">+_xll.BDP($C31,BX$15,"BEST_FPERIOD_OVERRIDE="&amp;BX$16)</f>
        <v>#NAME?</v>
      </c>
      <c r="BY31" s="15" t="e">
        <f ca="1">+_xll.BDP($C31,BY$15,"BEST_FPERIOD_OVERRIDE="&amp;BY$16)</f>
        <v>#NAME?</v>
      </c>
      <c r="BZ31" s="15" t="e">
        <f ca="1">+_xll.BDP($C31,BZ$15,"BEST_FPERIOD_OVERRIDE="&amp;BZ$16)</f>
        <v>#NAME?</v>
      </c>
      <c r="CB31" s="25">
        <f t="shared" si="264"/>
        <v>0.32608784216139353</v>
      </c>
      <c r="CC31" s="25">
        <f t="shared" si="265"/>
        <v>0.66725170684675006</v>
      </c>
      <c r="CD31" s="25">
        <f t="shared" si="266"/>
        <v>4.6415943391405756E-2</v>
      </c>
      <c r="CE31" s="25" t="e">
        <f t="shared" ca="1" si="267"/>
        <v>#NAME?</v>
      </c>
      <c r="CF31" s="25" t="e">
        <f t="shared" ca="1" si="268"/>
        <v>#NAME?</v>
      </c>
      <c r="CG31" s="25" t="e">
        <f t="shared" ca="1" si="269"/>
        <v>#NAME?</v>
      </c>
      <c r="CH31" s="25" t="e">
        <f t="shared" ca="1" si="293"/>
        <v>#NAME?</v>
      </c>
      <c r="CI31" s="25" t="e">
        <f t="shared" ca="1" si="270"/>
        <v>#NAME?</v>
      </c>
      <c r="CJ31" s="25" t="e">
        <f t="shared" si="271"/>
        <v>#NUM!</v>
      </c>
      <c r="CM31" s="25">
        <f t="shared" si="294"/>
        <v>0.192565717415115</v>
      </c>
      <c r="CN31" s="25">
        <f t="shared" si="295"/>
        <v>0.21685182536914313</v>
      </c>
      <c r="CO31" s="25">
        <f t="shared" si="296"/>
        <v>0.26966674760438797</v>
      </c>
      <c r="CP31" s="25">
        <f t="shared" si="297"/>
        <v>0.25239480318014351</v>
      </c>
      <c r="CQ31" s="25" t="e">
        <f t="shared" ca="1" si="298"/>
        <v>#NAME?</v>
      </c>
      <c r="CR31" s="25" t="e">
        <f t="shared" ca="1" si="299"/>
        <v>#NAME?</v>
      </c>
      <c r="CS31" s="25" t="e">
        <f t="shared" ca="1" si="300"/>
        <v>#NAME?</v>
      </c>
      <c r="CT31" s="15" t="e">
        <f t="shared" ca="1" si="301"/>
        <v>#NAME?</v>
      </c>
      <c r="CU31" s="25">
        <f>_xll.BDH($C31,"RETURN_ON_INV_CAPITAL","FY 2019","FY 2019","Currency=USD","Period=FY","BEST_FPERIOD_OVERRIDE=FY","FILING_STATUS=MR","FA_ADJUSTED=GAAP","Sort=A","Dates=H","DateFormat=P","Fill=—","Direction=H","UseDPDF=Y")/100</f>
        <v>0.22944199999999998</v>
      </c>
      <c r="CV31" s="25">
        <f>_xll.BDH($C31,"RETURN_ON_INV_CAPITAL","FY 2020","FY 2020","Currency=USD","Period=FY","BEST_FPERIOD_OVERRIDE=FY","FILING_STATUS=MR","FA_ADJUSTED=GAAP","Sort=A","Dates=H","DateFormat=P","Fill=—","Direction=H","UseDPDF=Y")/100</f>
        <v>0.27864699999999998</v>
      </c>
      <c r="CW31" s="25">
        <f>_xll.BDH($C31,"RETURN_ON_INV_CAPITAL","FY 2021","FY 2021","Currency=USD","Period=FY","BEST_FPERIOD_OVERRIDE=FY","FILING_STATUS=MR","FA_ADJUSTED=GAAP","Sort=A","Dates=H","DateFormat=P","Fill=—","Direction=H","UseDPDF=Y")/100</f>
        <v>0.36977300000000002</v>
      </c>
      <c r="CX31" s="25">
        <f>_xll.BDH(C31,"RETURN_COM_EQY","FY 2022","FY 2022","Currency=USD","Period=FY","BEST_FPERIOD_OVERRIDE=FY","FILING_STATUS=MR","FA_ADJUSTED=GAAP","Sort=A","Dates=H","DateFormat=P","Fill=—","Direction=H","UseDPDF=Y")/100</f>
        <v>0.53393900000000005</v>
      </c>
      <c r="CZ31" s="15">
        <f>_xll.BDH($C31,"RETURN_COM_EQY","FY 2019","FY 2019","Currency=USD","Period=FY","BEST_FPERIOD_OVERRIDE=FY","FILING_STATUS=MR","FA_ADJUSTED=GAAP","Sort=A","Dates=H","DateFormat=P","Fill=—","Direction=H","UseDPDF=Y")/100</f>
        <v>0.35938599999999998</v>
      </c>
      <c r="DA31" s="15">
        <f>_xll.BDH($C31,"RETURN_COM_EQY","FY 2020","FY 2020","Currency=USD","Period=FY","BEST_FPERIOD_OVERRIDE=FY","FILING_STATUS=MR","FA_ADJUSTED=GAAP","Sort=A","Dates=H","DateFormat=P","Fill=—","Direction=H","UseDPDF=Y")/100</f>
        <v>0.38516399999999995</v>
      </c>
      <c r="DB31" s="15">
        <f>_xll.BDH($C31,"RETURN_COM_EQY","FY 2021","FY 2021","Currency=USD","Period=FY","BEST_FPERIOD_OVERRIDE=FY","FILING_STATUS=MR","FA_ADJUSTED=GAAP","Sort=A","Dates=H","DateFormat=P","Fill=—","Direction=H","UseDPDF=Y")/100</f>
        <v>0.515926</v>
      </c>
      <c r="DC31" s="25">
        <f>_xll.BDH(C31,"RETURN_COM_EQY","FY 2022","FY 2022","Currency=USD","Period=FY","BEST_FPERIOD_OVERRIDE=FY","FILING_STATUS=MR","FA_ADJUSTED=GAAP","Sort=A","Dates=H","DateFormat=P","Fill=—","Direction=H","UseDPDF=Y")</f>
        <v>53.393900000000002</v>
      </c>
      <c r="DD31" s="15" t="e">
        <f ca="1">(_xll.BDP(C31,"BEST_ROE","best_fperiod_override=23Y"))/100</f>
        <v>#NAME?</v>
      </c>
      <c r="DF31" s="25" t="e">
        <f ca="1">(_xll.BDP($C31,"BEST_DIV_YLD","best_fperiod_override=19Y"))/100</f>
        <v>#NAME?</v>
      </c>
      <c r="DG31" s="25" t="e">
        <f ca="1">(_xll.BDP($C31,"BEST_DIV_YLD","best_fperiod_override=20Y"))/100</f>
        <v>#NAME?</v>
      </c>
      <c r="DH31" s="25" t="e">
        <f ca="1">(_xll.BDP($C31,"BEST_DIV_YLD","best_fperiod_override=21Y"))/100</f>
        <v>#NAME?</v>
      </c>
      <c r="DI31" s="25" t="e">
        <f ca="1">(_xll.BDP($C31,"BEST_DIV_YLD","best_fperiod_override=22Y"))/100</f>
        <v>#NAME?</v>
      </c>
      <c r="DJ31" s="25" t="e">
        <f ca="1">(_xll.BDP($C31,"BEST_DIV_YLD","best_fperiod_override=23Y"))/100</f>
        <v>#NAME?</v>
      </c>
      <c r="DL31" s="48" t="e" cm="1">
        <f t="array" aca="1" ref="DL31" ca="1">_xll.BDP($C31,$DL$12)/1000</f>
        <v>#NAME?</v>
      </c>
      <c r="DM31" s="48" t="e" cm="1">
        <f t="array" aca="1" ref="DM31" ca="1">_xll.BDP($C31,$DL$13)*1000</f>
        <v>#NAME?</v>
      </c>
      <c r="DN31" s="48" t="e">
        <f t="shared" ca="1" si="273"/>
        <v>#NAME?</v>
      </c>
      <c r="DO31" s="48" t="e" cm="1">
        <f t="array" aca="1" ref="DO31" ca="1">_xll.BDP($C31,$DL$15)*1000</f>
        <v>#NAME?</v>
      </c>
      <c r="DQ31" s="15" t="e" cm="1">
        <f t="array" aca="1" ref="DQ31" ca="1">_xll.BDP(C31,"WACC")</f>
        <v>#NAME?</v>
      </c>
      <c r="DR31" s="15" t="e" cm="1">
        <f t="array" aca="1" ref="DR31" ca="1">_xll.BDP(C31,"WACC_COST_EQUITY")</f>
        <v>#NAME?</v>
      </c>
      <c r="DS31" s="15" t="e" cm="1">
        <f t="array" aca="1" ref="DS31" ca="1">_xll.BDP(C31,"WACC_COST_EQUITY")</f>
        <v>#NAME?</v>
      </c>
      <c r="DU31" s="15" t="e" cm="1">
        <f t="array" aca="1" ref="DU31" ca="1">_xll.BDP(C31,"BEST_PE_RATIO")</f>
        <v>#NAME?</v>
      </c>
      <c r="DV31" s="15" t="e" cm="1">
        <f t="array" aca="1" ref="DV31" ca="1">_xll.BDP(C31,"FIVE_YR_AVG_PRICE_EARNINGS")</f>
        <v>#NAME?</v>
      </c>
      <c r="DW31" s="15" t="e" cm="1">
        <f t="array" aca="1" ref="DW31" ca="1">_xll.BDP(C31,"10_YEAR_MOVING_AVERAGE_PE")</f>
        <v>#NAME?</v>
      </c>
      <c r="DY31" s="15" t="e" cm="1">
        <f t="array" aca="1" ref="DY31" ca="1">_xll.BDP(C31,"BEST_CUR_EV_TO_EBITDA")</f>
        <v>#NAME?</v>
      </c>
      <c r="DZ31" s="15" t="e" cm="1">
        <f t="array" aca="1" ref="DZ31" ca="1">_xll.BDP(C31,"FIVE_YEAR_AVG_EV_TO_T12_EBITDA")</f>
        <v>#NAME?</v>
      </c>
      <c r="EB31" s="15" t="e" cm="1">
        <f t="array" aca="1" ref="EB31" ca="1">_xll.BDP(C31,"BEST_PX_BPS_RATIO")</f>
        <v>#NAME?</v>
      </c>
      <c r="EC31" s="15" t="e" cm="1">
        <f t="array" aca="1" ref="EC31" ca="1">_xll.BDP(C31,"FIVE_YEAR_AVG_PRICE_BOOK")</f>
        <v>#NAME?</v>
      </c>
      <c r="ED31" s="15" t="e" cm="1">
        <f t="array" aca="1" ref="ED31" ca="1">_xll.BDP(C31,"EV_TO_T12M_SALES")</f>
        <v>#NAME?</v>
      </c>
      <c r="EE31" s="15" t="e" cm="1">
        <f t="array" aca="1" ref="EE31" ca="1">_xll.BDP(C31,"AVERAGE_EV_TO_T12M_SALES")</f>
        <v>#NAME?</v>
      </c>
      <c r="EF31" s="15" t="e">
        <f ca="1">_xll.BDP(C31,"BEST_CURRENT_EV_BEST_SALES","best_fperiod_override=23Y")</f>
        <v>#NAME?</v>
      </c>
      <c r="EH31" s="15" t="e" cm="1">
        <f t="array" aca="1" ref="EH31" ca="1">_xll.BDP(C31,"CF_FREE_CASH_FLOW")</f>
        <v>#NAME?</v>
      </c>
      <c r="EI31" s="15" t="e" cm="1">
        <f t="array" aca="1" ref="EI31" ca="1">_xll.BDP(C31,"FREE_CASH_FLOW_YIELD")/100</f>
        <v>#NAME?</v>
      </c>
      <c r="EJ31" s="15" t="e" cm="1">
        <f t="array" aca="1" ref="EJ31" ca="1">_xll.BDP(C31,"TRAIL_12M_FREE_CASH_FLOW_PER_SH")</f>
        <v>#NAME?</v>
      </c>
      <c r="EL31" s="15" t="e" cm="1">
        <f t="array" aca="1" ref="EL31" ca="1">_xll.BDP(C31,"CF_CASH_FROM_OPER")</f>
        <v>#NAME?</v>
      </c>
      <c r="EM31" s="15" t="e" cm="1">
        <f t="array" aca="1" ref="EM31" ca="1">_xll.BDP(C31,"CF_CASH_FROM_INV_ACT")</f>
        <v>#NAME?</v>
      </c>
      <c r="EN31" s="15" t="e" cm="1">
        <f t="array" aca="1" ref="EN31" ca="1">_xll.BDP(C31,"CF_CASH_FROM_FNC_ACT")</f>
        <v>#NAME?</v>
      </c>
      <c r="EP31" s="15" t="e" cm="1">
        <f t="array" aca="1" ref="EP31" ca="1">_xll.BDP(C31,"TOT_ANALYST_REC")</f>
        <v>#NAME?</v>
      </c>
      <c r="EQ31" s="15" t="e" cm="1">
        <f t="array" aca="1" ref="EQ31" ca="1">_xll.BDP(C31,"TOT_BUY_REC")</f>
        <v>#NAME?</v>
      </c>
      <c r="ER31" s="15" t="e" cm="1">
        <f t="array" aca="1" ref="ER31" ca="1">_xll.BDP(C31,"TOT_HOLD_REC")</f>
        <v>#NAME?</v>
      </c>
      <c r="ES31" s="15" t="e" cm="1">
        <f t="array" aca="1" ref="ES31" ca="1">_xll.BDP(C31,"TOT_SELL_REC")</f>
        <v>#NAME?</v>
      </c>
      <c r="ET31" s="15" t="e" cm="1">
        <f t="array" aca="1" ref="ET31" ca="1">_xll.BDP(C31,"EQY_REC_CONS")</f>
        <v>#NAME?</v>
      </c>
      <c r="EV31" s="15" t="e" cm="1">
        <f t="array" aca="1" ref="EV31" ca="1">_xll.BDP(C31,"BEST_TARGET_HI")</f>
        <v>#NAME?</v>
      </c>
      <c r="EW31" s="15" t="e" cm="1">
        <f t="array" aca="1" ref="EW31" ca="1">_xll.BDP(C31,"BEST_TARGET_LO")</f>
        <v>#NAME?</v>
      </c>
      <c r="EX31" s="15" t="e" cm="1">
        <f t="array" aca="1" ref="EX31" ca="1">_xll.BDP(C31,"BEST_TARGET_MEDIAN")</f>
        <v>#NAME?</v>
      </c>
      <c r="EZ31" s="15" t="e" cm="1">
        <f t="array" aca="1" ref="EZ31" ca="1">_xll.BDP(C31,"BEST_TARGET_1WK_CHG")</f>
        <v>#NAME?</v>
      </c>
      <c r="FA31" s="15" t="e" cm="1">
        <f t="array" aca="1" ref="FA31" ca="1">_xll.BDP(C31,"BEST_TARGET_4WK_CHG")</f>
        <v>#NAME?</v>
      </c>
      <c r="FB31" s="15" t="e" cm="1">
        <f t="array" aca="1" ref="FB31" ca="1">_xll.BDP(C31,"BEST_TARGET_3MO_CHG")</f>
        <v>#NAME?</v>
      </c>
      <c r="FC31" s="15" t="e" cm="1">
        <f t="array" aca="1" ref="FC31" ca="1">_xll.BDP(C31,"BEST_TARGET_6MO_CHG")</f>
        <v>#NAME?</v>
      </c>
      <c r="FE31" s="15" t="e" cm="1">
        <f t="array" aca="1" ref="FE31" ca="1">_xll.BDP(C31,"ANNOUNCEMENT_DT")</f>
        <v>#NAME?</v>
      </c>
      <c r="FF31" s="15" t="e" cm="1">
        <f t="array" aca="1" ref="FF31" ca="1">_xll.BDP(C31,"EXPECTED_REPORT_DT")</f>
        <v>#NAME?</v>
      </c>
      <c r="FG31" s="15" t="e" cm="1">
        <f t="array" aca="1" ref="FG31" ca="1">_xll.BDP(C31,"EARNINGS_RELATED_IMPLIED_MOVE")</f>
        <v>#NAME?</v>
      </c>
      <c r="FI31" s="15" t="e" cm="1">
        <f t="array" aca="1" ref="FI31" ca="1">_xll.BDP(C31,"SALES_SURPRISE_LAST_QTR")</f>
        <v>#NAME?</v>
      </c>
      <c r="FJ31" s="15" t="e" cm="1">
        <f t="array" aca="1" ref="FJ31" ca="1">_xll.BDP(C31,"EPS_SURPRISE_LAST_QTR")</f>
        <v>#NAME?</v>
      </c>
      <c r="FL31" s="15" t="e">
        <f ca="1">(_xll.BDP(C31,"VOLUME_AVG_5D"))/1000</f>
        <v>#NAME?</v>
      </c>
      <c r="FM31" s="15" t="e">
        <f ca="1">(_xll.BDP(C31,"VOLUME_AVG_3M"))/1000</f>
        <v>#NAME?</v>
      </c>
      <c r="FN31" s="15" t="e">
        <f ca="1">(_xll.BDP(C31,"VOLUME_AVG_6M"))/1000</f>
        <v>#NAME?</v>
      </c>
      <c r="FP31" s="15" t="e" cm="1">
        <f t="array" aca="1" ref="FP31" ca="1">_xll.BDP(C31,"CIE_DES")</f>
        <v>#NAME?</v>
      </c>
      <c r="FQ31" s="15" t="s">
        <v>856</v>
      </c>
      <c r="FS31" s="15" t="e" cm="1">
        <f t="array" aca="1" ref="FS31" ca="1">_xll.BDP(C31,"HIGH_52WEEK")</f>
        <v>#NAME?</v>
      </c>
      <c r="FT31" s="15" t="e" cm="1">
        <f t="array" aca="1" ref="FT31" ca="1">_xll.BDP(C31,"LOW_52WEEK")</f>
        <v>#NAME?</v>
      </c>
      <c r="FV31" s="15" t="e" cm="1">
        <f t="array" aca="1" ref="FV31" ca="1">_xll.BDP(C31,"CHG_PCT_WTD")</f>
        <v>#NAME?</v>
      </c>
      <c r="FW31" s="15" t="e" cm="1">
        <f t="array" aca="1" ref="FW31" ca="1">_xll.BDP(C31,"CHG_PCT_MTD")</f>
        <v>#NAME?</v>
      </c>
      <c r="FX31" s="15" t="e" cm="1">
        <f t="array" aca="1" ref="FX31" ca="1">_xll.BDP(C31,"CHG_PCT_YTD")</f>
        <v>#NAME?</v>
      </c>
      <c r="FY31" s="15" t="e" cm="1">
        <f t="array" aca="1" ref="FY31" ca="1">_xll.BDP(C31,"CHG_PCT_1YR")</f>
        <v>#NAME?</v>
      </c>
      <c r="GA31" s="15" t="e">
        <f ca="1">_xll.BDP($C31,"BEST_NET_DEBT","best_fperiod_override=19Y")</f>
        <v>#NAME?</v>
      </c>
      <c r="GB31" s="15" t="e">
        <f ca="1">_xll.BDP($C31,"BEST_NET_DEBT","best_fperiod_override=20Y")</f>
        <v>#NAME?</v>
      </c>
      <c r="GC31" s="15" t="e">
        <f ca="1">_xll.BDP($C31,"BEST_NET_DEBT","best_fperiod_override=21Y")</f>
        <v>#NAME?</v>
      </c>
      <c r="GD31" s="15" t="e">
        <f ca="1">_xll.BDP($C31,"BEST_NET_DEBT","best_fperiod_override=22Y")</f>
        <v>#NAME?</v>
      </c>
      <c r="GE31" s="15" t="e">
        <f ca="1">_xll.BDP($C31,"BEST_NET_DEBT","best_fperiod_override=23Y")</f>
        <v>#NAME?</v>
      </c>
      <c r="GG31" s="15" t="e">
        <f t="shared" ca="1" si="274"/>
        <v>#NAME?</v>
      </c>
      <c r="GH31" s="15" t="e">
        <f t="shared" ca="1" si="275"/>
        <v>#NAME?</v>
      </c>
      <c r="GI31" s="15" t="e">
        <f t="shared" ca="1" si="276"/>
        <v>#NAME?</v>
      </c>
      <c r="GJ31" s="15" t="e">
        <f t="shared" ca="1" si="277"/>
        <v>#NAME?</v>
      </c>
      <c r="GK31" s="15" t="e">
        <f t="shared" ca="1" si="278"/>
        <v>#NAME?</v>
      </c>
      <c r="GM31" s="15" t="e" cm="1">
        <f t="array" aca="1" ref="GM31" ca="1">_xll.BDP(C31,"NET_DEBT_TO_EBITDA")</f>
        <v>#NAME?</v>
      </c>
      <c r="GN31" s="15" t="e" cm="1">
        <f t="array" aca="1" ref="GN31" ca="1">_xll.BDP(C31,"EBIT_TO_INT_EXP")</f>
        <v>#NAME?</v>
      </c>
      <c r="GO31" s="15" t="e" cm="1">
        <f t="array" aca="1" ref="GO31" ca="1">_xll.BDP(C31,"TOT_DEBT_TO_TOT_EQY")</f>
        <v>#NAME?</v>
      </c>
      <c r="GP31" s="15" t="e" cm="1">
        <f t="array" aca="1" ref="GP31" ca="1">_xll.BDP(C31,"TOT_DEBT_TO_TOT_ASSET")</f>
        <v>#NAME?</v>
      </c>
      <c r="GQ31" s="15" t="e" cm="1">
        <f t="array" aca="1" ref="GQ31" ca="1">_xll.BDP(C31,"ALTMAN_Z_SCORE")</f>
        <v>#NAME?</v>
      </c>
      <c r="GR31" s="15" t="e" cm="1">
        <f t="array" aca="1" ref="GR31" ca="1">_xll.BDP(C31,"CASH_%_CURRENT_MARKET_CAP")</f>
        <v>#NAME?</v>
      </c>
      <c r="GS31" s="15" t="e" cm="1">
        <f t="array" aca="1" ref="GS31" ca="1">_xll.BDP(C31,"CASH_TO_TOT_ASSET")</f>
        <v>#NAME?</v>
      </c>
      <c r="GU31" s="15" t="e" cm="1">
        <f t="array" aca="1" ref="GU31" ca="1">_xll.BDP(C31,"BOARD_SIZE")</f>
        <v>#NAME?</v>
      </c>
      <c r="GV31" s="15" t="e" cm="1">
        <f t="array" aca="1" ref="GV31" ca="1">_xll.BDP(C31,"PCT_INDEPENDENT_DIRECTORS")</f>
        <v>#NAME?</v>
      </c>
      <c r="GW31" s="15" t="e" cm="1">
        <f t="array" aca="1" ref="GW31" ca="1">_xll.BDP(C31,"BOARD_MEETING_ATTENDANCE_PCT")</f>
        <v>#NAME?</v>
      </c>
      <c r="GX31" s="15" t="e" cm="1">
        <f t="array" aca="1" ref="GX31" ca="1">_xll.BDP(C31,"BOARD_MEETINGS_PER_YR")</f>
        <v>#NAME?</v>
      </c>
      <c r="GY31" s="15" t="e" cm="1">
        <f t="array" aca="1" ref="GY31" ca="1">_xll.BDP(C31,"NUMBER_OF_WOMEN_ON_BOARD")</f>
        <v>#NAME?</v>
      </c>
      <c r="GZ31" s="15" t="e" cm="1">
        <f t="array" aca="1" ref="GZ31" ca="1">_xll.BDP(C31,"BOARD_AVERAGE_TENURE")</f>
        <v>#NAME?</v>
      </c>
      <c r="HA31" s="15" t="e" cm="1">
        <f t="array" aca="1" ref="HA31" ca="1">_xll.BDP(C31,"BOARD_AVERAGE_AGE")</f>
        <v>#NAME?</v>
      </c>
      <c r="HC31" s="15" t="e" cm="1">
        <f t="array" aca="1" ref="HC31" ca="1">_xll.BDP(C31,"TOT_COMP_AW_TO_CEO_&amp;_EQUIV")</f>
        <v>#NAME?</v>
      </c>
      <c r="HD31" s="15" t="e" cm="1">
        <f t="array" aca="1" ref="HD31" ca="1">_xll.BDP(C31,"TOT_COMPENSATION_AW_TO_EXECS")</f>
        <v>#NAME?</v>
      </c>
      <c r="HE31" s="15" t="e" cm="1">
        <f t="array" aca="1" ref="HE31" ca="1">_xll.BDP(C31,"CF_STOCK_BASED_COMPENSATION")</f>
        <v>#NAME?</v>
      </c>
      <c r="HF31" s="15" t="e" cm="1">
        <f t="array" aca="1" ref="HF31" ca="1">_xll.BDP(C31,"AVERAGE_BOD_TOTAL_COMPENSATION")</f>
        <v>#NAME?</v>
      </c>
      <c r="HH31" s="15" t="e" cm="1">
        <f t="array" aca="1" ref="HH31" ca="1">_xll.BDP(C31,"ISS_QUALITYSCORE")</f>
        <v>#NAME?</v>
      </c>
      <c r="HK31" s="15" t="e" cm="1">
        <f t="array" aca="1" ref="HK31" ca="1">_xll.BDP(C31,"EQY_SH_OUT")</f>
        <v>#NAME?</v>
      </c>
      <c r="HL31" s="15" t="e">
        <f t="shared" ca="1" si="279"/>
        <v>#NAME?</v>
      </c>
      <c r="HN31" s="15">
        <v>8.5</v>
      </c>
      <c r="HO31" s="15">
        <v>2</v>
      </c>
      <c r="HP31" s="39" t="e">
        <f t="shared" ca="1" si="280"/>
        <v>#NAME?</v>
      </c>
      <c r="HQ31" s="15" t="e">
        <f t="shared" ca="1" si="281"/>
        <v>#NAME?</v>
      </c>
      <c r="HS31" s="15" t="e">
        <f t="shared" ca="1" si="302"/>
        <v>#NAME?</v>
      </c>
      <c r="HU31" s="15" t="e">
        <f t="shared" ca="1" si="282"/>
        <v>#NAME?</v>
      </c>
      <c r="HW31" s="15" t="e">
        <f t="shared" ca="1" si="303"/>
        <v>#NAME?</v>
      </c>
      <c r="HY31" s="39" t="e">
        <f t="shared" ca="1" si="283"/>
        <v>#NAME?</v>
      </c>
      <c r="IA31" s="15" t="e">
        <f t="shared" ca="1" si="284"/>
        <v>#NAME?</v>
      </c>
      <c r="IB31" s="15" t="e">
        <f t="shared" ca="1" si="285"/>
        <v>#NAME?</v>
      </c>
      <c r="IC31" s="15" t="e">
        <f t="shared" ca="1" si="286"/>
        <v>#NAME?</v>
      </c>
      <c r="ID31" s="15" t="e">
        <f t="shared" ca="1" si="287"/>
        <v>#NAME?</v>
      </c>
      <c r="IE31" s="39" t="e">
        <f t="shared" ca="1" si="288"/>
        <v>#NAME?</v>
      </c>
      <c r="IF31" s="39" t="e">
        <f t="shared" si="289"/>
        <v>#NUM!</v>
      </c>
      <c r="IG31" s="39" t="e">
        <f t="shared" ca="1" si="290"/>
        <v>#NAME?</v>
      </c>
      <c r="II31" s="15">
        <f t="shared" si="304"/>
        <v>12</v>
      </c>
    </row>
    <row r="32" spans="1:243">
      <c r="A32" s="15">
        <f t="shared" si="305"/>
        <v>12</v>
      </c>
      <c r="B32" s="15" t="s">
        <v>28</v>
      </c>
      <c r="C32" s="15" t="s">
        <v>505</v>
      </c>
      <c r="D32" s="15" t="s">
        <v>27</v>
      </c>
      <c r="E32" s="15" t="str">
        <f t="shared" si="236"/>
        <v>A1MX34</v>
      </c>
      <c r="F32" s="15">
        <f t="shared" si="237"/>
        <v>12</v>
      </c>
      <c r="G32" s="15" t="str">
        <f t="shared" si="238"/>
        <v>America Movil SAB de CV</v>
      </c>
      <c r="H32" s="24">
        <v>1.3840600000000001E-3</v>
      </c>
      <c r="I32" s="15" t="e" cm="1">
        <f t="array" aca="1" ref="I32" ca="1">_xll.BDP(C32,"GICS_SECTOR_NAME")</f>
        <v>#NAME?</v>
      </c>
      <c r="J32" s="15" t="e">
        <f t="shared" ca="1" si="239"/>
        <v>#NAME?</v>
      </c>
      <c r="K32" s="46" t="e" cm="1">
        <f t="array" aca="1" ref="K32" ca="1">_xll.BDP(C32,"BEST_PE_RATIO")</f>
        <v>#NAME?</v>
      </c>
      <c r="L32" s="46" t="e" cm="1">
        <f t="array" aca="1" ref="L32" ca="1">_xll.BDP(C32,"px_last")</f>
        <v>#NAME?</v>
      </c>
      <c r="M32" s="15" t="e" cm="1">
        <f t="array" aca="1" ref="M32" ca="1">_xll.BDP(C32,"COUNTRY_FULL_NAME")</f>
        <v>#NAME?</v>
      </c>
      <c r="N32" s="15" t="e" cm="1">
        <f t="array" aca="1" ref="N32" ca="1">_xll.BDP(C32,"px_last")</f>
        <v>#NAME?</v>
      </c>
      <c r="O32" s="15" t="e" cm="1">
        <f t="array" aca="1" ref="O32" ca="1">_xll.BDP(C32,"CRNCY")</f>
        <v>#NAME?</v>
      </c>
      <c r="Q32" s="15" t="e" cm="1">
        <f t="array" aca="1" ref="Q32" ca="1">_xll.BDP(C32,"GICS_SECTOR_NAME")</f>
        <v>#NAME?</v>
      </c>
      <c r="R32" s="15" t="e" cm="1">
        <f t="array" aca="1" ref="R32" ca="1">_xll.BDP(C32,"GICS_INDUSTRY_NAME")</f>
        <v>#NAME?</v>
      </c>
      <c r="S32" s="15" t="e" cm="1">
        <f t="array" aca="1" ref="S32" ca="1">_xll.BDP(C32,"GICS_INDUSTRY_GROUP_NAME")</f>
        <v>#NAME?</v>
      </c>
      <c r="T32" s="15" t="e" cm="1">
        <f t="array" aca="1" ref="T32" ca="1">_xll.BDP(C32,"GICS_SUB_INDUSTRY_NAME")</f>
        <v>#NAME?</v>
      </c>
      <c r="U32" s="15" t="s">
        <v>1524</v>
      </c>
      <c r="V32" s="15" t="e">
        <f ca="1">_xll.BDH(C32,"SALES_REV_TURN","FY 2009","FY 2009","Currency=USD","Period=FY","BEST_FPERIOD_OVERRIDE=FY","FILING_STATUS=MR","SCALING_FORMAT=MLN","FA_ADJUSTED=Adjusted","Sort=A","Dates=H","DateFormat=P","Fill=—","Direction=H","UseDPDF=Y")/M13</f>
        <v>#NAME?</v>
      </c>
      <c r="W32" s="15" t="e">
        <f ca="1">_xll.BDH(C32,"SALES_REV_TURN","FY 2019","FY 2019","Currency=USD","Period=FY","BEST_FPERIOD_OVERRIDE=FY","FILING_STATUS=MR","SCALING_FORMAT=MLN","FA_ADJUSTED=Adjusted","Sort=A","Dates=H","DateFormat=P","Fill=—","Direction=H","UseDPDF=Y")/M13</f>
        <v>#NAME?</v>
      </c>
      <c r="X32" s="15" t="e">
        <f ca="1">_xll.BDH(C32,"SALES_REV_TURN","FY 2020","FY 2020","Currency=USD","Period=FY","BEST_FPERIOD_OVERRIDE=FY","FILING_STATUS=MR","SCALING_FORMAT=MLN","FA_ADJUSTED=Adjusted","Sort=A","Dates=H","DateFormat=P","Fill=—","Direction=H","UseDPDF=Y")/M13</f>
        <v>#NAME?</v>
      </c>
      <c r="Y32" s="15" t="e">
        <f ca="1">_xll.BDH(C32,"SALES_REV_TURN","FY 2021","FY 2021","Currency=USD","Period=FY","BEST_FPERIOD_OVERRIDE=FY","FILING_STATUS=MR","SCALING_FORMAT=MLN","FA_ADJUSTED=Adjusted","Sort=A","Dates=H","DateFormat=P","Fill=—","Direction=H","UseDPDF=Y")/M13</f>
        <v>#NAME?</v>
      </c>
      <c r="Z32" s="15" t="e">
        <f ca="1">_xll.BDH(C32,"SALES_REV_TURN","FY 2022","FY 2022","Currency=USD","Period=FY","BEST_FPERIOD_OVERRIDE=FY","FILING_STATUS=MR","SCALING_FORMAT=MLN","FA_ADJUSTED=Adjusted","Sort=A","Dates=H","DateFormat=P","Fill=—","Direction=H","UseDPDF=Y")/M13</f>
        <v>#NAME?</v>
      </c>
      <c r="AA32" s="15" t="e">
        <f ca="1">+_xll.BDP($C32,AA$15,"BEST_FPERIOD_OVERRIDE="&amp;AA$16)/M13</f>
        <v>#NAME?</v>
      </c>
      <c r="AB32" s="15" t="e">
        <f ca="1">+_xll.BDP($C32,AB$15,"BEST_FPERIOD_OVERRIDE="&amp;AB$16)/M13</f>
        <v>#NAME?</v>
      </c>
      <c r="AC32" s="15" t="e">
        <f ca="1">+_xll.BDP($C32,AC$15,"BEST_FPERIOD_OVERRIDE="&amp;AC$16)</f>
        <v>#NAME?</v>
      </c>
      <c r="AD32" s="15" t="e">
        <f ca="1">+_xll.BDP($C32,AD$15,"BEST_FPERIOD_OVERRIDE="&amp;AD$16)</f>
        <v>#NAME?</v>
      </c>
      <c r="AF32" s="25" t="e">
        <f t="shared" ca="1" si="240"/>
        <v>#NAME?</v>
      </c>
      <c r="AG32" s="25" t="e">
        <f t="shared" ca="1" si="241"/>
        <v>#NAME?</v>
      </c>
      <c r="AH32" s="25" t="e">
        <f t="shared" ca="1" si="242"/>
        <v>#NAME?</v>
      </c>
      <c r="AI32" s="25" t="e">
        <f t="shared" ca="1" si="243"/>
        <v>#NAME?</v>
      </c>
      <c r="AJ32" s="25" t="e">
        <f t="shared" ca="1" si="244"/>
        <v>#NAME?</v>
      </c>
      <c r="AK32" s="25" t="e">
        <f t="shared" ca="1" si="245"/>
        <v>#NAME?</v>
      </c>
      <c r="AL32" s="25" t="e">
        <f t="shared" ca="1" si="291"/>
        <v>#NAME?</v>
      </c>
      <c r="AM32" s="25" t="e">
        <f t="shared" ca="1" si="246"/>
        <v>#NAME?</v>
      </c>
      <c r="AN32" s="25" t="e">
        <f t="shared" ca="1" si="247"/>
        <v>#NAME?</v>
      </c>
      <c r="AP32" s="15" t="e">
        <f ca="1">_xll.BDH(C32,"EBITDA","FY 2009","FY 2009","Currency=USD","Period=FY","BEST_FPERIOD_OVERRIDE=FY","FILING_STATUS=MR","SCALING_FORMAT=MLN","FA_ADJUSTED=Adjusted","Sort=A","Dates=H","DateFormat=P","Fill=—","Direction=H","UseDPDF=Y")/M13</f>
        <v>#NAME?</v>
      </c>
      <c r="AQ32" s="15" t="e">
        <f ca="1">_xll.BDH(C32,"EBITDA","FY 2019","FY 2019","Currency=USD","Period=FY","BEST_FPERIOD_OVERRIDE=FY","FILING_STATUS=MR","SCALING_FORMAT=MLN","FA_ADJUSTED=Adjusted","Sort=A","Dates=H","DateFormat=P","Fill=—","Direction=H","UseDPDF=Y")/M13</f>
        <v>#NAME?</v>
      </c>
      <c r="AR32" s="15" t="e">
        <f ca="1">_xll.BDH(C32,"EBITDA","FY 2020","FY 2020","Currency=USD","Period=FY","BEST_FPERIOD_OVERRIDE=FY","FILING_STATUS=MR","SCALING_FORMAT=MLN","FA_ADJUSTED=Adjusted","Sort=A","Dates=H","DateFormat=P","Fill=—","Direction=H","UseDPDF=Y")/M13</f>
        <v>#NAME?</v>
      </c>
      <c r="AS32" s="15" t="e">
        <f ca="1">_xll.BDH(C32,"EBITDA","FY 2021","FY 2021","Currency=USD","Period=FY","BEST_FPERIOD_OVERRIDE=FY","FILING_STATUS=MR","SCALING_FORMAT=MLN","FA_ADJUSTED=Adjusted","Sort=A","Dates=H","DateFormat=P","Fill=—","Direction=H","UseDPDF=Y")/M13</f>
        <v>#NAME?</v>
      </c>
      <c r="AT32" s="15" t="e">
        <f ca="1">_xll.BDH(C32,"EBITDA","FY 2022","FY 2022","Currency=USD","Period=FY","BEST_FPERIOD_OVERRIDE=FY","FILING_STATUS=MR","SCALING_FORMAT=MLN","FA_ADJUSTED=Adjusted","Sort=A","Dates=H","DateFormat=P","Fill=—","Direction=H","UseDPDF=Y")/M13</f>
        <v>#NAME?</v>
      </c>
      <c r="AU32" s="15" t="e">
        <f ca="1">+_xll.BDP($C32,AU$15,"BEST_FPERIOD_OVERRIDE="&amp;AU$16)/M13</f>
        <v>#NAME?</v>
      </c>
      <c r="AV32" s="15" t="e">
        <f ca="1">+_xll.BDP($C32,AV$15,"BEST_FPERIOD_OVERRIDE="&amp;AV$16)/M13</f>
        <v>#NAME?</v>
      </c>
      <c r="AW32" s="15" t="e">
        <f ca="1">+_xll.BDP($C32,AW$15,"BEST_FPERIOD_OVERRIDE="&amp;AW$16)/M13</f>
        <v>#NAME?</v>
      </c>
      <c r="AX32" s="15" t="e">
        <f ca="1">+_xll.BDP($C32,AX$15,"BEST_FPERIOD_OVERRIDE="&amp;AX$16)</f>
        <v>#NAME?</v>
      </c>
      <c r="AZ32" s="25" t="e">
        <f t="shared" ca="1" si="248"/>
        <v>#NAME?</v>
      </c>
      <c r="BA32" s="25" t="e">
        <f t="shared" ca="1" si="249"/>
        <v>#NAME?</v>
      </c>
      <c r="BB32" s="25" t="e">
        <f t="shared" ca="1" si="250"/>
        <v>#NAME?</v>
      </c>
      <c r="BC32" s="25" t="e">
        <f t="shared" ca="1" si="251"/>
        <v>#NAME?</v>
      </c>
      <c r="BD32" s="25" t="e">
        <f t="shared" ca="1" si="252"/>
        <v>#NAME?</v>
      </c>
      <c r="BE32" s="25" t="e">
        <f t="shared" ca="1" si="253"/>
        <v>#NAME?</v>
      </c>
      <c r="BF32" s="25" t="e">
        <f t="shared" ca="1" si="292"/>
        <v>#NAME?</v>
      </c>
      <c r="BG32" s="25" t="e">
        <f t="shared" ca="1" si="254"/>
        <v>#NAME?</v>
      </c>
      <c r="BH32" s="25" t="e">
        <f t="shared" ca="1" si="255"/>
        <v>#NAME?</v>
      </c>
      <c r="BJ32" s="25" t="e">
        <f t="shared" ca="1" si="256"/>
        <v>#NAME?</v>
      </c>
      <c r="BK32" s="25" t="e">
        <f t="shared" ca="1" si="257"/>
        <v>#NAME?</v>
      </c>
      <c r="BL32" s="25" t="e">
        <f t="shared" ca="1" si="258"/>
        <v>#NAME?</v>
      </c>
      <c r="BM32" s="25" t="e">
        <f t="shared" ca="1" si="259"/>
        <v>#NAME?</v>
      </c>
      <c r="BN32" s="25" t="e">
        <f t="shared" ca="1" si="260"/>
        <v>#NAME?</v>
      </c>
      <c r="BO32" s="25" t="e">
        <f t="shared" ca="1" si="261"/>
        <v>#NAME?</v>
      </c>
      <c r="BP32" s="25" t="e">
        <f t="shared" ca="1" si="262"/>
        <v>#NAME?</v>
      </c>
      <c r="BQ32" s="25" t="e">
        <f t="shared" ca="1" si="263"/>
        <v>#NAME?</v>
      </c>
      <c r="BR32" s="15" t="e">
        <f ca="1">_xll.BDH(C32,"EARN_FOR_COMMON","FY 2009","FY 2009","Currency=USD","Period=FY","BEST_FPERIOD_OVERRIDE=FY","FILING_STATUS=MR","SCALING_FORMAT=MLN","FA_ADJUSTED=Adjusted","Sort=A","Dates=H","DateFormat=P","Fill=—","Direction=H","UseDPDF=Y")/M13</f>
        <v>#NAME?</v>
      </c>
      <c r="BS32" s="15" t="e">
        <f ca="1">_xll.BDH(C32,"EARN_FOR_COMMON","FY 2019","FY 2019","Currency=USD","Period=FY","BEST_FPERIOD_OVERRIDE=FY","FILING_STATUS=MR","SCALING_FORMAT=MLN","FA_ADJUSTED=Adjusted","Sort=A","Dates=H","DateFormat=P","Fill=—","Direction=H","UseDPDF=Y")/M13</f>
        <v>#NAME?</v>
      </c>
      <c r="BT32" s="15" t="e">
        <f ca="1">_xll.BDH(C32,"EARN_FOR_COMMON","FY 2020","FY 2020","Currency=USD","Period=FY","BEST_FPERIOD_OVERRIDE=FY","FILING_STATUS=MR","SCALING_FORMAT=MLN","FA_ADJUSTED=Adjusted","Sort=A","Dates=H","DateFormat=P","Fill=—","Direction=H","UseDPDF=Y")/M13</f>
        <v>#NAME?</v>
      </c>
      <c r="BU32" s="15" t="e">
        <f ca="1">_xll.BDH(C32,"EARN_FOR_COMMON","FY 2021","FY 2021","Currency=USD","Period=FY","BEST_FPERIOD_OVERRIDE=FY","FILING_STATUS=MR","SCALING_FORMAT=MLN","FA_ADJUSTED=Adjusted","Sort=A","Dates=H","DateFormat=P","Fill=—","Direction=H","UseDPDF=Y")/M13</f>
        <v>#NAME?</v>
      </c>
      <c r="BV32" s="15" t="e">
        <f ca="1">_xll.BDH(C32,"EARN_FOR_COMMON","FY 2022","FY 2022","Currency=USD","Period=FY","BEST_FPERIOD_OVERRIDE=FY","FILING_STATUS=MR","SCALING_FORMAT=MLN","FA_ADJUSTED=Adjusted","Sort=A","Dates=H","DateFormat=P","Fill=—","Direction=H","UseDPDF=Y")/M13</f>
        <v>#NAME?</v>
      </c>
      <c r="BW32" s="15" t="e">
        <f ca="1">+_xll.BDP($C32,BW$15,"BEST_FPERIOD_OVERRIDE="&amp;BW$16)/M13</f>
        <v>#NAME?</v>
      </c>
      <c r="BX32" s="15" t="e">
        <f ca="1">+_xll.BDP($C32,BX$15,"BEST_FPERIOD_OVERRIDE="&amp;BX$16)/M13</f>
        <v>#NAME?</v>
      </c>
      <c r="BY32" s="15" t="e">
        <f ca="1">+_xll.BDP($C32,BY$15,"BEST_FPERIOD_OVERRIDE="&amp;BY$16)/M13</f>
        <v>#NAME?</v>
      </c>
      <c r="BZ32" s="15" t="e">
        <f ca="1">+_xll.BDP($C32,BZ$15,"BEST_FPERIOD_OVERRIDE="&amp;BZ$16)</f>
        <v>#NAME?</v>
      </c>
      <c r="CB32" s="25" t="e">
        <f t="shared" ca="1" si="264"/>
        <v>#NAME?</v>
      </c>
      <c r="CC32" s="25" t="e">
        <f t="shared" ca="1" si="265"/>
        <v>#NAME?</v>
      </c>
      <c r="CD32" s="25" t="e">
        <f t="shared" ca="1" si="266"/>
        <v>#NAME?</v>
      </c>
      <c r="CE32" s="25" t="e">
        <f t="shared" ca="1" si="267"/>
        <v>#NAME?</v>
      </c>
      <c r="CF32" s="25" t="e">
        <f t="shared" ca="1" si="268"/>
        <v>#NAME?</v>
      </c>
      <c r="CG32" s="25" t="e">
        <f t="shared" ca="1" si="269"/>
        <v>#NAME?</v>
      </c>
      <c r="CH32" s="25" t="e">
        <f t="shared" ca="1" si="293"/>
        <v>#NAME?</v>
      </c>
      <c r="CI32" s="25" t="e">
        <f t="shared" ca="1" si="270"/>
        <v>#NAME?</v>
      </c>
      <c r="CJ32" s="25" t="e">
        <f t="shared" ca="1" si="271"/>
        <v>#NAME?</v>
      </c>
      <c r="CM32" s="25" t="e">
        <f t="shared" ca="1" si="294"/>
        <v>#NAME?</v>
      </c>
      <c r="CN32" s="25" t="e">
        <f t="shared" ca="1" si="295"/>
        <v>#NAME?</v>
      </c>
      <c r="CO32" s="25" t="e">
        <f t="shared" ca="1" si="296"/>
        <v>#NAME?</v>
      </c>
      <c r="CP32" s="25" t="e">
        <f t="shared" ca="1" si="297"/>
        <v>#NAME?</v>
      </c>
      <c r="CQ32" s="25" t="e">
        <f t="shared" ca="1" si="298"/>
        <v>#NAME?</v>
      </c>
      <c r="CR32" s="25" t="e">
        <f t="shared" ca="1" si="299"/>
        <v>#NAME?</v>
      </c>
      <c r="CS32" s="25" t="e">
        <f t="shared" ca="1" si="300"/>
        <v>#NAME?</v>
      </c>
      <c r="CT32" s="15" t="e">
        <f t="shared" ca="1" si="301"/>
        <v>#NAME?</v>
      </c>
      <c r="CU32" s="25">
        <f>_xll.BDH($C32,"RETURN_ON_INV_CAPITAL","FY 2019","FY 2019","Currency=USD","Period=FY","BEST_FPERIOD_OVERRIDE=FY","FILING_STATUS=MR","FA_ADJUSTED=GAAP","Sort=A","Dates=H","DateFormat=P","Fill=—","Direction=H","UseDPDF=Y")/100</f>
        <v>0.117104</v>
      </c>
      <c r="CV32" s="25">
        <f>_xll.BDH($C32,"RETURN_ON_INV_CAPITAL","FY 2020","FY 2020","Currency=USD","Period=FY","BEST_FPERIOD_OVERRIDE=FY","FILING_STATUS=MR","FA_ADJUSTED=GAAP","Sort=A","Dates=H","DateFormat=P","Fill=—","Direction=H","UseDPDF=Y")/100</f>
        <v>0.10513400000000001</v>
      </c>
      <c r="CW32" s="25">
        <f>_xll.BDH($C32,"RETURN_ON_INV_CAPITAL","FY 2021","FY 2021","Currency=USD","Period=FY","BEST_FPERIOD_OVERRIDE=FY","FILING_STATUS=MR","FA_ADJUSTED=GAAP","Sort=A","Dates=H","DateFormat=P","Fill=—","Direction=H","UseDPDF=Y")/100</f>
        <v>0.112119</v>
      </c>
      <c r="CX32" s="25">
        <f>_xll.BDH(C32,"RETURN_COM_EQY","FY 2022","FY 2022","Currency=USD","Period=FY","BEST_FPERIOD_OVERRIDE=FY","FILING_STATUS=MR","FA_ADJUSTED=GAAP","Sort=A","Dates=H","DateFormat=P","Fill=—","Direction=H","UseDPDF=Y")/100</f>
        <v>0.199516</v>
      </c>
      <c r="CZ32" s="15">
        <f>_xll.BDH($C32,"RETURN_COM_EQY","FY 2019","FY 2019","Currency=USD","Period=FY","BEST_FPERIOD_OVERRIDE=FY","FILING_STATUS=MR","FA_ADJUSTED=GAAP","Sort=A","Dates=H","DateFormat=P","Fill=—","Direction=H","UseDPDF=Y")/100</f>
        <v>0.36228900000000003</v>
      </c>
      <c r="DA32" s="15">
        <f>_xll.BDH($C32,"RETURN_COM_EQY","FY 2020","FY 2020","Currency=USD","Period=FY","BEST_FPERIOD_OVERRIDE=FY","FILING_STATUS=MR","FA_ADJUSTED=GAAP","Sort=A","Dates=H","DateFormat=P","Fill=—","Direction=H","UseDPDF=Y")/100</f>
        <v>0.21873899999999999</v>
      </c>
      <c r="DB32" s="15">
        <f>_xll.BDH($C32,"RETURN_COM_EQY","FY 2021","FY 2021","Currency=USD","Period=FY","BEST_FPERIOD_OVERRIDE=FY","FILING_STATUS=MR","FA_ADJUSTED=GAAP","Sort=A","Dates=H","DateFormat=P","Fill=—","Direction=H","UseDPDF=Y")/100</f>
        <v>0.60121599999999997</v>
      </c>
      <c r="DC32" s="25">
        <f>_xll.BDH(C32,"RETURN_COM_EQY","FY 2022","FY 2022","Currency=USD","Period=FY","BEST_FPERIOD_OVERRIDE=FY","FILING_STATUS=MR","FA_ADJUSTED=GAAP","Sort=A","Dates=H","DateFormat=P","Fill=—","Direction=H","UseDPDF=Y")</f>
        <v>19.951599999999999</v>
      </c>
      <c r="DD32" s="15" t="e">
        <f ca="1">(_xll.BDP(C32,"BEST_ROE","best_fperiod_override=23Y"))/100</f>
        <v>#NAME?</v>
      </c>
      <c r="DF32" s="25" t="e">
        <f ca="1">(_xll.BDP($C32,"BEST_DIV_YLD","best_fperiod_override=19Y"))/100</f>
        <v>#NAME?</v>
      </c>
      <c r="DG32" s="25" t="e">
        <f ca="1">(_xll.BDP($C32,"BEST_DIV_YLD","best_fperiod_override=20Y"))/100</f>
        <v>#NAME?</v>
      </c>
      <c r="DH32" s="25" t="e">
        <f ca="1">(_xll.BDP($C32,"BEST_DIV_YLD","best_fperiod_override=21Y"))/100</f>
        <v>#NAME?</v>
      </c>
      <c r="DI32" s="25" t="e">
        <f ca="1">(_xll.BDP($C32,"BEST_DIV_YLD","best_fperiod_override=22Y"))/100</f>
        <v>#NAME?</v>
      </c>
      <c r="DJ32" s="25" t="e">
        <f ca="1">(_xll.BDP($C32,"BEST_DIV_YLD","best_fperiod_override=23Y"))/100</f>
        <v>#NAME?</v>
      </c>
      <c r="DL32" s="48" t="e" cm="1">
        <f t="array" aca="1" ref="DL32" ca="1">_xll.BDP($C32,$DL$12)/1000/M13</f>
        <v>#NAME?</v>
      </c>
      <c r="DM32" s="48" t="e" cm="1">
        <f t="array" aca="1" ref="DM32" ca="1">_xll.BDP($C32,$DL$13)*1000/M13</f>
        <v>#NAME?</v>
      </c>
      <c r="DN32" s="48" t="e">
        <f t="shared" ca="1" si="273"/>
        <v>#NAME?</v>
      </c>
      <c r="DO32" s="48" t="e" cm="1">
        <f t="array" aca="1" ref="DO32" ca="1">_xll.BDP($C32,$DL$15)*1000</f>
        <v>#NAME?</v>
      </c>
      <c r="DQ32" s="15" t="e" cm="1">
        <f t="array" aca="1" ref="DQ32" ca="1">_xll.BDP(C32,"WACC")</f>
        <v>#NAME?</v>
      </c>
      <c r="DR32" s="15" t="e" cm="1">
        <f t="array" aca="1" ref="DR32" ca="1">_xll.BDP(C32,"WACC_COST_EQUITY")</f>
        <v>#NAME?</v>
      </c>
      <c r="DS32" s="15" t="e" cm="1">
        <f t="array" aca="1" ref="DS32" ca="1">_xll.BDP(C32,"WACC_COST_EQUITY")</f>
        <v>#NAME?</v>
      </c>
      <c r="DU32" s="15" t="e" cm="1">
        <f t="array" aca="1" ref="DU32" ca="1">_xll.BDP(C32,"BEST_PE_RATIO")</f>
        <v>#NAME?</v>
      </c>
      <c r="DV32" s="15" t="e" cm="1">
        <f t="array" aca="1" ref="DV32" ca="1">_xll.BDP(C32,"FIVE_YR_AVG_PRICE_EARNINGS")</f>
        <v>#NAME?</v>
      </c>
      <c r="DW32" s="15" t="e" cm="1">
        <f t="array" aca="1" ref="DW32" ca="1">_xll.BDP(C32,"10_YEAR_MOVING_AVERAGE_PE")</f>
        <v>#NAME?</v>
      </c>
      <c r="DY32" s="15" t="e" cm="1">
        <f t="array" aca="1" ref="DY32" ca="1">_xll.BDP(C32,"BEST_CUR_EV_TO_EBITDA")</f>
        <v>#NAME?</v>
      </c>
      <c r="DZ32" s="15" t="e" cm="1">
        <f t="array" aca="1" ref="DZ32" ca="1">_xll.BDP(C32,"FIVE_YEAR_AVG_EV_TO_T12_EBITDA")</f>
        <v>#NAME?</v>
      </c>
      <c r="EB32" s="15" t="e" cm="1">
        <f t="array" aca="1" ref="EB32" ca="1">_xll.BDP(C32,"BEST_PX_BPS_RATIO")</f>
        <v>#NAME?</v>
      </c>
      <c r="EC32" s="15" t="e" cm="1">
        <f t="array" aca="1" ref="EC32" ca="1">_xll.BDP(C32,"FIVE_YEAR_AVG_PRICE_BOOK")</f>
        <v>#NAME?</v>
      </c>
      <c r="ED32" s="15" t="e" cm="1">
        <f t="array" aca="1" ref="ED32" ca="1">_xll.BDP(C32,"EV_TO_T12M_SALES")</f>
        <v>#NAME?</v>
      </c>
      <c r="EE32" s="15" t="e" cm="1">
        <f t="array" aca="1" ref="EE32" ca="1">_xll.BDP(C32,"AVERAGE_EV_TO_T12M_SALES")</f>
        <v>#NAME?</v>
      </c>
      <c r="EF32" s="15" t="e">
        <f ca="1">_xll.BDP(C32,"BEST_CURRENT_EV_BEST_SALES","best_fperiod_override=23Y")</f>
        <v>#NAME?</v>
      </c>
      <c r="EH32" s="15" t="e" cm="1">
        <f t="array" aca="1" ref="EH32" ca="1">_xll.BDP(C32,"CF_FREE_CASH_FLOW")/M13</f>
        <v>#NAME?</v>
      </c>
      <c r="EI32" s="15" t="e" cm="1">
        <f t="array" aca="1" ref="EI32" ca="1">_xll.BDP(C32,"FREE_CASH_FLOW_YIELD")/100</f>
        <v>#NAME?</v>
      </c>
      <c r="EJ32" s="15" t="e" cm="1">
        <f t="array" aca="1" ref="EJ32" ca="1">_xll.BDP(C32,"TRAIL_12M_FREE_CASH_FLOW_PER_SH")/M13</f>
        <v>#NAME?</v>
      </c>
      <c r="EL32" s="15" t="e" cm="1">
        <f t="array" aca="1" ref="EL32" ca="1">_xll.BDP(C32,"CF_CASH_FROM_OPER")/M13</f>
        <v>#NAME?</v>
      </c>
      <c r="EM32" s="15" t="e" cm="1">
        <f t="array" aca="1" ref="EM32" ca="1">_xll.BDP(C32,"CF_CASH_FROM_INV_ACT")/M13</f>
        <v>#NAME?</v>
      </c>
      <c r="EN32" s="15" t="e" cm="1">
        <f t="array" aca="1" ref="EN32" ca="1">_xll.BDP(C32,"CF_CASH_FROM_FNC_ACT")/M13</f>
        <v>#NAME?</v>
      </c>
      <c r="EP32" s="15" t="e" cm="1">
        <f t="array" aca="1" ref="EP32" ca="1">_xll.BDP(C32,"TOT_ANALYST_REC")</f>
        <v>#NAME?</v>
      </c>
      <c r="EQ32" s="15" t="e" cm="1">
        <f t="array" aca="1" ref="EQ32" ca="1">_xll.BDP(C32,"TOT_BUY_REC")</f>
        <v>#NAME?</v>
      </c>
      <c r="ER32" s="15" t="e" cm="1">
        <f t="array" aca="1" ref="ER32" ca="1">_xll.BDP(C32,"TOT_HOLD_REC")</f>
        <v>#NAME?</v>
      </c>
      <c r="ES32" s="15" t="e" cm="1">
        <f t="array" aca="1" ref="ES32" ca="1">_xll.BDP(C32,"TOT_SELL_REC")</f>
        <v>#NAME?</v>
      </c>
      <c r="ET32" s="15" t="e" cm="1">
        <f t="array" aca="1" ref="ET32" ca="1">_xll.BDP(C32,"EQY_REC_CONS")</f>
        <v>#NAME?</v>
      </c>
      <c r="EV32" s="15" t="e" cm="1">
        <f t="array" aca="1" ref="EV32" ca="1">_xll.BDP(C32,"BEST_TARGET_HI")</f>
        <v>#NAME?</v>
      </c>
      <c r="EW32" s="15" t="e" cm="1">
        <f t="array" aca="1" ref="EW32" ca="1">_xll.BDP(C32,"BEST_TARGET_LO")</f>
        <v>#NAME?</v>
      </c>
      <c r="EX32" s="15" t="e" cm="1">
        <f t="array" aca="1" ref="EX32" ca="1">_xll.BDP(C32,"BEST_TARGET_MEDIAN")</f>
        <v>#NAME?</v>
      </c>
      <c r="EZ32" s="15" t="e" cm="1">
        <f t="array" aca="1" ref="EZ32" ca="1">_xll.BDP(C32,"BEST_TARGET_1WK_CHG")</f>
        <v>#NAME?</v>
      </c>
      <c r="FA32" s="15" t="e" cm="1">
        <f t="array" aca="1" ref="FA32" ca="1">_xll.BDP(C32,"BEST_TARGET_4WK_CHG")</f>
        <v>#NAME?</v>
      </c>
      <c r="FB32" s="15" t="e" cm="1">
        <f t="array" aca="1" ref="FB32" ca="1">_xll.BDP(C32,"BEST_TARGET_3MO_CHG")</f>
        <v>#NAME?</v>
      </c>
      <c r="FC32" s="15" t="e" cm="1">
        <f t="array" aca="1" ref="FC32" ca="1">_xll.BDP(C32,"BEST_TARGET_6MO_CHG")</f>
        <v>#NAME?</v>
      </c>
      <c r="FE32" s="15" t="e" cm="1">
        <f t="array" aca="1" ref="FE32" ca="1">_xll.BDP(C32,"ANNOUNCEMENT_DT")</f>
        <v>#NAME?</v>
      </c>
      <c r="FF32" s="15" t="e" cm="1">
        <f t="array" aca="1" ref="FF32" ca="1">_xll.BDP(C32,"EXPECTED_REPORT_DT")</f>
        <v>#NAME?</v>
      </c>
      <c r="FG32" s="15" t="e" cm="1">
        <f t="array" aca="1" ref="FG32" ca="1">_xll.BDP(C32,"EARNINGS_RELATED_IMPLIED_MOVE")</f>
        <v>#NAME?</v>
      </c>
      <c r="FI32" s="15" t="e" cm="1">
        <f t="array" aca="1" ref="FI32" ca="1">_xll.BDP(C32,"SALES_SURPRISE_LAST_QTR")</f>
        <v>#NAME?</v>
      </c>
      <c r="FJ32" s="15" t="e" cm="1">
        <f t="array" aca="1" ref="FJ32" ca="1">_xll.BDP(C32,"EPS_SURPRISE_LAST_QTR")</f>
        <v>#NAME?</v>
      </c>
      <c r="FL32" s="15" t="e">
        <f ca="1">(_xll.BDP(C32,"VOLUME_AVG_5D"))/1000</f>
        <v>#NAME?</v>
      </c>
      <c r="FM32" s="15" t="e">
        <f ca="1">(_xll.BDP(C32,"VOLUME_AVG_3M"))/1000</f>
        <v>#NAME?</v>
      </c>
      <c r="FN32" s="15" t="e">
        <f ca="1">(_xll.BDP(C32,"VOLUME_AVG_6M"))/1000</f>
        <v>#NAME?</v>
      </c>
      <c r="FP32" s="15" t="e" cm="1">
        <f t="array" aca="1" ref="FP32" ca="1">_xll.BDP(C32,"CIE_DES")</f>
        <v>#NAME?</v>
      </c>
      <c r="FQ32" s="15" t="s">
        <v>857</v>
      </c>
      <c r="FS32" s="15" t="e" cm="1">
        <f t="array" aca="1" ref="FS32" ca="1">_xll.BDP(C32,"HIGH_52WEEK")</f>
        <v>#NAME?</v>
      </c>
      <c r="FT32" s="15" t="e" cm="1">
        <f t="array" aca="1" ref="FT32" ca="1">_xll.BDP(C32,"LOW_52WEEK")</f>
        <v>#NAME?</v>
      </c>
      <c r="FV32" s="15" t="e" cm="1">
        <f t="array" aca="1" ref="FV32" ca="1">_xll.BDP(C32,"CHG_PCT_WTD")</f>
        <v>#NAME?</v>
      </c>
      <c r="FW32" s="15" t="e" cm="1">
        <f t="array" aca="1" ref="FW32" ca="1">_xll.BDP(C32,"CHG_PCT_MTD")</f>
        <v>#NAME?</v>
      </c>
      <c r="FX32" s="15" t="e" cm="1">
        <f t="array" aca="1" ref="FX32" ca="1">_xll.BDP(C32,"CHG_PCT_YTD")</f>
        <v>#NAME?</v>
      </c>
      <c r="FY32" s="15" t="e" cm="1">
        <f t="array" aca="1" ref="FY32" ca="1">_xll.BDP(C32,"CHG_PCT_1YR")</f>
        <v>#NAME?</v>
      </c>
      <c r="GA32" s="15" t="e">
        <f ca="1">_xll.BDP($C32,"BEST_NET_DEBT","best_fperiod_override=19Y")/M13</f>
        <v>#NAME?</v>
      </c>
      <c r="GB32" s="15" t="e">
        <f ca="1">_xll.BDP($C32,"BEST_NET_DEBT","best_fperiod_override=20Y")/M13</f>
        <v>#NAME?</v>
      </c>
      <c r="GC32" s="15" t="e">
        <f ca="1">_xll.BDP($C32,"BEST_NET_DEBT","best_fperiod_override=21Y")/M13</f>
        <v>#NAME?</v>
      </c>
      <c r="GD32" s="15" t="e">
        <f ca="1">_xll.BDP($C32,"BEST_NET_DEBT","best_fperiod_override=22Y")/M13</f>
        <v>#NAME?</v>
      </c>
      <c r="GE32" s="15" t="e">
        <f ca="1">_xll.BDP($C32,"BEST_NET_DEBT","best_fperiod_override=23Y")/M13</f>
        <v>#NAME?</v>
      </c>
      <c r="GG32" s="15" t="e">
        <f t="shared" ca="1" si="274"/>
        <v>#NAME?</v>
      </c>
      <c r="GH32" s="15" t="e">
        <f t="shared" ca="1" si="275"/>
        <v>#NAME?</v>
      </c>
      <c r="GI32" s="15" t="e">
        <f t="shared" ca="1" si="276"/>
        <v>#NAME?</v>
      </c>
      <c r="GJ32" s="15" t="e">
        <f t="shared" ca="1" si="277"/>
        <v>#NAME?</v>
      </c>
      <c r="GK32" s="15" t="e">
        <f t="shared" ca="1" si="278"/>
        <v>#NAME?</v>
      </c>
      <c r="GM32" s="15" t="e" cm="1">
        <f t="array" aca="1" ref="GM32" ca="1">_xll.BDP(C32,"NET_DEBT_TO_EBITDA")</f>
        <v>#NAME?</v>
      </c>
      <c r="GN32" s="15" t="e" cm="1">
        <f t="array" aca="1" ref="GN32" ca="1">_xll.BDP(C32,"EBIT_TO_INT_EXP")</f>
        <v>#NAME?</v>
      </c>
      <c r="GO32" s="15" t="e" cm="1">
        <f t="array" aca="1" ref="GO32" ca="1">_xll.BDP(C32,"TOT_DEBT_TO_TOT_EQY")</f>
        <v>#NAME?</v>
      </c>
      <c r="GP32" s="15" t="e" cm="1">
        <f t="array" aca="1" ref="GP32" ca="1">_xll.BDP(C32,"TOT_DEBT_TO_TOT_ASSET")</f>
        <v>#NAME?</v>
      </c>
      <c r="GQ32" s="15" t="e" cm="1">
        <f t="array" aca="1" ref="GQ32" ca="1">_xll.BDP(C32,"ALTMAN_Z_SCORE")</f>
        <v>#NAME?</v>
      </c>
      <c r="GR32" s="15" t="e" cm="1">
        <f t="array" aca="1" ref="GR32" ca="1">_xll.BDP(C32,"CASH_%_CURRENT_MARKET_CAP")</f>
        <v>#NAME?</v>
      </c>
      <c r="GS32" s="15" t="e" cm="1">
        <f t="array" aca="1" ref="GS32" ca="1">_xll.BDP(C32,"CASH_TO_TOT_ASSET")</f>
        <v>#NAME?</v>
      </c>
      <c r="GU32" s="15" t="e" cm="1">
        <f t="array" aca="1" ref="GU32" ca="1">_xll.BDP(C32,"BOARD_SIZE")</f>
        <v>#NAME?</v>
      </c>
      <c r="GV32" s="15" t="e" cm="1">
        <f t="array" aca="1" ref="GV32" ca="1">_xll.BDP(C32,"PCT_INDEPENDENT_DIRECTORS")</f>
        <v>#NAME?</v>
      </c>
      <c r="GW32" s="15" t="e" cm="1">
        <f t="array" aca="1" ref="GW32" ca="1">_xll.BDP(C32,"BOARD_MEETING_ATTENDANCE_PCT")</f>
        <v>#NAME?</v>
      </c>
      <c r="GX32" s="15" t="e" cm="1">
        <f t="array" aca="1" ref="GX32" ca="1">_xll.BDP(C32,"BOARD_MEETINGS_PER_YR")</f>
        <v>#NAME?</v>
      </c>
      <c r="GY32" s="15" t="e" cm="1">
        <f t="array" aca="1" ref="GY32" ca="1">_xll.BDP(C32,"NUMBER_OF_WOMEN_ON_BOARD")</f>
        <v>#NAME?</v>
      </c>
      <c r="GZ32" s="15" t="e" cm="1">
        <f t="array" aca="1" ref="GZ32" ca="1">_xll.BDP(C32,"BOARD_AVERAGE_TENURE")</f>
        <v>#NAME?</v>
      </c>
      <c r="HA32" s="15" t="e" cm="1">
        <f t="array" aca="1" ref="HA32" ca="1">_xll.BDP(C32,"BOARD_AVERAGE_AGE")</f>
        <v>#NAME?</v>
      </c>
      <c r="HC32" s="15" t="e" cm="1">
        <f t="array" aca="1" ref="HC32" ca="1">_xll.BDP(C32,"TOT_COMP_AW_TO_CEO_&amp;_EQUIV")</f>
        <v>#NAME?</v>
      </c>
      <c r="HD32" s="15" t="e" cm="1">
        <f t="array" aca="1" ref="HD32" ca="1">_xll.BDP(C32,"TOT_COMPENSATION_AW_TO_EXECS")</f>
        <v>#NAME?</v>
      </c>
      <c r="HE32" s="15" t="e" cm="1">
        <f t="array" aca="1" ref="HE32" ca="1">_xll.BDP(C32,"CF_STOCK_BASED_COMPENSATION")</f>
        <v>#NAME?</v>
      </c>
      <c r="HF32" s="15" t="e" cm="1">
        <f t="array" aca="1" ref="HF32" ca="1">_xll.BDP(C32,"AVERAGE_BOD_TOTAL_COMPENSATION")</f>
        <v>#NAME?</v>
      </c>
      <c r="HH32" s="15" t="e" cm="1">
        <f t="array" aca="1" ref="HH32" ca="1">_xll.BDP(C32,"ISS_QUALITYSCORE")</f>
        <v>#NAME?</v>
      </c>
      <c r="HK32" s="15" t="e" cm="1">
        <f t="array" aca="1" ref="HK32" ca="1">_xll.BDP(C32,"EQY_SH_OUT")</f>
        <v>#NAME?</v>
      </c>
      <c r="HL32" s="15" t="e">
        <f t="shared" ca="1" si="279"/>
        <v>#NAME?</v>
      </c>
      <c r="HN32" s="15">
        <v>8.5</v>
      </c>
      <c r="HO32" s="15">
        <v>2</v>
      </c>
      <c r="HP32" s="39" t="e">
        <f t="shared" ca="1" si="280"/>
        <v>#NAME?</v>
      </c>
      <c r="HQ32" s="15" t="e">
        <f t="shared" ca="1" si="281"/>
        <v>#NAME?</v>
      </c>
      <c r="HS32" s="15" t="e">
        <f t="shared" ca="1" si="302"/>
        <v>#NAME?</v>
      </c>
      <c r="HU32" s="15" t="e">
        <f t="shared" ca="1" si="282"/>
        <v>#NAME?</v>
      </c>
      <c r="HW32" s="15" t="e">
        <f t="shared" ca="1" si="303"/>
        <v>#NAME?</v>
      </c>
      <c r="HY32" s="39" t="e">
        <f t="shared" ca="1" si="283"/>
        <v>#NAME?</v>
      </c>
      <c r="IA32" s="15" t="e">
        <f t="shared" ca="1" si="284"/>
        <v>#NAME?</v>
      </c>
      <c r="IB32" s="15" t="e">
        <f t="shared" ca="1" si="285"/>
        <v>#NAME?</v>
      </c>
      <c r="IC32" s="15" t="e">
        <f t="shared" ca="1" si="286"/>
        <v>#NAME?</v>
      </c>
      <c r="ID32" s="15" t="e">
        <f t="shared" ca="1" si="287"/>
        <v>#NAME?</v>
      </c>
      <c r="IE32" s="39" t="e">
        <f t="shared" ca="1" si="288"/>
        <v>#NAME?</v>
      </c>
      <c r="IF32" s="39" t="e">
        <f t="shared" ca="1" si="289"/>
        <v>#NAME?</v>
      </c>
      <c r="IG32" s="39" t="e">
        <f t="shared" ca="1" si="290"/>
        <v>#NAME?</v>
      </c>
      <c r="II32" s="15">
        <f t="shared" si="304"/>
        <v>13</v>
      </c>
    </row>
    <row r="33" spans="1:243">
      <c r="A33" s="15">
        <f t="shared" si="305"/>
        <v>13</v>
      </c>
      <c r="B33" s="15" t="s">
        <v>30</v>
      </c>
      <c r="C33" s="15" t="s">
        <v>725</v>
      </c>
      <c r="D33" s="15" t="s">
        <v>29</v>
      </c>
      <c r="E33" s="15" t="str">
        <f t="shared" si="236"/>
        <v>A1PA34</v>
      </c>
      <c r="F33" s="15">
        <f t="shared" si="237"/>
        <v>13</v>
      </c>
      <c r="G33" s="15" t="str">
        <f t="shared" si="238"/>
        <v>APA Corp</v>
      </c>
      <c r="H33" s="24">
        <v>4.7121000000000001E-4</v>
      </c>
      <c r="I33" s="15" t="e" cm="1">
        <f t="array" aca="1" ref="I33" ca="1">_xll.BDP(C33,"GICS_SECTOR_NAME")</f>
        <v>#NAME?</v>
      </c>
      <c r="J33" s="15" t="e">
        <f t="shared" ca="1" si="239"/>
        <v>#NAME?</v>
      </c>
      <c r="K33" s="46" t="e" cm="1">
        <f t="array" aca="1" ref="K33" ca="1">_xll.BDP(C33,"BEST_PE_RATIO")</f>
        <v>#NAME?</v>
      </c>
      <c r="L33" s="46" t="e" cm="1">
        <f t="array" aca="1" ref="L33" ca="1">_xll.BDP(C33,"px_last")</f>
        <v>#NAME?</v>
      </c>
      <c r="M33" s="15" t="e" cm="1">
        <f t="array" aca="1" ref="M33" ca="1">_xll.BDP(C33,"COUNTRY_FULL_NAME")</f>
        <v>#NAME?</v>
      </c>
      <c r="N33" s="15" t="e" cm="1">
        <f t="array" aca="1" ref="N33" ca="1">_xll.BDP(C33,"px_last")</f>
        <v>#NAME?</v>
      </c>
      <c r="O33" s="15" t="e" cm="1">
        <f t="array" aca="1" ref="O33" ca="1">_xll.BDP(C33,"CRNCY")</f>
        <v>#NAME?</v>
      </c>
      <c r="Q33" s="15" t="e" cm="1">
        <f t="array" aca="1" ref="Q33" ca="1">_xll.BDP(C33,"GICS_SECTOR_NAME")</f>
        <v>#NAME?</v>
      </c>
      <c r="R33" s="15" t="e" cm="1">
        <f t="array" aca="1" ref="R33" ca="1">_xll.BDP(C33,"GICS_INDUSTRY_NAME")</f>
        <v>#NAME?</v>
      </c>
      <c r="S33" s="15" t="e" cm="1">
        <f t="array" aca="1" ref="S33" ca="1">_xll.BDP(C33,"GICS_INDUSTRY_GROUP_NAME")</f>
        <v>#NAME?</v>
      </c>
      <c r="T33" s="15" t="e" cm="1">
        <f t="array" aca="1" ref="T33" ca="1">_xll.BDP(C33,"GICS_SUB_INDUSTRY_NAME")</f>
        <v>#NAME?</v>
      </c>
      <c r="U33" s="15" t="s">
        <v>1521</v>
      </c>
      <c r="V33" s="15">
        <f>_xll.BDH(C33,"SALES_REV_TURN","FY 2009","FY 2009","Currency=USD","Period=FY","BEST_FPERIOD_OVERRIDE=FY","FILING_STATUS=MR","SCALING_FORMAT=MLN","FA_ADJUSTED=Adjusted","Sort=A","Dates=H","DateFormat=P","Fill=—","Direction=H","UseDPDF=Y")</f>
        <v>8436.8259999999991</v>
      </c>
      <c r="W33" s="15">
        <f>_xll.BDH(C33,"SALES_REV_TURN","FY 2019","FY 2019","Currency=USD","Period=FY","BEST_FPERIOD_OVERRIDE=FY","FILING_STATUS=MR","SCALING_FORMAT=MLN","FA_ADJUSTED=Adjusted","Sort=A","Dates=H","DateFormat=P","Fill=—","Direction=H","UseDPDF=Y")</f>
        <v>6456</v>
      </c>
      <c r="X33" s="15">
        <f>_xll.BDH(C33,"SALES_REV_TURN","FY 2020","FY 2020","Currency=USD","Period=FY","BEST_FPERIOD_OVERRIDE=FY","FILING_STATUS=MR","SCALING_FORMAT=MLN","FA_ADJUSTED=Adjusted","Sort=A","Dates=H","DateFormat=P","Fill=—","Direction=H","UseDPDF=Y")</f>
        <v>4212</v>
      </c>
      <c r="Y33" s="15">
        <f>_xll.BDH(C33,"SALES_REV_TURN","FY 2021","FY 2021","Currency=USD","Period=FY","BEST_FPERIOD_OVERRIDE=FY","FILING_STATUS=MR","SCALING_FORMAT=MLN","FA_ADJUSTED=Adjusted","Sort=A","Dates=H","DateFormat=P","Fill=—","Direction=H","UseDPDF=Y")</f>
        <v>8079</v>
      </c>
      <c r="Z33" s="15">
        <f>_xll.BDH(C33,"SALES_REV_TURN","FY 2022","FY 2022","Currency=USD","Period=FY","BEST_FPERIOD_OVERRIDE=FY","FILING_STATUS=MR","SCALING_FORMAT=MLN","FA_ADJUSTED=Adjusted","Sort=A","Dates=H","DateFormat=P","Fill=—","Direction=H","UseDPDF=Y")</f>
        <v>10961</v>
      </c>
      <c r="AA33" s="15" t="e">
        <f ca="1">+_xll.BDP($C33,AA$15,"BEST_FPERIOD_OVERRIDE="&amp;AA$16)</f>
        <v>#NAME?</v>
      </c>
      <c r="AB33" s="15" t="e">
        <f ca="1">+_xll.BDP($C33,AB$15,"BEST_FPERIOD_OVERRIDE="&amp;AB$16)</f>
        <v>#NAME?</v>
      </c>
      <c r="AC33" s="15" t="e">
        <f ca="1">+_xll.BDP($C33,AC$15,"BEST_FPERIOD_OVERRIDE="&amp;AC$16)</f>
        <v>#NAME?</v>
      </c>
      <c r="AD33" s="15" t="e">
        <f ca="1">+_xll.BDP($C33,AD$15,"BEST_FPERIOD_OVERRIDE="&amp;AD$16)</f>
        <v>#NAME?</v>
      </c>
      <c r="AF33" s="25">
        <f t="shared" si="240"/>
        <v>-0.34758364312267653</v>
      </c>
      <c r="AG33" s="25">
        <f t="shared" si="241"/>
        <v>0.91809116809116809</v>
      </c>
      <c r="AH33" s="25">
        <f t="shared" si="242"/>
        <v>0.35672731773734379</v>
      </c>
      <c r="AI33" s="25" t="e">
        <f t="shared" ca="1" si="243"/>
        <v>#NAME?</v>
      </c>
      <c r="AJ33" s="25" t="e">
        <f t="shared" ca="1" si="244"/>
        <v>#NAME?</v>
      </c>
      <c r="AK33" s="25" t="e">
        <f t="shared" ca="1" si="245"/>
        <v>#NAME?</v>
      </c>
      <c r="AL33" s="25" t="e">
        <f t="shared" ca="1" si="291"/>
        <v>#NAME?</v>
      </c>
      <c r="AM33" s="25" t="e">
        <f t="shared" ca="1" si="246"/>
        <v>#NAME?</v>
      </c>
      <c r="AN33" s="25">
        <f t="shared" si="247"/>
        <v>-2.6404757725315364E-2</v>
      </c>
      <c r="AP33" s="15">
        <f>_xll.BDH(C33,"EBITDA","FY 2009","FY 2009","Currency=USD","Period=FY","BEST_FPERIOD_OVERRIDE=FY","FILING_STATUS=MR","SCALING_FORMAT=MLN","FA_ADJUSTED=Adjusted","Sort=A","Dates=H","DateFormat=P","Fill=—","Direction=H","UseDPDF=Y")</f>
        <v>8422.0139999999992</v>
      </c>
      <c r="AQ33" s="15">
        <f>_xll.BDH(C33,"EBITDA","FY 2019","FY 2019","Currency=USD","Period=FY","BEST_FPERIOD_OVERRIDE=FY","FILING_STATUS=MR","SCALING_FORMAT=MLN","FA_ADJUSTED=Adjusted","Sort=A","Dates=H","DateFormat=P","Fill=—","Direction=H","UseDPDF=Y")</f>
        <v>3877</v>
      </c>
      <c r="AR33" s="15">
        <f>_xll.BDH(C33,"EBITDA","FY 2020","FY 2020","Currency=USD","Period=FY","BEST_FPERIOD_OVERRIDE=FY","FILING_STATUS=MR","SCALING_FORMAT=MLN","FA_ADJUSTED=Adjusted","Sort=A","Dates=H","DateFormat=P","Fill=—","Direction=H","UseDPDF=Y")</f>
        <v>1915</v>
      </c>
      <c r="AS33" s="15">
        <f>_xll.BDH(C33,"EBITDA","FY 2021","FY 2021","Currency=USD","Period=FY","BEST_FPERIOD_OVERRIDE=FY","FILING_STATUS=MR","SCALING_FORMAT=MLN","FA_ADJUSTED=Adjusted","Sort=A","Dates=H","DateFormat=P","Fill=—","Direction=H","UseDPDF=Y")</f>
        <v>4304</v>
      </c>
      <c r="AT33" s="15">
        <f>_xll.BDH(C33,"EBITDA","FY 2022","FY 2022","Currency=USD","Period=FY","BEST_FPERIOD_OVERRIDE=FY","FILING_STATUS=MR","SCALING_FORMAT=MLN","FA_ADJUSTED=Adjusted","Sort=A","Dates=H","DateFormat=P","Fill=—","Direction=H","UseDPDF=Y")</f>
        <v>6431</v>
      </c>
      <c r="AU33" s="15" t="e">
        <f ca="1">+_xll.BDP($C33,AU$15,"BEST_FPERIOD_OVERRIDE="&amp;AU$16)</f>
        <v>#NAME?</v>
      </c>
      <c r="AV33" s="15" t="e">
        <f ca="1">+_xll.BDP($C33,AV$15,"BEST_FPERIOD_OVERRIDE="&amp;AV$16)</f>
        <v>#NAME?</v>
      </c>
      <c r="AW33" s="15" t="e">
        <f ca="1">+_xll.BDP($C33,AW$15,"BEST_FPERIOD_OVERRIDE="&amp;AW$16)</f>
        <v>#NAME?</v>
      </c>
      <c r="AX33" s="15" t="e">
        <f ca="1">+_xll.BDP($C33,AX$15,"BEST_FPERIOD_OVERRIDE="&amp;AX$16)</f>
        <v>#NAME?</v>
      </c>
      <c r="AZ33" s="25">
        <f t="shared" si="248"/>
        <v>-0.50606138767087949</v>
      </c>
      <c r="BA33" s="25">
        <f t="shared" si="249"/>
        <v>1.247519582245431</v>
      </c>
      <c r="BB33" s="25">
        <f t="shared" si="250"/>
        <v>0.49419144981412644</v>
      </c>
      <c r="BC33" s="25" t="e">
        <f t="shared" ca="1" si="251"/>
        <v>#NAME?</v>
      </c>
      <c r="BD33" s="25" t="e">
        <f t="shared" ca="1" si="252"/>
        <v>#NAME?</v>
      </c>
      <c r="BE33" s="25" t="e">
        <f t="shared" ca="1" si="253"/>
        <v>#NAME?</v>
      </c>
      <c r="BF33" s="25" t="e">
        <f t="shared" ca="1" si="292"/>
        <v>#NAME?</v>
      </c>
      <c r="BG33" s="25" t="e">
        <f t="shared" ca="1" si="254"/>
        <v>#NAME?</v>
      </c>
      <c r="BH33" s="25">
        <f t="shared" si="255"/>
        <v>-7.4645834692197433E-2</v>
      </c>
      <c r="BJ33" s="25">
        <f t="shared" si="256"/>
        <v>0.60052664188351923</v>
      </c>
      <c r="BK33" s="25">
        <f t="shared" si="257"/>
        <v>0.45465337132003797</v>
      </c>
      <c r="BL33" s="25">
        <f t="shared" si="258"/>
        <v>0.53273920039608857</v>
      </c>
      <c r="BM33" s="25">
        <f t="shared" si="259"/>
        <v>0.58671654046163668</v>
      </c>
      <c r="BN33" s="25" t="e">
        <f t="shared" ca="1" si="260"/>
        <v>#NAME?</v>
      </c>
      <c r="BO33" s="25" t="e">
        <f t="shared" ca="1" si="261"/>
        <v>#NAME?</v>
      </c>
      <c r="BP33" s="25" t="e">
        <f t="shared" ca="1" si="262"/>
        <v>#NAME?</v>
      </c>
      <c r="BQ33" s="25" t="e">
        <f t="shared" ca="1" si="263"/>
        <v>#NAME?</v>
      </c>
      <c r="BR33" s="15">
        <f>_xll.BDH(C33,"EARN_FOR_COMMON","FY 2009","FY 2009","Currency=USD","Period=FY","BEST_FPERIOD_OVERRIDE=FY","FILING_STATUS=MR","SCALING_FORMAT=MLN","FA_ADJUSTED=Adjusted","Sort=A","Dates=H","DateFormat=P","Fill=—","Direction=H","UseDPDF=Y")</f>
        <v>1574.0060000000001</v>
      </c>
      <c r="BS33" s="15">
        <f>_xll.BDH(C33,"EARN_FOR_COMMON","FY 2019","FY 2019","Currency=USD","Period=FY","BEST_FPERIOD_OVERRIDE=FY","FILING_STATUS=MR","SCALING_FORMAT=MLN","FA_ADJUSTED=Adjusted","Sort=A","Dates=H","DateFormat=P","Fill=—","Direction=H","UseDPDF=Y")</f>
        <v>216</v>
      </c>
      <c r="BT33" s="15">
        <f>_xll.BDH(C33,"EARN_FOR_COMMON","FY 2020","FY 2020","Currency=USD","Period=FY","BEST_FPERIOD_OVERRIDE=FY","FILING_STATUS=MR","SCALING_FORMAT=MLN","FA_ADJUSTED=Adjusted","Sort=A","Dates=H","DateFormat=P","Fill=—","Direction=H","UseDPDF=Y")</f>
        <v>-37</v>
      </c>
      <c r="BU33" s="15">
        <f>_xll.BDH(C33,"EARN_FOR_COMMON","FY 2021","FY 2021","Currency=USD","Period=FY","BEST_FPERIOD_OVERRIDE=FY","FILING_STATUS=MR","SCALING_FORMAT=MLN","FA_ADJUSTED=Adjusted","Sort=A","Dates=H","DateFormat=P","Fill=—","Direction=H","UseDPDF=Y")</f>
        <v>1523.6473000000001</v>
      </c>
      <c r="BV33" s="15">
        <f>_xll.BDH(C33,"EARN_FOR_COMMON","FY 2022","FY 2022","Currency=USD","Period=FY","BEST_FPERIOD_OVERRIDE=FY","FILING_STATUS=MR","SCALING_FORMAT=MLN","FA_ADJUSTED=Adjusted","Sort=A","Dates=H","DateFormat=P","Fill=—","Direction=H","UseDPDF=Y")</f>
        <v>2562</v>
      </c>
      <c r="BW33" s="15" t="e">
        <f ca="1">+_xll.BDP($C33,BW$15,"BEST_FPERIOD_OVERRIDE="&amp;BW$16)</f>
        <v>#NAME?</v>
      </c>
      <c r="BX33" s="15" t="e">
        <f ca="1">+_xll.BDP($C33,BX$15,"BEST_FPERIOD_OVERRIDE="&amp;BX$16)</f>
        <v>#NAME?</v>
      </c>
      <c r="BY33" s="15" t="e">
        <f ca="1">+_xll.BDP($C33,BY$15,"BEST_FPERIOD_OVERRIDE="&amp;BY$16)</f>
        <v>#NAME?</v>
      </c>
      <c r="BZ33" s="15" t="e">
        <f ca="1">+_xll.BDP($C33,BZ$15,"BEST_FPERIOD_OVERRIDE="&amp;BZ$16)</f>
        <v>#NAME?</v>
      </c>
      <c r="CB33" s="25">
        <f t="shared" si="264"/>
        <v>-1.1712962962962963</v>
      </c>
      <c r="CC33" s="25">
        <f t="shared" si="265"/>
        <v>-42.179656756756756</v>
      </c>
      <c r="CD33" s="25">
        <f t="shared" si="266"/>
        <v>0.68149151053527923</v>
      </c>
      <c r="CE33" s="25" t="e">
        <f t="shared" ca="1" si="267"/>
        <v>#NAME?</v>
      </c>
      <c r="CF33" s="25" t="e">
        <f t="shared" ca="1" si="268"/>
        <v>#NAME?</v>
      </c>
      <c r="CG33" s="25" t="e">
        <f t="shared" ca="1" si="269"/>
        <v>#NAME?</v>
      </c>
      <c r="CH33" s="25" t="e">
        <f t="shared" ca="1" si="293"/>
        <v>#NAME?</v>
      </c>
      <c r="CI33" s="25" t="e">
        <f t="shared" ca="1" si="270"/>
        <v>#NAME?</v>
      </c>
      <c r="CJ33" s="25">
        <f t="shared" si="271"/>
        <v>-0.18013048818779287</v>
      </c>
      <c r="CM33" s="25">
        <f t="shared" si="294"/>
        <v>3.3457249070631967E-2</v>
      </c>
      <c r="CN33" s="25">
        <f t="shared" si="295"/>
        <v>-8.784425451092117E-3</v>
      </c>
      <c r="CO33" s="25">
        <f t="shared" si="296"/>
        <v>0.18859355118207699</v>
      </c>
      <c r="CP33" s="25">
        <f t="shared" si="297"/>
        <v>0.23373779764620017</v>
      </c>
      <c r="CQ33" s="25" t="e">
        <f t="shared" ca="1" si="298"/>
        <v>#NAME?</v>
      </c>
      <c r="CR33" s="25" t="e">
        <f t="shared" ca="1" si="299"/>
        <v>#NAME?</v>
      </c>
      <c r="CS33" s="25" t="e">
        <f t="shared" ca="1" si="300"/>
        <v>#NAME?</v>
      </c>
      <c r="CT33" s="15" t="e">
        <f t="shared" ca="1" si="301"/>
        <v>#NAME?</v>
      </c>
      <c r="CU33" s="25">
        <f>_xll.BDH($C33,"RETURN_ON_INV_CAPITAL","FY 2019","FY 2019","Currency=USD","Period=FY","BEST_FPERIOD_OVERRIDE=FY","FILING_STATUS=MR","FA_ADJUSTED=GAAP","Sort=A","Dates=H","DateFormat=P","Fill=—","Direction=H","UseDPDF=Y")/100</f>
        <v>-0.21047299999999999</v>
      </c>
      <c r="CV33" s="25">
        <f>_xll.BDH($C33,"RETURN_ON_INV_CAPITAL","FY 2020","FY 2020","Currency=USD","Period=FY","BEST_FPERIOD_OVERRIDE=FY","FILING_STATUS=MR","FA_ADJUSTED=GAAP","Sort=A","Dates=H","DateFormat=P","Fill=—","Direction=H","UseDPDF=Y")/100</f>
        <v>-0.422703</v>
      </c>
      <c r="CW33" s="25">
        <f>_xll.BDH($C33,"RETURN_ON_INV_CAPITAL","FY 2021","FY 2021","Currency=USD","Period=FY","BEST_FPERIOD_OVERRIDE=FY","FILING_STATUS=MR","FA_ADJUSTED=GAAP","Sort=A","Dates=H","DateFormat=P","Fill=—","Direction=H","UseDPDF=Y")/100</f>
        <v>0.18811699999999998</v>
      </c>
      <c r="CX33" s="25" t="e">
        <f>_xll.BDH(C33,"RETURN_COM_EQY","FY 2022","FY 2022","Currency=USD","Period=FY","BEST_FPERIOD_OVERRIDE=FY","FILING_STATUS=MR","FA_ADJUSTED=GAAP","Sort=A","Dates=H","DateFormat=P","Fill=—","Direction=H","UseDPDF=Y")/100</f>
        <v>#VALUE!</v>
      </c>
      <c r="CZ33" s="15">
        <f>_xll.BDH($C33,"RETURN_COM_EQY","FY 2019","FY 2019","Currency=USD","Period=FY","BEST_FPERIOD_OVERRIDE=FY","FILING_STATUS=MR","FA_ADJUSTED=GAAP","Sort=A","Dates=H","DateFormat=P","Fill=—","Direction=H","UseDPDF=Y")/100</f>
        <v>-0.68425599999999998</v>
      </c>
      <c r="DA33" s="15" t="e">
        <f>_xll.BDH($C33,"RETURN_COM_EQY","FY 2020","FY 2020","Currency=USD","Period=FY","BEST_FPERIOD_OVERRIDE=FY","FILING_STATUS=MR","FA_ADJUSTED=GAAP","Sort=A","Dates=H","DateFormat=P","Fill=—","Direction=H","UseDPDF=Y")/100</f>
        <v>#VALUE!</v>
      </c>
      <c r="DB33" s="15" t="e">
        <f>_xll.BDH($C33,"RETURN_COM_EQY","FY 2021","FY 2021","Currency=USD","Period=FY","BEST_FPERIOD_OVERRIDE=FY","FILING_STATUS=MR","FA_ADJUSTED=GAAP","Sort=A","Dates=H","DateFormat=P","Fill=—","Direction=H","UseDPDF=Y")/100</f>
        <v>#VALUE!</v>
      </c>
      <c r="DC33" s="25" t="str">
        <f>_xll.BDH(C33,"RETURN_COM_EQY","FY 2022","FY 2022","Currency=USD","Period=FY","BEST_FPERIOD_OVERRIDE=FY","FILING_STATUS=MR","FA_ADJUSTED=GAAP","Sort=A","Dates=H","DateFormat=P","Fill=—","Direction=H","UseDPDF=Y")</f>
        <v>—</v>
      </c>
      <c r="DD33" s="15" t="e">
        <f ca="1">(_xll.BDP(C33,"BEST_ROE","best_fperiod_override=23Y"))/100</f>
        <v>#NAME?</v>
      </c>
      <c r="DF33" s="25" t="e">
        <f ca="1">(_xll.BDP($C33,"BEST_DIV_YLD","best_fperiod_override=19Y"))/100</f>
        <v>#NAME?</v>
      </c>
      <c r="DG33" s="25" t="e">
        <f ca="1">(_xll.BDP($C33,"BEST_DIV_YLD","best_fperiod_override=20Y"))/100</f>
        <v>#NAME?</v>
      </c>
      <c r="DH33" s="25" t="e">
        <f ca="1">(_xll.BDP($C33,"BEST_DIV_YLD","best_fperiod_override=21Y"))/100</f>
        <v>#NAME?</v>
      </c>
      <c r="DI33" s="25" t="e">
        <f ca="1">(_xll.BDP($C33,"BEST_DIV_YLD","best_fperiod_override=22Y"))/100</f>
        <v>#NAME?</v>
      </c>
      <c r="DJ33" s="25" t="e">
        <f ca="1">(_xll.BDP($C33,"BEST_DIV_YLD","best_fperiod_override=23Y"))/100</f>
        <v>#NAME?</v>
      </c>
      <c r="DL33" s="48" t="e" cm="1">
        <f t="array" aca="1" ref="DL33" ca="1">_xll.BDP($C33,$DL$12)/1000</f>
        <v>#NAME?</v>
      </c>
      <c r="DM33" s="48" t="e" cm="1">
        <f t="array" aca="1" ref="DM33" ca="1">_xll.BDP($C33,$DL$13)*1000</f>
        <v>#NAME?</v>
      </c>
      <c r="DN33" s="48" t="e">
        <f t="shared" ca="1" si="273"/>
        <v>#NAME?</v>
      </c>
      <c r="DO33" s="48" t="e" cm="1">
        <f t="array" aca="1" ref="DO33" ca="1">_xll.BDP($C33,$DL$15)*1000</f>
        <v>#NAME?</v>
      </c>
      <c r="DQ33" s="15" t="e" cm="1">
        <f t="array" aca="1" ref="DQ33" ca="1">_xll.BDP(C33,"WACC")</f>
        <v>#NAME?</v>
      </c>
      <c r="DR33" s="15" t="e" cm="1">
        <f t="array" aca="1" ref="DR33" ca="1">_xll.BDP(C33,"WACC_COST_EQUITY")</f>
        <v>#NAME?</v>
      </c>
      <c r="DS33" s="15" t="e" cm="1">
        <f t="array" aca="1" ref="DS33" ca="1">_xll.BDP(C33,"WACC_COST_EQUITY")</f>
        <v>#NAME?</v>
      </c>
      <c r="DU33" s="15" t="e" cm="1">
        <f t="array" aca="1" ref="DU33" ca="1">_xll.BDP(C33,"BEST_PE_RATIO")</f>
        <v>#NAME?</v>
      </c>
      <c r="DV33" s="15" t="e" cm="1">
        <f t="array" aca="1" ref="DV33" ca="1">_xll.BDP(C33,"FIVE_YR_AVG_PRICE_EARNINGS")</f>
        <v>#NAME?</v>
      </c>
      <c r="DW33" s="15" t="e" cm="1">
        <f t="array" aca="1" ref="DW33" ca="1">_xll.BDP(C33,"10_YEAR_MOVING_AVERAGE_PE")</f>
        <v>#NAME?</v>
      </c>
      <c r="DY33" s="15" t="e" cm="1">
        <f t="array" aca="1" ref="DY33" ca="1">_xll.BDP(C33,"BEST_CUR_EV_TO_EBITDA")</f>
        <v>#NAME?</v>
      </c>
      <c r="DZ33" s="15" t="e" cm="1">
        <f t="array" aca="1" ref="DZ33" ca="1">_xll.BDP(C33,"FIVE_YEAR_AVG_EV_TO_T12_EBITDA")</f>
        <v>#NAME?</v>
      </c>
      <c r="EB33" s="15" t="e" cm="1">
        <f t="array" aca="1" ref="EB33" ca="1">_xll.BDP(C33,"BEST_PX_BPS_RATIO")</f>
        <v>#NAME?</v>
      </c>
      <c r="EC33" s="15" t="e" cm="1">
        <f t="array" aca="1" ref="EC33" ca="1">_xll.BDP(C33,"FIVE_YEAR_AVG_PRICE_BOOK")</f>
        <v>#NAME?</v>
      </c>
      <c r="ED33" s="15" t="e" cm="1">
        <f t="array" aca="1" ref="ED33" ca="1">_xll.BDP(C33,"EV_TO_T12M_SALES")</f>
        <v>#NAME?</v>
      </c>
      <c r="EE33" s="15" t="e" cm="1">
        <f t="array" aca="1" ref="EE33" ca="1">_xll.BDP(C33,"AVERAGE_EV_TO_T12M_SALES")</f>
        <v>#NAME?</v>
      </c>
      <c r="EF33" s="15" t="e">
        <f ca="1">_xll.BDP(C33,"BEST_CURRENT_EV_BEST_SALES","best_fperiod_override=23Y")</f>
        <v>#NAME?</v>
      </c>
      <c r="EH33" s="15" t="e" cm="1">
        <f t="array" aca="1" ref="EH33" ca="1">_xll.BDP(C33,"CF_FREE_CASH_FLOW")</f>
        <v>#NAME?</v>
      </c>
      <c r="EI33" s="15" t="e" cm="1">
        <f t="array" aca="1" ref="EI33" ca="1">_xll.BDP(C33,"FREE_CASH_FLOW_YIELD")/100</f>
        <v>#NAME?</v>
      </c>
      <c r="EJ33" s="15" t="e" cm="1">
        <f t="array" aca="1" ref="EJ33" ca="1">_xll.BDP(C33,"TRAIL_12M_FREE_CASH_FLOW_PER_SH")</f>
        <v>#NAME?</v>
      </c>
      <c r="EL33" s="15" t="e" cm="1">
        <f t="array" aca="1" ref="EL33" ca="1">_xll.BDP(C33,"CF_CASH_FROM_OPER")</f>
        <v>#NAME?</v>
      </c>
      <c r="EM33" s="15" t="e" cm="1">
        <f t="array" aca="1" ref="EM33" ca="1">_xll.BDP(C33,"CF_CASH_FROM_INV_ACT")</f>
        <v>#NAME?</v>
      </c>
      <c r="EN33" s="15" t="e" cm="1">
        <f t="array" aca="1" ref="EN33" ca="1">_xll.BDP(C33,"CF_CASH_FROM_FNC_ACT")</f>
        <v>#NAME?</v>
      </c>
      <c r="EP33" s="15" t="e" cm="1">
        <f t="array" aca="1" ref="EP33" ca="1">_xll.BDP(C33,"TOT_ANALYST_REC")</f>
        <v>#NAME?</v>
      </c>
      <c r="EQ33" s="15" t="e" cm="1">
        <f t="array" aca="1" ref="EQ33" ca="1">_xll.BDP(C33,"TOT_BUY_REC")</f>
        <v>#NAME?</v>
      </c>
      <c r="ER33" s="15" t="e" cm="1">
        <f t="array" aca="1" ref="ER33" ca="1">_xll.BDP(C33,"TOT_HOLD_REC")</f>
        <v>#NAME?</v>
      </c>
      <c r="ES33" s="15" t="e" cm="1">
        <f t="array" aca="1" ref="ES33" ca="1">_xll.BDP(C33,"TOT_SELL_REC")</f>
        <v>#NAME?</v>
      </c>
      <c r="ET33" s="15" t="e" cm="1">
        <f t="array" aca="1" ref="ET33" ca="1">_xll.BDP(C33,"EQY_REC_CONS")</f>
        <v>#NAME?</v>
      </c>
      <c r="EV33" s="15" t="e" cm="1">
        <f t="array" aca="1" ref="EV33" ca="1">_xll.BDP(C33,"BEST_TARGET_HI")</f>
        <v>#NAME?</v>
      </c>
      <c r="EW33" s="15" t="e" cm="1">
        <f t="array" aca="1" ref="EW33" ca="1">_xll.BDP(C33,"BEST_TARGET_LO")</f>
        <v>#NAME?</v>
      </c>
      <c r="EX33" s="15" t="e" cm="1">
        <f t="array" aca="1" ref="EX33" ca="1">_xll.BDP(C33,"BEST_TARGET_MEDIAN")</f>
        <v>#NAME?</v>
      </c>
      <c r="EZ33" s="15" t="e" cm="1">
        <f t="array" aca="1" ref="EZ33" ca="1">_xll.BDP(C33,"BEST_TARGET_1WK_CHG")</f>
        <v>#NAME?</v>
      </c>
      <c r="FA33" s="15" t="e" cm="1">
        <f t="array" aca="1" ref="FA33" ca="1">_xll.BDP(C33,"BEST_TARGET_4WK_CHG")</f>
        <v>#NAME?</v>
      </c>
      <c r="FB33" s="15" t="e" cm="1">
        <f t="array" aca="1" ref="FB33" ca="1">_xll.BDP(C33,"BEST_TARGET_3MO_CHG")</f>
        <v>#NAME?</v>
      </c>
      <c r="FC33" s="15" t="e" cm="1">
        <f t="array" aca="1" ref="FC33" ca="1">_xll.BDP(C33,"BEST_TARGET_6MO_CHG")</f>
        <v>#NAME?</v>
      </c>
      <c r="FE33" s="15" t="e" cm="1">
        <f t="array" aca="1" ref="FE33" ca="1">_xll.BDP(C33,"ANNOUNCEMENT_DT")</f>
        <v>#NAME?</v>
      </c>
      <c r="FF33" s="15" t="e" cm="1">
        <f t="array" aca="1" ref="FF33" ca="1">_xll.BDP(C33,"EXPECTED_REPORT_DT")</f>
        <v>#NAME?</v>
      </c>
      <c r="FG33" s="15" t="e" cm="1">
        <f t="array" aca="1" ref="FG33" ca="1">_xll.BDP(C33,"EARNINGS_RELATED_IMPLIED_MOVE")</f>
        <v>#NAME?</v>
      </c>
      <c r="FI33" s="15" t="e" cm="1">
        <f t="array" aca="1" ref="FI33" ca="1">_xll.BDP(C33,"SALES_SURPRISE_LAST_QTR")</f>
        <v>#NAME?</v>
      </c>
      <c r="FJ33" s="15" t="e" cm="1">
        <f t="array" aca="1" ref="FJ33" ca="1">_xll.BDP(C33,"EPS_SURPRISE_LAST_QTR")</f>
        <v>#NAME?</v>
      </c>
      <c r="FL33" s="15" t="e">
        <f ca="1">(_xll.BDP(C33,"VOLUME_AVG_5D"))/1000</f>
        <v>#NAME?</v>
      </c>
      <c r="FM33" s="15" t="e">
        <f ca="1">(_xll.BDP(C33,"VOLUME_AVG_3M"))/1000</f>
        <v>#NAME?</v>
      </c>
      <c r="FN33" s="15" t="e">
        <f ca="1">(_xll.BDP(C33,"VOLUME_AVG_6M"))/1000</f>
        <v>#NAME?</v>
      </c>
      <c r="FP33" s="15" t="e" cm="1">
        <f t="array" aca="1" ref="FP33" ca="1">_xll.BDP(C33,"CIE_DES")</f>
        <v>#NAME?</v>
      </c>
      <c r="FQ33" s="15" t="s">
        <v>858</v>
      </c>
      <c r="FS33" s="15" t="e" cm="1">
        <f t="array" aca="1" ref="FS33" ca="1">_xll.BDP(C33,"HIGH_52WEEK")</f>
        <v>#NAME?</v>
      </c>
      <c r="FT33" s="15" t="e" cm="1">
        <f t="array" aca="1" ref="FT33" ca="1">_xll.BDP(C33,"LOW_52WEEK")</f>
        <v>#NAME?</v>
      </c>
      <c r="FV33" s="15" t="e" cm="1">
        <f t="array" aca="1" ref="FV33" ca="1">_xll.BDP(C33,"CHG_PCT_WTD")</f>
        <v>#NAME?</v>
      </c>
      <c r="FW33" s="15" t="e" cm="1">
        <f t="array" aca="1" ref="FW33" ca="1">_xll.BDP(C33,"CHG_PCT_MTD")</f>
        <v>#NAME?</v>
      </c>
      <c r="FX33" s="15" t="e" cm="1">
        <f t="array" aca="1" ref="FX33" ca="1">_xll.BDP(C33,"CHG_PCT_YTD")</f>
        <v>#NAME?</v>
      </c>
      <c r="FY33" s="15" t="e" cm="1">
        <f t="array" aca="1" ref="FY33" ca="1">_xll.BDP(C33,"CHG_PCT_1YR")</f>
        <v>#NAME?</v>
      </c>
      <c r="GA33" s="15" t="e">
        <f ca="1">_xll.BDP($C33,"BEST_NET_DEBT","best_fperiod_override=19Y")</f>
        <v>#NAME?</v>
      </c>
      <c r="GB33" s="15" t="e">
        <f ca="1">_xll.BDP($C33,"BEST_NET_DEBT","best_fperiod_override=20Y")</f>
        <v>#NAME?</v>
      </c>
      <c r="GC33" s="15" t="e">
        <f ca="1">_xll.BDP($C33,"BEST_NET_DEBT","best_fperiod_override=21Y")</f>
        <v>#NAME?</v>
      </c>
      <c r="GD33" s="15" t="e">
        <f ca="1">_xll.BDP($C33,"BEST_NET_DEBT","best_fperiod_override=22Y")</f>
        <v>#NAME?</v>
      </c>
      <c r="GE33" s="15" t="e">
        <f ca="1">_xll.BDP($C33,"BEST_NET_DEBT","best_fperiod_override=23Y")</f>
        <v>#NAME?</v>
      </c>
      <c r="GG33" s="15" t="e">
        <f t="shared" ca="1" si="274"/>
        <v>#NAME?</v>
      </c>
      <c r="GH33" s="15" t="e">
        <f t="shared" ca="1" si="275"/>
        <v>#NAME?</v>
      </c>
      <c r="GI33" s="15" t="e">
        <f t="shared" ca="1" si="276"/>
        <v>#NAME?</v>
      </c>
      <c r="GJ33" s="15" t="e">
        <f t="shared" ca="1" si="277"/>
        <v>#NAME?</v>
      </c>
      <c r="GK33" s="15" t="e">
        <f t="shared" ca="1" si="278"/>
        <v>#NAME?</v>
      </c>
      <c r="GM33" s="15" t="e" cm="1">
        <f t="array" aca="1" ref="GM33" ca="1">_xll.BDP(C33,"NET_DEBT_TO_EBITDA")</f>
        <v>#NAME?</v>
      </c>
      <c r="GN33" s="15" t="e" cm="1">
        <f t="array" aca="1" ref="GN33" ca="1">_xll.BDP(C33,"EBIT_TO_INT_EXP")</f>
        <v>#NAME?</v>
      </c>
      <c r="GO33" s="15" t="e" cm="1">
        <f t="array" aca="1" ref="GO33" ca="1">_xll.BDP(C33,"TOT_DEBT_TO_TOT_EQY")</f>
        <v>#NAME?</v>
      </c>
      <c r="GP33" s="15" t="e" cm="1">
        <f t="array" aca="1" ref="GP33" ca="1">_xll.BDP(C33,"TOT_DEBT_TO_TOT_ASSET")</f>
        <v>#NAME?</v>
      </c>
      <c r="GQ33" s="15" t="e" cm="1">
        <f t="array" aca="1" ref="GQ33" ca="1">_xll.BDP(C33,"ALTMAN_Z_SCORE")</f>
        <v>#NAME?</v>
      </c>
      <c r="GR33" s="15" t="e" cm="1">
        <f t="array" aca="1" ref="GR33" ca="1">_xll.BDP(C33,"CASH_%_CURRENT_MARKET_CAP")</f>
        <v>#NAME?</v>
      </c>
      <c r="GS33" s="15" t="e" cm="1">
        <f t="array" aca="1" ref="GS33" ca="1">_xll.BDP(C33,"CASH_TO_TOT_ASSET")</f>
        <v>#NAME?</v>
      </c>
      <c r="GU33" s="15" t="e" cm="1">
        <f t="array" aca="1" ref="GU33" ca="1">_xll.BDP(C33,"BOARD_SIZE")</f>
        <v>#NAME?</v>
      </c>
      <c r="GV33" s="15" t="e" cm="1">
        <f t="array" aca="1" ref="GV33" ca="1">_xll.BDP(C33,"PCT_INDEPENDENT_DIRECTORS")</f>
        <v>#NAME?</v>
      </c>
      <c r="GW33" s="15" t="e" cm="1">
        <f t="array" aca="1" ref="GW33" ca="1">_xll.BDP(C33,"BOARD_MEETING_ATTENDANCE_PCT")</f>
        <v>#NAME?</v>
      </c>
      <c r="GX33" s="15" t="e" cm="1">
        <f t="array" aca="1" ref="GX33" ca="1">_xll.BDP(C33,"BOARD_MEETINGS_PER_YR")</f>
        <v>#NAME?</v>
      </c>
      <c r="GY33" s="15" t="e" cm="1">
        <f t="array" aca="1" ref="GY33" ca="1">_xll.BDP(C33,"NUMBER_OF_WOMEN_ON_BOARD")</f>
        <v>#NAME?</v>
      </c>
      <c r="GZ33" s="15" t="e" cm="1">
        <f t="array" aca="1" ref="GZ33" ca="1">_xll.BDP(C33,"BOARD_AVERAGE_TENURE")</f>
        <v>#NAME?</v>
      </c>
      <c r="HA33" s="15" t="e" cm="1">
        <f t="array" aca="1" ref="HA33" ca="1">_xll.BDP(C33,"BOARD_AVERAGE_AGE")</f>
        <v>#NAME?</v>
      </c>
      <c r="HC33" s="15" t="e" cm="1">
        <f t="array" aca="1" ref="HC33" ca="1">_xll.BDP(C33,"TOT_COMP_AW_TO_CEO_&amp;_EQUIV")</f>
        <v>#NAME?</v>
      </c>
      <c r="HD33" s="15" t="e" cm="1">
        <f t="array" aca="1" ref="HD33" ca="1">_xll.BDP(C33,"TOT_COMPENSATION_AW_TO_EXECS")</f>
        <v>#NAME?</v>
      </c>
      <c r="HE33" s="15" t="e" cm="1">
        <f t="array" aca="1" ref="HE33" ca="1">_xll.BDP(C33,"CF_STOCK_BASED_COMPENSATION")</f>
        <v>#NAME?</v>
      </c>
      <c r="HF33" s="15" t="e" cm="1">
        <f t="array" aca="1" ref="HF33" ca="1">_xll.BDP(C33,"AVERAGE_BOD_TOTAL_COMPENSATION")</f>
        <v>#NAME?</v>
      </c>
      <c r="HH33" s="15" t="e" cm="1">
        <f t="array" aca="1" ref="HH33" ca="1">_xll.BDP(C33,"ISS_QUALITYSCORE")</f>
        <v>#NAME?</v>
      </c>
      <c r="HK33" s="15" t="e" cm="1">
        <f t="array" aca="1" ref="HK33" ca="1">_xll.BDP(C33,"EQY_SH_OUT")</f>
        <v>#NAME?</v>
      </c>
      <c r="HL33" s="15" t="e">
        <f t="shared" ca="1" si="279"/>
        <v>#NAME?</v>
      </c>
      <c r="HN33" s="15">
        <v>8.5</v>
      </c>
      <c r="HO33" s="15">
        <v>2</v>
      </c>
      <c r="HP33" s="39" t="e">
        <f t="shared" ca="1" si="280"/>
        <v>#NAME?</v>
      </c>
      <c r="HQ33" s="15" t="e">
        <f t="shared" ca="1" si="281"/>
        <v>#NAME?</v>
      </c>
      <c r="HS33" s="15" t="e">
        <f t="shared" ca="1" si="302"/>
        <v>#NAME?</v>
      </c>
      <c r="HU33" s="15" t="e">
        <f t="shared" ca="1" si="282"/>
        <v>#NAME?</v>
      </c>
      <c r="HW33" s="15" t="e">
        <f t="shared" ca="1" si="303"/>
        <v>#NAME?</v>
      </c>
      <c r="HY33" s="39" t="e">
        <f t="shared" ca="1" si="283"/>
        <v>#NAME?</v>
      </c>
      <c r="IA33" s="15" t="e">
        <f t="shared" ca="1" si="284"/>
        <v>#NAME?</v>
      </c>
      <c r="IB33" s="15" t="e">
        <f t="shared" ca="1" si="285"/>
        <v>#NAME?</v>
      </c>
      <c r="IC33" s="15" t="e">
        <f t="shared" ca="1" si="286"/>
        <v>#NAME?</v>
      </c>
      <c r="ID33" s="15" t="e">
        <f t="shared" ca="1" si="287"/>
        <v>#NAME?</v>
      </c>
      <c r="IE33" s="39" t="e">
        <f t="shared" ca="1" si="288"/>
        <v>#NAME?</v>
      </c>
      <c r="IF33" s="39">
        <f t="shared" si="289"/>
        <v>-18.013048818779286</v>
      </c>
      <c r="IG33" s="39" t="e">
        <f t="shared" ca="1" si="290"/>
        <v>#NAME?</v>
      </c>
      <c r="II33" s="15">
        <f t="shared" si="304"/>
        <v>14</v>
      </c>
    </row>
    <row r="34" spans="1:243">
      <c r="A34" s="15">
        <f t="shared" si="305"/>
        <v>14</v>
      </c>
      <c r="B34" s="15" t="s">
        <v>32</v>
      </c>
      <c r="C34" s="15" t="s">
        <v>506</v>
      </c>
      <c r="D34" s="15" t="s">
        <v>31</v>
      </c>
      <c r="E34" s="15" t="str">
        <f t="shared" si="236"/>
        <v>A1RE34</v>
      </c>
      <c r="F34" s="15">
        <f t="shared" si="237"/>
        <v>14</v>
      </c>
      <c r="G34" s="15" t="str">
        <f t="shared" si="238"/>
        <v>Alexandria Real Estate Equities Inc</v>
      </c>
      <c r="H34" s="24">
        <v>8.9845999999999991E-4</v>
      </c>
      <c r="I34" s="15" t="e" cm="1">
        <f t="array" aca="1" ref="I34" ca="1">_xll.BDP(C34,"GICS_SECTOR_NAME")</f>
        <v>#NAME?</v>
      </c>
      <c r="J34" s="15" t="e">
        <f t="shared" ca="1" si="239"/>
        <v>#NAME?</v>
      </c>
      <c r="K34" s="46" t="e" cm="1">
        <f t="array" aca="1" ref="K34" ca="1">_xll.BDP(C34,"BEST_PE_RATIO")</f>
        <v>#NAME?</v>
      </c>
      <c r="L34" s="46" t="e" cm="1">
        <f t="array" aca="1" ref="L34" ca="1">_xll.BDP(C34,"px_last")</f>
        <v>#NAME?</v>
      </c>
      <c r="M34" s="15" t="e" cm="1">
        <f t="array" aca="1" ref="M34" ca="1">_xll.BDP(C34,"COUNTRY_FULL_NAME")</f>
        <v>#NAME?</v>
      </c>
      <c r="N34" s="15" t="e" cm="1">
        <f t="array" aca="1" ref="N34" ca="1">_xll.BDP(C34,"px_last")</f>
        <v>#NAME?</v>
      </c>
      <c r="O34" s="15" t="e" cm="1">
        <f t="array" aca="1" ref="O34" ca="1">_xll.BDP(C34,"CRNCY")</f>
        <v>#NAME?</v>
      </c>
      <c r="Q34" s="15" t="e" cm="1">
        <f t="array" aca="1" ref="Q34" ca="1">_xll.BDP(C34,"GICS_SECTOR_NAME")</f>
        <v>#NAME?</v>
      </c>
      <c r="R34" s="15" t="e" cm="1">
        <f t="array" aca="1" ref="R34" ca="1">_xll.BDP(C34,"GICS_INDUSTRY_NAME")</f>
        <v>#NAME?</v>
      </c>
      <c r="S34" s="15" t="e" cm="1">
        <f t="array" aca="1" ref="S34" ca="1">_xll.BDP(C34,"GICS_INDUSTRY_GROUP_NAME")</f>
        <v>#NAME?</v>
      </c>
      <c r="T34" s="15" t="e" cm="1">
        <f t="array" aca="1" ref="T34" ca="1">_xll.BDP(C34,"GICS_SUB_INDUSTRY_NAME")</f>
        <v>#NAME?</v>
      </c>
      <c r="U34" s="15" t="s">
        <v>1521</v>
      </c>
      <c r="V34" s="15">
        <f>_xll.BDH(C34,"SALES_REV_TURN","FY 2009","FY 2009","Currency=USD","Period=FY","BEST_FPERIOD_OVERRIDE=FY","FILING_STATUS=MR","SCALING_FORMAT=MLN","FA_ADJUSTED=Adjusted","Sort=A","Dates=H","DateFormat=P","Fill=—","Direction=H","UseDPDF=Y")</f>
        <v>481.553</v>
      </c>
      <c r="W34" s="15">
        <f>_xll.BDH(C34,"SALES_REV_TURN","FY 2019","FY 2019","Currency=USD","Period=FY","BEST_FPERIOD_OVERRIDE=FY","FILING_STATUS=MR","SCALING_FORMAT=MLN","FA_ADJUSTED=Adjusted","Sort=A","Dates=H","DateFormat=P","Fill=—","Direction=H","UseDPDF=Y")</f>
        <v>1531.296</v>
      </c>
      <c r="X34" s="15">
        <f>_xll.BDH(C34,"SALES_REV_TURN","FY 2020","FY 2020","Currency=USD","Period=FY","BEST_FPERIOD_OVERRIDE=FY","FILING_STATUS=MR","SCALING_FORMAT=MLN","FA_ADJUSTED=Adjusted","Sort=A","Dates=H","DateFormat=P","Fill=—","Direction=H","UseDPDF=Y")</f>
        <v>1885.6369999999999</v>
      </c>
      <c r="Y34" s="15">
        <f>_xll.BDH(C34,"SALES_REV_TURN","FY 2021","FY 2021","Currency=USD","Period=FY","BEST_FPERIOD_OVERRIDE=FY","FILING_STATUS=MR","SCALING_FORMAT=MLN","FA_ADJUSTED=Adjusted","Sort=A","Dates=H","DateFormat=P","Fill=—","Direction=H","UseDPDF=Y")</f>
        <v>2114.15</v>
      </c>
      <c r="Z34" s="15">
        <f>_xll.BDH(C34,"SALES_REV_TURN","FY 2022","FY 2022","Currency=USD","Period=FY","BEST_FPERIOD_OVERRIDE=FY","FILING_STATUS=MR","SCALING_FORMAT=MLN","FA_ADJUSTED=Adjusted","Sort=A","Dates=H","DateFormat=P","Fill=—","Direction=H","UseDPDF=Y")</f>
        <v>2588.962</v>
      </c>
      <c r="AA34" s="15" t="e">
        <f ca="1">+_xll.BDP($C34,AA$15,"BEST_FPERIOD_OVERRIDE="&amp;AA$16)</f>
        <v>#NAME?</v>
      </c>
      <c r="AB34" s="15" t="e">
        <f ca="1">+_xll.BDP($C34,AB$15,"BEST_FPERIOD_OVERRIDE="&amp;AB$16)</f>
        <v>#NAME?</v>
      </c>
      <c r="AC34" s="15" t="e">
        <f ca="1">+_xll.BDP($C34,AC$15,"BEST_FPERIOD_OVERRIDE="&amp;AC$16)</f>
        <v>#NAME?</v>
      </c>
      <c r="AD34" s="15" t="e">
        <f ca="1">+_xll.BDP($C34,AD$15,"BEST_FPERIOD_OVERRIDE="&amp;AD$16)</f>
        <v>#NAME?</v>
      </c>
      <c r="AF34" s="25">
        <f t="shared" si="240"/>
        <v>0.2313994159195869</v>
      </c>
      <c r="AG34" s="25">
        <f t="shared" si="241"/>
        <v>0.12118610315771283</v>
      </c>
      <c r="AH34" s="25">
        <f t="shared" si="242"/>
        <v>0.22458765934299829</v>
      </c>
      <c r="AI34" s="25" t="e">
        <f t="shared" ca="1" si="243"/>
        <v>#NAME?</v>
      </c>
      <c r="AJ34" s="25" t="e">
        <f t="shared" ca="1" si="244"/>
        <v>#NAME?</v>
      </c>
      <c r="AK34" s="25" t="e">
        <f t="shared" ca="1" si="245"/>
        <v>#NAME?</v>
      </c>
      <c r="AL34" s="25" t="e">
        <f t="shared" ca="1" si="291"/>
        <v>#NAME?</v>
      </c>
      <c r="AM34" s="25" t="e">
        <f t="shared" ca="1" si="246"/>
        <v>#NAME?</v>
      </c>
      <c r="AN34" s="25">
        <f t="shared" si="247"/>
        <v>0.12264256772541682</v>
      </c>
      <c r="AP34" s="15">
        <f>_xll.BDH(C34,"EBITDA","FY 2009","FY 2009","Currency=USD","Period=FY","BEST_FPERIOD_OVERRIDE=FY","FILING_STATUS=MR","SCALING_FORMAT=MLN","FA_ADJUSTED=Adjusted","Sort=A","Dates=H","DateFormat=P","Fill=—","Direction=H","UseDPDF=Y")</f>
        <v>324.38099999999997</v>
      </c>
      <c r="AQ34" s="15">
        <f>_xll.BDH(C34,"EBITDA","FY 2019","FY 2019","Currency=USD","Period=FY","BEST_FPERIOD_OVERRIDE=FY","FILING_STATUS=MR","SCALING_FORMAT=MLN","FA_ADJUSTED=Adjusted","Sort=A","Dates=H","DateFormat=P","Fill=—","Direction=H","UseDPDF=Y")</f>
        <v>994.79499999999996</v>
      </c>
      <c r="AR34" s="15">
        <f>_xll.BDH(C34,"EBITDA","FY 2020","FY 2020","Currency=USD","Period=FY","BEST_FPERIOD_OVERRIDE=FY","FILING_STATUS=MR","SCALING_FORMAT=MLN","FA_ADJUSTED=Adjusted","Sort=A","Dates=H","DateFormat=P","Fill=—","Direction=H","UseDPDF=Y")</f>
        <v>994.21600000000001</v>
      </c>
      <c r="AS34" s="15">
        <f>_xll.BDH(C34,"EBITDA","FY 2021","FY 2021","Currency=USD","Period=FY","BEST_FPERIOD_OVERRIDE=FY","FILING_STATUS=MR","SCALING_FORMAT=MLN","FA_ADJUSTED=Adjusted","Sort=A","Dates=H","DateFormat=P","Fill=—","Direction=H","UseDPDF=Y")</f>
        <v>1364.5650000000001</v>
      </c>
      <c r="AT34" s="15">
        <f>_xll.BDH(C34,"EBITDA","FY 2022","FY 2022","Currency=USD","Period=FY","BEST_FPERIOD_OVERRIDE=FY","FILING_STATUS=MR","SCALING_FORMAT=MLN","FA_ADJUSTED=Adjusted","Sort=A","Dates=H","DateFormat=P","Fill=—","Direction=H","UseDPDF=Y")</f>
        <v>1661.3969999999999</v>
      </c>
      <c r="AU34" s="15" t="e">
        <f ca="1">+_xll.BDP($C34,AU$15,"BEST_FPERIOD_OVERRIDE="&amp;AU$16)</f>
        <v>#NAME?</v>
      </c>
      <c r="AV34" s="15" t="e">
        <f ca="1">+_xll.BDP($C34,AV$15,"BEST_FPERIOD_OVERRIDE="&amp;AV$16)</f>
        <v>#NAME?</v>
      </c>
      <c r="AW34" s="15" t="e">
        <f ca="1">+_xll.BDP($C34,AW$15,"BEST_FPERIOD_OVERRIDE="&amp;AW$16)</f>
        <v>#NAME?</v>
      </c>
      <c r="AX34" s="15" t="e">
        <f ca="1">+_xll.BDP($C34,AX$15,"BEST_FPERIOD_OVERRIDE="&amp;AX$16)</f>
        <v>#NAME?</v>
      </c>
      <c r="AZ34" s="25">
        <f t="shared" si="248"/>
        <v>-5.8202946335672578E-4</v>
      </c>
      <c r="BA34" s="25">
        <f t="shared" si="249"/>
        <v>0.37250356059447842</v>
      </c>
      <c r="BB34" s="25">
        <f t="shared" si="250"/>
        <v>0.21752866298051021</v>
      </c>
      <c r="BC34" s="25" t="e">
        <f t="shared" ca="1" si="251"/>
        <v>#NAME?</v>
      </c>
      <c r="BD34" s="25" t="e">
        <f t="shared" ca="1" si="252"/>
        <v>#NAME?</v>
      </c>
      <c r="BE34" s="25" t="e">
        <f t="shared" ca="1" si="253"/>
        <v>#NAME?</v>
      </c>
      <c r="BF34" s="25" t="e">
        <f t="shared" ca="1" si="292"/>
        <v>#NAME?</v>
      </c>
      <c r="BG34" s="25" t="e">
        <f t="shared" ca="1" si="254"/>
        <v>#NAME?</v>
      </c>
      <c r="BH34" s="25">
        <f t="shared" si="255"/>
        <v>0.11858197959628169</v>
      </c>
      <c r="BJ34" s="25">
        <f t="shared" si="256"/>
        <v>0.64964252502455433</v>
      </c>
      <c r="BK34" s="25">
        <f t="shared" si="257"/>
        <v>0.52725736713906235</v>
      </c>
      <c r="BL34" s="25">
        <f t="shared" si="258"/>
        <v>0.6454437953787574</v>
      </c>
      <c r="BM34" s="25">
        <f t="shared" si="259"/>
        <v>0.64172320798837523</v>
      </c>
      <c r="BN34" s="25" t="e">
        <f t="shared" ca="1" si="260"/>
        <v>#NAME?</v>
      </c>
      <c r="BO34" s="25" t="e">
        <f t="shared" ca="1" si="261"/>
        <v>#NAME?</v>
      </c>
      <c r="BP34" s="25" t="e">
        <f ca="1">AW34/AC34</f>
        <v>#NAME?</v>
      </c>
      <c r="BQ34" s="25" t="e">
        <f t="shared" ca="1" si="263"/>
        <v>#NAME?</v>
      </c>
      <c r="BR34" s="15">
        <f>_xll.BDH(C34,"EARN_FOR_COMMON","FY 2009","FY 2009","Currency=USD","Period=FY","BEST_FPERIOD_OVERRIDE=FY","FILING_STATUS=MR","SCALING_FORMAT=MLN","FA_ADJUSTED=Adjusted","Sort=A","Dates=H","DateFormat=P","Fill=—","Direction=H","UseDPDF=Y")</f>
        <v>87.087999999999994</v>
      </c>
      <c r="BS34" s="15">
        <f>_xll.BDH(C34,"EARN_FOR_COMMON","FY 2019","FY 2019","Currency=USD","Period=FY","BEST_FPERIOD_OVERRIDE=FY","FILING_STATUS=MR","SCALING_FORMAT=MLN","FA_ADJUSTED=Adjusted","Sort=A","Dates=H","DateFormat=P","Fill=—","Direction=H","UseDPDF=Y")</f>
        <v>410.42500000000001</v>
      </c>
      <c r="BT34" s="15">
        <f>_xll.BDH(C34,"EARN_FOR_COMMON","FY 2020","FY 2020","Currency=USD","Period=FY","BEST_FPERIOD_OVERRIDE=FY","FILING_STATUS=MR","SCALING_FORMAT=MLN","FA_ADJUSTED=Adjusted","Sort=A","Dates=H","DateFormat=P","Fill=—","Direction=H","UseDPDF=Y")</f>
        <v>272.14100000000002</v>
      </c>
      <c r="BU34" s="15">
        <f>_xll.BDH(C34,"EARN_FOR_COMMON","FY 2021","FY 2021","Currency=USD","Period=FY","BEST_FPERIOD_OVERRIDE=FY","FILING_STATUS=MR","SCALING_FORMAT=MLN","FA_ADJUSTED=Adjusted","Sort=A","Dates=H","DateFormat=P","Fill=—","Direction=H","UseDPDF=Y")</f>
        <v>513.125</v>
      </c>
      <c r="BV34" s="15">
        <f>_xll.BDH(C34,"EARN_FOR_COMMON","FY 2022","FY 2022","Currency=USD","Period=FY","BEST_FPERIOD_OVERRIDE=FY","FILING_STATUS=MR","SCALING_FORMAT=MLN","FA_ADJUSTED=Adjusted","Sort=A","Dates=H","DateFormat=P","Fill=—","Direction=H","UseDPDF=Y")</f>
        <v>476.34100000000001</v>
      </c>
      <c r="BW34" s="15" t="e">
        <f ca="1">+_xll.BDP($C34,BW$15,"BEST_FPERIOD_OVERRIDE="&amp;BW$16)</f>
        <v>#NAME?</v>
      </c>
      <c r="BX34" s="15" t="e">
        <f ca="1">+_xll.BDP($C34,BX$15,"BEST_FPERIOD_OVERRIDE="&amp;BX$16)</f>
        <v>#NAME?</v>
      </c>
      <c r="BY34" s="15" t="e">
        <f ca="1">+_xll.BDP($C34,BY$15,"BEST_FPERIOD_OVERRIDE="&amp;BY$16)</f>
        <v>#NAME?</v>
      </c>
      <c r="BZ34" s="15" t="e">
        <f ca="1">+_xll.BDP($C34,BZ$15,"BEST_FPERIOD_OVERRIDE="&amp;BZ$16)</f>
        <v>#NAME?</v>
      </c>
      <c r="CB34" s="25">
        <f t="shared" si="264"/>
        <v>-0.33692879332399339</v>
      </c>
      <c r="CC34" s="25">
        <f t="shared" si="265"/>
        <v>0.88551155467202647</v>
      </c>
      <c r="CD34" s="25">
        <f t="shared" si="266"/>
        <v>-7.1686236297198502E-2</v>
      </c>
      <c r="CE34" s="25" t="e">
        <f t="shared" ca="1" si="267"/>
        <v>#NAME?</v>
      </c>
      <c r="CF34" s="25" t="e">
        <f t="shared" ca="1" si="268"/>
        <v>#NAME?</v>
      </c>
      <c r="CG34" s="25" t="e">
        <f t="shared" ca="1" si="269"/>
        <v>#NAME?</v>
      </c>
      <c r="CH34" s="25" t="e">
        <f t="shared" ca="1" si="293"/>
        <v>#NAME?</v>
      </c>
      <c r="CI34" s="25" t="e">
        <f t="shared" ca="1" si="270"/>
        <v>#NAME?</v>
      </c>
      <c r="CJ34" s="25">
        <f t="shared" si="271"/>
        <v>0.16768996780616185</v>
      </c>
      <c r="CM34" s="25">
        <f t="shared" si="294"/>
        <v>0.26802460138340334</v>
      </c>
      <c r="CN34" s="25">
        <f t="shared" si="295"/>
        <v>0.14432311203057641</v>
      </c>
      <c r="CO34" s="25">
        <f t="shared" si="296"/>
        <v>0.24270983610434452</v>
      </c>
      <c r="CP34" s="25">
        <f t="shared" si="297"/>
        <v>0.18398918176473816</v>
      </c>
      <c r="CQ34" s="25" t="e">
        <f t="shared" ca="1" si="298"/>
        <v>#NAME?</v>
      </c>
      <c r="CR34" s="25" t="e">
        <f t="shared" ca="1" si="299"/>
        <v>#NAME?</v>
      </c>
      <c r="CS34" s="25" t="e">
        <f t="shared" ca="1" si="300"/>
        <v>#NAME?</v>
      </c>
      <c r="CT34" s="15" t="e">
        <f t="shared" ca="1" si="301"/>
        <v>#NAME?</v>
      </c>
      <c r="CU34" s="25">
        <f>_xll.BDH($C34,"RETURN_ON_INV_CAPITAL","FY 2019","FY 2019","Currency=USD","Period=FY","BEST_FPERIOD_OVERRIDE=FY","FILING_STATUS=MR","FA_ADJUSTED=GAAP","Sort=A","Dates=H","DateFormat=P","Fill=—","Direction=H","UseDPDF=Y")/100</f>
        <v>2.8126000000000002E-2</v>
      </c>
      <c r="CV34" s="25">
        <f>_xll.BDH($C34,"RETURN_ON_INV_CAPITAL","FY 2020","FY 2020","Currency=USD","Period=FY","BEST_FPERIOD_OVERRIDE=FY","FILING_STATUS=MR","FA_ADJUSTED=GAAP","Sort=A","Dates=H","DateFormat=P","Fill=—","Direction=H","UseDPDF=Y")/100</f>
        <v>2.5013000000000001E-2</v>
      </c>
      <c r="CW34" s="25">
        <f>_xll.BDH($C34,"RETURN_ON_INV_CAPITAL","FY 2021","FY 2021","Currency=USD","Period=FY","BEST_FPERIOD_OVERRIDE=FY","FILING_STATUS=MR","FA_ADJUSTED=GAAP","Sort=A","Dates=H","DateFormat=P","Fill=—","Direction=H","UseDPDF=Y")/100</f>
        <v>1.9171000000000001E-2</v>
      </c>
      <c r="CX34" s="25">
        <f>_xll.BDH(C34,"RETURN_COM_EQY","FY 2022","FY 2022","Currency=USD","Period=FY","BEST_FPERIOD_OVERRIDE=FY","FILING_STATUS=MR","FA_ADJUSTED=GAAP","Sort=A","Dates=H","DateFormat=P","Fill=—","Direction=H","UseDPDF=Y")/100</f>
        <v>2.9195000000000002E-2</v>
      </c>
      <c r="CZ34" s="15">
        <f>_xll.BDH($C34,"RETURN_COM_EQY","FY 2019","FY 2019","Currency=USD","Period=FY","BEST_FPERIOD_OVERRIDE=FY","FILING_STATUS=MR","FA_ADJUSTED=GAAP","Sort=A","Dates=H","DateFormat=P","Fill=—","Direction=H","UseDPDF=Y")/100</f>
        <v>4.3483999999999995E-2</v>
      </c>
      <c r="DA34" s="15">
        <f>_xll.BDH($C34,"RETURN_COM_EQY","FY 2020","FY 2020","Currency=USD","Period=FY","BEST_FPERIOD_OVERRIDE=FY","FILING_STATUS=MR","FA_ADJUSTED=GAAP","Sort=A","Dates=H","DateFormat=P","Fill=—","Direction=H","UseDPDF=Y")/100</f>
        <v>7.3894000000000001E-2</v>
      </c>
      <c r="DB34" s="15">
        <f>_xll.BDH($C34,"RETURN_COM_EQY","FY 2021","FY 2021","Currency=USD","Period=FY","BEST_FPERIOD_OVERRIDE=FY","FILING_STATUS=MR","FA_ADJUSTED=GAAP","Sort=A","Dates=H","DateFormat=P","Fill=—","Direction=H","UseDPDF=Y")/100</f>
        <v>4.0365000000000005E-2</v>
      </c>
      <c r="DC34" s="25">
        <f>_xll.BDH(C34,"RETURN_COM_EQY","FY 2022","FY 2022","Currency=USD","Period=FY","BEST_FPERIOD_OVERRIDE=FY","FILING_STATUS=MR","FA_ADJUSTED=GAAP","Sort=A","Dates=H","DateFormat=P","Fill=—","Direction=H","UseDPDF=Y")</f>
        <v>2.9195000000000002</v>
      </c>
      <c r="DD34" s="15" t="e">
        <f ca="1">(_xll.BDP(C34,"BEST_ROE","best_fperiod_override=23Y"))/100</f>
        <v>#NAME?</v>
      </c>
      <c r="DF34" s="25" t="e">
        <f ca="1">(_xll.BDP($C34,"BEST_DIV_YLD","best_fperiod_override=19Y"))/100</f>
        <v>#NAME?</v>
      </c>
      <c r="DG34" s="25" t="e">
        <f ca="1">(_xll.BDP($C34,"BEST_DIV_YLD","best_fperiod_override=20Y"))/100</f>
        <v>#NAME?</v>
      </c>
      <c r="DH34" s="25" t="e">
        <f ca="1">(_xll.BDP($C34,"BEST_DIV_YLD","best_fperiod_override=21Y"))/100</f>
        <v>#NAME?</v>
      </c>
      <c r="DI34" s="25" t="e">
        <f ca="1">(_xll.BDP($C34,"BEST_DIV_YLD","best_fperiod_override=22Y"))/100</f>
        <v>#NAME?</v>
      </c>
      <c r="DJ34" s="25" t="e">
        <f ca="1">(_xll.BDP($C34,"BEST_DIV_YLD","best_fperiod_override=23Y"))/100</f>
        <v>#NAME?</v>
      </c>
      <c r="DL34" s="48" t="e" cm="1">
        <f t="array" aca="1" ref="DL34" ca="1">_xll.BDP($C34,$DL$12)/1000</f>
        <v>#NAME?</v>
      </c>
      <c r="DM34" s="48" t="e" cm="1">
        <f t="array" aca="1" ref="DM34" ca="1">_xll.BDP($C34,$DL$13)*1000</f>
        <v>#NAME?</v>
      </c>
      <c r="DN34" s="48" t="e">
        <f t="shared" ca="1" si="273"/>
        <v>#NAME?</v>
      </c>
      <c r="DO34" s="48" t="e" cm="1">
        <f t="array" aca="1" ref="DO34" ca="1">_xll.BDP($C34,$DL$15)*1000</f>
        <v>#NAME?</v>
      </c>
      <c r="DQ34" s="15" t="e" cm="1">
        <f t="array" aca="1" ref="DQ34" ca="1">_xll.BDP(C34,"WACC")</f>
        <v>#NAME?</v>
      </c>
      <c r="DR34" s="15" t="e" cm="1">
        <f t="array" aca="1" ref="DR34" ca="1">_xll.BDP(C34,"WACC_COST_EQUITY")</f>
        <v>#NAME?</v>
      </c>
      <c r="DS34" s="15" t="e" cm="1">
        <f t="array" aca="1" ref="DS34" ca="1">_xll.BDP(C34,"WACC_COST_EQUITY")</f>
        <v>#NAME?</v>
      </c>
      <c r="DU34" s="15" t="e" cm="1">
        <f t="array" aca="1" ref="DU34" ca="1">_xll.BDP(C34,"BEST_PE_RATIO")</f>
        <v>#NAME?</v>
      </c>
      <c r="DV34" s="15" t="e" cm="1">
        <f t="array" aca="1" ref="DV34" ca="1">_xll.BDP(C34,"FIVE_YR_AVG_PRICE_EARNINGS")</f>
        <v>#NAME?</v>
      </c>
      <c r="DW34" s="15" t="e" cm="1">
        <f t="array" aca="1" ref="DW34" ca="1">_xll.BDP(C34,"10_YEAR_MOVING_AVERAGE_PE")</f>
        <v>#NAME?</v>
      </c>
      <c r="DY34" s="15" t="e" cm="1">
        <f t="array" aca="1" ref="DY34" ca="1">_xll.BDP(C34,"BEST_CUR_EV_TO_EBITDA")</f>
        <v>#NAME?</v>
      </c>
      <c r="DZ34" s="15" t="e" cm="1">
        <f t="array" aca="1" ref="DZ34" ca="1">_xll.BDP(C34,"FIVE_YEAR_AVG_EV_TO_T12_EBITDA")</f>
        <v>#NAME?</v>
      </c>
      <c r="EB34" s="15" t="e" cm="1">
        <f t="array" aca="1" ref="EB34" ca="1">_xll.BDP(C34,"BEST_PX_BPS_RATIO")</f>
        <v>#NAME?</v>
      </c>
      <c r="EC34" s="15" t="e" cm="1">
        <f t="array" aca="1" ref="EC34" ca="1">_xll.BDP(C34,"FIVE_YEAR_AVG_PRICE_BOOK")</f>
        <v>#NAME?</v>
      </c>
      <c r="ED34" s="15" t="e" cm="1">
        <f t="array" aca="1" ref="ED34" ca="1">_xll.BDP(C34,"EV_TO_T12M_SALES")</f>
        <v>#NAME?</v>
      </c>
      <c r="EE34" s="15" t="e" cm="1">
        <f t="array" aca="1" ref="EE34" ca="1">_xll.BDP(C34,"AVERAGE_EV_TO_T12M_SALES")</f>
        <v>#NAME?</v>
      </c>
      <c r="EF34" s="15" t="e">
        <f ca="1">_xll.BDP(C34,"BEST_CURRENT_EV_BEST_SALES","best_fperiod_override=23Y")</f>
        <v>#NAME?</v>
      </c>
      <c r="EH34" s="15" t="e" cm="1">
        <f t="array" aca="1" ref="EH34" ca="1">_xll.BDP(C34,"CF_FREE_CASH_FLOW")</f>
        <v>#NAME?</v>
      </c>
      <c r="EI34" s="15" t="e" cm="1">
        <f t="array" aca="1" ref="EI34" ca="1">_xll.BDP(C34,"FREE_CASH_FLOW_YIELD")/100</f>
        <v>#NAME?</v>
      </c>
      <c r="EJ34" s="15" t="e" cm="1">
        <f t="array" aca="1" ref="EJ34" ca="1">_xll.BDP(C34,"TRAIL_12M_FREE_CASH_FLOW_PER_SH")</f>
        <v>#NAME?</v>
      </c>
      <c r="EL34" s="15" t="e" cm="1">
        <f t="array" aca="1" ref="EL34" ca="1">_xll.BDP(C34,"CF_CASH_FROM_OPER")</f>
        <v>#NAME?</v>
      </c>
      <c r="EM34" s="15" t="e" cm="1">
        <f t="array" aca="1" ref="EM34" ca="1">_xll.BDP(C34,"CF_CASH_FROM_INV_ACT")</f>
        <v>#NAME?</v>
      </c>
      <c r="EN34" s="15" t="e" cm="1">
        <f t="array" aca="1" ref="EN34" ca="1">_xll.BDP(C34,"CF_CASH_FROM_FNC_ACT")</f>
        <v>#NAME?</v>
      </c>
      <c r="EP34" s="15" t="e" cm="1">
        <f t="array" aca="1" ref="EP34" ca="1">_xll.BDP(C34,"TOT_ANALYST_REC")</f>
        <v>#NAME?</v>
      </c>
      <c r="EQ34" s="15" t="e" cm="1">
        <f t="array" aca="1" ref="EQ34" ca="1">_xll.BDP(C34,"TOT_BUY_REC")</f>
        <v>#NAME?</v>
      </c>
      <c r="ER34" s="15" t="e" cm="1">
        <f t="array" aca="1" ref="ER34" ca="1">_xll.BDP(C34,"TOT_HOLD_REC")</f>
        <v>#NAME?</v>
      </c>
      <c r="ES34" s="15" t="e" cm="1">
        <f t="array" aca="1" ref="ES34" ca="1">_xll.BDP(C34,"TOT_SELL_REC")</f>
        <v>#NAME?</v>
      </c>
      <c r="ET34" s="15" t="e" cm="1">
        <f t="array" aca="1" ref="ET34" ca="1">_xll.BDP(C34,"EQY_REC_CONS")</f>
        <v>#NAME?</v>
      </c>
      <c r="EV34" s="15" t="e" cm="1">
        <f t="array" aca="1" ref="EV34" ca="1">_xll.BDP(C34,"BEST_TARGET_HI")</f>
        <v>#NAME?</v>
      </c>
      <c r="EW34" s="15" t="e" cm="1">
        <f t="array" aca="1" ref="EW34" ca="1">_xll.BDP(C34,"BEST_TARGET_LO")</f>
        <v>#NAME?</v>
      </c>
      <c r="EX34" s="15" t="e" cm="1">
        <f t="array" aca="1" ref="EX34" ca="1">_xll.BDP(C34,"BEST_TARGET_MEDIAN")</f>
        <v>#NAME?</v>
      </c>
      <c r="EZ34" s="15" t="e" cm="1">
        <f t="array" aca="1" ref="EZ34" ca="1">_xll.BDP(C34,"BEST_TARGET_1WK_CHG")</f>
        <v>#NAME?</v>
      </c>
      <c r="FA34" s="15" t="e" cm="1">
        <f t="array" aca="1" ref="FA34" ca="1">_xll.BDP(C34,"BEST_TARGET_4WK_CHG")</f>
        <v>#NAME?</v>
      </c>
      <c r="FB34" s="15" t="e" cm="1">
        <f t="array" aca="1" ref="FB34" ca="1">_xll.BDP(C34,"BEST_TARGET_3MO_CHG")</f>
        <v>#NAME?</v>
      </c>
      <c r="FC34" s="15" t="e" cm="1">
        <f t="array" aca="1" ref="FC34" ca="1">_xll.BDP(C34,"BEST_TARGET_6MO_CHG")</f>
        <v>#NAME?</v>
      </c>
      <c r="FE34" s="15" t="e" cm="1">
        <f t="array" aca="1" ref="FE34" ca="1">_xll.BDP(C34,"ANNOUNCEMENT_DT")</f>
        <v>#NAME?</v>
      </c>
      <c r="FF34" s="15" t="e" cm="1">
        <f t="array" aca="1" ref="FF34" ca="1">_xll.BDP(C34,"EXPECTED_REPORT_DT")</f>
        <v>#NAME?</v>
      </c>
      <c r="FG34" s="15" t="e" cm="1">
        <f t="array" aca="1" ref="FG34" ca="1">_xll.BDP(C34,"EARNINGS_RELATED_IMPLIED_MOVE")</f>
        <v>#NAME?</v>
      </c>
      <c r="FI34" s="15" t="e" cm="1">
        <f t="array" aca="1" ref="FI34" ca="1">_xll.BDP(C34,"SALES_SURPRISE_LAST_QTR")</f>
        <v>#NAME?</v>
      </c>
      <c r="FJ34" s="15" t="e" cm="1">
        <f t="array" aca="1" ref="FJ34" ca="1">_xll.BDP(C34,"EPS_SURPRISE_LAST_QTR")</f>
        <v>#NAME?</v>
      </c>
      <c r="FL34" s="15" t="e">
        <f ca="1">(_xll.BDP(C34,"VOLUME_AVG_5D"))/1000</f>
        <v>#NAME?</v>
      </c>
      <c r="FM34" s="15" t="e">
        <f ca="1">(_xll.BDP(C34,"VOLUME_AVG_3M"))/1000</f>
        <v>#NAME?</v>
      </c>
      <c r="FN34" s="15" t="e">
        <f ca="1">(_xll.BDP(C34,"VOLUME_AVG_6M"))/1000</f>
        <v>#NAME?</v>
      </c>
      <c r="FP34" s="15" t="e" cm="1">
        <f t="array" aca="1" ref="FP34" ca="1">_xll.BDP(C34,"CIE_DES")</f>
        <v>#NAME?</v>
      </c>
      <c r="FQ34" s="15" t="s">
        <v>859</v>
      </c>
      <c r="FS34" s="15" t="e" cm="1">
        <f t="array" aca="1" ref="FS34" ca="1">_xll.BDP(C34,"HIGH_52WEEK")</f>
        <v>#NAME?</v>
      </c>
      <c r="FT34" s="15" t="e" cm="1">
        <f t="array" aca="1" ref="FT34" ca="1">_xll.BDP(C34,"LOW_52WEEK")</f>
        <v>#NAME?</v>
      </c>
      <c r="FV34" s="15" t="e" cm="1">
        <f t="array" aca="1" ref="FV34" ca="1">_xll.BDP(C34,"CHG_PCT_WTD")</f>
        <v>#NAME?</v>
      </c>
      <c r="FW34" s="15" t="e" cm="1">
        <f t="array" aca="1" ref="FW34" ca="1">_xll.BDP(C34,"CHG_PCT_MTD")</f>
        <v>#NAME?</v>
      </c>
      <c r="FX34" s="15" t="e" cm="1">
        <f t="array" aca="1" ref="FX34" ca="1">_xll.BDP(C34,"CHG_PCT_YTD")</f>
        <v>#NAME?</v>
      </c>
      <c r="FY34" s="15" t="e" cm="1">
        <f t="array" aca="1" ref="FY34" ca="1">_xll.BDP(C34,"CHG_PCT_1YR")</f>
        <v>#NAME?</v>
      </c>
      <c r="GA34" s="15" t="e">
        <f ca="1">_xll.BDP($C34,"BEST_NET_DEBT","best_fperiod_override=19Y")</f>
        <v>#NAME?</v>
      </c>
      <c r="GB34" s="15" t="e">
        <f ca="1">_xll.BDP($C34,"BEST_NET_DEBT","best_fperiod_override=20Y")</f>
        <v>#NAME?</v>
      </c>
      <c r="GC34" s="15" t="e">
        <f ca="1">_xll.BDP($C34,"BEST_NET_DEBT","best_fperiod_override=21Y")</f>
        <v>#NAME?</v>
      </c>
      <c r="GD34" s="15" t="e">
        <f ca="1">_xll.BDP($C34,"BEST_NET_DEBT","best_fperiod_override=22Y")</f>
        <v>#NAME?</v>
      </c>
      <c r="GE34" s="15" t="e">
        <f ca="1">_xll.BDP($C34,"BEST_NET_DEBT","best_fperiod_override=23Y")</f>
        <v>#NAME?</v>
      </c>
      <c r="GG34" s="15" t="e">
        <f t="shared" ca="1" si="274"/>
        <v>#NAME?</v>
      </c>
      <c r="GH34" s="15" t="e">
        <f t="shared" ca="1" si="275"/>
        <v>#NAME?</v>
      </c>
      <c r="GI34" s="15" t="e">
        <f t="shared" ca="1" si="276"/>
        <v>#NAME?</v>
      </c>
      <c r="GJ34" s="15" t="e">
        <f t="shared" ca="1" si="277"/>
        <v>#NAME?</v>
      </c>
      <c r="GK34" s="15" t="e">
        <f t="shared" ca="1" si="278"/>
        <v>#NAME?</v>
      </c>
      <c r="GM34" s="15" t="e" cm="1">
        <f t="array" aca="1" ref="GM34" ca="1">_xll.BDP(C34,"NET_DEBT_TO_EBITDA")</f>
        <v>#NAME?</v>
      </c>
      <c r="GN34" s="15" t="e" cm="1">
        <f t="array" aca="1" ref="GN34" ca="1">_xll.BDP(C34,"EBIT_TO_INT_EXP")</f>
        <v>#NAME?</v>
      </c>
      <c r="GO34" s="15" t="e" cm="1">
        <f t="array" aca="1" ref="GO34" ca="1">_xll.BDP(C34,"TOT_DEBT_TO_TOT_EQY")</f>
        <v>#NAME?</v>
      </c>
      <c r="GP34" s="15" t="e" cm="1">
        <f t="array" aca="1" ref="GP34" ca="1">_xll.BDP(C34,"TOT_DEBT_TO_TOT_ASSET")</f>
        <v>#NAME?</v>
      </c>
      <c r="GQ34" s="15" t="e" cm="1">
        <f t="array" aca="1" ref="GQ34" ca="1">_xll.BDP(C34,"ALTMAN_Z_SCORE")</f>
        <v>#NAME?</v>
      </c>
      <c r="GR34" s="15" t="e" cm="1">
        <f t="array" aca="1" ref="GR34" ca="1">_xll.BDP(C34,"CASH_%_CURRENT_MARKET_CAP")</f>
        <v>#NAME?</v>
      </c>
      <c r="GS34" s="15" t="e" cm="1">
        <f t="array" aca="1" ref="GS34" ca="1">_xll.BDP(C34,"CASH_TO_TOT_ASSET")</f>
        <v>#NAME?</v>
      </c>
      <c r="GU34" s="15" t="e" cm="1">
        <f t="array" aca="1" ref="GU34" ca="1">_xll.BDP(C34,"BOARD_SIZE")</f>
        <v>#NAME?</v>
      </c>
      <c r="GV34" s="15" t="e" cm="1">
        <f t="array" aca="1" ref="GV34" ca="1">_xll.BDP(C34,"PCT_INDEPENDENT_DIRECTORS")</f>
        <v>#NAME?</v>
      </c>
      <c r="GW34" s="15" t="e" cm="1">
        <f t="array" aca="1" ref="GW34" ca="1">_xll.BDP(C34,"BOARD_MEETING_ATTENDANCE_PCT")</f>
        <v>#NAME?</v>
      </c>
      <c r="GX34" s="15" t="e" cm="1">
        <f t="array" aca="1" ref="GX34" ca="1">_xll.BDP(C34,"BOARD_MEETINGS_PER_YR")</f>
        <v>#NAME?</v>
      </c>
      <c r="GY34" s="15" t="e" cm="1">
        <f t="array" aca="1" ref="GY34" ca="1">_xll.BDP(C34,"NUMBER_OF_WOMEN_ON_BOARD")</f>
        <v>#NAME?</v>
      </c>
      <c r="GZ34" s="15" t="e" cm="1">
        <f t="array" aca="1" ref="GZ34" ca="1">_xll.BDP(C34,"BOARD_AVERAGE_TENURE")</f>
        <v>#NAME?</v>
      </c>
      <c r="HA34" s="15" t="e" cm="1">
        <f t="array" aca="1" ref="HA34" ca="1">_xll.BDP(C34,"BOARD_AVERAGE_AGE")</f>
        <v>#NAME?</v>
      </c>
      <c r="HC34" s="15" t="e" cm="1">
        <f t="array" aca="1" ref="HC34" ca="1">_xll.BDP(C34,"TOT_COMP_AW_TO_CEO_&amp;_EQUIV")</f>
        <v>#NAME?</v>
      </c>
      <c r="HD34" s="15" t="e" cm="1">
        <f t="array" aca="1" ref="HD34" ca="1">_xll.BDP(C34,"TOT_COMPENSATION_AW_TO_EXECS")</f>
        <v>#NAME?</v>
      </c>
      <c r="HE34" s="15" t="e" cm="1">
        <f t="array" aca="1" ref="HE34" ca="1">_xll.BDP(C34,"CF_STOCK_BASED_COMPENSATION")</f>
        <v>#NAME?</v>
      </c>
      <c r="HF34" s="15" t="e" cm="1">
        <f t="array" aca="1" ref="HF34" ca="1">_xll.BDP(C34,"AVERAGE_BOD_TOTAL_COMPENSATION")</f>
        <v>#NAME?</v>
      </c>
      <c r="HH34" s="15" t="e" cm="1">
        <f t="array" aca="1" ref="HH34" ca="1">_xll.BDP(C34,"ISS_QUALITYSCORE")</f>
        <v>#NAME?</v>
      </c>
      <c r="HK34" s="15" t="e" cm="1">
        <f t="array" aca="1" ref="HK34" ca="1">_xll.BDP(C34,"EQY_SH_OUT")</f>
        <v>#NAME?</v>
      </c>
      <c r="HL34" s="15" t="e">
        <f t="shared" ca="1" si="279"/>
        <v>#NAME?</v>
      </c>
      <c r="HN34" s="15">
        <v>8.5</v>
      </c>
      <c r="HO34" s="15">
        <v>2</v>
      </c>
      <c r="HP34" s="39" t="e">
        <f t="shared" ca="1" si="280"/>
        <v>#NAME?</v>
      </c>
      <c r="HQ34" s="15" t="e">
        <f t="shared" ca="1" si="281"/>
        <v>#NAME?</v>
      </c>
      <c r="HS34" s="15" t="e">
        <f t="shared" ca="1" si="302"/>
        <v>#NAME?</v>
      </c>
      <c r="HU34" s="15" t="e">
        <f t="shared" ca="1" si="282"/>
        <v>#NAME?</v>
      </c>
      <c r="HW34" s="15" t="e">
        <f t="shared" ca="1" si="303"/>
        <v>#NAME?</v>
      </c>
      <c r="HY34" s="39" t="e">
        <f t="shared" ca="1" si="283"/>
        <v>#NAME?</v>
      </c>
      <c r="IA34" s="15" t="e">
        <f t="shared" ca="1" si="284"/>
        <v>#NAME?</v>
      </c>
      <c r="IB34" s="15" t="e">
        <f t="shared" ca="1" si="285"/>
        <v>#NAME?</v>
      </c>
      <c r="IC34" s="15" t="e">
        <f t="shared" ca="1" si="286"/>
        <v>#NAME?</v>
      </c>
      <c r="ID34" s="15" t="e">
        <f t="shared" ca="1" si="287"/>
        <v>#NAME?</v>
      </c>
      <c r="IE34" s="39" t="e">
        <f t="shared" ca="1" si="288"/>
        <v>#NAME?</v>
      </c>
      <c r="IF34" s="39">
        <f t="shared" si="289"/>
        <v>16.768996780616185</v>
      </c>
      <c r="IG34" s="39" t="e">
        <f t="shared" ca="1" si="290"/>
        <v>#NAME?</v>
      </c>
      <c r="II34" s="15">
        <f t="shared" si="304"/>
        <v>15</v>
      </c>
    </row>
    <row r="35" spans="1:243">
      <c r="A35" s="15">
        <f t="shared" si="305"/>
        <v>15</v>
      </c>
      <c r="B35" s="15" t="s">
        <v>34</v>
      </c>
      <c r="C35" s="15" t="s">
        <v>507</v>
      </c>
      <c r="D35" s="15" t="s">
        <v>33</v>
      </c>
      <c r="E35" s="15" t="str">
        <f t="shared" si="236"/>
        <v>A1TH34</v>
      </c>
      <c r="F35" s="15">
        <f t="shared" si="237"/>
        <v>15</v>
      </c>
      <c r="G35" s="15" t="str">
        <f t="shared" si="238"/>
        <v>Autohome Inc</v>
      </c>
      <c r="H35" s="24">
        <v>1.6455999999999998E-4</v>
      </c>
      <c r="I35" s="15" t="e" cm="1">
        <f t="array" aca="1" ref="I35" ca="1">_xll.BDP(C35,"GICS_SECTOR_NAME")</f>
        <v>#NAME?</v>
      </c>
      <c r="J35" s="15" t="e">
        <f t="shared" ca="1" si="239"/>
        <v>#NAME?</v>
      </c>
      <c r="K35" s="46" t="e" cm="1">
        <f t="array" aca="1" ref="K35" ca="1">_xll.BDP(C35,"BEST_PE_RATIO")</f>
        <v>#NAME?</v>
      </c>
      <c r="L35" s="46" t="e" cm="1">
        <f t="array" aca="1" ref="L35" ca="1">_xll.BDP(C35,"px_last")</f>
        <v>#NAME?</v>
      </c>
      <c r="M35" s="15" t="e" cm="1">
        <f t="array" aca="1" ref="M35" ca="1">_xll.BDP(C35,"COUNTRY_FULL_NAME")</f>
        <v>#NAME?</v>
      </c>
      <c r="N35" s="15" t="e" cm="1">
        <f t="array" aca="1" ref="N35" ca="1">_xll.BDP(C35,"px_last")</f>
        <v>#NAME?</v>
      </c>
      <c r="O35" s="15" t="e" cm="1">
        <f t="array" aca="1" ref="O35" ca="1">_xll.BDP(C35,"CRNCY")</f>
        <v>#NAME?</v>
      </c>
      <c r="Q35" s="15" t="e" cm="1">
        <f t="array" aca="1" ref="Q35" ca="1">_xll.BDP(C35,"GICS_SECTOR_NAME")</f>
        <v>#NAME?</v>
      </c>
      <c r="R35" s="15" t="e" cm="1">
        <f t="array" aca="1" ref="R35" ca="1">_xll.BDP(C35,"GICS_INDUSTRY_NAME")</f>
        <v>#NAME?</v>
      </c>
      <c r="S35" s="15" t="e" cm="1">
        <f t="array" aca="1" ref="S35" ca="1">_xll.BDP(C35,"GICS_INDUSTRY_GROUP_NAME")</f>
        <v>#NAME?</v>
      </c>
      <c r="T35" s="15" t="e" cm="1">
        <f t="array" aca="1" ref="T35" ca="1">_xll.BDP(C35,"GICS_SUB_INDUSTRY_NAME")</f>
        <v>#NAME?</v>
      </c>
      <c r="U35" s="15" t="s">
        <v>1525</v>
      </c>
      <c r="V35" s="15" t="e">
        <f ca="1">_xll.BDH(C35,"SALES_REV_TURN","FY 2009","FY 2009","Currency=USD","Period=FY","BEST_FPERIOD_OVERRIDE=FY","FILING_STATUS=MR","SCALING_FORMAT=MLN","FA_ADJUSTED=Adjusted","Sort=A","Dates=H","DateFormat=P","Fill=—","Direction=H","UseDPDF=Y")/M11</f>
        <v>#NAME?</v>
      </c>
      <c r="W35" s="15" t="e">
        <f ca="1">_xll.BDH(C35,"SALES_REV_TURN","FY 2019","FY 2019","Currency=USD","Period=FY","BEST_FPERIOD_OVERRIDE=FY","FILING_STATUS=MR","SCALING_FORMAT=MLN","FA_ADJUSTED=Adjusted","Sort=A","Dates=H","DateFormat=P","Fill=—","Direction=H","UseDPDF=Y")/M11</f>
        <v>#NAME?</v>
      </c>
      <c r="X35" s="15" t="e">
        <f ca="1">_xll.BDH(C35,"SALES_REV_TURN","FY 2020","FY 2020","Currency=USD","Period=FY","BEST_FPERIOD_OVERRIDE=FY","FILING_STATUS=MR","SCALING_FORMAT=MLN","FA_ADJUSTED=Adjusted","Sort=A","Dates=H","DateFormat=P","Fill=—","Direction=H","UseDPDF=Y")/M11</f>
        <v>#NAME?</v>
      </c>
      <c r="Y35" s="15" t="e">
        <f ca="1">_xll.BDH(C35,"SALES_REV_TURN","FY 2021","FY 2021","Currency=USD","Period=FY","BEST_FPERIOD_OVERRIDE=FY","FILING_STATUS=MR","SCALING_FORMAT=MLN","FA_ADJUSTED=Adjusted","Sort=A","Dates=H","DateFormat=P","Fill=—","Direction=H","UseDPDF=Y")/M11</f>
        <v>#NAME?</v>
      </c>
      <c r="Z35" s="15" t="e">
        <f ca="1">_xll.BDH(C35,"SALES_REV_TURN","FY 2022","FY 2022","Currency=USD","Period=FY","BEST_FPERIOD_OVERRIDE=FY","FILING_STATUS=MR","SCALING_FORMAT=MLN","FA_ADJUSTED=Adjusted","Sort=A","Dates=H","DateFormat=P","Fill=—","Direction=H","UseDPDF=Y")/M11</f>
        <v>#NAME?</v>
      </c>
      <c r="AA35" s="15" t="e">
        <f ca="1">+_xll.BDP($C35,AA$15,"BEST_FPERIOD_OVERRIDE="&amp;AA$16)/M11</f>
        <v>#NAME?</v>
      </c>
      <c r="AB35" s="15" t="e">
        <f ca="1">+_xll.BDP($C35,AB$15,"BEST_FPERIOD_OVERRIDE="&amp;AB$16)/M11</f>
        <v>#NAME?</v>
      </c>
      <c r="AC35" s="15" t="e">
        <f ca="1">+_xll.BDP($C35,AC$15,"BEST_FPERIOD_OVERRIDE="&amp;AC$16)</f>
        <v>#NAME?</v>
      </c>
      <c r="AD35" s="15" t="e">
        <f ca="1">+_xll.BDP($C35,AD$15,"BEST_FPERIOD_OVERRIDE="&amp;AD$16)</f>
        <v>#NAME?</v>
      </c>
      <c r="AF35" s="25" t="e">
        <f t="shared" ca="1" si="240"/>
        <v>#NAME?</v>
      </c>
      <c r="AG35" s="25" t="e">
        <f t="shared" ca="1" si="241"/>
        <v>#NAME?</v>
      </c>
      <c r="AH35" s="25" t="e">
        <f t="shared" ca="1" si="242"/>
        <v>#NAME?</v>
      </c>
      <c r="AI35" s="25" t="e">
        <f t="shared" ca="1" si="243"/>
        <v>#NAME?</v>
      </c>
      <c r="AJ35" s="25" t="e">
        <f t="shared" ca="1" si="244"/>
        <v>#NAME?</v>
      </c>
      <c r="AK35" s="25" t="e">
        <f t="shared" ca="1" si="245"/>
        <v>#NAME?</v>
      </c>
      <c r="AL35" s="25" t="e">
        <f t="shared" ca="1" si="291"/>
        <v>#NAME?</v>
      </c>
      <c r="AM35" s="25" t="e">
        <f t="shared" ca="1" si="246"/>
        <v>#NAME?</v>
      </c>
      <c r="AN35" s="25" t="e">
        <f t="shared" ca="1" si="247"/>
        <v>#NAME?</v>
      </c>
      <c r="AP35" s="15" t="e">
        <f ca="1">_xll.BDH(C35,"EBITDA","FY 2009","FY 2009","Currency=USD","Period=FY","BEST_FPERIOD_OVERRIDE=FY","FILING_STATUS=MR","SCALING_FORMAT=MLN","FA_ADJUSTED=Adjusted","Sort=A","Dates=H","DateFormat=P","Fill=—","Direction=H","UseDPDF=Y")/M11</f>
        <v>#NAME?</v>
      </c>
      <c r="AQ35" s="15" t="e">
        <f ca="1">_xll.BDH(C35,"EBITDA","FY 2019","FY 2019","Currency=USD","Period=FY","BEST_FPERIOD_OVERRIDE=FY","FILING_STATUS=MR","SCALING_FORMAT=MLN","FA_ADJUSTED=Adjusted","Sort=A","Dates=H","DateFormat=P","Fill=—","Direction=H","UseDPDF=Y")/M11</f>
        <v>#NAME?</v>
      </c>
      <c r="AR35" s="15" t="e">
        <f ca="1">_xll.BDH(C35,"EBITDA","FY 2020","FY 2020","Currency=USD","Period=FY","BEST_FPERIOD_OVERRIDE=FY","FILING_STATUS=MR","SCALING_FORMAT=MLN","FA_ADJUSTED=Adjusted","Sort=A","Dates=H","DateFormat=P","Fill=—","Direction=H","UseDPDF=Y")/M11</f>
        <v>#NAME?</v>
      </c>
      <c r="AS35" s="15" t="e">
        <f ca="1">_xll.BDH(C35,"EBITDA","FY 2021","FY 2021","Currency=USD","Period=FY","BEST_FPERIOD_OVERRIDE=FY","FILING_STATUS=MR","SCALING_FORMAT=MLN","FA_ADJUSTED=Adjusted","Sort=A","Dates=H","DateFormat=P","Fill=—","Direction=H","UseDPDF=Y")/M11</f>
        <v>#NAME?</v>
      </c>
      <c r="AT35" s="15" t="e">
        <f ca="1">_xll.BDH(C35,"EBITDA","FY 2022","FY 2022","Currency=USD","Period=FY","BEST_FPERIOD_OVERRIDE=FY","FILING_STATUS=MR","SCALING_FORMAT=MLN","FA_ADJUSTED=Adjusted","Sort=A","Dates=H","DateFormat=P","Fill=—","Direction=H","UseDPDF=Y")/M11</f>
        <v>#NAME?</v>
      </c>
      <c r="AU35" s="15" t="e">
        <f ca="1">+_xll.BDP($C35,AU$15,"BEST_FPERIOD_OVERRIDE="&amp;AU$16)/M11</f>
        <v>#NAME?</v>
      </c>
      <c r="AV35" s="15" t="e">
        <f ca="1">+_xll.BDP($C35,AV$15,"BEST_FPERIOD_OVERRIDE="&amp;AV$16)/M11</f>
        <v>#NAME?</v>
      </c>
      <c r="AW35" s="15" t="e">
        <f ca="1">+_xll.BDP($C35,AW$15,"BEST_FPERIOD_OVERRIDE="&amp;AW$16)/M11</f>
        <v>#NAME?</v>
      </c>
      <c r="AX35" s="15" t="e">
        <f ca="1">+_xll.BDP($C35,AX$15,"BEST_FPERIOD_OVERRIDE="&amp;AX$16)</f>
        <v>#NAME?</v>
      </c>
      <c r="AZ35" s="25" t="e">
        <f t="shared" ca="1" si="248"/>
        <v>#NAME?</v>
      </c>
      <c r="BA35" s="25" t="e">
        <f t="shared" ca="1" si="249"/>
        <v>#NAME?</v>
      </c>
      <c r="BB35" s="25" t="e">
        <f t="shared" ca="1" si="250"/>
        <v>#NAME?</v>
      </c>
      <c r="BC35" s="25" t="e">
        <f t="shared" ca="1" si="251"/>
        <v>#NAME?</v>
      </c>
      <c r="BD35" s="25" t="e">
        <f t="shared" ca="1" si="252"/>
        <v>#NAME?</v>
      </c>
      <c r="BE35" s="25" t="e">
        <f t="shared" ca="1" si="253"/>
        <v>#NAME?</v>
      </c>
      <c r="BF35" s="25" t="e">
        <f t="shared" ca="1" si="292"/>
        <v>#NAME?</v>
      </c>
      <c r="BG35" s="25" t="e">
        <f t="shared" ca="1" si="254"/>
        <v>#NAME?</v>
      </c>
      <c r="BH35" s="25" t="e">
        <f t="shared" ca="1" si="255"/>
        <v>#NAME?</v>
      </c>
      <c r="BJ35" s="25" t="e">
        <f t="shared" ca="1" si="256"/>
        <v>#NAME?</v>
      </c>
      <c r="BK35" s="25" t="e">
        <f t="shared" ca="1" si="257"/>
        <v>#NAME?</v>
      </c>
      <c r="BL35" s="25" t="e">
        <f t="shared" ca="1" si="258"/>
        <v>#NAME?</v>
      </c>
      <c r="BM35" s="25" t="e">
        <f t="shared" ca="1" si="259"/>
        <v>#NAME?</v>
      </c>
      <c r="BN35" s="25" t="e">
        <f t="shared" ca="1" si="260"/>
        <v>#NAME?</v>
      </c>
      <c r="BO35" s="25" t="e">
        <f t="shared" ca="1" si="261"/>
        <v>#NAME?</v>
      </c>
      <c r="BP35" s="25" t="e">
        <f t="shared" ca="1" si="262"/>
        <v>#NAME?</v>
      </c>
      <c r="BQ35" s="25" t="e">
        <f t="shared" ca="1" si="263"/>
        <v>#NAME?</v>
      </c>
      <c r="BR35" s="15" t="e">
        <f ca="1">_xll.BDH(C35,"EARN_FOR_COMMON","FY 2009","FY 2009","Currency=USD","Period=FY","BEST_FPERIOD_OVERRIDE=FY","FILING_STATUS=MR","SCALING_FORMAT=MLN","FA_ADJUSTED=Adjusted","Sort=A","Dates=H","DateFormat=P","Fill=—","Direction=H","UseDPDF=Y")/M11</f>
        <v>#NAME?</v>
      </c>
      <c r="BS35" s="15" t="e">
        <f ca="1">_xll.BDH(C35,"EARN_FOR_COMMON","FY 2019","FY 2019","Currency=USD","Period=FY","BEST_FPERIOD_OVERRIDE=FY","FILING_STATUS=MR","SCALING_FORMAT=MLN","FA_ADJUSTED=Adjusted","Sort=A","Dates=H","DateFormat=P","Fill=—","Direction=H","UseDPDF=Y")/M11</f>
        <v>#NAME?</v>
      </c>
      <c r="BT35" s="15" t="e">
        <f ca="1">_xll.BDH(C35,"EARN_FOR_COMMON","FY 2020","FY 2020","Currency=USD","Period=FY","BEST_FPERIOD_OVERRIDE=FY","FILING_STATUS=MR","SCALING_FORMAT=MLN","FA_ADJUSTED=Adjusted","Sort=A","Dates=H","DateFormat=P","Fill=—","Direction=H","UseDPDF=Y")/M11</f>
        <v>#NAME?</v>
      </c>
      <c r="BU35" s="15" t="e">
        <f ca="1">_xll.BDH(C35,"EARN_FOR_COMMON","FY 2021","FY 2021","Currency=USD","Period=FY","BEST_FPERIOD_OVERRIDE=FY","FILING_STATUS=MR","SCALING_FORMAT=MLN","FA_ADJUSTED=Adjusted","Sort=A","Dates=H","DateFormat=P","Fill=—","Direction=H","UseDPDF=Y")/M11</f>
        <v>#NAME?</v>
      </c>
      <c r="BV35" s="15" t="e">
        <f ca="1">_xll.BDH(C35,"EARN_FOR_COMMON","FY 2022","FY 2022","Currency=USD","Period=FY","BEST_FPERIOD_OVERRIDE=FY","FILING_STATUS=MR","SCALING_FORMAT=MLN","FA_ADJUSTED=Adjusted","Sort=A","Dates=H","DateFormat=P","Fill=—","Direction=H","UseDPDF=Y")/M11</f>
        <v>#NAME?</v>
      </c>
      <c r="BW35" s="15" t="e">
        <f ca="1">+_xll.BDP($C35,BW$15,"BEST_FPERIOD_OVERRIDE="&amp;BW$16)/M11</f>
        <v>#NAME?</v>
      </c>
      <c r="BX35" s="15" t="e">
        <f ca="1">+_xll.BDP($C35,BX$15,"BEST_FPERIOD_OVERRIDE="&amp;BX$16)/M11</f>
        <v>#NAME?</v>
      </c>
      <c r="BY35" s="15" t="e">
        <f ca="1">+_xll.BDP($C35,BY$15,"BEST_FPERIOD_OVERRIDE="&amp;BY$16)/M11</f>
        <v>#NAME?</v>
      </c>
      <c r="BZ35" s="15" t="e">
        <f ca="1">+_xll.BDP($C35,BZ$15,"BEST_FPERIOD_OVERRIDE="&amp;BZ$16)</f>
        <v>#NAME?</v>
      </c>
      <c r="CB35" s="25" t="e">
        <f t="shared" ca="1" si="264"/>
        <v>#NAME?</v>
      </c>
      <c r="CC35" s="25" t="e">
        <f t="shared" ca="1" si="265"/>
        <v>#NAME?</v>
      </c>
      <c r="CD35" s="25" t="e">
        <f t="shared" ca="1" si="266"/>
        <v>#NAME?</v>
      </c>
      <c r="CE35" s="25" t="e">
        <f t="shared" ca="1" si="267"/>
        <v>#NAME?</v>
      </c>
      <c r="CF35" s="25" t="e">
        <f t="shared" ca="1" si="268"/>
        <v>#NAME?</v>
      </c>
      <c r="CG35" s="25" t="e">
        <f t="shared" ca="1" si="269"/>
        <v>#NAME?</v>
      </c>
      <c r="CH35" s="25" t="e">
        <f t="shared" ca="1" si="293"/>
        <v>#NAME?</v>
      </c>
      <c r="CI35" s="25" t="e">
        <f t="shared" ca="1" si="270"/>
        <v>#NAME?</v>
      </c>
      <c r="CJ35" s="25" t="e">
        <f t="shared" ca="1" si="271"/>
        <v>#NAME?</v>
      </c>
      <c r="CM35" s="25" t="e">
        <f t="shared" ca="1" si="294"/>
        <v>#NAME?</v>
      </c>
      <c r="CN35" s="25" t="e">
        <f t="shared" ca="1" si="295"/>
        <v>#NAME?</v>
      </c>
      <c r="CO35" s="25" t="e">
        <f t="shared" ca="1" si="296"/>
        <v>#NAME?</v>
      </c>
      <c r="CP35" s="25" t="e">
        <f t="shared" ca="1" si="297"/>
        <v>#NAME?</v>
      </c>
      <c r="CQ35" s="25" t="e">
        <f t="shared" ca="1" si="298"/>
        <v>#NAME?</v>
      </c>
      <c r="CR35" s="25" t="e">
        <f t="shared" ca="1" si="299"/>
        <v>#NAME?</v>
      </c>
      <c r="CS35" s="25" t="e">
        <f t="shared" ca="1" si="300"/>
        <v>#NAME?</v>
      </c>
      <c r="CT35" s="15" t="e">
        <f t="shared" ca="1" si="301"/>
        <v>#NAME?</v>
      </c>
      <c r="CU35" s="25">
        <f>_xll.BDH($C35,"RETURN_ON_INV_CAPITAL","FY 2019","FY 2019","Currency=USD","Period=FY","BEST_FPERIOD_OVERRIDE=FY","FILING_STATUS=MR","FA_ADJUSTED=GAAP","Sort=A","Dates=H","DateFormat=P","Fill=—","Direction=H","UseDPDF=Y")/100</f>
        <v>0.20827100000000001</v>
      </c>
      <c r="CV35" s="25">
        <f>_xll.BDH($C35,"RETURN_ON_INV_CAPITAL","FY 2020","FY 2020","Currency=USD","Period=FY","BEST_FPERIOD_OVERRIDE=FY","FILING_STATUS=MR","FA_ADJUSTED=GAAP","Sort=A","Dates=H","DateFormat=P","Fill=—","Direction=H","UseDPDF=Y")/100</f>
        <v>0.16685900000000001</v>
      </c>
      <c r="CW35" s="25">
        <f>_xll.BDH($C35,"RETURN_ON_INV_CAPITAL","FY 2021","FY 2021","Currency=USD","Period=FY","BEST_FPERIOD_OVERRIDE=FY","FILING_STATUS=MR","FA_ADJUSTED=GAAP","Sort=A","Dates=H","DateFormat=P","Fill=—","Direction=H","UseDPDF=Y")/100</f>
        <v>7.8784999999999994E-2</v>
      </c>
      <c r="CX35" s="25">
        <f>_xll.BDH(C35,"RETURN_COM_EQY","FY 2022","FY 2022","Currency=USD","Period=FY","BEST_FPERIOD_OVERRIDE=FY","FILING_STATUS=MR","FA_ADJUSTED=GAAP","Sort=A","Dates=H","DateFormat=P","Fill=—","Direction=H","UseDPDF=Y")/100</f>
        <v>7.7704999999999996E-2</v>
      </c>
      <c r="CZ35" s="15">
        <f>_xll.BDH($C35,"RETURN_COM_EQY","FY 2019","FY 2019","Currency=USD","Period=FY","BEST_FPERIOD_OVERRIDE=FY","FILING_STATUS=MR","FA_ADJUSTED=GAAP","Sort=A","Dates=H","DateFormat=P","Fill=—","Direction=H","UseDPDF=Y")/100</f>
        <v>0.24840199999999998</v>
      </c>
      <c r="DA35" s="15">
        <f>_xll.BDH($C35,"RETURN_COM_EQY","FY 2020","FY 2020","Currency=USD","Period=FY","BEST_FPERIOD_OVERRIDE=FY","FILING_STATUS=MR","FA_ADJUSTED=GAAP","Sort=A","Dates=H","DateFormat=P","Fill=—","Direction=H","UseDPDF=Y")/100</f>
        <v>0.211145</v>
      </c>
      <c r="DB35" s="15">
        <f>_xll.BDH($C35,"RETURN_COM_EQY","FY 2021","FY 2021","Currency=USD","Period=FY","BEST_FPERIOD_OVERRIDE=FY","FILING_STATUS=MR","FA_ADJUSTED=GAAP","Sort=A","Dates=H","DateFormat=P","Fill=—","Direction=H","UseDPDF=Y")/100</f>
        <v>0.11173899999999999</v>
      </c>
      <c r="DC35" s="25">
        <f>_xll.BDH(C35,"RETURN_COM_EQY","FY 2022","FY 2022","Currency=USD","Period=FY","BEST_FPERIOD_OVERRIDE=FY","FILING_STATUS=MR","FA_ADJUSTED=GAAP","Sort=A","Dates=H","DateFormat=P","Fill=—","Direction=H","UseDPDF=Y")</f>
        <v>7.7705000000000002</v>
      </c>
      <c r="DD35" s="15" t="e">
        <f ca="1">(_xll.BDP(C35,"BEST_ROE","best_fperiod_override=23Y"))/100</f>
        <v>#NAME?</v>
      </c>
      <c r="DF35" s="25" t="e">
        <f ca="1">(_xll.BDP($C35,"BEST_DIV_YLD","best_fperiod_override=19Y"))/100</f>
        <v>#NAME?</v>
      </c>
      <c r="DG35" s="25" t="e">
        <f ca="1">(_xll.BDP($C35,"BEST_DIV_YLD","best_fperiod_override=20Y"))/100</f>
        <v>#NAME?</v>
      </c>
      <c r="DH35" s="25" t="e">
        <f ca="1">(_xll.BDP($C35,"BEST_DIV_YLD","best_fperiod_override=21Y"))/100</f>
        <v>#NAME?</v>
      </c>
      <c r="DI35" s="25" t="e">
        <f ca="1">(_xll.BDP($C35,"BEST_DIV_YLD","best_fperiod_override=22Y"))/100</f>
        <v>#NAME?</v>
      </c>
      <c r="DJ35" s="25" t="e">
        <f ca="1">(_xll.BDP($C35,"BEST_DIV_YLD","best_fperiod_override=23Y"))/100</f>
        <v>#NAME?</v>
      </c>
      <c r="DL35" s="48" t="e" cm="1">
        <f t="array" aca="1" ref="DL35" ca="1">_xll.BDP($C35,$DL$12)/1000/M11</f>
        <v>#NAME?</v>
      </c>
      <c r="DM35" s="48" t="e" cm="1">
        <f t="array" aca="1" ref="DM35" ca="1">_xll.BDP($C35,$DL$13)*1000/M11</f>
        <v>#NAME?</v>
      </c>
      <c r="DN35" s="48" t="e">
        <f t="shared" ca="1" si="273"/>
        <v>#NAME?</v>
      </c>
      <c r="DO35" s="48" t="e" cm="1">
        <f t="array" aca="1" ref="DO35" ca="1">_xll.BDP($C35,$DL$15)*1000</f>
        <v>#NAME?</v>
      </c>
      <c r="DQ35" s="15" t="e" cm="1">
        <f t="array" aca="1" ref="DQ35" ca="1">_xll.BDP(C35,"WACC")</f>
        <v>#NAME?</v>
      </c>
      <c r="DR35" s="15" t="e" cm="1">
        <f t="array" aca="1" ref="DR35" ca="1">_xll.BDP(C35,"WACC_COST_EQUITY")</f>
        <v>#NAME?</v>
      </c>
      <c r="DS35" s="15" t="e" cm="1">
        <f t="array" aca="1" ref="DS35" ca="1">_xll.BDP(C35,"WACC_COST_EQUITY")</f>
        <v>#NAME?</v>
      </c>
      <c r="DU35" s="15" t="e" cm="1">
        <f t="array" aca="1" ref="DU35" ca="1">_xll.BDP(C35,"BEST_PE_RATIO")</f>
        <v>#NAME?</v>
      </c>
      <c r="DV35" s="15" t="e" cm="1">
        <f t="array" aca="1" ref="DV35" ca="1">_xll.BDP(C35,"FIVE_YR_AVG_PRICE_EARNINGS")</f>
        <v>#NAME?</v>
      </c>
      <c r="DW35" s="15" t="e" cm="1">
        <f t="array" aca="1" ref="DW35" ca="1">_xll.BDP(C35,"10_YEAR_MOVING_AVERAGE_PE")</f>
        <v>#NAME?</v>
      </c>
      <c r="DY35" s="15" t="e" cm="1">
        <f t="array" aca="1" ref="DY35" ca="1">_xll.BDP(C35,"BEST_CUR_EV_TO_EBITDA")</f>
        <v>#NAME?</v>
      </c>
      <c r="DZ35" s="15" t="e" cm="1">
        <f t="array" aca="1" ref="DZ35" ca="1">_xll.BDP(C35,"FIVE_YEAR_AVG_EV_TO_T12_EBITDA")</f>
        <v>#NAME?</v>
      </c>
      <c r="EB35" s="15" t="e" cm="1">
        <f t="array" aca="1" ref="EB35" ca="1">_xll.BDP(C35,"BEST_PX_BPS_RATIO")</f>
        <v>#NAME?</v>
      </c>
      <c r="EC35" s="15" t="e" cm="1">
        <f t="array" aca="1" ref="EC35" ca="1">_xll.BDP(C35,"FIVE_YEAR_AVG_PRICE_BOOK")</f>
        <v>#NAME?</v>
      </c>
      <c r="ED35" s="15" t="e" cm="1">
        <f t="array" aca="1" ref="ED35" ca="1">_xll.BDP(C35,"EV_TO_T12M_SALES")</f>
        <v>#NAME?</v>
      </c>
      <c r="EE35" s="15" t="e" cm="1">
        <f t="array" aca="1" ref="EE35" ca="1">_xll.BDP(C35,"AVERAGE_EV_TO_T12M_SALES")</f>
        <v>#NAME?</v>
      </c>
      <c r="EF35" s="15" t="e">
        <f ca="1">_xll.BDP(C35,"BEST_CURRENT_EV_BEST_SALES","best_fperiod_override=23Y")</f>
        <v>#NAME?</v>
      </c>
      <c r="EH35" s="15" t="e" cm="1">
        <f t="array" aca="1" ref="EH35" ca="1">_xll.BDP(C35,"CF_FREE_CASH_FLOW")/M11</f>
        <v>#NAME?</v>
      </c>
      <c r="EI35" s="15" t="e" cm="1">
        <f t="array" aca="1" ref="EI35" ca="1">_xll.BDP(C35,"FREE_CASH_FLOW_YIELD")/100</f>
        <v>#NAME?</v>
      </c>
      <c r="EJ35" s="15" t="e" cm="1">
        <f t="array" aca="1" ref="EJ35" ca="1">_xll.BDP(C35,"TRAIL_12M_FREE_CASH_FLOW_PER_SH")/M11</f>
        <v>#NAME?</v>
      </c>
      <c r="EL35" s="15" t="e" cm="1">
        <f t="array" aca="1" ref="EL35" ca="1">_xll.BDP(C35,"CF_CASH_FROM_OPER")/M11</f>
        <v>#NAME?</v>
      </c>
      <c r="EM35" s="15" t="e" cm="1">
        <f t="array" aca="1" ref="EM35" ca="1">_xll.BDP(C35,"CF_CASH_FROM_INV_ACT")/M11</f>
        <v>#NAME?</v>
      </c>
      <c r="EN35" s="15" t="e" cm="1">
        <f t="array" aca="1" ref="EN35" ca="1">_xll.BDP(C35,"CF_CASH_FROM_FNC_ACT")/M11</f>
        <v>#NAME?</v>
      </c>
      <c r="EP35" s="15" t="e" cm="1">
        <f t="array" aca="1" ref="EP35" ca="1">_xll.BDP(C35,"TOT_ANALYST_REC")</f>
        <v>#NAME?</v>
      </c>
      <c r="EQ35" s="15" t="e" cm="1">
        <f t="array" aca="1" ref="EQ35" ca="1">_xll.BDP(C35,"TOT_BUY_REC")</f>
        <v>#NAME?</v>
      </c>
      <c r="ER35" s="15" t="e" cm="1">
        <f t="array" aca="1" ref="ER35" ca="1">_xll.BDP(C35,"TOT_HOLD_REC")</f>
        <v>#NAME?</v>
      </c>
      <c r="ES35" s="15" t="e" cm="1">
        <f t="array" aca="1" ref="ES35" ca="1">_xll.BDP(C35,"TOT_SELL_REC")</f>
        <v>#NAME?</v>
      </c>
      <c r="ET35" s="15" t="e" cm="1">
        <f t="array" aca="1" ref="ET35" ca="1">_xll.BDP(C35,"EQY_REC_CONS")</f>
        <v>#NAME?</v>
      </c>
      <c r="EV35" s="15" t="e" cm="1">
        <f t="array" aca="1" ref="EV35" ca="1">_xll.BDP(C35,"BEST_TARGET_HI")</f>
        <v>#NAME?</v>
      </c>
      <c r="EW35" s="15" t="e" cm="1">
        <f t="array" aca="1" ref="EW35" ca="1">_xll.BDP(C35,"BEST_TARGET_LO")</f>
        <v>#NAME?</v>
      </c>
      <c r="EX35" s="15" t="e" cm="1">
        <f t="array" aca="1" ref="EX35" ca="1">_xll.BDP(C35,"BEST_TARGET_MEDIAN")</f>
        <v>#NAME?</v>
      </c>
      <c r="EZ35" s="15" t="e" cm="1">
        <f t="array" aca="1" ref="EZ35" ca="1">_xll.BDP(C35,"BEST_TARGET_1WK_CHG")</f>
        <v>#NAME?</v>
      </c>
      <c r="FA35" s="15" t="e" cm="1">
        <f t="array" aca="1" ref="FA35" ca="1">_xll.BDP(C35,"BEST_TARGET_4WK_CHG")</f>
        <v>#NAME?</v>
      </c>
      <c r="FB35" s="15" t="e" cm="1">
        <f t="array" aca="1" ref="FB35" ca="1">_xll.BDP(C35,"BEST_TARGET_3MO_CHG")</f>
        <v>#NAME?</v>
      </c>
      <c r="FC35" s="15" t="e" cm="1">
        <f t="array" aca="1" ref="FC35" ca="1">_xll.BDP(C35,"BEST_TARGET_6MO_CHG")</f>
        <v>#NAME?</v>
      </c>
      <c r="FE35" s="15" t="e" cm="1">
        <f t="array" aca="1" ref="FE35" ca="1">_xll.BDP(C35,"ANNOUNCEMENT_DT")</f>
        <v>#NAME?</v>
      </c>
      <c r="FF35" s="15" t="e" cm="1">
        <f t="array" aca="1" ref="FF35" ca="1">_xll.BDP(C35,"EXPECTED_REPORT_DT")</f>
        <v>#NAME?</v>
      </c>
      <c r="FG35" s="15" t="e" cm="1">
        <f t="array" aca="1" ref="FG35" ca="1">_xll.BDP(C35,"EARNINGS_RELATED_IMPLIED_MOVE")</f>
        <v>#NAME?</v>
      </c>
      <c r="FI35" s="15" t="e" cm="1">
        <f t="array" aca="1" ref="FI35" ca="1">_xll.BDP(C35,"SALES_SURPRISE_LAST_QTR")</f>
        <v>#NAME?</v>
      </c>
      <c r="FJ35" s="15" t="e" cm="1">
        <f t="array" aca="1" ref="FJ35" ca="1">_xll.BDP(C35,"EPS_SURPRISE_LAST_QTR")</f>
        <v>#NAME?</v>
      </c>
      <c r="FL35" s="15" t="e">
        <f ca="1">(_xll.BDP(C35,"VOLUME_AVG_5D"))/1000</f>
        <v>#NAME?</v>
      </c>
      <c r="FM35" s="15" t="e">
        <f ca="1">(_xll.BDP(C35,"VOLUME_AVG_3M"))/1000</f>
        <v>#NAME?</v>
      </c>
      <c r="FN35" s="15" t="e">
        <f ca="1">(_xll.BDP(C35,"VOLUME_AVG_6M"))/1000</f>
        <v>#NAME?</v>
      </c>
      <c r="FP35" s="15" t="e" cm="1">
        <f t="array" aca="1" ref="FP35" ca="1">_xll.BDP(C35,"CIE_DES")</f>
        <v>#NAME?</v>
      </c>
      <c r="FQ35" s="15" t="s">
        <v>860</v>
      </c>
      <c r="FS35" s="15" t="e" cm="1">
        <f t="array" aca="1" ref="FS35" ca="1">_xll.BDP(C35,"HIGH_52WEEK")</f>
        <v>#NAME?</v>
      </c>
      <c r="FT35" s="15" t="e" cm="1">
        <f t="array" aca="1" ref="FT35" ca="1">_xll.BDP(C35,"LOW_52WEEK")</f>
        <v>#NAME?</v>
      </c>
      <c r="FV35" s="15" t="e" cm="1">
        <f t="array" aca="1" ref="FV35" ca="1">_xll.BDP(C35,"CHG_PCT_WTD")</f>
        <v>#NAME?</v>
      </c>
      <c r="FW35" s="15" t="e" cm="1">
        <f t="array" aca="1" ref="FW35" ca="1">_xll.BDP(C35,"CHG_PCT_MTD")</f>
        <v>#NAME?</v>
      </c>
      <c r="FX35" s="15" t="e" cm="1">
        <f t="array" aca="1" ref="FX35" ca="1">_xll.BDP(C35,"CHG_PCT_YTD")</f>
        <v>#NAME?</v>
      </c>
      <c r="FY35" s="15" t="e" cm="1">
        <f t="array" aca="1" ref="FY35" ca="1">_xll.BDP(C35,"CHG_PCT_1YR")</f>
        <v>#NAME?</v>
      </c>
      <c r="GA35" s="15" t="e">
        <f ca="1">_xll.BDP($C35,"BEST_NET_DEBT","best_fperiod_override=19Y")/M11</f>
        <v>#NAME?</v>
      </c>
      <c r="GB35" s="15" t="e">
        <f ca="1">_xll.BDP($C35,"BEST_NET_DEBT","best_fperiod_override=20Y")/M11</f>
        <v>#NAME?</v>
      </c>
      <c r="GC35" s="15" t="e">
        <f ca="1">_xll.BDP($C35,"BEST_NET_DEBT","best_fperiod_override=21Y")/M11</f>
        <v>#NAME?</v>
      </c>
      <c r="GD35" s="15" t="e">
        <f ca="1">_xll.BDP($C35,"BEST_NET_DEBT","best_fperiod_override=22Y")/M11</f>
        <v>#NAME?</v>
      </c>
      <c r="GE35" s="15" t="e">
        <f ca="1">_xll.BDP($C35,"BEST_NET_DEBT","best_fperiod_override=23Y")/M11</f>
        <v>#NAME?</v>
      </c>
      <c r="GG35" s="15" t="e">
        <f t="shared" ca="1" si="274"/>
        <v>#NAME?</v>
      </c>
      <c r="GH35" s="15" t="e">
        <f t="shared" ca="1" si="275"/>
        <v>#NAME?</v>
      </c>
      <c r="GI35" s="15" t="e">
        <f t="shared" ca="1" si="276"/>
        <v>#NAME?</v>
      </c>
      <c r="GJ35" s="15" t="e">
        <f t="shared" ca="1" si="277"/>
        <v>#NAME?</v>
      </c>
      <c r="GK35" s="15" t="e">
        <f t="shared" ca="1" si="278"/>
        <v>#NAME?</v>
      </c>
      <c r="GM35" s="15" t="e" cm="1">
        <f t="array" aca="1" ref="GM35" ca="1">_xll.BDP(C35,"NET_DEBT_TO_EBITDA")</f>
        <v>#NAME?</v>
      </c>
      <c r="GN35" s="15" t="e" cm="1">
        <f t="array" aca="1" ref="GN35" ca="1">_xll.BDP(C35,"EBIT_TO_INT_EXP")</f>
        <v>#NAME?</v>
      </c>
      <c r="GO35" s="15" t="e" cm="1">
        <f t="array" aca="1" ref="GO35" ca="1">_xll.BDP(C35,"TOT_DEBT_TO_TOT_EQY")</f>
        <v>#NAME?</v>
      </c>
      <c r="GP35" s="15" t="e" cm="1">
        <f t="array" aca="1" ref="GP35" ca="1">_xll.BDP(C35,"TOT_DEBT_TO_TOT_ASSET")</f>
        <v>#NAME?</v>
      </c>
      <c r="GQ35" s="15" t="e" cm="1">
        <f t="array" aca="1" ref="GQ35" ca="1">_xll.BDP(C35,"ALTMAN_Z_SCORE")</f>
        <v>#NAME?</v>
      </c>
      <c r="GR35" s="15" t="e" cm="1">
        <f t="array" aca="1" ref="GR35" ca="1">_xll.BDP(C35,"CASH_%_CURRENT_MARKET_CAP")</f>
        <v>#NAME?</v>
      </c>
      <c r="GS35" s="15" t="e" cm="1">
        <f t="array" aca="1" ref="GS35" ca="1">_xll.BDP(C35,"CASH_TO_TOT_ASSET")</f>
        <v>#NAME?</v>
      </c>
      <c r="GU35" s="15" t="e" cm="1">
        <f t="array" aca="1" ref="GU35" ca="1">_xll.BDP(C35,"BOARD_SIZE")</f>
        <v>#NAME?</v>
      </c>
      <c r="GV35" s="15" t="e" cm="1">
        <f t="array" aca="1" ref="GV35" ca="1">_xll.BDP(C35,"PCT_INDEPENDENT_DIRECTORS")</f>
        <v>#NAME?</v>
      </c>
      <c r="GW35" s="15" t="e" cm="1">
        <f t="array" aca="1" ref="GW35" ca="1">_xll.BDP(C35,"BOARD_MEETING_ATTENDANCE_PCT")</f>
        <v>#NAME?</v>
      </c>
      <c r="GX35" s="15" t="e" cm="1">
        <f t="array" aca="1" ref="GX35" ca="1">_xll.BDP(C35,"BOARD_MEETINGS_PER_YR")</f>
        <v>#NAME?</v>
      </c>
      <c r="GY35" s="15" t="e" cm="1">
        <f t="array" aca="1" ref="GY35" ca="1">_xll.BDP(C35,"NUMBER_OF_WOMEN_ON_BOARD")</f>
        <v>#NAME?</v>
      </c>
      <c r="GZ35" s="15" t="e" cm="1">
        <f t="array" aca="1" ref="GZ35" ca="1">_xll.BDP(C35,"BOARD_AVERAGE_TENURE")</f>
        <v>#NAME?</v>
      </c>
      <c r="HA35" s="15" t="e" cm="1">
        <f t="array" aca="1" ref="HA35" ca="1">_xll.BDP(C35,"BOARD_AVERAGE_AGE")</f>
        <v>#NAME?</v>
      </c>
      <c r="HC35" s="15" t="e" cm="1">
        <f t="array" aca="1" ref="HC35" ca="1">_xll.BDP(C35,"TOT_COMP_AW_TO_CEO_&amp;_EQUIV")</f>
        <v>#NAME?</v>
      </c>
      <c r="HD35" s="15" t="e" cm="1">
        <f t="array" aca="1" ref="HD35" ca="1">_xll.BDP(C35,"TOT_COMPENSATION_AW_TO_EXECS")</f>
        <v>#NAME?</v>
      </c>
      <c r="HE35" s="15" t="e" cm="1">
        <f t="array" aca="1" ref="HE35" ca="1">_xll.BDP(C35,"CF_STOCK_BASED_COMPENSATION")</f>
        <v>#NAME?</v>
      </c>
      <c r="HF35" s="15" t="e" cm="1">
        <f t="array" aca="1" ref="HF35" ca="1">_xll.BDP(C35,"AVERAGE_BOD_TOTAL_COMPENSATION")</f>
        <v>#NAME?</v>
      </c>
      <c r="HH35" s="15" t="e" cm="1">
        <f t="array" aca="1" ref="HH35" ca="1">_xll.BDP(C35,"ISS_QUALITYSCORE")</f>
        <v>#NAME?</v>
      </c>
      <c r="HK35" s="15" t="e" cm="1">
        <f t="array" aca="1" ref="HK35" ca="1">_xll.BDP(C35,"EQY_SH_OUT")</f>
        <v>#NAME?</v>
      </c>
      <c r="HL35" s="15" t="e">
        <f t="shared" ca="1" si="279"/>
        <v>#NAME?</v>
      </c>
      <c r="HN35" s="15">
        <v>8.5</v>
      </c>
      <c r="HO35" s="15">
        <v>2</v>
      </c>
      <c r="HP35" s="39" t="e">
        <f t="shared" ca="1" si="280"/>
        <v>#NAME?</v>
      </c>
      <c r="HQ35" s="15" t="e">
        <f t="shared" ca="1" si="281"/>
        <v>#NAME?</v>
      </c>
      <c r="HS35" s="15" t="e">
        <f t="shared" ca="1" si="302"/>
        <v>#NAME?</v>
      </c>
      <c r="HU35" s="15" t="e">
        <f t="shared" ca="1" si="282"/>
        <v>#NAME?</v>
      </c>
      <c r="HW35" s="15" t="e">
        <f t="shared" ca="1" si="303"/>
        <v>#NAME?</v>
      </c>
      <c r="HY35" s="39" t="e">
        <f t="shared" ca="1" si="283"/>
        <v>#NAME?</v>
      </c>
      <c r="IA35" s="15" t="e">
        <f t="shared" ca="1" si="284"/>
        <v>#NAME?</v>
      </c>
      <c r="IB35" s="15" t="e">
        <f t="shared" ca="1" si="285"/>
        <v>#NAME?</v>
      </c>
      <c r="IC35" s="15" t="e">
        <f t="shared" ca="1" si="286"/>
        <v>#NAME?</v>
      </c>
      <c r="ID35" s="15" t="e">
        <f t="shared" ca="1" si="287"/>
        <v>#NAME?</v>
      </c>
      <c r="IE35" s="39" t="e">
        <f t="shared" ca="1" si="288"/>
        <v>#NAME?</v>
      </c>
      <c r="IF35" s="39" t="e">
        <f t="shared" ca="1" si="289"/>
        <v>#NAME?</v>
      </c>
      <c r="IG35" s="39" t="e">
        <f t="shared" ca="1" si="290"/>
        <v>#NAME?</v>
      </c>
      <c r="II35" s="15">
        <f t="shared" si="304"/>
        <v>16</v>
      </c>
    </row>
    <row r="36" spans="1:243">
      <c r="A36" s="15">
        <f t="shared" si="305"/>
        <v>16</v>
      </c>
      <c r="B36" s="15" t="s">
        <v>36</v>
      </c>
      <c r="C36" s="15" t="s">
        <v>508</v>
      </c>
      <c r="D36" s="15" t="s">
        <v>35</v>
      </c>
      <c r="E36" s="15" t="str">
        <f t="shared" si="236"/>
        <v>A1UT34</v>
      </c>
      <c r="F36" s="15">
        <f t="shared" si="237"/>
        <v>16</v>
      </c>
      <c r="G36" s="15" t="str">
        <f t="shared" si="238"/>
        <v>Autodesk Inc</v>
      </c>
      <c r="H36" s="24">
        <v>1.6634599999999999E-3</v>
      </c>
      <c r="I36" s="15" t="e" cm="1">
        <f t="array" aca="1" ref="I36" ca="1">_xll.BDP(C36,"GICS_SECTOR_NAME")</f>
        <v>#NAME?</v>
      </c>
      <c r="J36" s="15" t="e">
        <f t="shared" ca="1" si="239"/>
        <v>#NAME?</v>
      </c>
      <c r="K36" s="46" t="e" cm="1">
        <f t="array" aca="1" ref="K36" ca="1">_xll.BDP(C36,"BEST_PE_RATIO")</f>
        <v>#NAME?</v>
      </c>
      <c r="L36" s="46" t="e" cm="1">
        <f t="array" aca="1" ref="L36" ca="1">_xll.BDP(C36,"px_last")</f>
        <v>#NAME?</v>
      </c>
      <c r="M36" s="15" t="e" cm="1">
        <f t="array" aca="1" ref="M36" ca="1">_xll.BDP(C36,"COUNTRY_FULL_NAME")</f>
        <v>#NAME?</v>
      </c>
      <c r="N36" s="15" t="e" cm="1">
        <f t="array" aca="1" ref="N36" ca="1">_xll.BDP(C36,"px_last")</f>
        <v>#NAME?</v>
      </c>
      <c r="O36" s="15" t="e" cm="1">
        <f t="array" aca="1" ref="O36" ca="1">_xll.BDP(C36,"CRNCY")</f>
        <v>#NAME?</v>
      </c>
      <c r="Q36" s="15" t="e" cm="1">
        <f t="array" aca="1" ref="Q36" ca="1">_xll.BDP(C36,"GICS_SECTOR_NAME")</f>
        <v>#NAME?</v>
      </c>
      <c r="R36" s="15" t="e" cm="1">
        <f t="array" aca="1" ref="R36" ca="1">_xll.BDP(C36,"GICS_INDUSTRY_NAME")</f>
        <v>#NAME?</v>
      </c>
      <c r="S36" s="15" t="e" cm="1">
        <f t="array" aca="1" ref="S36" ca="1">_xll.BDP(C36,"GICS_INDUSTRY_GROUP_NAME")</f>
        <v>#NAME?</v>
      </c>
      <c r="T36" s="15" t="e" cm="1">
        <f t="array" aca="1" ref="T36" ca="1">_xll.BDP(C36,"GICS_SUB_INDUSTRY_NAME")</f>
        <v>#NAME?</v>
      </c>
      <c r="U36" s="15" t="s">
        <v>1521</v>
      </c>
      <c r="V36" s="15">
        <f>_xll.BDH(C36,"SALES_REV_TURN","FY 2009","FY 2009","Currency=USD","Period=FY","BEST_FPERIOD_OVERRIDE=FY","FILING_STATUS=MR","SCALING_FORMAT=MLN","FA_ADJUSTED=Adjusted","Sort=A","Dates=H","DateFormat=P","Fill=—","Direction=H","UseDPDF=Y")</f>
        <v>2315.1999999999998</v>
      </c>
      <c r="W36" s="15">
        <f>_xll.BDH(C36,"SALES_REV_TURN","FY 2019","FY 2019","Currency=USD","Period=FY","BEST_FPERIOD_OVERRIDE=FY","FILING_STATUS=MR","SCALING_FORMAT=MLN","FA_ADJUSTED=Adjusted","Sort=A","Dates=H","DateFormat=P","Fill=—","Direction=H","UseDPDF=Y")</f>
        <v>2569.8000000000002</v>
      </c>
      <c r="X36" s="15">
        <f>_xll.BDH(C36,"SALES_REV_TURN","FY 2020","FY 2020","Currency=USD","Period=FY","BEST_FPERIOD_OVERRIDE=FY","FILING_STATUS=MR","SCALING_FORMAT=MLN","FA_ADJUSTED=Adjusted","Sort=A","Dates=H","DateFormat=P","Fill=—","Direction=H","UseDPDF=Y")</f>
        <v>3274.3</v>
      </c>
      <c r="Y36" s="15">
        <f>_xll.BDH(C36,"SALES_REV_TURN","FY 2021","FY 2021","Currency=USD","Period=FY","BEST_FPERIOD_OVERRIDE=FY","FILING_STATUS=MR","SCALING_FORMAT=MLN","FA_ADJUSTED=Adjusted","Sort=A","Dates=H","DateFormat=P","Fill=—","Direction=H","UseDPDF=Y")</f>
        <v>3790.4</v>
      </c>
      <c r="Z36" s="15">
        <f>_xll.BDH(C36,"SALES_REV_TURN","FY 2022","FY 2022","Currency=USD","Period=FY","BEST_FPERIOD_OVERRIDE=FY","FILING_STATUS=MR","SCALING_FORMAT=MLN","FA_ADJUSTED=Adjusted","Sort=A","Dates=H","DateFormat=P","Fill=—","Direction=H","UseDPDF=Y")</f>
        <v>4386.3999999999996</v>
      </c>
      <c r="AA36" s="15" t="e">
        <f ca="1">+_xll.BDP($C36,AA$15,"BEST_FPERIOD_OVERRIDE="&amp;AA$16)</f>
        <v>#NAME?</v>
      </c>
      <c r="AB36" s="15" t="e">
        <f ca="1">+_xll.BDP($C36,AB$15,"BEST_FPERIOD_OVERRIDE="&amp;AB$16)</f>
        <v>#NAME?</v>
      </c>
      <c r="AC36" s="15" t="e">
        <f ca="1">+_xll.BDP($C36,AC$15,"BEST_FPERIOD_OVERRIDE="&amp;AC$16)</f>
        <v>#NAME?</v>
      </c>
      <c r="AD36" s="15" t="e">
        <f ca="1">+_xll.BDP($C36,AD$15,"BEST_FPERIOD_OVERRIDE="&amp;AD$16)</f>
        <v>#NAME?</v>
      </c>
      <c r="AF36" s="25">
        <f t="shared" si="240"/>
        <v>0.27414584792590868</v>
      </c>
      <c r="AG36" s="25">
        <f t="shared" si="241"/>
        <v>0.15762147634608925</v>
      </c>
      <c r="AH36" s="25">
        <f t="shared" si="242"/>
        <v>0.15723934149430119</v>
      </c>
      <c r="AI36" s="25" t="e">
        <f t="shared" ca="1" si="243"/>
        <v>#NAME?</v>
      </c>
      <c r="AJ36" s="25" t="e">
        <f t="shared" ca="1" si="244"/>
        <v>#NAME?</v>
      </c>
      <c r="AK36" s="25" t="e">
        <f t="shared" ca="1" si="245"/>
        <v>#NAME?</v>
      </c>
      <c r="AL36" s="25" t="e">
        <f t="shared" ca="1" si="291"/>
        <v>#NAME?</v>
      </c>
      <c r="AM36" s="25" t="e">
        <f t="shared" ca="1" si="246"/>
        <v>#NAME?</v>
      </c>
      <c r="AN36" s="25">
        <f t="shared" si="247"/>
        <v>1.048781539946364E-2</v>
      </c>
      <c r="AP36" s="15">
        <f>_xll.BDH(C36,"EBITDA","FY 2009","FY 2009","Currency=USD","Period=FY","BEST_FPERIOD_OVERRIDE=FY","FILING_STATUS=MR","SCALING_FORMAT=MLN","FA_ADJUSTED=Adjusted","Sort=A","Dates=H","DateFormat=P","Fill=—","Direction=H","UseDPDF=Y")</f>
        <v>532.29999999999995</v>
      </c>
      <c r="AQ36" s="15">
        <f>_xll.BDH(C36,"EBITDA","FY 2019","FY 2019","Currency=USD","Period=FY","BEST_FPERIOD_OVERRIDE=FY","FILING_STATUS=MR","SCALING_FORMAT=MLN","FA_ADJUSTED=Adjusted","Sort=A","Dates=H","DateFormat=P","Fill=—","Direction=H","UseDPDF=Y")</f>
        <v>118</v>
      </c>
      <c r="AR36" s="15">
        <f>_xll.BDH(C36,"EBITDA","FY 2020","FY 2020","Currency=USD","Period=FY","BEST_FPERIOD_OVERRIDE=FY","FILING_STATUS=MR","SCALING_FORMAT=MLN","FA_ADJUSTED=Adjusted","Sort=A","Dates=H","DateFormat=P","Fill=—","Direction=H","UseDPDF=Y")</f>
        <v>580.9</v>
      </c>
      <c r="AS36" s="15">
        <f>_xll.BDH(C36,"EBITDA","FY 2021","FY 2021","Currency=USD","Period=FY","BEST_FPERIOD_OVERRIDE=FY","FILING_STATUS=MR","SCALING_FORMAT=MLN","FA_ADJUSTED=Adjusted","Sort=A","Dates=H","DateFormat=P","Fill=—","Direction=H","UseDPDF=Y")</f>
        <v>868.9</v>
      </c>
      <c r="AT36" s="15">
        <f>_xll.BDH(C36,"EBITDA","FY 2022","FY 2022","Currency=USD","Period=FY","BEST_FPERIOD_OVERRIDE=FY","FILING_STATUS=MR","SCALING_FORMAT=MLN","FA_ADJUSTED=Adjusted","Sort=A","Dates=H","DateFormat=P","Fill=—","Direction=H","UseDPDF=Y")</f>
        <v>993.7</v>
      </c>
      <c r="AU36" s="15" t="e">
        <f ca="1">+_xll.BDP($C36,AU$15,"BEST_FPERIOD_OVERRIDE="&amp;AU$16)</f>
        <v>#NAME?</v>
      </c>
      <c r="AV36" s="15" t="e">
        <f ca="1">+_xll.BDP($C36,AV$15,"BEST_FPERIOD_OVERRIDE="&amp;AV$16)</f>
        <v>#NAME?</v>
      </c>
      <c r="AW36" s="15" t="e">
        <f ca="1">+_xll.BDP($C36,AW$15,"BEST_FPERIOD_OVERRIDE="&amp;AW$16)</f>
        <v>#NAME?</v>
      </c>
      <c r="AX36" s="15" t="e">
        <f ca="1">+_xll.BDP($C36,AX$15,"BEST_FPERIOD_OVERRIDE="&amp;AX$16)</f>
        <v>#NAME?</v>
      </c>
      <c r="AZ36" s="25">
        <f t="shared" si="248"/>
        <v>3.9228813559322031</v>
      </c>
      <c r="BA36" s="25">
        <f t="shared" si="249"/>
        <v>0.49578240661043216</v>
      </c>
      <c r="BB36" s="25">
        <f t="shared" si="250"/>
        <v>0.14362987685579487</v>
      </c>
      <c r="BC36" s="25" t="e">
        <f t="shared" ca="1" si="251"/>
        <v>#NAME?</v>
      </c>
      <c r="BD36" s="25" t="e">
        <f t="shared" ca="1" si="252"/>
        <v>#NAME?</v>
      </c>
      <c r="BE36" s="25" t="e">
        <f t="shared" ca="1" si="253"/>
        <v>#NAME?</v>
      </c>
      <c r="BF36" s="25" t="e">
        <f t="shared" ca="1" si="292"/>
        <v>#NAME?</v>
      </c>
      <c r="BG36" s="25" t="e">
        <f t="shared" ca="1" si="254"/>
        <v>#NAME?</v>
      </c>
      <c r="BH36" s="25">
        <f t="shared" si="255"/>
        <v>-0.13985324725986092</v>
      </c>
      <c r="BJ36" s="25">
        <f t="shared" si="256"/>
        <v>4.5917970270059921E-2</v>
      </c>
      <c r="BK36" s="25">
        <f t="shared" si="257"/>
        <v>0.17741196591637906</v>
      </c>
      <c r="BL36" s="25">
        <f t="shared" si="258"/>
        <v>0.22923701983959474</v>
      </c>
      <c r="BM36" s="25">
        <f t="shared" si="259"/>
        <v>0.2265411271201897</v>
      </c>
      <c r="BN36" s="25" t="e">
        <f t="shared" ca="1" si="260"/>
        <v>#NAME?</v>
      </c>
      <c r="BO36" s="25" t="e">
        <f t="shared" ca="1" si="261"/>
        <v>#NAME?</v>
      </c>
      <c r="BP36" s="25" t="e">
        <f t="shared" ca="1" si="262"/>
        <v>#NAME?</v>
      </c>
      <c r="BQ36" s="25" t="e">
        <f t="shared" ca="1" si="263"/>
        <v>#NAME?</v>
      </c>
      <c r="BR36" s="15">
        <f>_xll.BDH(C36,"EARN_FOR_COMMON","FY 2009","FY 2009","Currency=USD","Period=FY","BEST_FPERIOD_OVERRIDE=FY","FILING_STATUS=MR","SCALING_FORMAT=MLN","FA_ADJUSTED=Adjusted","Sort=A","Dates=H","DateFormat=P","Fill=—","Direction=H","UseDPDF=Y")</f>
        <v>360.0813</v>
      </c>
      <c r="BS36" s="15">
        <f>_xll.BDH(C36,"EARN_FOR_COMMON","FY 2019","FY 2019","Currency=USD","Period=FY","BEST_FPERIOD_OVERRIDE=FY","FILING_STATUS=MR","SCALING_FORMAT=MLN","FA_ADJUSTED=Adjusted","Sort=A","Dates=H","DateFormat=P","Fill=—","Direction=H","UseDPDF=Y")</f>
        <v>-74.992500000000007</v>
      </c>
      <c r="BT36" s="15">
        <f>_xll.BDH(C36,"EARN_FOR_COMMON","FY 2020","FY 2020","Currency=USD","Period=FY","BEST_FPERIOD_OVERRIDE=FY","FILING_STATUS=MR","SCALING_FORMAT=MLN","FA_ADJUSTED=Adjusted","Sort=A","Dates=H","DateFormat=P","Fill=—","Direction=H","UseDPDF=Y")</f>
        <v>202.26150000000001</v>
      </c>
      <c r="BU36" s="15">
        <f>_xll.BDH(C36,"EARN_FOR_COMMON","FY 2021","FY 2021","Currency=USD","Period=FY","BEST_FPERIOD_OVERRIDE=FY","FILING_STATUS=MR","SCALING_FORMAT=MLN","FA_ADJUSTED=Adjusted","Sort=A","Dates=H","DateFormat=P","Fill=—","Direction=H","UseDPDF=Y")</f>
        <v>529.79259999999999</v>
      </c>
      <c r="BV36" s="15">
        <f>_xll.BDH(C36,"EARN_FOR_COMMON","FY 2022","FY 2022","Currency=USD","Period=FY","BEST_FPERIOD_OVERRIDE=FY","FILING_STATUS=MR","SCALING_FORMAT=MLN","FA_ADJUSTED=Adjusted","Sort=A","Dates=H","DateFormat=P","Fill=—","Direction=H","UseDPDF=Y")</f>
        <v>538.34519999999998</v>
      </c>
      <c r="BW36" s="15" t="e">
        <f ca="1">+_xll.BDP($C36,BW$15,"BEST_FPERIOD_OVERRIDE="&amp;BW$16)</f>
        <v>#NAME?</v>
      </c>
      <c r="BX36" s="15" t="e">
        <f ca="1">+_xll.BDP($C36,BX$15,"BEST_FPERIOD_OVERRIDE="&amp;BX$16)</f>
        <v>#NAME?</v>
      </c>
      <c r="BY36" s="15" t="e">
        <f ca="1">+_xll.BDP($C36,BY$15,"BEST_FPERIOD_OVERRIDE="&amp;BY$16)</f>
        <v>#NAME?</v>
      </c>
      <c r="BZ36" s="15" t="e">
        <f ca="1">+_xll.BDP($C36,BZ$15,"BEST_FPERIOD_OVERRIDE="&amp;BZ$16)</f>
        <v>#NAME?</v>
      </c>
      <c r="CB36" s="25">
        <f t="shared" si="264"/>
        <v>-3.6970897089708972</v>
      </c>
      <c r="CC36" s="25">
        <f t="shared" si="265"/>
        <v>1.6193447591360686</v>
      </c>
      <c r="CD36" s="25">
        <f t="shared" si="266"/>
        <v>1.6143298339765355E-2</v>
      </c>
      <c r="CE36" s="25" t="e">
        <f t="shared" ca="1" si="267"/>
        <v>#NAME?</v>
      </c>
      <c r="CF36" s="25" t="e">
        <f t="shared" ca="1" si="268"/>
        <v>#NAME?</v>
      </c>
      <c r="CG36" s="25" t="e">
        <f t="shared" ca="1" si="269"/>
        <v>#NAME?</v>
      </c>
      <c r="CH36" s="25" t="e">
        <f t="shared" ca="1" si="293"/>
        <v>#NAME?</v>
      </c>
      <c r="CI36" s="25" t="e">
        <f t="shared" ca="1" si="270"/>
        <v>#NAME?</v>
      </c>
      <c r="CJ36" s="25" t="e">
        <f t="shared" si="271"/>
        <v>#NUM!</v>
      </c>
      <c r="CM36" s="25">
        <f t="shared" si="294"/>
        <v>-2.9182232080317536E-2</v>
      </c>
      <c r="CN36" s="25">
        <f t="shared" si="295"/>
        <v>6.1772439910820633E-2</v>
      </c>
      <c r="CO36" s="25">
        <f t="shared" si="296"/>
        <v>0.13977221401435205</v>
      </c>
      <c r="CP36" s="25">
        <f t="shared" si="297"/>
        <v>0.12273053073135146</v>
      </c>
      <c r="CQ36" s="25" t="e">
        <f t="shared" ca="1" si="298"/>
        <v>#NAME?</v>
      </c>
      <c r="CR36" s="25" t="e">
        <f t="shared" ca="1" si="299"/>
        <v>#NAME?</v>
      </c>
      <c r="CS36" s="25" t="e">
        <f t="shared" ca="1" si="300"/>
        <v>#NAME?</v>
      </c>
      <c r="CT36" s="15" t="e">
        <f t="shared" ca="1" si="301"/>
        <v>#NAME?</v>
      </c>
      <c r="CU36" s="25">
        <f>_xll.BDH($C36,"RETURN_ON_INV_CAPITAL","FY 2019","FY 2019","Currency=USD","Period=FY","BEST_FPERIOD_OVERRIDE=FY","FILING_STATUS=MR","FA_ADJUSTED=GAAP","Sort=A","Dates=H","DateFormat=P","Fill=—","Direction=H","UseDPDF=Y")/100</f>
        <v>-4.5522E-2</v>
      </c>
      <c r="CV36" s="25">
        <f>_xll.BDH($C36,"RETURN_ON_INV_CAPITAL","FY 2020","FY 2020","Currency=USD","Period=FY","BEST_FPERIOD_OVERRIDE=FY","FILING_STATUS=MR","FA_ADJUSTED=GAAP","Sort=A","Dates=H","DateFormat=P","Fill=—","Direction=H","UseDPDF=Y")/100</f>
        <v>0.114367</v>
      </c>
      <c r="CW36" s="25">
        <f>_xll.BDH($C36,"RETURN_ON_INV_CAPITAL","FY 2021","FY 2021","Currency=USD","Period=FY","BEST_FPERIOD_OVERRIDE=FY","FILING_STATUS=MR","FA_ADJUSTED=GAAP","Sort=A","Dates=H","DateFormat=P","Fill=—","Direction=H","UseDPDF=Y")/100</f>
        <v>0.52806500000000001</v>
      </c>
      <c r="CX36" s="25">
        <f>_xll.BDH(C36,"RETURN_COM_EQY","FY 2022","FY 2022","Currency=USD","Period=FY","BEST_FPERIOD_OVERRIDE=FY","FILING_STATUS=MR","FA_ADJUSTED=GAAP","Sort=A","Dates=H","DateFormat=P","Fill=—","Direction=H","UseDPDF=Y")/100</f>
        <v>0.54777900000000002</v>
      </c>
      <c r="CZ36" s="15" t="e">
        <f>_xll.BDH($C36,"RETURN_COM_EQY","FY 2019","FY 2019","Currency=USD","Period=FY","BEST_FPERIOD_OVERRIDE=FY","FILING_STATUS=MR","FA_ADJUSTED=GAAP","Sort=A","Dates=H","DateFormat=P","Fill=—","Direction=H","UseDPDF=Y")/100</f>
        <v>#VALUE!</v>
      </c>
      <c r="DA36" s="15" t="e">
        <f>_xll.BDH($C36,"RETURN_COM_EQY","FY 2020","FY 2020","Currency=USD","Period=FY","BEST_FPERIOD_OVERRIDE=FY","FILING_STATUS=MR","FA_ADJUSTED=GAAP","Sort=A","Dates=H","DateFormat=P","Fill=—","Direction=H","UseDPDF=Y")/100</f>
        <v>#VALUE!</v>
      </c>
      <c r="DB36" s="15" t="e">
        <f>_xll.BDH($C36,"RETURN_COM_EQY","FY 2021","FY 2021","Currency=USD","Period=FY","BEST_FPERIOD_OVERRIDE=FY","FILING_STATUS=MR","FA_ADJUSTED=GAAP","Sort=A","Dates=H","DateFormat=P","Fill=—","Direction=H","UseDPDF=Y")/100</f>
        <v>#VALUE!</v>
      </c>
      <c r="DC36" s="25">
        <f>_xll.BDH(C36,"RETURN_COM_EQY","FY 2022","FY 2022","Currency=USD","Period=FY","BEST_FPERIOD_OVERRIDE=FY","FILING_STATUS=MR","FA_ADJUSTED=GAAP","Sort=A","Dates=H","DateFormat=P","Fill=—","Direction=H","UseDPDF=Y")</f>
        <v>54.777900000000002</v>
      </c>
      <c r="DD36" s="15" t="e">
        <f ca="1">(_xll.BDP(C36,"BEST_ROE","best_fperiod_override=23Y"))/100</f>
        <v>#NAME?</v>
      </c>
      <c r="DF36" s="25" t="e">
        <f ca="1">(_xll.BDP($C36,"BEST_DIV_YLD","best_fperiod_override=19Y"))/100</f>
        <v>#NAME?</v>
      </c>
      <c r="DG36" s="25" t="e">
        <f ca="1">(_xll.BDP($C36,"BEST_DIV_YLD","best_fperiod_override=20Y"))/100</f>
        <v>#NAME?</v>
      </c>
      <c r="DH36" s="25" t="e">
        <f ca="1">(_xll.BDP($C36,"BEST_DIV_YLD","best_fperiod_override=21Y"))/100</f>
        <v>#NAME?</v>
      </c>
      <c r="DI36" s="25" t="e">
        <f ca="1">(_xll.BDP($C36,"BEST_DIV_YLD","best_fperiod_override=22Y"))/100</f>
        <v>#NAME?</v>
      </c>
      <c r="DJ36" s="25" t="e">
        <f ca="1">(_xll.BDP($C36,"BEST_DIV_YLD","best_fperiod_override=23Y"))/100</f>
        <v>#NAME?</v>
      </c>
      <c r="DL36" s="48" t="e" cm="1">
        <f t="array" aca="1" ref="DL36" ca="1">_xll.BDP($C36,$DL$12)/1000</f>
        <v>#NAME?</v>
      </c>
      <c r="DM36" s="48" t="e" cm="1">
        <f t="array" aca="1" ref="DM36" ca="1">_xll.BDP($C36,$DL$13)*1000</f>
        <v>#NAME?</v>
      </c>
      <c r="DN36" s="48" t="e">
        <f t="shared" ca="1" si="273"/>
        <v>#NAME?</v>
      </c>
      <c r="DO36" s="48" t="e" cm="1">
        <f t="array" aca="1" ref="DO36" ca="1">_xll.BDP($C36,$DL$15)*1000</f>
        <v>#NAME?</v>
      </c>
      <c r="DQ36" s="15" t="e" cm="1">
        <f t="array" aca="1" ref="DQ36" ca="1">_xll.BDP(C36,"WACC")</f>
        <v>#NAME?</v>
      </c>
      <c r="DR36" s="15" t="e" cm="1">
        <f t="array" aca="1" ref="DR36" ca="1">_xll.BDP(C36,"WACC_COST_EQUITY")</f>
        <v>#NAME?</v>
      </c>
      <c r="DS36" s="15" t="e" cm="1">
        <f t="array" aca="1" ref="DS36" ca="1">_xll.BDP(C36,"WACC_COST_EQUITY")</f>
        <v>#NAME?</v>
      </c>
      <c r="DU36" s="15" t="e" cm="1">
        <f t="array" aca="1" ref="DU36" ca="1">_xll.BDP(C36,"BEST_PE_RATIO")</f>
        <v>#NAME?</v>
      </c>
      <c r="DV36" s="15" t="e" cm="1">
        <f t="array" aca="1" ref="DV36" ca="1">_xll.BDP(C36,"FIVE_YR_AVG_PRICE_EARNINGS")</f>
        <v>#NAME?</v>
      </c>
      <c r="DW36" s="15" t="e" cm="1">
        <f t="array" aca="1" ref="DW36" ca="1">_xll.BDP(C36,"10_YEAR_MOVING_AVERAGE_PE")</f>
        <v>#NAME?</v>
      </c>
      <c r="DY36" s="15" t="e" cm="1">
        <f t="array" aca="1" ref="DY36" ca="1">_xll.BDP(C36,"BEST_CUR_EV_TO_EBITDA")</f>
        <v>#NAME?</v>
      </c>
      <c r="DZ36" s="15" t="e" cm="1">
        <f t="array" aca="1" ref="DZ36" ca="1">_xll.BDP(C36,"FIVE_YEAR_AVG_EV_TO_T12_EBITDA")</f>
        <v>#NAME?</v>
      </c>
      <c r="EB36" s="15" t="e" cm="1">
        <f t="array" aca="1" ref="EB36" ca="1">_xll.BDP(C36,"BEST_PX_BPS_RATIO")</f>
        <v>#NAME?</v>
      </c>
      <c r="EC36" s="15" t="e" cm="1">
        <f t="array" aca="1" ref="EC36" ca="1">_xll.BDP(C36,"FIVE_YEAR_AVG_PRICE_BOOK")</f>
        <v>#NAME?</v>
      </c>
      <c r="ED36" s="15" t="e" cm="1">
        <f t="array" aca="1" ref="ED36" ca="1">_xll.BDP(C36,"EV_TO_T12M_SALES")</f>
        <v>#NAME?</v>
      </c>
      <c r="EE36" s="15" t="e" cm="1">
        <f t="array" aca="1" ref="EE36" ca="1">_xll.BDP(C36,"AVERAGE_EV_TO_T12M_SALES")</f>
        <v>#NAME?</v>
      </c>
      <c r="EF36" s="15" t="e">
        <f ca="1">_xll.BDP(C36,"BEST_CURRENT_EV_BEST_SALES","best_fperiod_override=23Y")</f>
        <v>#NAME?</v>
      </c>
      <c r="EH36" s="15" t="e" cm="1">
        <f t="array" aca="1" ref="EH36" ca="1">_xll.BDP(C36,"CF_FREE_CASH_FLOW")</f>
        <v>#NAME?</v>
      </c>
      <c r="EI36" s="15" t="e" cm="1">
        <f t="array" aca="1" ref="EI36" ca="1">_xll.BDP(C36,"FREE_CASH_FLOW_YIELD")/100</f>
        <v>#NAME?</v>
      </c>
      <c r="EJ36" s="15" t="e" cm="1">
        <f t="array" aca="1" ref="EJ36" ca="1">_xll.BDP(C36,"TRAIL_12M_FREE_CASH_FLOW_PER_SH")</f>
        <v>#NAME?</v>
      </c>
      <c r="EL36" s="15" t="e" cm="1">
        <f t="array" aca="1" ref="EL36" ca="1">_xll.BDP(C36,"CF_CASH_FROM_OPER")</f>
        <v>#NAME?</v>
      </c>
      <c r="EM36" s="15" t="e" cm="1">
        <f t="array" aca="1" ref="EM36" ca="1">_xll.BDP(C36,"CF_CASH_FROM_INV_ACT")</f>
        <v>#NAME?</v>
      </c>
      <c r="EN36" s="15" t="e" cm="1">
        <f t="array" aca="1" ref="EN36" ca="1">_xll.BDP(C36,"CF_CASH_FROM_FNC_ACT")</f>
        <v>#NAME?</v>
      </c>
      <c r="EP36" s="15" t="e" cm="1">
        <f t="array" aca="1" ref="EP36" ca="1">_xll.BDP(C36,"TOT_ANALYST_REC")</f>
        <v>#NAME?</v>
      </c>
      <c r="EQ36" s="15" t="e" cm="1">
        <f t="array" aca="1" ref="EQ36" ca="1">_xll.BDP(C36,"TOT_BUY_REC")</f>
        <v>#NAME?</v>
      </c>
      <c r="ER36" s="15" t="e" cm="1">
        <f t="array" aca="1" ref="ER36" ca="1">_xll.BDP(C36,"TOT_HOLD_REC")</f>
        <v>#NAME?</v>
      </c>
      <c r="ES36" s="15" t="e" cm="1">
        <f t="array" aca="1" ref="ES36" ca="1">_xll.BDP(C36,"TOT_SELL_REC")</f>
        <v>#NAME?</v>
      </c>
      <c r="ET36" s="15" t="e" cm="1">
        <f t="array" aca="1" ref="ET36" ca="1">_xll.BDP(C36,"EQY_REC_CONS")</f>
        <v>#NAME?</v>
      </c>
      <c r="EV36" s="15" t="e" cm="1">
        <f t="array" aca="1" ref="EV36" ca="1">_xll.BDP(C36,"BEST_TARGET_HI")</f>
        <v>#NAME?</v>
      </c>
      <c r="EW36" s="15" t="e" cm="1">
        <f t="array" aca="1" ref="EW36" ca="1">_xll.BDP(C36,"BEST_TARGET_LO")</f>
        <v>#NAME?</v>
      </c>
      <c r="EX36" s="15" t="e" cm="1">
        <f t="array" aca="1" ref="EX36" ca="1">_xll.BDP(C36,"BEST_TARGET_MEDIAN")</f>
        <v>#NAME?</v>
      </c>
      <c r="EZ36" s="15" t="e" cm="1">
        <f t="array" aca="1" ref="EZ36" ca="1">_xll.BDP(C36,"BEST_TARGET_1WK_CHG")</f>
        <v>#NAME?</v>
      </c>
      <c r="FA36" s="15" t="e" cm="1">
        <f t="array" aca="1" ref="FA36" ca="1">_xll.BDP(C36,"BEST_TARGET_4WK_CHG")</f>
        <v>#NAME?</v>
      </c>
      <c r="FB36" s="15" t="e" cm="1">
        <f t="array" aca="1" ref="FB36" ca="1">_xll.BDP(C36,"BEST_TARGET_3MO_CHG")</f>
        <v>#NAME?</v>
      </c>
      <c r="FC36" s="15" t="e" cm="1">
        <f t="array" aca="1" ref="FC36" ca="1">_xll.BDP(C36,"BEST_TARGET_6MO_CHG")</f>
        <v>#NAME?</v>
      </c>
      <c r="FE36" s="15" t="e" cm="1">
        <f t="array" aca="1" ref="FE36" ca="1">_xll.BDP(C36,"ANNOUNCEMENT_DT")</f>
        <v>#NAME?</v>
      </c>
      <c r="FF36" s="15" t="e" cm="1">
        <f t="array" aca="1" ref="FF36" ca="1">_xll.BDP(C36,"EXPECTED_REPORT_DT")</f>
        <v>#NAME?</v>
      </c>
      <c r="FG36" s="15" t="e" cm="1">
        <f t="array" aca="1" ref="FG36" ca="1">_xll.BDP(C36,"EARNINGS_RELATED_IMPLIED_MOVE")</f>
        <v>#NAME?</v>
      </c>
      <c r="FI36" s="15" t="e" cm="1">
        <f t="array" aca="1" ref="FI36" ca="1">_xll.BDP(C36,"SALES_SURPRISE_LAST_QTR")</f>
        <v>#NAME?</v>
      </c>
      <c r="FJ36" s="15" t="e" cm="1">
        <f t="array" aca="1" ref="FJ36" ca="1">_xll.BDP(C36,"EPS_SURPRISE_LAST_QTR")</f>
        <v>#NAME?</v>
      </c>
      <c r="FL36" s="15" t="e">
        <f ca="1">(_xll.BDP(C36,"VOLUME_AVG_5D"))/1000</f>
        <v>#NAME?</v>
      </c>
      <c r="FM36" s="15" t="e">
        <f ca="1">(_xll.BDP(C36,"VOLUME_AVG_3M"))/1000</f>
        <v>#NAME?</v>
      </c>
      <c r="FN36" s="15" t="e">
        <f ca="1">(_xll.BDP(C36,"VOLUME_AVG_6M"))/1000</f>
        <v>#NAME?</v>
      </c>
      <c r="FP36" s="15" t="e" cm="1">
        <f t="array" aca="1" ref="FP36" ca="1">_xll.BDP(C36,"CIE_DES")</f>
        <v>#NAME?</v>
      </c>
      <c r="FQ36" s="15" t="s">
        <v>861</v>
      </c>
      <c r="FS36" s="15" t="e" cm="1">
        <f t="array" aca="1" ref="FS36" ca="1">_xll.BDP(C36,"HIGH_52WEEK")</f>
        <v>#NAME?</v>
      </c>
      <c r="FT36" s="15" t="e" cm="1">
        <f t="array" aca="1" ref="FT36" ca="1">_xll.BDP(C36,"LOW_52WEEK")</f>
        <v>#NAME?</v>
      </c>
      <c r="FV36" s="15" t="e" cm="1">
        <f t="array" aca="1" ref="FV36" ca="1">_xll.BDP(C36,"CHG_PCT_WTD")</f>
        <v>#NAME?</v>
      </c>
      <c r="FW36" s="15" t="e" cm="1">
        <f t="array" aca="1" ref="FW36" ca="1">_xll.BDP(C36,"CHG_PCT_MTD")</f>
        <v>#NAME?</v>
      </c>
      <c r="FX36" s="15" t="e" cm="1">
        <f t="array" aca="1" ref="FX36" ca="1">_xll.BDP(C36,"CHG_PCT_YTD")</f>
        <v>#NAME?</v>
      </c>
      <c r="FY36" s="15" t="e" cm="1">
        <f t="array" aca="1" ref="FY36" ca="1">_xll.BDP(C36,"CHG_PCT_1YR")</f>
        <v>#NAME?</v>
      </c>
      <c r="GA36" s="15" t="e">
        <f ca="1">_xll.BDP($C36,"BEST_NET_DEBT","best_fperiod_override=19Y")</f>
        <v>#NAME?</v>
      </c>
      <c r="GB36" s="15" t="e">
        <f ca="1">_xll.BDP($C36,"BEST_NET_DEBT","best_fperiod_override=20Y")</f>
        <v>#NAME?</v>
      </c>
      <c r="GC36" s="15" t="e">
        <f ca="1">_xll.BDP($C36,"BEST_NET_DEBT","best_fperiod_override=21Y")</f>
        <v>#NAME?</v>
      </c>
      <c r="GD36" s="15" t="e">
        <f ca="1">_xll.BDP($C36,"BEST_NET_DEBT","best_fperiod_override=22Y")</f>
        <v>#NAME?</v>
      </c>
      <c r="GE36" s="15" t="e">
        <f ca="1">_xll.BDP($C36,"BEST_NET_DEBT","best_fperiod_override=23Y")</f>
        <v>#NAME?</v>
      </c>
      <c r="GG36" s="15" t="e">
        <f t="shared" ca="1" si="274"/>
        <v>#NAME?</v>
      </c>
      <c r="GH36" s="15" t="e">
        <f t="shared" ca="1" si="275"/>
        <v>#NAME?</v>
      </c>
      <c r="GI36" s="15" t="e">
        <f t="shared" ca="1" si="276"/>
        <v>#NAME?</v>
      </c>
      <c r="GJ36" s="15" t="e">
        <f t="shared" ca="1" si="277"/>
        <v>#NAME?</v>
      </c>
      <c r="GK36" s="15" t="e">
        <f t="shared" ca="1" si="278"/>
        <v>#NAME?</v>
      </c>
      <c r="GM36" s="15" t="e" cm="1">
        <f t="array" aca="1" ref="GM36" ca="1">_xll.BDP(C36,"NET_DEBT_TO_EBITDA")</f>
        <v>#NAME?</v>
      </c>
      <c r="GN36" s="15" t="e" cm="1">
        <f t="array" aca="1" ref="GN36" ca="1">_xll.BDP(C36,"EBIT_TO_INT_EXP")</f>
        <v>#NAME?</v>
      </c>
      <c r="GO36" s="15" t="e" cm="1">
        <f t="array" aca="1" ref="GO36" ca="1">_xll.BDP(C36,"TOT_DEBT_TO_TOT_EQY")</f>
        <v>#NAME?</v>
      </c>
      <c r="GP36" s="15" t="e" cm="1">
        <f t="array" aca="1" ref="GP36" ca="1">_xll.BDP(C36,"TOT_DEBT_TO_TOT_ASSET")</f>
        <v>#NAME?</v>
      </c>
      <c r="GQ36" s="15" t="e" cm="1">
        <f t="array" aca="1" ref="GQ36" ca="1">_xll.BDP(C36,"ALTMAN_Z_SCORE")</f>
        <v>#NAME?</v>
      </c>
      <c r="GR36" s="15" t="e" cm="1">
        <f t="array" aca="1" ref="GR36" ca="1">_xll.BDP(C36,"CASH_%_CURRENT_MARKET_CAP")</f>
        <v>#NAME?</v>
      </c>
      <c r="GS36" s="15" t="e" cm="1">
        <f t="array" aca="1" ref="GS36" ca="1">_xll.BDP(C36,"CASH_TO_TOT_ASSET")</f>
        <v>#NAME?</v>
      </c>
      <c r="GU36" s="15" t="e" cm="1">
        <f t="array" aca="1" ref="GU36" ca="1">_xll.BDP(C36,"BOARD_SIZE")</f>
        <v>#NAME?</v>
      </c>
      <c r="GV36" s="15" t="e" cm="1">
        <f t="array" aca="1" ref="GV36" ca="1">_xll.BDP(C36,"PCT_INDEPENDENT_DIRECTORS")</f>
        <v>#NAME?</v>
      </c>
      <c r="GW36" s="15" t="e" cm="1">
        <f t="array" aca="1" ref="GW36" ca="1">_xll.BDP(C36,"BOARD_MEETING_ATTENDANCE_PCT")</f>
        <v>#NAME?</v>
      </c>
      <c r="GX36" s="15" t="e" cm="1">
        <f t="array" aca="1" ref="GX36" ca="1">_xll.BDP(C36,"BOARD_MEETINGS_PER_YR")</f>
        <v>#NAME?</v>
      </c>
      <c r="GY36" s="15" t="e" cm="1">
        <f t="array" aca="1" ref="GY36" ca="1">_xll.BDP(C36,"NUMBER_OF_WOMEN_ON_BOARD")</f>
        <v>#NAME?</v>
      </c>
      <c r="GZ36" s="15" t="e" cm="1">
        <f t="array" aca="1" ref="GZ36" ca="1">_xll.BDP(C36,"BOARD_AVERAGE_TENURE")</f>
        <v>#NAME?</v>
      </c>
      <c r="HA36" s="15" t="e" cm="1">
        <f t="array" aca="1" ref="HA36" ca="1">_xll.BDP(C36,"BOARD_AVERAGE_AGE")</f>
        <v>#NAME?</v>
      </c>
      <c r="HC36" s="15" t="e" cm="1">
        <f t="array" aca="1" ref="HC36" ca="1">_xll.BDP(C36,"TOT_COMP_AW_TO_CEO_&amp;_EQUIV")</f>
        <v>#NAME?</v>
      </c>
      <c r="HD36" s="15" t="e" cm="1">
        <f t="array" aca="1" ref="HD36" ca="1">_xll.BDP(C36,"TOT_COMPENSATION_AW_TO_EXECS")</f>
        <v>#NAME?</v>
      </c>
      <c r="HE36" s="15" t="e" cm="1">
        <f t="array" aca="1" ref="HE36" ca="1">_xll.BDP(C36,"CF_STOCK_BASED_COMPENSATION")</f>
        <v>#NAME?</v>
      </c>
      <c r="HF36" s="15" t="e" cm="1">
        <f t="array" aca="1" ref="HF36" ca="1">_xll.BDP(C36,"AVERAGE_BOD_TOTAL_COMPENSATION")</f>
        <v>#NAME?</v>
      </c>
      <c r="HH36" s="15" t="e" cm="1">
        <f t="array" aca="1" ref="HH36" ca="1">_xll.BDP(C36,"ISS_QUALITYSCORE")</f>
        <v>#NAME?</v>
      </c>
      <c r="HK36" s="15" t="e" cm="1">
        <f t="array" aca="1" ref="HK36" ca="1">_xll.BDP(C36,"EQY_SH_OUT")</f>
        <v>#NAME?</v>
      </c>
      <c r="HL36" s="15" t="e">
        <f t="shared" ca="1" si="279"/>
        <v>#NAME?</v>
      </c>
      <c r="HN36" s="15">
        <v>8.5</v>
      </c>
      <c r="HO36" s="15">
        <v>2</v>
      </c>
      <c r="HP36" s="39" t="e">
        <f t="shared" ca="1" si="280"/>
        <v>#NAME?</v>
      </c>
      <c r="HQ36" s="15" t="e">
        <f t="shared" ca="1" si="281"/>
        <v>#NAME?</v>
      </c>
      <c r="HS36" s="15" t="e">
        <f t="shared" ca="1" si="302"/>
        <v>#NAME?</v>
      </c>
      <c r="HU36" s="15" t="e">
        <f t="shared" ca="1" si="282"/>
        <v>#NAME?</v>
      </c>
      <c r="HW36" s="15" t="e">
        <f t="shared" ca="1" si="303"/>
        <v>#NAME?</v>
      </c>
      <c r="HY36" s="39" t="e">
        <f t="shared" ca="1" si="283"/>
        <v>#NAME?</v>
      </c>
      <c r="IA36" s="15" t="e">
        <f t="shared" ca="1" si="284"/>
        <v>#NAME?</v>
      </c>
      <c r="IB36" s="15" t="e">
        <f t="shared" ca="1" si="285"/>
        <v>#NAME?</v>
      </c>
      <c r="IC36" s="15" t="e">
        <f t="shared" ca="1" si="286"/>
        <v>#NAME?</v>
      </c>
      <c r="ID36" s="15" t="e">
        <f t="shared" ca="1" si="287"/>
        <v>#NAME?</v>
      </c>
      <c r="IE36" s="39" t="e">
        <f t="shared" ca="1" si="288"/>
        <v>#NAME?</v>
      </c>
      <c r="IF36" s="39" t="e">
        <f t="shared" si="289"/>
        <v>#NUM!</v>
      </c>
      <c r="IG36" s="39" t="e">
        <f t="shared" ca="1" si="290"/>
        <v>#NAME?</v>
      </c>
      <c r="II36" s="15">
        <f t="shared" si="304"/>
        <v>17</v>
      </c>
    </row>
    <row r="37" spans="1:243">
      <c r="A37" s="15">
        <f t="shared" si="305"/>
        <v>17</v>
      </c>
      <c r="B37" s="15" t="s">
        <v>38</v>
      </c>
      <c r="C37" s="15" t="s">
        <v>509</v>
      </c>
      <c r="D37" s="15" t="s">
        <v>37</v>
      </c>
      <c r="E37" s="15" t="str">
        <f t="shared" si="236"/>
        <v>A1VB34</v>
      </c>
      <c r="F37" s="15">
        <f t="shared" si="237"/>
        <v>17</v>
      </c>
      <c r="G37" s="15" t="str">
        <f t="shared" si="238"/>
        <v>AvalonBay Communities Inc</v>
      </c>
      <c r="H37" s="24">
        <v>1.0108699999999999E-3</v>
      </c>
      <c r="I37" s="15" t="e" cm="1">
        <f t="array" aca="1" ref="I37" ca="1">_xll.BDP(C37,"GICS_SECTOR_NAME")</f>
        <v>#NAME?</v>
      </c>
      <c r="J37" s="15" t="e">
        <f t="shared" ca="1" si="239"/>
        <v>#NAME?</v>
      </c>
      <c r="K37" s="46" t="e" cm="1">
        <f t="array" aca="1" ref="K37" ca="1">_xll.BDP(C37,"BEST_PE_RATIO")</f>
        <v>#NAME?</v>
      </c>
      <c r="L37" s="46" t="e" cm="1">
        <f t="array" aca="1" ref="L37" ca="1">_xll.BDP(C37,"px_last")</f>
        <v>#NAME?</v>
      </c>
      <c r="M37" s="15" t="e" cm="1">
        <f t="array" aca="1" ref="M37" ca="1">_xll.BDP(C37,"COUNTRY_FULL_NAME")</f>
        <v>#NAME?</v>
      </c>
      <c r="N37" s="15" t="e" cm="1">
        <f t="array" aca="1" ref="N37" ca="1">_xll.BDP(C37,"px_last")</f>
        <v>#NAME?</v>
      </c>
      <c r="O37" s="15" t="e" cm="1">
        <f t="array" aca="1" ref="O37" ca="1">_xll.BDP(C37,"CRNCY")</f>
        <v>#NAME?</v>
      </c>
      <c r="Q37" s="15" t="e" cm="1">
        <f t="array" aca="1" ref="Q37" ca="1">_xll.BDP(C37,"GICS_SECTOR_NAME")</f>
        <v>#NAME?</v>
      </c>
      <c r="R37" s="15" t="e" cm="1">
        <f t="array" aca="1" ref="R37" ca="1">_xll.BDP(C37,"GICS_INDUSTRY_NAME")</f>
        <v>#NAME?</v>
      </c>
      <c r="S37" s="15" t="e" cm="1">
        <f t="array" aca="1" ref="S37" ca="1">_xll.BDP(C37,"GICS_INDUSTRY_GROUP_NAME")</f>
        <v>#NAME?</v>
      </c>
      <c r="T37" s="15" t="e" cm="1">
        <f t="array" aca="1" ref="T37" ca="1">_xll.BDP(C37,"GICS_SUB_INDUSTRY_NAME")</f>
        <v>#NAME?</v>
      </c>
      <c r="U37" s="15" t="s">
        <v>1521</v>
      </c>
      <c r="V37" s="15">
        <f>_xll.BDH(C37,"SALES_REV_TURN","FY 2009","FY 2009","Currency=USD","Period=FY","BEST_FPERIOD_OVERRIDE=FY","FILING_STATUS=MR","SCALING_FORMAT=MLN","FA_ADJUSTED=Adjusted","Sort=A","Dates=H","DateFormat=P","Fill=—","Direction=H","UseDPDF=Y")</f>
        <v>829.92399999999998</v>
      </c>
      <c r="W37" s="15">
        <f>_xll.BDH(C37,"SALES_REV_TURN","FY 2019","FY 2019","Currency=USD","Period=FY","BEST_FPERIOD_OVERRIDE=FY","FILING_STATUS=MR","SCALING_FORMAT=MLN","FA_ADJUSTED=Adjusted","Sort=A","Dates=H","DateFormat=P","Fill=—","Direction=H","UseDPDF=Y")</f>
        <v>2324.6260000000002</v>
      </c>
      <c r="X37" s="15">
        <f>_xll.BDH(C37,"SALES_REV_TURN","FY 2020","FY 2020","Currency=USD","Period=FY","BEST_FPERIOD_OVERRIDE=FY","FILING_STATUS=MR","SCALING_FORMAT=MLN","FA_ADJUSTED=Adjusted","Sort=A","Dates=H","DateFormat=P","Fill=—","Direction=H","UseDPDF=Y")</f>
        <v>2301.261</v>
      </c>
      <c r="Y37" s="15">
        <f>_xll.BDH(C37,"SALES_REV_TURN","FY 2021","FY 2021","Currency=USD","Period=FY","BEST_FPERIOD_OVERRIDE=FY","FILING_STATUS=MR","SCALING_FORMAT=MLN","FA_ADJUSTED=Adjusted","Sort=A","Dates=H","DateFormat=P","Fill=—","Direction=H","UseDPDF=Y")</f>
        <v>2294.85</v>
      </c>
      <c r="Z37" s="15">
        <f>_xll.BDH(C37,"SALES_REV_TURN","FY 2022","FY 2022","Currency=USD","Period=FY","BEST_FPERIOD_OVERRIDE=FY","FILING_STATUS=MR","SCALING_FORMAT=MLN","FA_ADJUSTED=Adjusted","Sort=A","Dates=H","DateFormat=P","Fill=—","Direction=H","UseDPDF=Y")</f>
        <v>2593.4459999999999</v>
      </c>
      <c r="AA37" s="15" t="e">
        <f ca="1">+_xll.BDP($C37,AA$15,"BEST_FPERIOD_OVERRIDE="&amp;AA$16)</f>
        <v>#NAME?</v>
      </c>
      <c r="AB37" s="15" t="e">
        <f ca="1">+_xll.BDP($C37,AB$15,"BEST_FPERIOD_OVERRIDE="&amp;AB$16)</f>
        <v>#NAME?</v>
      </c>
      <c r="AC37" s="15" t="e">
        <f ca="1">+_xll.BDP($C37,AC$15,"BEST_FPERIOD_OVERRIDE="&amp;AC$16)</f>
        <v>#NAME?</v>
      </c>
      <c r="AD37" s="15" t="e">
        <f ca="1">+_xll.BDP($C37,AD$15,"BEST_FPERIOD_OVERRIDE="&amp;AD$16)</f>
        <v>#NAME?</v>
      </c>
      <c r="AF37" s="25">
        <f t="shared" si="240"/>
        <v>-1.0051079184350664E-2</v>
      </c>
      <c r="AG37" s="25">
        <f t="shared" si="241"/>
        <v>-2.7858639241703509E-3</v>
      </c>
      <c r="AH37" s="25">
        <f t="shared" si="242"/>
        <v>0.13011569383619848</v>
      </c>
      <c r="AI37" s="25" t="e">
        <f t="shared" ca="1" si="243"/>
        <v>#NAME?</v>
      </c>
      <c r="AJ37" s="25" t="e">
        <f t="shared" ca="1" si="244"/>
        <v>#NAME?</v>
      </c>
      <c r="AK37" s="25" t="e">
        <f t="shared" ca="1" si="245"/>
        <v>#NAME?</v>
      </c>
      <c r="AL37" s="25" t="e">
        <f t="shared" ca="1" si="291"/>
        <v>#NAME?</v>
      </c>
      <c r="AM37" s="25" t="e">
        <f t="shared" ca="1" si="246"/>
        <v>#NAME?</v>
      </c>
      <c r="AN37" s="25">
        <f t="shared" si="247"/>
        <v>0.1084892269611466</v>
      </c>
      <c r="AP37" s="15">
        <f>_xll.BDH(C37,"EBITDA","FY 2009","FY 2009","Currency=USD","Period=FY","BEST_FPERIOD_OVERRIDE=FY","FILING_STATUS=MR","SCALING_FORMAT=MLN","FA_ADJUSTED=Adjusted","Sort=A","Dates=H","DateFormat=P","Fill=—","Direction=H","UseDPDF=Y")</f>
        <v>473.43200000000002</v>
      </c>
      <c r="AQ37" s="15">
        <f>_xll.BDH(C37,"EBITDA","FY 2019","FY 2019","Currency=USD","Period=FY","BEST_FPERIOD_OVERRIDE=FY","FILING_STATUS=MR","SCALING_FORMAT=MLN","FA_ADJUSTED=Adjusted","Sort=A","Dates=H","DateFormat=P","Fill=—","Direction=H","UseDPDF=Y")</f>
        <v>1366.9349999999999</v>
      </c>
      <c r="AR37" s="15">
        <f>_xll.BDH(C37,"EBITDA","FY 2020","FY 2020","Currency=USD","Period=FY","BEST_FPERIOD_OVERRIDE=FY","FILING_STATUS=MR","SCALING_FORMAT=MLN","FA_ADJUSTED=Adjusted","Sort=A","Dates=H","DateFormat=P","Fill=—","Direction=H","UseDPDF=Y")</f>
        <v>1102.1469999999999</v>
      </c>
      <c r="AS37" s="15">
        <f>_xll.BDH(C37,"EBITDA","FY 2021","FY 2021","Currency=USD","Period=FY","BEST_FPERIOD_OVERRIDE=FY","FILING_STATUS=MR","SCALING_FORMAT=MLN","FA_ADJUSTED=Adjusted","Sort=A","Dates=H","DateFormat=P","Fill=—","Direction=H","UseDPDF=Y")</f>
        <v>812.27800000000002</v>
      </c>
      <c r="AT37" s="15">
        <f>_xll.BDH(C37,"EBITDA","FY 2022","FY 2022","Currency=USD","Period=FY","BEST_FPERIOD_OVERRIDE=FY","FILING_STATUS=MR","SCALING_FORMAT=MLN","FA_ADJUSTED=Adjusted","Sort=A","Dates=H","DateFormat=P","Fill=—","Direction=H","UseDPDF=Y")</f>
        <v>1073.153</v>
      </c>
      <c r="AU37" s="15" t="e">
        <f ca="1">+_xll.BDP($C37,AU$15,"BEST_FPERIOD_OVERRIDE="&amp;AU$16)</f>
        <v>#NAME?</v>
      </c>
      <c r="AV37" s="15" t="e">
        <f ca="1">+_xll.BDP($C37,AV$15,"BEST_FPERIOD_OVERRIDE="&amp;AV$16)</f>
        <v>#NAME?</v>
      </c>
      <c r="AW37" s="15" t="e">
        <f ca="1">+_xll.BDP($C37,AW$15,"BEST_FPERIOD_OVERRIDE="&amp;AW$16)</f>
        <v>#NAME?</v>
      </c>
      <c r="AX37" s="15" t="e">
        <f ca="1">+_xll.BDP($C37,AX$15,"BEST_FPERIOD_OVERRIDE="&amp;AX$16)</f>
        <v>#NAME?</v>
      </c>
      <c r="AZ37" s="25">
        <f t="shared" si="248"/>
        <v>-0.19370928390889108</v>
      </c>
      <c r="BA37" s="25">
        <f t="shared" si="249"/>
        <v>-0.26300393686141676</v>
      </c>
      <c r="BB37" s="25">
        <f t="shared" si="250"/>
        <v>0.3211646751481636</v>
      </c>
      <c r="BC37" s="25" t="e">
        <f t="shared" ca="1" si="251"/>
        <v>#NAME?</v>
      </c>
      <c r="BD37" s="25" t="e">
        <f t="shared" ca="1" si="252"/>
        <v>#NAME?</v>
      </c>
      <c r="BE37" s="25" t="e">
        <f t="shared" ca="1" si="253"/>
        <v>#NAME?</v>
      </c>
      <c r="BF37" s="25" t="e">
        <f t="shared" ca="1" si="292"/>
        <v>#NAME?</v>
      </c>
      <c r="BG37" s="25" t="e">
        <f t="shared" ca="1" si="254"/>
        <v>#NAME?</v>
      </c>
      <c r="BH37" s="25">
        <f t="shared" si="255"/>
        <v>0.11185723248253532</v>
      </c>
      <c r="BJ37" s="25">
        <f t="shared" si="256"/>
        <v>0.58802362186433421</v>
      </c>
      <c r="BK37" s="25">
        <f t="shared" si="257"/>
        <v>0.47893176827834821</v>
      </c>
      <c r="BL37" s="25">
        <f t="shared" si="258"/>
        <v>0.3539569035013182</v>
      </c>
      <c r="BM37" s="25">
        <f t="shared" si="259"/>
        <v>0.41379423361812817</v>
      </c>
      <c r="BN37" s="25" t="e">
        <f t="shared" ca="1" si="260"/>
        <v>#NAME?</v>
      </c>
      <c r="BO37" s="25" t="e">
        <f t="shared" ca="1" si="261"/>
        <v>#NAME?</v>
      </c>
      <c r="BP37" s="25" t="e">
        <f t="shared" ca="1" si="262"/>
        <v>#NAME?</v>
      </c>
      <c r="BQ37" s="25" t="e">
        <f t="shared" ca="1" si="263"/>
        <v>#NAME?</v>
      </c>
      <c r="BR37" s="15">
        <f>_xll.BDH(C37,"EARN_FOR_COMMON","FY 2009","FY 2009","Currency=USD","Period=FY","BEST_FPERIOD_OVERRIDE=FY","FILING_STATUS=MR","SCALING_FORMAT=MLN","FA_ADJUSTED=Adjusted","Sort=A","Dates=H","DateFormat=P","Fill=—","Direction=H","UseDPDF=Y")</f>
        <v>126.303</v>
      </c>
      <c r="BS37" s="15">
        <f>_xll.BDH(C37,"EARN_FOR_COMMON","FY 2019","FY 2019","Currency=USD","Period=FY","BEST_FPERIOD_OVERRIDE=FY","FILING_STATUS=MR","SCALING_FORMAT=MLN","FA_ADJUSTED=Adjusted","Sort=A","Dates=H","DateFormat=P","Fill=—","Direction=H","UseDPDF=Y")</f>
        <v>620.03200000000004</v>
      </c>
      <c r="BT37" s="15">
        <f>_xll.BDH(C37,"EARN_FOR_COMMON","FY 2020","FY 2020","Currency=USD","Period=FY","BEST_FPERIOD_OVERRIDE=FY","FILING_STATUS=MR","SCALING_FORMAT=MLN","FA_ADJUSTED=Adjusted","Sort=A","Dates=H","DateFormat=P","Fill=—","Direction=H","UseDPDF=Y")</f>
        <v>496.07900000000001</v>
      </c>
      <c r="BU37" s="15">
        <f>_xll.BDH(C37,"EARN_FOR_COMMON","FY 2021","FY 2021","Currency=USD","Period=FY","BEST_FPERIOD_OVERRIDE=FY","FILING_STATUS=MR","SCALING_FORMAT=MLN","FA_ADJUSTED=Adjusted","Sort=A","Dates=H","DateFormat=P","Fill=—","Direction=H","UseDPDF=Y")</f>
        <v>428.45400000000001</v>
      </c>
      <c r="BV37" s="15">
        <f>_xll.BDH(C37,"EARN_FOR_COMMON","FY 2022","FY 2022","Currency=USD","Period=FY","BEST_FPERIOD_OVERRIDE=FY","FILING_STATUS=MR","SCALING_FORMAT=MLN","FA_ADJUSTED=Adjusted","Sort=A","Dates=H","DateFormat=P","Fill=—","Direction=H","UseDPDF=Y")</f>
        <v>578.34</v>
      </c>
      <c r="BW37" s="15" t="e">
        <f ca="1">+_xll.BDP($C37,BW$15,"BEST_FPERIOD_OVERRIDE="&amp;BW$16)</f>
        <v>#NAME?</v>
      </c>
      <c r="BX37" s="15" t="e">
        <f ca="1">+_xll.BDP($C37,BX$15,"BEST_FPERIOD_OVERRIDE="&amp;BX$16)</f>
        <v>#NAME?</v>
      </c>
      <c r="BY37" s="15" t="e">
        <f ca="1">+_xll.BDP($C37,BY$15,"BEST_FPERIOD_OVERRIDE="&amp;BY$16)</f>
        <v>#NAME?</v>
      </c>
      <c r="BZ37" s="15" t="e">
        <f ca="1">+_xll.BDP($C37,BZ$15,"BEST_FPERIOD_OVERRIDE="&amp;BZ$16)</f>
        <v>#NAME?</v>
      </c>
      <c r="CB37" s="25">
        <f t="shared" si="264"/>
        <v>-0.19991387541288197</v>
      </c>
      <c r="CC37" s="25">
        <f t="shared" si="265"/>
        <v>-0.13631901370547839</v>
      </c>
      <c r="CD37" s="25">
        <f t="shared" si="266"/>
        <v>0.34982985337982608</v>
      </c>
      <c r="CE37" s="25" t="e">
        <f t="shared" ca="1" si="267"/>
        <v>#NAME?</v>
      </c>
      <c r="CF37" s="25" t="e">
        <f t="shared" ca="1" si="268"/>
        <v>#NAME?</v>
      </c>
      <c r="CG37" s="25" t="e">
        <f t="shared" ca="1" si="269"/>
        <v>#NAME?</v>
      </c>
      <c r="CH37" s="25" t="e">
        <f t="shared" ca="1" si="293"/>
        <v>#NAME?</v>
      </c>
      <c r="CI37" s="25" t="e">
        <f t="shared" ca="1" si="270"/>
        <v>#NAME?</v>
      </c>
      <c r="CJ37" s="25">
        <f t="shared" si="271"/>
        <v>0.17246542280292965</v>
      </c>
      <c r="CM37" s="25">
        <f t="shared" si="294"/>
        <v>0.26672333528059999</v>
      </c>
      <c r="CN37" s="25">
        <f t="shared" si="295"/>
        <v>0.21556833405684972</v>
      </c>
      <c r="CO37" s="25">
        <f t="shared" si="296"/>
        <v>0.18670239884959802</v>
      </c>
      <c r="CP37" s="25">
        <f t="shared" si="297"/>
        <v>0.22300059457571125</v>
      </c>
      <c r="CQ37" s="25" t="e">
        <f t="shared" ca="1" si="298"/>
        <v>#NAME?</v>
      </c>
      <c r="CR37" s="25" t="e">
        <f t="shared" ca="1" si="299"/>
        <v>#NAME?</v>
      </c>
      <c r="CS37" s="25" t="e">
        <f t="shared" ca="1" si="300"/>
        <v>#NAME?</v>
      </c>
      <c r="CT37" s="15" t="e">
        <f t="shared" ca="1" si="301"/>
        <v>#NAME?</v>
      </c>
      <c r="CU37" s="25">
        <f>_xll.BDH($C37,"RETURN_ON_INV_CAPITAL","FY 2019","FY 2019","Currency=USD","Period=FY","BEST_FPERIOD_OVERRIDE=FY","FILING_STATUS=MR","FA_ADJUSTED=GAAP","Sort=A","Dates=H","DateFormat=P","Fill=—","Direction=H","UseDPDF=Y")/100</f>
        <v>4.5803000000000003E-2</v>
      </c>
      <c r="CV37" s="25">
        <f>_xll.BDH($C37,"RETURN_ON_INV_CAPITAL","FY 2020","FY 2020","Currency=USD","Period=FY","BEST_FPERIOD_OVERRIDE=FY","FILING_STATUS=MR","FA_ADJUSTED=GAAP","Sort=A","Dates=H","DateFormat=P","Fill=—","Direction=H","UseDPDF=Y")/100</f>
        <v>3.9692999999999999E-2</v>
      </c>
      <c r="CW37" s="25">
        <f>_xll.BDH($C37,"RETURN_ON_INV_CAPITAL","FY 2021","FY 2021","Currency=USD","Period=FY","BEST_FPERIOD_OVERRIDE=FY","FILING_STATUS=MR","FA_ADJUSTED=GAAP","Sort=A","Dates=H","DateFormat=P","Fill=—","Direction=H","UseDPDF=Y")/100</f>
        <v>3.4178E-2</v>
      </c>
      <c r="CX37" s="25">
        <f>_xll.BDH(C37,"RETURN_COM_EQY","FY 2022","FY 2022","Currency=USD","Period=FY","BEST_FPERIOD_OVERRIDE=FY","FILING_STATUS=MR","FA_ADJUSTED=GAAP","Sort=A","Dates=H","DateFormat=P","Fill=—","Direction=H","UseDPDF=Y")/100</f>
        <v>0.102477</v>
      </c>
      <c r="CZ37" s="15">
        <f>_xll.BDH($C37,"RETURN_COM_EQY","FY 2019","FY 2019","Currency=USD","Period=FY","BEST_FPERIOD_OVERRIDE=FY","FILING_STATUS=MR","FA_ADJUSTED=GAAP","Sort=A","Dates=H","DateFormat=P","Fill=—","Direction=H","UseDPDF=Y")/100</f>
        <v>7.2701000000000002E-2</v>
      </c>
      <c r="DA37" s="15">
        <f>_xll.BDH($C37,"RETURN_COM_EQY","FY 2020","FY 2020","Currency=USD","Period=FY","BEST_FPERIOD_OVERRIDE=FY","FILING_STATUS=MR","FA_ADJUSTED=GAAP","Sort=A","Dates=H","DateFormat=P","Fill=—","Direction=H","UseDPDF=Y")/100</f>
        <v>7.6135000000000008E-2</v>
      </c>
      <c r="DB37" s="15">
        <f>_xll.BDH($C37,"RETURN_COM_EQY","FY 2021","FY 2021","Currency=USD","Period=FY","BEST_FPERIOD_OVERRIDE=FY","FILING_STATUS=MR","FA_ADJUSTED=GAAP","Sort=A","Dates=H","DateFormat=P","Fill=—","Direction=H","UseDPDF=Y")/100</f>
        <v>9.2630000000000004E-2</v>
      </c>
      <c r="DC37" s="25">
        <f>_xll.BDH(C37,"RETURN_COM_EQY","FY 2022","FY 2022","Currency=USD","Period=FY","BEST_FPERIOD_OVERRIDE=FY","FILING_STATUS=MR","FA_ADJUSTED=GAAP","Sort=A","Dates=H","DateFormat=P","Fill=—","Direction=H","UseDPDF=Y")</f>
        <v>10.2477</v>
      </c>
      <c r="DD37" s="15" t="e">
        <f ca="1">(_xll.BDP(C37,"BEST_ROE","best_fperiod_override=23Y"))/100</f>
        <v>#NAME?</v>
      </c>
      <c r="DF37" s="25" t="e">
        <f ca="1">(_xll.BDP($C37,"BEST_DIV_YLD","best_fperiod_override=19Y"))/100</f>
        <v>#NAME?</v>
      </c>
      <c r="DG37" s="25" t="e">
        <f ca="1">(_xll.BDP($C37,"BEST_DIV_YLD","best_fperiod_override=20Y"))/100</f>
        <v>#NAME?</v>
      </c>
      <c r="DH37" s="25" t="e">
        <f ca="1">(_xll.BDP($C37,"BEST_DIV_YLD","best_fperiod_override=21Y"))/100</f>
        <v>#NAME?</v>
      </c>
      <c r="DI37" s="25" t="e">
        <f ca="1">(_xll.BDP($C37,"BEST_DIV_YLD","best_fperiod_override=22Y"))/100</f>
        <v>#NAME?</v>
      </c>
      <c r="DJ37" s="25" t="e">
        <f ca="1">(_xll.BDP($C37,"BEST_DIV_YLD","best_fperiod_override=23Y"))/100</f>
        <v>#NAME?</v>
      </c>
      <c r="DL37" s="48" t="e" cm="1">
        <f t="array" aca="1" ref="DL37" ca="1">_xll.BDP($C37,$DL$12)/1000</f>
        <v>#NAME?</v>
      </c>
      <c r="DM37" s="48" t="e" cm="1">
        <f t="array" aca="1" ref="DM37" ca="1">_xll.BDP($C37,$DL$13)*1000</f>
        <v>#NAME?</v>
      </c>
      <c r="DN37" s="48" t="e">
        <f t="shared" ca="1" si="273"/>
        <v>#NAME?</v>
      </c>
      <c r="DO37" s="48" t="e" cm="1">
        <f t="array" aca="1" ref="DO37" ca="1">_xll.BDP($C37,$DL$15)*1000</f>
        <v>#NAME?</v>
      </c>
      <c r="DQ37" s="15" t="e" cm="1">
        <f t="array" aca="1" ref="DQ37" ca="1">_xll.BDP(C37,"WACC")</f>
        <v>#NAME?</v>
      </c>
      <c r="DR37" s="15" t="e" cm="1">
        <f t="array" aca="1" ref="DR37" ca="1">_xll.BDP(C37,"WACC_COST_EQUITY")</f>
        <v>#NAME?</v>
      </c>
      <c r="DS37" s="15" t="e" cm="1">
        <f t="array" aca="1" ref="DS37" ca="1">_xll.BDP(C37,"WACC_COST_EQUITY")</f>
        <v>#NAME?</v>
      </c>
      <c r="DU37" s="15" t="e" cm="1">
        <f t="array" aca="1" ref="DU37" ca="1">_xll.BDP(C37,"BEST_PE_RATIO")</f>
        <v>#NAME?</v>
      </c>
      <c r="DV37" s="15" t="e" cm="1">
        <f t="array" aca="1" ref="DV37" ca="1">_xll.BDP(C37,"FIVE_YR_AVG_PRICE_EARNINGS")</f>
        <v>#NAME?</v>
      </c>
      <c r="DW37" s="15" t="e" cm="1">
        <f t="array" aca="1" ref="DW37" ca="1">_xll.BDP(C37,"10_YEAR_MOVING_AVERAGE_PE")</f>
        <v>#NAME?</v>
      </c>
      <c r="DY37" s="15" t="e" cm="1">
        <f t="array" aca="1" ref="DY37" ca="1">_xll.BDP(C37,"BEST_CUR_EV_TO_EBITDA")</f>
        <v>#NAME?</v>
      </c>
      <c r="DZ37" s="15" t="e" cm="1">
        <f t="array" aca="1" ref="DZ37" ca="1">_xll.BDP(C37,"FIVE_YEAR_AVG_EV_TO_T12_EBITDA")</f>
        <v>#NAME?</v>
      </c>
      <c r="EB37" s="15" t="e" cm="1">
        <f t="array" aca="1" ref="EB37" ca="1">_xll.BDP(C37,"BEST_PX_BPS_RATIO")</f>
        <v>#NAME?</v>
      </c>
      <c r="EC37" s="15" t="e" cm="1">
        <f t="array" aca="1" ref="EC37" ca="1">_xll.BDP(C37,"FIVE_YEAR_AVG_PRICE_BOOK")</f>
        <v>#NAME?</v>
      </c>
      <c r="ED37" s="15" t="e" cm="1">
        <f t="array" aca="1" ref="ED37" ca="1">_xll.BDP(C37,"EV_TO_T12M_SALES")</f>
        <v>#NAME?</v>
      </c>
      <c r="EE37" s="15" t="e" cm="1">
        <f t="array" aca="1" ref="EE37" ca="1">_xll.BDP(C37,"AVERAGE_EV_TO_T12M_SALES")</f>
        <v>#NAME?</v>
      </c>
      <c r="EF37" s="15" t="e">
        <f ca="1">_xll.BDP(C37,"BEST_CURRENT_EV_BEST_SALES","best_fperiod_override=23Y")</f>
        <v>#NAME?</v>
      </c>
      <c r="EH37" s="15" t="e" cm="1">
        <f t="array" aca="1" ref="EH37" ca="1">_xll.BDP(C37,"CF_FREE_CASH_FLOW")</f>
        <v>#NAME?</v>
      </c>
      <c r="EI37" s="15" t="e" cm="1">
        <f t="array" aca="1" ref="EI37" ca="1">_xll.BDP(C37,"FREE_CASH_FLOW_YIELD")/100</f>
        <v>#NAME?</v>
      </c>
      <c r="EJ37" s="15" t="e" cm="1">
        <f t="array" aca="1" ref="EJ37" ca="1">_xll.BDP(C37,"TRAIL_12M_FREE_CASH_FLOW_PER_SH")</f>
        <v>#NAME?</v>
      </c>
      <c r="EL37" s="15" t="e" cm="1">
        <f t="array" aca="1" ref="EL37" ca="1">_xll.BDP(C37,"CF_CASH_FROM_OPER")</f>
        <v>#NAME?</v>
      </c>
      <c r="EM37" s="15" t="e" cm="1">
        <f t="array" aca="1" ref="EM37" ca="1">_xll.BDP(C37,"CF_CASH_FROM_INV_ACT")</f>
        <v>#NAME?</v>
      </c>
      <c r="EN37" s="15" t="e" cm="1">
        <f t="array" aca="1" ref="EN37" ca="1">_xll.BDP(C37,"CF_CASH_FROM_FNC_ACT")</f>
        <v>#NAME?</v>
      </c>
      <c r="EP37" s="15" t="e" cm="1">
        <f t="array" aca="1" ref="EP37" ca="1">_xll.BDP(C37,"TOT_ANALYST_REC")</f>
        <v>#NAME?</v>
      </c>
      <c r="EQ37" s="15" t="e" cm="1">
        <f t="array" aca="1" ref="EQ37" ca="1">_xll.BDP(C37,"TOT_BUY_REC")</f>
        <v>#NAME?</v>
      </c>
      <c r="ER37" s="15" t="e" cm="1">
        <f t="array" aca="1" ref="ER37" ca="1">_xll.BDP(C37,"TOT_HOLD_REC")</f>
        <v>#NAME?</v>
      </c>
      <c r="ES37" s="15" t="e" cm="1">
        <f t="array" aca="1" ref="ES37" ca="1">_xll.BDP(C37,"TOT_SELL_REC")</f>
        <v>#NAME?</v>
      </c>
      <c r="ET37" s="15" t="e" cm="1">
        <f t="array" aca="1" ref="ET37" ca="1">_xll.BDP(C37,"EQY_REC_CONS")</f>
        <v>#NAME?</v>
      </c>
      <c r="EV37" s="15" t="e" cm="1">
        <f t="array" aca="1" ref="EV37" ca="1">_xll.BDP(C37,"BEST_TARGET_HI")</f>
        <v>#NAME?</v>
      </c>
      <c r="EW37" s="15" t="e" cm="1">
        <f t="array" aca="1" ref="EW37" ca="1">_xll.BDP(C37,"BEST_TARGET_LO")</f>
        <v>#NAME?</v>
      </c>
      <c r="EX37" s="15" t="e" cm="1">
        <f t="array" aca="1" ref="EX37" ca="1">_xll.BDP(C37,"BEST_TARGET_MEDIAN")</f>
        <v>#NAME?</v>
      </c>
      <c r="EZ37" s="15" t="e" cm="1">
        <f t="array" aca="1" ref="EZ37" ca="1">_xll.BDP(C37,"BEST_TARGET_1WK_CHG")</f>
        <v>#NAME?</v>
      </c>
      <c r="FA37" s="15" t="e" cm="1">
        <f t="array" aca="1" ref="FA37" ca="1">_xll.BDP(C37,"BEST_TARGET_4WK_CHG")</f>
        <v>#NAME?</v>
      </c>
      <c r="FB37" s="15" t="e" cm="1">
        <f t="array" aca="1" ref="FB37" ca="1">_xll.BDP(C37,"BEST_TARGET_3MO_CHG")</f>
        <v>#NAME?</v>
      </c>
      <c r="FC37" s="15" t="e" cm="1">
        <f t="array" aca="1" ref="FC37" ca="1">_xll.BDP(C37,"BEST_TARGET_6MO_CHG")</f>
        <v>#NAME?</v>
      </c>
      <c r="FE37" s="15" t="e" cm="1">
        <f t="array" aca="1" ref="FE37" ca="1">_xll.BDP(C37,"ANNOUNCEMENT_DT")</f>
        <v>#NAME?</v>
      </c>
      <c r="FF37" s="15" t="e" cm="1">
        <f t="array" aca="1" ref="FF37" ca="1">_xll.BDP(C37,"EXPECTED_REPORT_DT")</f>
        <v>#NAME?</v>
      </c>
      <c r="FG37" s="15" t="e" cm="1">
        <f t="array" aca="1" ref="FG37" ca="1">_xll.BDP(C37,"EARNINGS_RELATED_IMPLIED_MOVE")</f>
        <v>#NAME?</v>
      </c>
      <c r="FI37" s="15" t="e" cm="1">
        <f t="array" aca="1" ref="FI37" ca="1">_xll.BDP(C37,"SALES_SURPRISE_LAST_QTR")</f>
        <v>#NAME?</v>
      </c>
      <c r="FJ37" s="15" t="e" cm="1">
        <f t="array" aca="1" ref="FJ37" ca="1">_xll.BDP(C37,"EPS_SURPRISE_LAST_QTR")</f>
        <v>#NAME?</v>
      </c>
      <c r="FL37" s="15" t="e">
        <f ca="1">(_xll.BDP(C37,"VOLUME_AVG_5D"))/1000</f>
        <v>#NAME?</v>
      </c>
      <c r="FM37" s="15" t="e">
        <f ca="1">(_xll.BDP(C37,"VOLUME_AVG_3M"))/1000</f>
        <v>#NAME?</v>
      </c>
      <c r="FN37" s="15" t="e">
        <f ca="1">(_xll.BDP(C37,"VOLUME_AVG_6M"))/1000</f>
        <v>#NAME?</v>
      </c>
      <c r="FP37" s="15" t="e" cm="1">
        <f t="array" aca="1" ref="FP37" ca="1">_xll.BDP(C37,"CIE_DES")</f>
        <v>#NAME?</v>
      </c>
      <c r="FQ37" s="15" t="s">
        <v>862</v>
      </c>
      <c r="FS37" s="15" t="e" cm="1">
        <f t="array" aca="1" ref="FS37" ca="1">_xll.BDP(C37,"HIGH_52WEEK")</f>
        <v>#NAME?</v>
      </c>
      <c r="FT37" s="15" t="e" cm="1">
        <f t="array" aca="1" ref="FT37" ca="1">_xll.BDP(C37,"LOW_52WEEK")</f>
        <v>#NAME?</v>
      </c>
      <c r="FV37" s="15" t="e" cm="1">
        <f t="array" aca="1" ref="FV37" ca="1">_xll.BDP(C37,"CHG_PCT_WTD")</f>
        <v>#NAME?</v>
      </c>
      <c r="FW37" s="15" t="e" cm="1">
        <f t="array" aca="1" ref="FW37" ca="1">_xll.BDP(C37,"CHG_PCT_MTD")</f>
        <v>#NAME?</v>
      </c>
      <c r="FX37" s="15" t="e" cm="1">
        <f t="array" aca="1" ref="FX37" ca="1">_xll.BDP(C37,"CHG_PCT_YTD")</f>
        <v>#NAME?</v>
      </c>
      <c r="FY37" s="15" t="e" cm="1">
        <f t="array" aca="1" ref="FY37" ca="1">_xll.BDP(C37,"CHG_PCT_1YR")</f>
        <v>#NAME?</v>
      </c>
      <c r="GA37" s="15" t="e">
        <f ca="1">_xll.BDP($C37,"BEST_NET_DEBT","best_fperiod_override=19Y")</f>
        <v>#NAME?</v>
      </c>
      <c r="GB37" s="15" t="e">
        <f ca="1">_xll.BDP($C37,"BEST_NET_DEBT","best_fperiod_override=20Y")</f>
        <v>#NAME?</v>
      </c>
      <c r="GC37" s="15" t="e">
        <f ca="1">_xll.BDP($C37,"BEST_NET_DEBT","best_fperiod_override=21Y")</f>
        <v>#NAME?</v>
      </c>
      <c r="GD37" s="15" t="e">
        <f ca="1">_xll.BDP($C37,"BEST_NET_DEBT","best_fperiod_override=22Y")</f>
        <v>#NAME?</v>
      </c>
      <c r="GE37" s="15" t="e">
        <f ca="1">_xll.BDP($C37,"BEST_NET_DEBT","best_fperiod_override=23Y")</f>
        <v>#NAME?</v>
      </c>
      <c r="GG37" s="15" t="e">
        <f t="shared" ca="1" si="274"/>
        <v>#NAME?</v>
      </c>
      <c r="GH37" s="15" t="e">
        <f t="shared" ca="1" si="275"/>
        <v>#NAME?</v>
      </c>
      <c r="GI37" s="15" t="e">
        <f t="shared" ca="1" si="276"/>
        <v>#NAME?</v>
      </c>
      <c r="GJ37" s="15" t="e">
        <f t="shared" ca="1" si="277"/>
        <v>#NAME?</v>
      </c>
      <c r="GK37" s="15" t="e">
        <f t="shared" ca="1" si="278"/>
        <v>#NAME?</v>
      </c>
      <c r="GM37" s="15" t="e" cm="1">
        <f t="array" aca="1" ref="GM37" ca="1">_xll.BDP(C37,"NET_DEBT_TO_EBITDA")</f>
        <v>#NAME?</v>
      </c>
      <c r="GN37" s="15" t="e" cm="1">
        <f t="array" aca="1" ref="GN37" ca="1">_xll.BDP(C37,"EBIT_TO_INT_EXP")</f>
        <v>#NAME?</v>
      </c>
      <c r="GO37" s="15" t="e" cm="1">
        <f t="array" aca="1" ref="GO37" ca="1">_xll.BDP(C37,"TOT_DEBT_TO_TOT_EQY")</f>
        <v>#NAME?</v>
      </c>
      <c r="GP37" s="15" t="e" cm="1">
        <f t="array" aca="1" ref="GP37" ca="1">_xll.BDP(C37,"TOT_DEBT_TO_TOT_ASSET")</f>
        <v>#NAME?</v>
      </c>
      <c r="GQ37" s="15" t="e" cm="1">
        <f t="array" aca="1" ref="GQ37" ca="1">_xll.BDP(C37,"ALTMAN_Z_SCORE")</f>
        <v>#NAME?</v>
      </c>
      <c r="GR37" s="15" t="e" cm="1">
        <f t="array" aca="1" ref="GR37" ca="1">_xll.BDP(C37,"CASH_%_CURRENT_MARKET_CAP")</f>
        <v>#NAME?</v>
      </c>
      <c r="GS37" s="15" t="e" cm="1">
        <f t="array" aca="1" ref="GS37" ca="1">_xll.BDP(C37,"CASH_TO_TOT_ASSET")</f>
        <v>#NAME?</v>
      </c>
      <c r="GU37" s="15" t="e" cm="1">
        <f t="array" aca="1" ref="GU37" ca="1">_xll.BDP(C37,"BOARD_SIZE")</f>
        <v>#NAME?</v>
      </c>
      <c r="GV37" s="15" t="e" cm="1">
        <f t="array" aca="1" ref="GV37" ca="1">_xll.BDP(C37,"PCT_INDEPENDENT_DIRECTORS")</f>
        <v>#NAME?</v>
      </c>
      <c r="GW37" s="15" t="e" cm="1">
        <f t="array" aca="1" ref="GW37" ca="1">_xll.BDP(C37,"BOARD_MEETING_ATTENDANCE_PCT")</f>
        <v>#NAME?</v>
      </c>
      <c r="GX37" s="15" t="e" cm="1">
        <f t="array" aca="1" ref="GX37" ca="1">_xll.BDP(C37,"BOARD_MEETINGS_PER_YR")</f>
        <v>#NAME?</v>
      </c>
      <c r="GY37" s="15" t="e" cm="1">
        <f t="array" aca="1" ref="GY37" ca="1">_xll.BDP(C37,"NUMBER_OF_WOMEN_ON_BOARD")</f>
        <v>#NAME?</v>
      </c>
      <c r="GZ37" s="15" t="e" cm="1">
        <f t="array" aca="1" ref="GZ37" ca="1">_xll.BDP(C37,"BOARD_AVERAGE_TENURE")</f>
        <v>#NAME?</v>
      </c>
      <c r="HA37" s="15" t="e" cm="1">
        <f t="array" aca="1" ref="HA37" ca="1">_xll.BDP(C37,"BOARD_AVERAGE_AGE")</f>
        <v>#NAME?</v>
      </c>
      <c r="HC37" s="15" t="e" cm="1">
        <f t="array" aca="1" ref="HC37" ca="1">_xll.BDP(C37,"TOT_COMP_AW_TO_CEO_&amp;_EQUIV")</f>
        <v>#NAME?</v>
      </c>
      <c r="HD37" s="15" t="e" cm="1">
        <f t="array" aca="1" ref="HD37" ca="1">_xll.BDP(C37,"TOT_COMPENSATION_AW_TO_EXECS")</f>
        <v>#NAME?</v>
      </c>
      <c r="HE37" s="15" t="e" cm="1">
        <f t="array" aca="1" ref="HE37" ca="1">_xll.BDP(C37,"CF_STOCK_BASED_COMPENSATION")</f>
        <v>#NAME?</v>
      </c>
      <c r="HF37" s="15" t="e" cm="1">
        <f t="array" aca="1" ref="HF37" ca="1">_xll.BDP(C37,"AVERAGE_BOD_TOTAL_COMPENSATION")</f>
        <v>#NAME?</v>
      </c>
      <c r="HH37" s="15" t="e" cm="1">
        <f t="array" aca="1" ref="HH37" ca="1">_xll.BDP(C37,"ISS_QUALITYSCORE")</f>
        <v>#NAME?</v>
      </c>
      <c r="HK37" s="15" t="e" cm="1">
        <f t="array" aca="1" ref="HK37" ca="1">_xll.BDP(C37,"EQY_SH_OUT")</f>
        <v>#NAME?</v>
      </c>
      <c r="HL37" s="15" t="e">
        <f t="shared" ca="1" si="279"/>
        <v>#NAME?</v>
      </c>
      <c r="HN37" s="15">
        <v>8.5</v>
      </c>
      <c r="HO37" s="15">
        <v>2</v>
      </c>
      <c r="HP37" s="39" t="e">
        <f t="shared" ca="1" si="280"/>
        <v>#NAME?</v>
      </c>
      <c r="HQ37" s="15" t="e">
        <f t="shared" ca="1" si="281"/>
        <v>#NAME?</v>
      </c>
      <c r="HS37" s="15" t="e">
        <f t="shared" ca="1" si="302"/>
        <v>#NAME?</v>
      </c>
      <c r="HU37" s="15" t="e">
        <f t="shared" ca="1" si="282"/>
        <v>#NAME?</v>
      </c>
      <c r="HW37" s="15" t="e">
        <f t="shared" ca="1" si="303"/>
        <v>#NAME?</v>
      </c>
      <c r="HY37" s="39" t="e">
        <f t="shared" ca="1" si="283"/>
        <v>#NAME?</v>
      </c>
      <c r="IA37" s="15" t="e">
        <f t="shared" ca="1" si="284"/>
        <v>#NAME?</v>
      </c>
      <c r="IB37" s="15" t="e">
        <f t="shared" ca="1" si="285"/>
        <v>#NAME?</v>
      </c>
      <c r="IC37" s="15" t="e">
        <f t="shared" ca="1" si="286"/>
        <v>#NAME?</v>
      </c>
      <c r="ID37" s="15" t="e">
        <f t="shared" ca="1" si="287"/>
        <v>#NAME?</v>
      </c>
      <c r="IE37" s="39" t="e">
        <f t="shared" ca="1" si="288"/>
        <v>#NAME?</v>
      </c>
      <c r="IF37" s="39">
        <f t="shared" si="289"/>
        <v>17.246542280292964</v>
      </c>
      <c r="IG37" s="39" t="e">
        <f t="shared" ca="1" si="290"/>
        <v>#NAME?</v>
      </c>
      <c r="II37" s="15">
        <f t="shared" si="304"/>
        <v>18</v>
      </c>
    </row>
    <row r="38" spans="1:243">
      <c r="A38" s="15">
        <f t="shared" si="305"/>
        <v>18</v>
      </c>
      <c r="B38" s="15" t="s">
        <v>40</v>
      </c>
      <c r="C38" s="15" t="s">
        <v>510</v>
      </c>
      <c r="D38" s="15" t="s">
        <v>39</v>
      </c>
      <c r="E38" s="15" t="str">
        <f t="shared" si="236"/>
        <v>A1YX34</v>
      </c>
      <c r="F38" s="15">
        <f t="shared" si="237"/>
        <v>18</v>
      </c>
      <c r="G38" s="15" t="str">
        <f t="shared" si="238"/>
        <v>Alteryx Inc</v>
      </c>
      <c r="H38" s="24">
        <v>1.2808000000000001E-4</v>
      </c>
      <c r="I38" s="15" t="e" cm="1">
        <f t="array" aca="1" ref="I38" ca="1">_xll.BDP(C38,"GICS_SECTOR_NAME")</f>
        <v>#NAME?</v>
      </c>
      <c r="J38" s="15" t="e">
        <f t="shared" ca="1" si="239"/>
        <v>#NAME?</v>
      </c>
      <c r="K38" s="46" t="e" cm="1">
        <f t="array" aca="1" ref="K38" ca="1">_xll.BDP(C38,"BEST_PE_RATIO")</f>
        <v>#NAME?</v>
      </c>
      <c r="L38" s="46" t="e" cm="1">
        <f t="array" aca="1" ref="L38" ca="1">_xll.BDP(C38,"px_last")</f>
        <v>#NAME?</v>
      </c>
      <c r="M38" s="15" t="e" cm="1">
        <f t="array" aca="1" ref="M38" ca="1">_xll.BDP(C38,"COUNTRY_FULL_NAME")</f>
        <v>#NAME?</v>
      </c>
      <c r="N38" s="15" t="e" cm="1">
        <f t="array" aca="1" ref="N38" ca="1">_xll.BDP(C38,"px_last")</f>
        <v>#NAME?</v>
      </c>
      <c r="O38" s="15" t="e" cm="1">
        <f t="array" aca="1" ref="O38" ca="1">_xll.BDP(C38,"CRNCY")</f>
        <v>#NAME?</v>
      </c>
      <c r="Q38" s="15" t="e" cm="1">
        <f t="array" aca="1" ref="Q38" ca="1">_xll.BDP(C38,"GICS_SECTOR_NAME")</f>
        <v>#NAME?</v>
      </c>
      <c r="R38" s="15" t="e" cm="1">
        <f t="array" aca="1" ref="R38" ca="1">_xll.BDP(C38,"GICS_INDUSTRY_NAME")</f>
        <v>#NAME?</v>
      </c>
      <c r="S38" s="15" t="e" cm="1">
        <f t="array" aca="1" ref="S38" ca="1">_xll.BDP(C38,"GICS_INDUSTRY_GROUP_NAME")</f>
        <v>#NAME?</v>
      </c>
      <c r="T38" s="15" t="e" cm="1">
        <f t="array" aca="1" ref="T38" ca="1">_xll.BDP(C38,"GICS_SUB_INDUSTRY_NAME")</f>
        <v>#NAME?</v>
      </c>
      <c r="U38" s="15" t="s">
        <v>1521</v>
      </c>
      <c r="V38" s="15">
        <f>_xll.BDH(C38,"SALES_REV_TURN","FY 2009","FY 2009","Currency=USD","Period=FY","BEST_FPERIOD_OVERRIDE=FY","FILING_STATUS=MR","SCALING_FORMAT=MLN","FA_ADJUSTED=Adjusted","Sort=A","Dates=H","DateFormat=P","Fill=—","Direction=H","UseDPDF=Y")</f>
        <v>16.765499999999999</v>
      </c>
      <c r="W38" s="15">
        <f>_xll.BDH(C38,"SALES_REV_TURN","FY 2019","FY 2019","Currency=USD","Period=FY","BEST_FPERIOD_OVERRIDE=FY","FILING_STATUS=MR","SCALING_FORMAT=MLN","FA_ADJUSTED=Adjusted","Sort=A","Dates=H","DateFormat=P","Fill=—","Direction=H","UseDPDF=Y")</f>
        <v>417.91</v>
      </c>
      <c r="X38" s="15">
        <f>_xll.BDH(C38,"SALES_REV_TURN","FY 2020","FY 2020","Currency=USD","Period=FY","BEST_FPERIOD_OVERRIDE=FY","FILING_STATUS=MR","SCALING_FORMAT=MLN","FA_ADJUSTED=Adjusted","Sort=A","Dates=H","DateFormat=P","Fill=—","Direction=H","UseDPDF=Y")</f>
        <v>495.30799999999999</v>
      </c>
      <c r="Y38" s="15">
        <f>_xll.BDH(C38,"SALES_REV_TURN","FY 2021","FY 2021","Currency=USD","Period=FY","BEST_FPERIOD_OVERRIDE=FY","FILING_STATUS=MR","SCALING_FORMAT=MLN","FA_ADJUSTED=Adjusted","Sort=A","Dates=H","DateFormat=P","Fill=—","Direction=H","UseDPDF=Y")</f>
        <v>536.13499999999999</v>
      </c>
      <c r="Z38" s="15">
        <f>_xll.BDH(C38,"SALES_REV_TURN","FY 2022","FY 2022","Currency=USD","Period=FY","BEST_FPERIOD_OVERRIDE=FY","FILING_STATUS=MR","SCALING_FORMAT=MLN","FA_ADJUSTED=Adjusted","Sort=A","Dates=H","DateFormat=P","Fill=—","Direction=H","UseDPDF=Y")</f>
        <v>855.35400000000004</v>
      </c>
      <c r="AA38" s="15" t="e">
        <f ca="1">+_xll.BDP($C38,AA$15,"BEST_FPERIOD_OVERRIDE="&amp;AA$16)</f>
        <v>#NAME?</v>
      </c>
      <c r="AB38" s="15" t="e">
        <f ca="1">+_xll.BDP($C38,AB$15,"BEST_FPERIOD_OVERRIDE="&amp;AB$16)</f>
        <v>#NAME?</v>
      </c>
      <c r="AC38" s="15" t="e">
        <f ca="1">+_xll.BDP($C38,AC$15,"BEST_FPERIOD_OVERRIDE="&amp;AC$16)</f>
        <v>#NAME?</v>
      </c>
      <c r="AD38" s="15" t="e">
        <f ca="1">+_xll.BDP($C38,AD$15,"BEST_FPERIOD_OVERRIDE="&amp;AD$16)</f>
        <v>#NAME?</v>
      </c>
      <c r="AF38" s="25">
        <f t="shared" si="240"/>
        <v>0.18520255557416654</v>
      </c>
      <c r="AG38" s="25">
        <f t="shared" si="241"/>
        <v>8.2427499656779313E-2</v>
      </c>
      <c r="AH38" s="25">
        <f t="shared" si="242"/>
        <v>0.59540787301705733</v>
      </c>
      <c r="AI38" s="25" t="e">
        <f t="shared" ca="1" si="243"/>
        <v>#NAME?</v>
      </c>
      <c r="AJ38" s="25" t="e">
        <f t="shared" ca="1" si="244"/>
        <v>#NAME?</v>
      </c>
      <c r="AK38" s="25" t="e">
        <f t="shared" ca="1" si="245"/>
        <v>#NAME?</v>
      </c>
      <c r="AL38" s="25" t="e">
        <f t="shared" ca="1" si="291"/>
        <v>#NAME?</v>
      </c>
      <c r="AM38" s="25" t="e">
        <f t="shared" ca="1" si="246"/>
        <v>#NAME?</v>
      </c>
      <c r="AN38" s="25">
        <f t="shared" si="247"/>
        <v>0.3793250557406509</v>
      </c>
      <c r="AP38" s="15" t="str">
        <f>_xll.BDH(C38,"EBITDA","FY 2009","FY 2009","Currency=USD","Period=FY","BEST_FPERIOD_OVERRIDE=FY","FILING_STATUS=MR","SCALING_FORMAT=MLN","FA_ADJUSTED=Adjusted","Sort=A","Dates=H","DateFormat=P","Fill=—","Direction=H","UseDPDF=Y")</f>
        <v>—</v>
      </c>
      <c r="AQ38" s="15">
        <f>_xll.BDH(C38,"EBITDA","FY 2019","FY 2019","Currency=USD","Period=FY","BEST_FPERIOD_OVERRIDE=FY","FILING_STATUS=MR","SCALING_FORMAT=MLN","FA_ADJUSTED=Adjusted","Sort=A","Dates=H","DateFormat=P","Fill=—","Direction=H","UseDPDF=Y")</f>
        <v>53.439</v>
      </c>
      <c r="AR38" s="15">
        <f>_xll.BDH(C38,"EBITDA","FY 2020","FY 2020","Currency=USD","Period=FY","BEST_FPERIOD_OVERRIDE=FY","FILING_STATUS=MR","SCALING_FORMAT=MLN","FA_ADJUSTED=Adjusted","Sort=A","Dates=H","DateFormat=P","Fill=—","Direction=H","UseDPDF=Y")</f>
        <v>21.369</v>
      </c>
      <c r="AS38" s="15">
        <f>_xll.BDH(C38,"EBITDA","FY 2021","FY 2021","Currency=USD","Period=FY","BEST_FPERIOD_OVERRIDE=FY","FILING_STATUS=MR","SCALING_FORMAT=MLN","FA_ADJUSTED=Adjusted","Sort=A","Dates=H","DateFormat=P","Fill=—","Direction=H","UseDPDF=Y")</f>
        <v>-93.804000000000002</v>
      </c>
      <c r="AT38" s="15">
        <f>_xll.BDH(C38,"EBITDA","FY 2022","FY 2022","Currency=USD","Period=FY","BEST_FPERIOD_OVERRIDE=FY","FILING_STATUS=MR","SCALING_FORMAT=MLN","FA_ADJUSTED=Adjusted","Sort=A","Dates=H","DateFormat=P","Fill=—","Direction=H","UseDPDF=Y")</f>
        <v>-170.625</v>
      </c>
      <c r="AU38" s="15" t="e">
        <f ca="1">+_xll.BDP($C38,AU$15,"BEST_FPERIOD_OVERRIDE="&amp;AU$16)</f>
        <v>#NAME?</v>
      </c>
      <c r="AV38" s="15" t="e">
        <f ca="1">+_xll.BDP($C38,AV$15,"BEST_FPERIOD_OVERRIDE="&amp;AV$16)</f>
        <v>#NAME?</v>
      </c>
      <c r="AW38" s="15" t="e">
        <f ca="1">+_xll.BDP($C38,AW$15,"BEST_FPERIOD_OVERRIDE="&amp;AW$16)</f>
        <v>#NAME?</v>
      </c>
      <c r="AX38" s="15" t="e">
        <f ca="1">+_xll.BDP($C38,AX$15,"BEST_FPERIOD_OVERRIDE="&amp;AX$16)</f>
        <v>#NAME?</v>
      </c>
      <c r="AZ38" s="25">
        <f t="shared" si="248"/>
        <v>-0.60012350530511427</v>
      </c>
      <c r="BA38" s="25">
        <f t="shared" si="249"/>
        <v>-5.3897234311385658</v>
      </c>
      <c r="BB38" s="25">
        <f t="shared" si="250"/>
        <v>0.81895228348471272</v>
      </c>
      <c r="BC38" s="25" t="e">
        <f t="shared" ca="1" si="251"/>
        <v>#NAME?</v>
      </c>
      <c r="BD38" s="25" t="e">
        <f t="shared" ca="1" si="252"/>
        <v>#NAME?</v>
      </c>
      <c r="BE38" s="25" t="e">
        <f t="shared" ca="1" si="253"/>
        <v>#NAME?</v>
      </c>
      <c r="BF38" s="25" t="e">
        <f t="shared" ca="1" si="292"/>
        <v>#NAME?</v>
      </c>
      <c r="BG38" s="25" t="e">
        <f t="shared" ca="1" si="254"/>
        <v>#NAME?</v>
      </c>
      <c r="BH38" s="25" t="e">
        <f t="shared" si="255"/>
        <v>#VALUE!</v>
      </c>
      <c r="BJ38" s="25">
        <f t="shared" si="256"/>
        <v>0.12787202986288912</v>
      </c>
      <c r="BK38" s="25">
        <f t="shared" si="257"/>
        <v>4.3142852528123915E-2</v>
      </c>
      <c r="BL38" s="25">
        <f t="shared" si="258"/>
        <v>-0.17496339541346864</v>
      </c>
      <c r="BM38" s="25">
        <f t="shared" si="259"/>
        <v>-0.19947881228123093</v>
      </c>
      <c r="BN38" s="25" t="e">
        <f t="shared" ca="1" si="260"/>
        <v>#NAME?</v>
      </c>
      <c r="BO38" s="25" t="e">
        <f t="shared" ca="1" si="261"/>
        <v>#NAME?</v>
      </c>
      <c r="BP38" s="25" t="e">
        <f t="shared" ca="1" si="262"/>
        <v>#NAME?</v>
      </c>
      <c r="BQ38" s="25" t="e">
        <f t="shared" ca="1" si="263"/>
        <v>#NAME?</v>
      </c>
      <c r="BR38" s="15">
        <f>_xll.BDH(C38,"EARN_FOR_COMMON","FY 2009","FY 2009","Currency=USD","Period=FY","BEST_FPERIOD_OVERRIDE=FY","FILING_STATUS=MR","SCALING_FORMAT=MLN","FA_ADJUSTED=Adjusted","Sort=A","Dates=H","DateFormat=P","Fill=—","Direction=H","UseDPDF=Y")</f>
        <v>1.9157999999999999</v>
      </c>
      <c r="BS38" s="15">
        <f>_xll.BDH(C38,"EARN_FOR_COMMON","FY 2019","FY 2019","Currency=USD","Period=FY","BEST_FPERIOD_OVERRIDE=FY","FILING_STATUS=MR","SCALING_FORMAT=MLN","FA_ADJUSTED=Adjusted","Sort=A","Dates=H","DateFormat=P","Fill=—","Direction=H","UseDPDF=Y")</f>
        <v>37.51</v>
      </c>
      <c r="BT38" s="15">
        <f>_xll.BDH(C38,"EARN_FOR_COMMON","FY 2020","FY 2020","Currency=USD","Period=FY","BEST_FPERIOD_OVERRIDE=FY","FILING_STATUS=MR","SCALING_FORMAT=MLN","FA_ADJUSTED=Adjusted","Sort=A","Dates=H","DateFormat=P","Fill=—","Direction=H","UseDPDF=Y")</f>
        <v>-22.711500000000001</v>
      </c>
      <c r="BU38" s="15">
        <f>_xll.BDH(C38,"EARN_FOR_COMMON","FY 2021","FY 2021","Currency=USD","Period=FY","BEST_FPERIOD_OVERRIDE=FY","FILING_STATUS=MR","SCALING_FORMAT=MLN","FA_ADJUSTED=Adjusted","Sort=A","Dates=H","DateFormat=P","Fill=—","Direction=H","UseDPDF=Y")</f>
        <v>-174.0127</v>
      </c>
      <c r="BV38" s="15">
        <f>_xll.BDH(C38,"EARN_FOR_COMMON","FY 2022","FY 2022","Currency=USD","Period=FY","BEST_FPERIOD_OVERRIDE=FY","FILING_STATUS=MR","SCALING_FORMAT=MLN","FA_ADJUSTED=Adjusted","Sort=A","Dates=H","DateFormat=P","Fill=—","Direction=H","UseDPDF=Y")</f>
        <v>-248.6446</v>
      </c>
      <c r="BW38" s="15" t="e">
        <f ca="1">+_xll.BDP($C38,BW$15,"BEST_FPERIOD_OVERRIDE="&amp;BW$16)</f>
        <v>#NAME?</v>
      </c>
      <c r="BX38" s="15" t="e">
        <f ca="1">+_xll.BDP($C38,BX$15,"BEST_FPERIOD_OVERRIDE="&amp;BX$16)</f>
        <v>#NAME?</v>
      </c>
      <c r="BY38" s="15" t="e">
        <f ca="1">+_xll.BDP($C38,BY$15,"BEST_FPERIOD_OVERRIDE="&amp;BY$16)</f>
        <v>#NAME?</v>
      </c>
      <c r="BZ38" s="15" t="e">
        <f ca="1">+_xll.BDP($C38,BZ$15,"BEST_FPERIOD_OVERRIDE="&amp;BZ$16)</f>
        <v>#NAME?</v>
      </c>
      <c r="CB38" s="25">
        <f t="shared" si="264"/>
        <v>-1.6054785390562518</v>
      </c>
      <c r="CC38" s="25">
        <f t="shared" si="265"/>
        <v>6.6618761420425772</v>
      </c>
      <c r="CD38" s="25">
        <f t="shared" si="266"/>
        <v>0.42888766164768444</v>
      </c>
      <c r="CE38" s="25" t="e">
        <f t="shared" ca="1" si="267"/>
        <v>#NAME?</v>
      </c>
      <c r="CF38" s="25" t="e">
        <f t="shared" ca="1" si="268"/>
        <v>#NAME?</v>
      </c>
      <c r="CG38" s="25" t="e">
        <f t="shared" ca="1" si="269"/>
        <v>#NAME?</v>
      </c>
      <c r="CH38" s="25" t="e">
        <f t="shared" ca="1" si="293"/>
        <v>#NAME?</v>
      </c>
      <c r="CI38" s="25" t="e">
        <f t="shared" ca="1" si="270"/>
        <v>#NAME?</v>
      </c>
      <c r="CJ38" s="25">
        <f t="shared" si="271"/>
        <v>0.34641731955237343</v>
      </c>
      <c r="CM38" s="25">
        <f t="shared" si="294"/>
        <v>8.9756167595893846E-2</v>
      </c>
      <c r="CN38" s="25">
        <f t="shared" si="295"/>
        <v>-4.5853287247530829E-2</v>
      </c>
      <c r="CO38" s="25">
        <f t="shared" si="296"/>
        <v>-0.32456881195967435</v>
      </c>
      <c r="CP38" s="25">
        <f t="shared" si="297"/>
        <v>-0.29069204095614209</v>
      </c>
      <c r="CQ38" s="25" t="e">
        <f t="shared" ca="1" si="298"/>
        <v>#NAME?</v>
      </c>
      <c r="CR38" s="25" t="e">
        <f t="shared" ca="1" si="299"/>
        <v>#NAME?</v>
      </c>
      <c r="CS38" s="25" t="e">
        <f t="shared" ca="1" si="300"/>
        <v>#NAME?</v>
      </c>
      <c r="CT38" s="15" t="e">
        <f t="shared" ca="1" si="301"/>
        <v>#NAME?</v>
      </c>
      <c r="CU38" s="25">
        <f>_xll.BDH($C38,"RETURN_ON_INV_CAPITAL","FY 2019","FY 2019","Currency=USD","Period=FY","BEST_FPERIOD_OVERRIDE=FY","FILING_STATUS=MR","FA_ADJUSTED=GAAP","Sort=A","Dates=H","DateFormat=P","Fill=—","Direction=H","UseDPDF=Y")/100</f>
        <v>6.3197000000000003E-2</v>
      </c>
      <c r="CV38" s="25">
        <f>_xll.BDH($C38,"RETURN_ON_INV_CAPITAL","FY 2020","FY 2020","Currency=USD","Period=FY","BEST_FPERIOD_OVERRIDE=FY","FILING_STATUS=MR","FA_ADJUSTED=GAAP","Sort=A","Dates=H","DateFormat=P","Fill=—","Direction=H","UseDPDF=Y")/100</f>
        <v>-4.6020000000000002E-3</v>
      </c>
      <c r="CW38" s="25">
        <f>_xll.BDH($C38,"RETURN_ON_INV_CAPITAL","FY 2021","FY 2021","Currency=USD","Period=FY","BEST_FPERIOD_OVERRIDE=FY","FILING_STATUS=MR","FA_ADJUSTED=GAAP","Sort=A","Dates=H","DateFormat=P","Fill=—","Direction=H","UseDPDF=Y")/100</f>
        <v>-0.115638</v>
      </c>
      <c r="CX38" s="25">
        <f>_xll.BDH(C38,"RETURN_COM_EQY","FY 2022","FY 2022","Currency=USD","Period=FY","BEST_FPERIOD_OVERRIDE=FY","FILING_STATUS=MR","FA_ADJUSTED=GAAP","Sort=A","Dates=H","DateFormat=P","Fill=—","Direction=H","UseDPDF=Y")/100</f>
        <v>-1.105113</v>
      </c>
      <c r="CZ38" s="15">
        <f>_xll.BDH($C38,"RETURN_COM_EQY","FY 2019","FY 2019","Currency=USD","Period=FY","BEST_FPERIOD_OVERRIDE=FY","FILING_STATUS=MR","FA_ADJUSTED=GAAP","Sort=A","Dates=H","DateFormat=P","Fill=—","Direction=H","UseDPDF=Y")/100</f>
        <v>7.4700000000000003E-2</v>
      </c>
      <c r="DA38" s="15">
        <f>_xll.BDH($C38,"RETURN_COM_EQY","FY 2020","FY 2020","Currency=USD","Period=FY","BEST_FPERIOD_OVERRIDE=FY","FILING_STATUS=MR","FA_ADJUSTED=GAAP","Sort=A","Dates=H","DateFormat=P","Fill=—","Direction=H","UseDPDF=Y")/100</f>
        <v>-5.4061999999999999E-2</v>
      </c>
      <c r="DB38" s="15">
        <f>_xll.BDH($C38,"RETURN_COM_EQY","FY 2021","FY 2021","Currency=USD","Period=FY","BEST_FPERIOD_OVERRIDE=FY","FILING_STATUS=MR","FA_ADJUSTED=GAAP","Sort=A","Dates=H","DateFormat=P","Fill=—","Direction=H","UseDPDF=Y")/100</f>
        <v>-0.40857700000000002</v>
      </c>
      <c r="DC38" s="25">
        <f>_xll.BDH(C38,"RETURN_COM_EQY","FY 2022","FY 2022","Currency=USD","Period=FY","BEST_FPERIOD_OVERRIDE=FY","FILING_STATUS=MR","FA_ADJUSTED=GAAP","Sort=A","Dates=H","DateFormat=P","Fill=—","Direction=H","UseDPDF=Y")</f>
        <v>-110.51130000000001</v>
      </c>
      <c r="DD38" s="15" t="e">
        <f ca="1">(_xll.BDP(C38,"BEST_ROE","best_fperiod_override=23Y"))/100</f>
        <v>#NAME?</v>
      </c>
      <c r="DF38" s="25" t="e">
        <f ca="1">(_xll.BDP($C38,"BEST_DIV_YLD","best_fperiod_override=19Y"))/100</f>
        <v>#NAME?</v>
      </c>
      <c r="DG38" s="25" t="e">
        <f ca="1">(_xll.BDP($C38,"BEST_DIV_YLD","best_fperiod_override=20Y"))/100</f>
        <v>#NAME?</v>
      </c>
      <c r="DH38" s="25" t="e">
        <f ca="1">(_xll.BDP($C38,"BEST_DIV_YLD","best_fperiod_override=21Y"))/100</f>
        <v>#NAME?</v>
      </c>
      <c r="DI38" s="25" t="e">
        <f ca="1">(_xll.BDP($C38,"BEST_DIV_YLD","best_fperiod_override=22Y"))/100</f>
        <v>#NAME?</v>
      </c>
      <c r="DJ38" s="25" t="e">
        <f ca="1">(_xll.BDP($C38,"BEST_DIV_YLD","best_fperiod_override=23Y"))/100</f>
        <v>#NAME?</v>
      </c>
      <c r="DL38" s="48" t="e" cm="1">
        <f t="array" aca="1" ref="DL38" ca="1">_xll.BDP($C38,$DL$12)/1000</f>
        <v>#NAME?</v>
      </c>
      <c r="DM38" s="48" t="e" cm="1">
        <f t="array" aca="1" ref="DM38" ca="1">_xll.BDP($C38,$DL$13)*1000</f>
        <v>#NAME?</v>
      </c>
      <c r="DN38" s="48" t="e">
        <f t="shared" ca="1" si="273"/>
        <v>#NAME?</v>
      </c>
      <c r="DO38" s="48" t="e" cm="1">
        <f t="array" aca="1" ref="DO38" ca="1">_xll.BDP($C38,$DL$15)*1000</f>
        <v>#NAME?</v>
      </c>
      <c r="DQ38" s="15" t="e" cm="1">
        <f t="array" aca="1" ref="DQ38" ca="1">_xll.BDP(C38,"WACC")</f>
        <v>#NAME?</v>
      </c>
      <c r="DR38" s="15" t="e" cm="1">
        <f t="array" aca="1" ref="DR38" ca="1">_xll.BDP(C38,"WACC_COST_EQUITY")</f>
        <v>#NAME?</v>
      </c>
      <c r="DS38" s="15" t="e" cm="1">
        <f t="array" aca="1" ref="DS38" ca="1">_xll.BDP(C38,"WACC_COST_EQUITY")</f>
        <v>#NAME?</v>
      </c>
      <c r="DU38" s="15" t="e" cm="1">
        <f t="array" aca="1" ref="DU38" ca="1">_xll.BDP(C38,"BEST_PE_RATIO")</f>
        <v>#NAME?</v>
      </c>
      <c r="DV38" s="15" t="e" cm="1">
        <f t="array" aca="1" ref="DV38" ca="1">_xll.BDP(C38,"FIVE_YR_AVG_PRICE_EARNINGS")</f>
        <v>#NAME?</v>
      </c>
      <c r="DW38" s="15" t="e" cm="1">
        <f t="array" aca="1" ref="DW38" ca="1">_xll.BDP(C38,"10_YEAR_MOVING_AVERAGE_PE")</f>
        <v>#NAME?</v>
      </c>
      <c r="DY38" s="15" t="e" cm="1">
        <f t="array" aca="1" ref="DY38" ca="1">_xll.BDP(C38,"BEST_CUR_EV_TO_EBITDA")</f>
        <v>#NAME?</v>
      </c>
      <c r="DZ38" s="15" t="e" cm="1">
        <f t="array" aca="1" ref="DZ38" ca="1">_xll.BDP(C38,"FIVE_YEAR_AVG_EV_TO_T12_EBITDA")</f>
        <v>#NAME?</v>
      </c>
      <c r="EB38" s="15" t="e" cm="1">
        <f t="array" aca="1" ref="EB38" ca="1">_xll.BDP(C38,"BEST_PX_BPS_RATIO")</f>
        <v>#NAME?</v>
      </c>
      <c r="EC38" s="15" t="e" cm="1">
        <f t="array" aca="1" ref="EC38" ca="1">_xll.BDP(C38,"FIVE_YEAR_AVG_PRICE_BOOK")</f>
        <v>#NAME?</v>
      </c>
      <c r="ED38" s="15" t="e" cm="1">
        <f t="array" aca="1" ref="ED38" ca="1">_xll.BDP(C38,"EV_TO_T12M_SALES")</f>
        <v>#NAME?</v>
      </c>
      <c r="EE38" s="15" t="e" cm="1">
        <f t="array" aca="1" ref="EE38" ca="1">_xll.BDP(C38,"AVERAGE_EV_TO_T12M_SALES")</f>
        <v>#NAME?</v>
      </c>
      <c r="EF38" s="15" t="e">
        <f ca="1">_xll.BDP(C38,"BEST_CURRENT_EV_BEST_SALES","best_fperiod_override=23Y")</f>
        <v>#NAME?</v>
      </c>
      <c r="EH38" s="15" t="e" cm="1">
        <f t="array" aca="1" ref="EH38" ca="1">_xll.BDP(C38,"CF_FREE_CASH_FLOW")</f>
        <v>#NAME?</v>
      </c>
      <c r="EI38" s="15" t="e" cm="1">
        <f t="array" aca="1" ref="EI38" ca="1">_xll.BDP(C38,"FREE_CASH_FLOW_YIELD")/100</f>
        <v>#NAME?</v>
      </c>
      <c r="EJ38" s="15" t="e" cm="1">
        <f t="array" aca="1" ref="EJ38" ca="1">_xll.BDP(C38,"TRAIL_12M_FREE_CASH_FLOW_PER_SH")</f>
        <v>#NAME?</v>
      </c>
      <c r="EL38" s="15" t="e" cm="1">
        <f t="array" aca="1" ref="EL38" ca="1">_xll.BDP(C38,"CF_CASH_FROM_OPER")</f>
        <v>#NAME?</v>
      </c>
      <c r="EM38" s="15" t="e" cm="1">
        <f t="array" aca="1" ref="EM38" ca="1">_xll.BDP(C38,"CF_CASH_FROM_INV_ACT")</f>
        <v>#NAME?</v>
      </c>
      <c r="EN38" s="15" t="e" cm="1">
        <f t="array" aca="1" ref="EN38" ca="1">_xll.BDP(C38,"CF_CASH_FROM_FNC_ACT")</f>
        <v>#NAME?</v>
      </c>
      <c r="EP38" s="15" t="e" cm="1">
        <f t="array" aca="1" ref="EP38" ca="1">_xll.BDP(C38,"TOT_ANALYST_REC")</f>
        <v>#NAME?</v>
      </c>
      <c r="EQ38" s="15" t="e" cm="1">
        <f t="array" aca="1" ref="EQ38" ca="1">_xll.BDP(C38,"TOT_BUY_REC")</f>
        <v>#NAME?</v>
      </c>
      <c r="ER38" s="15" t="e" cm="1">
        <f t="array" aca="1" ref="ER38" ca="1">_xll.BDP(C38,"TOT_HOLD_REC")</f>
        <v>#NAME?</v>
      </c>
      <c r="ES38" s="15" t="e" cm="1">
        <f t="array" aca="1" ref="ES38" ca="1">_xll.BDP(C38,"TOT_SELL_REC")</f>
        <v>#NAME?</v>
      </c>
      <c r="ET38" s="15" t="e" cm="1">
        <f t="array" aca="1" ref="ET38" ca="1">_xll.BDP(C38,"EQY_REC_CONS")</f>
        <v>#NAME?</v>
      </c>
      <c r="EV38" s="15" t="e" cm="1">
        <f t="array" aca="1" ref="EV38" ca="1">_xll.BDP(C38,"BEST_TARGET_HI")</f>
        <v>#NAME?</v>
      </c>
      <c r="EW38" s="15" t="e" cm="1">
        <f t="array" aca="1" ref="EW38" ca="1">_xll.BDP(C38,"BEST_TARGET_LO")</f>
        <v>#NAME?</v>
      </c>
      <c r="EX38" s="15" t="e" cm="1">
        <f t="array" aca="1" ref="EX38" ca="1">_xll.BDP(C38,"BEST_TARGET_MEDIAN")</f>
        <v>#NAME?</v>
      </c>
      <c r="EZ38" s="15" t="e" cm="1">
        <f t="array" aca="1" ref="EZ38" ca="1">_xll.BDP(C38,"BEST_TARGET_1WK_CHG")</f>
        <v>#NAME?</v>
      </c>
      <c r="FA38" s="15" t="e" cm="1">
        <f t="array" aca="1" ref="FA38" ca="1">_xll.BDP(C38,"BEST_TARGET_4WK_CHG")</f>
        <v>#NAME?</v>
      </c>
      <c r="FB38" s="15" t="e" cm="1">
        <f t="array" aca="1" ref="FB38" ca="1">_xll.BDP(C38,"BEST_TARGET_3MO_CHG")</f>
        <v>#NAME?</v>
      </c>
      <c r="FC38" s="15" t="e" cm="1">
        <f t="array" aca="1" ref="FC38" ca="1">_xll.BDP(C38,"BEST_TARGET_6MO_CHG")</f>
        <v>#NAME?</v>
      </c>
      <c r="FE38" s="15" t="e" cm="1">
        <f t="array" aca="1" ref="FE38" ca="1">_xll.BDP(C38,"ANNOUNCEMENT_DT")</f>
        <v>#NAME?</v>
      </c>
      <c r="FF38" s="15" t="e" cm="1">
        <f t="array" aca="1" ref="FF38" ca="1">_xll.BDP(C38,"EXPECTED_REPORT_DT")</f>
        <v>#NAME?</v>
      </c>
      <c r="FG38" s="15" t="e" cm="1">
        <f t="array" aca="1" ref="FG38" ca="1">_xll.BDP(C38,"EARNINGS_RELATED_IMPLIED_MOVE")</f>
        <v>#NAME?</v>
      </c>
      <c r="FI38" s="15" t="e" cm="1">
        <f t="array" aca="1" ref="FI38" ca="1">_xll.BDP(C38,"SALES_SURPRISE_LAST_QTR")</f>
        <v>#NAME?</v>
      </c>
      <c r="FJ38" s="15" t="e" cm="1">
        <f t="array" aca="1" ref="FJ38" ca="1">_xll.BDP(C38,"EPS_SURPRISE_LAST_QTR")</f>
        <v>#NAME?</v>
      </c>
      <c r="FL38" s="15" t="e">
        <f ca="1">(_xll.BDP(C38,"VOLUME_AVG_5D"))/1000</f>
        <v>#NAME?</v>
      </c>
      <c r="FM38" s="15" t="e">
        <f ca="1">(_xll.BDP(C38,"VOLUME_AVG_3M"))/1000</f>
        <v>#NAME?</v>
      </c>
      <c r="FN38" s="15" t="e">
        <f ca="1">(_xll.BDP(C38,"VOLUME_AVG_6M"))/1000</f>
        <v>#NAME?</v>
      </c>
      <c r="FP38" s="15" t="e" cm="1">
        <f t="array" aca="1" ref="FP38" ca="1">_xll.BDP(C38,"CIE_DES")</f>
        <v>#NAME?</v>
      </c>
      <c r="FQ38" s="15" t="s">
        <v>863</v>
      </c>
      <c r="FS38" s="15" t="e" cm="1">
        <f t="array" aca="1" ref="FS38" ca="1">_xll.BDP(C38,"HIGH_52WEEK")</f>
        <v>#NAME?</v>
      </c>
      <c r="FT38" s="15" t="e" cm="1">
        <f t="array" aca="1" ref="FT38" ca="1">_xll.BDP(C38,"LOW_52WEEK")</f>
        <v>#NAME?</v>
      </c>
      <c r="FV38" s="15" t="e" cm="1">
        <f t="array" aca="1" ref="FV38" ca="1">_xll.BDP(C38,"CHG_PCT_WTD")</f>
        <v>#NAME?</v>
      </c>
      <c r="FW38" s="15" t="e" cm="1">
        <f t="array" aca="1" ref="FW38" ca="1">_xll.BDP(C38,"CHG_PCT_MTD")</f>
        <v>#NAME?</v>
      </c>
      <c r="FX38" s="15" t="e" cm="1">
        <f t="array" aca="1" ref="FX38" ca="1">_xll.BDP(C38,"CHG_PCT_YTD")</f>
        <v>#NAME?</v>
      </c>
      <c r="FY38" s="15" t="e" cm="1">
        <f t="array" aca="1" ref="FY38" ca="1">_xll.BDP(C38,"CHG_PCT_1YR")</f>
        <v>#NAME?</v>
      </c>
      <c r="GA38" s="15" t="e">
        <f ca="1">_xll.BDP($C38,"BEST_NET_DEBT","best_fperiod_override=19Y")</f>
        <v>#NAME?</v>
      </c>
      <c r="GB38" s="15" t="e">
        <f ca="1">_xll.BDP($C38,"BEST_NET_DEBT","best_fperiod_override=20Y")</f>
        <v>#NAME?</v>
      </c>
      <c r="GC38" s="15" t="e">
        <f ca="1">_xll.BDP($C38,"BEST_NET_DEBT","best_fperiod_override=21Y")</f>
        <v>#NAME?</v>
      </c>
      <c r="GD38" s="15" t="e">
        <f ca="1">_xll.BDP($C38,"BEST_NET_DEBT","best_fperiod_override=22Y")</f>
        <v>#NAME?</v>
      </c>
      <c r="GE38" s="15" t="e">
        <f ca="1">_xll.BDP($C38,"BEST_NET_DEBT","best_fperiod_override=23Y")</f>
        <v>#NAME?</v>
      </c>
      <c r="GG38" s="15" t="e">
        <f t="shared" ca="1" si="274"/>
        <v>#NAME?</v>
      </c>
      <c r="GH38" s="15" t="e">
        <f t="shared" ca="1" si="275"/>
        <v>#NAME?</v>
      </c>
      <c r="GI38" s="15" t="e">
        <f t="shared" ca="1" si="276"/>
        <v>#NAME?</v>
      </c>
      <c r="GJ38" s="15" t="e">
        <f t="shared" ca="1" si="277"/>
        <v>#NAME?</v>
      </c>
      <c r="GK38" s="15" t="e">
        <f t="shared" ca="1" si="278"/>
        <v>#NAME?</v>
      </c>
      <c r="GM38" s="15" t="e" cm="1">
        <f t="array" aca="1" ref="GM38" ca="1">_xll.BDP(C38,"NET_DEBT_TO_EBITDA")</f>
        <v>#NAME?</v>
      </c>
      <c r="GN38" s="15" t="e" cm="1">
        <f t="array" aca="1" ref="GN38" ca="1">_xll.BDP(C38,"EBIT_TO_INT_EXP")</f>
        <v>#NAME?</v>
      </c>
      <c r="GO38" s="15" t="e" cm="1">
        <f t="array" aca="1" ref="GO38" ca="1">_xll.BDP(C38,"TOT_DEBT_TO_TOT_EQY")</f>
        <v>#NAME?</v>
      </c>
      <c r="GP38" s="15" t="e" cm="1">
        <f t="array" aca="1" ref="GP38" ca="1">_xll.BDP(C38,"TOT_DEBT_TO_TOT_ASSET")</f>
        <v>#NAME?</v>
      </c>
      <c r="GQ38" s="15" t="e" cm="1">
        <f t="array" aca="1" ref="GQ38" ca="1">_xll.BDP(C38,"ALTMAN_Z_SCORE")</f>
        <v>#NAME?</v>
      </c>
      <c r="GR38" s="15" t="e" cm="1">
        <f t="array" aca="1" ref="GR38" ca="1">_xll.BDP(C38,"CASH_%_CURRENT_MARKET_CAP")</f>
        <v>#NAME?</v>
      </c>
      <c r="GS38" s="15" t="e" cm="1">
        <f t="array" aca="1" ref="GS38" ca="1">_xll.BDP(C38,"CASH_TO_TOT_ASSET")</f>
        <v>#NAME?</v>
      </c>
      <c r="GU38" s="15" t="e" cm="1">
        <f t="array" aca="1" ref="GU38" ca="1">_xll.BDP(C38,"BOARD_SIZE")</f>
        <v>#NAME?</v>
      </c>
      <c r="GV38" s="15" t="e" cm="1">
        <f t="array" aca="1" ref="GV38" ca="1">_xll.BDP(C38,"PCT_INDEPENDENT_DIRECTORS")</f>
        <v>#NAME?</v>
      </c>
      <c r="GW38" s="15" t="e" cm="1">
        <f t="array" aca="1" ref="GW38" ca="1">_xll.BDP(C38,"BOARD_MEETING_ATTENDANCE_PCT")</f>
        <v>#NAME?</v>
      </c>
      <c r="GX38" s="15" t="e" cm="1">
        <f t="array" aca="1" ref="GX38" ca="1">_xll.BDP(C38,"BOARD_MEETINGS_PER_YR")</f>
        <v>#NAME?</v>
      </c>
      <c r="GY38" s="15" t="e" cm="1">
        <f t="array" aca="1" ref="GY38" ca="1">_xll.BDP(C38,"NUMBER_OF_WOMEN_ON_BOARD")</f>
        <v>#NAME?</v>
      </c>
      <c r="GZ38" s="15" t="e" cm="1">
        <f t="array" aca="1" ref="GZ38" ca="1">_xll.BDP(C38,"BOARD_AVERAGE_TENURE")</f>
        <v>#NAME?</v>
      </c>
      <c r="HA38" s="15" t="e" cm="1">
        <f t="array" aca="1" ref="HA38" ca="1">_xll.BDP(C38,"BOARD_AVERAGE_AGE")</f>
        <v>#NAME?</v>
      </c>
      <c r="HC38" s="15" t="e" cm="1">
        <f t="array" aca="1" ref="HC38" ca="1">_xll.BDP(C38,"TOT_COMP_AW_TO_CEO_&amp;_EQUIV")</f>
        <v>#NAME?</v>
      </c>
      <c r="HD38" s="15" t="e" cm="1">
        <f t="array" aca="1" ref="HD38" ca="1">_xll.BDP(C38,"TOT_COMPENSATION_AW_TO_EXECS")</f>
        <v>#NAME?</v>
      </c>
      <c r="HE38" s="15" t="e" cm="1">
        <f t="array" aca="1" ref="HE38" ca="1">_xll.BDP(C38,"CF_STOCK_BASED_COMPENSATION")</f>
        <v>#NAME?</v>
      </c>
      <c r="HF38" s="15" t="e" cm="1">
        <f t="array" aca="1" ref="HF38" ca="1">_xll.BDP(C38,"AVERAGE_BOD_TOTAL_COMPENSATION")</f>
        <v>#NAME?</v>
      </c>
      <c r="HH38" s="15" t="e" cm="1">
        <f t="array" aca="1" ref="HH38" ca="1">_xll.BDP(C38,"ISS_QUALITYSCORE")</f>
        <v>#NAME?</v>
      </c>
      <c r="HK38" s="15" t="e" cm="1">
        <f t="array" aca="1" ref="HK38" ca="1">_xll.BDP(C38,"EQY_SH_OUT")</f>
        <v>#NAME?</v>
      </c>
      <c r="HL38" s="15" t="e">
        <f t="shared" ca="1" si="279"/>
        <v>#NAME?</v>
      </c>
      <c r="HN38" s="15">
        <v>8.5</v>
      </c>
      <c r="HO38" s="15">
        <v>2</v>
      </c>
      <c r="HP38" s="39" t="e">
        <f t="shared" ca="1" si="280"/>
        <v>#NAME?</v>
      </c>
      <c r="HQ38" s="15" t="e">
        <f t="shared" ca="1" si="281"/>
        <v>#NAME?</v>
      </c>
      <c r="HS38" s="15" t="e">
        <f t="shared" ca="1" si="302"/>
        <v>#NAME?</v>
      </c>
      <c r="HU38" s="15" t="e">
        <f t="shared" ca="1" si="282"/>
        <v>#NAME?</v>
      </c>
      <c r="HW38" s="15" t="e">
        <f t="shared" ca="1" si="303"/>
        <v>#NAME?</v>
      </c>
      <c r="HY38" s="39" t="e">
        <f t="shared" ca="1" si="283"/>
        <v>#NAME?</v>
      </c>
      <c r="IA38" s="15" t="e">
        <f t="shared" ca="1" si="284"/>
        <v>#NAME?</v>
      </c>
      <c r="IB38" s="15" t="e">
        <f t="shared" ca="1" si="285"/>
        <v>#NAME?</v>
      </c>
      <c r="IC38" s="15" t="e">
        <f t="shared" ca="1" si="286"/>
        <v>#NAME?</v>
      </c>
      <c r="ID38" s="15" t="e">
        <f t="shared" ca="1" si="287"/>
        <v>#NAME?</v>
      </c>
      <c r="IE38" s="39" t="e">
        <f t="shared" ca="1" si="288"/>
        <v>#NAME?</v>
      </c>
      <c r="IF38" s="39">
        <f t="shared" si="289"/>
        <v>34.64173195523734</v>
      </c>
      <c r="IG38" s="39" t="e">
        <f t="shared" ca="1" si="290"/>
        <v>#NAME?</v>
      </c>
      <c r="II38" s="15">
        <f t="shared" si="304"/>
        <v>19</v>
      </c>
    </row>
    <row r="39" spans="1:243">
      <c r="A39" s="15">
        <f t="shared" si="305"/>
        <v>19</v>
      </c>
      <c r="B39" s="15" t="s">
        <v>42</v>
      </c>
      <c r="C39" s="15" t="s">
        <v>511</v>
      </c>
      <c r="D39" s="15" t="s">
        <v>41</v>
      </c>
      <c r="E39" s="15" t="str">
        <f t="shared" si="236"/>
        <v>A1ZN34</v>
      </c>
      <c r="F39" s="15">
        <f t="shared" si="237"/>
        <v>19</v>
      </c>
      <c r="G39" s="15" t="str">
        <f t="shared" si="238"/>
        <v>AstraZeneca PLC</v>
      </c>
      <c r="H39" s="24">
        <v>7.1734799999999994E-3</v>
      </c>
      <c r="I39" s="15" t="e" cm="1">
        <f t="array" aca="1" ref="I39" ca="1">_xll.BDP(C39,"GICS_SECTOR_NAME")</f>
        <v>#NAME?</v>
      </c>
      <c r="J39" s="15" t="e">
        <f t="shared" ca="1" si="239"/>
        <v>#NAME?</v>
      </c>
      <c r="K39" s="46" t="e" cm="1">
        <f t="array" aca="1" ref="K39" ca="1">_xll.BDP(C39,"BEST_PE_RATIO")</f>
        <v>#NAME?</v>
      </c>
      <c r="L39" s="46" t="e" cm="1">
        <f t="array" aca="1" ref="L39" ca="1">_xll.BDP(C39,"px_last")</f>
        <v>#NAME?</v>
      </c>
      <c r="M39" s="15" t="e" cm="1">
        <f t="array" aca="1" ref="M39" ca="1">_xll.BDP(C39,"COUNTRY_FULL_NAME")</f>
        <v>#NAME?</v>
      </c>
      <c r="N39" s="15" t="e" cm="1">
        <f t="array" aca="1" ref="N39" ca="1">_xll.BDP(C39,"px_last")</f>
        <v>#NAME?</v>
      </c>
      <c r="O39" s="15" t="e" cm="1">
        <f t="array" aca="1" ref="O39" ca="1">_xll.BDP(C39,"CRNCY")</f>
        <v>#NAME?</v>
      </c>
      <c r="Q39" s="15" t="e" cm="1">
        <f t="array" aca="1" ref="Q39" ca="1">_xll.BDP(C39,"GICS_SECTOR_NAME")</f>
        <v>#NAME?</v>
      </c>
      <c r="R39" s="15" t="e" cm="1">
        <f t="array" aca="1" ref="R39" ca="1">_xll.BDP(C39,"GICS_INDUSTRY_NAME")</f>
        <v>#NAME?</v>
      </c>
      <c r="S39" s="15" t="e" cm="1">
        <f t="array" aca="1" ref="S39" ca="1">_xll.BDP(C39,"GICS_INDUSTRY_GROUP_NAME")</f>
        <v>#NAME?</v>
      </c>
      <c r="T39" s="15" t="e" cm="1">
        <f t="array" aca="1" ref="T39" ca="1">_xll.BDP(C39,"GICS_SUB_INDUSTRY_NAME")</f>
        <v>#NAME?</v>
      </c>
      <c r="U39" s="15" t="s">
        <v>1526</v>
      </c>
      <c r="V39" s="15" t="e">
        <f ca="1">_xll.BDH(C39,"SALES_REV_TURN","FY 2009","FY 2009","Currency=USD","Period=FY","BEST_FPERIOD_OVERRIDE=FY","FILING_STATUS=MR","SCALING_FORMAT=MLN","FA_ADJUSTED=Adjusted","Sort=A","Dates=H","DateFormat=P","Fill=—","Direction=H","UseDPDF=Y")/M10</f>
        <v>#NAME?</v>
      </c>
      <c r="W39" s="15" t="e">
        <f ca="1">_xll.BDH(C39,"SALES_REV_TURN","FY 2019","FY 2019","Currency=USD","Period=FY","BEST_FPERIOD_OVERRIDE=FY","FILING_STATUS=MR","SCALING_FORMAT=MLN","FA_ADJUSTED=Adjusted","Sort=A","Dates=H","DateFormat=P","Fill=—","Direction=H","UseDPDF=Y")/M10</f>
        <v>#NAME?</v>
      </c>
      <c r="X39" s="15" t="e">
        <f ca="1">_xll.BDH(C39,"SALES_REV_TURN","FY 2020","FY 2020","Currency=USD","Period=FY","BEST_FPERIOD_OVERRIDE=FY","FILING_STATUS=MR","SCALING_FORMAT=MLN","FA_ADJUSTED=Adjusted","Sort=A","Dates=H","DateFormat=P","Fill=—","Direction=H","UseDPDF=Y")/M10</f>
        <v>#NAME?</v>
      </c>
      <c r="Y39" s="15" t="e">
        <f ca="1">_xll.BDH(C39,"SALES_REV_TURN","FY 2021","FY 2021","Currency=USD","Period=FY","BEST_FPERIOD_OVERRIDE=FY","FILING_STATUS=MR","SCALING_FORMAT=MLN","FA_ADJUSTED=Adjusted","Sort=A","Dates=H","DateFormat=P","Fill=—","Direction=H","UseDPDF=Y")/M10</f>
        <v>#NAME?</v>
      </c>
      <c r="Z39" s="15" t="e">
        <f ca="1">_xll.BDH(C39,"SALES_REV_TURN","FY 2022","FY 2022","Currency=USD","Period=FY","BEST_FPERIOD_OVERRIDE=FY","FILING_STATUS=MR","SCALING_FORMAT=MLN","FA_ADJUSTED=Adjusted","Sort=A","Dates=H","DateFormat=P","Fill=—","Direction=H","UseDPDF=Y")/M10</f>
        <v>#NAME?</v>
      </c>
      <c r="AA39" s="15" t="e">
        <f ca="1">+_xll.BDP($C39,AA$15,"BEST_FPERIOD_OVERRIDE="&amp;AA$16)/M10</f>
        <v>#NAME?</v>
      </c>
      <c r="AB39" s="15" t="e">
        <f ca="1">+_xll.BDP($C39,AB$15,"BEST_FPERIOD_OVERRIDE="&amp;AB$16)/M10</f>
        <v>#NAME?</v>
      </c>
      <c r="AC39" s="15" t="e">
        <f ca="1">+_xll.BDP($C39,AC$15,"BEST_FPERIOD_OVERRIDE="&amp;AC$16)</f>
        <v>#NAME?</v>
      </c>
      <c r="AD39" s="15" t="e">
        <f ca="1">+_xll.BDP($C39,AD$15,"BEST_FPERIOD_OVERRIDE="&amp;AD$16)</f>
        <v>#NAME?</v>
      </c>
      <c r="AF39" s="25" t="e">
        <f t="shared" ca="1" si="240"/>
        <v>#NAME?</v>
      </c>
      <c r="AG39" s="25" t="e">
        <f t="shared" ca="1" si="241"/>
        <v>#NAME?</v>
      </c>
      <c r="AH39" s="25" t="e">
        <f t="shared" ca="1" si="242"/>
        <v>#NAME?</v>
      </c>
      <c r="AI39" s="25" t="e">
        <f t="shared" ca="1" si="243"/>
        <v>#NAME?</v>
      </c>
      <c r="AJ39" s="25" t="e">
        <f t="shared" ca="1" si="244"/>
        <v>#NAME?</v>
      </c>
      <c r="AK39" s="25" t="e">
        <f t="shared" ca="1" si="245"/>
        <v>#NAME?</v>
      </c>
      <c r="AL39" s="25" t="e">
        <f t="shared" ca="1" si="291"/>
        <v>#NAME?</v>
      </c>
      <c r="AM39" s="25" t="e">
        <f t="shared" ca="1" si="246"/>
        <v>#NAME?</v>
      </c>
      <c r="AN39" s="25" t="e">
        <f t="shared" ca="1" si="247"/>
        <v>#NAME?</v>
      </c>
      <c r="AP39" s="15" t="e">
        <f ca="1">_xll.BDH(C39,"EBITDA","FY 2009","FY 2009","Currency=USD","Period=FY","BEST_FPERIOD_OVERRIDE=FY","FILING_STATUS=MR","SCALING_FORMAT=MLN","FA_ADJUSTED=Adjusted","Sort=A","Dates=H","DateFormat=P","Fill=—","Direction=H","UseDPDF=Y")/M10</f>
        <v>#NAME?</v>
      </c>
      <c r="AQ39" s="15" t="e">
        <f ca="1">_xll.BDH(C39,"EBITDA","FY 2019","FY 2019","Currency=USD","Period=FY","BEST_FPERIOD_OVERRIDE=FY","FILING_STATUS=MR","SCALING_FORMAT=MLN","FA_ADJUSTED=Adjusted","Sort=A","Dates=H","DateFormat=P","Fill=—","Direction=H","UseDPDF=Y")/M10</f>
        <v>#NAME?</v>
      </c>
      <c r="AR39" s="15" t="e">
        <f ca="1">_xll.BDH(C39,"EBITDA","FY 2020","FY 2020","Currency=USD","Period=FY","BEST_FPERIOD_OVERRIDE=FY","FILING_STATUS=MR","SCALING_FORMAT=MLN","FA_ADJUSTED=Adjusted","Sort=A","Dates=H","DateFormat=P","Fill=—","Direction=H","UseDPDF=Y")/M10</f>
        <v>#NAME?</v>
      </c>
      <c r="AS39" s="15" t="e">
        <f ca="1">_xll.BDH(C39,"EBITDA","FY 2021","FY 2021","Currency=USD","Period=FY","BEST_FPERIOD_OVERRIDE=FY","FILING_STATUS=MR","SCALING_FORMAT=MLN","FA_ADJUSTED=Adjusted","Sort=A","Dates=H","DateFormat=P","Fill=—","Direction=H","UseDPDF=Y")/M10</f>
        <v>#NAME?</v>
      </c>
      <c r="AT39" s="15" t="e">
        <f ca="1">_xll.BDH(C39,"EBITDA","FY 2022","FY 2022","Currency=USD","Period=FY","BEST_FPERIOD_OVERRIDE=FY","FILING_STATUS=MR","SCALING_FORMAT=MLN","FA_ADJUSTED=Adjusted","Sort=A","Dates=H","DateFormat=P","Fill=—","Direction=H","UseDPDF=Y")/M10</f>
        <v>#NAME?</v>
      </c>
      <c r="AU39" s="15" t="e">
        <f ca="1">+_xll.BDP($C39,AU$15,"BEST_FPERIOD_OVERRIDE="&amp;AU$16)/M10</f>
        <v>#NAME?</v>
      </c>
      <c r="AV39" s="15" t="e">
        <f ca="1">+_xll.BDP($C39,AV$15,"BEST_FPERIOD_OVERRIDE="&amp;AV$16)/M10</f>
        <v>#NAME?</v>
      </c>
      <c r="AW39" s="15" t="e">
        <f ca="1">+_xll.BDP($C39,AW$15,"BEST_FPERIOD_OVERRIDE="&amp;AW$16)/M10</f>
        <v>#NAME?</v>
      </c>
      <c r="AX39" s="15" t="e">
        <f ca="1">+_xll.BDP($C39,AX$15,"BEST_FPERIOD_OVERRIDE="&amp;AX$16)</f>
        <v>#NAME?</v>
      </c>
      <c r="AZ39" s="25" t="e">
        <f t="shared" ca="1" si="248"/>
        <v>#NAME?</v>
      </c>
      <c r="BA39" s="25" t="e">
        <f t="shared" ca="1" si="249"/>
        <v>#NAME?</v>
      </c>
      <c r="BB39" s="25" t="e">
        <f t="shared" ca="1" si="250"/>
        <v>#NAME?</v>
      </c>
      <c r="BC39" s="25" t="e">
        <f t="shared" ca="1" si="251"/>
        <v>#NAME?</v>
      </c>
      <c r="BD39" s="25" t="e">
        <f t="shared" ca="1" si="252"/>
        <v>#NAME?</v>
      </c>
      <c r="BE39" s="25" t="e">
        <f t="shared" ca="1" si="253"/>
        <v>#NAME?</v>
      </c>
      <c r="BF39" s="25" t="e">
        <f t="shared" ca="1" si="292"/>
        <v>#NAME?</v>
      </c>
      <c r="BG39" s="25" t="e">
        <f t="shared" ca="1" si="254"/>
        <v>#NAME?</v>
      </c>
      <c r="BH39" s="25" t="e">
        <f t="shared" ca="1" si="255"/>
        <v>#NAME?</v>
      </c>
      <c r="BJ39" s="25" t="e">
        <f t="shared" ca="1" si="256"/>
        <v>#NAME?</v>
      </c>
      <c r="BK39" s="25" t="e">
        <f t="shared" ca="1" si="257"/>
        <v>#NAME?</v>
      </c>
      <c r="BL39" s="25" t="e">
        <f t="shared" ca="1" si="258"/>
        <v>#NAME?</v>
      </c>
      <c r="BM39" s="25" t="e">
        <f t="shared" ca="1" si="259"/>
        <v>#NAME?</v>
      </c>
      <c r="BN39" s="25" t="e">
        <f t="shared" ca="1" si="260"/>
        <v>#NAME?</v>
      </c>
      <c r="BO39" s="25" t="e">
        <f t="shared" ca="1" si="261"/>
        <v>#NAME?</v>
      </c>
      <c r="BP39" s="25" t="e">
        <f t="shared" ca="1" si="262"/>
        <v>#NAME?</v>
      </c>
      <c r="BQ39" s="25" t="e">
        <f t="shared" ca="1" si="263"/>
        <v>#NAME?</v>
      </c>
      <c r="BR39" s="15" t="e">
        <f ca="1">_xll.BDH(C39,"EARN_FOR_COMMON","FY 2009","FY 2009","Currency=USD","Period=FY","BEST_FPERIOD_OVERRIDE=FY","FILING_STATUS=MR","SCALING_FORMAT=MLN","FA_ADJUSTED=Adjusted","Sort=A","Dates=H","DateFormat=P","Fill=—","Direction=H","UseDPDF=Y")/M10</f>
        <v>#NAME?</v>
      </c>
      <c r="BS39" s="15" t="e">
        <f ca="1">_xll.BDH(C39,"EARN_FOR_COMMON","FY 2019","FY 2019","Currency=USD","Period=FY","BEST_FPERIOD_OVERRIDE=FY","FILING_STATUS=MR","SCALING_FORMAT=MLN","FA_ADJUSTED=Adjusted","Sort=A","Dates=H","DateFormat=P","Fill=—","Direction=H","UseDPDF=Y")/M10</f>
        <v>#NAME?</v>
      </c>
      <c r="BT39" s="15" t="e">
        <f ca="1">_xll.BDH(C39,"EARN_FOR_COMMON","FY 2020","FY 2020","Currency=USD","Period=FY","BEST_FPERIOD_OVERRIDE=FY","FILING_STATUS=MR","SCALING_FORMAT=MLN","FA_ADJUSTED=Adjusted","Sort=A","Dates=H","DateFormat=P","Fill=—","Direction=H","UseDPDF=Y")/M10</f>
        <v>#NAME?</v>
      </c>
      <c r="BU39" s="15" t="e">
        <f ca="1">_xll.BDH(C39,"EARN_FOR_COMMON","FY 2021","FY 2021","Currency=USD","Period=FY","BEST_FPERIOD_OVERRIDE=FY","FILING_STATUS=MR","SCALING_FORMAT=MLN","FA_ADJUSTED=Adjusted","Sort=A","Dates=H","DateFormat=P","Fill=—","Direction=H","UseDPDF=Y")/M10</f>
        <v>#NAME?</v>
      </c>
      <c r="BV39" s="15" t="e">
        <f ca="1">_xll.BDH(C39,"EARN_FOR_COMMON","FY 2022","FY 2022","Currency=USD","Period=FY","BEST_FPERIOD_OVERRIDE=FY","FILING_STATUS=MR","SCALING_FORMAT=MLN","FA_ADJUSTED=Adjusted","Sort=A","Dates=H","DateFormat=P","Fill=—","Direction=H","UseDPDF=Y")/M10</f>
        <v>#NAME?</v>
      </c>
      <c r="BW39" s="15" t="e">
        <f ca="1">+_xll.BDP($C39,BW$15,"BEST_FPERIOD_OVERRIDE="&amp;BW$16)/M10</f>
        <v>#NAME?</v>
      </c>
      <c r="BX39" s="15" t="e">
        <f ca="1">+_xll.BDP($C39,BX$15,"BEST_FPERIOD_OVERRIDE="&amp;BX$16)/M10</f>
        <v>#NAME?</v>
      </c>
      <c r="BY39" s="15" t="e">
        <f ca="1">+_xll.BDP($C39,BY$15,"BEST_FPERIOD_OVERRIDE="&amp;BY$16)/M10</f>
        <v>#NAME?</v>
      </c>
      <c r="BZ39" s="15" t="e">
        <f ca="1">+_xll.BDP($C39,BZ$15,"BEST_FPERIOD_OVERRIDE="&amp;BZ$16)</f>
        <v>#NAME?</v>
      </c>
      <c r="CB39" s="25" t="e">
        <f t="shared" ca="1" si="264"/>
        <v>#NAME?</v>
      </c>
      <c r="CC39" s="25" t="e">
        <f t="shared" ca="1" si="265"/>
        <v>#NAME?</v>
      </c>
      <c r="CD39" s="25" t="e">
        <f t="shared" ca="1" si="266"/>
        <v>#NAME?</v>
      </c>
      <c r="CE39" s="25" t="e">
        <f t="shared" ca="1" si="267"/>
        <v>#NAME?</v>
      </c>
      <c r="CF39" s="25" t="e">
        <f t="shared" ca="1" si="268"/>
        <v>#NAME?</v>
      </c>
      <c r="CG39" s="25" t="e">
        <f t="shared" ca="1" si="269"/>
        <v>#NAME?</v>
      </c>
      <c r="CH39" s="25" t="e">
        <f t="shared" ca="1" si="293"/>
        <v>#NAME?</v>
      </c>
      <c r="CI39" s="25" t="e">
        <f t="shared" ca="1" si="270"/>
        <v>#NAME?</v>
      </c>
      <c r="CJ39" s="25" t="e">
        <f t="shared" ca="1" si="271"/>
        <v>#NAME?</v>
      </c>
      <c r="CM39" s="25" t="e">
        <f t="shared" ca="1" si="294"/>
        <v>#NAME?</v>
      </c>
      <c r="CN39" s="25" t="e">
        <f t="shared" ca="1" si="295"/>
        <v>#NAME?</v>
      </c>
      <c r="CO39" s="25" t="e">
        <f t="shared" ca="1" si="296"/>
        <v>#NAME?</v>
      </c>
      <c r="CP39" s="25" t="e">
        <f t="shared" ca="1" si="297"/>
        <v>#NAME?</v>
      </c>
      <c r="CQ39" s="25" t="e">
        <f t="shared" ca="1" si="298"/>
        <v>#NAME?</v>
      </c>
      <c r="CR39" s="25" t="e">
        <f t="shared" ca="1" si="299"/>
        <v>#NAME?</v>
      </c>
      <c r="CS39" s="25" t="e">
        <f t="shared" ca="1" si="300"/>
        <v>#NAME?</v>
      </c>
      <c r="CT39" s="15" t="e">
        <f t="shared" ca="1" si="301"/>
        <v>#NAME?</v>
      </c>
      <c r="CU39" s="25">
        <f>_xll.BDH($C39,"RETURN_ON_INV_CAPITAL","FY 2019","FY 2019","Currency=USD","Period=FY","BEST_FPERIOD_OVERRIDE=FY","FILING_STATUS=MR","FA_ADJUSTED=GAAP","Sort=A","Dates=H","DateFormat=P","Fill=—","Direction=H","UseDPDF=Y")/100</f>
        <v>8.0562999999999996E-2</v>
      </c>
      <c r="CV39" s="25">
        <f>_xll.BDH($C39,"RETURN_ON_INV_CAPITAL","FY 2020","FY 2020","Currency=USD","Period=FY","BEST_FPERIOD_OVERRIDE=FY","FILING_STATUS=MR","FA_ADJUSTED=GAAP","Sort=A","Dates=H","DateFormat=P","Fill=—","Direction=H","UseDPDF=Y")/100</f>
        <v>0.12740500000000002</v>
      </c>
      <c r="CW39" s="25">
        <f>_xll.BDH($C39,"RETURN_ON_INV_CAPITAL","FY 2021","FY 2021","Currency=USD","Period=FY","BEST_FPERIOD_OVERRIDE=FY","FILING_STATUS=MR","FA_ADJUSTED=GAAP","Sort=A","Dates=H","DateFormat=P","Fill=—","Direction=H","UseDPDF=Y")/100</f>
        <v>2.9751E-2</v>
      </c>
      <c r="CX39" s="25">
        <f>_xll.BDH(C39,"RETURN_COM_EQY","FY 2022","FY 2022","Currency=USD","Period=FY","BEST_FPERIOD_OVERRIDE=FY","FILING_STATUS=MR","FA_ADJUSTED=GAAP","Sort=A","Dates=H","DateFormat=P","Fill=—","Direction=H","UseDPDF=Y")/100</f>
        <v>8.6180000000000007E-2</v>
      </c>
      <c r="CZ39" s="15">
        <f>_xll.BDH($C39,"RETURN_COM_EQY","FY 2019","FY 2019","Currency=USD","Period=FY","BEST_FPERIOD_OVERRIDE=FY","FILING_STATUS=MR","FA_ADJUSTED=GAAP","Sort=A","Dates=H","DateFormat=P","Fill=—","Direction=H","UseDPDF=Y")/100</f>
        <v>0.10431699999999999</v>
      </c>
      <c r="DA39" s="15">
        <f>_xll.BDH($C39,"RETURN_COM_EQY","FY 2020","FY 2020","Currency=USD","Period=FY","BEST_FPERIOD_OVERRIDE=FY","FILING_STATUS=MR","FA_ADJUSTED=GAAP","Sort=A","Dates=H","DateFormat=P","Fill=—","Direction=H","UseDPDF=Y")/100</f>
        <v>0.22233799999999998</v>
      </c>
      <c r="DB39" s="15">
        <f>_xll.BDH($C39,"RETURN_COM_EQY","FY 2021","FY 2021","Currency=USD","Period=FY","BEST_FPERIOD_OVERRIDE=FY","FILING_STATUS=MR","FA_ADJUSTED=GAAP","Sort=A","Dates=H","DateFormat=P","Fill=—","Direction=H","UseDPDF=Y")/100</f>
        <v>4.0810000000000004E-3</v>
      </c>
      <c r="DC39" s="25">
        <f>_xll.BDH(C39,"RETURN_COM_EQY","FY 2022","FY 2022","Currency=USD","Period=FY","BEST_FPERIOD_OVERRIDE=FY","FILING_STATUS=MR","FA_ADJUSTED=GAAP","Sort=A","Dates=H","DateFormat=P","Fill=—","Direction=H","UseDPDF=Y")</f>
        <v>8.6180000000000003</v>
      </c>
      <c r="DD39" s="15" t="e">
        <f ca="1">(_xll.BDP(C39,"BEST_ROE","best_fperiod_override=23Y"))/100</f>
        <v>#NAME?</v>
      </c>
      <c r="DF39" s="25" t="e">
        <f ca="1">(_xll.BDP($C39,"BEST_DIV_YLD","best_fperiod_override=19Y"))/100</f>
        <v>#NAME?</v>
      </c>
      <c r="DG39" s="25" t="e">
        <f ca="1">(_xll.BDP($C39,"BEST_DIV_YLD","best_fperiod_override=20Y"))/100</f>
        <v>#NAME?</v>
      </c>
      <c r="DH39" s="25" t="e">
        <f ca="1">(_xll.BDP($C39,"BEST_DIV_YLD","best_fperiod_override=21Y"))/100</f>
        <v>#NAME?</v>
      </c>
      <c r="DI39" s="25" t="e">
        <f ca="1">(_xll.BDP($C39,"BEST_DIV_YLD","best_fperiod_override=22Y"))/100</f>
        <v>#NAME?</v>
      </c>
      <c r="DJ39" s="25" t="e">
        <f ca="1">(_xll.BDP($C39,"BEST_DIV_YLD","best_fperiod_override=23Y"))/100</f>
        <v>#NAME?</v>
      </c>
      <c r="DL39" s="48" t="e" cm="1">
        <f t="array" aca="1" ref="DL39" ca="1">_xll.BDP($C39,$DL$12)/1000/M10</f>
        <v>#NAME?</v>
      </c>
      <c r="DM39" s="48" t="e" cm="1">
        <f t="array" aca="1" ref="DM39" ca="1">_xll.BDP($C39,$DL$13)*1000/M10</f>
        <v>#NAME?</v>
      </c>
      <c r="DN39" s="48" t="e">
        <f t="shared" ca="1" si="273"/>
        <v>#NAME?</v>
      </c>
      <c r="DO39" s="48" t="e" cm="1">
        <f t="array" aca="1" ref="DO39" ca="1">_xll.BDP($C39,$DL$15)*1000</f>
        <v>#NAME?</v>
      </c>
      <c r="DQ39" s="15" t="e" cm="1">
        <f t="array" aca="1" ref="DQ39" ca="1">_xll.BDP(C39,"WACC")</f>
        <v>#NAME?</v>
      </c>
      <c r="DR39" s="15" t="e" cm="1">
        <f t="array" aca="1" ref="DR39" ca="1">_xll.BDP(C39,"WACC_COST_EQUITY")</f>
        <v>#NAME?</v>
      </c>
      <c r="DS39" s="15" t="e" cm="1">
        <f t="array" aca="1" ref="DS39" ca="1">_xll.BDP(C39,"WACC_COST_EQUITY")</f>
        <v>#NAME?</v>
      </c>
      <c r="DU39" s="15" t="e" cm="1">
        <f t="array" aca="1" ref="DU39" ca="1">_xll.BDP(C39,"BEST_PE_RATIO")</f>
        <v>#NAME?</v>
      </c>
      <c r="DV39" s="15" t="e" cm="1">
        <f t="array" aca="1" ref="DV39" ca="1">_xll.BDP(C39,"FIVE_YR_AVG_PRICE_EARNINGS")</f>
        <v>#NAME?</v>
      </c>
      <c r="DW39" s="15" t="e" cm="1">
        <f t="array" aca="1" ref="DW39" ca="1">_xll.BDP(C39,"10_YEAR_MOVING_AVERAGE_PE")</f>
        <v>#NAME?</v>
      </c>
      <c r="DY39" s="15" t="e" cm="1">
        <f t="array" aca="1" ref="DY39" ca="1">_xll.BDP(C39,"BEST_CUR_EV_TO_EBITDA")</f>
        <v>#NAME?</v>
      </c>
      <c r="DZ39" s="15" t="e" cm="1">
        <f t="array" aca="1" ref="DZ39" ca="1">_xll.BDP(C39,"FIVE_YEAR_AVG_EV_TO_T12_EBITDA")</f>
        <v>#NAME?</v>
      </c>
      <c r="EB39" s="15" t="e" cm="1">
        <f t="array" aca="1" ref="EB39" ca="1">_xll.BDP(C39,"BEST_PX_BPS_RATIO")</f>
        <v>#NAME?</v>
      </c>
      <c r="EC39" s="15" t="e" cm="1">
        <f t="array" aca="1" ref="EC39" ca="1">_xll.BDP(C39,"FIVE_YEAR_AVG_PRICE_BOOK")</f>
        <v>#NAME?</v>
      </c>
      <c r="ED39" s="15" t="e" cm="1">
        <f t="array" aca="1" ref="ED39" ca="1">_xll.BDP(C39,"EV_TO_T12M_SALES")</f>
        <v>#NAME?</v>
      </c>
      <c r="EE39" s="15" t="e" cm="1">
        <f t="array" aca="1" ref="EE39" ca="1">_xll.BDP(C39,"AVERAGE_EV_TO_T12M_SALES")</f>
        <v>#NAME?</v>
      </c>
      <c r="EF39" s="15" t="e">
        <f ca="1">_xll.BDP(C39,"BEST_CURRENT_EV_BEST_SALES","best_fperiod_override=23Y")</f>
        <v>#NAME?</v>
      </c>
      <c r="EH39" s="15" t="e" cm="1">
        <f t="array" aca="1" ref="EH39" ca="1">_xll.BDP(C39,"CF_FREE_CASH_FLOW")/M10</f>
        <v>#NAME?</v>
      </c>
      <c r="EI39" s="15" t="e" cm="1">
        <f t="array" aca="1" ref="EI39" ca="1">_xll.BDP(C39,"FREE_CASH_FLOW_YIELD")/100</f>
        <v>#NAME?</v>
      </c>
      <c r="EJ39" s="15" t="e" cm="1">
        <f t="array" aca="1" ref="EJ39" ca="1">_xll.BDP(C39,"TRAIL_12M_FREE_CASH_FLOW_PER_SH")/M10</f>
        <v>#NAME?</v>
      </c>
      <c r="EL39" s="15" t="e" cm="1">
        <f t="array" aca="1" ref="EL39" ca="1">_xll.BDP(C39,"CF_CASH_FROM_OPER")/M10</f>
        <v>#NAME?</v>
      </c>
      <c r="EM39" s="15" t="e" cm="1">
        <f t="array" aca="1" ref="EM39" ca="1">_xll.BDP(C39,"CF_CASH_FROM_INV_ACT")/M10</f>
        <v>#NAME?</v>
      </c>
      <c r="EN39" s="15" t="e" cm="1">
        <f t="array" aca="1" ref="EN39" ca="1">_xll.BDP(C39,"CF_CASH_FROM_FNC_ACT")/M10</f>
        <v>#NAME?</v>
      </c>
      <c r="EP39" s="15" t="e" cm="1">
        <f t="array" aca="1" ref="EP39" ca="1">_xll.BDP(C39,"TOT_ANALYST_REC")</f>
        <v>#NAME?</v>
      </c>
      <c r="EQ39" s="15" t="e" cm="1">
        <f t="array" aca="1" ref="EQ39" ca="1">_xll.BDP(C39,"TOT_BUY_REC")</f>
        <v>#NAME?</v>
      </c>
      <c r="ER39" s="15" t="e" cm="1">
        <f t="array" aca="1" ref="ER39" ca="1">_xll.BDP(C39,"TOT_HOLD_REC")</f>
        <v>#NAME?</v>
      </c>
      <c r="ES39" s="15" t="e" cm="1">
        <f t="array" aca="1" ref="ES39" ca="1">_xll.BDP(C39,"TOT_SELL_REC")</f>
        <v>#NAME?</v>
      </c>
      <c r="ET39" s="15" t="e" cm="1">
        <f t="array" aca="1" ref="ET39" ca="1">_xll.BDP(C39,"EQY_REC_CONS")</f>
        <v>#NAME?</v>
      </c>
      <c r="EV39" s="15" t="e" cm="1">
        <f t="array" aca="1" ref="EV39" ca="1">_xll.BDP(C39,"BEST_TARGET_HI")</f>
        <v>#NAME?</v>
      </c>
      <c r="EW39" s="15" t="e" cm="1">
        <f t="array" aca="1" ref="EW39" ca="1">_xll.BDP(C39,"BEST_TARGET_LO")</f>
        <v>#NAME?</v>
      </c>
      <c r="EX39" s="15" t="e" cm="1">
        <f t="array" aca="1" ref="EX39" ca="1">_xll.BDP(C39,"BEST_TARGET_MEDIAN")</f>
        <v>#NAME?</v>
      </c>
      <c r="EZ39" s="15" t="e" cm="1">
        <f t="array" aca="1" ref="EZ39" ca="1">_xll.BDP(C39,"BEST_TARGET_1WK_CHG")</f>
        <v>#NAME?</v>
      </c>
      <c r="FA39" s="15" t="e" cm="1">
        <f t="array" aca="1" ref="FA39" ca="1">_xll.BDP(C39,"BEST_TARGET_4WK_CHG")</f>
        <v>#NAME?</v>
      </c>
      <c r="FB39" s="15" t="e" cm="1">
        <f t="array" aca="1" ref="FB39" ca="1">_xll.BDP(C39,"BEST_TARGET_3MO_CHG")</f>
        <v>#NAME?</v>
      </c>
      <c r="FC39" s="15" t="e" cm="1">
        <f t="array" aca="1" ref="FC39" ca="1">_xll.BDP(C39,"BEST_TARGET_6MO_CHG")</f>
        <v>#NAME?</v>
      </c>
      <c r="FE39" s="15" t="e" cm="1">
        <f t="array" aca="1" ref="FE39" ca="1">_xll.BDP(C39,"ANNOUNCEMENT_DT")</f>
        <v>#NAME?</v>
      </c>
      <c r="FF39" s="15" t="e" cm="1">
        <f t="array" aca="1" ref="FF39" ca="1">_xll.BDP(C39,"EXPECTED_REPORT_DT")</f>
        <v>#NAME?</v>
      </c>
      <c r="FG39" s="15" t="e" cm="1">
        <f t="array" aca="1" ref="FG39" ca="1">_xll.BDP(C39,"EARNINGS_RELATED_IMPLIED_MOVE")</f>
        <v>#NAME?</v>
      </c>
      <c r="FI39" s="15" t="e" cm="1">
        <f t="array" aca="1" ref="FI39" ca="1">_xll.BDP(C39,"SALES_SURPRISE_LAST_QTR")</f>
        <v>#NAME?</v>
      </c>
      <c r="FJ39" s="15" t="e" cm="1">
        <f t="array" aca="1" ref="FJ39" ca="1">_xll.BDP(C39,"EPS_SURPRISE_LAST_QTR")</f>
        <v>#NAME?</v>
      </c>
      <c r="FL39" s="15" t="e">
        <f ca="1">(_xll.BDP(C39,"VOLUME_AVG_5D"))/1000</f>
        <v>#NAME?</v>
      </c>
      <c r="FM39" s="15" t="e">
        <f ca="1">(_xll.BDP(C39,"VOLUME_AVG_3M"))/1000</f>
        <v>#NAME?</v>
      </c>
      <c r="FN39" s="15" t="e">
        <f ca="1">(_xll.BDP(C39,"VOLUME_AVG_6M"))/1000</f>
        <v>#NAME?</v>
      </c>
      <c r="FP39" s="15" t="e" cm="1">
        <f t="array" aca="1" ref="FP39" ca="1">_xll.BDP(C39,"CIE_DES")</f>
        <v>#NAME?</v>
      </c>
      <c r="FQ39" s="15" t="s">
        <v>864</v>
      </c>
      <c r="FS39" s="15" t="e" cm="1">
        <f t="array" aca="1" ref="FS39" ca="1">_xll.BDP(C39,"HIGH_52WEEK")</f>
        <v>#NAME?</v>
      </c>
      <c r="FT39" s="15" t="e" cm="1">
        <f t="array" aca="1" ref="FT39" ca="1">_xll.BDP(C39,"LOW_52WEEK")</f>
        <v>#NAME?</v>
      </c>
      <c r="FV39" s="15" t="e" cm="1">
        <f t="array" aca="1" ref="FV39" ca="1">_xll.BDP(C39,"CHG_PCT_WTD")</f>
        <v>#NAME?</v>
      </c>
      <c r="FW39" s="15" t="e" cm="1">
        <f t="array" aca="1" ref="FW39" ca="1">_xll.BDP(C39,"CHG_PCT_MTD")</f>
        <v>#NAME?</v>
      </c>
      <c r="FX39" s="15" t="e" cm="1">
        <f t="array" aca="1" ref="FX39" ca="1">_xll.BDP(C39,"CHG_PCT_YTD")</f>
        <v>#NAME?</v>
      </c>
      <c r="FY39" s="15" t="e" cm="1">
        <f t="array" aca="1" ref="FY39" ca="1">_xll.BDP(C39,"CHG_PCT_1YR")</f>
        <v>#NAME?</v>
      </c>
      <c r="GA39" s="15" t="e">
        <f ca="1">_xll.BDP($C39,"BEST_NET_DEBT","best_fperiod_override=19Y")/M10</f>
        <v>#NAME?</v>
      </c>
      <c r="GB39" s="15" t="e">
        <f ca="1">_xll.BDP($C39,"BEST_NET_DEBT","best_fperiod_override=20Y")/M10</f>
        <v>#NAME?</v>
      </c>
      <c r="GC39" s="15" t="e">
        <f ca="1">_xll.BDP($C39,"BEST_NET_DEBT","best_fperiod_override=21Y")/M10</f>
        <v>#NAME?</v>
      </c>
      <c r="GD39" s="15" t="e">
        <f ca="1">_xll.BDP($C39,"BEST_NET_DEBT","best_fperiod_override=22Y")/M10</f>
        <v>#NAME?</v>
      </c>
      <c r="GE39" s="15" t="e">
        <f ca="1">_xll.BDP($C39,"BEST_NET_DEBT","best_fperiod_override=23Y")/M10</f>
        <v>#NAME?</v>
      </c>
      <c r="GG39" s="15" t="e">
        <f t="shared" ca="1" si="274"/>
        <v>#NAME?</v>
      </c>
      <c r="GH39" s="15" t="e">
        <f t="shared" ca="1" si="275"/>
        <v>#NAME?</v>
      </c>
      <c r="GI39" s="15" t="e">
        <f t="shared" ca="1" si="276"/>
        <v>#NAME?</v>
      </c>
      <c r="GJ39" s="15" t="e">
        <f t="shared" ca="1" si="277"/>
        <v>#NAME?</v>
      </c>
      <c r="GK39" s="15" t="e">
        <f t="shared" ca="1" si="278"/>
        <v>#NAME?</v>
      </c>
      <c r="GM39" s="15" t="e" cm="1">
        <f t="array" aca="1" ref="GM39" ca="1">_xll.BDP(C39,"NET_DEBT_TO_EBITDA")</f>
        <v>#NAME?</v>
      </c>
      <c r="GN39" s="15" t="e" cm="1">
        <f t="array" aca="1" ref="GN39" ca="1">_xll.BDP(C39,"EBIT_TO_INT_EXP")</f>
        <v>#NAME?</v>
      </c>
      <c r="GO39" s="15" t="e" cm="1">
        <f t="array" aca="1" ref="GO39" ca="1">_xll.BDP(C39,"TOT_DEBT_TO_TOT_EQY")</f>
        <v>#NAME?</v>
      </c>
      <c r="GP39" s="15" t="e" cm="1">
        <f t="array" aca="1" ref="GP39" ca="1">_xll.BDP(C39,"TOT_DEBT_TO_TOT_ASSET")</f>
        <v>#NAME?</v>
      </c>
      <c r="GQ39" s="15" t="e" cm="1">
        <f t="array" aca="1" ref="GQ39" ca="1">_xll.BDP(C39,"ALTMAN_Z_SCORE")</f>
        <v>#NAME?</v>
      </c>
      <c r="GR39" s="15" t="e" cm="1">
        <f t="array" aca="1" ref="GR39" ca="1">_xll.BDP(C39,"CASH_%_CURRENT_MARKET_CAP")</f>
        <v>#NAME?</v>
      </c>
      <c r="GS39" s="15" t="e" cm="1">
        <f t="array" aca="1" ref="GS39" ca="1">_xll.BDP(C39,"CASH_TO_TOT_ASSET")</f>
        <v>#NAME?</v>
      </c>
      <c r="GU39" s="15" t="e" cm="1">
        <f t="array" aca="1" ref="GU39" ca="1">_xll.BDP(C39,"BOARD_SIZE")</f>
        <v>#NAME?</v>
      </c>
      <c r="GV39" s="15" t="e" cm="1">
        <f t="array" aca="1" ref="GV39" ca="1">_xll.BDP(C39,"PCT_INDEPENDENT_DIRECTORS")</f>
        <v>#NAME?</v>
      </c>
      <c r="GW39" s="15" t="e" cm="1">
        <f t="array" aca="1" ref="GW39" ca="1">_xll.BDP(C39,"BOARD_MEETING_ATTENDANCE_PCT")</f>
        <v>#NAME?</v>
      </c>
      <c r="GX39" s="15" t="e" cm="1">
        <f t="array" aca="1" ref="GX39" ca="1">_xll.BDP(C39,"BOARD_MEETINGS_PER_YR")</f>
        <v>#NAME?</v>
      </c>
      <c r="GY39" s="15" t="e" cm="1">
        <f t="array" aca="1" ref="GY39" ca="1">_xll.BDP(C39,"NUMBER_OF_WOMEN_ON_BOARD")</f>
        <v>#NAME?</v>
      </c>
      <c r="GZ39" s="15" t="e" cm="1">
        <f t="array" aca="1" ref="GZ39" ca="1">_xll.BDP(C39,"BOARD_AVERAGE_TENURE")</f>
        <v>#NAME?</v>
      </c>
      <c r="HA39" s="15" t="e" cm="1">
        <f t="array" aca="1" ref="HA39" ca="1">_xll.BDP(C39,"BOARD_AVERAGE_AGE")</f>
        <v>#NAME?</v>
      </c>
      <c r="HC39" s="15" t="e" cm="1">
        <f t="array" aca="1" ref="HC39" ca="1">_xll.BDP(C39,"TOT_COMP_AW_TO_CEO_&amp;_EQUIV")</f>
        <v>#NAME?</v>
      </c>
      <c r="HD39" s="15" t="e" cm="1">
        <f t="array" aca="1" ref="HD39" ca="1">_xll.BDP(C39,"TOT_COMPENSATION_AW_TO_EXECS")</f>
        <v>#NAME?</v>
      </c>
      <c r="HE39" s="15" t="e" cm="1">
        <f t="array" aca="1" ref="HE39" ca="1">_xll.BDP(C39,"CF_STOCK_BASED_COMPENSATION")</f>
        <v>#NAME?</v>
      </c>
      <c r="HF39" s="15" t="e" cm="1">
        <f t="array" aca="1" ref="HF39" ca="1">_xll.BDP(C39,"AVERAGE_BOD_TOTAL_COMPENSATION")</f>
        <v>#NAME?</v>
      </c>
      <c r="HH39" s="15" t="e" cm="1">
        <f t="array" aca="1" ref="HH39" ca="1">_xll.BDP(C39,"ISS_QUALITYSCORE")</f>
        <v>#NAME?</v>
      </c>
      <c r="HK39" s="15" t="e" cm="1">
        <f t="array" aca="1" ref="HK39" ca="1">_xll.BDP(C39,"EQY_SH_OUT")</f>
        <v>#NAME?</v>
      </c>
      <c r="HL39" s="15" t="e">
        <f t="shared" ca="1" si="279"/>
        <v>#NAME?</v>
      </c>
      <c r="HN39" s="15">
        <v>8.5</v>
      </c>
      <c r="HO39" s="15">
        <v>2</v>
      </c>
      <c r="HP39" s="39" t="e">
        <f t="shared" ca="1" si="280"/>
        <v>#NAME?</v>
      </c>
      <c r="HQ39" s="15" t="e">
        <f t="shared" ca="1" si="281"/>
        <v>#NAME?</v>
      </c>
      <c r="HS39" s="15" t="e">
        <f t="shared" ca="1" si="302"/>
        <v>#NAME?</v>
      </c>
      <c r="HU39" s="15" t="e">
        <f t="shared" ca="1" si="282"/>
        <v>#NAME?</v>
      </c>
      <c r="HW39" s="15" t="e">
        <f t="shared" ca="1" si="303"/>
        <v>#NAME?</v>
      </c>
      <c r="HY39" s="39" t="e">
        <f t="shared" ca="1" si="283"/>
        <v>#NAME?</v>
      </c>
      <c r="IA39" s="15" t="e">
        <f t="shared" ca="1" si="284"/>
        <v>#NAME?</v>
      </c>
      <c r="IB39" s="15" t="e">
        <f t="shared" ca="1" si="285"/>
        <v>#NAME?</v>
      </c>
      <c r="IC39" s="15" t="e">
        <f t="shared" ca="1" si="286"/>
        <v>#NAME?</v>
      </c>
      <c r="ID39" s="15" t="e">
        <f t="shared" ca="1" si="287"/>
        <v>#NAME?</v>
      </c>
      <c r="IE39" s="39" t="e">
        <f t="shared" ca="1" si="288"/>
        <v>#NAME?</v>
      </c>
      <c r="IF39" s="39" t="e">
        <f t="shared" ca="1" si="289"/>
        <v>#NAME?</v>
      </c>
      <c r="IG39" s="39" t="e">
        <f t="shared" ca="1" si="290"/>
        <v>#NAME?</v>
      </c>
      <c r="II39" s="15">
        <f t="shared" si="304"/>
        <v>20</v>
      </c>
    </row>
    <row r="40" spans="1:243">
      <c r="A40" s="15">
        <f t="shared" si="305"/>
        <v>20</v>
      </c>
      <c r="B40" s="15" t="s">
        <v>44</v>
      </c>
      <c r="C40" s="15" t="s">
        <v>512</v>
      </c>
      <c r="D40" s="15" t="s">
        <v>43</v>
      </c>
      <c r="E40" s="15" t="str">
        <f t="shared" si="236"/>
        <v>AALL34</v>
      </c>
      <c r="F40" s="15">
        <f t="shared" si="237"/>
        <v>20</v>
      </c>
      <c r="G40" s="15" t="str">
        <f t="shared" si="238"/>
        <v>American Airlines Group Inc</v>
      </c>
      <c r="H40" s="24">
        <v>3.1881999999999999E-4</v>
      </c>
      <c r="I40" s="15" t="e" cm="1">
        <f t="array" aca="1" ref="I40" ca="1">_xll.BDP(C40,"GICS_SECTOR_NAME")</f>
        <v>#NAME?</v>
      </c>
      <c r="J40" s="15" t="e">
        <f t="shared" ca="1" si="239"/>
        <v>#NAME?</v>
      </c>
      <c r="K40" s="46" t="e" cm="1">
        <f t="array" aca="1" ref="K40" ca="1">_xll.BDP(C40,"BEST_PE_RATIO")</f>
        <v>#NAME?</v>
      </c>
      <c r="L40" s="46" t="e" cm="1">
        <f t="array" aca="1" ref="L40" ca="1">_xll.BDP(C40,"px_last")</f>
        <v>#NAME?</v>
      </c>
      <c r="M40" s="15" t="e" cm="1">
        <f t="array" aca="1" ref="M40" ca="1">_xll.BDP(C40,"COUNTRY_FULL_NAME")</f>
        <v>#NAME?</v>
      </c>
      <c r="N40" s="15" t="e" cm="1">
        <f t="array" aca="1" ref="N40" ca="1">_xll.BDP(C40,"px_last")</f>
        <v>#NAME?</v>
      </c>
      <c r="O40" s="15" t="e" cm="1">
        <f t="array" aca="1" ref="O40" ca="1">_xll.BDP(C40,"CRNCY")</f>
        <v>#NAME?</v>
      </c>
      <c r="Q40" s="15" t="e" cm="1">
        <f t="array" aca="1" ref="Q40" ca="1">_xll.BDP(C40,"GICS_SECTOR_NAME")</f>
        <v>#NAME?</v>
      </c>
      <c r="R40" s="15" t="e" cm="1">
        <f t="array" aca="1" ref="R40" ca="1">_xll.BDP(C40,"GICS_INDUSTRY_NAME")</f>
        <v>#NAME?</v>
      </c>
      <c r="S40" s="15" t="e" cm="1">
        <f t="array" aca="1" ref="S40" ca="1">_xll.BDP(C40,"GICS_INDUSTRY_GROUP_NAME")</f>
        <v>#NAME?</v>
      </c>
      <c r="T40" s="15" t="e" cm="1">
        <f t="array" aca="1" ref="T40" ca="1">_xll.BDP(C40,"GICS_SUB_INDUSTRY_NAME")</f>
        <v>#NAME?</v>
      </c>
      <c r="U40" s="15" t="s">
        <v>1521</v>
      </c>
      <c r="V40" s="15">
        <f>_xll.BDH(C40,"SALES_REV_TURN","FY 2009","FY 2009","Currency=USD","Period=FY","BEST_FPERIOD_OVERRIDE=FY","FILING_STATUS=MR","SCALING_FORMAT=MLN","FA_ADJUSTED=Adjusted","Sort=A","Dates=H","DateFormat=P","Fill=—","Direction=H","UseDPDF=Y")</f>
        <v>19917</v>
      </c>
      <c r="W40" s="15">
        <f>_xll.BDH(C40,"SALES_REV_TURN","FY 2019","FY 2019","Currency=USD","Period=FY","BEST_FPERIOD_OVERRIDE=FY","FILING_STATUS=MR","SCALING_FORMAT=MLN","FA_ADJUSTED=Adjusted","Sort=A","Dates=H","DateFormat=P","Fill=—","Direction=H","UseDPDF=Y")</f>
        <v>45768</v>
      </c>
      <c r="X40" s="15">
        <f>_xll.BDH(C40,"SALES_REV_TURN","FY 2020","FY 2020","Currency=USD","Period=FY","BEST_FPERIOD_OVERRIDE=FY","FILING_STATUS=MR","SCALING_FORMAT=MLN","FA_ADJUSTED=Adjusted","Sort=A","Dates=H","DateFormat=P","Fill=—","Direction=H","UseDPDF=Y")</f>
        <v>17337</v>
      </c>
      <c r="Y40" s="15">
        <f>_xll.BDH(C40,"SALES_REV_TURN","FY 2021","FY 2021","Currency=USD","Period=FY","BEST_FPERIOD_OVERRIDE=FY","FILING_STATUS=MR","SCALING_FORMAT=MLN","FA_ADJUSTED=Adjusted","Sort=A","Dates=H","DateFormat=P","Fill=—","Direction=H","UseDPDF=Y")</f>
        <v>29882</v>
      </c>
      <c r="Z40" s="15">
        <f>_xll.BDH(C40,"SALES_REV_TURN","FY 2022","FY 2022","Currency=USD","Period=FY","BEST_FPERIOD_OVERRIDE=FY","FILING_STATUS=MR","SCALING_FORMAT=MLN","FA_ADJUSTED=Adjusted","Sort=A","Dates=H","DateFormat=P","Fill=—","Direction=H","UseDPDF=Y")</f>
        <v>48971</v>
      </c>
      <c r="AA40" s="15" t="e">
        <f ca="1">+_xll.BDP($C40,AA$15,"BEST_FPERIOD_OVERRIDE="&amp;AA$16)</f>
        <v>#NAME?</v>
      </c>
      <c r="AB40" s="15" t="e">
        <f ca="1">+_xll.BDP($C40,AB$15,"BEST_FPERIOD_OVERRIDE="&amp;AB$16)</f>
        <v>#NAME?</v>
      </c>
      <c r="AC40" s="15" t="e">
        <f ca="1">+_xll.BDP($C40,AC$15,"BEST_FPERIOD_OVERRIDE="&amp;AC$16)</f>
        <v>#NAME?</v>
      </c>
      <c r="AD40" s="15" t="e">
        <f ca="1">+_xll.BDP($C40,AD$15,"BEST_FPERIOD_OVERRIDE="&amp;AD$16)</f>
        <v>#NAME?</v>
      </c>
      <c r="AF40" s="25">
        <f t="shared" si="240"/>
        <v>-0.62119821709491352</v>
      </c>
      <c r="AG40" s="25">
        <f t="shared" si="241"/>
        <v>0.72359693141835391</v>
      </c>
      <c r="AH40" s="25">
        <f t="shared" si="242"/>
        <v>0.63881266314169061</v>
      </c>
      <c r="AI40" s="25" t="e">
        <f t="shared" ca="1" si="243"/>
        <v>#NAME?</v>
      </c>
      <c r="AJ40" s="25" t="e">
        <f t="shared" ca="1" si="244"/>
        <v>#NAME?</v>
      </c>
      <c r="AK40" s="25" t="e">
        <f t="shared" ca="1" si="245"/>
        <v>#NAME?</v>
      </c>
      <c r="AL40" s="25" t="e">
        <f t="shared" ca="1" si="291"/>
        <v>#NAME?</v>
      </c>
      <c r="AM40" s="25" t="e">
        <f t="shared" ca="1" si="246"/>
        <v>#NAME?</v>
      </c>
      <c r="AN40" s="25">
        <f t="shared" si="247"/>
        <v>8.6760390433107126E-2</v>
      </c>
      <c r="AP40" s="15">
        <f>_xll.BDH(C40,"EBITDA","FY 2009","FY 2009","Currency=USD","Period=FY","BEST_FPERIOD_OVERRIDE=FY","FILING_STATUS=MR","SCALING_FORMAT=MLN","FA_ADJUSTED=Adjusted","Sort=A","Dates=H","DateFormat=P","Fill=—","Direction=H","UseDPDF=Y")</f>
        <v>378</v>
      </c>
      <c r="AQ40" s="15">
        <f>_xll.BDH(C40,"EBITDA","FY 2019","FY 2019","Currency=USD","Period=FY","BEST_FPERIOD_OVERRIDE=FY","FILING_STATUS=MR","SCALING_FORMAT=MLN","FA_ADJUSTED=Adjusted","Sort=A","Dates=H","DateFormat=P","Fill=—","Direction=H","UseDPDF=Y")</f>
        <v>7715</v>
      </c>
      <c r="AR40" s="15">
        <f>_xll.BDH(C40,"EBITDA","FY 2020","FY 2020","Currency=USD","Period=FY","BEST_FPERIOD_OVERRIDE=FY","FILING_STATUS=MR","SCALING_FORMAT=MLN","FA_ADJUSTED=Adjusted","Sort=A","Dates=H","DateFormat=P","Fill=—","Direction=H","UseDPDF=Y")</f>
        <v>-7385</v>
      </c>
      <c r="AS40" s="15">
        <f>_xll.BDH(C40,"EBITDA","FY 2021","FY 2021","Currency=USD","Period=FY","BEST_FPERIOD_OVERRIDE=FY","FILING_STATUS=MR","SCALING_FORMAT=MLN","FA_ADJUSTED=Adjusted","Sort=A","Dates=H","DateFormat=P","Fill=—","Direction=H","UseDPDF=Y")</f>
        <v>-1483</v>
      </c>
      <c r="AT40" s="15">
        <f>_xll.BDH(C40,"EBITDA","FY 2022","FY 2022","Currency=USD","Period=FY","BEST_FPERIOD_OVERRIDE=FY","FILING_STATUS=MR","SCALING_FORMAT=MLN","FA_ADJUSTED=Adjusted","Sort=A","Dates=H","DateFormat=P","Fill=—","Direction=H","UseDPDF=Y")</f>
        <v>5789</v>
      </c>
      <c r="AU40" s="15" t="e">
        <f ca="1">+_xll.BDP($C40,AU$15,"BEST_FPERIOD_OVERRIDE="&amp;AU$16)</f>
        <v>#NAME?</v>
      </c>
      <c r="AV40" s="15" t="e">
        <f ca="1">+_xll.BDP($C40,AV$15,"BEST_FPERIOD_OVERRIDE="&amp;AV$16)</f>
        <v>#NAME?</v>
      </c>
      <c r="AW40" s="15" t="e">
        <f ca="1">+_xll.BDP($C40,AW$15,"BEST_FPERIOD_OVERRIDE="&amp;AW$16)</f>
        <v>#NAME?</v>
      </c>
      <c r="AX40" s="15" t="e">
        <f ca="1">+_xll.BDP($C40,AX$15,"BEST_FPERIOD_OVERRIDE="&amp;AX$16)</f>
        <v>#NAME?</v>
      </c>
      <c r="AZ40" s="25">
        <f t="shared" si="248"/>
        <v>-1.9572261827608555</v>
      </c>
      <c r="BA40" s="25">
        <f t="shared" si="249"/>
        <v>-0.79918754231550437</v>
      </c>
      <c r="BB40" s="25">
        <f t="shared" si="250"/>
        <v>-4.9035738368172623</v>
      </c>
      <c r="BC40" s="25" t="e">
        <f t="shared" ca="1" si="251"/>
        <v>#NAME?</v>
      </c>
      <c r="BD40" s="25" t="e">
        <f t="shared" ca="1" si="252"/>
        <v>#NAME?</v>
      </c>
      <c r="BE40" s="25" t="e">
        <f t="shared" ca="1" si="253"/>
        <v>#NAME?</v>
      </c>
      <c r="BF40" s="25" t="e">
        <f t="shared" ca="1" si="292"/>
        <v>#NAME?</v>
      </c>
      <c r="BG40" s="25" t="e">
        <f t="shared" ca="1" si="254"/>
        <v>#NAME?</v>
      </c>
      <c r="BH40" s="25">
        <f t="shared" si="255"/>
        <v>0.35202403782322444</v>
      </c>
      <c r="BJ40" s="25">
        <f t="shared" si="256"/>
        <v>0.16856755811920993</v>
      </c>
      <c r="BK40" s="25">
        <f t="shared" si="257"/>
        <v>-0.42596758378035415</v>
      </c>
      <c r="BL40" s="25">
        <f t="shared" si="258"/>
        <v>-4.9628538919751018E-2</v>
      </c>
      <c r="BM40" s="25">
        <f t="shared" si="259"/>
        <v>0.11821281983214556</v>
      </c>
      <c r="BN40" s="25" t="e">
        <f t="shared" ca="1" si="260"/>
        <v>#NAME?</v>
      </c>
      <c r="BO40" s="25" t="e">
        <f t="shared" ca="1" si="261"/>
        <v>#NAME?</v>
      </c>
      <c r="BP40" s="25" t="e">
        <f t="shared" ca="1" si="262"/>
        <v>#NAME?</v>
      </c>
      <c r="BQ40" s="25" t="e">
        <f t="shared" ca="1" si="263"/>
        <v>#NAME?</v>
      </c>
      <c r="BR40" s="15">
        <f>_xll.BDH(C40,"EARN_FOR_COMMON","FY 2009","FY 2009","Currency=USD","Period=FY","BEST_FPERIOD_OVERRIDE=FY","FILING_STATUS=MR","SCALING_FORMAT=MLN","FA_ADJUSTED=Adjusted","Sort=A","Dates=H","DateFormat=P","Fill=—","Direction=H","UseDPDF=Y")</f>
        <v>-1287.3</v>
      </c>
      <c r="BS40" s="15">
        <f>_xll.BDH(C40,"EARN_FOR_COMMON","FY 2019","FY 2019","Currency=USD","Period=FY","BEST_FPERIOD_OVERRIDE=FY","FILING_STATUS=MR","SCALING_FORMAT=MLN","FA_ADJUSTED=Adjusted","Sort=A","Dates=H","DateFormat=P","Fill=—","Direction=H","UseDPDF=Y")</f>
        <v>2179</v>
      </c>
      <c r="BT40" s="15">
        <f>_xll.BDH(C40,"EARN_FOR_COMMON","FY 2020","FY 2020","Currency=USD","Period=FY","BEST_FPERIOD_OVERRIDE=FY","FILING_STATUS=MR","SCALING_FORMAT=MLN","FA_ADJUSTED=Adjusted","Sort=A","Dates=H","DateFormat=P","Fill=—","Direction=H","UseDPDF=Y")</f>
        <v>-9511</v>
      </c>
      <c r="BU40" s="15">
        <f>_xll.BDH(C40,"EARN_FOR_COMMON","FY 2021","FY 2021","Currency=USD","Period=FY","BEST_FPERIOD_OVERRIDE=FY","FILING_STATUS=MR","SCALING_FORMAT=MLN","FA_ADJUSTED=Adjusted","Sort=A","Dates=H","DateFormat=P","Fill=—","Direction=H","UseDPDF=Y")</f>
        <v>-5395</v>
      </c>
      <c r="BV40" s="15">
        <f>_xll.BDH(C40,"EARN_FOR_COMMON","FY 2022","FY 2022","Currency=USD","Period=FY","BEST_FPERIOD_OVERRIDE=FY","FILING_STATUS=MR","SCALING_FORMAT=MLN","FA_ADJUSTED=Adjusted","Sort=A","Dates=H","DateFormat=P","Fill=—","Direction=H","UseDPDF=Y")</f>
        <v>275</v>
      </c>
      <c r="BW40" s="15" t="e">
        <f ca="1">+_xll.BDP($C40,BW$15,"BEST_FPERIOD_OVERRIDE="&amp;BW$16)</f>
        <v>#NAME?</v>
      </c>
      <c r="BX40" s="15" t="e">
        <f ca="1">+_xll.BDP($C40,BX$15,"BEST_FPERIOD_OVERRIDE="&amp;BX$16)</f>
        <v>#NAME?</v>
      </c>
      <c r="BY40" s="15" t="e">
        <f ca="1">+_xll.BDP($C40,BY$15,"BEST_FPERIOD_OVERRIDE="&amp;BY$16)</f>
        <v>#NAME?</v>
      </c>
      <c r="BZ40" s="15" t="e">
        <f ca="1">+_xll.BDP($C40,BZ$15,"BEST_FPERIOD_OVERRIDE="&amp;BZ$16)</f>
        <v>#NAME?</v>
      </c>
      <c r="CB40" s="25">
        <f t="shared" si="264"/>
        <v>-5.3648462597521798</v>
      </c>
      <c r="CC40" s="25">
        <f t="shared" si="265"/>
        <v>-0.43276206497739456</v>
      </c>
      <c r="CD40" s="25">
        <f t="shared" si="266"/>
        <v>-1.0509731232622799</v>
      </c>
      <c r="CE40" s="25" t="e">
        <f t="shared" ca="1" si="267"/>
        <v>#NAME?</v>
      </c>
      <c r="CF40" s="25" t="e">
        <f t="shared" ca="1" si="268"/>
        <v>#NAME?</v>
      </c>
      <c r="CG40" s="25" t="e">
        <f t="shared" ca="1" si="269"/>
        <v>#NAME?</v>
      </c>
      <c r="CH40" s="25" t="e">
        <f t="shared" ca="1" si="293"/>
        <v>#NAME?</v>
      </c>
      <c r="CI40" s="25" t="e">
        <f t="shared" ca="1" si="270"/>
        <v>#NAME?</v>
      </c>
      <c r="CJ40" s="25" t="e">
        <f t="shared" si="271"/>
        <v>#NUM!</v>
      </c>
      <c r="CM40" s="25">
        <f t="shared" si="294"/>
        <v>4.7609683621744447E-2</v>
      </c>
      <c r="CN40" s="25">
        <f t="shared" si="295"/>
        <v>-0.54859548941570058</v>
      </c>
      <c r="CO40" s="25">
        <f t="shared" si="296"/>
        <v>-0.18054347098587778</v>
      </c>
      <c r="CP40" s="25">
        <f t="shared" si="297"/>
        <v>5.6155683976230834E-3</v>
      </c>
      <c r="CQ40" s="25" t="e">
        <f t="shared" ca="1" si="298"/>
        <v>#NAME?</v>
      </c>
      <c r="CR40" s="25" t="e">
        <f t="shared" ca="1" si="299"/>
        <v>#NAME?</v>
      </c>
      <c r="CS40" s="25" t="e">
        <f t="shared" ca="1" si="300"/>
        <v>#NAME?</v>
      </c>
      <c r="CT40" s="15" t="e">
        <f t="shared" ca="1" si="301"/>
        <v>#NAME?</v>
      </c>
      <c r="CU40" s="25">
        <f>_xll.BDH($C40,"RETURN_ON_INV_CAPITAL","FY 2019","FY 2019","Currency=USD","Period=FY","BEST_FPERIOD_OVERRIDE=FY","FILING_STATUS=MR","FA_ADJUSTED=GAAP","Sort=A","Dates=H","DateFormat=P","Fill=—","Direction=H","UseDPDF=Y")/100</f>
        <v>9.0566999999999995E-2</v>
      </c>
      <c r="CV40" s="25">
        <f>_xll.BDH($C40,"RETURN_ON_INV_CAPITAL","FY 2020","FY 2020","Currency=USD","Period=FY","BEST_FPERIOD_OVERRIDE=FY","FILING_STATUS=MR","FA_ADJUSTED=GAAP","Sort=A","Dates=H","DateFormat=P","Fill=—","Direction=H","UseDPDF=Y")/100</f>
        <v>-0.29080499999999998</v>
      </c>
      <c r="CW40" s="25">
        <f>_xll.BDH($C40,"RETURN_ON_INV_CAPITAL","FY 2021","FY 2021","Currency=USD","Period=FY","BEST_FPERIOD_OVERRIDE=FY","FILING_STATUS=MR","FA_ADJUSTED=GAAP","Sort=A","Dates=H","DateFormat=P","Fill=—","Direction=H","UseDPDF=Y")/100</f>
        <v>-3.4237000000000004E-2</v>
      </c>
      <c r="CX40" s="25" t="e">
        <f>_xll.BDH(C40,"RETURN_COM_EQY","FY 2022","FY 2022","Currency=USD","Period=FY","BEST_FPERIOD_OVERRIDE=FY","FILING_STATUS=MR","FA_ADJUSTED=GAAP","Sort=A","Dates=H","DateFormat=P","Fill=—","Direction=H","UseDPDF=Y")/100</f>
        <v>#VALUE!</v>
      </c>
      <c r="CZ40" s="15" t="e">
        <f>_xll.BDH($C40,"RETURN_COM_EQY","FY 2019","FY 2019","Currency=USD","Period=FY","BEST_FPERIOD_OVERRIDE=FY","FILING_STATUS=MR","FA_ADJUSTED=GAAP","Sort=A","Dates=H","DateFormat=P","Fill=—","Direction=H","UseDPDF=Y")/100</f>
        <v>#VALUE!</v>
      </c>
      <c r="DA40" s="15" t="e">
        <f>_xll.BDH($C40,"RETURN_COM_EQY","FY 2020","FY 2020","Currency=USD","Period=FY","BEST_FPERIOD_OVERRIDE=FY","FILING_STATUS=MR","FA_ADJUSTED=GAAP","Sort=A","Dates=H","DateFormat=P","Fill=—","Direction=H","UseDPDF=Y")/100</f>
        <v>#VALUE!</v>
      </c>
      <c r="DB40" s="15" t="e">
        <f>_xll.BDH($C40,"RETURN_COM_EQY","FY 2021","FY 2021","Currency=USD","Period=FY","BEST_FPERIOD_OVERRIDE=FY","FILING_STATUS=MR","FA_ADJUSTED=GAAP","Sort=A","Dates=H","DateFormat=P","Fill=—","Direction=H","UseDPDF=Y")/100</f>
        <v>#VALUE!</v>
      </c>
      <c r="DC40" s="25" t="str">
        <f>_xll.BDH(C40,"RETURN_COM_EQY","FY 2022","FY 2022","Currency=USD","Period=FY","BEST_FPERIOD_OVERRIDE=FY","FILING_STATUS=MR","FA_ADJUSTED=GAAP","Sort=A","Dates=H","DateFormat=P","Fill=—","Direction=H","UseDPDF=Y")</f>
        <v>—</v>
      </c>
      <c r="DD40" s="15" t="e">
        <f ca="1">(_xll.BDP(C40,"BEST_ROE","best_fperiod_override=23Y"))/100</f>
        <v>#NAME?</v>
      </c>
      <c r="DF40" s="25" t="e">
        <f ca="1">(_xll.BDP($C40,"BEST_DIV_YLD","best_fperiod_override=19Y"))/100</f>
        <v>#NAME?</v>
      </c>
      <c r="DG40" s="25" t="e">
        <f ca="1">(_xll.BDP($C40,"BEST_DIV_YLD","best_fperiod_override=20Y"))/100</f>
        <v>#NAME?</v>
      </c>
      <c r="DH40" s="25" t="e">
        <f ca="1">(_xll.BDP($C40,"BEST_DIV_YLD","best_fperiod_override=21Y"))/100</f>
        <v>#NAME?</v>
      </c>
      <c r="DI40" s="25" t="e">
        <f ca="1">(_xll.BDP($C40,"BEST_DIV_YLD","best_fperiod_override=22Y"))/100</f>
        <v>#NAME?</v>
      </c>
      <c r="DJ40" s="25" t="e">
        <f ca="1">(_xll.BDP($C40,"BEST_DIV_YLD","best_fperiod_override=23Y"))/100</f>
        <v>#NAME?</v>
      </c>
      <c r="DL40" s="48" t="e" cm="1">
        <f t="array" aca="1" ref="DL40" ca="1">_xll.BDP($C40,$DL$12)/1000</f>
        <v>#NAME?</v>
      </c>
      <c r="DM40" s="48" t="e" cm="1">
        <f t="array" aca="1" ref="DM40" ca="1">_xll.BDP($C40,$DL$13)*1000</f>
        <v>#NAME?</v>
      </c>
      <c r="DN40" s="48" t="e">
        <f t="shared" ca="1" si="273"/>
        <v>#NAME?</v>
      </c>
      <c r="DO40" s="48" t="e" cm="1">
        <f t="array" aca="1" ref="DO40" ca="1">_xll.BDP($C40,$DL$15)*1000</f>
        <v>#NAME?</v>
      </c>
      <c r="DQ40" s="15" t="e" cm="1">
        <f t="array" aca="1" ref="DQ40" ca="1">_xll.BDP(C40,"WACC")</f>
        <v>#NAME?</v>
      </c>
      <c r="DR40" s="15" t="e" cm="1">
        <f t="array" aca="1" ref="DR40" ca="1">_xll.BDP(C40,"WACC_COST_EQUITY")</f>
        <v>#NAME?</v>
      </c>
      <c r="DS40" s="15" t="e" cm="1">
        <f t="array" aca="1" ref="DS40" ca="1">_xll.BDP(C40,"WACC_COST_EQUITY")</f>
        <v>#NAME?</v>
      </c>
      <c r="DU40" s="15" t="e" cm="1">
        <f t="array" aca="1" ref="DU40" ca="1">_xll.BDP(C40,"BEST_PE_RATIO")</f>
        <v>#NAME?</v>
      </c>
      <c r="DV40" s="15" t="e" cm="1">
        <f t="array" aca="1" ref="DV40" ca="1">_xll.BDP(C40,"FIVE_YR_AVG_PRICE_EARNINGS")</f>
        <v>#NAME?</v>
      </c>
      <c r="DW40" s="15" t="e" cm="1">
        <f t="array" aca="1" ref="DW40" ca="1">_xll.BDP(C40,"10_YEAR_MOVING_AVERAGE_PE")</f>
        <v>#NAME?</v>
      </c>
      <c r="DY40" s="15" t="e" cm="1">
        <f t="array" aca="1" ref="DY40" ca="1">_xll.BDP(C40,"BEST_CUR_EV_TO_EBITDA")</f>
        <v>#NAME?</v>
      </c>
      <c r="DZ40" s="15" t="e" cm="1">
        <f t="array" aca="1" ref="DZ40" ca="1">_xll.BDP(C40,"FIVE_YEAR_AVG_EV_TO_T12_EBITDA")</f>
        <v>#NAME?</v>
      </c>
      <c r="EB40" s="15" t="e" cm="1">
        <f t="array" aca="1" ref="EB40" ca="1">_xll.BDP(C40,"BEST_PX_BPS_RATIO")</f>
        <v>#NAME?</v>
      </c>
      <c r="EC40" s="15" t="e" cm="1">
        <f t="array" aca="1" ref="EC40" ca="1">_xll.BDP(C40,"FIVE_YEAR_AVG_PRICE_BOOK")</f>
        <v>#NAME?</v>
      </c>
      <c r="ED40" s="15" t="e" cm="1">
        <f t="array" aca="1" ref="ED40" ca="1">_xll.BDP(C40,"EV_TO_T12M_SALES")</f>
        <v>#NAME?</v>
      </c>
      <c r="EE40" s="15" t="e" cm="1">
        <f t="array" aca="1" ref="EE40" ca="1">_xll.BDP(C40,"AVERAGE_EV_TO_T12M_SALES")</f>
        <v>#NAME?</v>
      </c>
      <c r="EF40" s="15" t="e">
        <f ca="1">_xll.BDP(C40,"BEST_CURRENT_EV_BEST_SALES","best_fperiod_override=23Y")</f>
        <v>#NAME?</v>
      </c>
      <c r="EH40" s="15" t="e" cm="1">
        <f t="array" aca="1" ref="EH40" ca="1">_xll.BDP(C40,"CF_FREE_CASH_FLOW")</f>
        <v>#NAME?</v>
      </c>
      <c r="EI40" s="15" t="e" cm="1">
        <f t="array" aca="1" ref="EI40" ca="1">_xll.BDP(C40,"FREE_CASH_FLOW_YIELD")/100</f>
        <v>#NAME?</v>
      </c>
      <c r="EJ40" s="15" t="e" cm="1">
        <f t="array" aca="1" ref="EJ40" ca="1">_xll.BDP(C40,"TRAIL_12M_FREE_CASH_FLOW_PER_SH")</f>
        <v>#NAME?</v>
      </c>
      <c r="EL40" s="15" t="e" cm="1">
        <f t="array" aca="1" ref="EL40" ca="1">_xll.BDP(C40,"CF_CASH_FROM_OPER")</f>
        <v>#NAME?</v>
      </c>
      <c r="EM40" s="15" t="e" cm="1">
        <f t="array" aca="1" ref="EM40" ca="1">_xll.BDP(C40,"CF_CASH_FROM_INV_ACT")</f>
        <v>#NAME?</v>
      </c>
      <c r="EN40" s="15" t="e" cm="1">
        <f t="array" aca="1" ref="EN40" ca="1">_xll.BDP(C40,"CF_CASH_FROM_FNC_ACT")</f>
        <v>#NAME?</v>
      </c>
      <c r="EP40" s="15" t="e" cm="1">
        <f t="array" aca="1" ref="EP40" ca="1">_xll.BDP(C40,"TOT_ANALYST_REC")</f>
        <v>#NAME?</v>
      </c>
      <c r="EQ40" s="15" t="e" cm="1">
        <f t="array" aca="1" ref="EQ40" ca="1">_xll.BDP(C40,"TOT_BUY_REC")</f>
        <v>#NAME?</v>
      </c>
      <c r="ER40" s="15" t="e" cm="1">
        <f t="array" aca="1" ref="ER40" ca="1">_xll.BDP(C40,"TOT_HOLD_REC")</f>
        <v>#NAME?</v>
      </c>
      <c r="ES40" s="15" t="e" cm="1">
        <f t="array" aca="1" ref="ES40" ca="1">_xll.BDP(C40,"TOT_SELL_REC")</f>
        <v>#NAME?</v>
      </c>
      <c r="ET40" s="15" t="e" cm="1">
        <f t="array" aca="1" ref="ET40" ca="1">_xll.BDP(C40,"EQY_REC_CONS")</f>
        <v>#NAME?</v>
      </c>
      <c r="EV40" s="15" t="e" cm="1">
        <f t="array" aca="1" ref="EV40" ca="1">_xll.BDP(C40,"BEST_TARGET_HI")</f>
        <v>#NAME?</v>
      </c>
      <c r="EW40" s="15" t="e" cm="1">
        <f t="array" aca="1" ref="EW40" ca="1">_xll.BDP(C40,"BEST_TARGET_LO")</f>
        <v>#NAME?</v>
      </c>
      <c r="EX40" s="15" t="e" cm="1">
        <f t="array" aca="1" ref="EX40" ca="1">_xll.BDP(C40,"BEST_TARGET_MEDIAN")</f>
        <v>#NAME?</v>
      </c>
      <c r="EZ40" s="15" t="e" cm="1">
        <f t="array" aca="1" ref="EZ40" ca="1">_xll.BDP(C40,"BEST_TARGET_1WK_CHG")</f>
        <v>#NAME?</v>
      </c>
      <c r="FA40" s="15" t="e" cm="1">
        <f t="array" aca="1" ref="FA40" ca="1">_xll.BDP(C40,"BEST_TARGET_4WK_CHG")</f>
        <v>#NAME?</v>
      </c>
      <c r="FB40" s="15" t="e" cm="1">
        <f t="array" aca="1" ref="FB40" ca="1">_xll.BDP(C40,"BEST_TARGET_3MO_CHG")</f>
        <v>#NAME?</v>
      </c>
      <c r="FC40" s="15" t="e" cm="1">
        <f t="array" aca="1" ref="FC40" ca="1">_xll.BDP(C40,"BEST_TARGET_6MO_CHG")</f>
        <v>#NAME?</v>
      </c>
      <c r="FE40" s="15" t="e" cm="1">
        <f t="array" aca="1" ref="FE40" ca="1">_xll.BDP(C40,"ANNOUNCEMENT_DT")</f>
        <v>#NAME?</v>
      </c>
      <c r="FF40" s="15" t="e" cm="1">
        <f t="array" aca="1" ref="FF40" ca="1">_xll.BDP(C40,"EXPECTED_REPORT_DT")</f>
        <v>#NAME?</v>
      </c>
      <c r="FG40" s="15" t="e" cm="1">
        <f t="array" aca="1" ref="FG40" ca="1">_xll.BDP(C40,"EARNINGS_RELATED_IMPLIED_MOVE")</f>
        <v>#NAME?</v>
      </c>
      <c r="FI40" s="15" t="e" cm="1">
        <f t="array" aca="1" ref="FI40" ca="1">_xll.BDP(C40,"SALES_SURPRISE_LAST_QTR")</f>
        <v>#NAME?</v>
      </c>
      <c r="FJ40" s="15" t="e" cm="1">
        <f t="array" aca="1" ref="FJ40" ca="1">_xll.BDP(C40,"EPS_SURPRISE_LAST_QTR")</f>
        <v>#NAME?</v>
      </c>
      <c r="FL40" s="15" t="e">
        <f ca="1">(_xll.BDP(C40,"VOLUME_AVG_5D"))/1000</f>
        <v>#NAME?</v>
      </c>
      <c r="FM40" s="15" t="e">
        <f ca="1">(_xll.BDP(C40,"VOLUME_AVG_3M"))/1000</f>
        <v>#NAME?</v>
      </c>
      <c r="FN40" s="15" t="e">
        <f ca="1">(_xll.BDP(C40,"VOLUME_AVG_6M"))/1000</f>
        <v>#NAME?</v>
      </c>
      <c r="FP40" s="15" t="e" cm="1">
        <f t="array" aca="1" ref="FP40" ca="1">_xll.BDP(C40,"CIE_DES")</f>
        <v>#NAME?</v>
      </c>
      <c r="FQ40" s="15" t="s">
        <v>865</v>
      </c>
      <c r="FS40" s="15" t="e" cm="1">
        <f t="array" aca="1" ref="FS40" ca="1">_xll.BDP(C40,"HIGH_52WEEK")</f>
        <v>#NAME?</v>
      </c>
      <c r="FT40" s="15" t="e" cm="1">
        <f t="array" aca="1" ref="FT40" ca="1">_xll.BDP(C40,"LOW_52WEEK")</f>
        <v>#NAME?</v>
      </c>
      <c r="FV40" s="15" t="e" cm="1">
        <f t="array" aca="1" ref="FV40" ca="1">_xll.BDP(C40,"CHG_PCT_WTD")</f>
        <v>#NAME?</v>
      </c>
      <c r="FW40" s="15" t="e" cm="1">
        <f t="array" aca="1" ref="FW40" ca="1">_xll.BDP(C40,"CHG_PCT_MTD")</f>
        <v>#NAME?</v>
      </c>
      <c r="FX40" s="15" t="e" cm="1">
        <f t="array" aca="1" ref="FX40" ca="1">_xll.BDP(C40,"CHG_PCT_YTD")</f>
        <v>#NAME?</v>
      </c>
      <c r="FY40" s="15" t="e" cm="1">
        <f t="array" aca="1" ref="FY40" ca="1">_xll.BDP(C40,"CHG_PCT_1YR")</f>
        <v>#NAME?</v>
      </c>
      <c r="GA40" s="15" t="e">
        <f ca="1">_xll.BDP($C40,"BEST_NET_DEBT","best_fperiod_override=19Y")</f>
        <v>#NAME?</v>
      </c>
      <c r="GB40" s="15" t="e">
        <f ca="1">_xll.BDP($C40,"BEST_NET_DEBT","best_fperiod_override=20Y")</f>
        <v>#NAME?</v>
      </c>
      <c r="GC40" s="15" t="e">
        <f ca="1">_xll.BDP($C40,"BEST_NET_DEBT","best_fperiod_override=21Y")</f>
        <v>#NAME?</v>
      </c>
      <c r="GD40" s="15" t="e">
        <f ca="1">_xll.BDP($C40,"BEST_NET_DEBT","best_fperiod_override=22Y")</f>
        <v>#NAME?</v>
      </c>
      <c r="GE40" s="15" t="e">
        <f ca="1">_xll.BDP($C40,"BEST_NET_DEBT","best_fperiod_override=23Y")</f>
        <v>#NAME?</v>
      </c>
      <c r="GG40" s="15" t="e">
        <f t="shared" ca="1" si="274"/>
        <v>#NAME?</v>
      </c>
      <c r="GH40" s="15" t="e">
        <f t="shared" ca="1" si="275"/>
        <v>#NAME?</v>
      </c>
      <c r="GI40" s="15" t="e">
        <f t="shared" ca="1" si="276"/>
        <v>#NAME?</v>
      </c>
      <c r="GJ40" s="15" t="e">
        <f t="shared" ca="1" si="277"/>
        <v>#NAME?</v>
      </c>
      <c r="GK40" s="15" t="e">
        <f t="shared" ca="1" si="278"/>
        <v>#NAME?</v>
      </c>
      <c r="GM40" s="15" t="e" cm="1">
        <f t="array" aca="1" ref="GM40" ca="1">_xll.BDP(C40,"NET_DEBT_TO_EBITDA")</f>
        <v>#NAME?</v>
      </c>
      <c r="GN40" s="15" t="e" cm="1">
        <f t="array" aca="1" ref="GN40" ca="1">_xll.BDP(C40,"EBIT_TO_INT_EXP")</f>
        <v>#NAME?</v>
      </c>
      <c r="GO40" s="15" t="e" cm="1">
        <f t="array" aca="1" ref="GO40" ca="1">_xll.BDP(C40,"TOT_DEBT_TO_TOT_EQY")</f>
        <v>#NAME?</v>
      </c>
      <c r="GP40" s="15" t="e" cm="1">
        <f t="array" aca="1" ref="GP40" ca="1">_xll.BDP(C40,"TOT_DEBT_TO_TOT_ASSET")</f>
        <v>#NAME?</v>
      </c>
      <c r="GQ40" s="15" t="e" cm="1">
        <f t="array" aca="1" ref="GQ40" ca="1">_xll.BDP(C40,"ALTMAN_Z_SCORE")</f>
        <v>#NAME?</v>
      </c>
      <c r="GR40" s="15" t="e" cm="1">
        <f t="array" aca="1" ref="GR40" ca="1">_xll.BDP(C40,"CASH_%_CURRENT_MARKET_CAP")</f>
        <v>#NAME?</v>
      </c>
      <c r="GS40" s="15" t="e" cm="1">
        <f t="array" aca="1" ref="GS40" ca="1">_xll.BDP(C40,"CASH_TO_TOT_ASSET")</f>
        <v>#NAME?</v>
      </c>
      <c r="GU40" s="15" t="e" cm="1">
        <f t="array" aca="1" ref="GU40" ca="1">_xll.BDP(C40,"BOARD_SIZE")</f>
        <v>#NAME?</v>
      </c>
      <c r="GV40" s="15" t="e" cm="1">
        <f t="array" aca="1" ref="GV40" ca="1">_xll.BDP(C40,"PCT_INDEPENDENT_DIRECTORS")</f>
        <v>#NAME?</v>
      </c>
      <c r="GW40" s="15" t="e" cm="1">
        <f t="array" aca="1" ref="GW40" ca="1">_xll.BDP(C40,"BOARD_MEETING_ATTENDANCE_PCT")</f>
        <v>#NAME?</v>
      </c>
      <c r="GX40" s="15" t="e" cm="1">
        <f t="array" aca="1" ref="GX40" ca="1">_xll.BDP(C40,"BOARD_MEETINGS_PER_YR")</f>
        <v>#NAME?</v>
      </c>
      <c r="GY40" s="15" t="e" cm="1">
        <f t="array" aca="1" ref="GY40" ca="1">_xll.BDP(C40,"NUMBER_OF_WOMEN_ON_BOARD")</f>
        <v>#NAME?</v>
      </c>
      <c r="GZ40" s="15" t="e" cm="1">
        <f t="array" aca="1" ref="GZ40" ca="1">_xll.BDP(C40,"BOARD_AVERAGE_TENURE")</f>
        <v>#NAME?</v>
      </c>
      <c r="HA40" s="15" t="e" cm="1">
        <f t="array" aca="1" ref="HA40" ca="1">_xll.BDP(C40,"BOARD_AVERAGE_AGE")</f>
        <v>#NAME?</v>
      </c>
      <c r="HC40" s="15" t="e" cm="1">
        <f t="array" aca="1" ref="HC40" ca="1">_xll.BDP(C40,"TOT_COMP_AW_TO_CEO_&amp;_EQUIV")</f>
        <v>#NAME?</v>
      </c>
      <c r="HD40" s="15" t="e" cm="1">
        <f t="array" aca="1" ref="HD40" ca="1">_xll.BDP(C40,"TOT_COMPENSATION_AW_TO_EXECS")</f>
        <v>#NAME?</v>
      </c>
      <c r="HE40" s="15" t="e" cm="1">
        <f t="array" aca="1" ref="HE40" ca="1">_xll.BDP(C40,"CF_STOCK_BASED_COMPENSATION")</f>
        <v>#NAME?</v>
      </c>
      <c r="HF40" s="15" t="e" cm="1">
        <f t="array" aca="1" ref="HF40" ca="1">_xll.BDP(C40,"AVERAGE_BOD_TOTAL_COMPENSATION")</f>
        <v>#NAME?</v>
      </c>
      <c r="HH40" s="15" t="e" cm="1">
        <f t="array" aca="1" ref="HH40" ca="1">_xll.BDP(C40,"ISS_QUALITYSCORE")</f>
        <v>#NAME?</v>
      </c>
      <c r="HK40" s="15" t="e" cm="1">
        <f t="array" aca="1" ref="HK40" ca="1">_xll.BDP(C40,"EQY_SH_OUT")</f>
        <v>#NAME?</v>
      </c>
      <c r="HL40" s="15" t="e">
        <f t="shared" ca="1" si="279"/>
        <v>#NAME?</v>
      </c>
      <c r="HN40" s="15">
        <v>8.5</v>
      </c>
      <c r="HO40" s="15">
        <v>2</v>
      </c>
      <c r="HP40" s="39" t="e">
        <f t="shared" ca="1" si="280"/>
        <v>#NAME?</v>
      </c>
      <c r="HQ40" s="15" t="e">
        <f t="shared" ca="1" si="281"/>
        <v>#NAME?</v>
      </c>
      <c r="HS40" s="15" t="e">
        <f t="shared" ca="1" si="302"/>
        <v>#NAME?</v>
      </c>
      <c r="HU40" s="15" t="e">
        <f t="shared" ca="1" si="282"/>
        <v>#NAME?</v>
      </c>
      <c r="HW40" s="15" t="e">
        <f t="shared" ca="1" si="303"/>
        <v>#NAME?</v>
      </c>
      <c r="HY40" s="39" t="e">
        <f t="shared" ca="1" si="283"/>
        <v>#NAME?</v>
      </c>
      <c r="IA40" s="15" t="e">
        <f t="shared" ca="1" si="284"/>
        <v>#NAME?</v>
      </c>
      <c r="IB40" s="15" t="e">
        <f t="shared" ca="1" si="285"/>
        <v>#NAME?</v>
      </c>
      <c r="IC40" s="15" t="e">
        <f t="shared" ca="1" si="286"/>
        <v>#NAME?</v>
      </c>
      <c r="ID40" s="15" t="e">
        <f t="shared" ca="1" si="287"/>
        <v>#NAME?</v>
      </c>
      <c r="IE40" s="39" t="e">
        <f t="shared" ca="1" si="288"/>
        <v>#NAME?</v>
      </c>
      <c r="IF40" s="39" t="e">
        <f t="shared" si="289"/>
        <v>#NUM!</v>
      </c>
      <c r="IG40" s="39" t="e">
        <f t="shared" ca="1" si="290"/>
        <v>#NAME?</v>
      </c>
      <c r="II40" s="15">
        <f t="shared" si="304"/>
        <v>21</v>
      </c>
    </row>
    <row r="41" spans="1:243">
      <c r="A41" s="15">
        <f t="shared" si="305"/>
        <v>21</v>
      </c>
      <c r="B41" s="15" t="s">
        <v>46</v>
      </c>
      <c r="C41" s="15" t="s">
        <v>513</v>
      </c>
      <c r="D41" s="15" t="s">
        <v>45</v>
      </c>
      <c r="E41" s="15" t="str">
        <f t="shared" si="236"/>
        <v>AAPL34</v>
      </c>
      <c r="F41" s="15">
        <f t="shared" si="237"/>
        <v>21</v>
      </c>
      <c r="G41" s="15" t="str">
        <f t="shared" si="238"/>
        <v>Apple Inc</v>
      </c>
      <c r="H41" s="24">
        <v>9.4083609999999998E-2</v>
      </c>
      <c r="I41" s="15" t="e" cm="1">
        <f t="array" aca="1" ref="I41" ca="1">_xll.BDP(C41,"GICS_SECTOR_NAME")</f>
        <v>#NAME?</v>
      </c>
      <c r="J41" s="15" t="e">
        <f t="shared" ca="1" si="239"/>
        <v>#NAME?</v>
      </c>
      <c r="K41" s="46" t="e" cm="1">
        <f t="array" aca="1" ref="K41" ca="1">_xll.BDP(C41,"BEST_PE_RATIO")</f>
        <v>#NAME?</v>
      </c>
      <c r="L41" s="46" t="e" cm="1">
        <f t="array" aca="1" ref="L41" ca="1">_xll.BDP(C41,"px_last")</f>
        <v>#NAME?</v>
      </c>
      <c r="M41" s="15" t="e" cm="1">
        <f t="array" aca="1" ref="M41" ca="1">_xll.BDP(C41,"COUNTRY_FULL_NAME")</f>
        <v>#NAME?</v>
      </c>
      <c r="N41" s="15" t="e" cm="1">
        <f t="array" aca="1" ref="N41" ca="1">_xll.BDP(C41,"px_last")</f>
        <v>#NAME?</v>
      </c>
      <c r="O41" s="15" t="e" cm="1">
        <f t="array" aca="1" ref="O41" ca="1">_xll.BDP(C41,"CRNCY")</f>
        <v>#NAME?</v>
      </c>
      <c r="Q41" s="15" t="e" cm="1">
        <f t="array" aca="1" ref="Q41" ca="1">_xll.BDP(C41,"GICS_SECTOR_NAME")</f>
        <v>#NAME?</v>
      </c>
      <c r="R41" s="15" t="e" cm="1">
        <f t="array" aca="1" ref="R41" ca="1">_xll.BDP(C41,"GICS_INDUSTRY_NAME")</f>
        <v>#NAME?</v>
      </c>
      <c r="S41" s="15" t="e" cm="1">
        <f t="array" aca="1" ref="S41" ca="1">_xll.BDP(C41,"GICS_INDUSTRY_GROUP_NAME")</f>
        <v>#NAME?</v>
      </c>
      <c r="T41" s="15" t="e" cm="1">
        <f t="array" aca="1" ref="T41" ca="1">_xll.BDP(C41,"GICS_SUB_INDUSTRY_NAME")</f>
        <v>#NAME?</v>
      </c>
      <c r="U41" s="15" t="s">
        <v>1521</v>
      </c>
      <c r="V41" s="15">
        <f>_xll.BDH(C41,"SALES_REV_TURN","FY 2009","FY 2009","Currency=USD","Period=FY","BEST_FPERIOD_OVERRIDE=FY","FILING_STATUS=MR","SCALING_FORMAT=MLN","FA_ADJUSTED=Adjusted","Sort=A","Dates=H","DateFormat=P","Fill=—","Direction=H","UseDPDF=Y")</f>
        <v>42905</v>
      </c>
      <c r="W41" s="15">
        <f>_xll.BDH(C41,"SALES_REV_TURN","FY 2019","FY 2019","Currency=USD","Period=FY","BEST_FPERIOD_OVERRIDE=FY","FILING_STATUS=MR","SCALING_FORMAT=MLN","FA_ADJUSTED=Adjusted","Sort=A","Dates=H","DateFormat=P","Fill=—","Direction=H","UseDPDF=Y")</f>
        <v>260174</v>
      </c>
      <c r="X41" s="15">
        <f>_xll.BDH(C41,"SALES_REV_TURN","FY 2020","FY 2020","Currency=USD","Period=FY","BEST_FPERIOD_OVERRIDE=FY","FILING_STATUS=MR","SCALING_FORMAT=MLN","FA_ADJUSTED=Adjusted","Sort=A","Dates=H","DateFormat=P","Fill=—","Direction=H","UseDPDF=Y")</f>
        <v>274515</v>
      </c>
      <c r="Y41" s="15">
        <f>_xll.BDH(C41,"SALES_REV_TURN","FY 2021","FY 2021","Currency=USD","Period=FY","BEST_FPERIOD_OVERRIDE=FY","FILING_STATUS=MR","SCALING_FORMAT=MLN","FA_ADJUSTED=Adjusted","Sort=A","Dates=H","DateFormat=P","Fill=—","Direction=H","UseDPDF=Y")</f>
        <v>365817</v>
      </c>
      <c r="Z41" s="15">
        <f>_xll.BDH(C41,"SALES_REV_TURN","FY 2022","FY 2022","Currency=USD","Period=FY","BEST_FPERIOD_OVERRIDE=FY","FILING_STATUS=MR","SCALING_FORMAT=MLN","FA_ADJUSTED=Adjusted","Sort=A","Dates=H","DateFormat=P","Fill=—","Direction=H","UseDPDF=Y")</f>
        <v>394328</v>
      </c>
      <c r="AA41" s="15" t="e">
        <f ca="1">+_xll.BDP($C41,AA$15,"BEST_FPERIOD_OVERRIDE="&amp;AA$16)</f>
        <v>#NAME?</v>
      </c>
      <c r="AB41" s="15" t="e">
        <f ca="1">+_xll.BDP($C41,AB$15,"BEST_FPERIOD_OVERRIDE="&amp;AB$16)</f>
        <v>#NAME?</v>
      </c>
      <c r="AC41" s="15" t="e">
        <f ca="1">+_xll.BDP($C41,AC$15,"BEST_FPERIOD_OVERRIDE="&amp;AC$16)</f>
        <v>#NAME?</v>
      </c>
      <c r="AD41" s="15" t="e">
        <f ca="1">+_xll.BDP($C41,AD$15,"BEST_FPERIOD_OVERRIDE="&amp;AD$16)</f>
        <v>#NAME?</v>
      </c>
      <c r="AF41" s="25">
        <f t="shared" si="240"/>
        <v>5.5120803769784787E-2</v>
      </c>
      <c r="AG41" s="25">
        <f t="shared" si="241"/>
        <v>0.33259384733074704</v>
      </c>
      <c r="AH41" s="25">
        <f t="shared" si="242"/>
        <v>7.7937876041846099E-2</v>
      </c>
      <c r="AI41" s="25" t="e">
        <f t="shared" ca="1" si="243"/>
        <v>#NAME?</v>
      </c>
      <c r="AJ41" s="25" t="e">
        <f t="shared" ca="1" si="244"/>
        <v>#NAME?</v>
      </c>
      <c r="AK41" s="25" t="e">
        <f t="shared" ca="1" si="245"/>
        <v>#NAME?</v>
      </c>
      <c r="AL41" s="25" t="e">
        <f t="shared" ca="1" si="291"/>
        <v>#NAME?</v>
      </c>
      <c r="AM41" s="25" t="e">
        <f t="shared" ca="1" si="246"/>
        <v>#NAME?</v>
      </c>
      <c r="AN41" s="25">
        <f t="shared" si="247"/>
        <v>0.19750021143795826</v>
      </c>
      <c r="AP41" s="15">
        <f>_xll.BDH(C41,"EBITDA","FY 2009","FY 2009","Currency=USD","Period=FY","BEST_FPERIOD_OVERRIDE=FY","FILING_STATUS=MR","SCALING_FORMAT=MLN","FA_ADJUSTED=Adjusted","Sort=A","Dates=H","DateFormat=P","Fill=—","Direction=H","UseDPDF=Y")</f>
        <v>12474</v>
      </c>
      <c r="AQ41" s="15">
        <f>_xll.BDH(C41,"EBITDA","FY 2019","FY 2019","Currency=USD","Period=FY","BEST_FPERIOD_OVERRIDE=FY","FILING_STATUS=MR","SCALING_FORMAT=MLN","FA_ADJUSTED=Adjusted","Sort=A","Dates=H","DateFormat=P","Fill=—","Direction=H","UseDPDF=Y")</f>
        <v>76477</v>
      </c>
      <c r="AR41" s="15">
        <f>_xll.BDH(C41,"EBITDA","FY 2020","FY 2020","Currency=USD","Period=FY","BEST_FPERIOD_OVERRIDE=FY","FILING_STATUS=MR","SCALING_FORMAT=MLN","FA_ADJUSTED=Adjusted","Sort=A","Dates=H","DateFormat=P","Fill=—","Direction=H","UseDPDF=Y")</f>
        <v>78844</v>
      </c>
      <c r="AS41" s="15">
        <f>_xll.BDH(C41,"EBITDA","FY 2021","FY 2021","Currency=USD","Period=FY","BEST_FPERIOD_OVERRIDE=FY","FILING_STATUS=MR","SCALING_FORMAT=MLN","FA_ADJUSTED=Adjusted","Sort=A","Dates=H","DateFormat=P","Fill=—","Direction=H","UseDPDF=Y")</f>
        <v>121933</v>
      </c>
      <c r="AT41" s="15">
        <f>_xll.BDH(C41,"EBITDA","FY 2022","FY 2022","Currency=USD","Period=FY","BEST_FPERIOD_OVERRIDE=FY","FILING_STATUS=MR","SCALING_FORMAT=MLN","FA_ADJUSTED=Adjusted","Sort=A","Dates=H","DateFormat=P","Fill=—","Direction=H","UseDPDF=Y")</f>
        <v>132441</v>
      </c>
      <c r="AU41" s="15" t="e">
        <f ca="1">+_xll.BDP($C41,AU$15,"BEST_FPERIOD_OVERRIDE="&amp;AU$16)</f>
        <v>#NAME?</v>
      </c>
      <c r="AV41" s="15" t="e">
        <f ca="1">+_xll.BDP($C41,AV$15,"BEST_FPERIOD_OVERRIDE="&amp;AV$16)</f>
        <v>#NAME?</v>
      </c>
      <c r="AW41" s="15" t="e">
        <f ca="1">+_xll.BDP($C41,AW$15,"BEST_FPERIOD_OVERRIDE="&amp;AW$16)</f>
        <v>#NAME?</v>
      </c>
      <c r="AX41" s="15" t="e">
        <f ca="1">+_xll.BDP($C41,AX$15,"BEST_FPERIOD_OVERRIDE="&amp;AX$16)</f>
        <v>#NAME?</v>
      </c>
      <c r="AZ41" s="25">
        <f t="shared" si="248"/>
        <v>3.0950481844214561E-2</v>
      </c>
      <c r="BA41" s="25">
        <f t="shared" si="249"/>
        <v>0.54650956318806765</v>
      </c>
      <c r="BB41" s="25">
        <f t="shared" si="250"/>
        <v>8.6178475064174531E-2</v>
      </c>
      <c r="BC41" s="25" t="e">
        <f t="shared" ca="1" si="251"/>
        <v>#NAME?</v>
      </c>
      <c r="BD41" s="25" t="e">
        <f t="shared" ca="1" si="252"/>
        <v>#NAME?</v>
      </c>
      <c r="BE41" s="25" t="e">
        <f t="shared" ca="1" si="253"/>
        <v>#NAME?</v>
      </c>
      <c r="BF41" s="25" t="e">
        <f t="shared" ca="1" si="292"/>
        <v>#NAME?</v>
      </c>
      <c r="BG41" s="25" t="e">
        <f t="shared" ca="1" si="254"/>
        <v>#NAME?</v>
      </c>
      <c r="BH41" s="25">
        <f t="shared" si="255"/>
        <v>0.19881594406507519</v>
      </c>
      <c r="BJ41" s="25">
        <f t="shared" si="256"/>
        <v>0.29394559025882677</v>
      </c>
      <c r="BK41" s="25">
        <f t="shared" si="257"/>
        <v>0.28721199205872172</v>
      </c>
      <c r="BL41" s="25">
        <f t="shared" si="258"/>
        <v>0.33331693168988868</v>
      </c>
      <c r="BM41" s="25">
        <f t="shared" si="259"/>
        <v>0.33586506664502647</v>
      </c>
      <c r="BN41" s="25" t="e">
        <f t="shared" ca="1" si="260"/>
        <v>#NAME?</v>
      </c>
      <c r="BO41" s="25" t="e">
        <f t="shared" ca="1" si="261"/>
        <v>#NAME?</v>
      </c>
      <c r="BP41" s="25" t="e">
        <f t="shared" ca="1" si="262"/>
        <v>#NAME?</v>
      </c>
      <c r="BQ41" s="25" t="e">
        <f t="shared" ca="1" si="263"/>
        <v>#NAME?</v>
      </c>
      <c r="BR41" s="15">
        <f>_xll.BDH(C41,"EARN_FOR_COMMON","FY 2009","FY 2009","Currency=USD","Period=FY","BEST_FPERIOD_OVERRIDE=FY","FILING_STATUS=MR","SCALING_FORMAT=MLN","FA_ADJUSTED=Adjusted","Sort=A","Dates=H","DateFormat=P","Fill=—","Direction=H","UseDPDF=Y")</f>
        <v>8235</v>
      </c>
      <c r="BS41" s="15">
        <f>_xll.BDH(C41,"EARN_FOR_COMMON","FY 2019","FY 2019","Currency=USD","Period=FY","BEST_FPERIOD_OVERRIDE=FY","FILING_STATUS=MR","SCALING_FORMAT=MLN","FA_ADJUSTED=Adjusted","Sort=A","Dates=H","DateFormat=P","Fill=—","Direction=H","UseDPDF=Y")</f>
        <v>55280.49</v>
      </c>
      <c r="BT41" s="15">
        <f>_xll.BDH(C41,"EARN_FOR_COMMON","FY 2020","FY 2020","Currency=USD","Period=FY","BEST_FPERIOD_OVERRIDE=FY","FILING_STATUS=MR","SCALING_FORMAT=MLN","FA_ADJUSTED=Adjusted","Sort=A","Dates=H","DateFormat=P","Fill=—","Direction=H","UseDPDF=Y")</f>
        <v>57346.22</v>
      </c>
      <c r="BU41" s="15">
        <f>_xll.BDH(C41,"EARN_FOR_COMMON","FY 2021","FY 2021","Currency=USD","Period=FY","BEST_FPERIOD_OVERRIDE=FY","FILING_STATUS=MR","SCALING_FORMAT=MLN","FA_ADJUSTED=Adjusted","Sort=A","Dates=H","DateFormat=P","Fill=—","Direction=H","UseDPDF=Y")</f>
        <v>94455.64</v>
      </c>
      <c r="BV41" s="15">
        <f>_xll.BDH(C41,"EARN_FOR_COMMON","FY 2022","FY 2022","Currency=USD","Period=FY","BEST_FPERIOD_OVERRIDE=FY","FILING_STATUS=MR","SCALING_FORMAT=MLN","FA_ADJUSTED=Adjusted","Sort=A","Dates=H","DateFormat=P","Fill=—","Direction=H","UseDPDF=Y")</f>
        <v>99803</v>
      </c>
      <c r="BW41" s="15" t="e">
        <f ca="1">+_xll.BDP($C41,BW$15,"BEST_FPERIOD_OVERRIDE="&amp;BW$16)</f>
        <v>#NAME?</v>
      </c>
      <c r="BX41" s="15" t="e">
        <f ca="1">+_xll.BDP($C41,BX$15,"BEST_FPERIOD_OVERRIDE="&amp;BX$16)</f>
        <v>#NAME?</v>
      </c>
      <c r="BY41" s="15" t="e">
        <f ca="1">+_xll.BDP($C41,BY$15,"BEST_FPERIOD_OVERRIDE="&amp;BY$16)</f>
        <v>#NAME?</v>
      </c>
      <c r="BZ41" s="15" t="e">
        <f ca="1">+_xll.BDP($C41,BZ$15,"BEST_FPERIOD_OVERRIDE="&amp;BZ$16)</f>
        <v>#NAME?</v>
      </c>
      <c r="CB41" s="25">
        <f t="shared" si="264"/>
        <v>3.7368156468945868E-2</v>
      </c>
      <c r="CC41" s="25">
        <f t="shared" si="265"/>
        <v>0.64711187590045172</v>
      </c>
      <c r="CD41" s="25">
        <f t="shared" si="266"/>
        <v>5.6612394982448855E-2</v>
      </c>
      <c r="CE41" s="25" t="e">
        <f t="shared" ca="1" si="267"/>
        <v>#NAME?</v>
      </c>
      <c r="CF41" s="25" t="e">
        <f t="shared" ca="1" si="268"/>
        <v>#NAME?</v>
      </c>
      <c r="CG41" s="25" t="e">
        <f t="shared" ca="1" si="269"/>
        <v>#NAME?</v>
      </c>
      <c r="CH41" s="25" t="e">
        <f t="shared" ca="1" si="293"/>
        <v>#NAME?</v>
      </c>
      <c r="CI41" s="25" t="e">
        <f t="shared" ca="1" si="270"/>
        <v>#NAME?</v>
      </c>
      <c r="CJ41" s="25">
        <f t="shared" si="271"/>
        <v>0.20973662179264108</v>
      </c>
      <c r="CM41" s="25">
        <f t="shared" si="294"/>
        <v>0.21247507437330401</v>
      </c>
      <c r="CN41" s="25">
        <f t="shared" si="295"/>
        <v>0.20890013296176893</v>
      </c>
      <c r="CO41" s="25">
        <f t="shared" si="296"/>
        <v>0.25820462143640127</v>
      </c>
      <c r="CP41" s="25">
        <f t="shared" si="297"/>
        <v>0.25309640705199732</v>
      </c>
      <c r="CQ41" s="25" t="e">
        <f t="shared" ca="1" si="298"/>
        <v>#NAME?</v>
      </c>
      <c r="CR41" s="25" t="e">
        <f t="shared" ca="1" si="299"/>
        <v>#NAME?</v>
      </c>
      <c r="CS41" s="25" t="e">
        <f t="shared" ca="1" si="300"/>
        <v>#NAME?</v>
      </c>
      <c r="CT41" s="15" t="e">
        <f t="shared" ca="1" si="301"/>
        <v>#NAME?</v>
      </c>
      <c r="CU41" s="25">
        <f>_xll.BDH($C41,"RETURN_ON_INV_CAPITAL","FY 2019","FY 2019","Currency=USD","Period=FY","BEST_FPERIOD_OVERRIDE=FY","FILING_STATUS=MR","FA_ADJUSTED=GAAP","Sort=A","Dates=H","DateFormat=P","Fill=—","Direction=H","UseDPDF=Y")/100</f>
        <v>0.247611</v>
      </c>
      <c r="CV41" s="25">
        <f>_xll.BDH($C41,"RETURN_ON_INV_CAPITAL","FY 2020","FY 2020","Currency=USD","Period=FY","BEST_FPERIOD_OVERRIDE=FY","FILING_STATUS=MR","FA_ADJUSTED=GAAP","Sort=A","Dates=H","DateFormat=P","Fill=—","Direction=H","UseDPDF=Y")/100</f>
        <v>0.28195999999999999</v>
      </c>
      <c r="CW41" s="25">
        <f>_xll.BDH($C41,"RETURN_ON_INV_CAPITAL","FY 2021","FY 2021","Currency=USD","Period=FY","BEST_FPERIOD_OVERRIDE=FY","FILING_STATUS=MR","FA_ADJUSTED=GAAP","Sort=A","Dates=H","DateFormat=P","Fill=—","Direction=H","UseDPDF=Y")/100</f>
        <v>0.46250100000000005</v>
      </c>
      <c r="CX41" s="25">
        <f>_xll.BDH(C41,"RETURN_COM_EQY","FY 2022","FY 2022","Currency=USD","Period=FY","BEST_FPERIOD_OVERRIDE=FY","FILING_STATUS=MR","FA_ADJUSTED=GAAP","Sort=A","Dates=H","DateFormat=P","Fill=—","Direction=H","UseDPDF=Y")/100</f>
        <v>1.7545930000000001</v>
      </c>
      <c r="CZ41" s="15">
        <f>_xll.BDH($C41,"RETURN_COM_EQY","FY 2019","FY 2019","Currency=USD","Period=FY","BEST_FPERIOD_OVERRIDE=FY","FILING_STATUS=MR","FA_ADJUSTED=GAAP","Sort=A","Dates=H","DateFormat=P","Fill=—","Direction=H","UseDPDF=Y")/100</f>
        <v>0.559172</v>
      </c>
      <c r="DA41" s="15">
        <f>_xll.BDH($C41,"RETURN_COM_EQY","FY 2020","FY 2020","Currency=USD","Period=FY","BEST_FPERIOD_OVERRIDE=FY","FILING_STATUS=MR","FA_ADJUSTED=GAAP","Sort=A","Dates=H","DateFormat=P","Fill=—","Direction=H","UseDPDF=Y")/100</f>
        <v>0.73685599999999996</v>
      </c>
      <c r="DB41" s="15">
        <f>_xll.BDH($C41,"RETURN_COM_EQY","FY 2021","FY 2021","Currency=USD","Period=FY","BEST_FPERIOD_OVERRIDE=FY","FILING_STATUS=MR","FA_ADJUSTED=GAAP","Sort=A","Dates=H","DateFormat=P","Fill=—","Direction=H","UseDPDF=Y")/100</f>
        <v>1.4744329999999999</v>
      </c>
      <c r="DC41" s="25">
        <f>_xll.BDH(C41,"RETURN_COM_EQY","FY 2022","FY 2022","Currency=USD","Period=FY","BEST_FPERIOD_OVERRIDE=FY","FILING_STATUS=MR","FA_ADJUSTED=GAAP","Sort=A","Dates=H","DateFormat=P","Fill=—","Direction=H","UseDPDF=Y")</f>
        <v>175.45930000000001</v>
      </c>
      <c r="DD41" s="15" t="e">
        <f ca="1">(_xll.BDP(C41,"BEST_ROE","best_fperiod_override=23Y"))/100</f>
        <v>#NAME?</v>
      </c>
      <c r="DF41" s="25" t="e">
        <f ca="1">(_xll.BDP($C41,"BEST_DIV_YLD","best_fperiod_override=19Y"))/100</f>
        <v>#NAME?</v>
      </c>
      <c r="DG41" s="25" t="e">
        <f ca="1">(_xll.BDP($C41,"BEST_DIV_YLD","best_fperiod_override=20Y"))/100</f>
        <v>#NAME?</v>
      </c>
      <c r="DH41" s="25" t="e">
        <f ca="1">(_xll.BDP($C41,"BEST_DIV_YLD","best_fperiod_override=21Y"))/100</f>
        <v>#NAME?</v>
      </c>
      <c r="DI41" s="25" t="e">
        <f ca="1">(_xll.BDP($C41,"BEST_DIV_YLD","best_fperiod_override=22Y"))/100</f>
        <v>#NAME?</v>
      </c>
      <c r="DJ41" s="25" t="e">
        <f ca="1">(_xll.BDP($C41,"BEST_DIV_YLD","best_fperiod_override=23Y"))/100</f>
        <v>#NAME?</v>
      </c>
      <c r="DL41" s="48" t="e" cm="1">
        <f t="array" aca="1" ref="DL41" ca="1">_xll.BDP($C41,$DL$12)/1000</f>
        <v>#NAME?</v>
      </c>
      <c r="DM41" s="48" t="e" cm="1">
        <f t="array" aca="1" ref="DM41" ca="1">_xll.BDP($C41,$DL$13)*1000</f>
        <v>#NAME?</v>
      </c>
      <c r="DN41" s="48" t="e">
        <f t="shared" ca="1" si="273"/>
        <v>#NAME?</v>
      </c>
      <c r="DO41" s="48" t="e" cm="1">
        <f t="array" aca="1" ref="DO41" ca="1">_xll.BDP($C41,$DL$15)*1000</f>
        <v>#NAME?</v>
      </c>
      <c r="DQ41" s="15" t="e" cm="1">
        <f t="array" aca="1" ref="DQ41" ca="1">_xll.BDP(C41,"WACC")</f>
        <v>#NAME?</v>
      </c>
      <c r="DR41" s="15" t="e" cm="1">
        <f t="array" aca="1" ref="DR41" ca="1">_xll.BDP(C41,"WACC_COST_EQUITY")</f>
        <v>#NAME?</v>
      </c>
      <c r="DS41" s="15" t="e" cm="1">
        <f t="array" aca="1" ref="DS41" ca="1">_xll.BDP(C41,"WACC_COST_EQUITY")</f>
        <v>#NAME?</v>
      </c>
      <c r="DU41" s="15" t="e" cm="1">
        <f t="array" aca="1" ref="DU41" ca="1">_xll.BDP(C41,"BEST_PE_RATIO")</f>
        <v>#NAME?</v>
      </c>
      <c r="DV41" s="15" t="e" cm="1">
        <f t="array" aca="1" ref="DV41" ca="1">_xll.BDP(C41,"FIVE_YR_AVG_PRICE_EARNINGS")</f>
        <v>#NAME?</v>
      </c>
      <c r="DW41" s="15" t="e" cm="1">
        <f t="array" aca="1" ref="DW41" ca="1">_xll.BDP(C41,"10_YEAR_MOVING_AVERAGE_PE")</f>
        <v>#NAME?</v>
      </c>
      <c r="DY41" s="15" t="e" cm="1">
        <f t="array" aca="1" ref="DY41" ca="1">_xll.BDP(C41,"BEST_CUR_EV_TO_EBITDA")</f>
        <v>#NAME?</v>
      </c>
      <c r="DZ41" s="15" t="e" cm="1">
        <f t="array" aca="1" ref="DZ41" ca="1">_xll.BDP(C41,"FIVE_YEAR_AVG_EV_TO_T12_EBITDA")</f>
        <v>#NAME?</v>
      </c>
      <c r="EB41" s="15" t="e" cm="1">
        <f t="array" aca="1" ref="EB41" ca="1">_xll.BDP(C41,"BEST_PX_BPS_RATIO")</f>
        <v>#NAME?</v>
      </c>
      <c r="EC41" s="15" t="e" cm="1">
        <f t="array" aca="1" ref="EC41" ca="1">_xll.BDP(C41,"FIVE_YEAR_AVG_PRICE_BOOK")</f>
        <v>#NAME?</v>
      </c>
      <c r="ED41" s="15" t="e" cm="1">
        <f t="array" aca="1" ref="ED41" ca="1">_xll.BDP(C41,"EV_TO_T12M_SALES")</f>
        <v>#NAME?</v>
      </c>
      <c r="EE41" s="15" t="e" cm="1">
        <f t="array" aca="1" ref="EE41" ca="1">_xll.BDP(C41,"AVERAGE_EV_TO_T12M_SALES")</f>
        <v>#NAME?</v>
      </c>
      <c r="EF41" s="15" t="e">
        <f ca="1">_xll.BDP(C41,"BEST_CURRENT_EV_BEST_SALES","best_fperiod_override=23Y")</f>
        <v>#NAME?</v>
      </c>
      <c r="EH41" s="15" t="e" cm="1">
        <f t="array" aca="1" ref="EH41" ca="1">_xll.BDP(C41,"CF_FREE_CASH_FLOW")</f>
        <v>#NAME?</v>
      </c>
      <c r="EI41" s="15" t="e" cm="1">
        <f t="array" aca="1" ref="EI41" ca="1">_xll.BDP(C41,"FREE_CASH_FLOW_YIELD")/100</f>
        <v>#NAME?</v>
      </c>
      <c r="EJ41" s="15" t="e" cm="1">
        <f t="array" aca="1" ref="EJ41" ca="1">_xll.BDP(C41,"TRAIL_12M_FREE_CASH_FLOW_PER_SH")</f>
        <v>#NAME?</v>
      </c>
      <c r="EL41" s="15" t="e" cm="1">
        <f t="array" aca="1" ref="EL41" ca="1">_xll.BDP(C41,"CF_CASH_FROM_OPER")</f>
        <v>#NAME?</v>
      </c>
      <c r="EM41" s="15" t="e" cm="1">
        <f t="array" aca="1" ref="EM41" ca="1">_xll.BDP(C41,"CF_CASH_FROM_INV_ACT")</f>
        <v>#NAME?</v>
      </c>
      <c r="EN41" s="15" t="e" cm="1">
        <f t="array" aca="1" ref="EN41" ca="1">_xll.BDP(C41,"CF_CASH_FROM_FNC_ACT")</f>
        <v>#NAME?</v>
      </c>
      <c r="EP41" s="15" t="e" cm="1">
        <f t="array" aca="1" ref="EP41" ca="1">_xll.BDP(C41,"TOT_ANALYST_REC")</f>
        <v>#NAME?</v>
      </c>
      <c r="EQ41" s="15" t="e" cm="1">
        <f t="array" aca="1" ref="EQ41" ca="1">_xll.BDP(C41,"TOT_BUY_REC")</f>
        <v>#NAME?</v>
      </c>
      <c r="ER41" s="15" t="e" cm="1">
        <f t="array" aca="1" ref="ER41" ca="1">_xll.BDP(C41,"TOT_HOLD_REC")</f>
        <v>#NAME?</v>
      </c>
      <c r="ES41" s="15" t="e" cm="1">
        <f t="array" aca="1" ref="ES41" ca="1">_xll.BDP(C41,"TOT_SELL_REC")</f>
        <v>#NAME?</v>
      </c>
      <c r="ET41" s="15" t="e" cm="1">
        <f t="array" aca="1" ref="ET41" ca="1">_xll.BDP(C41,"EQY_REC_CONS")</f>
        <v>#NAME?</v>
      </c>
      <c r="EV41" s="15" t="e" cm="1">
        <f t="array" aca="1" ref="EV41" ca="1">_xll.BDP(C41,"BEST_TARGET_HI")</f>
        <v>#NAME?</v>
      </c>
      <c r="EW41" s="15" t="e" cm="1">
        <f t="array" aca="1" ref="EW41" ca="1">_xll.BDP(C41,"BEST_TARGET_LO")</f>
        <v>#NAME?</v>
      </c>
      <c r="EX41" s="15" t="e" cm="1">
        <f t="array" aca="1" ref="EX41" ca="1">_xll.BDP(C41,"BEST_TARGET_MEDIAN")</f>
        <v>#NAME?</v>
      </c>
      <c r="EZ41" s="15" t="e" cm="1">
        <f t="array" aca="1" ref="EZ41" ca="1">_xll.BDP(C41,"BEST_TARGET_1WK_CHG")</f>
        <v>#NAME?</v>
      </c>
      <c r="FA41" s="15" t="e" cm="1">
        <f t="array" aca="1" ref="FA41" ca="1">_xll.BDP(C41,"BEST_TARGET_4WK_CHG")</f>
        <v>#NAME?</v>
      </c>
      <c r="FB41" s="15" t="e" cm="1">
        <f t="array" aca="1" ref="FB41" ca="1">_xll.BDP(C41,"BEST_TARGET_3MO_CHG")</f>
        <v>#NAME?</v>
      </c>
      <c r="FC41" s="15" t="e" cm="1">
        <f t="array" aca="1" ref="FC41" ca="1">_xll.BDP(C41,"BEST_TARGET_6MO_CHG")</f>
        <v>#NAME?</v>
      </c>
      <c r="FE41" s="15" t="e" cm="1">
        <f t="array" aca="1" ref="FE41" ca="1">_xll.BDP(C41,"ANNOUNCEMENT_DT")</f>
        <v>#NAME?</v>
      </c>
      <c r="FF41" s="15" t="e" cm="1">
        <f t="array" aca="1" ref="FF41" ca="1">_xll.BDP(C41,"EXPECTED_REPORT_DT")</f>
        <v>#NAME?</v>
      </c>
      <c r="FG41" s="15" t="e" cm="1">
        <f t="array" aca="1" ref="FG41" ca="1">_xll.BDP(C41,"EARNINGS_RELATED_IMPLIED_MOVE")</f>
        <v>#NAME?</v>
      </c>
      <c r="FI41" s="15" t="e" cm="1">
        <f t="array" aca="1" ref="FI41" ca="1">_xll.BDP(C41,"SALES_SURPRISE_LAST_QTR")</f>
        <v>#NAME?</v>
      </c>
      <c r="FJ41" s="15" t="e" cm="1">
        <f t="array" aca="1" ref="FJ41" ca="1">_xll.BDP(C41,"EPS_SURPRISE_LAST_QTR")</f>
        <v>#NAME?</v>
      </c>
      <c r="FL41" s="15" t="e">
        <f ca="1">(_xll.BDP(C41,"VOLUME_AVG_5D"))/1000</f>
        <v>#NAME?</v>
      </c>
      <c r="FM41" s="15" t="e">
        <f ca="1">(_xll.BDP(C41,"VOLUME_AVG_3M"))/1000</f>
        <v>#NAME?</v>
      </c>
      <c r="FN41" s="15" t="e">
        <f ca="1">(_xll.BDP(C41,"VOLUME_AVG_6M"))/1000</f>
        <v>#NAME?</v>
      </c>
      <c r="FP41" s="15" t="e" cm="1">
        <f t="array" aca="1" ref="FP41" ca="1">_xll.BDP(C41,"CIE_DES")</f>
        <v>#NAME?</v>
      </c>
      <c r="FQ41" s="15" t="s">
        <v>866</v>
      </c>
      <c r="FS41" s="15" t="e" cm="1">
        <f t="array" aca="1" ref="FS41" ca="1">_xll.BDP(C41,"HIGH_52WEEK")</f>
        <v>#NAME?</v>
      </c>
      <c r="FT41" s="15" t="e" cm="1">
        <f t="array" aca="1" ref="FT41" ca="1">_xll.BDP(C41,"LOW_52WEEK")</f>
        <v>#NAME?</v>
      </c>
      <c r="FV41" s="15" t="e" cm="1">
        <f t="array" aca="1" ref="FV41" ca="1">_xll.BDP(C41,"CHG_PCT_WTD")</f>
        <v>#NAME?</v>
      </c>
      <c r="FW41" s="15" t="e" cm="1">
        <f t="array" aca="1" ref="FW41" ca="1">_xll.BDP(C41,"CHG_PCT_MTD")</f>
        <v>#NAME?</v>
      </c>
      <c r="FX41" s="15" t="e" cm="1">
        <f t="array" aca="1" ref="FX41" ca="1">_xll.BDP(C41,"CHG_PCT_YTD")</f>
        <v>#NAME?</v>
      </c>
      <c r="FY41" s="15" t="e" cm="1">
        <f t="array" aca="1" ref="FY41" ca="1">_xll.BDP(C41,"CHG_PCT_1YR")</f>
        <v>#NAME?</v>
      </c>
      <c r="GA41" s="15" t="e">
        <f ca="1">_xll.BDP($C41,"BEST_NET_DEBT","best_fperiod_override=19Y")</f>
        <v>#NAME?</v>
      </c>
      <c r="GB41" s="15" t="e">
        <f ca="1">_xll.BDP($C41,"BEST_NET_DEBT","best_fperiod_override=20Y")</f>
        <v>#NAME?</v>
      </c>
      <c r="GC41" s="15" t="e">
        <f ca="1">_xll.BDP($C41,"BEST_NET_DEBT","best_fperiod_override=21Y")</f>
        <v>#NAME?</v>
      </c>
      <c r="GD41" s="15" t="e">
        <f ca="1">_xll.BDP($C41,"BEST_NET_DEBT","best_fperiod_override=22Y")</f>
        <v>#NAME?</v>
      </c>
      <c r="GE41" s="15" t="e">
        <f ca="1">_xll.BDP($C41,"BEST_NET_DEBT","best_fperiod_override=23Y")</f>
        <v>#NAME?</v>
      </c>
      <c r="GG41" s="15" t="e">
        <f t="shared" ca="1" si="274"/>
        <v>#NAME?</v>
      </c>
      <c r="GH41" s="15" t="e">
        <f t="shared" ca="1" si="275"/>
        <v>#NAME?</v>
      </c>
      <c r="GI41" s="15" t="e">
        <f t="shared" ca="1" si="276"/>
        <v>#NAME?</v>
      </c>
      <c r="GJ41" s="15" t="e">
        <f t="shared" ca="1" si="277"/>
        <v>#NAME?</v>
      </c>
      <c r="GK41" s="15" t="e">
        <f t="shared" ca="1" si="278"/>
        <v>#NAME?</v>
      </c>
      <c r="GM41" s="15" t="e" cm="1">
        <f t="array" aca="1" ref="GM41" ca="1">_xll.BDP(C41,"NET_DEBT_TO_EBITDA")</f>
        <v>#NAME?</v>
      </c>
      <c r="GN41" s="15" t="e" cm="1">
        <f t="array" aca="1" ref="GN41" ca="1">_xll.BDP(C41,"EBIT_TO_INT_EXP")</f>
        <v>#NAME?</v>
      </c>
      <c r="GO41" s="15" t="e" cm="1">
        <f t="array" aca="1" ref="GO41" ca="1">_xll.BDP(C41,"TOT_DEBT_TO_TOT_EQY")</f>
        <v>#NAME?</v>
      </c>
      <c r="GP41" s="15" t="e" cm="1">
        <f t="array" aca="1" ref="GP41" ca="1">_xll.BDP(C41,"TOT_DEBT_TO_TOT_ASSET")</f>
        <v>#NAME?</v>
      </c>
      <c r="GQ41" s="15" t="e" cm="1">
        <f t="array" aca="1" ref="GQ41" ca="1">_xll.BDP(C41,"ALTMAN_Z_SCORE")</f>
        <v>#NAME?</v>
      </c>
      <c r="GR41" s="15" t="e" cm="1">
        <f t="array" aca="1" ref="GR41" ca="1">_xll.BDP(C41,"CASH_%_CURRENT_MARKET_CAP")</f>
        <v>#NAME?</v>
      </c>
      <c r="GS41" s="15" t="e" cm="1">
        <f t="array" aca="1" ref="GS41" ca="1">_xll.BDP(C41,"CASH_TO_TOT_ASSET")</f>
        <v>#NAME?</v>
      </c>
      <c r="GU41" s="15" t="e" cm="1">
        <f t="array" aca="1" ref="GU41" ca="1">_xll.BDP(C41,"BOARD_SIZE")</f>
        <v>#NAME?</v>
      </c>
      <c r="GV41" s="15" t="e" cm="1">
        <f t="array" aca="1" ref="GV41" ca="1">_xll.BDP(C41,"PCT_INDEPENDENT_DIRECTORS")</f>
        <v>#NAME?</v>
      </c>
      <c r="GW41" s="15" t="e" cm="1">
        <f t="array" aca="1" ref="GW41" ca="1">_xll.BDP(C41,"BOARD_MEETING_ATTENDANCE_PCT")</f>
        <v>#NAME?</v>
      </c>
      <c r="GX41" s="15" t="e" cm="1">
        <f t="array" aca="1" ref="GX41" ca="1">_xll.BDP(C41,"BOARD_MEETINGS_PER_YR")</f>
        <v>#NAME?</v>
      </c>
      <c r="GY41" s="15" t="e" cm="1">
        <f t="array" aca="1" ref="GY41" ca="1">_xll.BDP(C41,"NUMBER_OF_WOMEN_ON_BOARD")</f>
        <v>#NAME?</v>
      </c>
      <c r="GZ41" s="15" t="e" cm="1">
        <f t="array" aca="1" ref="GZ41" ca="1">_xll.BDP(C41,"BOARD_AVERAGE_TENURE")</f>
        <v>#NAME?</v>
      </c>
      <c r="HA41" s="15" t="e" cm="1">
        <f t="array" aca="1" ref="HA41" ca="1">_xll.BDP(C41,"BOARD_AVERAGE_AGE")</f>
        <v>#NAME?</v>
      </c>
      <c r="HC41" s="15" t="e" cm="1">
        <f t="array" aca="1" ref="HC41" ca="1">_xll.BDP(C41,"TOT_COMP_AW_TO_CEO_&amp;_EQUIV")</f>
        <v>#NAME?</v>
      </c>
      <c r="HD41" s="15" t="e" cm="1">
        <f t="array" aca="1" ref="HD41" ca="1">_xll.BDP(C41,"TOT_COMPENSATION_AW_TO_EXECS")</f>
        <v>#NAME?</v>
      </c>
      <c r="HE41" s="15" t="e" cm="1">
        <f t="array" aca="1" ref="HE41" ca="1">_xll.BDP(C41,"CF_STOCK_BASED_COMPENSATION")</f>
        <v>#NAME?</v>
      </c>
      <c r="HF41" s="15" t="e" cm="1">
        <f t="array" aca="1" ref="HF41" ca="1">_xll.BDP(C41,"AVERAGE_BOD_TOTAL_COMPENSATION")</f>
        <v>#NAME?</v>
      </c>
      <c r="HH41" s="15" t="e" cm="1">
        <f t="array" aca="1" ref="HH41" ca="1">_xll.BDP(C41,"ISS_QUALITYSCORE")</f>
        <v>#NAME?</v>
      </c>
      <c r="HK41" s="15" t="e" cm="1">
        <f t="array" aca="1" ref="HK41" ca="1">_xll.BDP(C41,"EQY_SH_OUT")</f>
        <v>#NAME?</v>
      </c>
      <c r="HL41" s="15" t="e">
        <f t="shared" ca="1" si="279"/>
        <v>#NAME?</v>
      </c>
      <c r="HN41" s="15">
        <v>8.5</v>
      </c>
      <c r="HO41" s="15">
        <v>2</v>
      </c>
      <c r="HP41" s="39" t="e">
        <f t="shared" ca="1" si="280"/>
        <v>#NAME?</v>
      </c>
      <c r="HQ41" s="15" t="e">
        <f t="shared" ca="1" si="281"/>
        <v>#NAME?</v>
      </c>
      <c r="HS41" s="15" t="e">
        <f t="shared" ca="1" si="302"/>
        <v>#NAME?</v>
      </c>
      <c r="HU41" s="15" t="e">
        <f t="shared" ca="1" si="282"/>
        <v>#NAME?</v>
      </c>
      <c r="HW41" s="15" t="e">
        <f t="shared" ca="1" si="303"/>
        <v>#NAME?</v>
      </c>
      <c r="HY41" s="39" t="e">
        <f t="shared" ca="1" si="283"/>
        <v>#NAME?</v>
      </c>
      <c r="IA41" s="15" t="e">
        <f t="shared" ca="1" si="284"/>
        <v>#NAME?</v>
      </c>
      <c r="IB41" s="15" t="e">
        <f t="shared" ca="1" si="285"/>
        <v>#NAME?</v>
      </c>
      <c r="IC41" s="15" t="e">
        <f t="shared" ca="1" si="286"/>
        <v>#NAME?</v>
      </c>
      <c r="ID41" s="15" t="e">
        <f t="shared" ca="1" si="287"/>
        <v>#NAME?</v>
      </c>
      <c r="IE41" s="39" t="e">
        <f t="shared" ca="1" si="288"/>
        <v>#NAME?</v>
      </c>
      <c r="IF41" s="39">
        <f t="shared" si="289"/>
        <v>20.973662179264107</v>
      </c>
      <c r="IG41" s="39" t="e">
        <f t="shared" ca="1" si="290"/>
        <v>#NAME?</v>
      </c>
      <c r="II41" s="15">
        <f t="shared" si="304"/>
        <v>22</v>
      </c>
    </row>
    <row r="42" spans="1:243">
      <c r="A42" s="15">
        <f t="shared" si="305"/>
        <v>22</v>
      </c>
      <c r="B42" s="15" t="s">
        <v>48</v>
      </c>
      <c r="C42" s="15" t="s">
        <v>514</v>
      </c>
      <c r="D42" s="15" t="s">
        <v>47</v>
      </c>
      <c r="E42" s="15" t="str">
        <f t="shared" si="236"/>
        <v>ABBV34</v>
      </c>
      <c r="F42" s="15">
        <f t="shared" si="237"/>
        <v>22</v>
      </c>
      <c r="G42" s="15" t="str">
        <f t="shared" si="238"/>
        <v>AbbVie Inc</v>
      </c>
      <c r="H42" s="24">
        <v>8.3335900000000001E-3</v>
      </c>
      <c r="I42" s="15" t="e" cm="1">
        <f t="array" aca="1" ref="I42" ca="1">_xll.BDP(C42,"GICS_SECTOR_NAME")</f>
        <v>#NAME?</v>
      </c>
      <c r="J42" s="15" t="e">
        <f t="shared" ca="1" si="239"/>
        <v>#NAME?</v>
      </c>
      <c r="K42" s="46" t="e" cm="1">
        <f t="array" aca="1" ref="K42" ca="1">_xll.BDP(C42,"BEST_PE_RATIO")</f>
        <v>#NAME?</v>
      </c>
      <c r="L42" s="46" t="e" cm="1">
        <f t="array" aca="1" ref="L42" ca="1">_xll.BDP(C42,"px_last")</f>
        <v>#NAME?</v>
      </c>
      <c r="M42" s="15" t="e" cm="1">
        <f t="array" aca="1" ref="M42" ca="1">_xll.BDP(C42,"COUNTRY_FULL_NAME")</f>
        <v>#NAME?</v>
      </c>
      <c r="N42" s="15" t="e" cm="1">
        <f t="array" aca="1" ref="N42" ca="1">_xll.BDP(C42,"px_last")</f>
        <v>#NAME?</v>
      </c>
      <c r="O42" s="15" t="e" cm="1">
        <f t="array" aca="1" ref="O42" ca="1">_xll.BDP(C42,"CRNCY")</f>
        <v>#NAME?</v>
      </c>
      <c r="Q42" s="15" t="e" cm="1">
        <f t="array" aca="1" ref="Q42" ca="1">_xll.BDP(C42,"GICS_SECTOR_NAME")</f>
        <v>#NAME?</v>
      </c>
      <c r="R42" s="15" t="e" cm="1">
        <f t="array" aca="1" ref="R42" ca="1">_xll.BDP(C42,"GICS_INDUSTRY_NAME")</f>
        <v>#NAME?</v>
      </c>
      <c r="S42" s="15" t="e" cm="1">
        <f t="array" aca="1" ref="S42" ca="1">_xll.BDP(C42,"GICS_INDUSTRY_GROUP_NAME")</f>
        <v>#NAME?</v>
      </c>
      <c r="T42" s="15" t="e" cm="1">
        <f t="array" aca="1" ref="T42" ca="1">_xll.BDP(C42,"GICS_SUB_INDUSTRY_NAME")</f>
        <v>#NAME?</v>
      </c>
      <c r="U42" s="15" t="s">
        <v>1521</v>
      </c>
      <c r="V42" s="15">
        <f>_xll.BDH(C42,"SALES_REV_TURN","FY 2009","FY 2009","Currency=USD","Period=FY","BEST_FPERIOD_OVERRIDE=FY","FILING_STATUS=MR","SCALING_FORMAT=MLN","FA_ADJUSTED=Adjusted","Sort=A","Dates=H","DateFormat=P","Fill=—","Direction=H","UseDPDF=Y")</f>
        <v>14214.196</v>
      </c>
      <c r="W42" s="15">
        <f>_xll.BDH(C42,"SALES_REV_TURN","FY 2019","FY 2019","Currency=USD","Period=FY","BEST_FPERIOD_OVERRIDE=FY","FILING_STATUS=MR","SCALING_FORMAT=MLN","FA_ADJUSTED=Adjusted","Sort=A","Dates=H","DateFormat=P","Fill=—","Direction=H","UseDPDF=Y")</f>
        <v>33266</v>
      </c>
      <c r="X42" s="15">
        <f>_xll.BDH(C42,"SALES_REV_TURN","FY 2020","FY 2020","Currency=USD","Period=FY","BEST_FPERIOD_OVERRIDE=FY","FILING_STATUS=MR","SCALING_FORMAT=MLN","FA_ADJUSTED=Adjusted","Sort=A","Dates=H","DateFormat=P","Fill=—","Direction=H","UseDPDF=Y")</f>
        <v>45804</v>
      </c>
      <c r="Y42" s="15">
        <f>_xll.BDH(C42,"SALES_REV_TURN","FY 2021","FY 2021","Currency=USD","Period=FY","BEST_FPERIOD_OVERRIDE=FY","FILING_STATUS=MR","SCALING_FORMAT=MLN","FA_ADJUSTED=Adjusted","Sort=A","Dates=H","DateFormat=P","Fill=—","Direction=H","UseDPDF=Y")</f>
        <v>56197</v>
      </c>
      <c r="Z42" s="15">
        <f>_xll.BDH(C42,"SALES_REV_TURN","FY 2022","FY 2022","Currency=USD","Period=FY","BEST_FPERIOD_OVERRIDE=FY","FILING_STATUS=MR","SCALING_FORMAT=MLN","FA_ADJUSTED=Adjusted","Sort=A","Dates=H","DateFormat=P","Fill=—","Direction=H","UseDPDF=Y")</f>
        <v>58054</v>
      </c>
      <c r="AA42" s="15" t="e">
        <f ca="1">+_xll.BDP($C42,AA$15,"BEST_FPERIOD_OVERRIDE="&amp;AA$16)</f>
        <v>#NAME?</v>
      </c>
      <c r="AB42" s="15" t="e">
        <f ca="1">+_xll.BDP($C42,AB$15,"BEST_FPERIOD_OVERRIDE="&amp;AB$16)</f>
        <v>#NAME?</v>
      </c>
      <c r="AC42" s="15" t="e">
        <f ca="1">+_xll.BDP($C42,AC$15,"BEST_FPERIOD_OVERRIDE="&amp;AC$16)</f>
        <v>#NAME?</v>
      </c>
      <c r="AD42" s="15" t="e">
        <f ca="1">+_xll.BDP($C42,AD$15,"BEST_FPERIOD_OVERRIDE="&amp;AD$16)</f>
        <v>#NAME?</v>
      </c>
      <c r="AF42" s="25">
        <f t="shared" si="240"/>
        <v>0.37690134070823067</v>
      </c>
      <c r="AG42" s="25">
        <f t="shared" si="241"/>
        <v>0.22690158064797838</v>
      </c>
      <c r="AH42" s="25">
        <f t="shared" si="242"/>
        <v>3.3044468565937679E-2</v>
      </c>
      <c r="AI42" s="25" t="e">
        <f t="shared" ca="1" si="243"/>
        <v>#NAME?</v>
      </c>
      <c r="AJ42" s="25" t="e">
        <f t="shared" ca="1" si="244"/>
        <v>#NAME?</v>
      </c>
      <c r="AK42" s="25" t="e">
        <f t="shared" ca="1" si="245"/>
        <v>#NAME?</v>
      </c>
      <c r="AL42" s="25" t="e">
        <f t="shared" ca="1" si="291"/>
        <v>#NAME?</v>
      </c>
      <c r="AM42" s="25" t="e">
        <f t="shared" ca="1" si="246"/>
        <v>#NAME?</v>
      </c>
      <c r="AN42" s="25">
        <f t="shared" si="247"/>
        <v>8.8749148487984764E-2</v>
      </c>
      <c r="AP42" s="15">
        <f>_xll.BDH(C42,"EBITDA","FY 2009","FY 2009","Currency=USD","Period=FY","BEST_FPERIOD_OVERRIDE=FY","FILING_STATUS=MR","SCALING_FORMAT=MLN","FA_ADJUSTED=Adjusted","Sort=A","Dates=H","DateFormat=P","Fill=—","Direction=H","UseDPDF=Y")</f>
        <v>5826.2860000000001</v>
      </c>
      <c r="AQ42" s="15">
        <f>_xll.BDH(C42,"EBITDA","FY 2019","FY 2019","Currency=USD","Period=FY","BEST_FPERIOD_OVERRIDE=FY","FILING_STATUS=MR","SCALING_FORMAT=MLN","FA_ADJUSTED=Adjusted","Sort=A","Dates=H","DateFormat=P","Fill=—","Direction=H","UseDPDF=Y")</f>
        <v>16318</v>
      </c>
      <c r="AR42" s="15">
        <f>_xll.BDH(C42,"EBITDA","FY 2020","FY 2020","Currency=USD","Period=FY","BEST_FPERIOD_OVERRIDE=FY","FILING_STATUS=MR","SCALING_FORMAT=MLN","FA_ADJUSTED=Adjusted","Sort=A","Dates=H","DateFormat=P","Fill=—","Direction=H","UseDPDF=Y")</f>
        <v>23102</v>
      </c>
      <c r="AS42" s="15">
        <f>_xll.BDH(C42,"EBITDA","FY 2021","FY 2021","Currency=USD","Period=FY","BEST_FPERIOD_OVERRIDE=FY","FILING_STATUS=MR","SCALING_FORMAT=MLN","FA_ADJUSTED=Adjusted","Sort=A","Dates=H","DateFormat=P","Fill=—","Direction=H","UseDPDF=Y")</f>
        <v>29394</v>
      </c>
      <c r="AT42" s="15">
        <f>_xll.BDH(C42,"EBITDA","FY 2022","FY 2022","Currency=USD","Period=FY","BEST_FPERIOD_OVERRIDE=FY","FILING_STATUS=MR","SCALING_FORMAT=MLN","FA_ADJUSTED=Adjusted","Sort=A","Dates=H","DateFormat=P","Fill=—","Direction=H","UseDPDF=Y")</f>
        <v>31859</v>
      </c>
      <c r="AU42" s="15" t="e">
        <f ca="1">+_xll.BDP($C42,AU$15,"BEST_FPERIOD_OVERRIDE="&amp;AU$16)</f>
        <v>#NAME?</v>
      </c>
      <c r="AV42" s="15" t="e">
        <f ca="1">+_xll.BDP($C42,AV$15,"BEST_FPERIOD_OVERRIDE="&amp;AV$16)</f>
        <v>#NAME?</v>
      </c>
      <c r="AW42" s="15" t="e">
        <f ca="1">+_xll.BDP($C42,AW$15,"BEST_FPERIOD_OVERRIDE="&amp;AW$16)</f>
        <v>#NAME?</v>
      </c>
      <c r="AX42" s="15" t="e">
        <f ca="1">+_xll.BDP($C42,AX$15,"BEST_FPERIOD_OVERRIDE="&amp;AX$16)</f>
        <v>#NAME?</v>
      </c>
      <c r="AZ42" s="25">
        <f t="shared" si="248"/>
        <v>0.41573722269886026</v>
      </c>
      <c r="BA42" s="25">
        <f t="shared" si="249"/>
        <v>0.27235737165613361</v>
      </c>
      <c r="BB42" s="25">
        <f t="shared" si="250"/>
        <v>8.38606518337075E-2</v>
      </c>
      <c r="BC42" s="25" t="e">
        <f t="shared" ca="1" si="251"/>
        <v>#NAME?</v>
      </c>
      <c r="BD42" s="25" t="e">
        <f t="shared" ca="1" si="252"/>
        <v>#NAME?</v>
      </c>
      <c r="BE42" s="25" t="e">
        <f t="shared" ca="1" si="253"/>
        <v>#NAME?</v>
      </c>
      <c r="BF42" s="25" t="e">
        <f t="shared" ca="1" si="292"/>
        <v>#NAME?</v>
      </c>
      <c r="BG42" s="25" t="e">
        <f t="shared" ca="1" si="254"/>
        <v>#NAME?</v>
      </c>
      <c r="BH42" s="25">
        <f t="shared" si="255"/>
        <v>0.10847910992096654</v>
      </c>
      <c r="BJ42" s="25">
        <f t="shared" si="256"/>
        <v>0.49053087236217158</v>
      </c>
      <c r="BK42" s="25">
        <f t="shared" si="257"/>
        <v>0.50436643087939914</v>
      </c>
      <c r="BL42" s="25">
        <f t="shared" si="258"/>
        <v>0.52305283200170827</v>
      </c>
      <c r="BM42" s="25">
        <f t="shared" si="259"/>
        <v>0.54878216832604132</v>
      </c>
      <c r="BN42" s="25" t="e">
        <f t="shared" ca="1" si="260"/>
        <v>#NAME?</v>
      </c>
      <c r="BO42" s="25" t="e">
        <f t="shared" ca="1" si="261"/>
        <v>#NAME?</v>
      </c>
      <c r="BP42" s="25" t="e">
        <f t="shared" ca="1" si="262"/>
        <v>#NAME?</v>
      </c>
      <c r="BQ42" s="25" t="e">
        <f t="shared" ca="1" si="263"/>
        <v>#NAME?</v>
      </c>
      <c r="BR42" s="15">
        <f>_xll.BDH(C42,"EARN_FOR_COMMON","FY 2009","FY 2009","Currency=USD","Period=FY","BEST_FPERIOD_OVERRIDE=FY","FILING_STATUS=MR","SCALING_FORMAT=MLN","FA_ADJUSTED=Adjusted","Sort=A","Dates=H","DateFormat=P","Fill=—","Direction=H","UseDPDF=Y")</f>
        <v>4764.5649999999996</v>
      </c>
      <c r="BS42" s="15">
        <f>_xll.BDH(C42,"EARN_FOR_COMMON","FY 2019","FY 2019","Currency=USD","Period=FY","BEST_FPERIOD_OVERRIDE=FY","FILING_STATUS=MR","SCALING_FORMAT=MLN","FA_ADJUSTED=Adjusted","Sort=A","Dates=H","DateFormat=P","Fill=—","Direction=H","UseDPDF=Y")</f>
        <v>11998</v>
      </c>
      <c r="BT42" s="15">
        <f>_xll.BDH(C42,"EARN_FOR_COMMON","FY 2020","FY 2020","Currency=USD","Period=FY","BEST_FPERIOD_OVERRIDE=FY","FILING_STATUS=MR","SCALING_FORMAT=MLN","FA_ADJUSTED=Adjusted","Sort=A","Dates=H","DateFormat=P","Fill=—","Direction=H","UseDPDF=Y")</f>
        <v>12916</v>
      </c>
      <c r="BU42" s="15">
        <f>_xll.BDH(C42,"EARN_FOR_COMMON","FY 2021","FY 2021","Currency=USD","Period=FY","BEST_FPERIOD_OVERRIDE=FY","FILING_STATUS=MR","SCALING_FORMAT=MLN","FA_ADJUSTED=Adjusted","Sort=A","Dates=H","DateFormat=P","Fill=—","Direction=H","UseDPDF=Y")</f>
        <v>16385</v>
      </c>
      <c r="BV42" s="15">
        <f>_xll.BDH(C42,"EARN_FOR_COMMON","FY 2022","FY 2022","Currency=USD","Period=FY","BEST_FPERIOD_OVERRIDE=FY","FILING_STATUS=MR","SCALING_FORMAT=MLN","FA_ADJUSTED=Adjusted","Sort=A","Dates=H","DateFormat=P","Fill=—","Direction=H","UseDPDF=Y")</f>
        <v>18795</v>
      </c>
      <c r="BW42" s="15" t="e">
        <f ca="1">+_xll.BDP($C42,BW$15,"BEST_FPERIOD_OVERRIDE="&amp;BW$16)</f>
        <v>#NAME?</v>
      </c>
      <c r="BX42" s="15" t="e">
        <f ca="1">+_xll.BDP($C42,BX$15,"BEST_FPERIOD_OVERRIDE="&amp;BX$16)</f>
        <v>#NAME?</v>
      </c>
      <c r="BY42" s="15" t="e">
        <f ca="1">+_xll.BDP($C42,BY$15,"BEST_FPERIOD_OVERRIDE="&amp;BY$16)</f>
        <v>#NAME?</v>
      </c>
      <c r="BZ42" s="15" t="e">
        <f ca="1">+_xll.BDP($C42,BZ$15,"BEST_FPERIOD_OVERRIDE="&amp;BZ$16)</f>
        <v>#NAME?</v>
      </c>
      <c r="CB42" s="25">
        <f t="shared" si="264"/>
        <v>7.6512752125354133E-2</v>
      </c>
      <c r="CC42" s="25">
        <f t="shared" si="265"/>
        <v>0.2685816042118303</v>
      </c>
      <c r="CD42" s="25">
        <f t="shared" si="266"/>
        <v>0.14708574916081774</v>
      </c>
      <c r="CE42" s="25" t="e">
        <f t="shared" ca="1" si="267"/>
        <v>#NAME?</v>
      </c>
      <c r="CF42" s="25" t="e">
        <f t="shared" ca="1" si="268"/>
        <v>#NAME?</v>
      </c>
      <c r="CG42" s="25" t="e">
        <f t="shared" ca="1" si="269"/>
        <v>#NAME?</v>
      </c>
      <c r="CH42" s="25" t="e">
        <f t="shared" ca="1" si="293"/>
        <v>#NAME?</v>
      </c>
      <c r="CI42" s="25" t="e">
        <f t="shared" ca="1" si="270"/>
        <v>#NAME?</v>
      </c>
      <c r="CJ42" s="25">
        <f t="shared" si="271"/>
        <v>9.6752315933874788E-2</v>
      </c>
      <c r="CM42" s="25">
        <f t="shared" si="294"/>
        <v>0.36066855047195334</v>
      </c>
      <c r="CN42" s="25">
        <f t="shared" si="295"/>
        <v>0.28198410619159897</v>
      </c>
      <c r="CO42" s="25">
        <f t="shared" si="296"/>
        <v>0.29156360659821701</v>
      </c>
      <c r="CP42" s="25">
        <f t="shared" si="297"/>
        <v>0.32375030144348366</v>
      </c>
      <c r="CQ42" s="25" t="e">
        <f t="shared" ca="1" si="298"/>
        <v>#NAME?</v>
      </c>
      <c r="CR42" s="25" t="e">
        <f t="shared" ca="1" si="299"/>
        <v>#NAME?</v>
      </c>
      <c r="CS42" s="25" t="e">
        <f t="shared" ca="1" si="300"/>
        <v>#NAME?</v>
      </c>
      <c r="CT42" s="15" t="e">
        <f t="shared" ca="1" si="301"/>
        <v>#NAME?</v>
      </c>
      <c r="CU42" s="25">
        <f>_xll.BDH($C42,"RETURN_ON_INV_CAPITAL","FY 2019","FY 2019","Currency=USD","Period=FY","BEST_FPERIOD_OVERRIDE=FY","FILING_STATUS=MR","FA_ADJUSTED=GAAP","Sort=A","Dates=H","DateFormat=P","Fill=—","Direction=H","UseDPDF=Y")/100</f>
        <v>0.26105699999999998</v>
      </c>
      <c r="CV42" s="25">
        <f>_xll.BDH($C42,"RETURN_ON_INV_CAPITAL","FY 2020","FY 2020","Currency=USD","Period=FY","BEST_FPERIOD_OVERRIDE=FY","FILING_STATUS=MR","FA_ADJUSTED=GAAP","Sort=A","Dates=H","DateFormat=P","Fill=—","Direction=H","UseDPDF=Y")/100</f>
        <v>0.13458899999999999</v>
      </c>
      <c r="CW42" s="25">
        <f>_xll.BDH($C42,"RETURN_ON_INV_CAPITAL","FY 2021","FY 2021","Currency=USD","Period=FY","BEST_FPERIOD_OVERRIDE=FY","FILING_STATUS=MR","FA_ADJUSTED=GAAP","Sort=A","Dates=H","DateFormat=P","Fill=—","Direction=H","UseDPDF=Y")/100</f>
        <v>0.16194600000000001</v>
      </c>
      <c r="CX42" s="25">
        <f>_xll.BDH(C42,"RETURN_COM_EQY","FY 2022","FY 2022","Currency=USD","Period=FY","BEST_FPERIOD_OVERRIDE=FY","FILING_STATUS=MR","FA_ADJUSTED=GAAP","Sort=A","Dates=H","DateFormat=P","Fill=—","Direction=H","UseDPDF=Y")/100</f>
        <v>0.72144999999999992</v>
      </c>
      <c r="CZ42" s="15" t="e">
        <f>_xll.BDH($C42,"RETURN_COM_EQY","FY 2019","FY 2019","Currency=USD","Period=FY","BEST_FPERIOD_OVERRIDE=FY","FILING_STATUS=MR","FA_ADJUSTED=GAAP","Sort=A","Dates=H","DateFormat=P","Fill=—","Direction=H","UseDPDF=Y")/100</f>
        <v>#VALUE!</v>
      </c>
      <c r="DA42" s="15" t="e">
        <f>_xll.BDH($C42,"RETURN_COM_EQY","FY 2020","FY 2020","Currency=USD","Period=FY","BEST_FPERIOD_OVERRIDE=FY","FILING_STATUS=MR","FA_ADJUSTED=GAAP","Sort=A","Dates=H","DateFormat=P","Fill=—","Direction=H","UseDPDF=Y")/100</f>
        <v>#VALUE!</v>
      </c>
      <c r="DB42" s="15">
        <f>_xll.BDH($C42,"RETURN_COM_EQY","FY 2021","FY 2021","Currency=USD","Period=FY","BEST_FPERIOD_OVERRIDE=FY","FILING_STATUS=MR","FA_ADJUSTED=GAAP","Sort=A","Dates=H","DateFormat=P","Fill=—","Direction=H","UseDPDF=Y")/100</f>
        <v>0.80522400000000005</v>
      </c>
      <c r="DC42" s="25">
        <f>_xll.BDH(C42,"RETURN_COM_EQY","FY 2022","FY 2022","Currency=USD","Period=FY","BEST_FPERIOD_OVERRIDE=FY","FILING_STATUS=MR","FA_ADJUSTED=GAAP","Sort=A","Dates=H","DateFormat=P","Fill=—","Direction=H","UseDPDF=Y")</f>
        <v>72.144999999999996</v>
      </c>
      <c r="DD42" s="15" t="e">
        <f ca="1">(_xll.BDP(C42,"BEST_ROE","best_fperiod_override=23Y"))/100</f>
        <v>#NAME?</v>
      </c>
      <c r="DF42" s="25" t="e">
        <f ca="1">(_xll.BDP($C42,"BEST_DIV_YLD","best_fperiod_override=19Y"))/100</f>
        <v>#NAME?</v>
      </c>
      <c r="DG42" s="25" t="e">
        <f ca="1">(_xll.BDP($C42,"BEST_DIV_YLD","best_fperiod_override=20Y"))/100</f>
        <v>#NAME?</v>
      </c>
      <c r="DH42" s="25" t="e">
        <f ca="1">(_xll.BDP($C42,"BEST_DIV_YLD","best_fperiod_override=21Y"))/100</f>
        <v>#NAME?</v>
      </c>
      <c r="DI42" s="25" t="e">
        <f ca="1">(_xll.BDP($C42,"BEST_DIV_YLD","best_fperiod_override=22Y"))/100</f>
        <v>#NAME?</v>
      </c>
      <c r="DJ42" s="25" t="e">
        <f ca="1">(_xll.BDP($C42,"BEST_DIV_YLD","best_fperiod_override=23Y"))/100</f>
        <v>#NAME?</v>
      </c>
      <c r="DL42" s="48" t="e" cm="1">
        <f t="array" aca="1" ref="DL42" ca="1">_xll.BDP($C42,$DL$12)/1000</f>
        <v>#NAME?</v>
      </c>
      <c r="DM42" s="48" t="e" cm="1">
        <f t="array" aca="1" ref="DM42" ca="1">_xll.BDP($C42,$DL$13)*1000</f>
        <v>#NAME?</v>
      </c>
      <c r="DN42" s="48" t="e">
        <f t="shared" ca="1" si="273"/>
        <v>#NAME?</v>
      </c>
      <c r="DO42" s="48" t="e" cm="1">
        <f t="array" aca="1" ref="DO42" ca="1">_xll.BDP($C42,$DL$15)*1000</f>
        <v>#NAME?</v>
      </c>
      <c r="DQ42" s="15" t="e" cm="1">
        <f t="array" aca="1" ref="DQ42" ca="1">_xll.BDP(C42,"WACC")</f>
        <v>#NAME?</v>
      </c>
      <c r="DR42" s="15" t="e" cm="1">
        <f t="array" aca="1" ref="DR42" ca="1">_xll.BDP(C42,"WACC_COST_EQUITY")</f>
        <v>#NAME?</v>
      </c>
      <c r="DS42" s="15" t="e" cm="1">
        <f t="array" aca="1" ref="DS42" ca="1">_xll.BDP(C42,"WACC_COST_EQUITY")</f>
        <v>#NAME?</v>
      </c>
      <c r="DU42" s="15" t="e" cm="1">
        <f t="array" aca="1" ref="DU42" ca="1">_xll.BDP(C42,"BEST_PE_RATIO")</f>
        <v>#NAME?</v>
      </c>
      <c r="DV42" s="15" t="e" cm="1">
        <f t="array" aca="1" ref="DV42" ca="1">_xll.BDP(C42,"FIVE_YR_AVG_PRICE_EARNINGS")</f>
        <v>#NAME?</v>
      </c>
      <c r="DW42" s="15" t="e" cm="1">
        <f t="array" aca="1" ref="DW42" ca="1">_xll.BDP(C42,"10_YEAR_MOVING_AVERAGE_PE")</f>
        <v>#NAME?</v>
      </c>
      <c r="DY42" s="15" t="e" cm="1">
        <f t="array" aca="1" ref="DY42" ca="1">_xll.BDP(C42,"BEST_CUR_EV_TO_EBITDA")</f>
        <v>#NAME?</v>
      </c>
      <c r="DZ42" s="15" t="e" cm="1">
        <f t="array" aca="1" ref="DZ42" ca="1">_xll.BDP(C42,"FIVE_YEAR_AVG_EV_TO_T12_EBITDA")</f>
        <v>#NAME?</v>
      </c>
      <c r="EB42" s="15" t="e" cm="1">
        <f t="array" aca="1" ref="EB42" ca="1">_xll.BDP(C42,"BEST_PX_BPS_RATIO")</f>
        <v>#NAME?</v>
      </c>
      <c r="EC42" s="15" t="e" cm="1">
        <f t="array" aca="1" ref="EC42" ca="1">_xll.BDP(C42,"FIVE_YEAR_AVG_PRICE_BOOK")</f>
        <v>#NAME?</v>
      </c>
      <c r="ED42" s="15" t="e" cm="1">
        <f t="array" aca="1" ref="ED42" ca="1">_xll.BDP(C42,"EV_TO_T12M_SALES")</f>
        <v>#NAME?</v>
      </c>
      <c r="EE42" s="15" t="e" cm="1">
        <f t="array" aca="1" ref="EE42" ca="1">_xll.BDP(C42,"AVERAGE_EV_TO_T12M_SALES")</f>
        <v>#NAME?</v>
      </c>
      <c r="EF42" s="15" t="e">
        <f ca="1">_xll.BDP(C42,"BEST_CURRENT_EV_BEST_SALES","best_fperiod_override=23Y")</f>
        <v>#NAME?</v>
      </c>
      <c r="EH42" s="15" t="e" cm="1">
        <f t="array" aca="1" ref="EH42" ca="1">_xll.BDP(C42,"CF_FREE_CASH_FLOW")</f>
        <v>#NAME?</v>
      </c>
      <c r="EI42" s="15" t="e" cm="1">
        <f t="array" aca="1" ref="EI42" ca="1">_xll.BDP(C42,"FREE_CASH_FLOW_YIELD")/100</f>
        <v>#NAME?</v>
      </c>
      <c r="EJ42" s="15" t="e" cm="1">
        <f t="array" aca="1" ref="EJ42" ca="1">_xll.BDP(C42,"TRAIL_12M_FREE_CASH_FLOW_PER_SH")</f>
        <v>#NAME?</v>
      </c>
      <c r="EL42" s="15" t="e" cm="1">
        <f t="array" aca="1" ref="EL42" ca="1">_xll.BDP(C42,"CF_CASH_FROM_OPER")</f>
        <v>#NAME?</v>
      </c>
      <c r="EM42" s="15" t="e" cm="1">
        <f t="array" aca="1" ref="EM42" ca="1">_xll.BDP(C42,"CF_CASH_FROM_INV_ACT")</f>
        <v>#NAME?</v>
      </c>
      <c r="EN42" s="15" t="e" cm="1">
        <f t="array" aca="1" ref="EN42" ca="1">_xll.BDP(C42,"CF_CASH_FROM_FNC_ACT")</f>
        <v>#NAME?</v>
      </c>
      <c r="EP42" s="15" t="e" cm="1">
        <f t="array" aca="1" ref="EP42" ca="1">_xll.BDP(C42,"TOT_ANALYST_REC")</f>
        <v>#NAME?</v>
      </c>
      <c r="EQ42" s="15" t="e" cm="1">
        <f t="array" aca="1" ref="EQ42" ca="1">_xll.BDP(C42,"TOT_BUY_REC")</f>
        <v>#NAME?</v>
      </c>
      <c r="ER42" s="15" t="e" cm="1">
        <f t="array" aca="1" ref="ER42" ca="1">_xll.BDP(C42,"TOT_HOLD_REC")</f>
        <v>#NAME?</v>
      </c>
      <c r="ES42" s="15" t="e" cm="1">
        <f t="array" aca="1" ref="ES42" ca="1">_xll.BDP(C42,"TOT_SELL_REC")</f>
        <v>#NAME?</v>
      </c>
      <c r="ET42" s="15" t="e" cm="1">
        <f t="array" aca="1" ref="ET42" ca="1">_xll.BDP(C42,"EQY_REC_CONS")</f>
        <v>#NAME?</v>
      </c>
      <c r="EV42" s="15" t="e" cm="1">
        <f t="array" aca="1" ref="EV42" ca="1">_xll.BDP(C42,"BEST_TARGET_HI")</f>
        <v>#NAME?</v>
      </c>
      <c r="EW42" s="15" t="e" cm="1">
        <f t="array" aca="1" ref="EW42" ca="1">_xll.BDP(C42,"BEST_TARGET_LO")</f>
        <v>#NAME?</v>
      </c>
      <c r="EX42" s="15" t="e" cm="1">
        <f t="array" aca="1" ref="EX42" ca="1">_xll.BDP(C42,"BEST_TARGET_MEDIAN")</f>
        <v>#NAME?</v>
      </c>
      <c r="EZ42" s="15" t="e" cm="1">
        <f t="array" aca="1" ref="EZ42" ca="1">_xll.BDP(C42,"BEST_TARGET_1WK_CHG")</f>
        <v>#NAME?</v>
      </c>
      <c r="FA42" s="15" t="e" cm="1">
        <f t="array" aca="1" ref="FA42" ca="1">_xll.BDP(C42,"BEST_TARGET_4WK_CHG")</f>
        <v>#NAME?</v>
      </c>
      <c r="FB42" s="15" t="e" cm="1">
        <f t="array" aca="1" ref="FB42" ca="1">_xll.BDP(C42,"BEST_TARGET_3MO_CHG")</f>
        <v>#NAME?</v>
      </c>
      <c r="FC42" s="15" t="e" cm="1">
        <f t="array" aca="1" ref="FC42" ca="1">_xll.BDP(C42,"BEST_TARGET_6MO_CHG")</f>
        <v>#NAME?</v>
      </c>
      <c r="FE42" s="15" t="e" cm="1">
        <f t="array" aca="1" ref="FE42" ca="1">_xll.BDP(C42,"ANNOUNCEMENT_DT")</f>
        <v>#NAME?</v>
      </c>
      <c r="FF42" s="15" t="e" cm="1">
        <f t="array" aca="1" ref="FF42" ca="1">_xll.BDP(C42,"EXPECTED_REPORT_DT")</f>
        <v>#NAME?</v>
      </c>
      <c r="FG42" s="15" t="e" cm="1">
        <f t="array" aca="1" ref="FG42" ca="1">_xll.BDP(C42,"EARNINGS_RELATED_IMPLIED_MOVE")</f>
        <v>#NAME?</v>
      </c>
      <c r="FI42" s="15" t="e" cm="1">
        <f t="array" aca="1" ref="FI42" ca="1">_xll.BDP(C42,"SALES_SURPRISE_LAST_QTR")</f>
        <v>#NAME?</v>
      </c>
      <c r="FJ42" s="15" t="e" cm="1">
        <f t="array" aca="1" ref="FJ42" ca="1">_xll.BDP(C42,"EPS_SURPRISE_LAST_QTR")</f>
        <v>#NAME?</v>
      </c>
      <c r="FL42" s="15" t="e">
        <f ca="1">(_xll.BDP(C42,"VOLUME_AVG_5D"))/1000</f>
        <v>#NAME?</v>
      </c>
      <c r="FM42" s="15" t="e">
        <f ca="1">(_xll.BDP(C42,"VOLUME_AVG_3M"))/1000</f>
        <v>#NAME?</v>
      </c>
      <c r="FN42" s="15" t="e">
        <f ca="1">(_xll.BDP(C42,"VOLUME_AVG_6M"))/1000</f>
        <v>#NAME?</v>
      </c>
      <c r="FP42" s="15" t="e" cm="1">
        <f t="array" aca="1" ref="FP42" ca="1">_xll.BDP(C42,"CIE_DES")</f>
        <v>#NAME?</v>
      </c>
      <c r="FQ42" s="15" t="s">
        <v>867</v>
      </c>
      <c r="FS42" s="15" t="e" cm="1">
        <f t="array" aca="1" ref="FS42" ca="1">_xll.BDP(C42,"HIGH_52WEEK")</f>
        <v>#NAME?</v>
      </c>
      <c r="FT42" s="15" t="e" cm="1">
        <f t="array" aca="1" ref="FT42" ca="1">_xll.BDP(C42,"LOW_52WEEK")</f>
        <v>#NAME?</v>
      </c>
      <c r="FV42" s="15" t="e" cm="1">
        <f t="array" aca="1" ref="FV42" ca="1">_xll.BDP(C42,"CHG_PCT_WTD")</f>
        <v>#NAME?</v>
      </c>
      <c r="FW42" s="15" t="e" cm="1">
        <f t="array" aca="1" ref="FW42" ca="1">_xll.BDP(C42,"CHG_PCT_MTD")</f>
        <v>#NAME?</v>
      </c>
      <c r="FX42" s="15" t="e" cm="1">
        <f t="array" aca="1" ref="FX42" ca="1">_xll.BDP(C42,"CHG_PCT_YTD")</f>
        <v>#NAME?</v>
      </c>
      <c r="FY42" s="15" t="e" cm="1">
        <f t="array" aca="1" ref="FY42" ca="1">_xll.BDP(C42,"CHG_PCT_1YR")</f>
        <v>#NAME?</v>
      </c>
      <c r="GA42" s="15" t="e">
        <f ca="1">_xll.BDP($C42,"BEST_NET_DEBT","best_fperiod_override=19Y")</f>
        <v>#NAME?</v>
      </c>
      <c r="GB42" s="15" t="e">
        <f ca="1">_xll.BDP($C42,"BEST_NET_DEBT","best_fperiod_override=20Y")</f>
        <v>#NAME?</v>
      </c>
      <c r="GC42" s="15" t="e">
        <f ca="1">_xll.BDP($C42,"BEST_NET_DEBT","best_fperiod_override=21Y")</f>
        <v>#NAME?</v>
      </c>
      <c r="GD42" s="15" t="e">
        <f ca="1">_xll.BDP($C42,"BEST_NET_DEBT","best_fperiod_override=22Y")</f>
        <v>#NAME?</v>
      </c>
      <c r="GE42" s="15" t="e">
        <f ca="1">_xll.BDP($C42,"BEST_NET_DEBT","best_fperiod_override=23Y")</f>
        <v>#NAME?</v>
      </c>
      <c r="GG42" s="15" t="e">
        <f t="shared" ca="1" si="274"/>
        <v>#NAME?</v>
      </c>
      <c r="GH42" s="15" t="e">
        <f t="shared" ca="1" si="275"/>
        <v>#NAME?</v>
      </c>
      <c r="GI42" s="15" t="e">
        <f t="shared" ca="1" si="276"/>
        <v>#NAME?</v>
      </c>
      <c r="GJ42" s="15" t="e">
        <f t="shared" ca="1" si="277"/>
        <v>#NAME?</v>
      </c>
      <c r="GK42" s="15" t="e">
        <f t="shared" ca="1" si="278"/>
        <v>#NAME?</v>
      </c>
      <c r="GM42" s="15" t="e" cm="1">
        <f t="array" aca="1" ref="GM42" ca="1">_xll.BDP(C42,"NET_DEBT_TO_EBITDA")</f>
        <v>#NAME?</v>
      </c>
      <c r="GN42" s="15" t="e" cm="1">
        <f t="array" aca="1" ref="GN42" ca="1">_xll.BDP(C42,"EBIT_TO_INT_EXP")</f>
        <v>#NAME?</v>
      </c>
      <c r="GO42" s="15" t="e" cm="1">
        <f t="array" aca="1" ref="GO42" ca="1">_xll.BDP(C42,"TOT_DEBT_TO_TOT_EQY")</f>
        <v>#NAME?</v>
      </c>
      <c r="GP42" s="15" t="e" cm="1">
        <f t="array" aca="1" ref="GP42" ca="1">_xll.BDP(C42,"TOT_DEBT_TO_TOT_ASSET")</f>
        <v>#NAME?</v>
      </c>
      <c r="GQ42" s="15" t="e" cm="1">
        <f t="array" aca="1" ref="GQ42" ca="1">_xll.BDP(C42,"ALTMAN_Z_SCORE")</f>
        <v>#NAME?</v>
      </c>
      <c r="GR42" s="15" t="e" cm="1">
        <f t="array" aca="1" ref="GR42" ca="1">_xll.BDP(C42,"CASH_%_CURRENT_MARKET_CAP")</f>
        <v>#NAME?</v>
      </c>
      <c r="GS42" s="15" t="e" cm="1">
        <f t="array" aca="1" ref="GS42" ca="1">_xll.BDP(C42,"CASH_TO_TOT_ASSET")</f>
        <v>#NAME?</v>
      </c>
      <c r="GU42" s="15" t="e" cm="1">
        <f t="array" aca="1" ref="GU42" ca="1">_xll.BDP(C42,"BOARD_SIZE")</f>
        <v>#NAME?</v>
      </c>
      <c r="GV42" s="15" t="e" cm="1">
        <f t="array" aca="1" ref="GV42" ca="1">_xll.BDP(C42,"PCT_INDEPENDENT_DIRECTORS")</f>
        <v>#NAME?</v>
      </c>
      <c r="GW42" s="15" t="e" cm="1">
        <f t="array" aca="1" ref="GW42" ca="1">_xll.BDP(C42,"BOARD_MEETING_ATTENDANCE_PCT")</f>
        <v>#NAME?</v>
      </c>
      <c r="GX42" s="15" t="e" cm="1">
        <f t="array" aca="1" ref="GX42" ca="1">_xll.BDP(C42,"BOARD_MEETINGS_PER_YR")</f>
        <v>#NAME?</v>
      </c>
      <c r="GY42" s="15" t="e" cm="1">
        <f t="array" aca="1" ref="GY42" ca="1">_xll.BDP(C42,"NUMBER_OF_WOMEN_ON_BOARD")</f>
        <v>#NAME?</v>
      </c>
      <c r="GZ42" s="15" t="e" cm="1">
        <f t="array" aca="1" ref="GZ42" ca="1">_xll.BDP(C42,"BOARD_AVERAGE_TENURE")</f>
        <v>#NAME?</v>
      </c>
      <c r="HA42" s="15" t="e" cm="1">
        <f t="array" aca="1" ref="HA42" ca="1">_xll.BDP(C42,"BOARD_AVERAGE_AGE")</f>
        <v>#NAME?</v>
      </c>
      <c r="HC42" s="15" t="e" cm="1">
        <f t="array" aca="1" ref="HC42" ca="1">_xll.BDP(C42,"TOT_COMP_AW_TO_CEO_&amp;_EQUIV")</f>
        <v>#NAME?</v>
      </c>
      <c r="HD42" s="15" t="e" cm="1">
        <f t="array" aca="1" ref="HD42" ca="1">_xll.BDP(C42,"TOT_COMPENSATION_AW_TO_EXECS")</f>
        <v>#NAME?</v>
      </c>
      <c r="HE42" s="15" t="e" cm="1">
        <f t="array" aca="1" ref="HE42" ca="1">_xll.BDP(C42,"CF_STOCK_BASED_COMPENSATION")</f>
        <v>#NAME?</v>
      </c>
      <c r="HF42" s="15" t="e" cm="1">
        <f t="array" aca="1" ref="HF42" ca="1">_xll.BDP(C42,"AVERAGE_BOD_TOTAL_COMPENSATION")</f>
        <v>#NAME?</v>
      </c>
      <c r="HH42" s="15" t="e" cm="1">
        <f t="array" aca="1" ref="HH42" ca="1">_xll.BDP(C42,"ISS_QUALITYSCORE")</f>
        <v>#NAME?</v>
      </c>
      <c r="HK42" s="15" t="e" cm="1">
        <f t="array" aca="1" ref="HK42" ca="1">_xll.BDP(C42,"EQY_SH_OUT")</f>
        <v>#NAME?</v>
      </c>
      <c r="HL42" s="15" t="e">
        <f t="shared" ca="1" si="279"/>
        <v>#NAME?</v>
      </c>
      <c r="HN42" s="15">
        <v>8.5</v>
      </c>
      <c r="HO42" s="15">
        <v>2</v>
      </c>
      <c r="HP42" s="39" t="e">
        <f t="shared" ca="1" si="280"/>
        <v>#NAME?</v>
      </c>
      <c r="HQ42" s="15" t="e">
        <f t="shared" ca="1" si="281"/>
        <v>#NAME?</v>
      </c>
      <c r="HS42" s="15" t="e">
        <f t="shared" ca="1" si="302"/>
        <v>#NAME?</v>
      </c>
      <c r="HU42" s="15" t="e">
        <f t="shared" ca="1" si="282"/>
        <v>#NAME?</v>
      </c>
      <c r="HW42" s="15" t="e">
        <f t="shared" ca="1" si="303"/>
        <v>#NAME?</v>
      </c>
      <c r="HY42" s="39" t="e">
        <f t="shared" ca="1" si="283"/>
        <v>#NAME?</v>
      </c>
      <c r="IA42" s="15" t="e">
        <f t="shared" ca="1" si="284"/>
        <v>#NAME?</v>
      </c>
      <c r="IB42" s="15" t="e">
        <f t="shared" ca="1" si="285"/>
        <v>#NAME?</v>
      </c>
      <c r="IC42" s="15" t="e">
        <f t="shared" ca="1" si="286"/>
        <v>#NAME?</v>
      </c>
      <c r="ID42" s="15" t="e">
        <f t="shared" ca="1" si="287"/>
        <v>#NAME?</v>
      </c>
      <c r="IE42" s="39" t="e">
        <f t="shared" ca="1" si="288"/>
        <v>#NAME?</v>
      </c>
      <c r="IF42" s="39">
        <f t="shared" si="289"/>
        <v>9.6752315933874797</v>
      </c>
      <c r="IG42" s="39" t="e">
        <f t="shared" ca="1" si="290"/>
        <v>#NAME?</v>
      </c>
      <c r="II42" s="15">
        <f t="shared" si="304"/>
        <v>23</v>
      </c>
    </row>
    <row r="43" spans="1:243">
      <c r="A43" s="15">
        <f t="shared" si="305"/>
        <v>23</v>
      </c>
      <c r="B43" s="15" t="s">
        <v>50</v>
      </c>
      <c r="C43" s="15" t="s">
        <v>515</v>
      </c>
      <c r="D43" s="15" t="s">
        <v>49</v>
      </c>
      <c r="E43" s="15" t="str">
        <f t="shared" si="236"/>
        <v>ABTT34</v>
      </c>
      <c r="F43" s="15">
        <f t="shared" si="237"/>
        <v>23</v>
      </c>
      <c r="G43" s="15" t="str">
        <f t="shared" si="238"/>
        <v>Abbott Laboratories</v>
      </c>
      <c r="H43" s="24">
        <v>6.3145099999999997E-3</v>
      </c>
      <c r="I43" s="15" t="e" cm="1">
        <f t="array" aca="1" ref="I43" ca="1">_xll.BDP(C43,"GICS_SECTOR_NAME")</f>
        <v>#NAME?</v>
      </c>
      <c r="J43" s="15" t="e">
        <f t="shared" ca="1" si="239"/>
        <v>#NAME?</v>
      </c>
      <c r="K43" s="46" t="e" cm="1">
        <f t="array" aca="1" ref="K43" ca="1">_xll.BDP(C43,"BEST_PE_RATIO")</f>
        <v>#NAME?</v>
      </c>
      <c r="L43" s="46" t="e" cm="1">
        <f t="array" aca="1" ref="L43" ca="1">_xll.BDP(C43,"px_last")</f>
        <v>#NAME?</v>
      </c>
      <c r="M43" s="15" t="e" cm="1">
        <f t="array" aca="1" ref="M43" ca="1">_xll.BDP(C43,"COUNTRY_FULL_NAME")</f>
        <v>#NAME?</v>
      </c>
      <c r="N43" s="15" t="e" cm="1">
        <f t="array" aca="1" ref="N43" ca="1">_xll.BDP(C43,"px_last")</f>
        <v>#NAME?</v>
      </c>
      <c r="O43" s="15" t="e" cm="1">
        <f t="array" aca="1" ref="O43" ca="1">_xll.BDP(C43,"CRNCY")</f>
        <v>#NAME?</v>
      </c>
      <c r="Q43" s="15" t="e" cm="1">
        <f t="array" aca="1" ref="Q43" ca="1">_xll.BDP(C43,"GICS_SECTOR_NAME")</f>
        <v>#NAME?</v>
      </c>
      <c r="R43" s="15" t="e" cm="1">
        <f t="array" aca="1" ref="R43" ca="1">_xll.BDP(C43,"GICS_INDUSTRY_NAME")</f>
        <v>#NAME?</v>
      </c>
      <c r="S43" s="15" t="e" cm="1">
        <f t="array" aca="1" ref="S43" ca="1">_xll.BDP(C43,"GICS_INDUSTRY_GROUP_NAME")</f>
        <v>#NAME?</v>
      </c>
      <c r="T43" s="15" t="e" cm="1">
        <f t="array" aca="1" ref="T43" ca="1">_xll.BDP(C43,"GICS_SUB_INDUSTRY_NAME")</f>
        <v>#NAME?</v>
      </c>
      <c r="U43" s="15" t="s">
        <v>1521</v>
      </c>
      <c r="V43" s="15">
        <f>_xll.BDH(C43,"SALES_REV_TURN","FY 2009","FY 2009","Currency=USD","Period=FY","BEST_FPERIOD_OVERRIDE=FY","FILING_STATUS=MR","SCALING_FORMAT=MLN","FA_ADJUSTED=Adjusted","Sort=A","Dates=H","DateFormat=P","Fill=—","Direction=H","UseDPDF=Y")</f>
        <v>30764.706999999999</v>
      </c>
      <c r="W43" s="15">
        <f>_xll.BDH(C43,"SALES_REV_TURN","FY 2019","FY 2019","Currency=USD","Period=FY","BEST_FPERIOD_OVERRIDE=FY","FILING_STATUS=MR","SCALING_FORMAT=MLN","FA_ADJUSTED=Adjusted","Sort=A","Dates=H","DateFormat=P","Fill=—","Direction=H","UseDPDF=Y")</f>
        <v>31904</v>
      </c>
      <c r="X43" s="15">
        <f>_xll.BDH(C43,"SALES_REV_TURN","FY 2020","FY 2020","Currency=USD","Period=FY","BEST_FPERIOD_OVERRIDE=FY","FILING_STATUS=MR","SCALING_FORMAT=MLN","FA_ADJUSTED=Adjusted","Sort=A","Dates=H","DateFormat=P","Fill=—","Direction=H","UseDPDF=Y")</f>
        <v>34608</v>
      </c>
      <c r="Y43" s="15">
        <f>_xll.BDH(C43,"SALES_REV_TURN","FY 2021","FY 2021","Currency=USD","Period=FY","BEST_FPERIOD_OVERRIDE=FY","FILING_STATUS=MR","SCALING_FORMAT=MLN","FA_ADJUSTED=Adjusted","Sort=A","Dates=H","DateFormat=P","Fill=—","Direction=H","UseDPDF=Y")</f>
        <v>43075</v>
      </c>
      <c r="Z43" s="15">
        <f>_xll.BDH(C43,"SALES_REV_TURN","FY 2022","FY 2022","Currency=USD","Period=FY","BEST_FPERIOD_OVERRIDE=FY","FILING_STATUS=MR","SCALING_FORMAT=MLN","FA_ADJUSTED=Adjusted","Sort=A","Dates=H","DateFormat=P","Fill=—","Direction=H","UseDPDF=Y")</f>
        <v>43653</v>
      </c>
      <c r="AA43" s="15" t="e">
        <f ca="1">+_xll.BDP($C43,AA$15,"BEST_FPERIOD_OVERRIDE="&amp;AA$16)</f>
        <v>#NAME?</v>
      </c>
      <c r="AB43" s="15" t="e">
        <f ca="1">+_xll.BDP($C43,AB$15,"BEST_FPERIOD_OVERRIDE="&amp;AB$16)</f>
        <v>#NAME?</v>
      </c>
      <c r="AC43" s="15" t="e">
        <f ca="1">+_xll.BDP($C43,AC$15,"BEST_FPERIOD_OVERRIDE="&amp;AC$16)</f>
        <v>#NAME?</v>
      </c>
      <c r="AD43" s="15" t="e">
        <f ca="1">+_xll.BDP($C43,AD$15,"BEST_FPERIOD_OVERRIDE="&amp;AD$16)</f>
        <v>#NAME?</v>
      </c>
      <c r="AF43" s="25">
        <f t="shared" si="240"/>
        <v>8.4754262788365065E-2</v>
      </c>
      <c r="AG43" s="25">
        <f t="shared" si="241"/>
        <v>0.2446544151641239</v>
      </c>
      <c r="AH43" s="25">
        <f t="shared" si="242"/>
        <v>1.3418456181079508E-2</v>
      </c>
      <c r="AI43" s="25" t="e">
        <f t="shared" ca="1" si="243"/>
        <v>#NAME?</v>
      </c>
      <c r="AJ43" s="25" t="e">
        <f t="shared" ca="1" si="244"/>
        <v>#NAME?</v>
      </c>
      <c r="AK43" s="25" t="e">
        <f t="shared" ca="1" si="245"/>
        <v>#NAME?</v>
      </c>
      <c r="AL43" s="25" t="e">
        <f t="shared" ca="1" si="291"/>
        <v>#NAME?</v>
      </c>
      <c r="AM43" s="25" t="e">
        <f t="shared" ca="1" si="246"/>
        <v>#NAME?</v>
      </c>
      <c r="AN43" s="25">
        <f t="shared" si="247"/>
        <v>3.6429431904225762E-3</v>
      </c>
      <c r="AP43" s="15">
        <f>_xll.BDH(C43,"EBITDA","FY 2009","FY 2009","Currency=USD","Period=FY","BEST_FPERIOD_OVERRIDE=FY","FILING_STATUS=MR","SCALING_FORMAT=MLN","FA_ADJUSTED=Adjusted","Sort=A","Dates=H","DateFormat=P","Fill=—","Direction=H","UseDPDF=Y")</f>
        <v>9168.2510000000002</v>
      </c>
      <c r="AQ43" s="15">
        <f>_xll.BDH(C43,"EBITDA","FY 2019","FY 2019","Currency=USD","Period=FY","BEST_FPERIOD_OVERRIDE=FY","FILING_STATUS=MR","SCALING_FORMAT=MLN","FA_ADJUSTED=Adjusted","Sort=A","Dates=H","DateFormat=P","Fill=—","Direction=H","UseDPDF=Y")</f>
        <v>8502</v>
      </c>
      <c r="AR43" s="15">
        <f>_xll.BDH(C43,"EBITDA","FY 2020","FY 2020","Currency=USD","Period=FY","BEST_FPERIOD_OVERRIDE=FY","FILING_STATUS=MR","SCALING_FORMAT=MLN","FA_ADJUSTED=Adjusted","Sort=A","Dates=H","DateFormat=P","Fill=—","Direction=H","UseDPDF=Y")</f>
        <v>9621</v>
      </c>
      <c r="AS43" s="15">
        <f>_xll.BDH(C43,"EBITDA","FY 2021","FY 2021","Currency=USD","Period=FY","BEST_FPERIOD_OVERRIDE=FY","FILING_STATUS=MR","SCALING_FORMAT=MLN","FA_ADJUSTED=Adjusted","Sort=A","Dates=H","DateFormat=P","Fill=—","Direction=H","UseDPDF=Y")</f>
        <v>13149</v>
      </c>
      <c r="AT43" s="15">
        <f>_xll.BDH(C43,"EBITDA","FY 2022","FY 2022","Currency=USD","Period=FY","BEST_FPERIOD_OVERRIDE=FY","FILING_STATUS=MR","SCALING_FORMAT=MLN","FA_ADJUSTED=Adjusted","Sort=A","Dates=H","DateFormat=P","Fill=—","Direction=H","UseDPDF=Y")</f>
        <v>12895</v>
      </c>
      <c r="AU43" s="15" t="e">
        <f ca="1">+_xll.BDP($C43,AU$15,"BEST_FPERIOD_OVERRIDE="&amp;AU$16)</f>
        <v>#NAME?</v>
      </c>
      <c r="AV43" s="15" t="e">
        <f ca="1">+_xll.BDP($C43,AV$15,"BEST_FPERIOD_OVERRIDE="&amp;AV$16)</f>
        <v>#NAME?</v>
      </c>
      <c r="AW43" s="15" t="e">
        <f ca="1">+_xll.BDP($C43,AW$15,"BEST_FPERIOD_OVERRIDE="&amp;AW$16)</f>
        <v>#NAME?</v>
      </c>
      <c r="AX43" s="15" t="e">
        <f ca="1">+_xll.BDP($C43,AX$15,"BEST_FPERIOD_OVERRIDE="&amp;AX$16)</f>
        <v>#NAME?</v>
      </c>
      <c r="AZ43" s="25">
        <f t="shared" si="248"/>
        <v>0.13161609033168675</v>
      </c>
      <c r="BA43" s="25">
        <f t="shared" si="249"/>
        <v>0.36669784845650133</v>
      </c>
      <c r="BB43" s="25">
        <f t="shared" si="250"/>
        <v>-1.9317058331432047E-2</v>
      </c>
      <c r="BC43" s="25" t="e">
        <f t="shared" ca="1" si="251"/>
        <v>#NAME?</v>
      </c>
      <c r="BD43" s="25" t="e">
        <f t="shared" ca="1" si="252"/>
        <v>#NAME?</v>
      </c>
      <c r="BE43" s="25" t="e">
        <f t="shared" ca="1" si="253"/>
        <v>#NAME?</v>
      </c>
      <c r="BF43" s="25" t="e">
        <f t="shared" ca="1" si="292"/>
        <v>#NAME?</v>
      </c>
      <c r="BG43" s="25" t="e">
        <f t="shared" ca="1" si="254"/>
        <v>#NAME?</v>
      </c>
      <c r="BH43" s="25">
        <f t="shared" si="255"/>
        <v>-7.516122365489819E-3</v>
      </c>
      <c r="BJ43" s="25">
        <f t="shared" si="256"/>
        <v>0.26648696088264795</v>
      </c>
      <c r="BK43" s="25">
        <f t="shared" si="257"/>
        <v>0.27799930651872401</v>
      </c>
      <c r="BL43" s="25">
        <f t="shared" si="258"/>
        <v>0.30525827045850262</v>
      </c>
      <c r="BM43" s="25">
        <f t="shared" si="259"/>
        <v>0.29539779625684376</v>
      </c>
      <c r="BN43" s="25" t="e">
        <f t="shared" ca="1" si="260"/>
        <v>#NAME?</v>
      </c>
      <c r="BO43" s="25" t="e">
        <f t="shared" ca="1" si="261"/>
        <v>#NAME?</v>
      </c>
      <c r="BP43" s="25" t="e">
        <f t="shared" ca="1" si="262"/>
        <v>#NAME?</v>
      </c>
      <c r="BQ43" s="25" t="e">
        <f t="shared" ca="1" si="263"/>
        <v>#NAME?</v>
      </c>
      <c r="BR43" s="15">
        <f>_xll.BDH(C43,"EARN_FOR_COMMON","FY 2009","FY 2009","Currency=USD","Period=FY","BEST_FPERIOD_OVERRIDE=FY","FILING_STATUS=MR","SCALING_FORMAT=MLN","FA_ADJUSTED=Adjusted","Sort=A","Dates=H","DateFormat=P","Fill=—","Direction=H","UseDPDF=Y")</f>
        <v>5766.8379999999997</v>
      </c>
      <c r="BS43" s="15">
        <f>_xll.BDH(C43,"EARN_FOR_COMMON","FY 2019","FY 2019","Currency=USD","Period=FY","BEST_FPERIOD_OVERRIDE=FY","FILING_STATUS=MR","SCALING_FORMAT=MLN","FA_ADJUSTED=Adjusted","Sort=A","Dates=H","DateFormat=P","Fill=—","Direction=H","UseDPDF=Y")</f>
        <v>4380.3802999999998</v>
      </c>
      <c r="BT43" s="15">
        <f>_xll.BDH(C43,"EARN_FOR_COMMON","FY 2020","FY 2020","Currency=USD","Period=FY","BEST_FPERIOD_OVERRIDE=FY","FILING_STATUS=MR","SCALING_FORMAT=MLN","FA_ADJUSTED=Adjusted","Sort=A","Dates=H","DateFormat=P","Fill=—","Direction=H","UseDPDF=Y")</f>
        <v>4713.7474000000002</v>
      </c>
      <c r="BU43" s="15">
        <f>_xll.BDH(C43,"EARN_FOR_COMMON","FY 2021","FY 2021","Currency=USD","Period=FY","BEST_FPERIOD_OVERRIDE=FY","FILING_STATUS=MR","SCALING_FORMAT=MLN","FA_ADJUSTED=Adjusted","Sort=A","Dates=H","DateFormat=P","Fill=—","Direction=H","UseDPDF=Y")</f>
        <v>7734.2295999999997</v>
      </c>
      <c r="BV43" s="15">
        <f>_xll.BDH(C43,"EARN_FOR_COMMON","FY 2022","FY 2022","Currency=USD","Period=FY","BEST_FPERIOD_OVERRIDE=FY","FILING_STATUS=MR","SCALING_FORMAT=MLN","FA_ADJUSTED=Adjusted","Sort=A","Dates=H","DateFormat=P","Fill=—","Direction=H","UseDPDF=Y")</f>
        <v>7722.1801999999998</v>
      </c>
      <c r="BW43" s="15" t="e">
        <f ca="1">+_xll.BDP($C43,BW$15,"BEST_FPERIOD_OVERRIDE="&amp;BW$16)</f>
        <v>#NAME?</v>
      </c>
      <c r="BX43" s="15" t="e">
        <f ca="1">+_xll.BDP($C43,BX$15,"BEST_FPERIOD_OVERRIDE="&amp;BX$16)</f>
        <v>#NAME?</v>
      </c>
      <c r="BY43" s="15" t="e">
        <f ca="1">+_xll.BDP($C43,BY$15,"BEST_FPERIOD_OVERRIDE="&amp;BY$16)</f>
        <v>#NAME?</v>
      </c>
      <c r="BZ43" s="15" t="e">
        <f ca="1">+_xll.BDP($C43,BZ$15,"BEST_FPERIOD_OVERRIDE="&amp;BZ$16)</f>
        <v>#NAME?</v>
      </c>
      <c r="CB43" s="25">
        <f t="shared" si="264"/>
        <v>7.6104602150639744E-2</v>
      </c>
      <c r="CC43" s="25">
        <f t="shared" si="265"/>
        <v>0.64078151493650237</v>
      </c>
      <c r="CD43" s="25">
        <f t="shared" si="266"/>
        <v>-1.5579315100756608E-3</v>
      </c>
      <c r="CE43" s="25" t="e">
        <f t="shared" ca="1" si="267"/>
        <v>#NAME?</v>
      </c>
      <c r="CF43" s="25" t="e">
        <f t="shared" ca="1" si="268"/>
        <v>#NAME?</v>
      </c>
      <c r="CG43" s="25" t="e">
        <f t="shared" ca="1" si="269"/>
        <v>#NAME?</v>
      </c>
      <c r="CH43" s="25" t="e">
        <f t="shared" ca="1" si="293"/>
        <v>#NAME?</v>
      </c>
      <c r="CI43" s="25" t="e">
        <f t="shared" ca="1" si="270"/>
        <v>#NAME?</v>
      </c>
      <c r="CJ43" s="25">
        <f t="shared" si="271"/>
        <v>-2.7124186602989986E-2</v>
      </c>
      <c r="CM43" s="25">
        <f t="shared" si="294"/>
        <v>0.13729878071715146</v>
      </c>
      <c r="CN43" s="25">
        <f t="shared" si="295"/>
        <v>0.1362039817383264</v>
      </c>
      <c r="CO43" s="25">
        <f t="shared" si="296"/>
        <v>0.17955263145676145</v>
      </c>
      <c r="CP43" s="25">
        <f t="shared" si="297"/>
        <v>0.17689918676837788</v>
      </c>
      <c r="CQ43" s="25" t="e">
        <f t="shared" ca="1" si="298"/>
        <v>#NAME?</v>
      </c>
      <c r="CR43" s="25" t="e">
        <f t="shared" ca="1" si="299"/>
        <v>#NAME?</v>
      </c>
      <c r="CS43" s="25" t="e">
        <f t="shared" ca="1" si="300"/>
        <v>#NAME?</v>
      </c>
      <c r="CT43" s="15" t="e">
        <f t="shared" ca="1" si="301"/>
        <v>#NAME?</v>
      </c>
      <c r="CU43" s="25">
        <f>_xll.BDH($C43,"RETURN_ON_INV_CAPITAL","FY 2019","FY 2019","Currency=USD","Period=FY","BEST_FPERIOD_OVERRIDE=FY","FILING_STATUS=MR","FA_ADJUSTED=GAAP","Sort=A","Dates=H","DateFormat=P","Fill=—","Direction=H","UseDPDF=Y")/100</f>
        <v>7.5717999999999994E-2</v>
      </c>
      <c r="CV43" s="25">
        <f>_xll.BDH($C43,"RETURN_ON_INV_CAPITAL","FY 2020","FY 2020","Currency=USD","Period=FY","BEST_FPERIOD_OVERRIDE=FY","FILING_STATUS=MR","FA_ADJUSTED=GAAP","Sort=A","Dates=H","DateFormat=P","Fill=—","Direction=H","UseDPDF=Y")/100</f>
        <v>8.7984000000000007E-2</v>
      </c>
      <c r="CW43" s="25">
        <f>_xll.BDH($C43,"RETURN_ON_INV_CAPITAL","FY 2021","FY 2021","Currency=USD","Period=FY","BEST_FPERIOD_OVERRIDE=FY","FILING_STATUS=MR","FA_ADJUSTED=GAAP","Sort=A","Dates=H","DateFormat=P","Fill=—","Direction=H","UseDPDF=Y")/100</f>
        <v>0.12709199999999998</v>
      </c>
      <c r="CX43" s="25">
        <f>_xll.BDH(C43,"RETURN_COM_EQY","FY 2022","FY 2022","Currency=USD","Period=FY","BEST_FPERIOD_OVERRIDE=FY","FILING_STATUS=MR","FA_ADJUSTED=GAAP","Sort=A","Dates=H","DateFormat=P","Fill=—","Direction=H","UseDPDF=Y")/100</f>
        <v>0.19128699999999998</v>
      </c>
      <c r="CZ43" s="15">
        <f>_xll.BDH($C43,"RETURN_COM_EQY","FY 2019","FY 2019","Currency=USD","Period=FY","BEST_FPERIOD_OVERRIDE=FY","FILING_STATUS=MR","FA_ADJUSTED=GAAP","Sort=A","Dates=H","DateFormat=P","Fill=—","Direction=H","UseDPDF=Y")/100</f>
        <v>0.11968400000000001</v>
      </c>
      <c r="DA43" s="15">
        <f>_xll.BDH($C43,"RETURN_COM_EQY","FY 2020","FY 2020","Currency=USD","Period=FY","BEST_FPERIOD_OVERRIDE=FY","FILING_STATUS=MR","FA_ADJUSTED=GAAP","Sort=A","Dates=H","DateFormat=P","Fill=—","Direction=H","UseDPDF=Y")/100</f>
        <v>0.14074999999999999</v>
      </c>
      <c r="DB43" s="15">
        <f>_xll.BDH($C43,"RETURN_COM_EQY","FY 2021","FY 2021","Currency=USD","Period=FY","BEST_FPERIOD_OVERRIDE=FY","FILING_STATUS=MR","FA_ADJUSTED=GAAP","Sort=A","Dates=H","DateFormat=P","Fill=—","Direction=H","UseDPDF=Y")/100</f>
        <v>0.20619399999999999</v>
      </c>
      <c r="DC43" s="25">
        <f>_xll.BDH(C43,"RETURN_COM_EQY","FY 2022","FY 2022","Currency=USD","Period=FY","BEST_FPERIOD_OVERRIDE=FY","FILING_STATUS=MR","FA_ADJUSTED=GAAP","Sort=A","Dates=H","DateFormat=P","Fill=—","Direction=H","UseDPDF=Y")</f>
        <v>19.128699999999998</v>
      </c>
      <c r="DD43" s="15" t="e">
        <f ca="1">(_xll.BDP(C43,"BEST_ROE","best_fperiod_override=23Y"))/100</f>
        <v>#NAME?</v>
      </c>
      <c r="DF43" s="25" t="e">
        <f ca="1">(_xll.BDP($C43,"BEST_DIV_YLD","best_fperiod_override=19Y"))/100</f>
        <v>#NAME?</v>
      </c>
      <c r="DG43" s="25" t="e">
        <f ca="1">(_xll.BDP($C43,"BEST_DIV_YLD","best_fperiod_override=20Y"))/100</f>
        <v>#NAME?</v>
      </c>
      <c r="DH43" s="25" t="e">
        <f ca="1">(_xll.BDP($C43,"BEST_DIV_YLD","best_fperiod_override=21Y"))/100</f>
        <v>#NAME?</v>
      </c>
      <c r="DI43" s="25" t="e">
        <f ca="1">(_xll.BDP($C43,"BEST_DIV_YLD","best_fperiod_override=22Y"))/100</f>
        <v>#NAME?</v>
      </c>
      <c r="DJ43" s="25" t="e">
        <f ca="1">(_xll.BDP($C43,"BEST_DIV_YLD","best_fperiod_override=23Y"))/100</f>
        <v>#NAME?</v>
      </c>
      <c r="DL43" s="48" t="e" cm="1">
        <f t="array" aca="1" ref="DL43" ca="1">_xll.BDP($C43,$DL$12)/1000</f>
        <v>#NAME?</v>
      </c>
      <c r="DM43" s="48" t="e" cm="1">
        <f t="array" aca="1" ref="DM43" ca="1">_xll.BDP($C43,$DL$13)*1000</f>
        <v>#NAME?</v>
      </c>
      <c r="DN43" s="48" t="e">
        <f t="shared" ca="1" si="273"/>
        <v>#NAME?</v>
      </c>
      <c r="DO43" s="48" t="e" cm="1">
        <f t="array" aca="1" ref="DO43" ca="1">_xll.BDP($C43,$DL$15)*1000</f>
        <v>#NAME?</v>
      </c>
      <c r="DQ43" s="15" t="e" cm="1">
        <f t="array" aca="1" ref="DQ43" ca="1">_xll.BDP(C43,"WACC")</f>
        <v>#NAME?</v>
      </c>
      <c r="DR43" s="15" t="e" cm="1">
        <f t="array" aca="1" ref="DR43" ca="1">_xll.BDP(C43,"WACC_COST_EQUITY")</f>
        <v>#NAME?</v>
      </c>
      <c r="DS43" s="15" t="e" cm="1">
        <f t="array" aca="1" ref="DS43" ca="1">_xll.BDP(C43,"WACC_COST_EQUITY")</f>
        <v>#NAME?</v>
      </c>
      <c r="DU43" s="15" t="e" cm="1">
        <f t="array" aca="1" ref="DU43" ca="1">_xll.BDP(C43,"BEST_PE_RATIO")</f>
        <v>#NAME?</v>
      </c>
      <c r="DV43" s="15" t="e" cm="1">
        <f t="array" aca="1" ref="DV43" ca="1">_xll.BDP(C43,"FIVE_YR_AVG_PRICE_EARNINGS")</f>
        <v>#NAME?</v>
      </c>
      <c r="DW43" s="15" t="e" cm="1">
        <f t="array" aca="1" ref="DW43" ca="1">_xll.BDP(C43,"10_YEAR_MOVING_AVERAGE_PE")</f>
        <v>#NAME?</v>
      </c>
      <c r="DY43" s="15" t="e" cm="1">
        <f t="array" aca="1" ref="DY43" ca="1">_xll.BDP(C43,"BEST_CUR_EV_TO_EBITDA")</f>
        <v>#NAME?</v>
      </c>
      <c r="DZ43" s="15" t="e" cm="1">
        <f t="array" aca="1" ref="DZ43" ca="1">_xll.BDP(C43,"FIVE_YEAR_AVG_EV_TO_T12_EBITDA")</f>
        <v>#NAME?</v>
      </c>
      <c r="EB43" s="15" t="e" cm="1">
        <f t="array" aca="1" ref="EB43" ca="1">_xll.BDP(C43,"BEST_PX_BPS_RATIO")</f>
        <v>#NAME?</v>
      </c>
      <c r="EC43" s="15" t="e" cm="1">
        <f t="array" aca="1" ref="EC43" ca="1">_xll.BDP(C43,"FIVE_YEAR_AVG_PRICE_BOOK")</f>
        <v>#NAME?</v>
      </c>
      <c r="ED43" s="15" t="e" cm="1">
        <f t="array" aca="1" ref="ED43" ca="1">_xll.BDP(C43,"EV_TO_T12M_SALES")</f>
        <v>#NAME?</v>
      </c>
      <c r="EE43" s="15" t="e" cm="1">
        <f t="array" aca="1" ref="EE43" ca="1">_xll.BDP(C43,"AVERAGE_EV_TO_T12M_SALES")</f>
        <v>#NAME?</v>
      </c>
      <c r="EF43" s="15" t="e">
        <f ca="1">_xll.BDP(C43,"BEST_CURRENT_EV_BEST_SALES","best_fperiod_override=23Y")</f>
        <v>#NAME?</v>
      </c>
      <c r="EH43" s="15" t="e" cm="1">
        <f t="array" aca="1" ref="EH43" ca="1">_xll.BDP(C43,"CF_FREE_CASH_FLOW")</f>
        <v>#NAME?</v>
      </c>
      <c r="EI43" s="15" t="e" cm="1">
        <f t="array" aca="1" ref="EI43" ca="1">_xll.BDP(C43,"FREE_CASH_FLOW_YIELD")/100</f>
        <v>#NAME?</v>
      </c>
      <c r="EJ43" s="15" t="e" cm="1">
        <f t="array" aca="1" ref="EJ43" ca="1">_xll.BDP(C43,"TRAIL_12M_FREE_CASH_FLOW_PER_SH")</f>
        <v>#NAME?</v>
      </c>
      <c r="EL43" s="15" t="e" cm="1">
        <f t="array" aca="1" ref="EL43" ca="1">_xll.BDP(C43,"CF_CASH_FROM_OPER")</f>
        <v>#NAME?</v>
      </c>
      <c r="EM43" s="15" t="e" cm="1">
        <f t="array" aca="1" ref="EM43" ca="1">_xll.BDP(C43,"CF_CASH_FROM_INV_ACT")</f>
        <v>#NAME?</v>
      </c>
      <c r="EN43" s="15" t="e" cm="1">
        <f t="array" aca="1" ref="EN43" ca="1">_xll.BDP(C43,"CF_CASH_FROM_FNC_ACT")</f>
        <v>#NAME?</v>
      </c>
      <c r="EP43" s="15" t="e" cm="1">
        <f t="array" aca="1" ref="EP43" ca="1">_xll.BDP(C43,"TOT_ANALYST_REC")</f>
        <v>#NAME?</v>
      </c>
      <c r="EQ43" s="15" t="e" cm="1">
        <f t="array" aca="1" ref="EQ43" ca="1">_xll.BDP(C43,"TOT_BUY_REC")</f>
        <v>#NAME?</v>
      </c>
      <c r="ER43" s="15" t="e" cm="1">
        <f t="array" aca="1" ref="ER43" ca="1">_xll.BDP(C43,"TOT_HOLD_REC")</f>
        <v>#NAME?</v>
      </c>
      <c r="ES43" s="15" t="e" cm="1">
        <f t="array" aca="1" ref="ES43" ca="1">_xll.BDP(C43,"TOT_SELL_REC")</f>
        <v>#NAME?</v>
      </c>
      <c r="ET43" s="15" t="e" cm="1">
        <f t="array" aca="1" ref="ET43" ca="1">_xll.BDP(C43,"EQY_REC_CONS")</f>
        <v>#NAME?</v>
      </c>
      <c r="EV43" s="15" t="e" cm="1">
        <f t="array" aca="1" ref="EV43" ca="1">_xll.BDP(C43,"BEST_TARGET_HI")</f>
        <v>#NAME?</v>
      </c>
      <c r="EW43" s="15" t="e" cm="1">
        <f t="array" aca="1" ref="EW43" ca="1">_xll.BDP(C43,"BEST_TARGET_LO")</f>
        <v>#NAME?</v>
      </c>
      <c r="EX43" s="15" t="e" cm="1">
        <f t="array" aca="1" ref="EX43" ca="1">_xll.BDP(C43,"BEST_TARGET_MEDIAN")</f>
        <v>#NAME?</v>
      </c>
      <c r="EZ43" s="15" t="e" cm="1">
        <f t="array" aca="1" ref="EZ43" ca="1">_xll.BDP(C43,"BEST_TARGET_1WK_CHG")</f>
        <v>#NAME?</v>
      </c>
      <c r="FA43" s="15" t="e" cm="1">
        <f t="array" aca="1" ref="FA43" ca="1">_xll.BDP(C43,"BEST_TARGET_4WK_CHG")</f>
        <v>#NAME?</v>
      </c>
      <c r="FB43" s="15" t="e" cm="1">
        <f t="array" aca="1" ref="FB43" ca="1">_xll.BDP(C43,"BEST_TARGET_3MO_CHG")</f>
        <v>#NAME?</v>
      </c>
      <c r="FC43" s="15" t="e" cm="1">
        <f t="array" aca="1" ref="FC43" ca="1">_xll.BDP(C43,"BEST_TARGET_6MO_CHG")</f>
        <v>#NAME?</v>
      </c>
      <c r="FE43" s="15" t="e" cm="1">
        <f t="array" aca="1" ref="FE43" ca="1">_xll.BDP(C43,"ANNOUNCEMENT_DT")</f>
        <v>#NAME?</v>
      </c>
      <c r="FF43" s="15" t="e" cm="1">
        <f t="array" aca="1" ref="FF43" ca="1">_xll.BDP(C43,"EXPECTED_REPORT_DT")</f>
        <v>#NAME?</v>
      </c>
      <c r="FG43" s="15" t="e" cm="1">
        <f t="array" aca="1" ref="FG43" ca="1">_xll.BDP(C43,"EARNINGS_RELATED_IMPLIED_MOVE")</f>
        <v>#NAME?</v>
      </c>
      <c r="FI43" s="15" t="e" cm="1">
        <f t="array" aca="1" ref="FI43" ca="1">_xll.BDP(C43,"SALES_SURPRISE_LAST_QTR")</f>
        <v>#NAME?</v>
      </c>
      <c r="FJ43" s="15" t="e" cm="1">
        <f t="array" aca="1" ref="FJ43" ca="1">_xll.BDP(C43,"EPS_SURPRISE_LAST_QTR")</f>
        <v>#NAME?</v>
      </c>
      <c r="FL43" s="15" t="e">
        <f ca="1">(_xll.BDP(C43,"VOLUME_AVG_5D"))/1000</f>
        <v>#NAME?</v>
      </c>
      <c r="FM43" s="15" t="e">
        <f ca="1">(_xll.BDP(C43,"VOLUME_AVG_3M"))/1000</f>
        <v>#NAME?</v>
      </c>
      <c r="FN43" s="15" t="e">
        <f ca="1">(_xll.BDP(C43,"VOLUME_AVG_6M"))/1000</f>
        <v>#NAME?</v>
      </c>
      <c r="FP43" s="15" t="e" cm="1">
        <f t="array" aca="1" ref="FP43" ca="1">_xll.BDP(C43,"CIE_DES")</f>
        <v>#NAME?</v>
      </c>
      <c r="FQ43" s="15" t="s">
        <v>868</v>
      </c>
      <c r="FS43" s="15" t="e" cm="1">
        <f t="array" aca="1" ref="FS43" ca="1">_xll.BDP(C43,"HIGH_52WEEK")</f>
        <v>#NAME?</v>
      </c>
      <c r="FT43" s="15" t="e" cm="1">
        <f t="array" aca="1" ref="FT43" ca="1">_xll.BDP(C43,"LOW_52WEEK")</f>
        <v>#NAME?</v>
      </c>
      <c r="FV43" s="15" t="e" cm="1">
        <f t="array" aca="1" ref="FV43" ca="1">_xll.BDP(C43,"CHG_PCT_WTD")</f>
        <v>#NAME?</v>
      </c>
      <c r="FW43" s="15" t="e" cm="1">
        <f t="array" aca="1" ref="FW43" ca="1">_xll.BDP(C43,"CHG_PCT_MTD")</f>
        <v>#NAME?</v>
      </c>
      <c r="FX43" s="15" t="e" cm="1">
        <f t="array" aca="1" ref="FX43" ca="1">_xll.BDP(C43,"CHG_PCT_YTD")</f>
        <v>#NAME?</v>
      </c>
      <c r="FY43" s="15" t="e" cm="1">
        <f t="array" aca="1" ref="FY43" ca="1">_xll.BDP(C43,"CHG_PCT_1YR")</f>
        <v>#NAME?</v>
      </c>
      <c r="GA43" s="15" t="e">
        <f ca="1">_xll.BDP($C43,"BEST_NET_DEBT","best_fperiod_override=19Y")</f>
        <v>#NAME?</v>
      </c>
      <c r="GB43" s="15" t="e">
        <f ca="1">_xll.BDP($C43,"BEST_NET_DEBT","best_fperiod_override=20Y")</f>
        <v>#NAME?</v>
      </c>
      <c r="GC43" s="15" t="e">
        <f ca="1">_xll.BDP($C43,"BEST_NET_DEBT","best_fperiod_override=21Y")</f>
        <v>#NAME?</v>
      </c>
      <c r="GD43" s="15" t="e">
        <f ca="1">_xll.BDP($C43,"BEST_NET_DEBT","best_fperiod_override=22Y")</f>
        <v>#NAME?</v>
      </c>
      <c r="GE43" s="15" t="e">
        <f ca="1">_xll.BDP($C43,"BEST_NET_DEBT","best_fperiod_override=23Y")</f>
        <v>#NAME?</v>
      </c>
      <c r="GG43" s="15" t="e">
        <f t="shared" ca="1" si="274"/>
        <v>#NAME?</v>
      </c>
      <c r="GH43" s="15" t="e">
        <f t="shared" ca="1" si="275"/>
        <v>#NAME?</v>
      </c>
      <c r="GI43" s="15" t="e">
        <f t="shared" ca="1" si="276"/>
        <v>#NAME?</v>
      </c>
      <c r="GJ43" s="15" t="e">
        <f t="shared" ca="1" si="277"/>
        <v>#NAME?</v>
      </c>
      <c r="GK43" s="15" t="e">
        <f t="shared" ca="1" si="278"/>
        <v>#NAME?</v>
      </c>
      <c r="GM43" s="15" t="e" cm="1">
        <f t="array" aca="1" ref="GM43" ca="1">_xll.BDP(C43,"NET_DEBT_TO_EBITDA")</f>
        <v>#NAME?</v>
      </c>
      <c r="GN43" s="15" t="e" cm="1">
        <f t="array" aca="1" ref="GN43" ca="1">_xll.BDP(C43,"EBIT_TO_INT_EXP")</f>
        <v>#NAME?</v>
      </c>
      <c r="GO43" s="15" t="e" cm="1">
        <f t="array" aca="1" ref="GO43" ca="1">_xll.BDP(C43,"TOT_DEBT_TO_TOT_EQY")</f>
        <v>#NAME?</v>
      </c>
      <c r="GP43" s="15" t="e" cm="1">
        <f t="array" aca="1" ref="GP43" ca="1">_xll.BDP(C43,"TOT_DEBT_TO_TOT_ASSET")</f>
        <v>#NAME?</v>
      </c>
      <c r="GQ43" s="15" t="e" cm="1">
        <f t="array" aca="1" ref="GQ43" ca="1">_xll.BDP(C43,"ALTMAN_Z_SCORE")</f>
        <v>#NAME?</v>
      </c>
      <c r="GR43" s="15" t="e" cm="1">
        <f t="array" aca="1" ref="GR43" ca="1">_xll.BDP(C43,"CASH_%_CURRENT_MARKET_CAP")</f>
        <v>#NAME?</v>
      </c>
      <c r="GS43" s="15" t="e" cm="1">
        <f t="array" aca="1" ref="GS43" ca="1">_xll.BDP(C43,"CASH_TO_TOT_ASSET")</f>
        <v>#NAME?</v>
      </c>
      <c r="GU43" s="15" t="e" cm="1">
        <f t="array" aca="1" ref="GU43" ca="1">_xll.BDP(C43,"BOARD_SIZE")</f>
        <v>#NAME?</v>
      </c>
      <c r="GV43" s="15" t="e" cm="1">
        <f t="array" aca="1" ref="GV43" ca="1">_xll.BDP(C43,"PCT_INDEPENDENT_DIRECTORS")</f>
        <v>#NAME?</v>
      </c>
      <c r="GW43" s="15" t="e" cm="1">
        <f t="array" aca="1" ref="GW43" ca="1">_xll.BDP(C43,"BOARD_MEETING_ATTENDANCE_PCT")</f>
        <v>#NAME?</v>
      </c>
      <c r="GX43" s="15" t="e" cm="1">
        <f t="array" aca="1" ref="GX43" ca="1">_xll.BDP(C43,"BOARD_MEETINGS_PER_YR")</f>
        <v>#NAME?</v>
      </c>
      <c r="GY43" s="15" t="e" cm="1">
        <f t="array" aca="1" ref="GY43" ca="1">_xll.BDP(C43,"NUMBER_OF_WOMEN_ON_BOARD")</f>
        <v>#NAME?</v>
      </c>
      <c r="GZ43" s="15" t="e" cm="1">
        <f t="array" aca="1" ref="GZ43" ca="1">_xll.BDP(C43,"BOARD_AVERAGE_TENURE")</f>
        <v>#NAME?</v>
      </c>
      <c r="HA43" s="15" t="e" cm="1">
        <f t="array" aca="1" ref="HA43" ca="1">_xll.BDP(C43,"BOARD_AVERAGE_AGE")</f>
        <v>#NAME?</v>
      </c>
      <c r="HC43" s="15" t="e" cm="1">
        <f t="array" aca="1" ref="HC43" ca="1">_xll.BDP(C43,"TOT_COMP_AW_TO_CEO_&amp;_EQUIV")</f>
        <v>#NAME?</v>
      </c>
      <c r="HD43" s="15" t="e" cm="1">
        <f t="array" aca="1" ref="HD43" ca="1">_xll.BDP(C43,"TOT_COMPENSATION_AW_TO_EXECS")</f>
        <v>#NAME?</v>
      </c>
      <c r="HE43" s="15" t="e" cm="1">
        <f t="array" aca="1" ref="HE43" ca="1">_xll.BDP(C43,"CF_STOCK_BASED_COMPENSATION")</f>
        <v>#NAME?</v>
      </c>
      <c r="HF43" s="15" t="e" cm="1">
        <f t="array" aca="1" ref="HF43" ca="1">_xll.BDP(C43,"AVERAGE_BOD_TOTAL_COMPENSATION")</f>
        <v>#NAME?</v>
      </c>
      <c r="HH43" s="15" t="e" cm="1">
        <f t="array" aca="1" ref="HH43" ca="1">_xll.BDP(C43,"ISS_QUALITYSCORE")</f>
        <v>#NAME?</v>
      </c>
      <c r="HK43" s="15" t="e" cm="1">
        <f t="array" aca="1" ref="HK43" ca="1">_xll.BDP(C43,"EQY_SH_OUT")</f>
        <v>#NAME?</v>
      </c>
      <c r="HL43" s="15" t="e">
        <f t="shared" ca="1" si="279"/>
        <v>#NAME?</v>
      </c>
      <c r="HN43" s="15">
        <v>8.5</v>
      </c>
      <c r="HO43" s="15">
        <v>2</v>
      </c>
      <c r="HP43" s="39" t="e">
        <f t="shared" ca="1" si="280"/>
        <v>#NAME?</v>
      </c>
      <c r="HQ43" s="15" t="e">
        <f t="shared" ca="1" si="281"/>
        <v>#NAME?</v>
      </c>
      <c r="HS43" s="15" t="e">
        <f t="shared" ca="1" si="302"/>
        <v>#NAME?</v>
      </c>
      <c r="HU43" s="15" t="e">
        <f t="shared" ca="1" si="282"/>
        <v>#NAME?</v>
      </c>
      <c r="HW43" s="15" t="e">
        <f t="shared" ca="1" si="303"/>
        <v>#NAME?</v>
      </c>
      <c r="HY43" s="39" t="e">
        <f t="shared" ca="1" si="283"/>
        <v>#NAME?</v>
      </c>
      <c r="IA43" s="15" t="e">
        <f t="shared" ca="1" si="284"/>
        <v>#NAME?</v>
      </c>
      <c r="IB43" s="15" t="e">
        <f t="shared" ca="1" si="285"/>
        <v>#NAME?</v>
      </c>
      <c r="IC43" s="15" t="e">
        <f t="shared" ca="1" si="286"/>
        <v>#NAME?</v>
      </c>
      <c r="ID43" s="15" t="e">
        <f t="shared" ca="1" si="287"/>
        <v>#NAME?</v>
      </c>
      <c r="IE43" s="39" t="e">
        <f t="shared" ca="1" si="288"/>
        <v>#NAME?</v>
      </c>
      <c r="IF43" s="39">
        <f t="shared" si="289"/>
        <v>-2.7124186602989986</v>
      </c>
      <c r="IG43" s="39" t="e">
        <f t="shared" ca="1" si="290"/>
        <v>#NAME?</v>
      </c>
      <c r="II43" s="15">
        <f t="shared" si="304"/>
        <v>24</v>
      </c>
    </row>
    <row r="44" spans="1:243">
      <c r="A44" s="15">
        <f t="shared" si="305"/>
        <v>24</v>
      </c>
      <c r="B44" s="15" t="s">
        <v>52</v>
      </c>
      <c r="C44" s="15" t="s">
        <v>516</v>
      </c>
      <c r="D44" s="15" t="s">
        <v>51</v>
      </c>
      <c r="E44" s="15" t="str">
        <f t="shared" si="236"/>
        <v>ABUD34</v>
      </c>
      <c r="F44" s="15">
        <f t="shared" si="237"/>
        <v>24</v>
      </c>
      <c r="G44" s="15" t="str">
        <f t="shared" si="238"/>
        <v>Anheuser-Busch InBev SA/NV</v>
      </c>
      <c r="H44" s="24">
        <v>3.0270900000000001E-3</v>
      </c>
      <c r="I44" s="15" t="e" cm="1">
        <f t="array" aca="1" ref="I44" ca="1">_xll.BDP(C44,"GICS_SECTOR_NAME")</f>
        <v>#NAME?</v>
      </c>
      <c r="J44" s="15" t="e">
        <f t="shared" ca="1" si="239"/>
        <v>#NAME?</v>
      </c>
      <c r="K44" s="46" t="e" cm="1">
        <f t="array" aca="1" ref="K44" ca="1">_xll.BDP(C44,"BEST_PE_RATIO")</f>
        <v>#NAME?</v>
      </c>
      <c r="L44" s="46" t="e" cm="1">
        <f t="array" aca="1" ref="L44" ca="1">_xll.BDP(C44,"px_last")</f>
        <v>#NAME?</v>
      </c>
      <c r="M44" s="15" t="e" cm="1">
        <f t="array" aca="1" ref="M44" ca="1">_xll.BDP(C44,"COUNTRY_FULL_NAME")</f>
        <v>#NAME?</v>
      </c>
      <c r="N44" s="15" t="e" cm="1">
        <f t="array" aca="1" ref="N44" ca="1">_xll.BDP(C44,"px_last")</f>
        <v>#NAME?</v>
      </c>
      <c r="O44" s="15" t="e" cm="1">
        <f t="array" aca="1" ref="O44" ca="1">_xll.BDP(C44,"CRNCY")</f>
        <v>#NAME?</v>
      </c>
      <c r="Q44" s="15" t="e" cm="1">
        <f t="array" aca="1" ref="Q44" ca="1">_xll.BDP(C44,"GICS_SECTOR_NAME")</f>
        <v>#NAME?</v>
      </c>
      <c r="R44" s="15" t="e" cm="1">
        <f t="array" aca="1" ref="R44" ca="1">_xll.BDP(C44,"GICS_INDUSTRY_NAME")</f>
        <v>#NAME?</v>
      </c>
      <c r="S44" s="15" t="e" cm="1">
        <f t="array" aca="1" ref="S44" ca="1">_xll.BDP(C44,"GICS_INDUSTRY_GROUP_NAME")</f>
        <v>#NAME?</v>
      </c>
      <c r="T44" s="15" t="e" cm="1">
        <f t="array" aca="1" ref="T44" ca="1">_xll.BDP(C44,"GICS_SUB_INDUSTRY_NAME")</f>
        <v>#NAME?</v>
      </c>
      <c r="U44" s="15" t="s">
        <v>1523</v>
      </c>
      <c r="V44" s="15" t="e">
        <f ca="1">_xll.BDH(C44,"SALES_REV_TURN","FY 2009","FY 2009","Currency=USD","Period=FY","BEST_FPERIOD_OVERRIDE=FY","FILING_STATUS=MR","SCALING_FORMAT=MLN","FA_ADJUSTED=Adjusted","Sort=A","Dates=H","DateFormat=P","Fill=—","Direction=H","UseDPDF=Y")/M9</f>
        <v>#NAME?</v>
      </c>
      <c r="W44" s="15" t="e">
        <f ca="1">_xll.BDH(C44,"SALES_REV_TURN","FY 2019","FY 2019","Currency=USD","Period=FY","BEST_FPERIOD_OVERRIDE=FY","FILING_STATUS=MR","SCALING_FORMAT=MLN","FA_ADJUSTED=Adjusted","Sort=A","Dates=H","DateFormat=P","Fill=—","Direction=H","UseDPDF=Y")/M9</f>
        <v>#NAME?</v>
      </c>
      <c r="X44" s="15" t="e">
        <f ca="1">_xll.BDH(C44,"SALES_REV_TURN","FY 2020","FY 2020","Currency=USD","Period=FY","BEST_FPERIOD_OVERRIDE=FY","FILING_STATUS=MR","SCALING_FORMAT=MLN","FA_ADJUSTED=Adjusted","Sort=A","Dates=H","DateFormat=P","Fill=—","Direction=H","UseDPDF=Y")/M9</f>
        <v>#NAME?</v>
      </c>
      <c r="Y44" s="15" t="e">
        <f ca="1">_xll.BDH(C44,"SALES_REV_TURN","FY 2021","FY 2021","Currency=USD","Period=FY","BEST_FPERIOD_OVERRIDE=FY","FILING_STATUS=MR","SCALING_FORMAT=MLN","FA_ADJUSTED=Adjusted","Sort=A","Dates=H","DateFormat=P","Fill=—","Direction=H","UseDPDF=Y")/M9</f>
        <v>#NAME?</v>
      </c>
      <c r="Z44" s="15" t="e">
        <f ca="1">_xll.BDH(C44,"SALES_REV_TURN","FY 2022","FY 2022","Currency=USD","Period=FY","BEST_FPERIOD_OVERRIDE=FY","FILING_STATUS=MR","SCALING_FORMAT=MLN","FA_ADJUSTED=Adjusted","Sort=A","Dates=H","DateFormat=P","Fill=—","Direction=H","UseDPDF=Y")/M9</f>
        <v>#NAME?</v>
      </c>
      <c r="AA44" s="15" t="e">
        <f ca="1">+_xll.BDP($C44,AA$15,"BEST_FPERIOD_OVERRIDE="&amp;AA$16)/M9</f>
        <v>#NAME?</v>
      </c>
      <c r="AB44" s="15" t="e">
        <f ca="1">+_xll.BDP($C44,AB$15,"BEST_FPERIOD_OVERRIDE="&amp;AB$16)/M9</f>
        <v>#NAME?</v>
      </c>
      <c r="AC44" s="15" t="e">
        <f ca="1">+_xll.BDP($C44,AC$15,"BEST_FPERIOD_OVERRIDE="&amp;AC$16)</f>
        <v>#NAME?</v>
      </c>
      <c r="AD44" s="15" t="e">
        <f ca="1">+_xll.BDP($C44,AD$15,"BEST_FPERIOD_OVERRIDE="&amp;AD$16)</f>
        <v>#NAME?</v>
      </c>
      <c r="AF44" s="25" t="e">
        <f t="shared" ca="1" si="240"/>
        <v>#NAME?</v>
      </c>
      <c r="AG44" s="25" t="e">
        <f t="shared" ca="1" si="241"/>
        <v>#NAME?</v>
      </c>
      <c r="AH44" s="25" t="e">
        <f t="shared" ca="1" si="242"/>
        <v>#NAME?</v>
      </c>
      <c r="AI44" s="25" t="e">
        <f t="shared" ca="1" si="243"/>
        <v>#NAME?</v>
      </c>
      <c r="AJ44" s="25" t="e">
        <f t="shared" ca="1" si="244"/>
        <v>#NAME?</v>
      </c>
      <c r="AK44" s="25" t="e">
        <f t="shared" ca="1" si="245"/>
        <v>#NAME?</v>
      </c>
      <c r="AL44" s="25" t="e">
        <f t="shared" ca="1" si="291"/>
        <v>#NAME?</v>
      </c>
      <c r="AM44" s="25" t="e">
        <f t="shared" ca="1" si="246"/>
        <v>#NAME?</v>
      </c>
      <c r="AN44" s="25" t="e">
        <f t="shared" ca="1" si="247"/>
        <v>#NAME?</v>
      </c>
      <c r="AP44" s="15" t="e">
        <f ca="1">_xll.BDH(C44,"EBITDA","FY 2009","FY 2009","Currency=USD","Period=FY","BEST_FPERIOD_OVERRIDE=FY","FILING_STATUS=MR","SCALING_FORMAT=MLN","FA_ADJUSTED=Adjusted","Sort=A","Dates=H","DateFormat=P","Fill=—","Direction=H","UseDPDF=Y")/M9</f>
        <v>#NAME?</v>
      </c>
      <c r="AQ44" s="15" t="e">
        <f ca="1">_xll.BDH(C44,"EBITDA","FY 2019","FY 2019","Currency=USD","Period=FY","BEST_FPERIOD_OVERRIDE=FY","FILING_STATUS=MR","SCALING_FORMAT=MLN","FA_ADJUSTED=Adjusted","Sort=A","Dates=H","DateFormat=P","Fill=—","Direction=H","UseDPDF=Y")/M9</f>
        <v>#NAME?</v>
      </c>
      <c r="AR44" s="15" t="e">
        <f ca="1">_xll.BDH(C44,"EBITDA","FY 2020","FY 2020","Currency=USD","Period=FY","BEST_FPERIOD_OVERRIDE=FY","FILING_STATUS=MR","SCALING_FORMAT=MLN","FA_ADJUSTED=Adjusted","Sort=A","Dates=H","DateFormat=P","Fill=—","Direction=H","UseDPDF=Y")/M9</f>
        <v>#NAME?</v>
      </c>
      <c r="AS44" s="15" t="e">
        <f ca="1">_xll.BDH(C44,"EBITDA","FY 2021","FY 2021","Currency=USD","Period=FY","BEST_FPERIOD_OVERRIDE=FY","FILING_STATUS=MR","SCALING_FORMAT=MLN","FA_ADJUSTED=Adjusted","Sort=A","Dates=H","DateFormat=P","Fill=—","Direction=H","UseDPDF=Y")/M9</f>
        <v>#NAME?</v>
      </c>
      <c r="AT44" s="15" t="e">
        <f ca="1">_xll.BDH(C44,"EBITDA","FY 2022","FY 2022","Currency=USD","Period=FY","BEST_FPERIOD_OVERRIDE=FY","FILING_STATUS=MR","SCALING_FORMAT=MLN","FA_ADJUSTED=Adjusted","Sort=A","Dates=H","DateFormat=P","Fill=—","Direction=H","UseDPDF=Y")/M9</f>
        <v>#NAME?</v>
      </c>
      <c r="AU44" s="15" t="e">
        <f ca="1">+_xll.BDP($C44,AU$15,"BEST_FPERIOD_OVERRIDE="&amp;AU$16)/M9</f>
        <v>#NAME?</v>
      </c>
      <c r="AV44" s="15" t="e">
        <f ca="1">+_xll.BDP($C44,AV$15,"BEST_FPERIOD_OVERRIDE="&amp;AV$16)/M9</f>
        <v>#NAME?</v>
      </c>
      <c r="AW44" s="15" t="e">
        <f ca="1">+_xll.BDP($C44,AW$15,"BEST_FPERIOD_OVERRIDE="&amp;AW$16)/M9</f>
        <v>#NAME?</v>
      </c>
      <c r="AX44" s="15" t="e">
        <f ca="1">+_xll.BDP($C44,AX$15,"BEST_FPERIOD_OVERRIDE="&amp;AX$16)</f>
        <v>#NAME?</v>
      </c>
      <c r="AZ44" s="25" t="e">
        <f t="shared" ca="1" si="248"/>
        <v>#NAME?</v>
      </c>
      <c r="BA44" s="25" t="e">
        <f t="shared" ca="1" si="249"/>
        <v>#NAME?</v>
      </c>
      <c r="BB44" s="25" t="e">
        <f t="shared" ca="1" si="250"/>
        <v>#NAME?</v>
      </c>
      <c r="BC44" s="25" t="e">
        <f t="shared" ca="1" si="251"/>
        <v>#NAME?</v>
      </c>
      <c r="BD44" s="25" t="e">
        <f t="shared" ca="1" si="252"/>
        <v>#NAME?</v>
      </c>
      <c r="BE44" s="25" t="e">
        <f t="shared" ca="1" si="253"/>
        <v>#NAME?</v>
      </c>
      <c r="BF44" s="25" t="e">
        <f t="shared" ca="1" si="292"/>
        <v>#NAME?</v>
      </c>
      <c r="BG44" s="25" t="e">
        <f t="shared" ca="1" si="254"/>
        <v>#NAME?</v>
      </c>
      <c r="BH44" s="25" t="e">
        <f t="shared" ca="1" si="255"/>
        <v>#NAME?</v>
      </c>
      <c r="BJ44" s="25" t="e">
        <f t="shared" ca="1" si="256"/>
        <v>#NAME?</v>
      </c>
      <c r="BK44" s="25" t="e">
        <f t="shared" ca="1" si="257"/>
        <v>#NAME?</v>
      </c>
      <c r="BL44" s="25" t="e">
        <f t="shared" ca="1" si="258"/>
        <v>#NAME?</v>
      </c>
      <c r="BM44" s="25" t="e">
        <f t="shared" ca="1" si="259"/>
        <v>#NAME?</v>
      </c>
      <c r="BN44" s="25" t="e">
        <f t="shared" ca="1" si="260"/>
        <v>#NAME?</v>
      </c>
      <c r="BO44" s="25" t="e">
        <f t="shared" ca="1" si="261"/>
        <v>#NAME?</v>
      </c>
      <c r="BP44" s="25" t="e">
        <f t="shared" ca="1" si="262"/>
        <v>#NAME?</v>
      </c>
      <c r="BQ44" s="25" t="e">
        <f t="shared" ca="1" si="263"/>
        <v>#NAME?</v>
      </c>
      <c r="BR44" s="15" t="e">
        <f ca="1">_xll.BDH(C44,"EARN_FOR_COMMON","FY 2009","FY 2009","Currency=USD","Period=FY","BEST_FPERIOD_OVERRIDE=FY","FILING_STATUS=MR","SCALING_FORMAT=MLN","FA_ADJUSTED=Adjusted","Sort=A","Dates=H","DateFormat=P","Fill=—","Direction=H","UseDPDF=Y")/M9</f>
        <v>#NAME?</v>
      </c>
      <c r="BS44" s="15" t="e">
        <f ca="1">_xll.BDH(C44,"EARN_FOR_COMMON","FY 2019","FY 2019","Currency=USD","Period=FY","BEST_FPERIOD_OVERRIDE=FY","FILING_STATUS=MR","SCALING_FORMAT=MLN","FA_ADJUSTED=Adjusted","Sort=A","Dates=H","DateFormat=P","Fill=—","Direction=H","UseDPDF=Y")/M9</f>
        <v>#NAME?</v>
      </c>
      <c r="BT44" s="15" t="e">
        <f ca="1">_xll.BDH(C44,"EARN_FOR_COMMON","FY 2020","FY 2020","Currency=USD","Period=FY","BEST_FPERIOD_OVERRIDE=FY","FILING_STATUS=MR","SCALING_FORMAT=MLN","FA_ADJUSTED=Adjusted","Sort=A","Dates=H","DateFormat=P","Fill=—","Direction=H","UseDPDF=Y")/M9</f>
        <v>#NAME?</v>
      </c>
      <c r="BU44" s="15" t="e">
        <f ca="1">_xll.BDH(C44,"EARN_FOR_COMMON","FY 2021","FY 2021","Currency=USD","Period=FY","BEST_FPERIOD_OVERRIDE=FY","FILING_STATUS=MR","SCALING_FORMAT=MLN","FA_ADJUSTED=Adjusted","Sort=A","Dates=H","DateFormat=P","Fill=—","Direction=H","UseDPDF=Y")/M9</f>
        <v>#NAME?</v>
      </c>
      <c r="BV44" s="15" t="e">
        <f ca="1">_xll.BDH(C44,"EARN_FOR_COMMON","FY 2022","FY 2022","Currency=USD","Period=FY","BEST_FPERIOD_OVERRIDE=FY","FILING_STATUS=MR","SCALING_FORMAT=MLN","FA_ADJUSTED=Adjusted","Sort=A","Dates=H","DateFormat=P","Fill=—","Direction=H","UseDPDF=Y")/M9</f>
        <v>#NAME?</v>
      </c>
      <c r="BW44" s="15" t="e">
        <f ca="1">+_xll.BDP($C44,BW$15,"BEST_FPERIOD_OVERRIDE="&amp;BW$16)/M9</f>
        <v>#NAME?</v>
      </c>
      <c r="BX44" s="15" t="e">
        <f ca="1">+_xll.BDP($C44,BX$15,"BEST_FPERIOD_OVERRIDE="&amp;BX$16)/M9</f>
        <v>#NAME?</v>
      </c>
      <c r="BY44" s="15" t="e">
        <f ca="1">+_xll.BDP($C44,BY$15,"BEST_FPERIOD_OVERRIDE="&amp;BY$16)/M9</f>
        <v>#NAME?</v>
      </c>
      <c r="BZ44" s="15" t="e">
        <f ca="1">+_xll.BDP($C44,BZ$15,"BEST_FPERIOD_OVERRIDE="&amp;BZ$16)</f>
        <v>#NAME?</v>
      </c>
      <c r="CB44" s="25" t="e">
        <f t="shared" ca="1" si="264"/>
        <v>#NAME?</v>
      </c>
      <c r="CC44" s="25" t="e">
        <f t="shared" ca="1" si="265"/>
        <v>#NAME?</v>
      </c>
      <c r="CD44" s="25" t="e">
        <f t="shared" ca="1" si="266"/>
        <v>#NAME?</v>
      </c>
      <c r="CE44" s="25" t="e">
        <f t="shared" ca="1" si="267"/>
        <v>#NAME?</v>
      </c>
      <c r="CF44" s="25" t="e">
        <f t="shared" ca="1" si="268"/>
        <v>#NAME?</v>
      </c>
      <c r="CG44" s="25" t="e">
        <f t="shared" ca="1" si="269"/>
        <v>#NAME?</v>
      </c>
      <c r="CH44" s="25" t="e">
        <f t="shared" ca="1" si="293"/>
        <v>#NAME?</v>
      </c>
      <c r="CI44" s="25" t="e">
        <f t="shared" ca="1" si="270"/>
        <v>#NAME?</v>
      </c>
      <c r="CJ44" s="25" t="e">
        <f t="shared" ca="1" si="271"/>
        <v>#NAME?</v>
      </c>
      <c r="CM44" s="25" t="e">
        <f t="shared" ca="1" si="294"/>
        <v>#NAME?</v>
      </c>
      <c r="CN44" s="25" t="e">
        <f t="shared" ca="1" si="295"/>
        <v>#NAME?</v>
      </c>
      <c r="CO44" s="25" t="e">
        <f t="shared" ca="1" si="296"/>
        <v>#NAME?</v>
      </c>
      <c r="CP44" s="25" t="e">
        <f t="shared" ca="1" si="297"/>
        <v>#NAME?</v>
      </c>
      <c r="CQ44" s="25" t="e">
        <f t="shared" ca="1" si="298"/>
        <v>#NAME?</v>
      </c>
      <c r="CR44" s="25" t="e">
        <f t="shared" ca="1" si="299"/>
        <v>#NAME?</v>
      </c>
      <c r="CS44" s="25" t="e">
        <f t="shared" ca="1" si="300"/>
        <v>#NAME?</v>
      </c>
      <c r="CT44" s="15" t="e">
        <f t="shared" ca="1" si="301"/>
        <v>#NAME?</v>
      </c>
      <c r="CU44" s="25">
        <f>_xll.BDH($C44,"RETURN_ON_INV_CAPITAL","FY 2019","FY 2019","Currency=USD","Period=FY","BEST_FPERIOD_OVERRIDE=FY","FILING_STATUS=MR","FA_ADJUSTED=GAAP","Sort=A","Dates=H","DateFormat=P","Fill=—","Direction=H","UseDPDF=Y")/100</f>
        <v>6.2997999999999998E-2</v>
      </c>
      <c r="CV44" s="25">
        <f>_xll.BDH($C44,"RETURN_ON_INV_CAPITAL","FY 2020","FY 2020","Currency=USD","Period=FY","BEST_FPERIOD_OVERRIDE=FY","FILING_STATUS=MR","FA_ADJUSTED=GAAP","Sort=A","Dates=H","DateFormat=P","Fill=—","Direction=H","UseDPDF=Y")/100</f>
        <v>3.8800000000000002E-3</v>
      </c>
      <c r="CW44" s="25">
        <f>_xll.BDH($C44,"RETURN_ON_INV_CAPITAL","FY 2021","FY 2021","Currency=USD","Period=FY","BEST_FPERIOD_OVERRIDE=FY","FILING_STATUS=MR","FA_ADJUSTED=GAAP","Sort=A","Dates=H","DateFormat=P","Fill=—","Direction=H","UseDPDF=Y")/100</f>
        <v>5.4009000000000001E-2</v>
      </c>
      <c r="CX44" s="25">
        <f>_xll.BDH(C44,"RETURN_COM_EQY","FY 2022","FY 2022","Currency=USD","Period=FY","BEST_FPERIOD_OVERRIDE=FY","FILING_STATUS=MR","FA_ADJUSTED=GAAP","Sort=A","Dates=H","DateFormat=P","Fill=—","Direction=H","UseDPDF=Y")/100</f>
        <v>8.4030000000000007E-2</v>
      </c>
      <c r="CZ44" s="15">
        <f>_xll.BDH($C44,"RETURN_COM_EQY","FY 2019","FY 2019","Currency=USD","Period=FY","BEST_FPERIOD_OVERRIDE=FY","FILING_STATUS=MR","FA_ADJUSTED=GAAP","Sort=A","Dates=H","DateFormat=P","Fill=—","Direction=H","UseDPDF=Y")/100</f>
        <v>0.13082099999999999</v>
      </c>
      <c r="DA44" s="15">
        <f>_xll.BDH($C44,"RETURN_COM_EQY","FY 2020","FY 2020","Currency=USD","Period=FY","BEST_FPERIOD_OVERRIDE=FY","FILING_STATUS=MR","FA_ADJUSTED=GAAP","Sort=A","Dates=H","DateFormat=P","Fill=—","Direction=H","UseDPDF=Y")/100</f>
        <v>1.9547999999999999E-2</v>
      </c>
      <c r="DB44" s="15">
        <f>_xll.BDH($C44,"RETURN_COM_EQY","FY 2021","FY 2021","Currency=USD","Period=FY","BEST_FPERIOD_OVERRIDE=FY","FILING_STATUS=MR","FA_ADJUSTED=GAAP","Sort=A","Dates=H","DateFormat=P","Fill=—","Direction=H","UseDPDF=Y")/100</f>
        <v>6.8329000000000001E-2</v>
      </c>
      <c r="DC44" s="25">
        <f>_xll.BDH(C44,"RETURN_COM_EQY","FY 2022","FY 2022","Currency=USD","Period=FY","BEST_FPERIOD_OVERRIDE=FY","FILING_STATUS=MR","FA_ADJUSTED=GAAP","Sort=A","Dates=H","DateFormat=P","Fill=—","Direction=H","UseDPDF=Y")</f>
        <v>8.4030000000000005</v>
      </c>
      <c r="DD44" s="15" t="e">
        <f ca="1">(_xll.BDP(C44,"BEST_ROE","best_fperiod_override=23Y"))/100</f>
        <v>#NAME?</v>
      </c>
      <c r="DF44" s="25" t="e">
        <f ca="1">(_xll.BDP($C44,"BEST_DIV_YLD","best_fperiod_override=19Y"))/100</f>
        <v>#NAME?</v>
      </c>
      <c r="DG44" s="25" t="e">
        <f ca="1">(_xll.BDP($C44,"BEST_DIV_YLD","best_fperiod_override=20Y"))/100</f>
        <v>#NAME?</v>
      </c>
      <c r="DH44" s="25" t="e">
        <f ca="1">(_xll.BDP($C44,"BEST_DIV_YLD","best_fperiod_override=21Y"))/100</f>
        <v>#NAME?</v>
      </c>
      <c r="DI44" s="25" t="e">
        <f ca="1">(_xll.BDP($C44,"BEST_DIV_YLD","best_fperiod_override=22Y"))/100</f>
        <v>#NAME?</v>
      </c>
      <c r="DJ44" s="25" t="e">
        <f ca="1">(_xll.BDP($C44,"BEST_DIV_YLD","best_fperiod_override=23Y"))/100</f>
        <v>#NAME?</v>
      </c>
      <c r="DL44" s="48" t="e" cm="1">
        <f t="array" aca="1" ref="DL44" ca="1">_xll.BDP($C44,$DL$12)/1000/M9</f>
        <v>#NAME?</v>
      </c>
      <c r="DM44" s="48" t="e" cm="1">
        <f t="array" aca="1" ref="DM44" ca="1">_xll.BDP($C44,$DL$13)*1000/M9</f>
        <v>#NAME?</v>
      </c>
      <c r="DN44" s="48" t="e">
        <f t="shared" ca="1" si="273"/>
        <v>#NAME?</v>
      </c>
      <c r="DO44" s="48" t="e" cm="1">
        <f t="array" aca="1" ref="DO44" ca="1">_xll.BDP($C44,$DL$15)*1000</f>
        <v>#NAME?</v>
      </c>
      <c r="DQ44" s="15" t="e" cm="1">
        <f t="array" aca="1" ref="DQ44" ca="1">_xll.BDP(C44,"WACC")</f>
        <v>#NAME?</v>
      </c>
      <c r="DR44" s="15" t="e" cm="1">
        <f t="array" aca="1" ref="DR44" ca="1">_xll.BDP(C44,"WACC_COST_EQUITY")</f>
        <v>#NAME?</v>
      </c>
      <c r="DS44" s="15" t="e" cm="1">
        <f t="array" aca="1" ref="DS44" ca="1">_xll.BDP(C44,"WACC_COST_EQUITY")</f>
        <v>#NAME?</v>
      </c>
      <c r="DU44" s="15" t="e" cm="1">
        <f t="array" aca="1" ref="DU44" ca="1">_xll.BDP(C44,"BEST_PE_RATIO")</f>
        <v>#NAME?</v>
      </c>
      <c r="DV44" s="15" t="e" cm="1">
        <f t="array" aca="1" ref="DV44" ca="1">_xll.BDP(C44,"FIVE_YR_AVG_PRICE_EARNINGS")</f>
        <v>#NAME?</v>
      </c>
      <c r="DW44" s="15" t="e" cm="1">
        <f t="array" aca="1" ref="DW44" ca="1">_xll.BDP(C44,"10_YEAR_MOVING_AVERAGE_PE")</f>
        <v>#NAME?</v>
      </c>
      <c r="DY44" s="15" t="e" cm="1">
        <f t="array" aca="1" ref="DY44" ca="1">_xll.BDP(C44,"BEST_CUR_EV_TO_EBITDA")</f>
        <v>#NAME?</v>
      </c>
      <c r="DZ44" s="15" t="e" cm="1">
        <f t="array" aca="1" ref="DZ44" ca="1">_xll.BDP(C44,"FIVE_YEAR_AVG_EV_TO_T12_EBITDA")</f>
        <v>#NAME?</v>
      </c>
      <c r="EB44" s="15" t="e" cm="1">
        <f t="array" aca="1" ref="EB44" ca="1">_xll.BDP(C44,"BEST_PX_BPS_RATIO")</f>
        <v>#NAME?</v>
      </c>
      <c r="EC44" s="15" t="e" cm="1">
        <f t="array" aca="1" ref="EC44" ca="1">_xll.BDP(C44,"FIVE_YEAR_AVG_PRICE_BOOK")</f>
        <v>#NAME?</v>
      </c>
      <c r="ED44" s="15" t="e" cm="1">
        <f t="array" aca="1" ref="ED44" ca="1">_xll.BDP(C44,"EV_TO_T12M_SALES")</f>
        <v>#NAME?</v>
      </c>
      <c r="EE44" s="15" t="e" cm="1">
        <f t="array" aca="1" ref="EE44" ca="1">_xll.BDP(C44,"AVERAGE_EV_TO_T12M_SALES")</f>
        <v>#NAME?</v>
      </c>
      <c r="EF44" s="15" t="e">
        <f ca="1">_xll.BDP(C44,"BEST_CURRENT_EV_BEST_SALES","best_fperiod_override=23Y")</f>
        <v>#NAME?</v>
      </c>
      <c r="EH44" s="15" t="e" cm="1">
        <f t="array" aca="1" ref="EH44" ca="1">_xll.BDP(C44,"CF_FREE_CASH_FLOW")/M9</f>
        <v>#NAME?</v>
      </c>
      <c r="EI44" s="15" t="e" cm="1">
        <f t="array" aca="1" ref="EI44" ca="1">_xll.BDP(C44,"FREE_CASH_FLOW_YIELD")/100</f>
        <v>#NAME?</v>
      </c>
      <c r="EJ44" s="15" t="e" cm="1">
        <f t="array" aca="1" ref="EJ44" ca="1">_xll.BDP(C44,"TRAIL_12M_FREE_CASH_FLOW_PER_SH")/M9</f>
        <v>#NAME?</v>
      </c>
      <c r="EL44" s="15" t="e" cm="1">
        <f t="array" aca="1" ref="EL44" ca="1">_xll.BDP(C44,"CF_CASH_FROM_OPER")/M9</f>
        <v>#NAME?</v>
      </c>
      <c r="EM44" s="15" t="e" cm="1">
        <f t="array" aca="1" ref="EM44" ca="1">_xll.BDP(C44,"CF_CASH_FROM_INV_ACT")/M9</f>
        <v>#NAME?</v>
      </c>
      <c r="EN44" s="15" t="e" cm="1">
        <f t="array" aca="1" ref="EN44" ca="1">_xll.BDP(C44,"CF_CASH_FROM_FNC_ACT")/M9</f>
        <v>#NAME?</v>
      </c>
      <c r="EP44" s="15" t="e" cm="1">
        <f t="array" aca="1" ref="EP44" ca="1">_xll.BDP(C44,"TOT_ANALYST_REC")</f>
        <v>#NAME?</v>
      </c>
      <c r="EQ44" s="15" t="e" cm="1">
        <f t="array" aca="1" ref="EQ44" ca="1">_xll.BDP(C44,"TOT_BUY_REC")</f>
        <v>#NAME?</v>
      </c>
      <c r="ER44" s="15" t="e" cm="1">
        <f t="array" aca="1" ref="ER44" ca="1">_xll.BDP(C44,"TOT_HOLD_REC")</f>
        <v>#NAME?</v>
      </c>
      <c r="ES44" s="15" t="e" cm="1">
        <f t="array" aca="1" ref="ES44" ca="1">_xll.BDP(C44,"TOT_SELL_REC")</f>
        <v>#NAME?</v>
      </c>
      <c r="ET44" s="15" t="e" cm="1">
        <f t="array" aca="1" ref="ET44" ca="1">_xll.BDP(C44,"EQY_REC_CONS")</f>
        <v>#NAME?</v>
      </c>
      <c r="EV44" s="15" t="e" cm="1">
        <f t="array" aca="1" ref="EV44" ca="1">_xll.BDP(C44,"BEST_TARGET_HI")</f>
        <v>#NAME?</v>
      </c>
      <c r="EW44" s="15" t="e" cm="1">
        <f t="array" aca="1" ref="EW44" ca="1">_xll.BDP(C44,"BEST_TARGET_LO")</f>
        <v>#NAME?</v>
      </c>
      <c r="EX44" s="15" t="e" cm="1">
        <f t="array" aca="1" ref="EX44" ca="1">_xll.BDP(C44,"BEST_TARGET_MEDIAN")</f>
        <v>#NAME?</v>
      </c>
      <c r="EZ44" s="15" t="e" cm="1">
        <f t="array" aca="1" ref="EZ44" ca="1">_xll.BDP(C44,"BEST_TARGET_1WK_CHG")</f>
        <v>#NAME?</v>
      </c>
      <c r="FA44" s="15" t="e" cm="1">
        <f t="array" aca="1" ref="FA44" ca="1">_xll.BDP(C44,"BEST_TARGET_4WK_CHG")</f>
        <v>#NAME?</v>
      </c>
      <c r="FB44" s="15" t="e" cm="1">
        <f t="array" aca="1" ref="FB44" ca="1">_xll.BDP(C44,"BEST_TARGET_3MO_CHG")</f>
        <v>#NAME?</v>
      </c>
      <c r="FC44" s="15" t="e" cm="1">
        <f t="array" aca="1" ref="FC44" ca="1">_xll.BDP(C44,"BEST_TARGET_6MO_CHG")</f>
        <v>#NAME?</v>
      </c>
      <c r="FE44" s="15" t="e" cm="1">
        <f t="array" aca="1" ref="FE44" ca="1">_xll.BDP(C44,"ANNOUNCEMENT_DT")</f>
        <v>#NAME?</v>
      </c>
      <c r="FF44" s="15" t="e" cm="1">
        <f t="array" aca="1" ref="FF44" ca="1">_xll.BDP(C44,"EXPECTED_REPORT_DT")</f>
        <v>#NAME?</v>
      </c>
      <c r="FG44" s="15" t="e" cm="1">
        <f t="array" aca="1" ref="FG44" ca="1">_xll.BDP(C44,"EARNINGS_RELATED_IMPLIED_MOVE")</f>
        <v>#NAME?</v>
      </c>
      <c r="FI44" s="15" t="e" cm="1">
        <f t="array" aca="1" ref="FI44" ca="1">_xll.BDP(C44,"SALES_SURPRISE_LAST_QTR")</f>
        <v>#NAME?</v>
      </c>
      <c r="FJ44" s="15" t="e" cm="1">
        <f t="array" aca="1" ref="FJ44" ca="1">_xll.BDP(C44,"EPS_SURPRISE_LAST_QTR")</f>
        <v>#NAME?</v>
      </c>
      <c r="FL44" s="15" t="e">
        <f ca="1">(_xll.BDP(C44,"VOLUME_AVG_5D"))/1000</f>
        <v>#NAME?</v>
      </c>
      <c r="FM44" s="15" t="e">
        <f ca="1">(_xll.BDP(C44,"VOLUME_AVG_3M"))/1000</f>
        <v>#NAME?</v>
      </c>
      <c r="FN44" s="15" t="e">
        <f ca="1">(_xll.BDP(C44,"VOLUME_AVG_6M"))/1000</f>
        <v>#NAME?</v>
      </c>
      <c r="FP44" s="15" t="e" cm="1">
        <f t="array" aca="1" ref="FP44" ca="1">_xll.BDP(C44,"CIE_DES")</f>
        <v>#NAME?</v>
      </c>
      <c r="FQ44" s="15" t="s">
        <v>869</v>
      </c>
      <c r="FS44" s="15" t="e" cm="1">
        <f t="array" aca="1" ref="FS44" ca="1">_xll.BDP(C44,"HIGH_52WEEK")</f>
        <v>#NAME?</v>
      </c>
      <c r="FT44" s="15" t="e" cm="1">
        <f t="array" aca="1" ref="FT44" ca="1">_xll.BDP(C44,"LOW_52WEEK")</f>
        <v>#NAME?</v>
      </c>
      <c r="FV44" s="15" t="e" cm="1">
        <f t="array" aca="1" ref="FV44" ca="1">_xll.BDP(C44,"CHG_PCT_WTD")</f>
        <v>#NAME?</v>
      </c>
      <c r="FW44" s="15" t="e" cm="1">
        <f t="array" aca="1" ref="FW44" ca="1">_xll.BDP(C44,"CHG_PCT_MTD")</f>
        <v>#NAME?</v>
      </c>
      <c r="FX44" s="15" t="e" cm="1">
        <f t="array" aca="1" ref="FX44" ca="1">_xll.BDP(C44,"CHG_PCT_YTD")</f>
        <v>#NAME?</v>
      </c>
      <c r="FY44" s="15" t="e" cm="1">
        <f t="array" aca="1" ref="FY44" ca="1">_xll.BDP(C44,"CHG_PCT_1YR")</f>
        <v>#NAME?</v>
      </c>
      <c r="GA44" s="15" t="e">
        <f ca="1">_xll.BDP($C44,"BEST_NET_DEBT","best_fperiod_override=19Y")/M9</f>
        <v>#NAME?</v>
      </c>
      <c r="GB44" s="15" t="e">
        <f ca="1">_xll.BDP($C44,"BEST_NET_DEBT","best_fperiod_override=20Y")/M9</f>
        <v>#NAME?</v>
      </c>
      <c r="GC44" s="15" t="e">
        <f ca="1">_xll.BDP($C44,"BEST_NET_DEBT","best_fperiod_override=21Y")/M9</f>
        <v>#NAME?</v>
      </c>
      <c r="GD44" s="15" t="e">
        <f ca="1">_xll.BDP($C44,"BEST_NET_DEBT","best_fperiod_override=22Y")/M9</f>
        <v>#NAME?</v>
      </c>
      <c r="GE44" s="15" t="e">
        <f ca="1">_xll.BDP($C44,"BEST_NET_DEBT","best_fperiod_override=23Y")/M9</f>
        <v>#NAME?</v>
      </c>
      <c r="GG44" s="15" t="e">
        <f t="shared" ca="1" si="274"/>
        <v>#NAME?</v>
      </c>
      <c r="GH44" s="15" t="e">
        <f t="shared" ca="1" si="275"/>
        <v>#NAME?</v>
      </c>
      <c r="GI44" s="15" t="e">
        <f t="shared" ca="1" si="276"/>
        <v>#NAME?</v>
      </c>
      <c r="GJ44" s="15" t="e">
        <f t="shared" ca="1" si="277"/>
        <v>#NAME?</v>
      </c>
      <c r="GK44" s="15" t="e">
        <f t="shared" ca="1" si="278"/>
        <v>#NAME?</v>
      </c>
      <c r="GM44" s="15" t="e" cm="1">
        <f t="array" aca="1" ref="GM44" ca="1">_xll.BDP(C44,"NET_DEBT_TO_EBITDA")</f>
        <v>#NAME?</v>
      </c>
      <c r="GN44" s="15" t="e" cm="1">
        <f t="array" aca="1" ref="GN44" ca="1">_xll.BDP(C44,"EBIT_TO_INT_EXP")</f>
        <v>#NAME?</v>
      </c>
      <c r="GO44" s="15" t="e" cm="1">
        <f t="array" aca="1" ref="GO44" ca="1">_xll.BDP(C44,"TOT_DEBT_TO_TOT_EQY")</f>
        <v>#NAME?</v>
      </c>
      <c r="GP44" s="15" t="e" cm="1">
        <f t="array" aca="1" ref="GP44" ca="1">_xll.BDP(C44,"TOT_DEBT_TO_TOT_ASSET")</f>
        <v>#NAME?</v>
      </c>
      <c r="GQ44" s="15" t="e" cm="1">
        <f t="array" aca="1" ref="GQ44" ca="1">_xll.BDP(C44,"ALTMAN_Z_SCORE")</f>
        <v>#NAME?</v>
      </c>
      <c r="GR44" s="15" t="e" cm="1">
        <f t="array" aca="1" ref="GR44" ca="1">_xll.BDP(C44,"CASH_%_CURRENT_MARKET_CAP")</f>
        <v>#NAME?</v>
      </c>
      <c r="GS44" s="15" t="e" cm="1">
        <f t="array" aca="1" ref="GS44" ca="1">_xll.BDP(C44,"CASH_TO_TOT_ASSET")</f>
        <v>#NAME?</v>
      </c>
      <c r="GU44" s="15" t="e" cm="1">
        <f t="array" aca="1" ref="GU44" ca="1">_xll.BDP(C44,"BOARD_SIZE")</f>
        <v>#NAME?</v>
      </c>
      <c r="GV44" s="15" t="e" cm="1">
        <f t="array" aca="1" ref="GV44" ca="1">_xll.BDP(C44,"PCT_INDEPENDENT_DIRECTORS")</f>
        <v>#NAME?</v>
      </c>
      <c r="GW44" s="15" t="e" cm="1">
        <f t="array" aca="1" ref="GW44" ca="1">_xll.BDP(C44,"BOARD_MEETING_ATTENDANCE_PCT")</f>
        <v>#NAME?</v>
      </c>
      <c r="GX44" s="15" t="e" cm="1">
        <f t="array" aca="1" ref="GX44" ca="1">_xll.BDP(C44,"BOARD_MEETINGS_PER_YR")</f>
        <v>#NAME?</v>
      </c>
      <c r="GY44" s="15" t="e" cm="1">
        <f t="array" aca="1" ref="GY44" ca="1">_xll.BDP(C44,"NUMBER_OF_WOMEN_ON_BOARD")</f>
        <v>#NAME?</v>
      </c>
      <c r="GZ44" s="15" t="e" cm="1">
        <f t="array" aca="1" ref="GZ44" ca="1">_xll.BDP(C44,"BOARD_AVERAGE_TENURE")</f>
        <v>#NAME?</v>
      </c>
      <c r="HA44" s="15" t="e" cm="1">
        <f t="array" aca="1" ref="HA44" ca="1">_xll.BDP(C44,"BOARD_AVERAGE_AGE")</f>
        <v>#NAME?</v>
      </c>
      <c r="HC44" s="15" t="e" cm="1">
        <f t="array" aca="1" ref="HC44" ca="1">_xll.BDP(C44,"TOT_COMP_AW_TO_CEO_&amp;_EQUIV")</f>
        <v>#NAME?</v>
      </c>
      <c r="HD44" s="15" t="e" cm="1">
        <f t="array" aca="1" ref="HD44" ca="1">_xll.BDP(C44,"TOT_COMPENSATION_AW_TO_EXECS")</f>
        <v>#NAME?</v>
      </c>
      <c r="HE44" s="15" t="e" cm="1">
        <f t="array" aca="1" ref="HE44" ca="1">_xll.BDP(C44,"CF_STOCK_BASED_COMPENSATION")</f>
        <v>#NAME?</v>
      </c>
      <c r="HF44" s="15" t="e" cm="1">
        <f t="array" aca="1" ref="HF44" ca="1">_xll.BDP(C44,"AVERAGE_BOD_TOTAL_COMPENSATION")</f>
        <v>#NAME?</v>
      </c>
      <c r="HH44" s="15" t="e" cm="1">
        <f t="array" aca="1" ref="HH44" ca="1">_xll.BDP(C44,"ISS_QUALITYSCORE")</f>
        <v>#NAME?</v>
      </c>
      <c r="HK44" s="15" t="e" cm="1">
        <f t="array" aca="1" ref="HK44" ca="1">_xll.BDP(C44,"EQY_SH_OUT")</f>
        <v>#NAME?</v>
      </c>
      <c r="HL44" s="15" t="e">
        <f t="shared" ca="1" si="279"/>
        <v>#NAME?</v>
      </c>
      <c r="HN44" s="15">
        <v>8.5</v>
      </c>
      <c r="HO44" s="15">
        <v>2</v>
      </c>
      <c r="HP44" s="39" t="e">
        <f t="shared" ca="1" si="280"/>
        <v>#NAME?</v>
      </c>
      <c r="HQ44" s="15" t="e">
        <f t="shared" ca="1" si="281"/>
        <v>#NAME?</v>
      </c>
      <c r="HS44" s="15" t="e">
        <f t="shared" ca="1" si="302"/>
        <v>#NAME?</v>
      </c>
      <c r="HU44" s="15" t="e">
        <f t="shared" ca="1" si="282"/>
        <v>#NAME?</v>
      </c>
      <c r="HW44" s="15" t="e">
        <f t="shared" ca="1" si="303"/>
        <v>#NAME?</v>
      </c>
      <c r="HY44" s="39" t="e">
        <f t="shared" ca="1" si="283"/>
        <v>#NAME?</v>
      </c>
      <c r="IA44" s="15" t="e">
        <f t="shared" ca="1" si="284"/>
        <v>#NAME?</v>
      </c>
      <c r="IB44" s="15" t="e">
        <f t="shared" ca="1" si="285"/>
        <v>#NAME?</v>
      </c>
      <c r="IC44" s="15" t="e">
        <f t="shared" ca="1" si="286"/>
        <v>#NAME?</v>
      </c>
      <c r="ID44" s="15" t="e">
        <f t="shared" ca="1" si="287"/>
        <v>#NAME?</v>
      </c>
      <c r="IE44" s="39" t="e">
        <f t="shared" ca="1" si="288"/>
        <v>#NAME?</v>
      </c>
      <c r="IF44" s="39" t="e">
        <f t="shared" ca="1" si="289"/>
        <v>#NAME?</v>
      </c>
      <c r="IG44" s="39" t="e">
        <f t="shared" ca="1" si="290"/>
        <v>#NAME?</v>
      </c>
      <c r="II44" s="15">
        <f t="shared" si="304"/>
        <v>25</v>
      </c>
    </row>
    <row r="45" spans="1:243">
      <c r="A45" s="15">
        <f t="shared" si="305"/>
        <v>25</v>
      </c>
      <c r="B45" s="15" t="s">
        <v>54</v>
      </c>
      <c r="C45" s="15" t="s">
        <v>517</v>
      </c>
      <c r="D45" s="15" t="s">
        <v>53</v>
      </c>
      <c r="E45" s="15" t="str">
        <f t="shared" si="236"/>
        <v>ACNB34</v>
      </c>
      <c r="F45" s="15">
        <f t="shared" si="237"/>
        <v>25</v>
      </c>
      <c r="G45" s="15" t="str">
        <f t="shared" si="238"/>
        <v>Accenture PLC</v>
      </c>
      <c r="H45" s="24">
        <v>6.5604499999999998E-3</v>
      </c>
      <c r="I45" s="15" t="e" cm="1">
        <f t="array" aca="1" ref="I45" ca="1">_xll.BDP(C45,"GICS_SECTOR_NAME")</f>
        <v>#NAME?</v>
      </c>
      <c r="J45" s="15" t="e">
        <f t="shared" ca="1" si="239"/>
        <v>#NAME?</v>
      </c>
      <c r="K45" s="46" t="e" cm="1">
        <f t="array" aca="1" ref="K45" ca="1">_xll.BDP(C45,"BEST_PE_RATIO")</f>
        <v>#NAME?</v>
      </c>
      <c r="L45" s="46" t="e" cm="1">
        <f t="array" aca="1" ref="L45" ca="1">_xll.BDP(C45,"px_last")</f>
        <v>#NAME?</v>
      </c>
      <c r="M45" s="15" t="e" cm="1">
        <f t="array" aca="1" ref="M45" ca="1">_xll.BDP(C45,"COUNTRY_FULL_NAME")</f>
        <v>#NAME?</v>
      </c>
      <c r="N45" s="15" t="e" cm="1">
        <f t="array" aca="1" ref="N45" ca="1">_xll.BDP(C45,"px_last")</f>
        <v>#NAME?</v>
      </c>
      <c r="O45" s="15" t="e" cm="1">
        <f t="array" aca="1" ref="O45" ca="1">_xll.BDP(C45,"CRNCY")</f>
        <v>#NAME?</v>
      </c>
      <c r="Q45" s="15" t="e" cm="1">
        <f t="array" aca="1" ref="Q45" ca="1">_xll.BDP(C45,"GICS_SECTOR_NAME")</f>
        <v>#NAME?</v>
      </c>
      <c r="R45" s="15" t="e" cm="1">
        <f t="array" aca="1" ref="R45" ca="1">_xll.BDP(C45,"GICS_INDUSTRY_NAME")</f>
        <v>#NAME?</v>
      </c>
      <c r="S45" s="15" t="e" cm="1">
        <f t="array" aca="1" ref="S45" ca="1">_xll.BDP(C45,"GICS_INDUSTRY_GROUP_NAME")</f>
        <v>#NAME?</v>
      </c>
      <c r="T45" s="15" t="e" cm="1">
        <f t="array" aca="1" ref="T45" ca="1">_xll.BDP(C45,"GICS_SUB_INDUSTRY_NAME")</f>
        <v>#NAME?</v>
      </c>
      <c r="U45" s="15" t="s">
        <v>1521</v>
      </c>
      <c r="V45" s="15">
        <f>_xll.BDH(C45,"SALES_REV_TURN","FY 2009","FY 2009","Currency=USD","Period=FY","BEST_FPERIOD_OVERRIDE=FY","FILING_STATUS=MR","SCALING_FORMAT=MLN","FA_ADJUSTED=Adjusted","Sort=A","Dates=H","DateFormat=P","Fill=—","Direction=H","UseDPDF=Y")</f>
        <v>23170.968000000001</v>
      </c>
      <c r="W45" s="15">
        <f>_xll.BDH(C45,"SALES_REV_TURN","FY 2019","FY 2019","Currency=USD","Period=FY","BEST_FPERIOD_OVERRIDE=FY","FILING_STATUS=MR","SCALING_FORMAT=MLN","FA_ADJUSTED=Adjusted","Sort=A","Dates=H","DateFormat=P","Fill=—","Direction=H","UseDPDF=Y")</f>
        <v>43215.012999999999</v>
      </c>
      <c r="X45" s="15">
        <f>_xll.BDH(C45,"SALES_REV_TURN","FY 2020","FY 2020","Currency=USD","Period=FY","BEST_FPERIOD_OVERRIDE=FY","FILING_STATUS=MR","SCALING_FORMAT=MLN","FA_ADJUSTED=Adjusted","Sort=A","Dates=H","DateFormat=P","Fill=—","Direction=H","UseDPDF=Y")</f>
        <v>44327.038999999997</v>
      </c>
      <c r="Y45" s="15">
        <f>_xll.BDH(C45,"SALES_REV_TURN","FY 2021","FY 2021","Currency=USD","Period=FY","BEST_FPERIOD_OVERRIDE=FY","FILING_STATUS=MR","SCALING_FORMAT=MLN","FA_ADJUSTED=Adjusted","Sort=A","Dates=H","DateFormat=P","Fill=—","Direction=H","UseDPDF=Y")</f>
        <v>50533.389000000003</v>
      </c>
      <c r="Z45" s="15">
        <f>_xll.BDH(C45,"SALES_REV_TURN","FY 2022","FY 2022","Currency=USD","Period=FY","BEST_FPERIOD_OVERRIDE=FY","FILING_STATUS=MR","SCALING_FORMAT=MLN","FA_ADJUSTED=Adjusted","Sort=A","Dates=H","DateFormat=P","Fill=—","Direction=H","UseDPDF=Y")</f>
        <v>61594.305</v>
      </c>
      <c r="AA45" s="15" t="e">
        <f ca="1">+_xll.BDP($C45,AA$15,"BEST_FPERIOD_OVERRIDE="&amp;AA$16)</f>
        <v>#NAME?</v>
      </c>
      <c r="AB45" s="15" t="e">
        <f ca="1">+_xll.BDP($C45,AB$15,"BEST_FPERIOD_OVERRIDE="&amp;AB$16)</f>
        <v>#NAME?</v>
      </c>
      <c r="AC45" s="15" t="e">
        <f ca="1">+_xll.BDP($C45,AC$15,"BEST_FPERIOD_OVERRIDE="&amp;AC$16)</f>
        <v>#NAME?</v>
      </c>
      <c r="AD45" s="15" t="e">
        <f ca="1">+_xll.BDP($C45,AD$15,"BEST_FPERIOD_OVERRIDE="&amp;AD$16)</f>
        <v>#NAME?</v>
      </c>
      <c r="AF45" s="25">
        <f t="shared" si="240"/>
        <v>2.5732399987939303E-2</v>
      </c>
      <c r="AG45" s="25">
        <f t="shared" si="241"/>
        <v>0.14001273579315798</v>
      </c>
      <c r="AH45" s="25">
        <f t="shared" si="242"/>
        <v>0.21888332088710682</v>
      </c>
      <c r="AI45" s="25" t="e">
        <f t="shared" ca="1" si="243"/>
        <v>#NAME?</v>
      </c>
      <c r="AJ45" s="25" t="e">
        <f t="shared" ca="1" si="244"/>
        <v>#NAME?</v>
      </c>
      <c r="AK45" s="25" t="e">
        <f t="shared" ca="1" si="245"/>
        <v>#NAME?</v>
      </c>
      <c r="AL45" s="25" t="e">
        <f t="shared" ca="1" si="291"/>
        <v>#NAME?</v>
      </c>
      <c r="AM45" s="25" t="e">
        <f t="shared" ca="1" si="246"/>
        <v>#NAME?</v>
      </c>
      <c r="AN45" s="25">
        <f t="shared" si="247"/>
        <v>6.4312216280523193E-2</v>
      </c>
      <c r="AP45" s="15">
        <f>_xll.BDH(C45,"EBITDA","FY 2009","FY 2009","Currency=USD","Period=FY","BEST_FPERIOD_OVERRIDE=FY","FILING_STATUS=MR","SCALING_FORMAT=MLN","FA_ADJUSTED=Adjusted","Sort=A","Dates=H","DateFormat=P","Fill=—","Direction=H","UseDPDF=Y")</f>
        <v>3391.7289999999998</v>
      </c>
      <c r="AQ45" s="15">
        <f>_xll.BDH(C45,"EBITDA","FY 2019","FY 2019","Currency=USD","Period=FY","BEST_FPERIOD_OVERRIDE=FY","FILING_STATUS=MR","SCALING_FORMAT=MLN","FA_ADJUSTED=Adjusted","Sort=A","Dates=H","DateFormat=P","Fill=—","Direction=H","UseDPDF=Y")</f>
        <v>7197.8339999999998</v>
      </c>
      <c r="AR45" s="15">
        <f>_xll.BDH(C45,"EBITDA","FY 2020","FY 2020","Currency=USD","Period=FY","BEST_FPERIOD_OVERRIDE=FY","FILING_STATUS=MR","SCALING_FORMAT=MLN","FA_ADJUSTED=Adjusted","Sort=A","Dates=H","DateFormat=P","Fill=—","Direction=H","UseDPDF=Y")</f>
        <v>9008.8089999999993</v>
      </c>
      <c r="AS45" s="15">
        <f>_xll.BDH(C45,"EBITDA","FY 2021","FY 2021","Currency=USD","Period=FY","BEST_FPERIOD_OVERRIDE=FY","FILING_STATUS=MR","SCALING_FORMAT=MLN","FA_ADJUSTED=Adjusted","Sort=A","Dates=H","DateFormat=P","Fill=—","Direction=H","UseDPDF=Y")</f>
        <v>10254.286</v>
      </c>
      <c r="AT45" s="15">
        <f>_xll.BDH(C45,"EBITDA","FY 2022","FY 2022","Currency=USD","Period=FY","BEST_FPERIOD_OVERRIDE=FY","FILING_STATUS=MR","SCALING_FORMAT=MLN","FA_ADJUSTED=Adjusted","Sort=A","Dates=H","DateFormat=P","Fill=—","Direction=H","UseDPDF=Y")</f>
        <v>12208.398999999999</v>
      </c>
      <c r="AU45" s="15" t="e">
        <f ca="1">+_xll.BDP($C45,AU$15,"BEST_FPERIOD_OVERRIDE="&amp;AU$16)</f>
        <v>#NAME?</v>
      </c>
      <c r="AV45" s="15" t="e">
        <f ca="1">+_xll.BDP($C45,AV$15,"BEST_FPERIOD_OVERRIDE="&amp;AV$16)</f>
        <v>#NAME?</v>
      </c>
      <c r="AW45" s="15" t="e">
        <f ca="1">+_xll.BDP($C45,AW$15,"BEST_FPERIOD_OVERRIDE="&amp;AW$16)</f>
        <v>#NAME?</v>
      </c>
      <c r="AX45" s="15" t="e">
        <f ca="1">+_xll.BDP($C45,AX$15,"BEST_FPERIOD_OVERRIDE="&amp;AX$16)</f>
        <v>#NAME?</v>
      </c>
      <c r="AZ45" s="25">
        <f t="shared" si="248"/>
        <v>0.25159999522078436</v>
      </c>
      <c r="BA45" s="25">
        <f t="shared" si="249"/>
        <v>0.13825101631081327</v>
      </c>
      <c r="BB45" s="25">
        <f t="shared" si="250"/>
        <v>0.19056548647073024</v>
      </c>
      <c r="BC45" s="25" t="e">
        <f t="shared" ca="1" si="251"/>
        <v>#NAME?</v>
      </c>
      <c r="BD45" s="25" t="e">
        <f t="shared" ca="1" si="252"/>
        <v>#NAME?</v>
      </c>
      <c r="BE45" s="25" t="e">
        <f t="shared" ca="1" si="253"/>
        <v>#NAME?</v>
      </c>
      <c r="BF45" s="25" t="e">
        <f t="shared" ca="1" si="292"/>
        <v>#NAME?</v>
      </c>
      <c r="BG45" s="25" t="e">
        <f t="shared" ca="1" si="254"/>
        <v>#NAME?</v>
      </c>
      <c r="BH45" s="25">
        <f t="shared" si="255"/>
        <v>7.8147221914401932E-2</v>
      </c>
      <c r="BJ45" s="25">
        <f t="shared" si="256"/>
        <v>0.16655864479318797</v>
      </c>
      <c r="BK45" s="25">
        <f t="shared" si="257"/>
        <v>0.20323507284120645</v>
      </c>
      <c r="BL45" s="25">
        <f t="shared" si="258"/>
        <v>0.20292100337857807</v>
      </c>
      <c r="BM45" s="25">
        <f t="shared" si="259"/>
        <v>0.19820661991396768</v>
      </c>
      <c r="BN45" s="25" t="e">
        <f t="shared" ca="1" si="260"/>
        <v>#NAME?</v>
      </c>
      <c r="BO45" s="25" t="e">
        <f t="shared" ca="1" si="261"/>
        <v>#NAME?</v>
      </c>
      <c r="BP45" s="25" t="e">
        <f t="shared" ca="1" si="262"/>
        <v>#NAME?</v>
      </c>
      <c r="BQ45" s="25" t="e">
        <f t="shared" ca="1" si="263"/>
        <v>#NAME?</v>
      </c>
      <c r="BR45" s="15">
        <f>_xll.BDH(C45,"EARN_FOR_COMMON","FY 2009","FY 2009","Currency=USD","Period=FY","BEST_FPERIOD_OVERRIDE=FY","FILING_STATUS=MR","SCALING_FORMAT=MLN","FA_ADJUSTED=Adjusted","Sort=A","Dates=H","DateFormat=P","Fill=—","Direction=H","UseDPDF=Y")</f>
        <v>1751.1078</v>
      </c>
      <c r="BS45" s="15">
        <f>_xll.BDH(C45,"EARN_FOR_COMMON","FY 2019","FY 2019","Currency=USD","Period=FY","BEST_FPERIOD_OVERRIDE=FY","FILING_STATUS=MR","SCALING_FORMAT=MLN","FA_ADJUSTED=Adjusted","Sort=A","Dates=H","DateFormat=P","Fill=—","Direction=H","UseDPDF=Y")</f>
        <v>4779.1120000000001</v>
      </c>
      <c r="BT45" s="15">
        <f>_xll.BDH(C45,"EARN_FOR_COMMON","FY 2020","FY 2020","Currency=USD","Period=FY","BEST_FPERIOD_OVERRIDE=FY","FILING_STATUS=MR","SCALING_FORMAT=MLN","FA_ADJUSTED=Adjusted","Sort=A","Dates=H","DateFormat=P","Fill=—","Direction=H","UseDPDF=Y")</f>
        <v>4828.1719999999996</v>
      </c>
      <c r="BU45" s="15">
        <f>_xll.BDH(C45,"EARN_FOR_COMMON","FY 2021","FY 2021","Currency=USD","Period=FY","BEST_FPERIOD_OVERRIDE=FY","FILING_STATUS=MR","SCALING_FORMAT=MLN","FA_ADJUSTED=Adjusted","Sort=A","Dates=H","DateFormat=P","Fill=—","Direction=H","UseDPDF=Y")</f>
        <v>5677.24</v>
      </c>
      <c r="BV45" s="15">
        <f>_xll.BDH(C45,"EARN_FOR_COMMON","FY 2022","FY 2022","Currency=USD","Period=FY","BEST_FPERIOD_OVERRIDE=FY","FILING_STATUS=MR","SCALING_FORMAT=MLN","FA_ADJUSTED=Adjusted","Sort=A","Dates=H","DateFormat=P","Fill=—","Direction=H","UseDPDF=Y")</f>
        <v>6953.2412999999997</v>
      </c>
      <c r="BW45" s="15" t="e">
        <f ca="1">+_xll.BDP($C45,BW$15,"BEST_FPERIOD_OVERRIDE="&amp;BW$16)</f>
        <v>#NAME?</v>
      </c>
      <c r="BX45" s="15" t="e">
        <f ca="1">+_xll.BDP($C45,BX$15,"BEST_FPERIOD_OVERRIDE="&amp;BX$16)</f>
        <v>#NAME?</v>
      </c>
      <c r="BY45" s="15" t="e">
        <f ca="1">+_xll.BDP($C45,BY$15,"BEST_FPERIOD_OVERRIDE="&amp;BY$16)</f>
        <v>#NAME?</v>
      </c>
      <c r="BZ45" s="15" t="e">
        <f ca="1">+_xll.BDP($C45,BZ$15,"BEST_FPERIOD_OVERRIDE="&amp;BZ$16)</f>
        <v>#NAME?</v>
      </c>
      <c r="CB45" s="25">
        <f t="shared" si="264"/>
        <v>1.0265505390959495E-2</v>
      </c>
      <c r="CC45" s="25">
        <f t="shared" si="265"/>
        <v>0.17585703243380735</v>
      </c>
      <c r="CD45" s="25">
        <f t="shared" si="266"/>
        <v>0.22475732926562908</v>
      </c>
      <c r="CE45" s="25" t="e">
        <f t="shared" ca="1" si="267"/>
        <v>#NAME?</v>
      </c>
      <c r="CF45" s="25" t="e">
        <f t="shared" ca="1" si="268"/>
        <v>#NAME?</v>
      </c>
      <c r="CG45" s="25" t="e">
        <f t="shared" ca="1" si="269"/>
        <v>#NAME?</v>
      </c>
      <c r="CH45" s="25" t="e">
        <f t="shared" ca="1" si="293"/>
        <v>#NAME?</v>
      </c>
      <c r="CI45" s="25" t="e">
        <f t="shared" ca="1" si="270"/>
        <v>#NAME?</v>
      </c>
      <c r="CJ45" s="25">
        <f t="shared" si="271"/>
        <v>0.10561375359975789</v>
      </c>
      <c r="CM45" s="25">
        <f t="shared" si="294"/>
        <v>0.11058916029945427</v>
      </c>
      <c r="CN45" s="25">
        <f t="shared" si="295"/>
        <v>0.10892159974863198</v>
      </c>
      <c r="CO45" s="25">
        <f t="shared" si="296"/>
        <v>0.11234631423592033</v>
      </c>
      <c r="CP45" s="25">
        <f t="shared" si="297"/>
        <v>0.11288773044845622</v>
      </c>
      <c r="CQ45" s="25" t="e">
        <f t="shared" ca="1" si="298"/>
        <v>#NAME?</v>
      </c>
      <c r="CR45" s="25" t="e">
        <f t="shared" ca="1" si="299"/>
        <v>#NAME?</v>
      </c>
      <c r="CS45" s="25" t="e">
        <f t="shared" ca="1" si="300"/>
        <v>#NAME?</v>
      </c>
      <c r="CT45" s="15" t="e">
        <f t="shared" ca="1" si="301"/>
        <v>#NAME?</v>
      </c>
      <c r="CU45" s="25">
        <f>_xll.BDH($C45,"RETURN_ON_INV_CAPITAL","FY 2019","FY 2019","Currency=USD","Period=FY","BEST_FPERIOD_OVERRIDE=FY","FILING_STATUS=MR","FA_ADJUSTED=GAAP","Sort=A","Dates=H","DateFormat=P","Fill=—","Direction=H","UseDPDF=Y")/100</f>
        <v>0.485952</v>
      </c>
      <c r="CV45" s="25">
        <f>_xll.BDH($C45,"RETURN_ON_INV_CAPITAL","FY 2020","FY 2020","Currency=USD","Period=FY","BEST_FPERIOD_OVERRIDE=FY","FILING_STATUS=MR","FA_ADJUSTED=GAAP","Sort=A","Dates=H","DateFormat=P","Fill=—","Direction=H","UseDPDF=Y")/100</f>
        <v>0.35411099999999995</v>
      </c>
      <c r="CW45" s="25">
        <f>_xll.BDH($C45,"RETURN_ON_INV_CAPITAL","FY 2021","FY 2021","Currency=USD","Period=FY","BEST_FPERIOD_OVERRIDE=FY","FILING_STATUS=MR","FA_ADJUSTED=GAAP","Sort=A","Dates=H","DateFormat=P","Fill=—","Direction=H","UseDPDF=Y")/100</f>
        <v>0.31460699999999997</v>
      </c>
      <c r="CX45" s="25">
        <f>_xll.BDH(C45,"RETURN_COM_EQY","FY 2022","FY 2022","Currency=USD","Period=FY","BEST_FPERIOD_OVERRIDE=FY","FILING_STATUS=MR","FA_ADJUSTED=GAAP","Sort=A","Dates=H","DateFormat=P","Fill=—","Direction=H","UseDPDF=Y")/100</f>
        <v>0.33035100000000001</v>
      </c>
      <c r="CZ45" s="15">
        <f>_xll.BDH($C45,"RETURN_COM_EQY","FY 2019","FY 2019","Currency=USD","Period=FY","BEST_FPERIOD_OVERRIDE=FY","FILING_STATUS=MR","FA_ADJUSTED=GAAP","Sort=A","Dates=H","DateFormat=P","Fill=—","Direction=H","UseDPDF=Y")/100</f>
        <v>0.38582</v>
      </c>
      <c r="DA45" s="15">
        <f>_xll.BDH($C45,"RETURN_COM_EQY","FY 2020","FY 2020","Currency=USD","Period=FY","BEST_FPERIOD_OVERRIDE=FY","FILING_STATUS=MR","FA_ADJUSTED=GAAP","Sort=A","Dates=H","DateFormat=P","Fill=—","Direction=H","UseDPDF=Y")/100</f>
        <v>0.32524099999999995</v>
      </c>
      <c r="DB45" s="15">
        <f>_xll.BDH($C45,"RETURN_COM_EQY","FY 2021","FY 2021","Currency=USD","Period=FY","BEST_FPERIOD_OVERRIDE=FY","FILING_STATUS=MR","FA_ADJUSTED=GAAP","Sort=A","Dates=H","DateFormat=P","Fill=—","Direction=H","UseDPDF=Y")/100</f>
        <v>0.32339499999999999</v>
      </c>
      <c r="DC45" s="25">
        <f>_xll.BDH(C45,"RETURN_COM_EQY","FY 2022","FY 2022","Currency=USD","Period=FY","BEST_FPERIOD_OVERRIDE=FY","FILING_STATUS=MR","FA_ADJUSTED=GAAP","Sort=A","Dates=H","DateFormat=P","Fill=—","Direction=H","UseDPDF=Y")</f>
        <v>33.0351</v>
      </c>
      <c r="DD45" s="15" t="e">
        <f ca="1">(_xll.BDP(C45,"BEST_ROE","best_fperiod_override=23Y"))/100</f>
        <v>#NAME?</v>
      </c>
      <c r="DF45" s="25" t="e">
        <f ca="1">(_xll.BDP($C45,"BEST_DIV_YLD","best_fperiod_override=19Y"))/100</f>
        <v>#NAME?</v>
      </c>
      <c r="DG45" s="25" t="e">
        <f ca="1">(_xll.BDP($C45,"BEST_DIV_YLD","best_fperiod_override=20Y"))/100</f>
        <v>#NAME?</v>
      </c>
      <c r="DH45" s="25" t="e">
        <f ca="1">(_xll.BDP($C45,"BEST_DIV_YLD","best_fperiod_override=21Y"))/100</f>
        <v>#NAME?</v>
      </c>
      <c r="DI45" s="25" t="e">
        <f ca="1">(_xll.BDP($C45,"BEST_DIV_YLD","best_fperiod_override=22Y"))/100</f>
        <v>#NAME?</v>
      </c>
      <c r="DJ45" s="25" t="e">
        <f ca="1">(_xll.BDP($C45,"BEST_DIV_YLD","best_fperiod_override=23Y"))/100</f>
        <v>#NAME?</v>
      </c>
      <c r="DL45" s="48" t="e" cm="1">
        <f t="array" aca="1" ref="DL45" ca="1">_xll.BDP($C45,$DL$12)/1000</f>
        <v>#NAME?</v>
      </c>
      <c r="DM45" s="48" t="e" cm="1">
        <f t="array" aca="1" ref="DM45" ca="1">_xll.BDP($C45,$DL$13)*1000</f>
        <v>#NAME?</v>
      </c>
      <c r="DN45" s="48" t="e">
        <f t="shared" ca="1" si="273"/>
        <v>#NAME?</v>
      </c>
      <c r="DO45" s="48" t="e" cm="1">
        <f t="array" aca="1" ref="DO45" ca="1">_xll.BDP($C45,$DL$15)*1000</f>
        <v>#NAME?</v>
      </c>
      <c r="DQ45" s="15" t="e" cm="1">
        <f t="array" aca="1" ref="DQ45" ca="1">_xll.BDP(C45,"WACC")</f>
        <v>#NAME?</v>
      </c>
      <c r="DR45" s="15" t="e" cm="1">
        <f t="array" aca="1" ref="DR45" ca="1">_xll.BDP(C45,"WACC_COST_EQUITY")</f>
        <v>#NAME?</v>
      </c>
      <c r="DS45" s="15" t="e" cm="1">
        <f t="array" aca="1" ref="DS45" ca="1">_xll.BDP(C45,"WACC_COST_EQUITY")</f>
        <v>#NAME?</v>
      </c>
      <c r="DU45" s="15" t="e" cm="1">
        <f t="array" aca="1" ref="DU45" ca="1">_xll.BDP(C45,"BEST_PE_RATIO")</f>
        <v>#NAME?</v>
      </c>
      <c r="DV45" s="15" t="e" cm="1">
        <f t="array" aca="1" ref="DV45" ca="1">_xll.BDP(C45,"FIVE_YR_AVG_PRICE_EARNINGS")</f>
        <v>#NAME?</v>
      </c>
      <c r="DW45" s="15" t="e" cm="1">
        <f t="array" aca="1" ref="DW45" ca="1">_xll.BDP(C45,"10_YEAR_MOVING_AVERAGE_PE")</f>
        <v>#NAME?</v>
      </c>
      <c r="DY45" s="15" t="e" cm="1">
        <f t="array" aca="1" ref="DY45" ca="1">_xll.BDP(C45,"BEST_CUR_EV_TO_EBITDA")</f>
        <v>#NAME?</v>
      </c>
      <c r="DZ45" s="15" t="e" cm="1">
        <f t="array" aca="1" ref="DZ45" ca="1">_xll.BDP(C45,"FIVE_YEAR_AVG_EV_TO_T12_EBITDA")</f>
        <v>#NAME?</v>
      </c>
      <c r="EB45" s="15" t="e" cm="1">
        <f t="array" aca="1" ref="EB45" ca="1">_xll.BDP(C45,"BEST_PX_BPS_RATIO")</f>
        <v>#NAME?</v>
      </c>
      <c r="EC45" s="15" t="e" cm="1">
        <f t="array" aca="1" ref="EC45" ca="1">_xll.BDP(C45,"FIVE_YEAR_AVG_PRICE_BOOK")</f>
        <v>#NAME?</v>
      </c>
      <c r="ED45" s="15" t="e" cm="1">
        <f t="array" aca="1" ref="ED45" ca="1">_xll.BDP(C45,"EV_TO_T12M_SALES")</f>
        <v>#NAME?</v>
      </c>
      <c r="EE45" s="15" t="e" cm="1">
        <f t="array" aca="1" ref="EE45" ca="1">_xll.BDP(C45,"AVERAGE_EV_TO_T12M_SALES")</f>
        <v>#NAME?</v>
      </c>
      <c r="EF45" s="15" t="e">
        <f ca="1">_xll.BDP(C45,"BEST_CURRENT_EV_BEST_SALES","best_fperiod_override=23Y")</f>
        <v>#NAME?</v>
      </c>
      <c r="EH45" s="15" t="e" cm="1">
        <f t="array" aca="1" ref="EH45" ca="1">_xll.BDP(C45,"CF_FREE_CASH_FLOW")</f>
        <v>#NAME?</v>
      </c>
      <c r="EI45" s="15" t="e" cm="1">
        <f t="array" aca="1" ref="EI45" ca="1">_xll.BDP(C45,"FREE_CASH_FLOW_YIELD")/100</f>
        <v>#NAME?</v>
      </c>
      <c r="EJ45" s="15" t="e" cm="1">
        <f t="array" aca="1" ref="EJ45" ca="1">_xll.BDP(C45,"TRAIL_12M_FREE_CASH_FLOW_PER_SH")</f>
        <v>#NAME?</v>
      </c>
      <c r="EL45" s="15" t="e" cm="1">
        <f t="array" aca="1" ref="EL45" ca="1">_xll.BDP(C45,"CF_CASH_FROM_OPER")</f>
        <v>#NAME?</v>
      </c>
      <c r="EM45" s="15" t="e" cm="1">
        <f t="array" aca="1" ref="EM45" ca="1">_xll.BDP(C45,"CF_CASH_FROM_INV_ACT")</f>
        <v>#NAME?</v>
      </c>
      <c r="EN45" s="15" t="e" cm="1">
        <f t="array" aca="1" ref="EN45" ca="1">_xll.BDP(C45,"CF_CASH_FROM_FNC_ACT")</f>
        <v>#NAME?</v>
      </c>
      <c r="EP45" s="15" t="e" cm="1">
        <f t="array" aca="1" ref="EP45" ca="1">_xll.BDP(C45,"TOT_ANALYST_REC")</f>
        <v>#NAME?</v>
      </c>
      <c r="EQ45" s="15" t="e" cm="1">
        <f t="array" aca="1" ref="EQ45" ca="1">_xll.BDP(C45,"TOT_BUY_REC")</f>
        <v>#NAME?</v>
      </c>
      <c r="ER45" s="15" t="e" cm="1">
        <f t="array" aca="1" ref="ER45" ca="1">_xll.BDP(C45,"TOT_HOLD_REC")</f>
        <v>#NAME?</v>
      </c>
      <c r="ES45" s="15" t="e" cm="1">
        <f t="array" aca="1" ref="ES45" ca="1">_xll.BDP(C45,"TOT_SELL_REC")</f>
        <v>#NAME?</v>
      </c>
      <c r="ET45" s="15" t="e" cm="1">
        <f t="array" aca="1" ref="ET45" ca="1">_xll.BDP(C45,"EQY_REC_CONS")</f>
        <v>#NAME?</v>
      </c>
      <c r="EV45" s="15" t="e" cm="1">
        <f t="array" aca="1" ref="EV45" ca="1">_xll.BDP(C45,"BEST_TARGET_HI")</f>
        <v>#NAME?</v>
      </c>
      <c r="EW45" s="15" t="e" cm="1">
        <f t="array" aca="1" ref="EW45" ca="1">_xll.BDP(C45,"BEST_TARGET_LO")</f>
        <v>#NAME?</v>
      </c>
      <c r="EX45" s="15" t="e" cm="1">
        <f t="array" aca="1" ref="EX45" ca="1">_xll.BDP(C45,"BEST_TARGET_MEDIAN")</f>
        <v>#NAME?</v>
      </c>
      <c r="EZ45" s="15" t="e" cm="1">
        <f t="array" aca="1" ref="EZ45" ca="1">_xll.BDP(C45,"BEST_TARGET_1WK_CHG")</f>
        <v>#NAME?</v>
      </c>
      <c r="FA45" s="15" t="e" cm="1">
        <f t="array" aca="1" ref="FA45" ca="1">_xll.BDP(C45,"BEST_TARGET_4WK_CHG")</f>
        <v>#NAME?</v>
      </c>
      <c r="FB45" s="15" t="e" cm="1">
        <f t="array" aca="1" ref="FB45" ca="1">_xll.BDP(C45,"BEST_TARGET_3MO_CHG")</f>
        <v>#NAME?</v>
      </c>
      <c r="FC45" s="15" t="e" cm="1">
        <f t="array" aca="1" ref="FC45" ca="1">_xll.BDP(C45,"BEST_TARGET_6MO_CHG")</f>
        <v>#NAME?</v>
      </c>
      <c r="FE45" s="15" t="e" cm="1">
        <f t="array" aca="1" ref="FE45" ca="1">_xll.BDP(C45,"ANNOUNCEMENT_DT")</f>
        <v>#NAME?</v>
      </c>
      <c r="FF45" s="15" t="e" cm="1">
        <f t="array" aca="1" ref="FF45" ca="1">_xll.BDP(C45,"EXPECTED_REPORT_DT")</f>
        <v>#NAME?</v>
      </c>
      <c r="FG45" s="15" t="e" cm="1">
        <f t="array" aca="1" ref="FG45" ca="1">_xll.BDP(C45,"EARNINGS_RELATED_IMPLIED_MOVE")</f>
        <v>#NAME?</v>
      </c>
      <c r="FI45" s="15" t="e" cm="1">
        <f t="array" aca="1" ref="FI45" ca="1">_xll.BDP(C45,"SALES_SURPRISE_LAST_QTR")</f>
        <v>#NAME?</v>
      </c>
      <c r="FJ45" s="15" t="e" cm="1">
        <f t="array" aca="1" ref="FJ45" ca="1">_xll.BDP(C45,"EPS_SURPRISE_LAST_QTR")</f>
        <v>#NAME?</v>
      </c>
      <c r="FL45" s="15" t="e">
        <f ca="1">(_xll.BDP(C45,"VOLUME_AVG_5D"))/1000</f>
        <v>#NAME?</v>
      </c>
      <c r="FM45" s="15" t="e">
        <f ca="1">(_xll.BDP(C45,"VOLUME_AVG_3M"))/1000</f>
        <v>#NAME?</v>
      </c>
      <c r="FN45" s="15" t="e">
        <f ca="1">(_xll.BDP(C45,"VOLUME_AVG_6M"))/1000</f>
        <v>#NAME?</v>
      </c>
      <c r="FP45" s="15" t="e" cm="1">
        <f t="array" aca="1" ref="FP45" ca="1">_xll.BDP(C45,"CIE_DES")</f>
        <v>#NAME?</v>
      </c>
      <c r="FQ45" s="15" t="s">
        <v>870</v>
      </c>
      <c r="FS45" s="15" t="e" cm="1">
        <f t="array" aca="1" ref="FS45" ca="1">_xll.BDP(C45,"HIGH_52WEEK")</f>
        <v>#NAME?</v>
      </c>
      <c r="FT45" s="15" t="e" cm="1">
        <f t="array" aca="1" ref="FT45" ca="1">_xll.BDP(C45,"LOW_52WEEK")</f>
        <v>#NAME?</v>
      </c>
      <c r="FV45" s="15" t="e" cm="1">
        <f t="array" aca="1" ref="FV45" ca="1">_xll.BDP(C45,"CHG_PCT_WTD")</f>
        <v>#NAME?</v>
      </c>
      <c r="FW45" s="15" t="e" cm="1">
        <f t="array" aca="1" ref="FW45" ca="1">_xll.BDP(C45,"CHG_PCT_MTD")</f>
        <v>#NAME?</v>
      </c>
      <c r="FX45" s="15" t="e" cm="1">
        <f t="array" aca="1" ref="FX45" ca="1">_xll.BDP(C45,"CHG_PCT_YTD")</f>
        <v>#NAME?</v>
      </c>
      <c r="FY45" s="15" t="e" cm="1">
        <f t="array" aca="1" ref="FY45" ca="1">_xll.BDP(C45,"CHG_PCT_1YR")</f>
        <v>#NAME?</v>
      </c>
      <c r="GA45" s="15" t="e">
        <f ca="1">_xll.BDP($C45,"BEST_NET_DEBT","best_fperiod_override=19Y")</f>
        <v>#NAME?</v>
      </c>
      <c r="GB45" s="15" t="e">
        <f ca="1">_xll.BDP($C45,"BEST_NET_DEBT","best_fperiod_override=20Y")</f>
        <v>#NAME?</v>
      </c>
      <c r="GC45" s="15" t="e">
        <f ca="1">_xll.BDP($C45,"BEST_NET_DEBT","best_fperiod_override=21Y")</f>
        <v>#NAME?</v>
      </c>
      <c r="GD45" s="15" t="e">
        <f ca="1">_xll.BDP($C45,"BEST_NET_DEBT","best_fperiod_override=22Y")</f>
        <v>#NAME?</v>
      </c>
      <c r="GE45" s="15" t="e">
        <f ca="1">_xll.BDP($C45,"BEST_NET_DEBT","best_fperiod_override=23Y")</f>
        <v>#NAME?</v>
      </c>
      <c r="GG45" s="15" t="e">
        <f t="shared" ca="1" si="274"/>
        <v>#NAME?</v>
      </c>
      <c r="GH45" s="15" t="e">
        <f t="shared" ca="1" si="275"/>
        <v>#NAME?</v>
      </c>
      <c r="GI45" s="15" t="e">
        <f t="shared" ca="1" si="276"/>
        <v>#NAME?</v>
      </c>
      <c r="GJ45" s="15" t="e">
        <f t="shared" ca="1" si="277"/>
        <v>#NAME?</v>
      </c>
      <c r="GK45" s="15" t="e">
        <f t="shared" ca="1" si="278"/>
        <v>#NAME?</v>
      </c>
      <c r="GM45" s="15" t="e" cm="1">
        <f t="array" aca="1" ref="GM45" ca="1">_xll.BDP(C45,"NET_DEBT_TO_EBITDA")</f>
        <v>#NAME?</v>
      </c>
      <c r="GN45" s="15" t="e" cm="1">
        <f t="array" aca="1" ref="GN45" ca="1">_xll.BDP(C45,"EBIT_TO_INT_EXP")</f>
        <v>#NAME?</v>
      </c>
      <c r="GO45" s="15" t="e" cm="1">
        <f t="array" aca="1" ref="GO45" ca="1">_xll.BDP(C45,"TOT_DEBT_TO_TOT_EQY")</f>
        <v>#NAME?</v>
      </c>
      <c r="GP45" s="15" t="e" cm="1">
        <f t="array" aca="1" ref="GP45" ca="1">_xll.BDP(C45,"TOT_DEBT_TO_TOT_ASSET")</f>
        <v>#NAME?</v>
      </c>
      <c r="GQ45" s="15" t="e" cm="1">
        <f t="array" aca="1" ref="GQ45" ca="1">_xll.BDP(C45,"ALTMAN_Z_SCORE")</f>
        <v>#NAME?</v>
      </c>
      <c r="GR45" s="15" t="e" cm="1">
        <f t="array" aca="1" ref="GR45" ca="1">_xll.BDP(C45,"CASH_%_CURRENT_MARKET_CAP")</f>
        <v>#NAME?</v>
      </c>
      <c r="GS45" s="15" t="e" cm="1">
        <f t="array" aca="1" ref="GS45" ca="1">_xll.BDP(C45,"CASH_TO_TOT_ASSET")</f>
        <v>#NAME?</v>
      </c>
      <c r="GU45" s="15" t="e" cm="1">
        <f t="array" aca="1" ref="GU45" ca="1">_xll.BDP(C45,"BOARD_SIZE")</f>
        <v>#NAME?</v>
      </c>
      <c r="GV45" s="15" t="e" cm="1">
        <f t="array" aca="1" ref="GV45" ca="1">_xll.BDP(C45,"PCT_INDEPENDENT_DIRECTORS")</f>
        <v>#NAME?</v>
      </c>
      <c r="GW45" s="15" t="e" cm="1">
        <f t="array" aca="1" ref="GW45" ca="1">_xll.BDP(C45,"BOARD_MEETING_ATTENDANCE_PCT")</f>
        <v>#NAME?</v>
      </c>
      <c r="GX45" s="15" t="e" cm="1">
        <f t="array" aca="1" ref="GX45" ca="1">_xll.BDP(C45,"BOARD_MEETINGS_PER_YR")</f>
        <v>#NAME?</v>
      </c>
      <c r="GY45" s="15" t="e" cm="1">
        <f t="array" aca="1" ref="GY45" ca="1">_xll.BDP(C45,"NUMBER_OF_WOMEN_ON_BOARD")</f>
        <v>#NAME?</v>
      </c>
      <c r="GZ45" s="15" t="e" cm="1">
        <f t="array" aca="1" ref="GZ45" ca="1">_xll.BDP(C45,"BOARD_AVERAGE_TENURE")</f>
        <v>#NAME?</v>
      </c>
      <c r="HA45" s="15" t="e" cm="1">
        <f t="array" aca="1" ref="HA45" ca="1">_xll.BDP(C45,"BOARD_AVERAGE_AGE")</f>
        <v>#NAME?</v>
      </c>
      <c r="HC45" s="15" t="e" cm="1">
        <f t="array" aca="1" ref="HC45" ca="1">_xll.BDP(C45,"TOT_COMP_AW_TO_CEO_&amp;_EQUIV")</f>
        <v>#NAME?</v>
      </c>
      <c r="HD45" s="15" t="e" cm="1">
        <f t="array" aca="1" ref="HD45" ca="1">_xll.BDP(C45,"TOT_COMPENSATION_AW_TO_EXECS")</f>
        <v>#NAME?</v>
      </c>
      <c r="HE45" s="15" t="e" cm="1">
        <f t="array" aca="1" ref="HE45" ca="1">_xll.BDP(C45,"CF_STOCK_BASED_COMPENSATION")</f>
        <v>#NAME?</v>
      </c>
      <c r="HF45" s="15" t="e" cm="1">
        <f t="array" aca="1" ref="HF45" ca="1">_xll.BDP(C45,"AVERAGE_BOD_TOTAL_COMPENSATION")</f>
        <v>#NAME?</v>
      </c>
      <c r="HH45" s="15" t="e" cm="1">
        <f t="array" aca="1" ref="HH45" ca="1">_xll.BDP(C45,"ISS_QUALITYSCORE")</f>
        <v>#NAME?</v>
      </c>
      <c r="HK45" s="15" t="e" cm="1">
        <f t="array" aca="1" ref="HK45" ca="1">_xll.BDP(C45,"EQY_SH_OUT")</f>
        <v>#NAME?</v>
      </c>
      <c r="HL45" s="15" t="e">
        <f t="shared" ca="1" si="279"/>
        <v>#NAME?</v>
      </c>
      <c r="HN45" s="15">
        <v>8.5</v>
      </c>
      <c r="HO45" s="15">
        <v>2</v>
      </c>
      <c r="HP45" s="39" t="e">
        <f t="shared" ca="1" si="280"/>
        <v>#NAME?</v>
      </c>
      <c r="HQ45" s="15" t="e">
        <f t="shared" ca="1" si="281"/>
        <v>#NAME?</v>
      </c>
      <c r="HS45" s="15" t="e">
        <f t="shared" ca="1" si="302"/>
        <v>#NAME?</v>
      </c>
      <c r="HU45" s="15" t="e">
        <f t="shared" ca="1" si="282"/>
        <v>#NAME?</v>
      </c>
      <c r="HW45" s="15" t="e">
        <f t="shared" ca="1" si="303"/>
        <v>#NAME?</v>
      </c>
      <c r="HY45" s="39" t="e">
        <f t="shared" ca="1" si="283"/>
        <v>#NAME?</v>
      </c>
      <c r="IA45" s="15" t="e">
        <f t="shared" ca="1" si="284"/>
        <v>#NAME?</v>
      </c>
      <c r="IB45" s="15" t="e">
        <f t="shared" ca="1" si="285"/>
        <v>#NAME?</v>
      </c>
      <c r="IC45" s="15" t="e">
        <f t="shared" ca="1" si="286"/>
        <v>#NAME?</v>
      </c>
      <c r="ID45" s="15" t="e">
        <f t="shared" ca="1" si="287"/>
        <v>#NAME?</v>
      </c>
      <c r="IE45" s="39" t="e">
        <f t="shared" ca="1" si="288"/>
        <v>#NAME?</v>
      </c>
      <c r="IF45" s="39">
        <f t="shared" si="289"/>
        <v>10.561375359975788</v>
      </c>
      <c r="IG45" s="39" t="e">
        <f t="shared" ca="1" si="290"/>
        <v>#NAME?</v>
      </c>
      <c r="II45" s="15">
        <f t="shared" si="304"/>
        <v>26</v>
      </c>
    </row>
    <row r="46" spans="1:243">
      <c r="A46" s="15">
        <f t="shared" si="305"/>
        <v>26</v>
      </c>
      <c r="B46" s="15" t="s">
        <v>56</v>
      </c>
      <c r="C46" s="15" t="s">
        <v>518</v>
      </c>
      <c r="D46" s="15" t="s">
        <v>55</v>
      </c>
      <c r="E46" s="15" t="str">
        <f t="shared" si="236"/>
        <v>ADBE34</v>
      </c>
      <c r="F46" s="15">
        <f t="shared" si="237"/>
        <v>26</v>
      </c>
      <c r="G46" s="15" t="str">
        <f t="shared" si="238"/>
        <v>Adobe Inc</v>
      </c>
      <c r="H46" s="24">
        <v>6.4252900000000002E-3</v>
      </c>
      <c r="I46" s="15" t="e" cm="1">
        <f t="array" aca="1" ref="I46" ca="1">_xll.BDP(C46,"GICS_SECTOR_NAME")</f>
        <v>#NAME?</v>
      </c>
      <c r="J46" s="15" t="e">
        <f t="shared" ca="1" si="239"/>
        <v>#NAME?</v>
      </c>
      <c r="K46" s="46" t="e" cm="1">
        <f t="array" aca="1" ref="K46" ca="1">_xll.BDP(C46,"BEST_PE_RATIO")</f>
        <v>#NAME?</v>
      </c>
      <c r="L46" s="46" t="e" cm="1">
        <f t="array" aca="1" ref="L46" ca="1">_xll.BDP(C46,"px_last")</f>
        <v>#NAME?</v>
      </c>
      <c r="M46" s="15" t="e" cm="1">
        <f t="array" aca="1" ref="M46" ca="1">_xll.BDP(C46,"COUNTRY_FULL_NAME")</f>
        <v>#NAME?</v>
      </c>
      <c r="N46" s="15" t="e" cm="1">
        <f t="array" aca="1" ref="N46" ca="1">_xll.BDP(C46,"px_last")</f>
        <v>#NAME?</v>
      </c>
      <c r="O46" s="15" t="e" cm="1">
        <f t="array" aca="1" ref="O46" ca="1">_xll.BDP(C46,"CRNCY")</f>
        <v>#NAME?</v>
      </c>
      <c r="Q46" s="15" t="e" cm="1">
        <f t="array" aca="1" ref="Q46" ca="1">_xll.BDP(C46,"GICS_SECTOR_NAME")</f>
        <v>#NAME?</v>
      </c>
      <c r="R46" s="15" t="e" cm="1">
        <f t="array" aca="1" ref="R46" ca="1">_xll.BDP(C46,"GICS_INDUSTRY_NAME")</f>
        <v>#NAME?</v>
      </c>
      <c r="S46" s="15" t="e" cm="1">
        <f t="array" aca="1" ref="S46" ca="1">_xll.BDP(C46,"GICS_INDUSTRY_GROUP_NAME")</f>
        <v>#NAME?</v>
      </c>
      <c r="T46" s="15" t="e" cm="1">
        <f t="array" aca="1" ref="T46" ca="1">_xll.BDP(C46,"GICS_SUB_INDUSTRY_NAME")</f>
        <v>#NAME?</v>
      </c>
      <c r="U46" s="15" t="s">
        <v>1521</v>
      </c>
      <c r="V46" s="15">
        <f>_xll.BDH(C46,"SALES_REV_TURN","FY 2009","FY 2009","Currency=USD","Period=FY","BEST_FPERIOD_OVERRIDE=FY","FILING_STATUS=MR","SCALING_FORMAT=MLN","FA_ADJUSTED=Adjusted","Sort=A","Dates=H","DateFormat=P","Fill=—","Direction=H","UseDPDF=Y")</f>
        <v>2945.8530000000001</v>
      </c>
      <c r="W46" s="15">
        <f>_xll.BDH(C46,"SALES_REV_TURN","FY 2019","FY 2019","Currency=USD","Period=FY","BEST_FPERIOD_OVERRIDE=FY","FILING_STATUS=MR","SCALING_FORMAT=MLN","FA_ADJUSTED=Adjusted","Sort=A","Dates=H","DateFormat=P","Fill=—","Direction=H","UseDPDF=Y")</f>
        <v>11171</v>
      </c>
      <c r="X46" s="15">
        <f>_xll.BDH(C46,"SALES_REV_TURN","FY 2020","FY 2020","Currency=USD","Period=FY","BEST_FPERIOD_OVERRIDE=FY","FILING_STATUS=MR","SCALING_FORMAT=MLN","FA_ADJUSTED=Adjusted","Sort=A","Dates=H","DateFormat=P","Fill=—","Direction=H","UseDPDF=Y")</f>
        <v>12868</v>
      </c>
      <c r="Y46" s="15">
        <f>_xll.BDH(C46,"SALES_REV_TURN","FY 2021","FY 2021","Currency=USD","Period=FY","BEST_FPERIOD_OVERRIDE=FY","FILING_STATUS=MR","SCALING_FORMAT=MLN","FA_ADJUSTED=Adjusted","Sort=A","Dates=H","DateFormat=P","Fill=—","Direction=H","UseDPDF=Y")</f>
        <v>15785</v>
      </c>
      <c r="Z46" s="15">
        <f>_xll.BDH(C46,"SALES_REV_TURN","FY 2022","FY 2022","Currency=USD","Period=FY","BEST_FPERIOD_OVERRIDE=FY","FILING_STATUS=MR","SCALING_FORMAT=MLN","FA_ADJUSTED=Adjusted","Sort=A","Dates=H","DateFormat=P","Fill=—","Direction=H","UseDPDF=Y")</f>
        <v>17606</v>
      </c>
      <c r="AA46" s="15" t="e">
        <f ca="1">+_xll.BDP($C46,AA$15,"BEST_FPERIOD_OVERRIDE="&amp;AA$16)</f>
        <v>#NAME?</v>
      </c>
      <c r="AB46" s="15" t="e">
        <f ca="1">+_xll.BDP($C46,AB$15,"BEST_FPERIOD_OVERRIDE="&amp;AB$16)</f>
        <v>#NAME?</v>
      </c>
      <c r="AC46" s="15" t="e">
        <f ca="1">+_xll.BDP($C46,AC$15,"BEST_FPERIOD_OVERRIDE="&amp;AC$16)</f>
        <v>#NAME?</v>
      </c>
      <c r="AD46" s="15" t="e">
        <f ca="1">+_xll.BDP($C46,AD$15,"BEST_FPERIOD_OVERRIDE="&amp;AD$16)</f>
        <v>#NAME?</v>
      </c>
      <c r="AF46" s="25">
        <f t="shared" si="240"/>
        <v>0.151911198639334</v>
      </c>
      <c r="AG46" s="25">
        <f t="shared" si="241"/>
        <v>0.22668635374572577</v>
      </c>
      <c r="AH46" s="25">
        <f t="shared" si="242"/>
        <v>0.11536268609439349</v>
      </c>
      <c r="AI46" s="25" t="e">
        <f t="shared" ca="1" si="243"/>
        <v>#NAME?</v>
      </c>
      <c r="AJ46" s="25" t="e">
        <f t="shared" ca="1" si="244"/>
        <v>#NAME?</v>
      </c>
      <c r="AK46" s="25" t="e">
        <f t="shared" ca="1" si="245"/>
        <v>#NAME?</v>
      </c>
      <c r="AL46" s="25" t="e">
        <f t="shared" ca="1" si="291"/>
        <v>#NAME?</v>
      </c>
      <c r="AM46" s="25" t="e">
        <f t="shared" ca="1" si="246"/>
        <v>#NAME?</v>
      </c>
      <c r="AN46" s="25">
        <f t="shared" si="247"/>
        <v>0.14258389435274887</v>
      </c>
      <c r="AP46" s="15">
        <f>_xll.BDH(C46,"EBITDA","FY 2009","FY 2009","Currency=USD","Period=FY","BEST_FPERIOD_OVERRIDE=FY","FILING_STATUS=MR","SCALING_FORMAT=MLN","FA_ADJUSTED=Adjusted","Sort=A","Dates=H","DateFormat=P","Fill=—","Direction=H","UseDPDF=Y")</f>
        <v>1014.196</v>
      </c>
      <c r="AQ46" s="15">
        <f>_xll.BDH(C46,"EBITDA","FY 2019","FY 2019","Currency=USD","Period=FY","BEST_FPERIOD_OVERRIDE=FY","FILING_STATUS=MR","SCALING_FORMAT=MLN","FA_ADJUSTED=Adjusted","Sort=A","Dates=H","DateFormat=P","Fill=—","Direction=H","UseDPDF=Y")</f>
        <v>4025</v>
      </c>
      <c r="AR46" s="15">
        <f>_xll.BDH(C46,"EBITDA","FY 2020","FY 2020","Currency=USD","Period=FY","BEST_FPERIOD_OVERRIDE=FY","FILING_STATUS=MR","SCALING_FORMAT=MLN","FA_ADJUSTED=Adjusted","Sort=A","Dates=H","DateFormat=P","Fill=—","Direction=H","UseDPDF=Y")</f>
        <v>5113</v>
      </c>
      <c r="AS46" s="15">
        <f>_xll.BDH(C46,"EBITDA","FY 2021","FY 2021","Currency=USD","Period=FY","BEST_FPERIOD_OVERRIDE=FY","FILING_STATUS=MR","SCALING_FORMAT=MLN","FA_ADJUSTED=Adjusted","Sort=A","Dates=H","DateFormat=P","Fill=—","Direction=H","UseDPDF=Y")</f>
        <v>6709</v>
      </c>
      <c r="AT46" s="15">
        <f>_xll.BDH(C46,"EBITDA","FY 2022","FY 2022","Currency=USD","Period=FY","BEST_FPERIOD_OVERRIDE=FY","FILING_STATUS=MR","SCALING_FORMAT=MLN","FA_ADJUSTED=Adjusted","Sort=A","Dates=H","DateFormat=P","Fill=—","Direction=H","UseDPDF=Y")</f>
        <v>7101</v>
      </c>
      <c r="AU46" s="15" t="e">
        <f ca="1">+_xll.BDP($C46,AU$15,"BEST_FPERIOD_OVERRIDE="&amp;AU$16)</f>
        <v>#NAME?</v>
      </c>
      <c r="AV46" s="15" t="e">
        <f ca="1">+_xll.BDP($C46,AV$15,"BEST_FPERIOD_OVERRIDE="&amp;AV$16)</f>
        <v>#NAME?</v>
      </c>
      <c r="AW46" s="15" t="e">
        <f ca="1">+_xll.BDP($C46,AW$15,"BEST_FPERIOD_OVERRIDE="&amp;AW$16)</f>
        <v>#NAME?</v>
      </c>
      <c r="AX46" s="15" t="e">
        <f ca="1">+_xll.BDP($C46,AX$15,"BEST_FPERIOD_OVERRIDE="&amp;AX$16)</f>
        <v>#NAME?</v>
      </c>
      <c r="AZ46" s="25">
        <f t="shared" si="248"/>
        <v>0.27031055900621115</v>
      </c>
      <c r="BA46" s="25">
        <f t="shared" si="249"/>
        <v>0.31214551144142377</v>
      </c>
      <c r="BB46" s="25">
        <f t="shared" si="250"/>
        <v>5.8428976002384836E-2</v>
      </c>
      <c r="BC46" s="25" t="e">
        <f t="shared" ca="1" si="251"/>
        <v>#NAME?</v>
      </c>
      <c r="BD46" s="25" t="e">
        <f t="shared" ca="1" si="252"/>
        <v>#NAME?</v>
      </c>
      <c r="BE46" s="25" t="e">
        <f t="shared" ca="1" si="253"/>
        <v>#NAME?</v>
      </c>
      <c r="BF46" s="25" t="e">
        <f t="shared" ca="1" si="292"/>
        <v>#NAME?</v>
      </c>
      <c r="BG46" s="25" t="e">
        <f t="shared" ca="1" si="254"/>
        <v>#NAME?</v>
      </c>
      <c r="BH46" s="25">
        <f t="shared" si="255"/>
        <v>0.14779518654706369</v>
      </c>
      <c r="BJ46" s="25">
        <f t="shared" si="256"/>
        <v>0.36030794020230955</v>
      </c>
      <c r="BK46" s="25">
        <f t="shared" si="257"/>
        <v>0.39734224432701276</v>
      </c>
      <c r="BL46" s="25">
        <f t="shared" si="258"/>
        <v>0.42502375673107379</v>
      </c>
      <c r="BM46" s="25">
        <f t="shared" si="259"/>
        <v>0.40332841076905601</v>
      </c>
      <c r="BN46" s="25" t="e">
        <f t="shared" ca="1" si="260"/>
        <v>#NAME?</v>
      </c>
      <c r="BO46" s="25" t="e">
        <f t="shared" ca="1" si="261"/>
        <v>#NAME?</v>
      </c>
      <c r="BP46" s="25" t="e">
        <f t="shared" ca="1" si="262"/>
        <v>#NAME?</v>
      </c>
      <c r="BQ46" s="25" t="e">
        <f t="shared" ca="1" si="263"/>
        <v>#NAME?</v>
      </c>
      <c r="BR46" s="15">
        <f>_xll.BDH(C46,"EARN_FOR_COMMON","FY 2009","FY 2009","Currency=USD","Period=FY","BEST_FPERIOD_OVERRIDE=FY","FILING_STATUS=MR","SCALING_FORMAT=MLN","FA_ADJUSTED=Adjusted","Sort=A","Dates=H","DateFormat=P","Fill=—","Direction=H","UseDPDF=Y")</f>
        <v>455.4905</v>
      </c>
      <c r="BS46" s="15">
        <f>_xll.BDH(C46,"EARN_FOR_COMMON","FY 2019","FY 2019","Currency=USD","Period=FY","BEST_FPERIOD_OVERRIDE=FY","FILING_STATUS=MR","SCALING_FORMAT=MLN","FA_ADJUSTED=Adjusted","Sort=A","Dates=H","DateFormat=P","Fill=—","Direction=H","UseDPDF=Y")</f>
        <v>2909.2085999999999</v>
      </c>
      <c r="BT46" s="15">
        <f>_xll.BDH(C46,"EARN_FOR_COMMON","FY 2020","FY 2020","Currency=USD","Period=FY","BEST_FPERIOD_OVERRIDE=FY","FILING_STATUS=MR","SCALING_FORMAT=MLN","FA_ADJUSTED=Adjusted","Sort=A","Dates=H","DateFormat=P","Fill=—","Direction=H","UseDPDF=Y")</f>
        <v>5263.6514999999999</v>
      </c>
      <c r="BU46" s="15">
        <f>_xll.BDH(C46,"EARN_FOR_COMMON","FY 2021","FY 2021","Currency=USD","Period=FY","BEST_FPERIOD_OVERRIDE=FY","FILING_STATUS=MR","SCALING_FORMAT=MLN","FA_ADJUSTED=Adjusted","Sort=A","Dates=H","DateFormat=P","Fill=—","Direction=H","UseDPDF=Y")</f>
        <v>4808.8869000000004</v>
      </c>
      <c r="BV46" s="15">
        <f>_xll.BDH(C46,"EARN_FOR_COMMON","FY 2022","FY 2022","Currency=USD","Period=FY","BEST_FPERIOD_OVERRIDE=FY","FILING_STATUS=MR","SCALING_FORMAT=MLN","FA_ADJUSTED=Adjusted","Sort=A","Dates=H","DateFormat=P","Fill=—","Direction=H","UseDPDF=Y")</f>
        <v>4797.0209000000004</v>
      </c>
      <c r="BW46" s="15" t="e">
        <f ca="1">+_xll.BDP($C46,BW$15,"BEST_FPERIOD_OVERRIDE="&amp;BW$16)</f>
        <v>#NAME?</v>
      </c>
      <c r="BX46" s="15" t="e">
        <f ca="1">+_xll.BDP($C46,BX$15,"BEST_FPERIOD_OVERRIDE="&amp;BX$16)</f>
        <v>#NAME?</v>
      </c>
      <c r="BY46" s="15" t="e">
        <f ca="1">+_xll.BDP($C46,BY$15,"BEST_FPERIOD_OVERRIDE="&amp;BY$16)</f>
        <v>#NAME?</v>
      </c>
      <c r="BZ46" s="15" t="e">
        <f ca="1">+_xll.BDP($C46,BZ$15,"BEST_FPERIOD_OVERRIDE="&amp;BZ$16)</f>
        <v>#NAME?</v>
      </c>
      <c r="CB46" s="25">
        <f t="shared" si="264"/>
        <v>0.809307005348465</v>
      </c>
      <c r="CC46" s="25">
        <f t="shared" si="265"/>
        <v>-8.639717124129509E-2</v>
      </c>
      <c r="CD46" s="25">
        <f t="shared" si="266"/>
        <v>-2.4675148837457472E-3</v>
      </c>
      <c r="CE46" s="25" t="e">
        <f t="shared" ca="1" si="267"/>
        <v>#NAME?</v>
      </c>
      <c r="CF46" s="25" t="e">
        <f t="shared" ca="1" si="268"/>
        <v>#NAME?</v>
      </c>
      <c r="CG46" s="25" t="e">
        <f t="shared" ca="1" si="269"/>
        <v>#NAME?</v>
      </c>
      <c r="CH46" s="25" t="e">
        <f t="shared" ca="1" si="293"/>
        <v>#NAME?</v>
      </c>
      <c r="CI46" s="25" t="e">
        <f t="shared" ca="1" si="270"/>
        <v>#NAME?</v>
      </c>
      <c r="CJ46" s="25">
        <f t="shared" si="271"/>
        <v>0.20373130143370788</v>
      </c>
      <c r="CM46" s="25">
        <f t="shared" si="294"/>
        <v>0.26042508280368809</v>
      </c>
      <c r="CN46" s="25">
        <f t="shared" si="295"/>
        <v>0.40904969692259868</v>
      </c>
      <c r="CO46" s="25">
        <f t="shared" si="296"/>
        <v>0.30464915426037381</v>
      </c>
      <c r="CP46" s="25">
        <f t="shared" si="297"/>
        <v>0.27246511984550725</v>
      </c>
      <c r="CQ46" s="25" t="e">
        <f t="shared" ca="1" si="298"/>
        <v>#NAME?</v>
      </c>
      <c r="CR46" s="25" t="e">
        <f t="shared" ca="1" si="299"/>
        <v>#NAME?</v>
      </c>
      <c r="CS46" s="25" t="e">
        <f t="shared" ca="1" si="300"/>
        <v>#NAME?</v>
      </c>
      <c r="CT46" s="15" t="e">
        <f t="shared" ca="1" si="301"/>
        <v>#NAME?</v>
      </c>
      <c r="CU46" s="25">
        <f>_xll.BDH($C46,"RETURN_ON_INV_CAPITAL","FY 2019","FY 2019","Currency=USD","Period=FY","BEST_FPERIOD_OVERRIDE=FY","FILING_STATUS=MR","FA_ADJUSTED=GAAP","Sort=A","Dates=H","DateFormat=P","Fill=—","Direction=H","UseDPDF=Y")/100</f>
        <v>0.210429</v>
      </c>
      <c r="CV46" s="25">
        <f>_xll.BDH($C46,"RETURN_ON_INV_CAPITAL","FY 2020","FY 2020","Currency=USD","Period=FY","BEST_FPERIOD_OVERRIDE=FY","FILING_STATUS=MR","FA_ADJUSTED=GAAP","Sort=A","Dates=H","DateFormat=P","Fill=—","Direction=H","UseDPDF=Y")/100</f>
        <v>0.334395</v>
      </c>
      <c r="CW46" s="25">
        <f>_xll.BDH($C46,"RETURN_ON_INV_CAPITAL","FY 2021","FY 2021","Currency=USD","Period=FY","BEST_FPERIOD_OVERRIDE=FY","FILING_STATUS=MR","FA_ADJUSTED=GAAP","Sort=A","Dates=H","DateFormat=P","Fill=—","Direction=H","UseDPDF=Y")/100</f>
        <v>0.27729599999999999</v>
      </c>
      <c r="CX46" s="25">
        <f>_xll.BDH(C46,"RETURN_COM_EQY","FY 2022","FY 2022","Currency=USD","Period=FY","BEST_FPERIOD_OVERRIDE=FY","FILING_STATUS=MR","FA_ADJUSTED=GAAP","Sort=A","Dates=H","DateFormat=P","Fill=—","Direction=H","UseDPDF=Y")/100</f>
        <v>0.32972800000000002</v>
      </c>
      <c r="CZ46" s="15">
        <f>_xll.BDH($C46,"RETURN_COM_EQY","FY 2019","FY 2019","Currency=USD","Period=FY","BEST_FPERIOD_OVERRIDE=FY","FILING_STATUS=MR","FA_ADJUSTED=GAAP","Sort=A","Dates=H","DateFormat=P","Fill=—","Direction=H","UseDPDF=Y")/100</f>
        <v>0.29670000000000002</v>
      </c>
      <c r="DA46" s="15">
        <f>_xll.BDH($C46,"RETURN_COM_EQY","FY 2020","FY 2020","Currency=USD","Period=FY","BEST_FPERIOD_OVERRIDE=FY","FILING_STATUS=MR","FA_ADJUSTED=GAAP","Sort=A","Dates=H","DateFormat=P","Fill=—","Direction=H","UseDPDF=Y")/100</f>
        <v>0.44212800000000002</v>
      </c>
      <c r="DB46" s="15">
        <f>_xll.BDH($C46,"RETURN_COM_EQY","FY 2021","FY 2021","Currency=USD","Period=FY","BEST_FPERIOD_OVERRIDE=FY","FILING_STATUS=MR","FA_ADJUSTED=GAAP","Sort=A","Dates=H","DateFormat=P","Fill=—","Direction=H","UseDPDF=Y")/100</f>
        <v>0.34368000000000004</v>
      </c>
      <c r="DC46" s="25">
        <f>_xll.BDH(C46,"RETURN_COM_EQY","FY 2022","FY 2022","Currency=USD","Period=FY","BEST_FPERIOD_OVERRIDE=FY","FILING_STATUS=MR","FA_ADJUSTED=GAAP","Sort=A","Dates=H","DateFormat=P","Fill=—","Direction=H","UseDPDF=Y")</f>
        <v>32.972799999999999</v>
      </c>
      <c r="DD46" s="15" t="e">
        <f ca="1">(_xll.BDP(C46,"BEST_ROE","best_fperiod_override=23Y"))/100</f>
        <v>#NAME?</v>
      </c>
      <c r="DF46" s="25" t="e">
        <f ca="1">(_xll.BDP($C46,"BEST_DIV_YLD","best_fperiod_override=19Y"))/100</f>
        <v>#NAME?</v>
      </c>
      <c r="DG46" s="25" t="e">
        <f ca="1">(_xll.BDP($C46,"BEST_DIV_YLD","best_fperiod_override=20Y"))/100</f>
        <v>#NAME?</v>
      </c>
      <c r="DH46" s="25" t="e">
        <f ca="1">(_xll.BDP($C46,"BEST_DIV_YLD","best_fperiod_override=21Y"))/100</f>
        <v>#NAME?</v>
      </c>
      <c r="DI46" s="25" t="e">
        <f ca="1">(_xll.BDP($C46,"BEST_DIV_YLD","best_fperiod_override=22Y"))/100</f>
        <v>#NAME?</v>
      </c>
      <c r="DJ46" s="25" t="e">
        <f ca="1">(_xll.BDP($C46,"BEST_DIV_YLD","best_fperiod_override=23Y"))/100</f>
        <v>#NAME?</v>
      </c>
      <c r="DL46" s="48" t="e" cm="1">
        <f t="array" aca="1" ref="DL46" ca="1">_xll.BDP($C46,$DL$12)/1000</f>
        <v>#NAME?</v>
      </c>
      <c r="DM46" s="48" t="e" cm="1">
        <f t="array" aca="1" ref="DM46" ca="1">_xll.BDP($C46,$DL$13)*1000</f>
        <v>#NAME?</v>
      </c>
      <c r="DN46" s="48" t="e">
        <f t="shared" ca="1" si="273"/>
        <v>#NAME?</v>
      </c>
      <c r="DO46" s="48" t="e" cm="1">
        <f t="array" aca="1" ref="DO46" ca="1">_xll.BDP($C46,$DL$15)*1000</f>
        <v>#NAME?</v>
      </c>
      <c r="DQ46" s="15" t="e" cm="1">
        <f t="array" aca="1" ref="DQ46" ca="1">_xll.BDP(C46,"WACC")</f>
        <v>#NAME?</v>
      </c>
      <c r="DR46" s="15" t="e" cm="1">
        <f t="array" aca="1" ref="DR46" ca="1">_xll.BDP(C46,"WACC_COST_EQUITY")</f>
        <v>#NAME?</v>
      </c>
      <c r="DS46" s="15" t="e" cm="1">
        <f t="array" aca="1" ref="DS46" ca="1">_xll.BDP(C46,"WACC_COST_EQUITY")</f>
        <v>#NAME?</v>
      </c>
      <c r="DU46" s="15" t="e" cm="1">
        <f t="array" aca="1" ref="DU46" ca="1">_xll.BDP(C46,"BEST_PE_RATIO")</f>
        <v>#NAME?</v>
      </c>
      <c r="DV46" s="15" t="e" cm="1">
        <f t="array" aca="1" ref="DV46" ca="1">_xll.BDP(C46,"FIVE_YR_AVG_PRICE_EARNINGS")</f>
        <v>#NAME?</v>
      </c>
      <c r="DW46" s="15" t="e" cm="1">
        <f t="array" aca="1" ref="DW46" ca="1">_xll.BDP(C46,"10_YEAR_MOVING_AVERAGE_PE")</f>
        <v>#NAME?</v>
      </c>
      <c r="DY46" s="15" t="e" cm="1">
        <f t="array" aca="1" ref="DY46" ca="1">_xll.BDP(C46,"BEST_CUR_EV_TO_EBITDA")</f>
        <v>#NAME?</v>
      </c>
      <c r="DZ46" s="15" t="e" cm="1">
        <f t="array" aca="1" ref="DZ46" ca="1">_xll.BDP(C46,"FIVE_YEAR_AVG_EV_TO_T12_EBITDA")</f>
        <v>#NAME?</v>
      </c>
      <c r="EB46" s="15" t="e" cm="1">
        <f t="array" aca="1" ref="EB46" ca="1">_xll.BDP(C46,"BEST_PX_BPS_RATIO")</f>
        <v>#NAME?</v>
      </c>
      <c r="EC46" s="15" t="e" cm="1">
        <f t="array" aca="1" ref="EC46" ca="1">_xll.BDP(C46,"FIVE_YEAR_AVG_PRICE_BOOK")</f>
        <v>#NAME?</v>
      </c>
      <c r="ED46" s="15" t="e" cm="1">
        <f t="array" aca="1" ref="ED46" ca="1">_xll.BDP(C46,"EV_TO_T12M_SALES")</f>
        <v>#NAME?</v>
      </c>
      <c r="EE46" s="15" t="e" cm="1">
        <f t="array" aca="1" ref="EE46" ca="1">_xll.BDP(C46,"AVERAGE_EV_TO_T12M_SALES")</f>
        <v>#NAME?</v>
      </c>
      <c r="EF46" s="15" t="e">
        <f ca="1">_xll.BDP(C46,"BEST_CURRENT_EV_BEST_SALES","best_fperiod_override=23Y")</f>
        <v>#NAME?</v>
      </c>
      <c r="EH46" s="15" t="e" cm="1">
        <f t="array" aca="1" ref="EH46" ca="1">_xll.BDP(C46,"CF_FREE_CASH_FLOW")</f>
        <v>#NAME?</v>
      </c>
      <c r="EI46" s="15" t="e" cm="1">
        <f t="array" aca="1" ref="EI46" ca="1">_xll.BDP(C46,"FREE_CASH_FLOW_YIELD")/100</f>
        <v>#NAME?</v>
      </c>
      <c r="EJ46" s="15" t="e" cm="1">
        <f t="array" aca="1" ref="EJ46" ca="1">_xll.BDP(C46,"TRAIL_12M_FREE_CASH_FLOW_PER_SH")</f>
        <v>#NAME?</v>
      </c>
      <c r="EL46" s="15" t="e" cm="1">
        <f t="array" aca="1" ref="EL46" ca="1">_xll.BDP(C46,"CF_CASH_FROM_OPER")</f>
        <v>#NAME?</v>
      </c>
      <c r="EM46" s="15" t="e" cm="1">
        <f t="array" aca="1" ref="EM46" ca="1">_xll.BDP(C46,"CF_CASH_FROM_INV_ACT")</f>
        <v>#NAME?</v>
      </c>
      <c r="EN46" s="15" t="e" cm="1">
        <f t="array" aca="1" ref="EN46" ca="1">_xll.BDP(C46,"CF_CASH_FROM_FNC_ACT")</f>
        <v>#NAME?</v>
      </c>
      <c r="EP46" s="15" t="e" cm="1">
        <f t="array" aca="1" ref="EP46" ca="1">_xll.BDP(C46,"TOT_ANALYST_REC")</f>
        <v>#NAME?</v>
      </c>
      <c r="EQ46" s="15" t="e" cm="1">
        <f t="array" aca="1" ref="EQ46" ca="1">_xll.BDP(C46,"TOT_BUY_REC")</f>
        <v>#NAME?</v>
      </c>
      <c r="ER46" s="15" t="e" cm="1">
        <f t="array" aca="1" ref="ER46" ca="1">_xll.BDP(C46,"TOT_HOLD_REC")</f>
        <v>#NAME?</v>
      </c>
      <c r="ES46" s="15" t="e" cm="1">
        <f t="array" aca="1" ref="ES46" ca="1">_xll.BDP(C46,"TOT_SELL_REC")</f>
        <v>#NAME?</v>
      </c>
      <c r="ET46" s="15" t="e" cm="1">
        <f t="array" aca="1" ref="ET46" ca="1">_xll.BDP(C46,"EQY_REC_CONS")</f>
        <v>#NAME?</v>
      </c>
      <c r="EV46" s="15" t="e" cm="1">
        <f t="array" aca="1" ref="EV46" ca="1">_xll.BDP(C46,"BEST_TARGET_HI")</f>
        <v>#NAME?</v>
      </c>
      <c r="EW46" s="15" t="e" cm="1">
        <f t="array" aca="1" ref="EW46" ca="1">_xll.BDP(C46,"BEST_TARGET_LO")</f>
        <v>#NAME?</v>
      </c>
      <c r="EX46" s="15" t="e" cm="1">
        <f t="array" aca="1" ref="EX46" ca="1">_xll.BDP(C46,"BEST_TARGET_MEDIAN")</f>
        <v>#NAME?</v>
      </c>
      <c r="EZ46" s="15" t="e" cm="1">
        <f t="array" aca="1" ref="EZ46" ca="1">_xll.BDP(C46,"BEST_TARGET_1WK_CHG")</f>
        <v>#NAME?</v>
      </c>
      <c r="FA46" s="15" t="e" cm="1">
        <f t="array" aca="1" ref="FA46" ca="1">_xll.BDP(C46,"BEST_TARGET_4WK_CHG")</f>
        <v>#NAME?</v>
      </c>
      <c r="FB46" s="15" t="e" cm="1">
        <f t="array" aca="1" ref="FB46" ca="1">_xll.BDP(C46,"BEST_TARGET_3MO_CHG")</f>
        <v>#NAME?</v>
      </c>
      <c r="FC46" s="15" t="e" cm="1">
        <f t="array" aca="1" ref="FC46" ca="1">_xll.BDP(C46,"BEST_TARGET_6MO_CHG")</f>
        <v>#NAME?</v>
      </c>
      <c r="FE46" s="15" t="e" cm="1">
        <f t="array" aca="1" ref="FE46" ca="1">_xll.BDP(C46,"ANNOUNCEMENT_DT")</f>
        <v>#NAME?</v>
      </c>
      <c r="FF46" s="15" t="e" cm="1">
        <f t="array" aca="1" ref="FF46" ca="1">_xll.BDP(C46,"EXPECTED_REPORT_DT")</f>
        <v>#NAME?</v>
      </c>
      <c r="FG46" s="15" t="e" cm="1">
        <f t="array" aca="1" ref="FG46" ca="1">_xll.BDP(C46,"EARNINGS_RELATED_IMPLIED_MOVE")</f>
        <v>#NAME?</v>
      </c>
      <c r="FI46" s="15" t="e" cm="1">
        <f t="array" aca="1" ref="FI46" ca="1">_xll.BDP(C46,"SALES_SURPRISE_LAST_QTR")</f>
        <v>#NAME?</v>
      </c>
      <c r="FJ46" s="15" t="e" cm="1">
        <f t="array" aca="1" ref="FJ46" ca="1">_xll.BDP(C46,"EPS_SURPRISE_LAST_QTR")</f>
        <v>#NAME?</v>
      </c>
      <c r="FL46" s="15" t="e">
        <f ca="1">(_xll.BDP(C46,"VOLUME_AVG_5D"))/1000</f>
        <v>#NAME?</v>
      </c>
      <c r="FM46" s="15" t="e">
        <f ca="1">(_xll.BDP(C46,"VOLUME_AVG_3M"))/1000</f>
        <v>#NAME?</v>
      </c>
      <c r="FN46" s="15" t="e">
        <f ca="1">(_xll.BDP(C46,"VOLUME_AVG_6M"))/1000</f>
        <v>#NAME?</v>
      </c>
      <c r="FP46" s="15" t="e" cm="1">
        <f t="array" aca="1" ref="FP46" ca="1">_xll.BDP(C46,"CIE_DES")</f>
        <v>#NAME?</v>
      </c>
      <c r="FQ46" s="15" t="s">
        <v>871</v>
      </c>
      <c r="FS46" s="15" t="e" cm="1">
        <f t="array" aca="1" ref="FS46" ca="1">_xll.BDP(C46,"HIGH_52WEEK")</f>
        <v>#NAME?</v>
      </c>
      <c r="FT46" s="15" t="e" cm="1">
        <f t="array" aca="1" ref="FT46" ca="1">_xll.BDP(C46,"LOW_52WEEK")</f>
        <v>#NAME?</v>
      </c>
      <c r="FV46" s="15" t="e" cm="1">
        <f t="array" aca="1" ref="FV46" ca="1">_xll.BDP(C46,"CHG_PCT_WTD")</f>
        <v>#NAME?</v>
      </c>
      <c r="FW46" s="15" t="e" cm="1">
        <f t="array" aca="1" ref="FW46" ca="1">_xll.BDP(C46,"CHG_PCT_MTD")</f>
        <v>#NAME?</v>
      </c>
      <c r="FX46" s="15" t="e" cm="1">
        <f t="array" aca="1" ref="FX46" ca="1">_xll.BDP(C46,"CHG_PCT_YTD")</f>
        <v>#NAME?</v>
      </c>
      <c r="FY46" s="15" t="e" cm="1">
        <f t="array" aca="1" ref="FY46" ca="1">_xll.BDP(C46,"CHG_PCT_1YR")</f>
        <v>#NAME?</v>
      </c>
      <c r="GA46" s="15" t="e">
        <f ca="1">_xll.BDP($C46,"BEST_NET_DEBT","best_fperiod_override=19Y")</f>
        <v>#NAME?</v>
      </c>
      <c r="GB46" s="15" t="e">
        <f ca="1">_xll.BDP($C46,"BEST_NET_DEBT","best_fperiod_override=20Y")</f>
        <v>#NAME?</v>
      </c>
      <c r="GC46" s="15" t="e">
        <f ca="1">_xll.BDP($C46,"BEST_NET_DEBT","best_fperiod_override=21Y")</f>
        <v>#NAME?</v>
      </c>
      <c r="GD46" s="15" t="e">
        <f ca="1">_xll.BDP($C46,"BEST_NET_DEBT","best_fperiod_override=22Y")</f>
        <v>#NAME?</v>
      </c>
      <c r="GE46" s="15" t="e">
        <f ca="1">_xll.BDP($C46,"BEST_NET_DEBT","best_fperiod_override=23Y")</f>
        <v>#NAME?</v>
      </c>
      <c r="GG46" s="15" t="e">
        <f t="shared" ca="1" si="274"/>
        <v>#NAME?</v>
      </c>
      <c r="GH46" s="15" t="e">
        <f t="shared" ca="1" si="275"/>
        <v>#NAME?</v>
      </c>
      <c r="GI46" s="15" t="e">
        <f t="shared" ca="1" si="276"/>
        <v>#NAME?</v>
      </c>
      <c r="GJ46" s="15" t="e">
        <f t="shared" ca="1" si="277"/>
        <v>#NAME?</v>
      </c>
      <c r="GK46" s="15" t="e">
        <f t="shared" ca="1" si="278"/>
        <v>#NAME?</v>
      </c>
      <c r="GM46" s="15" t="e" cm="1">
        <f t="array" aca="1" ref="GM46" ca="1">_xll.BDP(C46,"NET_DEBT_TO_EBITDA")</f>
        <v>#NAME?</v>
      </c>
      <c r="GN46" s="15" t="e" cm="1">
        <f t="array" aca="1" ref="GN46" ca="1">_xll.BDP(C46,"EBIT_TO_INT_EXP")</f>
        <v>#NAME?</v>
      </c>
      <c r="GO46" s="15" t="e" cm="1">
        <f t="array" aca="1" ref="GO46" ca="1">_xll.BDP(C46,"TOT_DEBT_TO_TOT_EQY")</f>
        <v>#NAME?</v>
      </c>
      <c r="GP46" s="15" t="e" cm="1">
        <f t="array" aca="1" ref="GP46" ca="1">_xll.BDP(C46,"TOT_DEBT_TO_TOT_ASSET")</f>
        <v>#NAME?</v>
      </c>
      <c r="GQ46" s="15" t="e" cm="1">
        <f t="array" aca="1" ref="GQ46" ca="1">_xll.BDP(C46,"ALTMAN_Z_SCORE")</f>
        <v>#NAME?</v>
      </c>
      <c r="GR46" s="15" t="e" cm="1">
        <f t="array" aca="1" ref="GR46" ca="1">_xll.BDP(C46,"CASH_%_CURRENT_MARKET_CAP")</f>
        <v>#NAME?</v>
      </c>
      <c r="GS46" s="15" t="e" cm="1">
        <f t="array" aca="1" ref="GS46" ca="1">_xll.BDP(C46,"CASH_TO_TOT_ASSET")</f>
        <v>#NAME?</v>
      </c>
      <c r="GU46" s="15" t="e" cm="1">
        <f t="array" aca="1" ref="GU46" ca="1">_xll.BDP(C46,"BOARD_SIZE")</f>
        <v>#NAME?</v>
      </c>
      <c r="GV46" s="15" t="e" cm="1">
        <f t="array" aca="1" ref="GV46" ca="1">_xll.BDP(C46,"PCT_INDEPENDENT_DIRECTORS")</f>
        <v>#NAME?</v>
      </c>
      <c r="GW46" s="15" t="e" cm="1">
        <f t="array" aca="1" ref="GW46" ca="1">_xll.BDP(C46,"BOARD_MEETING_ATTENDANCE_PCT")</f>
        <v>#NAME?</v>
      </c>
      <c r="GX46" s="15" t="e" cm="1">
        <f t="array" aca="1" ref="GX46" ca="1">_xll.BDP(C46,"BOARD_MEETINGS_PER_YR")</f>
        <v>#NAME?</v>
      </c>
      <c r="GY46" s="15" t="e" cm="1">
        <f t="array" aca="1" ref="GY46" ca="1">_xll.BDP(C46,"NUMBER_OF_WOMEN_ON_BOARD")</f>
        <v>#NAME?</v>
      </c>
      <c r="GZ46" s="15" t="e" cm="1">
        <f t="array" aca="1" ref="GZ46" ca="1">_xll.BDP(C46,"BOARD_AVERAGE_TENURE")</f>
        <v>#NAME?</v>
      </c>
      <c r="HA46" s="15" t="e" cm="1">
        <f t="array" aca="1" ref="HA46" ca="1">_xll.BDP(C46,"BOARD_AVERAGE_AGE")</f>
        <v>#NAME?</v>
      </c>
      <c r="HC46" s="15" t="e" cm="1">
        <f t="array" aca="1" ref="HC46" ca="1">_xll.BDP(C46,"TOT_COMP_AW_TO_CEO_&amp;_EQUIV")</f>
        <v>#NAME?</v>
      </c>
      <c r="HD46" s="15" t="e" cm="1">
        <f t="array" aca="1" ref="HD46" ca="1">_xll.BDP(C46,"TOT_COMPENSATION_AW_TO_EXECS")</f>
        <v>#NAME?</v>
      </c>
      <c r="HE46" s="15" t="e" cm="1">
        <f t="array" aca="1" ref="HE46" ca="1">_xll.BDP(C46,"CF_STOCK_BASED_COMPENSATION")</f>
        <v>#NAME?</v>
      </c>
      <c r="HF46" s="15" t="e" cm="1">
        <f t="array" aca="1" ref="HF46" ca="1">_xll.BDP(C46,"AVERAGE_BOD_TOTAL_COMPENSATION")</f>
        <v>#NAME?</v>
      </c>
      <c r="HH46" s="15" t="e" cm="1">
        <f t="array" aca="1" ref="HH46" ca="1">_xll.BDP(C46,"ISS_QUALITYSCORE")</f>
        <v>#NAME?</v>
      </c>
      <c r="HK46" s="15" t="e" cm="1">
        <f t="array" aca="1" ref="HK46" ca="1">_xll.BDP(C46,"EQY_SH_OUT")</f>
        <v>#NAME?</v>
      </c>
      <c r="HL46" s="15" t="e">
        <f t="shared" ca="1" si="279"/>
        <v>#NAME?</v>
      </c>
      <c r="HN46" s="15">
        <v>8.5</v>
      </c>
      <c r="HO46" s="15">
        <v>2</v>
      </c>
      <c r="HP46" s="39" t="e">
        <f t="shared" ca="1" si="280"/>
        <v>#NAME?</v>
      </c>
      <c r="HQ46" s="15" t="e">
        <f t="shared" ca="1" si="281"/>
        <v>#NAME?</v>
      </c>
      <c r="HS46" s="15" t="e">
        <f t="shared" ca="1" si="302"/>
        <v>#NAME?</v>
      </c>
      <c r="HU46" s="15" t="e">
        <f t="shared" ca="1" si="282"/>
        <v>#NAME?</v>
      </c>
      <c r="HW46" s="15" t="e">
        <f t="shared" ca="1" si="303"/>
        <v>#NAME?</v>
      </c>
      <c r="HY46" s="39" t="e">
        <f t="shared" ca="1" si="283"/>
        <v>#NAME?</v>
      </c>
      <c r="IA46" s="15" t="e">
        <f t="shared" ca="1" si="284"/>
        <v>#NAME?</v>
      </c>
      <c r="IB46" s="15" t="e">
        <f t="shared" ca="1" si="285"/>
        <v>#NAME?</v>
      </c>
      <c r="IC46" s="15" t="e">
        <f t="shared" ca="1" si="286"/>
        <v>#NAME?</v>
      </c>
      <c r="ID46" s="15" t="e">
        <f t="shared" ca="1" si="287"/>
        <v>#NAME?</v>
      </c>
      <c r="IE46" s="39" t="e">
        <f t="shared" ca="1" si="288"/>
        <v>#NAME?</v>
      </c>
      <c r="IF46" s="39">
        <f t="shared" si="289"/>
        <v>20.373130143370787</v>
      </c>
      <c r="IG46" s="39" t="e">
        <f t="shared" ca="1" si="290"/>
        <v>#NAME?</v>
      </c>
      <c r="II46" s="15">
        <f t="shared" si="304"/>
        <v>27</v>
      </c>
    </row>
    <row r="47" spans="1:243">
      <c r="A47" s="15">
        <f t="shared" si="305"/>
        <v>27</v>
      </c>
      <c r="B47" s="15" t="s">
        <v>58</v>
      </c>
      <c r="C47" s="15" t="s">
        <v>519</v>
      </c>
      <c r="D47" s="15" t="s">
        <v>57</v>
      </c>
      <c r="E47" s="15" t="str">
        <f t="shared" si="236"/>
        <v>AIRB34</v>
      </c>
      <c r="F47" s="15">
        <f t="shared" si="237"/>
        <v>27</v>
      </c>
      <c r="G47" s="15" t="str">
        <f t="shared" si="238"/>
        <v>Airbnb Inc</v>
      </c>
      <c r="H47" s="24">
        <v>1.5164900000000001E-3</v>
      </c>
      <c r="I47" s="15" t="e" cm="1">
        <f t="array" aca="1" ref="I47" ca="1">_xll.BDP(C47,"GICS_SECTOR_NAME")</f>
        <v>#NAME?</v>
      </c>
      <c r="J47" s="15" t="e">
        <f t="shared" ca="1" si="239"/>
        <v>#NAME?</v>
      </c>
      <c r="K47" s="46" t="e" cm="1">
        <f t="array" aca="1" ref="K47" ca="1">_xll.BDP(C47,"BEST_PE_RATIO")</f>
        <v>#NAME?</v>
      </c>
      <c r="L47" s="46" t="e" cm="1">
        <f t="array" aca="1" ref="L47" ca="1">_xll.BDP(C47,"px_last")</f>
        <v>#NAME?</v>
      </c>
      <c r="M47" s="15" t="e" cm="1">
        <f t="array" aca="1" ref="M47" ca="1">_xll.BDP(C47,"COUNTRY_FULL_NAME")</f>
        <v>#NAME?</v>
      </c>
      <c r="N47" s="15" t="e" cm="1">
        <f t="array" aca="1" ref="N47" ca="1">_xll.BDP(C47,"px_last")</f>
        <v>#NAME?</v>
      </c>
      <c r="O47" s="15" t="e" cm="1">
        <f t="array" aca="1" ref="O47" ca="1">_xll.BDP(C47,"CRNCY")</f>
        <v>#NAME?</v>
      </c>
      <c r="Q47" s="15" t="e" cm="1">
        <f t="array" aca="1" ref="Q47" ca="1">_xll.BDP(C47,"GICS_SECTOR_NAME")</f>
        <v>#NAME?</v>
      </c>
      <c r="R47" s="15" t="e" cm="1">
        <f t="array" aca="1" ref="R47" ca="1">_xll.BDP(C47,"GICS_INDUSTRY_NAME")</f>
        <v>#NAME?</v>
      </c>
      <c r="S47" s="15" t="e" cm="1">
        <f t="array" aca="1" ref="S47" ca="1">_xll.BDP(C47,"GICS_INDUSTRY_GROUP_NAME")</f>
        <v>#NAME?</v>
      </c>
      <c r="T47" s="15" t="e" cm="1">
        <f t="array" aca="1" ref="T47" ca="1">_xll.BDP(C47,"GICS_SUB_INDUSTRY_NAME")</f>
        <v>#NAME?</v>
      </c>
      <c r="U47" s="15" t="s">
        <v>1521</v>
      </c>
      <c r="V47" s="15" t="str">
        <f>_xll.BDH(C47,"SALES_REV_TURN","FY 2009","FY 2009","Currency=USD","Period=FY","BEST_FPERIOD_OVERRIDE=FY","FILING_STATUS=MR","SCALING_FORMAT=MLN","FA_ADJUSTED=Adjusted","Sort=A","Dates=H","DateFormat=P","Fill=—","Direction=H","UseDPDF=Y")</f>
        <v>—</v>
      </c>
      <c r="W47" s="15">
        <f>_xll.BDH(C47,"SALES_REV_TURN","FY 2019","FY 2019","Currency=USD","Period=FY","BEST_FPERIOD_OVERRIDE=FY","FILING_STATUS=MR","SCALING_FORMAT=MLN","FA_ADJUSTED=Adjusted","Sort=A","Dates=H","DateFormat=P","Fill=—","Direction=H","UseDPDF=Y")</f>
        <v>4805.2389999999996</v>
      </c>
      <c r="X47" s="15">
        <f>_xll.BDH(C47,"SALES_REV_TURN","FY 2020","FY 2020","Currency=USD","Period=FY","BEST_FPERIOD_OVERRIDE=FY","FILING_STATUS=MR","SCALING_FORMAT=MLN","FA_ADJUSTED=Adjusted","Sort=A","Dates=H","DateFormat=P","Fill=—","Direction=H","UseDPDF=Y")</f>
        <v>3378.1990000000001</v>
      </c>
      <c r="Y47" s="15">
        <f>_xll.BDH(C47,"SALES_REV_TURN","FY 2021","FY 2021","Currency=USD","Period=FY","BEST_FPERIOD_OVERRIDE=FY","FILING_STATUS=MR","SCALING_FORMAT=MLN","FA_ADJUSTED=Adjusted","Sort=A","Dates=H","DateFormat=P","Fill=—","Direction=H","UseDPDF=Y")</f>
        <v>5992</v>
      </c>
      <c r="Z47" s="15">
        <f>_xll.BDH(C47,"SALES_REV_TURN","FY 2022","FY 2022","Currency=USD","Period=FY","BEST_FPERIOD_OVERRIDE=FY","FILING_STATUS=MR","SCALING_FORMAT=MLN","FA_ADJUSTED=Adjusted","Sort=A","Dates=H","DateFormat=P","Fill=—","Direction=H","UseDPDF=Y")</f>
        <v>8399</v>
      </c>
      <c r="AA47" s="15" t="e">
        <f ca="1">+_xll.BDP($C47,AA$15,"BEST_FPERIOD_OVERRIDE="&amp;AA$16)</f>
        <v>#NAME?</v>
      </c>
      <c r="AB47" s="15" t="e">
        <f ca="1">+_xll.BDP($C47,AB$15,"BEST_FPERIOD_OVERRIDE="&amp;AB$16)</f>
        <v>#NAME?</v>
      </c>
      <c r="AC47" s="15" t="e">
        <f ca="1">+_xll.BDP($C47,AC$15,"BEST_FPERIOD_OVERRIDE="&amp;AC$16)</f>
        <v>#NAME?</v>
      </c>
      <c r="AD47" s="15" t="e">
        <f ca="1">+_xll.BDP($C47,AD$15,"BEST_FPERIOD_OVERRIDE="&amp;AD$16)</f>
        <v>#NAME?</v>
      </c>
      <c r="AF47" s="25">
        <f t="shared" si="240"/>
        <v>-0.29697586321929037</v>
      </c>
      <c r="AG47" s="25">
        <f t="shared" si="241"/>
        <v>0.77372617776513453</v>
      </c>
      <c r="AH47" s="25">
        <f t="shared" si="242"/>
        <v>0.401702269692924</v>
      </c>
      <c r="AI47" s="25" t="e">
        <f t="shared" ca="1" si="243"/>
        <v>#NAME?</v>
      </c>
      <c r="AJ47" s="25" t="e">
        <f t="shared" ca="1" si="244"/>
        <v>#NAME?</v>
      </c>
      <c r="AK47" s="25" t="e">
        <f t="shared" ca="1" si="245"/>
        <v>#NAME?</v>
      </c>
      <c r="AL47" s="25" t="e">
        <f t="shared" ca="1" si="291"/>
        <v>#NAME?</v>
      </c>
      <c r="AM47" s="25" t="e">
        <f t="shared" ca="1" si="246"/>
        <v>#NAME?</v>
      </c>
      <c r="AN47" s="25" t="e">
        <f t="shared" si="247"/>
        <v>#VALUE!</v>
      </c>
      <c r="AP47" s="15" t="str">
        <f>_xll.BDH(C47,"EBITDA","FY 2009","FY 2009","Currency=USD","Period=FY","BEST_FPERIOD_OVERRIDE=FY","FILING_STATUS=MR","SCALING_FORMAT=MLN","FA_ADJUSTED=Adjusted","Sort=A","Dates=H","DateFormat=P","Fill=—","Direction=H","UseDPDF=Y")</f>
        <v>—</v>
      </c>
      <c r="AQ47" s="15">
        <f>_xll.BDH(C47,"EBITDA","FY 2019","FY 2019","Currency=USD","Period=FY","BEST_FPERIOD_OVERRIDE=FY","FILING_STATUS=MR","SCALING_FORMAT=MLN","FA_ADJUSTED=Adjusted","Sort=A","Dates=H","DateFormat=P","Fill=—","Direction=H","UseDPDF=Y")</f>
        <v>-305.34399999999999</v>
      </c>
      <c r="AR47" s="15">
        <f>_xll.BDH(C47,"EBITDA","FY 2020","FY 2020","Currency=USD","Period=FY","BEST_FPERIOD_OVERRIDE=FY","FILING_STATUS=MR","SCALING_FORMAT=MLN","FA_ADJUSTED=Adjusted","Sort=A","Dates=H","DateFormat=P","Fill=—","Direction=H","UseDPDF=Y")</f>
        <v>-3221.8110000000001</v>
      </c>
      <c r="AS47" s="15">
        <f>_xll.BDH(C47,"EBITDA","FY 2021","FY 2021","Currency=USD","Period=FY","BEST_FPERIOD_OVERRIDE=FY","FILING_STATUS=MR","SCALING_FORMAT=MLN","FA_ADJUSTED=Adjusted","Sort=A","Dates=H","DateFormat=P","Fill=—","Direction=H","UseDPDF=Y")</f>
        <v>1264</v>
      </c>
      <c r="AT47" s="15">
        <f>_xll.BDH(C47,"EBITDA","FY 2022","FY 2022","Currency=USD","Period=FY","BEST_FPERIOD_OVERRIDE=FY","FILING_STATUS=MR","SCALING_FORMAT=MLN","FA_ADJUSTED=Adjusted","Sort=A","Dates=H","DateFormat=P","Fill=—","Direction=H","UseDPDF=Y")</f>
        <v>2126</v>
      </c>
      <c r="AU47" s="15" t="e">
        <f ca="1">+_xll.BDP($C47,AU$15,"BEST_FPERIOD_OVERRIDE="&amp;AU$16)</f>
        <v>#NAME?</v>
      </c>
      <c r="AV47" s="15" t="e">
        <f ca="1">+_xll.BDP($C47,AV$15,"BEST_FPERIOD_OVERRIDE="&amp;AV$16)</f>
        <v>#NAME?</v>
      </c>
      <c r="AW47" s="15" t="e">
        <f ca="1">+_xll.BDP($C47,AW$15,"BEST_FPERIOD_OVERRIDE="&amp;AW$16)</f>
        <v>#NAME?</v>
      </c>
      <c r="AX47" s="15" t="e">
        <f ca="1">+_xll.BDP($C47,AX$15,"BEST_FPERIOD_OVERRIDE="&amp;AX$16)</f>
        <v>#NAME?</v>
      </c>
      <c r="AZ47" s="25">
        <f t="shared" si="248"/>
        <v>9.5514141427373715</v>
      </c>
      <c r="BA47" s="25">
        <f t="shared" si="249"/>
        <v>-1.3923259309748461</v>
      </c>
      <c r="BB47" s="25">
        <f t="shared" si="250"/>
        <v>0.68196202531645578</v>
      </c>
      <c r="BC47" s="25" t="e">
        <f t="shared" ca="1" si="251"/>
        <v>#NAME?</v>
      </c>
      <c r="BD47" s="25" t="e">
        <f t="shared" ca="1" si="252"/>
        <v>#NAME?</v>
      </c>
      <c r="BE47" s="25" t="e">
        <f t="shared" ca="1" si="253"/>
        <v>#NAME?</v>
      </c>
      <c r="BF47" s="25" t="e">
        <f t="shared" ca="1" si="292"/>
        <v>#NAME?</v>
      </c>
      <c r="BG47" s="25" t="e">
        <f t="shared" ca="1" si="254"/>
        <v>#NAME?</v>
      </c>
      <c r="BH47" s="25" t="e">
        <f t="shared" si="255"/>
        <v>#VALUE!</v>
      </c>
      <c r="BJ47" s="25">
        <f t="shared" si="256"/>
        <v>-6.3543977729307533E-2</v>
      </c>
      <c r="BK47" s="25">
        <f t="shared" si="257"/>
        <v>-0.95370669401062524</v>
      </c>
      <c r="BL47" s="25">
        <f t="shared" si="258"/>
        <v>0.2109479305740988</v>
      </c>
      <c r="BM47" s="25">
        <f t="shared" si="259"/>
        <v>0.25312537206810337</v>
      </c>
      <c r="BN47" s="25" t="e">
        <f t="shared" ca="1" si="260"/>
        <v>#NAME?</v>
      </c>
      <c r="BO47" s="25" t="e">
        <f t="shared" ca="1" si="261"/>
        <v>#NAME?</v>
      </c>
      <c r="BP47" s="25" t="e">
        <f t="shared" ca="1" si="262"/>
        <v>#NAME?</v>
      </c>
      <c r="BQ47" s="25" t="e">
        <f t="shared" ca="1" si="263"/>
        <v>#NAME?</v>
      </c>
      <c r="BR47" s="15" t="str">
        <f>_xll.BDH(C47,"EARN_FOR_COMMON","FY 2009","FY 2009","Currency=USD","Period=FY","BEST_FPERIOD_OVERRIDE=FY","FILING_STATUS=MR","SCALING_FORMAT=MLN","FA_ADJUSTED=Adjusted","Sort=A","Dates=H","DateFormat=P","Fill=—","Direction=H","UseDPDF=Y")</f>
        <v>—</v>
      </c>
      <c r="BS47" s="15">
        <f>_xll.BDH(C47,"EARN_FOR_COMMON","FY 2019","FY 2019","Currency=USD","Period=FY","BEST_FPERIOD_OVERRIDE=FY","FILING_STATUS=MR","SCALING_FORMAT=MLN","FA_ADJUSTED=Adjusted","Sort=A","Dates=H","DateFormat=P","Fill=—","Direction=H","UseDPDF=Y")</f>
        <v>-674.33900000000006</v>
      </c>
      <c r="BT47" s="15">
        <f>_xll.BDH(C47,"EARN_FOR_COMMON","FY 2020","FY 2020","Currency=USD","Period=FY","BEST_FPERIOD_OVERRIDE=FY","FILING_STATUS=MR","SCALING_FORMAT=MLN","FA_ADJUSTED=Adjusted","Sort=A","Dates=H","DateFormat=P","Fill=—","Direction=H","UseDPDF=Y")</f>
        <v>-4465.1455999999998</v>
      </c>
      <c r="BU47" s="15">
        <f>_xll.BDH(C47,"EARN_FOR_COMMON","FY 2021","FY 2021","Currency=USD","Period=FY","BEST_FPERIOD_OVERRIDE=FY","FILING_STATUS=MR","SCALING_FORMAT=MLN","FA_ADJUSTED=Adjusted","Sort=A","Dates=H","DateFormat=P","Fill=—","Direction=H","UseDPDF=Y")</f>
        <v>126.74</v>
      </c>
      <c r="BV47" s="15">
        <f>_xll.BDH(C47,"EARN_FOR_COMMON","FY 2022","FY 2022","Currency=USD","Period=FY","BEST_FPERIOD_OVERRIDE=FY","FILING_STATUS=MR","SCALING_FORMAT=MLN","FA_ADJUSTED=Adjusted","Sort=A","Dates=H","DateFormat=P","Fill=—","Direction=H","UseDPDF=Y")</f>
        <v>2022.56</v>
      </c>
      <c r="BW47" s="15" t="e">
        <f ca="1">+_xll.BDP($C47,BW$15,"BEST_FPERIOD_OVERRIDE="&amp;BW$16)</f>
        <v>#NAME?</v>
      </c>
      <c r="BX47" s="15" t="e">
        <f ca="1">+_xll.BDP($C47,BX$15,"BEST_FPERIOD_OVERRIDE="&amp;BX$16)</f>
        <v>#NAME?</v>
      </c>
      <c r="BY47" s="15" t="e">
        <f ca="1">+_xll.BDP($C47,BY$15,"BEST_FPERIOD_OVERRIDE="&amp;BY$16)</f>
        <v>#NAME?</v>
      </c>
      <c r="BZ47" s="15" t="e">
        <f ca="1">+_xll.BDP($C47,BZ$15,"BEST_FPERIOD_OVERRIDE="&amp;BZ$16)</f>
        <v>#NAME?</v>
      </c>
      <c r="CB47" s="25">
        <f t="shared" si="264"/>
        <v>5.6215146980969504</v>
      </c>
      <c r="CC47" s="25">
        <f t="shared" si="265"/>
        <v>-1.0283842927764775</v>
      </c>
      <c r="CD47" s="25">
        <f t="shared" si="266"/>
        <v>14.958339908474041</v>
      </c>
      <c r="CE47" s="25" t="e">
        <f t="shared" ca="1" si="267"/>
        <v>#NAME?</v>
      </c>
      <c r="CF47" s="25" t="e">
        <f t="shared" ca="1" si="268"/>
        <v>#NAME?</v>
      </c>
      <c r="CG47" s="25" t="e">
        <f t="shared" ca="1" si="269"/>
        <v>#NAME?</v>
      </c>
      <c r="CH47" s="25" t="e">
        <f t="shared" ca="1" si="293"/>
        <v>#NAME?</v>
      </c>
      <c r="CI47" s="25" t="e">
        <f t="shared" ca="1" si="270"/>
        <v>#NAME?</v>
      </c>
      <c r="CJ47" s="25" t="e">
        <f t="shared" si="271"/>
        <v>#VALUE!</v>
      </c>
      <c r="CM47" s="25">
        <f t="shared" si="294"/>
        <v>-0.14033412281886501</v>
      </c>
      <c r="CN47" s="25">
        <f t="shared" si="295"/>
        <v>-1.3217532774120173</v>
      </c>
      <c r="CO47" s="25">
        <f t="shared" si="296"/>
        <v>2.1151535380507343E-2</v>
      </c>
      <c r="CP47" s="25">
        <f t="shared" si="297"/>
        <v>0.2408096201928801</v>
      </c>
      <c r="CQ47" s="25" t="e">
        <f t="shared" ca="1" si="298"/>
        <v>#NAME?</v>
      </c>
      <c r="CR47" s="25" t="e">
        <f t="shared" ca="1" si="299"/>
        <v>#NAME?</v>
      </c>
      <c r="CS47" s="25" t="e">
        <f t="shared" ca="1" si="300"/>
        <v>#NAME?</v>
      </c>
      <c r="CT47" s="15" t="e">
        <f t="shared" ca="1" si="301"/>
        <v>#NAME?</v>
      </c>
      <c r="CU47" s="25">
        <f>_xll.BDH($C47,"RETURN_ON_INV_CAPITAL","FY 2019","FY 2019","Currency=USD","Period=FY","BEST_FPERIOD_OVERRIDE=FY","FILING_STATUS=MR","FA_ADJUSTED=GAAP","Sort=A","Dates=H","DateFormat=P","Fill=—","Direction=H","UseDPDF=Y")/100</f>
        <v>-0.26822299999999999</v>
      </c>
      <c r="CV47" s="25">
        <f>_xll.BDH($C47,"RETURN_ON_INV_CAPITAL","FY 2020","FY 2020","Currency=USD","Period=FY","BEST_FPERIOD_OVERRIDE=FY","FILING_STATUS=MR","FA_ADJUSTED=GAAP","Sort=A","Dates=H","DateFormat=P","Fill=—","Direction=H","UseDPDF=Y")/100</f>
        <v>-0.92499500000000001</v>
      </c>
      <c r="CW47" s="25">
        <f>_xll.BDH($C47,"RETURN_ON_INV_CAPITAL","FY 2021","FY 2021","Currency=USD","Period=FY","BEST_FPERIOD_OVERRIDE=FY","FILING_STATUS=MR","FA_ADJUSTED=GAAP","Sort=A","Dates=H","DateFormat=P","Fill=—","Direction=H","UseDPDF=Y")/100</f>
        <v>3.6121E-2</v>
      </c>
      <c r="CX47" s="25">
        <f>_xll.BDH(C47,"RETURN_COM_EQY","FY 2022","FY 2022","Currency=USD","Period=FY","BEST_FPERIOD_OVERRIDE=FY","FILING_STATUS=MR","FA_ADJUSTED=GAAP","Sort=A","Dates=H","DateFormat=P","Fill=—","Direction=H","UseDPDF=Y")/100</f>
        <v>0.36632800000000004</v>
      </c>
      <c r="CZ47" s="15" t="e">
        <f>_xll.BDH($C47,"RETURN_COM_EQY","FY 2019","FY 2019","Currency=USD","Period=FY","BEST_FPERIOD_OVERRIDE=FY","FILING_STATUS=MR","FA_ADJUSTED=GAAP","Sort=A","Dates=H","DateFormat=P","Fill=—","Direction=H","UseDPDF=Y")/100</f>
        <v>#VALUE!</v>
      </c>
      <c r="DA47" s="15" t="e">
        <f>_xll.BDH($C47,"RETURN_COM_EQY","FY 2020","FY 2020","Currency=USD","Period=FY","BEST_FPERIOD_OVERRIDE=FY","FILING_STATUS=MR","FA_ADJUSTED=GAAP","Sort=A","Dates=H","DateFormat=P","Fill=—","Direction=H","UseDPDF=Y")/100</f>
        <v>#VALUE!</v>
      </c>
      <c r="DB47" s="15">
        <f>_xll.BDH($C47,"RETURN_COM_EQY","FY 2021","FY 2021","Currency=USD","Period=FY","BEST_FPERIOD_OVERRIDE=FY","FILING_STATUS=MR","FA_ADJUSTED=GAAP","Sort=A","Dates=H","DateFormat=P","Fill=—","Direction=H","UseDPDF=Y")/100</f>
        <v>-9.1705000000000009E-2</v>
      </c>
      <c r="DC47" s="25">
        <f>_xll.BDH(C47,"RETURN_COM_EQY","FY 2022","FY 2022","Currency=USD","Period=FY","BEST_FPERIOD_OVERRIDE=FY","FILING_STATUS=MR","FA_ADJUSTED=GAAP","Sort=A","Dates=H","DateFormat=P","Fill=—","Direction=H","UseDPDF=Y")</f>
        <v>36.632800000000003</v>
      </c>
      <c r="DD47" s="15" t="e">
        <f ca="1">(_xll.BDP(C47,"BEST_ROE","best_fperiod_override=23Y"))/100</f>
        <v>#NAME?</v>
      </c>
      <c r="DF47" s="25" t="e">
        <f ca="1">(_xll.BDP($C47,"BEST_DIV_YLD","best_fperiod_override=19Y"))/100</f>
        <v>#NAME?</v>
      </c>
      <c r="DG47" s="25" t="e">
        <f ca="1">(_xll.BDP($C47,"BEST_DIV_YLD","best_fperiod_override=20Y"))/100</f>
        <v>#NAME?</v>
      </c>
      <c r="DH47" s="25" t="e">
        <f ca="1">(_xll.BDP($C47,"BEST_DIV_YLD","best_fperiod_override=21Y"))/100</f>
        <v>#NAME?</v>
      </c>
      <c r="DI47" s="25" t="e">
        <f ca="1">(_xll.BDP($C47,"BEST_DIV_YLD","best_fperiod_override=22Y"))/100</f>
        <v>#NAME?</v>
      </c>
      <c r="DJ47" s="25" t="e">
        <f ca="1">(_xll.BDP($C47,"BEST_DIV_YLD","best_fperiod_override=23Y"))/100</f>
        <v>#NAME?</v>
      </c>
      <c r="DL47" s="48" t="e" cm="1">
        <f t="array" aca="1" ref="DL47" ca="1">_xll.BDP($C47,$DL$12)/1000</f>
        <v>#NAME?</v>
      </c>
      <c r="DM47" s="48" t="e" cm="1">
        <f t="array" aca="1" ref="DM47" ca="1">_xll.BDP($C47,$DL$13)*1000</f>
        <v>#NAME?</v>
      </c>
      <c r="DN47" s="48" t="e">
        <f t="shared" ca="1" si="273"/>
        <v>#NAME?</v>
      </c>
      <c r="DO47" s="48" t="e" cm="1">
        <f t="array" aca="1" ref="DO47" ca="1">_xll.BDP($C47,$DL$15)*1000</f>
        <v>#NAME?</v>
      </c>
      <c r="DQ47" s="15" t="e" cm="1">
        <f t="array" aca="1" ref="DQ47" ca="1">_xll.BDP(C47,"WACC")</f>
        <v>#NAME?</v>
      </c>
      <c r="DR47" s="15" t="e" cm="1">
        <f t="array" aca="1" ref="DR47" ca="1">_xll.BDP(C47,"WACC_COST_EQUITY")</f>
        <v>#NAME?</v>
      </c>
      <c r="DS47" s="15" t="e" cm="1">
        <f t="array" aca="1" ref="DS47" ca="1">_xll.BDP(C47,"WACC_COST_EQUITY")</f>
        <v>#NAME?</v>
      </c>
      <c r="DU47" s="15" t="e" cm="1">
        <f t="array" aca="1" ref="DU47" ca="1">_xll.BDP(C47,"BEST_PE_RATIO")</f>
        <v>#NAME?</v>
      </c>
      <c r="DV47" s="15" t="e" cm="1">
        <f t="array" aca="1" ref="DV47" ca="1">_xll.BDP(C47,"FIVE_YR_AVG_PRICE_EARNINGS")</f>
        <v>#NAME?</v>
      </c>
      <c r="DW47" s="15" t="e" cm="1">
        <f t="array" aca="1" ref="DW47" ca="1">_xll.BDP(C47,"10_YEAR_MOVING_AVERAGE_PE")</f>
        <v>#NAME?</v>
      </c>
      <c r="DY47" s="15" t="e" cm="1">
        <f t="array" aca="1" ref="DY47" ca="1">_xll.BDP(C47,"BEST_CUR_EV_TO_EBITDA")</f>
        <v>#NAME?</v>
      </c>
      <c r="DZ47" s="15" t="e" cm="1">
        <f t="array" aca="1" ref="DZ47" ca="1">_xll.BDP(C47,"FIVE_YEAR_AVG_EV_TO_T12_EBITDA")</f>
        <v>#NAME?</v>
      </c>
      <c r="EB47" s="15" t="e" cm="1">
        <f t="array" aca="1" ref="EB47" ca="1">_xll.BDP(C47,"BEST_PX_BPS_RATIO")</f>
        <v>#NAME?</v>
      </c>
      <c r="EC47" s="15" t="e" cm="1">
        <f t="array" aca="1" ref="EC47" ca="1">_xll.BDP(C47,"FIVE_YEAR_AVG_PRICE_BOOK")</f>
        <v>#NAME?</v>
      </c>
      <c r="ED47" s="15" t="e" cm="1">
        <f t="array" aca="1" ref="ED47" ca="1">_xll.BDP(C47,"EV_TO_T12M_SALES")</f>
        <v>#NAME?</v>
      </c>
      <c r="EE47" s="15" t="e" cm="1">
        <f t="array" aca="1" ref="EE47" ca="1">_xll.BDP(C47,"AVERAGE_EV_TO_T12M_SALES")</f>
        <v>#NAME?</v>
      </c>
      <c r="EF47" s="15" t="e">
        <f ca="1">_xll.BDP(C47,"BEST_CURRENT_EV_BEST_SALES","best_fperiod_override=23Y")</f>
        <v>#NAME?</v>
      </c>
      <c r="EH47" s="15" t="e" cm="1">
        <f t="array" aca="1" ref="EH47" ca="1">_xll.BDP(C47,"CF_FREE_CASH_FLOW")</f>
        <v>#NAME?</v>
      </c>
      <c r="EI47" s="15" t="e" cm="1">
        <f t="array" aca="1" ref="EI47" ca="1">_xll.BDP(C47,"FREE_CASH_FLOW_YIELD")/100</f>
        <v>#NAME?</v>
      </c>
      <c r="EJ47" s="15" t="e" cm="1">
        <f t="array" aca="1" ref="EJ47" ca="1">_xll.BDP(C47,"TRAIL_12M_FREE_CASH_FLOW_PER_SH")</f>
        <v>#NAME?</v>
      </c>
      <c r="EL47" s="15" t="e" cm="1">
        <f t="array" aca="1" ref="EL47" ca="1">_xll.BDP(C47,"CF_CASH_FROM_OPER")</f>
        <v>#NAME?</v>
      </c>
      <c r="EM47" s="15" t="e" cm="1">
        <f t="array" aca="1" ref="EM47" ca="1">_xll.BDP(C47,"CF_CASH_FROM_INV_ACT")</f>
        <v>#NAME?</v>
      </c>
      <c r="EN47" s="15" t="e" cm="1">
        <f t="array" aca="1" ref="EN47" ca="1">_xll.BDP(C47,"CF_CASH_FROM_FNC_ACT")</f>
        <v>#NAME?</v>
      </c>
      <c r="EP47" s="15" t="e" cm="1">
        <f t="array" aca="1" ref="EP47" ca="1">_xll.BDP(C47,"TOT_ANALYST_REC")</f>
        <v>#NAME?</v>
      </c>
      <c r="EQ47" s="15" t="e" cm="1">
        <f t="array" aca="1" ref="EQ47" ca="1">_xll.BDP(C47,"TOT_BUY_REC")</f>
        <v>#NAME?</v>
      </c>
      <c r="ER47" s="15" t="e" cm="1">
        <f t="array" aca="1" ref="ER47" ca="1">_xll.BDP(C47,"TOT_HOLD_REC")</f>
        <v>#NAME?</v>
      </c>
      <c r="ES47" s="15" t="e" cm="1">
        <f t="array" aca="1" ref="ES47" ca="1">_xll.BDP(C47,"TOT_SELL_REC")</f>
        <v>#NAME?</v>
      </c>
      <c r="ET47" s="15" t="e" cm="1">
        <f t="array" aca="1" ref="ET47" ca="1">_xll.BDP(C47,"EQY_REC_CONS")</f>
        <v>#NAME?</v>
      </c>
      <c r="EV47" s="15" t="e" cm="1">
        <f t="array" aca="1" ref="EV47" ca="1">_xll.BDP(C47,"BEST_TARGET_HI")</f>
        <v>#NAME?</v>
      </c>
      <c r="EW47" s="15" t="e" cm="1">
        <f t="array" aca="1" ref="EW47" ca="1">_xll.BDP(C47,"BEST_TARGET_LO")</f>
        <v>#NAME?</v>
      </c>
      <c r="EX47" s="15" t="e" cm="1">
        <f t="array" aca="1" ref="EX47" ca="1">_xll.BDP(C47,"BEST_TARGET_MEDIAN")</f>
        <v>#NAME?</v>
      </c>
      <c r="EZ47" s="15" t="e" cm="1">
        <f t="array" aca="1" ref="EZ47" ca="1">_xll.BDP(C47,"BEST_TARGET_1WK_CHG")</f>
        <v>#NAME?</v>
      </c>
      <c r="FA47" s="15" t="e" cm="1">
        <f t="array" aca="1" ref="FA47" ca="1">_xll.BDP(C47,"BEST_TARGET_4WK_CHG")</f>
        <v>#NAME?</v>
      </c>
      <c r="FB47" s="15" t="e" cm="1">
        <f t="array" aca="1" ref="FB47" ca="1">_xll.BDP(C47,"BEST_TARGET_3MO_CHG")</f>
        <v>#NAME?</v>
      </c>
      <c r="FC47" s="15" t="e" cm="1">
        <f t="array" aca="1" ref="FC47" ca="1">_xll.BDP(C47,"BEST_TARGET_6MO_CHG")</f>
        <v>#NAME?</v>
      </c>
      <c r="FE47" s="15" t="e" cm="1">
        <f t="array" aca="1" ref="FE47" ca="1">_xll.BDP(C47,"ANNOUNCEMENT_DT")</f>
        <v>#NAME?</v>
      </c>
      <c r="FF47" s="15" t="e" cm="1">
        <f t="array" aca="1" ref="FF47" ca="1">_xll.BDP(C47,"EXPECTED_REPORT_DT")</f>
        <v>#NAME?</v>
      </c>
      <c r="FG47" s="15" t="e" cm="1">
        <f t="array" aca="1" ref="FG47" ca="1">_xll.BDP(C47,"EARNINGS_RELATED_IMPLIED_MOVE")</f>
        <v>#NAME?</v>
      </c>
      <c r="FI47" s="15" t="e" cm="1">
        <f t="array" aca="1" ref="FI47" ca="1">_xll.BDP(C47,"SALES_SURPRISE_LAST_QTR")</f>
        <v>#NAME?</v>
      </c>
      <c r="FJ47" s="15" t="e" cm="1">
        <f t="array" aca="1" ref="FJ47" ca="1">_xll.BDP(C47,"EPS_SURPRISE_LAST_QTR")</f>
        <v>#NAME?</v>
      </c>
      <c r="FL47" s="15" t="e">
        <f ca="1">(_xll.BDP(C47,"VOLUME_AVG_5D"))/1000</f>
        <v>#NAME?</v>
      </c>
      <c r="FM47" s="15" t="e">
        <f ca="1">(_xll.BDP(C47,"VOLUME_AVG_3M"))/1000</f>
        <v>#NAME?</v>
      </c>
      <c r="FN47" s="15" t="e">
        <f ca="1">(_xll.BDP(C47,"VOLUME_AVG_6M"))/1000</f>
        <v>#NAME?</v>
      </c>
      <c r="FP47" s="15" t="e" cm="1">
        <f t="array" aca="1" ref="FP47" ca="1">_xll.BDP(C47,"CIE_DES")</f>
        <v>#NAME?</v>
      </c>
      <c r="FQ47" s="15" t="s">
        <v>872</v>
      </c>
      <c r="FS47" s="15" t="e" cm="1">
        <f t="array" aca="1" ref="FS47" ca="1">_xll.BDP(C47,"HIGH_52WEEK")</f>
        <v>#NAME?</v>
      </c>
      <c r="FT47" s="15" t="e" cm="1">
        <f t="array" aca="1" ref="FT47" ca="1">_xll.BDP(C47,"LOW_52WEEK")</f>
        <v>#NAME?</v>
      </c>
      <c r="FV47" s="15" t="e" cm="1">
        <f t="array" aca="1" ref="FV47" ca="1">_xll.BDP(C47,"CHG_PCT_WTD")</f>
        <v>#NAME?</v>
      </c>
      <c r="FW47" s="15" t="e" cm="1">
        <f t="array" aca="1" ref="FW47" ca="1">_xll.BDP(C47,"CHG_PCT_MTD")</f>
        <v>#NAME?</v>
      </c>
      <c r="FX47" s="15" t="e" cm="1">
        <f t="array" aca="1" ref="FX47" ca="1">_xll.BDP(C47,"CHG_PCT_YTD")</f>
        <v>#NAME?</v>
      </c>
      <c r="FY47" s="15" t="e" cm="1">
        <f t="array" aca="1" ref="FY47" ca="1">_xll.BDP(C47,"CHG_PCT_1YR")</f>
        <v>#NAME?</v>
      </c>
      <c r="GA47" s="15" t="e">
        <f ca="1">_xll.BDP($C47,"BEST_NET_DEBT","best_fperiod_override=19Y")</f>
        <v>#NAME?</v>
      </c>
      <c r="GB47" s="15" t="e">
        <f ca="1">_xll.BDP($C47,"BEST_NET_DEBT","best_fperiod_override=20Y")</f>
        <v>#NAME?</v>
      </c>
      <c r="GC47" s="15" t="e">
        <f ca="1">_xll.BDP($C47,"BEST_NET_DEBT","best_fperiod_override=21Y")</f>
        <v>#NAME?</v>
      </c>
      <c r="GD47" s="15" t="e">
        <f ca="1">_xll.BDP($C47,"BEST_NET_DEBT","best_fperiod_override=22Y")</f>
        <v>#NAME?</v>
      </c>
      <c r="GE47" s="15" t="e">
        <f ca="1">_xll.BDP($C47,"BEST_NET_DEBT","best_fperiod_override=23Y")</f>
        <v>#NAME?</v>
      </c>
      <c r="GG47" s="15" t="e">
        <f t="shared" ca="1" si="274"/>
        <v>#NAME?</v>
      </c>
      <c r="GH47" s="15" t="e">
        <f t="shared" ca="1" si="275"/>
        <v>#NAME?</v>
      </c>
      <c r="GI47" s="15" t="e">
        <f t="shared" ca="1" si="276"/>
        <v>#NAME?</v>
      </c>
      <c r="GJ47" s="15" t="e">
        <f t="shared" ca="1" si="277"/>
        <v>#NAME?</v>
      </c>
      <c r="GK47" s="15" t="e">
        <f t="shared" ca="1" si="278"/>
        <v>#NAME?</v>
      </c>
      <c r="GM47" s="15" t="e" cm="1">
        <f t="array" aca="1" ref="GM47" ca="1">_xll.BDP(C47,"NET_DEBT_TO_EBITDA")</f>
        <v>#NAME?</v>
      </c>
      <c r="GN47" s="15" t="e" cm="1">
        <f t="array" aca="1" ref="GN47" ca="1">_xll.BDP(C47,"EBIT_TO_INT_EXP")</f>
        <v>#NAME?</v>
      </c>
      <c r="GO47" s="15" t="e" cm="1">
        <f t="array" aca="1" ref="GO47" ca="1">_xll.BDP(C47,"TOT_DEBT_TO_TOT_EQY")</f>
        <v>#NAME?</v>
      </c>
      <c r="GP47" s="15" t="e" cm="1">
        <f t="array" aca="1" ref="GP47" ca="1">_xll.BDP(C47,"TOT_DEBT_TO_TOT_ASSET")</f>
        <v>#NAME?</v>
      </c>
      <c r="GQ47" s="15" t="e" cm="1">
        <f t="array" aca="1" ref="GQ47" ca="1">_xll.BDP(C47,"ALTMAN_Z_SCORE")</f>
        <v>#NAME?</v>
      </c>
      <c r="GR47" s="15" t="e" cm="1">
        <f t="array" aca="1" ref="GR47" ca="1">_xll.BDP(C47,"CASH_%_CURRENT_MARKET_CAP")</f>
        <v>#NAME?</v>
      </c>
      <c r="GS47" s="15" t="e" cm="1">
        <f t="array" aca="1" ref="GS47" ca="1">_xll.BDP(C47,"CASH_TO_TOT_ASSET")</f>
        <v>#NAME?</v>
      </c>
      <c r="GU47" s="15" t="e" cm="1">
        <f t="array" aca="1" ref="GU47" ca="1">_xll.BDP(C47,"BOARD_SIZE")</f>
        <v>#NAME?</v>
      </c>
      <c r="GV47" s="15" t="e" cm="1">
        <f t="array" aca="1" ref="GV47" ca="1">_xll.BDP(C47,"PCT_INDEPENDENT_DIRECTORS")</f>
        <v>#NAME?</v>
      </c>
      <c r="GW47" s="15" t="e" cm="1">
        <f t="array" aca="1" ref="GW47" ca="1">_xll.BDP(C47,"BOARD_MEETING_ATTENDANCE_PCT")</f>
        <v>#NAME?</v>
      </c>
      <c r="GX47" s="15" t="e" cm="1">
        <f t="array" aca="1" ref="GX47" ca="1">_xll.BDP(C47,"BOARD_MEETINGS_PER_YR")</f>
        <v>#NAME?</v>
      </c>
      <c r="GY47" s="15" t="e" cm="1">
        <f t="array" aca="1" ref="GY47" ca="1">_xll.BDP(C47,"NUMBER_OF_WOMEN_ON_BOARD")</f>
        <v>#NAME?</v>
      </c>
      <c r="GZ47" s="15" t="e" cm="1">
        <f t="array" aca="1" ref="GZ47" ca="1">_xll.BDP(C47,"BOARD_AVERAGE_TENURE")</f>
        <v>#NAME?</v>
      </c>
      <c r="HA47" s="15" t="e" cm="1">
        <f t="array" aca="1" ref="HA47" ca="1">_xll.BDP(C47,"BOARD_AVERAGE_AGE")</f>
        <v>#NAME?</v>
      </c>
      <c r="HC47" s="15" t="e" cm="1">
        <f t="array" aca="1" ref="HC47" ca="1">_xll.BDP(C47,"TOT_COMP_AW_TO_CEO_&amp;_EQUIV")</f>
        <v>#NAME?</v>
      </c>
      <c r="HD47" s="15" t="e" cm="1">
        <f t="array" aca="1" ref="HD47" ca="1">_xll.BDP(C47,"TOT_COMPENSATION_AW_TO_EXECS")</f>
        <v>#NAME?</v>
      </c>
      <c r="HE47" s="15" t="e" cm="1">
        <f t="array" aca="1" ref="HE47" ca="1">_xll.BDP(C47,"CF_STOCK_BASED_COMPENSATION")</f>
        <v>#NAME?</v>
      </c>
      <c r="HF47" s="15" t="e" cm="1">
        <f t="array" aca="1" ref="HF47" ca="1">_xll.BDP(C47,"AVERAGE_BOD_TOTAL_COMPENSATION")</f>
        <v>#NAME?</v>
      </c>
      <c r="HH47" s="15" t="e" cm="1">
        <f t="array" aca="1" ref="HH47" ca="1">_xll.BDP(C47,"ISS_QUALITYSCORE")</f>
        <v>#NAME?</v>
      </c>
      <c r="HK47" s="15" t="e" cm="1">
        <f t="array" aca="1" ref="HK47" ca="1">_xll.BDP(C47,"EQY_SH_OUT")</f>
        <v>#NAME?</v>
      </c>
      <c r="HL47" s="15" t="e">
        <f t="shared" ca="1" si="279"/>
        <v>#NAME?</v>
      </c>
      <c r="HN47" s="15">
        <v>8.5</v>
      </c>
      <c r="HO47" s="15">
        <v>2</v>
      </c>
      <c r="HP47" s="39" t="e">
        <f t="shared" ca="1" si="280"/>
        <v>#NAME?</v>
      </c>
      <c r="HQ47" s="15" t="e">
        <f t="shared" ca="1" si="281"/>
        <v>#NAME?</v>
      </c>
      <c r="HS47" s="15" t="e">
        <f t="shared" ca="1" si="302"/>
        <v>#NAME?</v>
      </c>
      <c r="HU47" s="15" t="e">
        <f t="shared" ca="1" si="282"/>
        <v>#NAME?</v>
      </c>
      <c r="HW47" s="15" t="e">
        <f t="shared" ca="1" si="303"/>
        <v>#NAME?</v>
      </c>
      <c r="HY47" s="39" t="e">
        <f t="shared" ca="1" si="283"/>
        <v>#NAME?</v>
      </c>
      <c r="IA47" s="15" t="e">
        <f t="shared" ca="1" si="284"/>
        <v>#NAME?</v>
      </c>
      <c r="IB47" s="15" t="e">
        <f t="shared" ca="1" si="285"/>
        <v>#NAME?</v>
      </c>
      <c r="IC47" s="15" t="e">
        <f t="shared" ca="1" si="286"/>
        <v>#NAME?</v>
      </c>
      <c r="ID47" s="15" t="e">
        <f t="shared" ca="1" si="287"/>
        <v>#NAME?</v>
      </c>
      <c r="IE47" s="39" t="e">
        <f t="shared" ca="1" si="288"/>
        <v>#NAME?</v>
      </c>
      <c r="IF47" s="39" t="e">
        <f t="shared" si="289"/>
        <v>#VALUE!</v>
      </c>
      <c r="IG47" s="39" t="e">
        <f t="shared" ca="1" si="290"/>
        <v>#NAME?</v>
      </c>
      <c r="II47" s="15">
        <f t="shared" si="304"/>
        <v>28</v>
      </c>
    </row>
    <row r="48" spans="1:243">
      <c r="A48" s="15">
        <f t="shared" si="305"/>
        <v>28</v>
      </c>
      <c r="B48" s="15" t="s">
        <v>60</v>
      </c>
      <c r="C48" s="15" t="s">
        <v>520</v>
      </c>
      <c r="D48" s="15" t="s">
        <v>59</v>
      </c>
      <c r="E48" s="15" t="str">
        <f t="shared" si="236"/>
        <v>AMGN34</v>
      </c>
      <c r="F48" s="15">
        <f t="shared" si="237"/>
        <v>28</v>
      </c>
      <c r="G48" s="15" t="str">
        <f t="shared" si="238"/>
        <v>Amgen Inc</v>
      </c>
      <c r="H48" s="24">
        <v>4.4511300000000002E-3</v>
      </c>
      <c r="I48" s="15" t="e" cm="1">
        <f t="array" aca="1" ref="I48" ca="1">_xll.BDP(C48,"GICS_SECTOR_NAME")</f>
        <v>#NAME?</v>
      </c>
      <c r="J48" s="15" t="e">
        <f t="shared" ca="1" si="239"/>
        <v>#NAME?</v>
      </c>
      <c r="K48" s="46" t="e" cm="1">
        <f t="array" aca="1" ref="K48" ca="1">_xll.BDP(C48,"BEST_PE_RATIO")</f>
        <v>#NAME?</v>
      </c>
      <c r="L48" s="46" t="e" cm="1">
        <f t="array" aca="1" ref="L48" ca="1">_xll.BDP(C48,"px_last")</f>
        <v>#NAME?</v>
      </c>
      <c r="M48" s="15" t="e" cm="1">
        <f t="array" aca="1" ref="M48" ca="1">_xll.BDP(C48,"COUNTRY_FULL_NAME")</f>
        <v>#NAME?</v>
      </c>
      <c r="N48" s="15" t="e" cm="1">
        <f t="array" aca="1" ref="N48" ca="1">_xll.BDP(C48,"px_last")</f>
        <v>#NAME?</v>
      </c>
      <c r="O48" s="15" t="e" cm="1">
        <f t="array" aca="1" ref="O48" ca="1">_xll.BDP(C48,"CRNCY")</f>
        <v>#NAME?</v>
      </c>
      <c r="Q48" s="15" t="e" cm="1">
        <f t="array" aca="1" ref="Q48" ca="1">_xll.BDP(C48,"GICS_SECTOR_NAME")</f>
        <v>#NAME?</v>
      </c>
      <c r="R48" s="15" t="e" cm="1">
        <f t="array" aca="1" ref="R48" ca="1">_xll.BDP(C48,"GICS_INDUSTRY_NAME")</f>
        <v>#NAME?</v>
      </c>
      <c r="S48" s="15" t="e" cm="1">
        <f t="array" aca="1" ref="S48" ca="1">_xll.BDP(C48,"GICS_INDUSTRY_GROUP_NAME")</f>
        <v>#NAME?</v>
      </c>
      <c r="T48" s="15" t="e" cm="1">
        <f t="array" aca="1" ref="T48" ca="1">_xll.BDP(C48,"GICS_SUB_INDUSTRY_NAME")</f>
        <v>#NAME?</v>
      </c>
      <c r="U48" s="15" t="s">
        <v>1521</v>
      </c>
      <c r="V48" s="15">
        <f>_xll.BDH(C48,"SALES_REV_TURN","FY 2009","FY 2009","Currency=USD","Period=FY","BEST_FPERIOD_OVERRIDE=FY","FILING_STATUS=MR","SCALING_FORMAT=MLN","FA_ADJUSTED=Adjusted","Sort=A","Dates=H","DateFormat=P","Fill=—","Direction=H","UseDPDF=Y")</f>
        <v>14642</v>
      </c>
      <c r="W48" s="15">
        <f>_xll.BDH(C48,"SALES_REV_TURN","FY 2019","FY 2019","Currency=USD","Period=FY","BEST_FPERIOD_OVERRIDE=FY","FILING_STATUS=MR","SCALING_FORMAT=MLN","FA_ADJUSTED=Adjusted","Sort=A","Dates=H","DateFormat=P","Fill=—","Direction=H","UseDPDF=Y")</f>
        <v>23362</v>
      </c>
      <c r="X48" s="15">
        <f>_xll.BDH(C48,"SALES_REV_TURN","FY 2020","FY 2020","Currency=USD","Period=FY","BEST_FPERIOD_OVERRIDE=FY","FILING_STATUS=MR","SCALING_FORMAT=MLN","FA_ADJUSTED=Adjusted","Sort=A","Dates=H","DateFormat=P","Fill=—","Direction=H","UseDPDF=Y")</f>
        <v>25424</v>
      </c>
      <c r="Y48" s="15">
        <f>_xll.BDH(C48,"SALES_REV_TURN","FY 2021","FY 2021","Currency=USD","Period=FY","BEST_FPERIOD_OVERRIDE=FY","FILING_STATUS=MR","SCALING_FORMAT=MLN","FA_ADJUSTED=Adjusted","Sort=A","Dates=H","DateFormat=P","Fill=—","Direction=H","UseDPDF=Y")</f>
        <v>25979</v>
      </c>
      <c r="Z48" s="15">
        <f>_xll.BDH(C48,"SALES_REV_TURN","FY 2022","FY 2022","Currency=USD","Period=FY","BEST_FPERIOD_OVERRIDE=FY","FILING_STATUS=MR","SCALING_FORMAT=MLN","FA_ADJUSTED=Adjusted","Sort=A","Dates=H","DateFormat=P","Fill=—","Direction=H","UseDPDF=Y")</f>
        <v>26323</v>
      </c>
      <c r="AA48" s="15" t="e">
        <f ca="1">+_xll.BDP($C48,AA$15,"BEST_FPERIOD_OVERRIDE="&amp;AA$16)</f>
        <v>#NAME?</v>
      </c>
      <c r="AB48" s="15" t="e">
        <f ca="1">+_xll.BDP($C48,AB$15,"BEST_FPERIOD_OVERRIDE="&amp;AB$16)</f>
        <v>#NAME?</v>
      </c>
      <c r="AC48" s="15" t="e">
        <f ca="1">+_xll.BDP($C48,AC$15,"BEST_FPERIOD_OVERRIDE="&amp;AC$16)</f>
        <v>#NAME?</v>
      </c>
      <c r="AD48" s="15" t="e">
        <f ca="1">+_xll.BDP($C48,AD$15,"BEST_FPERIOD_OVERRIDE="&amp;AD$16)</f>
        <v>#NAME?</v>
      </c>
      <c r="AF48" s="25">
        <f t="shared" si="240"/>
        <v>8.8262991182261885E-2</v>
      </c>
      <c r="AG48" s="25">
        <f t="shared" si="241"/>
        <v>2.1829767149150303E-2</v>
      </c>
      <c r="AH48" s="25">
        <f t="shared" si="242"/>
        <v>1.3241464259594382E-2</v>
      </c>
      <c r="AI48" s="25" t="e">
        <f t="shared" ca="1" si="243"/>
        <v>#NAME?</v>
      </c>
      <c r="AJ48" s="25" t="e">
        <f t="shared" ca="1" si="244"/>
        <v>#NAME?</v>
      </c>
      <c r="AK48" s="25" t="e">
        <f t="shared" ca="1" si="245"/>
        <v>#NAME?</v>
      </c>
      <c r="AL48" s="25" t="e">
        <f t="shared" ca="1" si="291"/>
        <v>#NAME?</v>
      </c>
      <c r="AM48" s="25" t="e">
        <f t="shared" ca="1" si="246"/>
        <v>#NAME?</v>
      </c>
      <c r="AN48" s="25">
        <f t="shared" si="247"/>
        <v>4.7830321632080564E-2</v>
      </c>
      <c r="AP48" s="15">
        <f>_xll.BDH(C48,"EBITDA","FY 2009","FY 2009","Currency=USD","Period=FY","BEST_FPERIOD_OVERRIDE=FY","FILING_STATUS=MR","SCALING_FORMAT=MLN","FA_ADJUSTED=Adjusted","Sort=A","Dates=H","DateFormat=P","Fill=—","Direction=H","UseDPDF=Y")</f>
        <v>6658</v>
      </c>
      <c r="AQ48" s="15">
        <f>_xll.BDH(C48,"EBITDA","FY 2019","FY 2019","Currency=USD","Period=FY","BEST_FPERIOD_OVERRIDE=FY","FILING_STATUS=MR","SCALING_FORMAT=MLN","FA_ADJUSTED=Adjusted","Sort=A","Dates=H","DateFormat=P","Fill=—","Direction=H","UseDPDF=Y")</f>
        <v>12118</v>
      </c>
      <c r="AR48" s="15">
        <f>_xll.BDH(C48,"EBITDA","FY 2020","FY 2020","Currency=USD","Period=FY","BEST_FPERIOD_OVERRIDE=FY","FILING_STATUS=MR","SCALING_FORMAT=MLN","FA_ADJUSTED=Adjusted","Sort=A","Dates=H","DateFormat=P","Fill=—","Direction=H","UseDPDF=Y")</f>
        <v>13159</v>
      </c>
      <c r="AS48" s="15">
        <f>_xll.BDH(C48,"EBITDA","FY 2021","FY 2021","Currency=USD","Period=FY","BEST_FPERIOD_OVERRIDE=FY","FILING_STATUS=MR","SCALING_FORMAT=MLN","FA_ADJUSTED=Adjusted","Sort=A","Dates=H","DateFormat=P","Fill=—","Direction=H","UseDPDF=Y")</f>
        <v>12547</v>
      </c>
      <c r="AT48" s="15">
        <f>_xll.BDH(C48,"EBITDA","FY 2022","FY 2022","Currency=USD","Period=FY","BEST_FPERIOD_OVERRIDE=FY","FILING_STATUS=MR","SCALING_FORMAT=MLN","FA_ADJUSTED=Adjusted","Sort=A","Dates=H","DateFormat=P","Fill=—","Direction=H","UseDPDF=Y")</f>
        <v>13858</v>
      </c>
      <c r="AU48" s="15" t="e">
        <f ca="1">+_xll.BDP($C48,AU$15,"BEST_FPERIOD_OVERRIDE="&amp;AU$16)</f>
        <v>#NAME?</v>
      </c>
      <c r="AV48" s="15" t="e">
        <f ca="1">+_xll.BDP($C48,AV$15,"BEST_FPERIOD_OVERRIDE="&amp;AV$16)</f>
        <v>#NAME?</v>
      </c>
      <c r="AW48" s="15" t="e">
        <f ca="1">+_xll.BDP($C48,AW$15,"BEST_FPERIOD_OVERRIDE="&amp;AW$16)</f>
        <v>#NAME?</v>
      </c>
      <c r="AX48" s="15" t="e">
        <f ca="1">+_xll.BDP($C48,AX$15,"BEST_FPERIOD_OVERRIDE="&amp;AX$16)</f>
        <v>#NAME?</v>
      </c>
      <c r="AZ48" s="25">
        <f t="shared" si="248"/>
        <v>8.5905264895197231E-2</v>
      </c>
      <c r="BA48" s="25">
        <f t="shared" si="249"/>
        <v>-4.6508093320161148E-2</v>
      </c>
      <c r="BB48" s="25">
        <f t="shared" si="250"/>
        <v>0.1044871283972264</v>
      </c>
      <c r="BC48" s="25" t="e">
        <f t="shared" ca="1" si="251"/>
        <v>#NAME?</v>
      </c>
      <c r="BD48" s="25" t="e">
        <f t="shared" ca="1" si="252"/>
        <v>#NAME?</v>
      </c>
      <c r="BE48" s="25" t="e">
        <f t="shared" ca="1" si="253"/>
        <v>#NAME?</v>
      </c>
      <c r="BF48" s="25" t="e">
        <f t="shared" ca="1" si="292"/>
        <v>#NAME?</v>
      </c>
      <c r="BG48" s="25" t="e">
        <f t="shared" ca="1" si="254"/>
        <v>#NAME?</v>
      </c>
      <c r="BH48" s="25">
        <f t="shared" si="255"/>
        <v>6.1716864282488348E-2</v>
      </c>
      <c r="BJ48" s="25">
        <f t="shared" si="256"/>
        <v>0.51870559027480523</v>
      </c>
      <c r="BK48" s="25">
        <f t="shared" si="257"/>
        <v>0.51758181246066703</v>
      </c>
      <c r="BL48" s="25">
        <f t="shared" si="258"/>
        <v>0.482967011817237</v>
      </c>
      <c r="BM48" s="25">
        <f t="shared" si="259"/>
        <v>0.52645975002849221</v>
      </c>
      <c r="BN48" s="25" t="e">
        <f t="shared" ca="1" si="260"/>
        <v>#NAME?</v>
      </c>
      <c r="BO48" s="25" t="e">
        <f t="shared" ca="1" si="261"/>
        <v>#NAME?</v>
      </c>
      <c r="BP48" s="25" t="e">
        <f t="shared" ca="1" si="262"/>
        <v>#NAME?</v>
      </c>
      <c r="BQ48" s="25" t="e">
        <f t="shared" ca="1" si="263"/>
        <v>#NAME?</v>
      </c>
      <c r="BR48" s="15">
        <f>_xll.BDH(C48,"EARN_FOR_COMMON","FY 2009","FY 2009","Currency=USD","Period=FY","BEST_FPERIOD_OVERRIDE=FY","FILING_STATUS=MR","SCALING_FORMAT=MLN","FA_ADJUSTED=Adjusted","Sort=A","Dates=H","DateFormat=P","Fill=—","Direction=H","UseDPDF=Y")</f>
        <v>4532.6499999999996</v>
      </c>
      <c r="BS48" s="15">
        <f>_xll.BDH(C48,"EARN_FOR_COMMON","FY 2019","FY 2019","Currency=USD","Period=FY","BEST_FPERIOD_OVERRIDE=FY","FILING_STATUS=MR","SCALING_FORMAT=MLN","FA_ADJUSTED=Adjusted","Sort=A","Dates=H","DateFormat=P","Fill=—","Direction=H","UseDPDF=Y")</f>
        <v>7926.1361999999999</v>
      </c>
      <c r="BT48" s="15">
        <f>_xll.BDH(C48,"EARN_FOR_COMMON","FY 2020","FY 2020","Currency=USD","Period=FY","BEST_FPERIOD_OVERRIDE=FY","FILING_STATUS=MR","SCALING_FORMAT=MLN","FA_ADJUSTED=Adjusted","Sort=A","Dates=H","DateFormat=P","Fill=—","Direction=H","UseDPDF=Y")</f>
        <v>7381.8824000000004</v>
      </c>
      <c r="BU48" s="15">
        <f>_xll.BDH(C48,"EARN_FOR_COMMON","FY 2021","FY 2021","Currency=USD","Period=FY","BEST_FPERIOD_OVERRIDE=FY","FILING_STATUS=MR","SCALING_FORMAT=MLN","FA_ADJUSTED=Adjusted","Sort=A","Dates=H","DateFormat=P","Fill=—","Direction=H","UseDPDF=Y")</f>
        <v>7018.9567999999999</v>
      </c>
      <c r="BV48" s="15">
        <f>_xll.BDH(C48,"EARN_FOR_COMMON","FY 2022","FY 2022","Currency=USD","Period=FY","BEST_FPERIOD_OVERRIDE=FY","FILING_STATUS=MR","SCALING_FORMAT=MLN","FA_ADJUSTED=Adjusted","Sort=A","Dates=H","DateFormat=P","Fill=—","Direction=H","UseDPDF=Y")</f>
        <v>7211.7974999999997</v>
      </c>
      <c r="BW48" s="15" t="e">
        <f ca="1">+_xll.BDP($C48,BW$15,"BEST_FPERIOD_OVERRIDE="&amp;BW$16)</f>
        <v>#NAME?</v>
      </c>
      <c r="BX48" s="15" t="e">
        <f ca="1">+_xll.BDP($C48,BX$15,"BEST_FPERIOD_OVERRIDE="&amp;BX$16)</f>
        <v>#NAME?</v>
      </c>
      <c r="BY48" s="15" t="e">
        <f ca="1">+_xll.BDP($C48,BY$15,"BEST_FPERIOD_OVERRIDE="&amp;BY$16)</f>
        <v>#NAME?</v>
      </c>
      <c r="BZ48" s="15" t="e">
        <f ca="1">+_xll.BDP($C48,BZ$15,"BEST_FPERIOD_OVERRIDE="&amp;BZ$16)</f>
        <v>#NAME?</v>
      </c>
      <c r="CB48" s="25">
        <f t="shared" si="264"/>
        <v>-6.8665713819048402E-2</v>
      </c>
      <c r="CC48" s="25">
        <f t="shared" si="265"/>
        <v>-4.9164370323753759E-2</v>
      </c>
      <c r="CD48" s="25">
        <f t="shared" si="266"/>
        <v>2.7474267970989619E-2</v>
      </c>
      <c r="CE48" s="25" t="e">
        <f t="shared" ca="1" si="267"/>
        <v>#NAME?</v>
      </c>
      <c r="CF48" s="25" t="e">
        <f t="shared" ca="1" si="268"/>
        <v>#NAME?</v>
      </c>
      <c r="CG48" s="25" t="e">
        <f t="shared" ca="1" si="269"/>
        <v>#NAME?</v>
      </c>
      <c r="CH48" s="25" t="e">
        <f t="shared" ca="1" si="293"/>
        <v>#NAME?</v>
      </c>
      <c r="CI48" s="25" t="e">
        <f t="shared" ca="1" si="270"/>
        <v>#NAME?</v>
      </c>
      <c r="CJ48" s="25">
        <f t="shared" si="271"/>
        <v>5.7477010387191996E-2</v>
      </c>
      <c r="CM48" s="25">
        <f t="shared" si="294"/>
        <v>0.33927472819107951</v>
      </c>
      <c r="CN48" s="25">
        <f t="shared" si="295"/>
        <v>0.29035094398993078</v>
      </c>
      <c r="CO48" s="25">
        <f t="shared" si="296"/>
        <v>0.27017809769429152</v>
      </c>
      <c r="CP48" s="25">
        <f t="shared" si="297"/>
        <v>0.27397323633324466</v>
      </c>
      <c r="CQ48" s="25" t="e">
        <f t="shared" ca="1" si="298"/>
        <v>#NAME?</v>
      </c>
      <c r="CR48" s="25" t="e">
        <f t="shared" ca="1" si="299"/>
        <v>#NAME?</v>
      </c>
      <c r="CS48" s="25" t="e">
        <f t="shared" ca="1" si="300"/>
        <v>#NAME?</v>
      </c>
      <c r="CT48" s="15" t="e">
        <f t="shared" ca="1" si="301"/>
        <v>#NAME?</v>
      </c>
      <c r="CU48" s="25">
        <f>_xll.BDH($C48,"RETURN_ON_INV_CAPITAL","FY 2019","FY 2019","Currency=USD","Period=FY","BEST_FPERIOD_OVERRIDE=FY","FILING_STATUS=MR","FA_ADJUSTED=GAAP","Sort=A","Dates=H","DateFormat=P","Fill=—","Direction=H","UseDPDF=Y")/100</f>
        <v>0.19171600000000003</v>
      </c>
      <c r="CV48" s="25">
        <f>_xll.BDH($C48,"RETURN_ON_INV_CAPITAL","FY 2020","FY 2020","Currency=USD","Period=FY","BEST_FPERIOD_OVERRIDE=FY","FILING_STATUS=MR","FA_ADJUSTED=GAAP","Sort=A","Dates=H","DateFormat=P","Fill=—","Direction=H","UseDPDF=Y")/100</f>
        <v>0.19664899999999999</v>
      </c>
      <c r="CW48" s="25">
        <f>_xll.BDH($C48,"RETURN_ON_INV_CAPITAL","FY 2021","FY 2021","Currency=USD","Period=FY","BEST_FPERIOD_OVERRIDE=FY","FILING_STATUS=MR","FA_ADJUSTED=GAAP","Sort=A","Dates=H","DateFormat=P","Fill=—","Direction=H","UseDPDF=Y")/100</f>
        <v>0.16073299999999999</v>
      </c>
      <c r="CX48" s="25">
        <f>_xll.BDH(C48,"RETURN_COM_EQY","FY 2022","FY 2022","Currency=USD","Period=FY","BEST_FPERIOD_OVERRIDE=FY","FILING_STATUS=MR","FA_ADJUSTED=GAAP","Sort=A","Dates=H","DateFormat=P","Fill=—","Direction=H","UseDPDF=Y")/100</f>
        <v>1.264743</v>
      </c>
      <c r="CZ48" s="15">
        <f>_xll.BDH($C48,"RETURN_COM_EQY","FY 2019","FY 2019","Currency=USD","Period=FY","BEST_FPERIOD_OVERRIDE=FY","FILING_STATUS=MR","FA_ADJUSTED=GAAP","Sort=A","Dates=H","DateFormat=P","Fill=—","Direction=H","UseDPDF=Y")/100</f>
        <v>0.70734700000000006</v>
      </c>
      <c r="DA48" s="15">
        <f>_xll.BDH($C48,"RETURN_COM_EQY","FY 2020","FY 2020","Currency=USD","Period=FY","BEST_FPERIOD_OVERRIDE=FY","FILING_STATUS=MR","FA_ADJUSTED=GAAP","Sort=A","Dates=H","DateFormat=P","Fill=—","Direction=H","UseDPDF=Y")/100</f>
        <v>0.76134600000000008</v>
      </c>
      <c r="DB48" s="15">
        <f>_xll.BDH($C48,"RETURN_COM_EQY","FY 2021","FY 2021","Currency=USD","Period=FY","BEST_FPERIOD_OVERRIDE=FY","FILING_STATUS=MR","FA_ADJUSTED=GAAP","Sort=A","Dates=H","DateFormat=P","Fill=—","Direction=H","UseDPDF=Y")/100</f>
        <v>0.7316410000000001</v>
      </c>
      <c r="DC48" s="25">
        <f>_xll.BDH(C48,"RETURN_COM_EQY","FY 2022","FY 2022","Currency=USD","Period=FY","BEST_FPERIOD_OVERRIDE=FY","FILING_STATUS=MR","FA_ADJUSTED=GAAP","Sort=A","Dates=H","DateFormat=P","Fill=—","Direction=H","UseDPDF=Y")</f>
        <v>126.4743</v>
      </c>
      <c r="DD48" s="15" t="e">
        <f ca="1">(_xll.BDP(C48,"BEST_ROE","best_fperiod_override=23Y"))/100</f>
        <v>#NAME?</v>
      </c>
      <c r="DF48" s="25" t="e">
        <f ca="1">(_xll.BDP($C48,"BEST_DIV_YLD","best_fperiod_override=19Y"))/100</f>
        <v>#NAME?</v>
      </c>
      <c r="DG48" s="25" t="e">
        <f ca="1">(_xll.BDP($C48,"BEST_DIV_YLD","best_fperiod_override=20Y"))/100</f>
        <v>#NAME?</v>
      </c>
      <c r="DH48" s="25" t="e">
        <f ca="1">(_xll.BDP($C48,"BEST_DIV_YLD","best_fperiod_override=21Y"))/100</f>
        <v>#NAME?</v>
      </c>
      <c r="DI48" s="25" t="e">
        <f ca="1">(_xll.BDP($C48,"BEST_DIV_YLD","best_fperiod_override=22Y"))/100</f>
        <v>#NAME?</v>
      </c>
      <c r="DJ48" s="25" t="e">
        <f ca="1">(_xll.BDP($C48,"BEST_DIV_YLD","best_fperiod_override=23Y"))/100</f>
        <v>#NAME?</v>
      </c>
      <c r="DL48" s="48" t="e" cm="1">
        <f t="array" aca="1" ref="DL48" ca="1">_xll.BDP($C48,$DL$12)/1000</f>
        <v>#NAME?</v>
      </c>
      <c r="DM48" s="48" t="e" cm="1">
        <f t="array" aca="1" ref="DM48" ca="1">_xll.BDP($C48,$DL$13)*1000</f>
        <v>#NAME?</v>
      </c>
      <c r="DN48" s="48" t="e">
        <f t="shared" ca="1" si="273"/>
        <v>#NAME?</v>
      </c>
      <c r="DO48" s="48" t="e" cm="1">
        <f t="array" aca="1" ref="DO48" ca="1">_xll.BDP($C48,$DL$15)*1000</f>
        <v>#NAME?</v>
      </c>
      <c r="DQ48" s="15" t="e" cm="1">
        <f t="array" aca="1" ref="DQ48" ca="1">_xll.BDP(C48,"WACC")</f>
        <v>#NAME?</v>
      </c>
      <c r="DR48" s="15" t="e" cm="1">
        <f t="array" aca="1" ref="DR48" ca="1">_xll.BDP(C48,"WACC_COST_EQUITY")</f>
        <v>#NAME?</v>
      </c>
      <c r="DS48" s="15" t="e" cm="1">
        <f t="array" aca="1" ref="DS48" ca="1">_xll.BDP(C48,"WACC_COST_EQUITY")</f>
        <v>#NAME?</v>
      </c>
      <c r="DU48" s="15" t="e" cm="1">
        <f t="array" aca="1" ref="DU48" ca="1">_xll.BDP(C48,"BEST_PE_RATIO")</f>
        <v>#NAME?</v>
      </c>
      <c r="DV48" s="15" t="e" cm="1">
        <f t="array" aca="1" ref="DV48" ca="1">_xll.BDP(C48,"FIVE_YR_AVG_PRICE_EARNINGS")</f>
        <v>#NAME?</v>
      </c>
      <c r="DW48" s="15" t="e" cm="1">
        <f t="array" aca="1" ref="DW48" ca="1">_xll.BDP(C48,"10_YEAR_MOVING_AVERAGE_PE")</f>
        <v>#NAME?</v>
      </c>
      <c r="DY48" s="15" t="e" cm="1">
        <f t="array" aca="1" ref="DY48" ca="1">_xll.BDP(C48,"BEST_CUR_EV_TO_EBITDA")</f>
        <v>#NAME?</v>
      </c>
      <c r="DZ48" s="15" t="e" cm="1">
        <f t="array" aca="1" ref="DZ48" ca="1">_xll.BDP(C48,"FIVE_YEAR_AVG_EV_TO_T12_EBITDA")</f>
        <v>#NAME?</v>
      </c>
      <c r="EB48" s="15" t="e" cm="1">
        <f t="array" aca="1" ref="EB48" ca="1">_xll.BDP(C48,"BEST_PX_BPS_RATIO")</f>
        <v>#NAME?</v>
      </c>
      <c r="EC48" s="15" t="e" cm="1">
        <f t="array" aca="1" ref="EC48" ca="1">_xll.BDP(C48,"FIVE_YEAR_AVG_PRICE_BOOK")</f>
        <v>#NAME?</v>
      </c>
      <c r="ED48" s="15" t="e" cm="1">
        <f t="array" aca="1" ref="ED48" ca="1">_xll.BDP(C48,"EV_TO_T12M_SALES")</f>
        <v>#NAME?</v>
      </c>
      <c r="EE48" s="15" t="e" cm="1">
        <f t="array" aca="1" ref="EE48" ca="1">_xll.BDP(C48,"AVERAGE_EV_TO_T12M_SALES")</f>
        <v>#NAME?</v>
      </c>
      <c r="EF48" s="15" t="e">
        <f ca="1">_xll.BDP(C48,"BEST_CURRENT_EV_BEST_SALES","best_fperiod_override=23Y")</f>
        <v>#NAME?</v>
      </c>
      <c r="EH48" s="15" t="e" cm="1">
        <f t="array" aca="1" ref="EH48" ca="1">_xll.BDP(C48,"CF_FREE_CASH_FLOW")</f>
        <v>#NAME?</v>
      </c>
      <c r="EI48" s="15" t="e" cm="1">
        <f t="array" aca="1" ref="EI48" ca="1">_xll.BDP(C48,"FREE_CASH_FLOW_YIELD")/100</f>
        <v>#NAME?</v>
      </c>
      <c r="EJ48" s="15" t="e" cm="1">
        <f t="array" aca="1" ref="EJ48" ca="1">_xll.BDP(C48,"TRAIL_12M_FREE_CASH_FLOW_PER_SH")</f>
        <v>#NAME?</v>
      </c>
      <c r="EL48" s="15" t="e" cm="1">
        <f t="array" aca="1" ref="EL48" ca="1">_xll.BDP(C48,"CF_CASH_FROM_OPER")</f>
        <v>#NAME?</v>
      </c>
      <c r="EM48" s="15" t="e" cm="1">
        <f t="array" aca="1" ref="EM48" ca="1">_xll.BDP(C48,"CF_CASH_FROM_INV_ACT")</f>
        <v>#NAME?</v>
      </c>
      <c r="EN48" s="15" t="e" cm="1">
        <f t="array" aca="1" ref="EN48" ca="1">_xll.BDP(C48,"CF_CASH_FROM_FNC_ACT")</f>
        <v>#NAME?</v>
      </c>
      <c r="EP48" s="15" t="e" cm="1">
        <f t="array" aca="1" ref="EP48" ca="1">_xll.BDP(C48,"TOT_ANALYST_REC")</f>
        <v>#NAME?</v>
      </c>
      <c r="EQ48" s="15" t="e" cm="1">
        <f t="array" aca="1" ref="EQ48" ca="1">_xll.BDP(C48,"TOT_BUY_REC")</f>
        <v>#NAME?</v>
      </c>
      <c r="ER48" s="15" t="e" cm="1">
        <f t="array" aca="1" ref="ER48" ca="1">_xll.BDP(C48,"TOT_HOLD_REC")</f>
        <v>#NAME?</v>
      </c>
      <c r="ES48" s="15" t="e" cm="1">
        <f t="array" aca="1" ref="ES48" ca="1">_xll.BDP(C48,"TOT_SELL_REC")</f>
        <v>#NAME?</v>
      </c>
      <c r="ET48" s="15" t="e" cm="1">
        <f t="array" aca="1" ref="ET48" ca="1">_xll.BDP(C48,"EQY_REC_CONS")</f>
        <v>#NAME?</v>
      </c>
      <c r="EV48" s="15" t="e" cm="1">
        <f t="array" aca="1" ref="EV48" ca="1">_xll.BDP(C48,"BEST_TARGET_HI")</f>
        <v>#NAME?</v>
      </c>
      <c r="EW48" s="15" t="e" cm="1">
        <f t="array" aca="1" ref="EW48" ca="1">_xll.BDP(C48,"BEST_TARGET_LO")</f>
        <v>#NAME?</v>
      </c>
      <c r="EX48" s="15" t="e" cm="1">
        <f t="array" aca="1" ref="EX48" ca="1">_xll.BDP(C48,"BEST_TARGET_MEDIAN")</f>
        <v>#NAME?</v>
      </c>
      <c r="EZ48" s="15" t="e" cm="1">
        <f t="array" aca="1" ref="EZ48" ca="1">_xll.BDP(C48,"BEST_TARGET_1WK_CHG")</f>
        <v>#NAME?</v>
      </c>
      <c r="FA48" s="15" t="e" cm="1">
        <f t="array" aca="1" ref="FA48" ca="1">_xll.BDP(C48,"BEST_TARGET_4WK_CHG")</f>
        <v>#NAME?</v>
      </c>
      <c r="FB48" s="15" t="e" cm="1">
        <f t="array" aca="1" ref="FB48" ca="1">_xll.BDP(C48,"BEST_TARGET_3MO_CHG")</f>
        <v>#NAME?</v>
      </c>
      <c r="FC48" s="15" t="e" cm="1">
        <f t="array" aca="1" ref="FC48" ca="1">_xll.BDP(C48,"BEST_TARGET_6MO_CHG")</f>
        <v>#NAME?</v>
      </c>
      <c r="FE48" s="15" t="e" cm="1">
        <f t="array" aca="1" ref="FE48" ca="1">_xll.BDP(C48,"ANNOUNCEMENT_DT")</f>
        <v>#NAME?</v>
      </c>
      <c r="FF48" s="15" t="e" cm="1">
        <f t="array" aca="1" ref="FF48" ca="1">_xll.BDP(C48,"EXPECTED_REPORT_DT")</f>
        <v>#NAME?</v>
      </c>
      <c r="FG48" s="15" t="e" cm="1">
        <f t="array" aca="1" ref="FG48" ca="1">_xll.BDP(C48,"EARNINGS_RELATED_IMPLIED_MOVE")</f>
        <v>#NAME?</v>
      </c>
      <c r="FI48" s="15" t="e" cm="1">
        <f t="array" aca="1" ref="FI48" ca="1">_xll.BDP(C48,"SALES_SURPRISE_LAST_QTR")</f>
        <v>#NAME?</v>
      </c>
      <c r="FJ48" s="15" t="e" cm="1">
        <f t="array" aca="1" ref="FJ48" ca="1">_xll.BDP(C48,"EPS_SURPRISE_LAST_QTR")</f>
        <v>#NAME?</v>
      </c>
      <c r="FL48" s="15" t="e">
        <f ca="1">(_xll.BDP(C48,"VOLUME_AVG_5D"))/1000</f>
        <v>#NAME?</v>
      </c>
      <c r="FM48" s="15" t="e">
        <f ca="1">(_xll.BDP(C48,"VOLUME_AVG_3M"))/1000</f>
        <v>#NAME?</v>
      </c>
      <c r="FN48" s="15" t="e">
        <f ca="1">(_xll.BDP(C48,"VOLUME_AVG_6M"))/1000</f>
        <v>#NAME?</v>
      </c>
      <c r="FP48" s="15" t="e" cm="1">
        <f t="array" aca="1" ref="FP48" ca="1">_xll.BDP(C48,"CIE_DES")</f>
        <v>#NAME?</v>
      </c>
      <c r="FQ48" s="15" t="s">
        <v>873</v>
      </c>
      <c r="FS48" s="15" t="e" cm="1">
        <f t="array" aca="1" ref="FS48" ca="1">_xll.BDP(C48,"HIGH_52WEEK")</f>
        <v>#NAME?</v>
      </c>
      <c r="FT48" s="15" t="e" cm="1">
        <f t="array" aca="1" ref="FT48" ca="1">_xll.BDP(C48,"LOW_52WEEK")</f>
        <v>#NAME?</v>
      </c>
      <c r="FV48" s="15" t="e" cm="1">
        <f t="array" aca="1" ref="FV48" ca="1">_xll.BDP(C48,"CHG_PCT_WTD")</f>
        <v>#NAME?</v>
      </c>
      <c r="FW48" s="15" t="e" cm="1">
        <f t="array" aca="1" ref="FW48" ca="1">_xll.BDP(C48,"CHG_PCT_MTD")</f>
        <v>#NAME?</v>
      </c>
      <c r="FX48" s="15" t="e" cm="1">
        <f t="array" aca="1" ref="FX48" ca="1">_xll.BDP(C48,"CHG_PCT_YTD")</f>
        <v>#NAME?</v>
      </c>
      <c r="FY48" s="15" t="e" cm="1">
        <f t="array" aca="1" ref="FY48" ca="1">_xll.BDP(C48,"CHG_PCT_1YR")</f>
        <v>#NAME?</v>
      </c>
      <c r="GA48" s="15" t="e">
        <f ca="1">_xll.BDP($C48,"BEST_NET_DEBT","best_fperiod_override=19Y")</f>
        <v>#NAME?</v>
      </c>
      <c r="GB48" s="15" t="e">
        <f ca="1">_xll.BDP($C48,"BEST_NET_DEBT","best_fperiod_override=20Y")</f>
        <v>#NAME?</v>
      </c>
      <c r="GC48" s="15" t="e">
        <f ca="1">_xll.BDP($C48,"BEST_NET_DEBT","best_fperiod_override=21Y")</f>
        <v>#NAME?</v>
      </c>
      <c r="GD48" s="15" t="e">
        <f ca="1">_xll.BDP($C48,"BEST_NET_DEBT","best_fperiod_override=22Y")</f>
        <v>#NAME?</v>
      </c>
      <c r="GE48" s="15" t="e">
        <f ca="1">_xll.BDP($C48,"BEST_NET_DEBT","best_fperiod_override=23Y")</f>
        <v>#NAME?</v>
      </c>
      <c r="GG48" s="15" t="e">
        <f t="shared" ca="1" si="274"/>
        <v>#NAME?</v>
      </c>
      <c r="GH48" s="15" t="e">
        <f t="shared" ca="1" si="275"/>
        <v>#NAME?</v>
      </c>
      <c r="GI48" s="15" t="e">
        <f t="shared" ca="1" si="276"/>
        <v>#NAME?</v>
      </c>
      <c r="GJ48" s="15" t="e">
        <f t="shared" ca="1" si="277"/>
        <v>#NAME?</v>
      </c>
      <c r="GK48" s="15" t="e">
        <f t="shared" ca="1" si="278"/>
        <v>#NAME?</v>
      </c>
      <c r="GM48" s="15" t="e" cm="1">
        <f t="array" aca="1" ref="GM48" ca="1">_xll.BDP(C48,"NET_DEBT_TO_EBITDA")</f>
        <v>#NAME?</v>
      </c>
      <c r="GN48" s="15" t="e" cm="1">
        <f t="array" aca="1" ref="GN48" ca="1">_xll.BDP(C48,"EBIT_TO_INT_EXP")</f>
        <v>#NAME?</v>
      </c>
      <c r="GO48" s="15" t="e" cm="1">
        <f t="array" aca="1" ref="GO48" ca="1">_xll.BDP(C48,"TOT_DEBT_TO_TOT_EQY")</f>
        <v>#NAME?</v>
      </c>
      <c r="GP48" s="15" t="e" cm="1">
        <f t="array" aca="1" ref="GP48" ca="1">_xll.BDP(C48,"TOT_DEBT_TO_TOT_ASSET")</f>
        <v>#NAME?</v>
      </c>
      <c r="GQ48" s="15" t="e" cm="1">
        <f t="array" aca="1" ref="GQ48" ca="1">_xll.BDP(C48,"ALTMAN_Z_SCORE")</f>
        <v>#NAME?</v>
      </c>
      <c r="GR48" s="15" t="e" cm="1">
        <f t="array" aca="1" ref="GR48" ca="1">_xll.BDP(C48,"CASH_%_CURRENT_MARKET_CAP")</f>
        <v>#NAME?</v>
      </c>
      <c r="GS48" s="15" t="e" cm="1">
        <f t="array" aca="1" ref="GS48" ca="1">_xll.BDP(C48,"CASH_TO_TOT_ASSET")</f>
        <v>#NAME?</v>
      </c>
      <c r="GU48" s="15" t="e" cm="1">
        <f t="array" aca="1" ref="GU48" ca="1">_xll.BDP(C48,"BOARD_SIZE")</f>
        <v>#NAME?</v>
      </c>
      <c r="GV48" s="15" t="e" cm="1">
        <f t="array" aca="1" ref="GV48" ca="1">_xll.BDP(C48,"PCT_INDEPENDENT_DIRECTORS")</f>
        <v>#NAME?</v>
      </c>
      <c r="GW48" s="15" t="e" cm="1">
        <f t="array" aca="1" ref="GW48" ca="1">_xll.BDP(C48,"BOARD_MEETING_ATTENDANCE_PCT")</f>
        <v>#NAME?</v>
      </c>
      <c r="GX48" s="15" t="e" cm="1">
        <f t="array" aca="1" ref="GX48" ca="1">_xll.BDP(C48,"BOARD_MEETINGS_PER_YR")</f>
        <v>#NAME?</v>
      </c>
      <c r="GY48" s="15" t="e" cm="1">
        <f t="array" aca="1" ref="GY48" ca="1">_xll.BDP(C48,"NUMBER_OF_WOMEN_ON_BOARD")</f>
        <v>#NAME?</v>
      </c>
      <c r="GZ48" s="15" t="e" cm="1">
        <f t="array" aca="1" ref="GZ48" ca="1">_xll.BDP(C48,"BOARD_AVERAGE_TENURE")</f>
        <v>#NAME?</v>
      </c>
      <c r="HA48" s="15" t="e" cm="1">
        <f t="array" aca="1" ref="HA48" ca="1">_xll.BDP(C48,"BOARD_AVERAGE_AGE")</f>
        <v>#NAME?</v>
      </c>
      <c r="HC48" s="15" t="e" cm="1">
        <f t="array" aca="1" ref="HC48" ca="1">_xll.BDP(C48,"TOT_COMP_AW_TO_CEO_&amp;_EQUIV")</f>
        <v>#NAME?</v>
      </c>
      <c r="HD48" s="15" t="e" cm="1">
        <f t="array" aca="1" ref="HD48" ca="1">_xll.BDP(C48,"TOT_COMPENSATION_AW_TO_EXECS")</f>
        <v>#NAME?</v>
      </c>
      <c r="HE48" s="15" t="e" cm="1">
        <f t="array" aca="1" ref="HE48" ca="1">_xll.BDP(C48,"CF_STOCK_BASED_COMPENSATION")</f>
        <v>#NAME?</v>
      </c>
      <c r="HF48" s="15" t="e" cm="1">
        <f t="array" aca="1" ref="HF48" ca="1">_xll.BDP(C48,"AVERAGE_BOD_TOTAL_COMPENSATION")</f>
        <v>#NAME?</v>
      </c>
      <c r="HH48" s="15" t="e" cm="1">
        <f t="array" aca="1" ref="HH48" ca="1">_xll.BDP(C48,"ISS_QUALITYSCORE")</f>
        <v>#NAME?</v>
      </c>
      <c r="HK48" s="15" t="e" cm="1">
        <f t="array" aca="1" ref="HK48" ca="1">_xll.BDP(C48,"EQY_SH_OUT")</f>
        <v>#NAME?</v>
      </c>
      <c r="HL48" s="15" t="e">
        <f t="shared" ca="1" si="279"/>
        <v>#NAME?</v>
      </c>
      <c r="HN48" s="15">
        <v>8.5</v>
      </c>
      <c r="HO48" s="15">
        <v>2</v>
      </c>
      <c r="HP48" s="39" t="e">
        <f t="shared" ca="1" si="280"/>
        <v>#NAME?</v>
      </c>
      <c r="HQ48" s="15" t="e">
        <f t="shared" ca="1" si="281"/>
        <v>#NAME?</v>
      </c>
      <c r="HS48" s="15" t="e">
        <f t="shared" ca="1" si="302"/>
        <v>#NAME?</v>
      </c>
      <c r="HU48" s="15" t="e">
        <f t="shared" ca="1" si="282"/>
        <v>#NAME?</v>
      </c>
      <c r="HW48" s="15" t="e">
        <f t="shared" ca="1" si="303"/>
        <v>#NAME?</v>
      </c>
      <c r="HY48" s="39" t="e">
        <f t="shared" ca="1" si="283"/>
        <v>#NAME?</v>
      </c>
      <c r="IA48" s="15" t="e">
        <f t="shared" ca="1" si="284"/>
        <v>#NAME?</v>
      </c>
      <c r="IB48" s="15" t="e">
        <f t="shared" ca="1" si="285"/>
        <v>#NAME?</v>
      </c>
      <c r="IC48" s="15" t="e">
        <f t="shared" ca="1" si="286"/>
        <v>#NAME?</v>
      </c>
      <c r="ID48" s="15" t="e">
        <f t="shared" ca="1" si="287"/>
        <v>#NAME?</v>
      </c>
      <c r="IE48" s="39" t="e">
        <f t="shared" ca="1" si="288"/>
        <v>#NAME?</v>
      </c>
      <c r="IF48" s="39">
        <f t="shared" si="289"/>
        <v>5.7477010387191996</v>
      </c>
      <c r="IG48" s="39" t="e">
        <f t="shared" ca="1" si="290"/>
        <v>#NAME?</v>
      </c>
      <c r="II48" s="15">
        <f t="shared" si="304"/>
        <v>29</v>
      </c>
    </row>
    <row r="49" spans="1:243">
      <c r="A49" s="15">
        <f t="shared" si="305"/>
        <v>29</v>
      </c>
      <c r="B49" s="15" t="s">
        <v>62</v>
      </c>
      <c r="C49" s="15" t="s">
        <v>521</v>
      </c>
      <c r="D49" s="15" t="s">
        <v>61</v>
      </c>
      <c r="E49" s="15" t="str">
        <f t="shared" si="236"/>
        <v>AMZO34</v>
      </c>
      <c r="F49" s="15">
        <f t="shared" si="237"/>
        <v>29</v>
      </c>
      <c r="G49" s="15" t="str">
        <f t="shared" si="238"/>
        <v>Amazon.com Inc</v>
      </c>
      <c r="H49" s="24">
        <v>4.7262209999999999E-2</v>
      </c>
      <c r="I49" s="15" t="e" cm="1">
        <f t="array" aca="1" ref="I49" ca="1">_xll.BDP(C49,"GICS_SECTOR_NAME")</f>
        <v>#NAME?</v>
      </c>
      <c r="J49" s="15" t="e">
        <f t="shared" ca="1" si="239"/>
        <v>#NAME?</v>
      </c>
      <c r="K49" s="46" t="e" cm="1">
        <f t="array" aca="1" ref="K49" ca="1">_xll.BDP(C49,"BEST_PE_RATIO")</f>
        <v>#NAME?</v>
      </c>
      <c r="L49" s="46" t="e" cm="1">
        <f t="array" aca="1" ref="L49" ca="1">_xll.BDP(C49,"px_last")</f>
        <v>#NAME?</v>
      </c>
      <c r="M49" s="15" t="e" cm="1">
        <f t="array" aca="1" ref="M49" ca="1">_xll.BDP(C49,"COUNTRY_FULL_NAME")</f>
        <v>#NAME?</v>
      </c>
      <c r="N49" s="15" t="e" cm="1">
        <f t="array" aca="1" ref="N49" ca="1">_xll.BDP(C49,"px_last")</f>
        <v>#NAME?</v>
      </c>
      <c r="O49" s="15" t="e" cm="1">
        <f t="array" aca="1" ref="O49" ca="1">_xll.BDP(C49,"CRNCY")</f>
        <v>#NAME?</v>
      </c>
      <c r="Q49" s="15" t="e" cm="1">
        <f t="array" aca="1" ref="Q49" ca="1">_xll.BDP(C49,"GICS_SECTOR_NAME")</f>
        <v>#NAME?</v>
      </c>
      <c r="R49" s="15" t="e" cm="1">
        <f t="array" aca="1" ref="R49" ca="1">_xll.BDP(C49,"GICS_INDUSTRY_NAME")</f>
        <v>#NAME?</v>
      </c>
      <c r="S49" s="15" t="e" cm="1">
        <f t="array" aca="1" ref="S49" ca="1">_xll.BDP(C49,"GICS_INDUSTRY_GROUP_NAME")</f>
        <v>#NAME?</v>
      </c>
      <c r="T49" s="15" t="e" cm="1">
        <f t="array" aca="1" ref="T49" ca="1">_xll.BDP(C49,"GICS_SUB_INDUSTRY_NAME")</f>
        <v>#NAME?</v>
      </c>
      <c r="U49" s="15" t="s">
        <v>1521</v>
      </c>
      <c r="V49" s="15">
        <f>_xll.BDH(C49,"SALES_REV_TURN","FY 2009","FY 2009","Currency=USD","Period=FY","BEST_FPERIOD_OVERRIDE=FY","FILING_STATUS=MR","SCALING_FORMAT=MLN","FA_ADJUSTED=Adjusted","Sort=A","Dates=H","DateFormat=P","Fill=—","Direction=H","UseDPDF=Y")</f>
        <v>24509</v>
      </c>
      <c r="W49" s="15">
        <f>_xll.BDH(C49,"SALES_REV_TURN","FY 2019","FY 2019","Currency=USD","Period=FY","BEST_FPERIOD_OVERRIDE=FY","FILING_STATUS=MR","SCALING_FORMAT=MLN","FA_ADJUSTED=Adjusted","Sort=A","Dates=H","DateFormat=P","Fill=—","Direction=H","UseDPDF=Y")</f>
        <v>280522</v>
      </c>
      <c r="X49" s="15">
        <f>_xll.BDH(C49,"SALES_REV_TURN","FY 2020","FY 2020","Currency=USD","Period=FY","BEST_FPERIOD_OVERRIDE=FY","FILING_STATUS=MR","SCALING_FORMAT=MLN","FA_ADJUSTED=Adjusted","Sort=A","Dates=H","DateFormat=P","Fill=—","Direction=H","UseDPDF=Y")</f>
        <v>386064</v>
      </c>
      <c r="Y49" s="15">
        <f>_xll.BDH(C49,"SALES_REV_TURN","FY 2021","FY 2021","Currency=USD","Period=FY","BEST_FPERIOD_OVERRIDE=FY","FILING_STATUS=MR","SCALING_FORMAT=MLN","FA_ADJUSTED=Adjusted","Sort=A","Dates=H","DateFormat=P","Fill=—","Direction=H","UseDPDF=Y")</f>
        <v>469822</v>
      </c>
      <c r="Z49" s="15">
        <f>_xll.BDH(C49,"SALES_REV_TURN","FY 2022","FY 2022","Currency=USD","Period=FY","BEST_FPERIOD_OVERRIDE=FY","FILING_STATUS=MR","SCALING_FORMAT=MLN","FA_ADJUSTED=Adjusted","Sort=A","Dates=H","DateFormat=P","Fill=—","Direction=H","UseDPDF=Y")</f>
        <v>513983</v>
      </c>
      <c r="AA49" s="15" t="e">
        <f ca="1">+_xll.BDP($C49,AA$15,"BEST_FPERIOD_OVERRIDE="&amp;AA$16)</f>
        <v>#NAME?</v>
      </c>
      <c r="AB49" s="15" t="e">
        <f ca="1">+_xll.BDP($C49,AB$15,"BEST_FPERIOD_OVERRIDE="&amp;AB$16)</f>
        <v>#NAME?</v>
      </c>
      <c r="AC49" s="15" t="e">
        <f ca="1">+_xll.BDP($C49,AC$15,"BEST_FPERIOD_OVERRIDE="&amp;AC$16)</f>
        <v>#NAME?</v>
      </c>
      <c r="AD49" s="15" t="e">
        <f ca="1">+_xll.BDP($C49,AD$15,"BEST_FPERIOD_OVERRIDE="&amp;AD$16)</f>
        <v>#NAME?</v>
      </c>
      <c r="AF49" s="25">
        <f t="shared" si="240"/>
        <v>0.37623430604373276</v>
      </c>
      <c r="AG49" s="25">
        <f t="shared" si="241"/>
        <v>0.21695366571345676</v>
      </c>
      <c r="AH49" s="25">
        <f t="shared" si="242"/>
        <v>9.399517263985091E-2</v>
      </c>
      <c r="AI49" s="25" t="e">
        <f t="shared" ca="1" si="243"/>
        <v>#NAME?</v>
      </c>
      <c r="AJ49" s="25" t="e">
        <f t="shared" ca="1" si="244"/>
        <v>#NAME?</v>
      </c>
      <c r="AK49" s="25" t="e">
        <f t="shared" ca="1" si="245"/>
        <v>#NAME?</v>
      </c>
      <c r="AL49" s="25" t="e">
        <f t="shared" ca="1" si="291"/>
        <v>#NAME?</v>
      </c>
      <c r="AM49" s="25" t="e">
        <f t="shared" ca="1" si="246"/>
        <v>#NAME?</v>
      </c>
      <c r="AN49" s="25">
        <f t="shared" si="247"/>
        <v>0.27603954474591186</v>
      </c>
      <c r="AP49" s="15">
        <f>_xll.BDH(C49,"EBITDA","FY 2009","FY 2009","Currency=USD","Period=FY","BEST_FPERIOD_OVERRIDE=FY","FILING_STATUS=MR","SCALING_FORMAT=MLN","FA_ADJUSTED=Adjusted","Sort=A","Dates=H","DateFormat=P","Fill=—","Direction=H","UseDPDF=Y")</f>
        <v>1564</v>
      </c>
      <c r="AQ49" s="15">
        <f>_xll.BDH(C49,"EBITDA","FY 2019","FY 2019","Currency=USD","Period=FY","BEST_FPERIOD_OVERRIDE=FY","FILING_STATUS=MR","SCALING_FORMAT=MLN","FA_ADJUSTED=Adjusted","Sort=A","Dates=H","DateFormat=P","Fill=—","Direction=H","UseDPDF=Y")</f>
        <v>39999</v>
      </c>
      <c r="AR49" s="15">
        <f>_xll.BDH(C49,"EBITDA","FY 2020","FY 2020","Currency=USD","Period=FY","BEST_FPERIOD_OVERRIDE=FY","FILING_STATUS=MR","SCALING_FORMAT=MLN","FA_ADJUSTED=Adjusted","Sort=A","Dates=H","DateFormat=P","Fill=—","Direction=H","UseDPDF=Y")</f>
        <v>53098</v>
      </c>
      <c r="AS49" s="15">
        <f>_xll.BDH(C49,"EBITDA","FY 2021","FY 2021","Currency=USD","Period=FY","BEST_FPERIOD_OVERRIDE=FY","FILING_STATUS=MR","SCALING_FORMAT=MLN","FA_ADJUSTED=Adjusted","Sort=A","Dates=H","DateFormat=P","Fill=—","Direction=H","UseDPDF=Y")</f>
        <v>66511</v>
      </c>
      <c r="AT49" s="15">
        <f>_xll.BDH(C49,"EBITDA","FY 2022","FY 2022","Currency=USD","Period=FY","BEST_FPERIOD_OVERRIDE=FY","FILING_STATUS=MR","SCALING_FORMAT=MLN","FA_ADJUSTED=Adjusted","Sort=A","Dates=H","DateFormat=P","Fill=—","Direction=H","UseDPDF=Y")</f>
        <v>63016</v>
      </c>
      <c r="AU49" s="15" t="e">
        <f ca="1">+_xll.BDP($C49,AU$15,"BEST_FPERIOD_OVERRIDE="&amp;AU$16)</f>
        <v>#NAME?</v>
      </c>
      <c r="AV49" s="15" t="e">
        <f ca="1">+_xll.BDP($C49,AV$15,"BEST_FPERIOD_OVERRIDE="&amp;AV$16)</f>
        <v>#NAME?</v>
      </c>
      <c r="AW49" s="15" t="e">
        <f ca="1">+_xll.BDP($C49,AW$15,"BEST_FPERIOD_OVERRIDE="&amp;AW$16)</f>
        <v>#NAME?</v>
      </c>
      <c r="AX49" s="15" t="e">
        <f ca="1">+_xll.BDP($C49,AX$15,"BEST_FPERIOD_OVERRIDE="&amp;AX$16)</f>
        <v>#NAME?</v>
      </c>
      <c r="AZ49" s="25">
        <f t="shared" si="248"/>
        <v>0.32748318707967705</v>
      </c>
      <c r="BA49" s="25">
        <f t="shared" si="249"/>
        <v>0.25260838449659118</v>
      </c>
      <c r="BB49" s="25">
        <f t="shared" si="250"/>
        <v>-5.2547698876877491E-2</v>
      </c>
      <c r="BC49" s="25" t="e">
        <f t="shared" ca="1" si="251"/>
        <v>#NAME?</v>
      </c>
      <c r="BD49" s="25" t="e">
        <f t="shared" ca="1" si="252"/>
        <v>#NAME?</v>
      </c>
      <c r="BE49" s="25" t="e">
        <f t="shared" ca="1" si="253"/>
        <v>#NAME?</v>
      </c>
      <c r="BF49" s="25" t="e">
        <f t="shared" ca="1" si="292"/>
        <v>#NAME?</v>
      </c>
      <c r="BG49" s="25" t="e">
        <f t="shared" ca="1" si="254"/>
        <v>#NAME?</v>
      </c>
      <c r="BH49" s="25">
        <f t="shared" si="255"/>
        <v>0.38286962864029483</v>
      </c>
      <c r="BJ49" s="25">
        <f t="shared" si="256"/>
        <v>0.14258774712856745</v>
      </c>
      <c r="BK49" s="25">
        <f t="shared" si="257"/>
        <v>0.1375367814662854</v>
      </c>
      <c r="BL49" s="25">
        <f t="shared" si="258"/>
        <v>0.14156638045898234</v>
      </c>
      <c r="BM49" s="25">
        <f t="shared" si="259"/>
        <v>0.1226032767620719</v>
      </c>
      <c r="BN49" s="25" t="e">
        <f t="shared" ca="1" si="260"/>
        <v>#NAME?</v>
      </c>
      <c r="BO49" s="25" t="e">
        <f t="shared" ca="1" si="261"/>
        <v>#NAME?</v>
      </c>
      <c r="BP49" s="25" t="e">
        <f t="shared" ca="1" si="262"/>
        <v>#NAME?</v>
      </c>
      <c r="BQ49" s="25" t="e">
        <f t="shared" ca="1" si="263"/>
        <v>#NAME?</v>
      </c>
      <c r="BR49" s="15">
        <f>_xll.BDH(C49,"EARN_FOR_COMMON","FY 2009","FY 2009","Currency=USD","Period=FY","BEST_FPERIOD_OVERRIDE=FY","FILING_STATUS=MR","SCALING_FORMAT=MLN","FA_ADJUSTED=Adjusted","Sort=A","Dates=H","DateFormat=P","Fill=—","Direction=H","UseDPDF=Y")</f>
        <v>932.55</v>
      </c>
      <c r="BS49" s="15">
        <f>_xll.BDH(C49,"EARN_FOR_COMMON","FY 2019","FY 2019","Currency=USD","Period=FY","BEST_FPERIOD_OVERRIDE=FY","FILING_STATUS=MR","SCALING_FORMAT=MLN","FA_ADJUSTED=Adjusted","Sort=A","Dates=H","DateFormat=P","Fill=—","Direction=H","UseDPDF=Y")</f>
        <v>11584.84</v>
      </c>
      <c r="BT49" s="15">
        <f>_xll.BDH(C49,"EARN_FOR_COMMON","FY 2020","FY 2020","Currency=USD","Period=FY","BEST_FPERIOD_OVERRIDE=FY","FILING_STATUS=MR","SCALING_FORMAT=MLN","FA_ADJUSTED=Adjusted","Sort=A","Dates=H","DateFormat=P","Fill=—","Direction=H","UseDPDF=Y")</f>
        <v>21302.560000000001</v>
      </c>
      <c r="BU49" s="15">
        <f>_xll.BDH(C49,"EARN_FOR_COMMON","FY 2021","FY 2021","Currency=USD","Period=FY","BEST_FPERIOD_OVERRIDE=FY","FILING_STATUS=MR","SCALING_FORMAT=MLN","FA_ADJUSTED=Adjusted","Sort=A","Dates=H","DateFormat=P","Fill=—","Direction=H","UseDPDF=Y")</f>
        <v>24004.87</v>
      </c>
      <c r="BV49" s="15">
        <f>_xll.BDH(C49,"EARN_FOR_COMMON","FY 2022","FY 2022","Currency=USD","Period=FY","BEST_FPERIOD_OVERRIDE=FY","FILING_STATUS=MR","SCALING_FORMAT=MLN","FA_ADJUSTED=Adjusted","Sort=A","Dates=H","DateFormat=P","Fill=—","Direction=H","UseDPDF=Y")</f>
        <v>7546.42</v>
      </c>
      <c r="BW49" s="15" t="e">
        <f ca="1">+_xll.BDP($C49,BW$15,"BEST_FPERIOD_OVERRIDE="&amp;BW$16)</f>
        <v>#NAME?</v>
      </c>
      <c r="BX49" s="15" t="e">
        <f ca="1">+_xll.BDP($C49,BX$15,"BEST_FPERIOD_OVERRIDE="&amp;BX$16)</f>
        <v>#NAME?</v>
      </c>
      <c r="BY49" s="15" t="e">
        <f ca="1">+_xll.BDP($C49,BY$15,"BEST_FPERIOD_OVERRIDE="&amp;BY$16)</f>
        <v>#NAME?</v>
      </c>
      <c r="BZ49" s="15" t="e">
        <f ca="1">+_xll.BDP($C49,BZ$15,"BEST_FPERIOD_OVERRIDE="&amp;BZ$16)</f>
        <v>#NAME?</v>
      </c>
      <c r="CB49" s="25">
        <f t="shared" si="264"/>
        <v>0.83883074777036204</v>
      </c>
      <c r="CC49" s="25">
        <f t="shared" si="265"/>
        <v>0.12685376781006585</v>
      </c>
      <c r="CD49" s="25">
        <f t="shared" si="266"/>
        <v>-0.68562962432206465</v>
      </c>
      <c r="CE49" s="25" t="e">
        <f t="shared" ca="1" si="267"/>
        <v>#NAME?</v>
      </c>
      <c r="CF49" s="25" t="e">
        <f t="shared" ca="1" si="268"/>
        <v>#NAME?</v>
      </c>
      <c r="CG49" s="25" t="e">
        <f t="shared" ca="1" si="269"/>
        <v>#NAME?</v>
      </c>
      <c r="CH49" s="25" t="e">
        <f t="shared" ca="1" si="293"/>
        <v>#NAME?</v>
      </c>
      <c r="CI49" s="25" t="e">
        <f t="shared" ca="1" si="270"/>
        <v>#NAME?</v>
      </c>
      <c r="CJ49" s="25">
        <f t="shared" si="271"/>
        <v>0.28653555022070232</v>
      </c>
      <c r="CM49" s="25">
        <f t="shared" si="294"/>
        <v>4.1297438347081515E-2</v>
      </c>
      <c r="CN49" s="25">
        <f t="shared" si="295"/>
        <v>5.5178830452981893E-2</v>
      </c>
      <c r="CO49" s="25">
        <f t="shared" si="296"/>
        <v>5.1093541809451234E-2</v>
      </c>
      <c r="CP49" s="25">
        <f t="shared" si="297"/>
        <v>1.4682236572026702E-2</v>
      </c>
      <c r="CQ49" s="25" t="e">
        <f t="shared" ca="1" si="298"/>
        <v>#NAME?</v>
      </c>
      <c r="CR49" s="25" t="e">
        <f t="shared" ca="1" si="299"/>
        <v>#NAME?</v>
      </c>
      <c r="CS49" s="25" t="e">
        <f t="shared" ca="1" si="300"/>
        <v>#NAME?</v>
      </c>
      <c r="CT49" s="15" t="e">
        <f t="shared" ca="1" si="301"/>
        <v>#NAME?</v>
      </c>
      <c r="CU49" s="25">
        <f>_xll.BDH($C49,"RETURN_ON_INV_CAPITAL","FY 2019","FY 2019","Currency=USD","Period=FY","BEST_FPERIOD_OVERRIDE=FY","FILING_STATUS=MR","FA_ADJUSTED=GAAP","Sort=A","Dates=H","DateFormat=P","Fill=—","Direction=H","UseDPDF=Y")/100</f>
        <v>0.10239100000000001</v>
      </c>
      <c r="CV49" s="25">
        <f>_xll.BDH($C49,"RETURN_ON_INV_CAPITAL","FY 2020","FY 2020","Currency=USD","Period=FY","BEST_FPERIOD_OVERRIDE=FY","FILING_STATUS=MR","FA_ADJUSTED=GAAP","Sort=A","Dates=H","DateFormat=P","Fill=—","Direction=H","UseDPDF=Y")/100</f>
        <v>0.11972200000000001</v>
      </c>
      <c r="CW49" s="25">
        <f>_xll.BDH($C49,"RETURN_ON_INV_CAPITAL","FY 2021","FY 2021","Currency=USD","Period=FY","BEST_FPERIOD_OVERRIDE=FY","FILING_STATUS=MR","FA_ADJUSTED=GAAP","Sort=A","Dates=H","DateFormat=P","Fill=—","Direction=H","UseDPDF=Y")/100</f>
        <v>9.2980000000000007E-2</v>
      </c>
      <c r="CX49" s="25">
        <f>_xll.BDH(C49,"RETURN_COM_EQY","FY 2022","FY 2022","Currency=USD","Period=FY","BEST_FPERIOD_OVERRIDE=FY","FILING_STATUS=MR","FA_ADJUSTED=GAAP","Sort=A","Dates=H","DateFormat=P","Fill=—","Direction=H","UseDPDF=Y")/100</f>
        <v>-1.915E-2</v>
      </c>
      <c r="CZ49" s="15">
        <f>_xll.BDH($C49,"RETURN_COM_EQY","FY 2019","FY 2019","Currency=USD","Period=FY","BEST_FPERIOD_OVERRIDE=FY","FILING_STATUS=MR","FA_ADJUSTED=GAAP","Sort=A","Dates=H","DateFormat=P","Fill=—","Direction=H","UseDPDF=Y")/100</f>
        <v>0.21945100000000001</v>
      </c>
      <c r="DA49" s="15">
        <f>_xll.BDH($C49,"RETURN_COM_EQY","FY 2020","FY 2020","Currency=USD","Period=FY","BEST_FPERIOD_OVERRIDE=FY","FILING_STATUS=MR","FA_ADJUSTED=GAAP","Sort=A","Dates=H","DateFormat=P","Fill=—","Direction=H","UseDPDF=Y")/100</f>
        <v>0.27441700000000002</v>
      </c>
      <c r="DB49" s="15">
        <f>_xll.BDH($C49,"RETURN_COM_EQY","FY 2021","FY 2021","Currency=USD","Period=FY","BEST_FPERIOD_OVERRIDE=FY","FILING_STATUS=MR","FA_ADJUSTED=GAAP","Sort=A","Dates=H","DateFormat=P","Fill=—","Direction=H","UseDPDF=Y")/100</f>
        <v>0.28805599999999998</v>
      </c>
      <c r="DC49" s="25">
        <f>_xll.BDH(C49,"RETURN_COM_EQY","FY 2022","FY 2022","Currency=USD","Period=FY","BEST_FPERIOD_OVERRIDE=FY","FILING_STATUS=MR","FA_ADJUSTED=GAAP","Sort=A","Dates=H","DateFormat=P","Fill=—","Direction=H","UseDPDF=Y")</f>
        <v>-1.915</v>
      </c>
      <c r="DD49" s="15" t="e">
        <f ca="1">(_xll.BDP(C49,"BEST_ROE","best_fperiod_override=23Y"))/100</f>
        <v>#NAME?</v>
      </c>
      <c r="DF49" s="25" t="e">
        <f ca="1">(_xll.BDP($C49,"BEST_DIV_YLD","best_fperiod_override=19Y"))/100</f>
        <v>#NAME?</v>
      </c>
      <c r="DG49" s="25" t="e">
        <f ca="1">(_xll.BDP($C49,"BEST_DIV_YLD","best_fperiod_override=20Y"))/100</f>
        <v>#NAME?</v>
      </c>
      <c r="DH49" s="25" t="e">
        <f ca="1">(_xll.BDP($C49,"BEST_DIV_YLD","best_fperiod_override=21Y"))/100</f>
        <v>#NAME?</v>
      </c>
      <c r="DI49" s="25" t="e">
        <f ca="1">(_xll.BDP($C49,"BEST_DIV_YLD","best_fperiod_override=22Y"))/100</f>
        <v>#NAME?</v>
      </c>
      <c r="DJ49" s="25" t="e">
        <f ca="1">(_xll.BDP($C49,"BEST_DIV_YLD","best_fperiod_override=23Y"))/100</f>
        <v>#NAME?</v>
      </c>
      <c r="DL49" s="48" t="e" cm="1">
        <f t="array" aca="1" ref="DL49" ca="1">_xll.BDP($C49,$DL$12)/1000</f>
        <v>#NAME?</v>
      </c>
      <c r="DM49" s="48" t="e" cm="1">
        <f t="array" aca="1" ref="DM49" ca="1">_xll.BDP($C49,$DL$13)*1000</f>
        <v>#NAME?</v>
      </c>
      <c r="DN49" s="48" t="e">
        <f t="shared" ca="1" si="273"/>
        <v>#NAME?</v>
      </c>
      <c r="DO49" s="48" t="e" cm="1">
        <f t="array" aca="1" ref="DO49" ca="1">_xll.BDP($C49,$DL$15)*1000</f>
        <v>#NAME?</v>
      </c>
      <c r="DQ49" s="15" t="e" cm="1">
        <f t="array" aca="1" ref="DQ49" ca="1">_xll.BDP(C49,"WACC")</f>
        <v>#NAME?</v>
      </c>
      <c r="DR49" s="15" t="e" cm="1">
        <f t="array" aca="1" ref="DR49" ca="1">_xll.BDP(C49,"WACC_COST_EQUITY")</f>
        <v>#NAME?</v>
      </c>
      <c r="DS49" s="15" t="e" cm="1">
        <f t="array" aca="1" ref="DS49" ca="1">_xll.BDP(C49,"WACC_COST_EQUITY")</f>
        <v>#NAME?</v>
      </c>
      <c r="DU49" s="15" t="e" cm="1">
        <f t="array" aca="1" ref="DU49" ca="1">_xll.BDP(C49,"BEST_PE_RATIO")</f>
        <v>#NAME?</v>
      </c>
      <c r="DV49" s="15" t="e" cm="1">
        <f t="array" aca="1" ref="DV49" ca="1">_xll.BDP(C49,"FIVE_YR_AVG_PRICE_EARNINGS")</f>
        <v>#NAME?</v>
      </c>
      <c r="DW49" s="15" t="e" cm="1">
        <f t="array" aca="1" ref="DW49" ca="1">_xll.BDP(C49,"10_YEAR_MOVING_AVERAGE_PE")</f>
        <v>#NAME?</v>
      </c>
      <c r="DY49" s="15" t="e" cm="1">
        <f t="array" aca="1" ref="DY49" ca="1">_xll.BDP(C49,"BEST_CUR_EV_TO_EBITDA")</f>
        <v>#NAME?</v>
      </c>
      <c r="DZ49" s="15" t="e" cm="1">
        <f t="array" aca="1" ref="DZ49" ca="1">_xll.BDP(C49,"FIVE_YEAR_AVG_EV_TO_T12_EBITDA")</f>
        <v>#NAME?</v>
      </c>
      <c r="EB49" s="15" t="e" cm="1">
        <f t="array" aca="1" ref="EB49" ca="1">_xll.BDP(C49,"BEST_PX_BPS_RATIO")</f>
        <v>#NAME?</v>
      </c>
      <c r="EC49" s="15" t="e" cm="1">
        <f t="array" aca="1" ref="EC49" ca="1">_xll.BDP(C49,"FIVE_YEAR_AVG_PRICE_BOOK")</f>
        <v>#NAME?</v>
      </c>
      <c r="ED49" s="15" t="e" cm="1">
        <f t="array" aca="1" ref="ED49" ca="1">_xll.BDP(C49,"EV_TO_T12M_SALES")</f>
        <v>#NAME?</v>
      </c>
      <c r="EE49" s="15" t="e" cm="1">
        <f t="array" aca="1" ref="EE49" ca="1">_xll.BDP(C49,"AVERAGE_EV_TO_T12M_SALES")</f>
        <v>#NAME?</v>
      </c>
      <c r="EF49" s="15" t="e">
        <f ca="1">_xll.BDP(C49,"BEST_CURRENT_EV_BEST_SALES","best_fperiod_override=23Y")</f>
        <v>#NAME?</v>
      </c>
      <c r="EH49" s="15" t="e" cm="1">
        <f t="array" aca="1" ref="EH49" ca="1">_xll.BDP(C49,"CF_FREE_CASH_FLOW")</f>
        <v>#NAME?</v>
      </c>
      <c r="EI49" s="15" t="e" cm="1">
        <f t="array" aca="1" ref="EI49" ca="1">_xll.BDP(C49,"FREE_CASH_FLOW_YIELD")/100</f>
        <v>#NAME?</v>
      </c>
      <c r="EJ49" s="15" t="e" cm="1">
        <f t="array" aca="1" ref="EJ49" ca="1">_xll.BDP(C49,"TRAIL_12M_FREE_CASH_FLOW_PER_SH")</f>
        <v>#NAME?</v>
      </c>
      <c r="EL49" s="15" t="e" cm="1">
        <f t="array" aca="1" ref="EL49" ca="1">_xll.BDP(C49,"CF_CASH_FROM_OPER")</f>
        <v>#NAME?</v>
      </c>
      <c r="EM49" s="15" t="e" cm="1">
        <f t="array" aca="1" ref="EM49" ca="1">_xll.BDP(C49,"CF_CASH_FROM_INV_ACT")</f>
        <v>#NAME?</v>
      </c>
      <c r="EN49" s="15" t="e" cm="1">
        <f t="array" aca="1" ref="EN49" ca="1">_xll.BDP(C49,"CF_CASH_FROM_FNC_ACT")</f>
        <v>#NAME?</v>
      </c>
      <c r="EP49" s="15" t="e" cm="1">
        <f t="array" aca="1" ref="EP49" ca="1">_xll.BDP(C49,"TOT_ANALYST_REC")</f>
        <v>#NAME?</v>
      </c>
      <c r="EQ49" s="15" t="e" cm="1">
        <f t="array" aca="1" ref="EQ49" ca="1">_xll.BDP(C49,"TOT_BUY_REC")</f>
        <v>#NAME?</v>
      </c>
      <c r="ER49" s="15" t="e" cm="1">
        <f t="array" aca="1" ref="ER49" ca="1">_xll.BDP(C49,"TOT_HOLD_REC")</f>
        <v>#NAME?</v>
      </c>
      <c r="ES49" s="15" t="e" cm="1">
        <f t="array" aca="1" ref="ES49" ca="1">_xll.BDP(C49,"TOT_SELL_REC")</f>
        <v>#NAME?</v>
      </c>
      <c r="ET49" s="15" t="e" cm="1">
        <f t="array" aca="1" ref="ET49" ca="1">_xll.BDP(C49,"EQY_REC_CONS")</f>
        <v>#NAME?</v>
      </c>
      <c r="EV49" s="15" t="e" cm="1">
        <f t="array" aca="1" ref="EV49" ca="1">_xll.BDP(C49,"BEST_TARGET_HI")</f>
        <v>#NAME?</v>
      </c>
      <c r="EW49" s="15" t="e" cm="1">
        <f t="array" aca="1" ref="EW49" ca="1">_xll.BDP(C49,"BEST_TARGET_LO")</f>
        <v>#NAME?</v>
      </c>
      <c r="EX49" s="15" t="e" cm="1">
        <f t="array" aca="1" ref="EX49" ca="1">_xll.BDP(C49,"BEST_TARGET_MEDIAN")</f>
        <v>#NAME?</v>
      </c>
      <c r="EZ49" s="15" t="e" cm="1">
        <f t="array" aca="1" ref="EZ49" ca="1">_xll.BDP(C49,"BEST_TARGET_1WK_CHG")</f>
        <v>#NAME?</v>
      </c>
      <c r="FA49" s="15" t="e" cm="1">
        <f t="array" aca="1" ref="FA49" ca="1">_xll.BDP(C49,"BEST_TARGET_4WK_CHG")</f>
        <v>#NAME?</v>
      </c>
      <c r="FB49" s="15" t="e" cm="1">
        <f t="array" aca="1" ref="FB49" ca="1">_xll.BDP(C49,"BEST_TARGET_3MO_CHG")</f>
        <v>#NAME?</v>
      </c>
      <c r="FC49" s="15" t="e" cm="1">
        <f t="array" aca="1" ref="FC49" ca="1">_xll.BDP(C49,"BEST_TARGET_6MO_CHG")</f>
        <v>#NAME?</v>
      </c>
      <c r="FE49" s="15" t="e" cm="1">
        <f t="array" aca="1" ref="FE49" ca="1">_xll.BDP(C49,"ANNOUNCEMENT_DT")</f>
        <v>#NAME?</v>
      </c>
      <c r="FF49" s="15" t="e" cm="1">
        <f t="array" aca="1" ref="FF49" ca="1">_xll.BDP(C49,"EXPECTED_REPORT_DT")</f>
        <v>#NAME?</v>
      </c>
      <c r="FG49" s="15" t="e" cm="1">
        <f t="array" aca="1" ref="FG49" ca="1">_xll.BDP(C49,"EARNINGS_RELATED_IMPLIED_MOVE")</f>
        <v>#NAME?</v>
      </c>
      <c r="FI49" s="15" t="e" cm="1">
        <f t="array" aca="1" ref="FI49" ca="1">_xll.BDP(C49,"SALES_SURPRISE_LAST_QTR")</f>
        <v>#NAME?</v>
      </c>
      <c r="FJ49" s="15" t="e" cm="1">
        <f t="array" aca="1" ref="FJ49" ca="1">_xll.BDP(C49,"EPS_SURPRISE_LAST_QTR")</f>
        <v>#NAME?</v>
      </c>
      <c r="FL49" s="15" t="e">
        <f ca="1">(_xll.BDP(C49,"VOLUME_AVG_5D"))/1000</f>
        <v>#NAME?</v>
      </c>
      <c r="FM49" s="15" t="e">
        <f ca="1">(_xll.BDP(C49,"VOLUME_AVG_3M"))/1000</f>
        <v>#NAME?</v>
      </c>
      <c r="FN49" s="15" t="e">
        <f ca="1">(_xll.BDP(C49,"VOLUME_AVG_6M"))/1000</f>
        <v>#NAME?</v>
      </c>
      <c r="FP49" s="15" t="e" cm="1">
        <f t="array" aca="1" ref="FP49" ca="1">_xll.BDP(C49,"CIE_DES")</f>
        <v>#NAME?</v>
      </c>
      <c r="FQ49" s="15" t="s">
        <v>874</v>
      </c>
      <c r="FS49" s="15" t="e" cm="1">
        <f t="array" aca="1" ref="FS49" ca="1">_xll.BDP(C49,"HIGH_52WEEK")</f>
        <v>#NAME?</v>
      </c>
      <c r="FT49" s="15" t="e" cm="1">
        <f t="array" aca="1" ref="FT49" ca="1">_xll.BDP(C49,"LOW_52WEEK")</f>
        <v>#NAME?</v>
      </c>
      <c r="FV49" s="15" t="e" cm="1">
        <f t="array" aca="1" ref="FV49" ca="1">_xll.BDP(C49,"CHG_PCT_WTD")</f>
        <v>#NAME?</v>
      </c>
      <c r="FW49" s="15" t="e" cm="1">
        <f t="array" aca="1" ref="FW49" ca="1">_xll.BDP(C49,"CHG_PCT_MTD")</f>
        <v>#NAME?</v>
      </c>
      <c r="FX49" s="15" t="e" cm="1">
        <f t="array" aca="1" ref="FX49" ca="1">_xll.BDP(C49,"CHG_PCT_YTD")</f>
        <v>#NAME?</v>
      </c>
      <c r="FY49" s="15" t="e" cm="1">
        <f t="array" aca="1" ref="FY49" ca="1">_xll.BDP(C49,"CHG_PCT_1YR")</f>
        <v>#NAME?</v>
      </c>
      <c r="GA49" s="15" t="e">
        <f ca="1">_xll.BDP($C49,"BEST_NET_DEBT","best_fperiod_override=19Y")</f>
        <v>#NAME?</v>
      </c>
      <c r="GB49" s="15" t="e">
        <f ca="1">_xll.BDP($C49,"BEST_NET_DEBT","best_fperiod_override=20Y")</f>
        <v>#NAME?</v>
      </c>
      <c r="GC49" s="15" t="e">
        <f ca="1">_xll.BDP($C49,"BEST_NET_DEBT","best_fperiod_override=21Y")</f>
        <v>#NAME?</v>
      </c>
      <c r="GD49" s="15" t="e">
        <f ca="1">_xll.BDP($C49,"BEST_NET_DEBT","best_fperiod_override=22Y")</f>
        <v>#NAME?</v>
      </c>
      <c r="GE49" s="15" t="e">
        <f ca="1">_xll.BDP($C49,"BEST_NET_DEBT","best_fperiod_override=23Y")</f>
        <v>#NAME?</v>
      </c>
      <c r="GG49" s="15" t="e">
        <f t="shared" ca="1" si="274"/>
        <v>#NAME?</v>
      </c>
      <c r="GH49" s="15" t="e">
        <f t="shared" ca="1" si="275"/>
        <v>#NAME?</v>
      </c>
      <c r="GI49" s="15" t="e">
        <f t="shared" ca="1" si="276"/>
        <v>#NAME?</v>
      </c>
      <c r="GJ49" s="15" t="e">
        <f t="shared" ca="1" si="277"/>
        <v>#NAME?</v>
      </c>
      <c r="GK49" s="15" t="e">
        <f t="shared" ca="1" si="278"/>
        <v>#NAME?</v>
      </c>
      <c r="GM49" s="15" t="e" cm="1">
        <f t="array" aca="1" ref="GM49" ca="1">_xll.BDP(C49,"NET_DEBT_TO_EBITDA")</f>
        <v>#NAME?</v>
      </c>
      <c r="GN49" s="15" t="e" cm="1">
        <f t="array" aca="1" ref="GN49" ca="1">_xll.BDP(C49,"EBIT_TO_INT_EXP")</f>
        <v>#NAME?</v>
      </c>
      <c r="GO49" s="15" t="e" cm="1">
        <f t="array" aca="1" ref="GO49" ca="1">_xll.BDP(C49,"TOT_DEBT_TO_TOT_EQY")</f>
        <v>#NAME?</v>
      </c>
      <c r="GP49" s="15" t="e" cm="1">
        <f t="array" aca="1" ref="GP49" ca="1">_xll.BDP(C49,"TOT_DEBT_TO_TOT_ASSET")</f>
        <v>#NAME?</v>
      </c>
      <c r="GQ49" s="15" t="e" cm="1">
        <f t="array" aca="1" ref="GQ49" ca="1">_xll.BDP(C49,"ALTMAN_Z_SCORE")</f>
        <v>#NAME?</v>
      </c>
      <c r="GR49" s="15" t="e" cm="1">
        <f t="array" aca="1" ref="GR49" ca="1">_xll.BDP(C49,"CASH_%_CURRENT_MARKET_CAP")</f>
        <v>#NAME?</v>
      </c>
      <c r="GS49" s="15" t="e" cm="1">
        <f t="array" aca="1" ref="GS49" ca="1">_xll.BDP(C49,"CASH_TO_TOT_ASSET")</f>
        <v>#NAME?</v>
      </c>
      <c r="GU49" s="15" t="e" cm="1">
        <f t="array" aca="1" ref="GU49" ca="1">_xll.BDP(C49,"BOARD_SIZE")</f>
        <v>#NAME?</v>
      </c>
      <c r="GV49" s="15" t="e" cm="1">
        <f t="array" aca="1" ref="GV49" ca="1">_xll.BDP(C49,"PCT_INDEPENDENT_DIRECTORS")</f>
        <v>#NAME?</v>
      </c>
      <c r="GW49" s="15" t="e" cm="1">
        <f t="array" aca="1" ref="GW49" ca="1">_xll.BDP(C49,"BOARD_MEETING_ATTENDANCE_PCT")</f>
        <v>#NAME?</v>
      </c>
      <c r="GX49" s="15" t="e" cm="1">
        <f t="array" aca="1" ref="GX49" ca="1">_xll.BDP(C49,"BOARD_MEETINGS_PER_YR")</f>
        <v>#NAME?</v>
      </c>
      <c r="GY49" s="15" t="e" cm="1">
        <f t="array" aca="1" ref="GY49" ca="1">_xll.BDP(C49,"NUMBER_OF_WOMEN_ON_BOARD")</f>
        <v>#NAME?</v>
      </c>
      <c r="GZ49" s="15" t="e" cm="1">
        <f t="array" aca="1" ref="GZ49" ca="1">_xll.BDP(C49,"BOARD_AVERAGE_TENURE")</f>
        <v>#NAME?</v>
      </c>
      <c r="HA49" s="15" t="e" cm="1">
        <f t="array" aca="1" ref="HA49" ca="1">_xll.BDP(C49,"BOARD_AVERAGE_AGE")</f>
        <v>#NAME?</v>
      </c>
      <c r="HC49" s="15" t="e" cm="1">
        <f t="array" aca="1" ref="HC49" ca="1">_xll.BDP(C49,"TOT_COMP_AW_TO_CEO_&amp;_EQUIV")</f>
        <v>#NAME?</v>
      </c>
      <c r="HD49" s="15" t="e" cm="1">
        <f t="array" aca="1" ref="HD49" ca="1">_xll.BDP(C49,"TOT_COMPENSATION_AW_TO_EXECS")</f>
        <v>#NAME?</v>
      </c>
      <c r="HE49" s="15" t="e" cm="1">
        <f t="array" aca="1" ref="HE49" ca="1">_xll.BDP(C49,"CF_STOCK_BASED_COMPENSATION")</f>
        <v>#NAME?</v>
      </c>
      <c r="HF49" s="15" t="e" cm="1">
        <f t="array" aca="1" ref="HF49" ca="1">_xll.BDP(C49,"AVERAGE_BOD_TOTAL_COMPENSATION")</f>
        <v>#NAME?</v>
      </c>
      <c r="HH49" s="15" t="e" cm="1">
        <f t="array" aca="1" ref="HH49" ca="1">_xll.BDP(C49,"ISS_QUALITYSCORE")</f>
        <v>#NAME?</v>
      </c>
      <c r="HK49" s="15" t="e" cm="1">
        <f t="array" aca="1" ref="HK49" ca="1">_xll.BDP(C49,"EQY_SH_OUT")</f>
        <v>#NAME?</v>
      </c>
      <c r="HL49" s="15" t="e">
        <f t="shared" ca="1" si="279"/>
        <v>#NAME?</v>
      </c>
      <c r="HN49" s="15">
        <v>8.5</v>
      </c>
      <c r="HO49" s="15">
        <v>2</v>
      </c>
      <c r="HP49" s="39" t="e">
        <f t="shared" ca="1" si="280"/>
        <v>#NAME?</v>
      </c>
      <c r="HQ49" s="15" t="e">
        <f t="shared" ca="1" si="281"/>
        <v>#NAME?</v>
      </c>
      <c r="HS49" s="15" t="e">
        <f t="shared" ca="1" si="302"/>
        <v>#NAME?</v>
      </c>
      <c r="HU49" s="15" t="e">
        <f t="shared" ca="1" si="282"/>
        <v>#NAME?</v>
      </c>
      <c r="HW49" s="15" t="e">
        <f t="shared" ca="1" si="303"/>
        <v>#NAME?</v>
      </c>
      <c r="HY49" s="39" t="e">
        <f t="shared" ca="1" si="283"/>
        <v>#NAME?</v>
      </c>
      <c r="IA49" s="15" t="e">
        <f t="shared" ca="1" si="284"/>
        <v>#NAME?</v>
      </c>
      <c r="IB49" s="15" t="e">
        <f t="shared" ca="1" si="285"/>
        <v>#NAME?</v>
      </c>
      <c r="IC49" s="15" t="e">
        <f t="shared" ca="1" si="286"/>
        <v>#NAME?</v>
      </c>
      <c r="ID49" s="15" t="e">
        <f t="shared" ca="1" si="287"/>
        <v>#NAME?</v>
      </c>
      <c r="IE49" s="39" t="e">
        <f t="shared" ca="1" si="288"/>
        <v>#NAME?</v>
      </c>
      <c r="IF49" s="39">
        <f t="shared" si="289"/>
        <v>28.653555022070233</v>
      </c>
      <c r="IG49" s="39" t="e">
        <f t="shared" ca="1" si="290"/>
        <v>#NAME?</v>
      </c>
      <c r="II49" s="15">
        <f t="shared" si="304"/>
        <v>30</v>
      </c>
    </row>
    <row r="50" spans="1:243">
      <c r="A50" s="15">
        <f t="shared" si="305"/>
        <v>30</v>
      </c>
      <c r="B50" s="15" t="s">
        <v>64</v>
      </c>
      <c r="C50" s="15" t="s">
        <v>522</v>
      </c>
      <c r="D50" s="15" t="s">
        <v>63</v>
      </c>
      <c r="E50" s="15" t="str">
        <f t="shared" si="236"/>
        <v>ARMT34</v>
      </c>
      <c r="F50" s="15">
        <f t="shared" si="237"/>
        <v>30</v>
      </c>
      <c r="G50" s="15" t="str">
        <f t="shared" si="238"/>
        <v>ArcelorMittal SA</v>
      </c>
      <c r="H50" s="24">
        <v>7.6436000000000006E-4</v>
      </c>
      <c r="I50" s="15" t="e" cm="1">
        <f t="array" aca="1" ref="I50" ca="1">_xll.BDP(C50,"GICS_SECTOR_NAME")</f>
        <v>#NAME?</v>
      </c>
      <c r="J50" s="15" t="e">
        <f t="shared" ca="1" si="239"/>
        <v>#NAME?</v>
      </c>
      <c r="K50" s="46" t="e" cm="1">
        <f t="array" aca="1" ref="K50" ca="1">_xll.BDP(C50,"BEST_PE_RATIO")</f>
        <v>#NAME?</v>
      </c>
      <c r="L50" s="46" t="e" cm="1">
        <f t="array" aca="1" ref="L50" ca="1">_xll.BDP(C50,"px_last")</f>
        <v>#NAME?</v>
      </c>
      <c r="M50" s="15" t="e" cm="1">
        <f t="array" aca="1" ref="M50" ca="1">_xll.BDP(C50,"COUNTRY_FULL_NAME")</f>
        <v>#NAME?</v>
      </c>
      <c r="N50" s="15" t="e" cm="1">
        <f t="array" aca="1" ref="N50" ca="1">_xll.BDP(C50,"px_last")</f>
        <v>#NAME?</v>
      </c>
      <c r="O50" s="15" t="e" cm="1">
        <f t="array" aca="1" ref="O50" ca="1">_xll.BDP(C50,"CRNCY")</f>
        <v>#NAME?</v>
      </c>
      <c r="Q50" s="15" t="e" cm="1">
        <f t="array" aca="1" ref="Q50" ca="1">_xll.BDP(C50,"GICS_SECTOR_NAME")</f>
        <v>#NAME?</v>
      </c>
      <c r="R50" s="15" t="e" cm="1">
        <f t="array" aca="1" ref="R50" ca="1">_xll.BDP(C50,"GICS_INDUSTRY_NAME")</f>
        <v>#NAME?</v>
      </c>
      <c r="S50" s="15" t="e" cm="1">
        <f t="array" aca="1" ref="S50" ca="1">_xll.BDP(C50,"GICS_INDUSTRY_GROUP_NAME")</f>
        <v>#NAME?</v>
      </c>
      <c r="T50" s="15" t="e" cm="1">
        <f t="array" aca="1" ref="T50" ca="1">_xll.BDP(C50,"GICS_SUB_INDUSTRY_NAME")</f>
        <v>#NAME?</v>
      </c>
      <c r="U50" s="15" t="s">
        <v>1523</v>
      </c>
      <c r="V50" s="15" t="e">
        <f ca="1">_xll.BDH(C50,"SALES_REV_TURN","FY 2009","FY 2009","Currency=USD","Period=FY","BEST_FPERIOD_OVERRIDE=FY","FILING_STATUS=MR","SCALING_FORMAT=MLN","FA_ADJUSTED=Adjusted","Sort=A","Dates=H","DateFormat=P","Fill=—","Direction=H","UseDPDF=Y")/M9</f>
        <v>#NAME?</v>
      </c>
      <c r="W50" s="15" t="e">
        <f ca="1">_xll.BDH(C50,"SALES_REV_TURN","FY 2019","FY 2019","Currency=USD","Period=FY","BEST_FPERIOD_OVERRIDE=FY","FILING_STATUS=MR","SCALING_FORMAT=MLN","FA_ADJUSTED=Adjusted","Sort=A","Dates=H","DateFormat=P","Fill=—","Direction=H","UseDPDF=Y")/M9</f>
        <v>#NAME?</v>
      </c>
      <c r="X50" s="15" t="e">
        <f ca="1">_xll.BDH(C50,"SALES_REV_TURN","FY 2020","FY 2020","Currency=USD","Period=FY","BEST_FPERIOD_OVERRIDE=FY","FILING_STATUS=MR","SCALING_FORMAT=MLN","FA_ADJUSTED=Adjusted","Sort=A","Dates=H","DateFormat=P","Fill=—","Direction=H","UseDPDF=Y")/M9</f>
        <v>#NAME?</v>
      </c>
      <c r="Y50" s="15" t="e">
        <f ca="1">_xll.BDH(C50,"SALES_REV_TURN","FY 2021","FY 2021","Currency=USD","Period=FY","BEST_FPERIOD_OVERRIDE=FY","FILING_STATUS=MR","SCALING_FORMAT=MLN","FA_ADJUSTED=Adjusted","Sort=A","Dates=H","DateFormat=P","Fill=—","Direction=H","UseDPDF=Y")/M9</f>
        <v>#NAME?</v>
      </c>
      <c r="Z50" s="15" t="e">
        <f ca="1">_xll.BDH(C50,"SALES_REV_TURN","FY 2022","FY 2022","Currency=USD","Period=FY","BEST_FPERIOD_OVERRIDE=FY","FILING_STATUS=MR","SCALING_FORMAT=MLN","FA_ADJUSTED=Adjusted","Sort=A","Dates=H","DateFormat=P","Fill=—","Direction=H","UseDPDF=Y")/M9</f>
        <v>#NAME?</v>
      </c>
      <c r="AA50" s="15" t="e">
        <f ca="1">+_xll.BDP($C50,AA$15,"BEST_FPERIOD_OVERRIDE="&amp;AA$16)/M9</f>
        <v>#NAME?</v>
      </c>
      <c r="AB50" s="15" t="e">
        <f ca="1">+_xll.BDP($C50,AB$15,"BEST_FPERIOD_OVERRIDE="&amp;AB$16)/M9</f>
        <v>#NAME?</v>
      </c>
      <c r="AC50" s="15" t="e">
        <f ca="1">+_xll.BDP($C50,AC$15,"BEST_FPERIOD_OVERRIDE="&amp;AC$16)</f>
        <v>#NAME?</v>
      </c>
      <c r="AD50" s="15" t="e">
        <f ca="1">+_xll.BDP($C50,AD$15,"BEST_FPERIOD_OVERRIDE="&amp;AD$16)</f>
        <v>#NAME?</v>
      </c>
      <c r="AF50" s="25" t="e">
        <f t="shared" ca="1" si="240"/>
        <v>#NAME?</v>
      </c>
      <c r="AG50" s="25" t="e">
        <f t="shared" ca="1" si="241"/>
        <v>#NAME?</v>
      </c>
      <c r="AH50" s="25" t="e">
        <f t="shared" ca="1" si="242"/>
        <v>#NAME?</v>
      </c>
      <c r="AI50" s="25" t="e">
        <f t="shared" ca="1" si="243"/>
        <v>#NAME?</v>
      </c>
      <c r="AJ50" s="25" t="e">
        <f t="shared" ca="1" si="244"/>
        <v>#NAME?</v>
      </c>
      <c r="AK50" s="25" t="e">
        <f t="shared" ca="1" si="245"/>
        <v>#NAME?</v>
      </c>
      <c r="AL50" s="25" t="e">
        <f t="shared" ca="1" si="291"/>
        <v>#NAME?</v>
      </c>
      <c r="AM50" s="25" t="e">
        <f t="shared" ca="1" si="246"/>
        <v>#NAME?</v>
      </c>
      <c r="AN50" s="25" t="e">
        <f t="shared" ca="1" si="247"/>
        <v>#NAME?</v>
      </c>
      <c r="AP50" s="15" t="e">
        <f ca="1">_xll.BDH(C50,"EBITDA","FY 2009","FY 2009","Currency=USD","Period=FY","BEST_FPERIOD_OVERRIDE=FY","FILING_STATUS=MR","SCALING_FORMAT=MLN","FA_ADJUSTED=Adjusted","Sort=A","Dates=H","DateFormat=P","Fill=—","Direction=H","UseDPDF=Y")/M9</f>
        <v>#NAME?</v>
      </c>
      <c r="AQ50" s="15" t="e">
        <f ca="1">_xll.BDH(C50,"EBITDA","FY 2019","FY 2019","Currency=USD","Period=FY","BEST_FPERIOD_OVERRIDE=FY","FILING_STATUS=MR","SCALING_FORMAT=MLN","FA_ADJUSTED=Adjusted","Sort=A","Dates=H","DateFormat=P","Fill=—","Direction=H","UseDPDF=Y")/M9</f>
        <v>#NAME?</v>
      </c>
      <c r="AR50" s="15" t="e">
        <f ca="1">_xll.BDH(C50,"EBITDA","FY 2020","FY 2020","Currency=USD","Period=FY","BEST_FPERIOD_OVERRIDE=FY","FILING_STATUS=MR","SCALING_FORMAT=MLN","FA_ADJUSTED=Adjusted","Sort=A","Dates=H","DateFormat=P","Fill=—","Direction=H","UseDPDF=Y")/M9</f>
        <v>#NAME?</v>
      </c>
      <c r="AS50" s="15" t="e">
        <f ca="1">_xll.BDH(C50,"EBITDA","FY 2021","FY 2021","Currency=USD","Period=FY","BEST_FPERIOD_OVERRIDE=FY","FILING_STATUS=MR","SCALING_FORMAT=MLN","FA_ADJUSTED=Adjusted","Sort=A","Dates=H","DateFormat=P","Fill=—","Direction=H","UseDPDF=Y")/M9</f>
        <v>#NAME?</v>
      </c>
      <c r="AT50" s="15" t="e">
        <f ca="1">_xll.BDH(C50,"EBITDA","FY 2022","FY 2022","Currency=USD","Period=FY","BEST_FPERIOD_OVERRIDE=FY","FILING_STATUS=MR","SCALING_FORMAT=MLN","FA_ADJUSTED=Adjusted","Sort=A","Dates=H","DateFormat=P","Fill=—","Direction=H","UseDPDF=Y")/M9</f>
        <v>#NAME?</v>
      </c>
      <c r="AU50" s="15" t="e">
        <f ca="1">+_xll.BDP($C50,AU$15,"BEST_FPERIOD_OVERRIDE="&amp;AU$16)/M9</f>
        <v>#NAME?</v>
      </c>
      <c r="AV50" s="15" t="e">
        <f ca="1">+_xll.BDP($C50,AV$15,"BEST_FPERIOD_OVERRIDE="&amp;AV$16)/M9</f>
        <v>#NAME?</v>
      </c>
      <c r="AW50" s="15" t="e">
        <f ca="1">+_xll.BDP($C50,AW$15,"BEST_FPERIOD_OVERRIDE="&amp;AW$16)/M9</f>
        <v>#NAME?</v>
      </c>
      <c r="AX50" s="15" t="e">
        <f ca="1">+_xll.BDP($C50,AX$15,"BEST_FPERIOD_OVERRIDE="&amp;AX$16)</f>
        <v>#NAME?</v>
      </c>
      <c r="AZ50" s="25" t="e">
        <f t="shared" ca="1" si="248"/>
        <v>#NAME?</v>
      </c>
      <c r="BA50" s="25" t="e">
        <f t="shared" ca="1" si="249"/>
        <v>#NAME?</v>
      </c>
      <c r="BB50" s="25" t="e">
        <f t="shared" ca="1" si="250"/>
        <v>#NAME?</v>
      </c>
      <c r="BC50" s="25" t="e">
        <f t="shared" ca="1" si="251"/>
        <v>#NAME?</v>
      </c>
      <c r="BD50" s="25" t="e">
        <f t="shared" ca="1" si="252"/>
        <v>#NAME?</v>
      </c>
      <c r="BE50" s="25" t="e">
        <f t="shared" ca="1" si="253"/>
        <v>#NAME?</v>
      </c>
      <c r="BF50" s="25" t="e">
        <f t="shared" ca="1" si="292"/>
        <v>#NAME?</v>
      </c>
      <c r="BG50" s="25" t="e">
        <f t="shared" ca="1" si="254"/>
        <v>#NAME?</v>
      </c>
      <c r="BH50" s="25" t="e">
        <f t="shared" ca="1" si="255"/>
        <v>#NAME?</v>
      </c>
      <c r="BJ50" s="25" t="e">
        <f t="shared" ca="1" si="256"/>
        <v>#NAME?</v>
      </c>
      <c r="BK50" s="25" t="e">
        <f t="shared" ca="1" si="257"/>
        <v>#NAME?</v>
      </c>
      <c r="BL50" s="25" t="e">
        <f t="shared" ca="1" si="258"/>
        <v>#NAME?</v>
      </c>
      <c r="BM50" s="25" t="e">
        <f t="shared" ca="1" si="259"/>
        <v>#NAME?</v>
      </c>
      <c r="BN50" s="25" t="e">
        <f t="shared" ca="1" si="260"/>
        <v>#NAME?</v>
      </c>
      <c r="BO50" s="25" t="e">
        <f t="shared" ca="1" si="261"/>
        <v>#NAME?</v>
      </c>
      <c r="BP50" s="25" t="e">
        <f t="shared" ca="1" si="262"/>
        <v>#NAME?</v>
      </c>
      <c r="BQ50" s="25" t="e">
        <f t="shared" ca="1" si="263"/>
        <v>#NAME?</v>
      </c>
      <c r="BR50" s="15" t="e">
        <f ca="1">_xll.BDH(C50,"EARN_FOR_COMMON","FY 2009","FY 2009","Currency=USD","Period=FY","BEST_FPERIOD_OVERRIDE=FY","FILING_STATUS=MR","SCALING_FORMAT=MLN","FA_ADJUSTED=Adjusted","Sort=A","Dates=H","DateFormat=P","Fill=—","Direction=H","UseDPDF=Y")/M9</f>
        <v>#NAME?</v>
      </c>
      <c r="BS50" s="15" t="e">
        <f ca="1">_xll.BDH(C50,"EARN_FOR_COMMON","FY 2019","FY 2019","Currency=USD","Period=FY","BEST_FPERIOD_OVERRIDE=FY","FILING_STATUS=MR","SCALING_FORMAT=MLN","FA_ADJUSTED=Adjusted","Sort=A","Dates=H","DateFormat=P","Fill=—","Direction=H","UseDPDF=Y")/M9</f>
        <v>#NAME?</v>
      </c>
      <c r="BT50" s="15" t="e">
        <f ca="1">_xll.BDH(C50,"EARN_FOR_COMMON","FY 2020","FY 2020","Currency=USD","Period=FY","BEST_FPERIOD_OVERRIDE=FY","FILING_STATUS=MR","SCALING_FORMAT=MLN","FA_ADJUSTED=Adjusted","Sort=A","Dates=H","DateFormat=P","Fill=—","Direction=H","UseDPDF=Y")/M9</f>
        <v>#NAME?</v>
      </c>
      <c r="BU50" s="15" t="e">
        <f ca="1">_xll.BDH(C50,"EARN_FOR_COMMON","FY 2021","FY 2021","Currency=USD","Period=FY","BEST_FPERIOD_OVERRIDE=FY","FILING_STATUS=MR","SCALING_FORMAT=MLN","FA_ADJUSTED=Adjusted","Sort=A","Dates=H","DateFormat=P","Fill=—","Direction=H","UseDPDF=Y")/M9</f>
        <v>#NAME?</v>
      </c>
      <c r="BV50" s="15" t="e">
        <f ca="1">_xll.BDH(C50,"EARN_FOR_COMMON","FY 2022","FY 2022","Currency=USD","Period=FY","BEST_FPERIOD_OVERRIDE=FY","FILING_STATUS=MR","SCALING_FORMAT=MLN","FA_ADJUSTED=Adjusted","Sort=A","Dates=H","DateFormat=P","Fill=—","Direction=H","UseDPDF=Y")/M9</f>
        <v>#NAME?</v>
      </c>
      <c r="BW50" s="15" t="e">
        <f ca="1">+_xll.BDP($C50,BW$15,"BEST_FPERIOD_OVERRIDE="&amp;BW$16)/M9</f>
        <v>#NAME?</v>
      </c>
      <c r="BX50" s="15" t="e">
        <f ca="1">+_xll.BDP($C50,BX$15,"BEST_FPERIOD_OVERRIDE="&amp;BX$16)/M9</f>
        <v>#NAME?</v>
      </c>
      <c r="BY50" s="15" t="e">
        <f ca="1">+_xll.BDP($C50,BY$15,"BEST_FPERIOD_OVERRIDE="&amp;BY$16)/M9</f>
        <v>#NAME?</v>
      </c>
      <c r="BZ50" s="15" t="e">
        <f ca="1">+_xll.BDP($C50,BZ$15,"BEST_FPERIOD_OVERRIDE="&amp;BZ$16)</f>
        <v>#NAME?</v>
      </c>
      <c r="CB50" s="25" t="e">
        <f t="shared" ca="1" si="264"/>
        <v>#NAME?</v>
      </c>
      <c r="CC50" s="25" t="e">
        <f t="shared" ca="1" si="265"/>
        <v>#NAME?</v>
      </c>
      <c r="CD50" s="25" t="e">
        <f t="shared" ca="1" si="266"/>
        <v>#NAME?</v>
      </c>
      <c r="CE50" s="25" t="e">
        <f t="shared" ca="1" si="267"/>
        <v>#NAME?</v>
      </c>
      <c r="CF50" s="25" t="e">
        <f t="shared" ca="1" si="268"/>
        <v>#NAME?</v>
      </c>
      <c r="CG50" s="25" t="e">
        <f t="shared" ca="1" si="269"/>
        <v>#NAME?</v>
      </c>
      <c r="CH50" s="25" t="e">
        <f t="shared" ca="1" si="293"/>
        <v>#NAME?</v>
      </c>
      <c r="CI50" s="25" t="e">
        <f t="shared" ca="1" si="270"/>
        <v>#NAME?</v>
      </c>
      <c r="CJ50" s="25" t="e">
        <f t="shared" ca="1" si="271"/>
        <v>#NAME?</v>
      </c>
      <c r="CM50" s="25" t="e">
        <f t="shared" ca="1" si="294"/>
        <v>#NAME?</v>
      </c>
      <c r="CN50" s="25" t="e">
        <f t="shared" ca="1" si="295"/>
        <v>#NAME?</v>
      </c>
      <c r="CO50" s="25" t="e">
        <f t="shared" ca="1" si="296"/>
        <v>#NAME?</v>
      </c>
      <c r="CP50" s="25" t="e">
        <f t="shared" ca="1" si="297"/>
        <v>#NAME?</v>
      </c>
      <c r="CQ50" s="25" t="e">
        <f t="shared" ca="1" si="298"/>
        <v>#NAME?</v>
      </c>
      <c r="CR50" s="25" t="e">
        <f t="shared" ca="1" si="299"/>
        <v>#NAME?</v>
      </c>
      <c r="CS50" s="25" t="e">
        <f t="shared" ca="1" si="300"/>
        <v>#NAME?</v>
      </c>
      <c r="CT50" s="15" t="e">
        <f t="shared" ca="1" si="301"/>
        <v>#NAME?</v>
      </c>
      <c r="CU50" s="25">
        <f>_xll.BDH($C50,"RETURN_ON_INV_CAPITAL","FY 2019","FY 2019","Currency=USD","Period=FY","BEST_FPERIOD_OVERRIDE=FY","FILING_STATUS=MR","FA_ADJUSTED=GAAP","Sort=A","Dates=H","DateFormat=P","Fill=—","Direction=H","UseDPDF=Y")/100</f>
        <v>-2.3878E-2</v>
      </c>
      <c r="CV50" s="25">
        <f>_xll.BDH($C50,"RETURN_ON_INV_CAPITAL","FY 2020","FY 2020","Currency=USD","Period=FY","BEST_FPERIOD_OVERRIDE=FY","FILING_STATUS=MR","FA_ADJUSTED=GAAP","Sort=A","Dates=H","DateFormat=P","Fill=—","Direction=H","UseDPDF=Y")/100</f>
        <v>-2.0600999999999998E-2</v>
      </c>
      <c r="CW50" s="25">
        <f>_xll.BDH($C50,"RETURN_ON_INV_CAPITAL","FY 2021","FY 2021","Currency=USD","Period=FY","BEST_FPERIOD_OVERRIDE=FY","FILING_STATUS=MR","FA_ADJUSTED=GAAP","Sort=A","Dates=H","DateFormat=P","Fill=—","Direction=H","UseDPDF=Y")/100</f>
        <v>0.28608800000000001</v>
      </c>
      <c r="CX50" s="25">
        <f>_xll.BDH(C50,"RETURN_COM_EQY","FY 2022","FY 2022","Currency=USD","Period=FY","BEST_FPERIOD_OVERRIDE=FY","FILING_STATUS=MR","FA_ADJUSTED=GAAP","Sort=A","Dates=H","DateFormat=P","Fill=—","Direction=H","UseDPDF=Y")/100</f>
        <v>0.18193200000000001</v>
      </c>
      <c r="CZ50" s="15">
        <f>_xll.BDH($C50,"RETURN_COM_EQY","FY 2019","FY 2019","Currency=USD","Period=FY","BEST_FPERIOD_OVERRIDE=FY","FILING_STATUS=MR","FA_ADJUSTED=GAAP","Sort=A","Dates=H","DateFormat=P","Fill=—","Direction=H","UseDPDF=Y")/100</f>
        <v>-6.0887999999999998E-2</v>
      </c>
      <c r="DA50" s="15">
        <f>_xll.BDH($C50,"RETURN_COM_EQY","FY 2020","FY 2020","Currency=USD","Period=FY","BEST_FPERIOD_OVERRIDE=FY","FILING_STATUS=MR","FA_ADJUSTED=GAAP","Sort=A","Dates=H","DateFormat=P","Fill=—","Direction=H","UseDPDF=Y")/100</f>
        <v>-1.9088000000000001E-2</v>
      </c>
      <c r="DB50" s="15">
        <f>_xll.BDH($C50,"RETURN_COM_EQY","FY 2021","FY 2021","Currency=USD","Period=FY","BEST_FPERIOD_OVERRIDE=FY","FILING_STATUS=MR","FA_ADJUSTED=GAAP","Sort=A","Dates=H","DateFormat=P","Fill=—","Direction=H","UseDPDF=Y")/100</f>
        <v>0.34229700000000002</v>
      </c>
      <c r="DC50" s="25">
        <f>_xll.BDH(C50,"RETURN_COM_EQY","FY 2022","FY 2022","Currency=USD","Period=FY","BEST_FPERIOD_OVERRIDE=FY","FILING_STATUS=MR","FA_ADJUSTED=GAAP","Sort=A","Dates=H","DateFormat=P","Fill=—","Direction=H","UseDPDF=Y")</f>
        <v>18.193200000000001</v>
      </c>
      <c r="DD50" s="15" t="e">
        <f ca="1">(_xll.BDP(C50,"BEST_ROE","best_fperiod_override=23Y"))/100</f>
        <v>#NAME?</v>
      </c>
      <c r="DF50" s="25" t="e">
        <f ca="1">(_xll.BDP($C50,"BEST_DIV_YLD","best_fperiod_override=19Y"))/100</f>
        <v>#NAME?</v>
      </c>
      <c r="DG50" s="25" t="e">
        <f ca="1">(_xll.BDP($C50,"BEST_DIV_YLD","best_fperiod_override=20Y"))/100</f>
        <v>#NAME?</v>
      </c>
      <c r="DH50" s="25" t="e">
        <f ca="1">(_xll.BDP($C50,"BEST_DIV_YLD","best_fperiod_override=21Y"))/100</f>
        <v>#NAME?</v>
      </c>
      <c r="DI50" s="25" t="e">
        <f ca="1">(_xll.BDP($C50,"BEST_DIV_YLD","best_fperiod_override=22Y"))/100</f>
        <v>#NAME?</v>
      </c>
      <c r="DJ50" s="25" t="e">
        <f ca="1">(_xll.BDP($C50,"BEST_DIV_YLD","best_fperiod_override=23Y"))/100</f>
        <v>#NAME?</v>
      </c>
      <c r="DL50" s="48" t="e" cm="1">
        <f t="array" aca="1" ref="DL50" ca="1">_xll.BDP($C50,$DL$12)/1000/M9</f>
        <v>#NAME?</v>
      </c>
      <c r="DM50" s="48" t="e" cm="1">
        <f t="array" aca="1" ref="DM50" ca="1">_xll.BDP($C50,$DL$13)*1000/M9</f>
        <v>#NAME?</v>
      </c>
      <c r="DN50" s="48" t="e">
        <f t="shared" ca="1" si="273"/>
        <v>#NAME?</v>
      </c>
      <c r="DO50" s="48" t="e" cm="1">
        <f t="array" aca="1" ref="DO50" ca="1">_xll.BDP($C50,$DL$15)*1000</f>
        <v>#NAME?</v>
      </c>
      <c r="DQ50" s="15" t="e" cm="1">
        <f t="array" aca="1" ref="DQ50" ca="1">_xll.BDP(C50,"WACC")</f>
        <v>#NAME?</v>
      </c>
      <c r="DR50" s="15" t="e" cm="1">
        <f t="array" aca="1" ref="DR50" ca="1">_xll.BDP(C50,"WACC_COST_EQUITY")</f>
        <v>#NAME?</v>
      </c>
      <c r="DS50" s="15" t="e" cm="1">
        <f t="array" aca="1" ref="DS50" ca="1">_xll.BDP(C50,"WACC_COST_EQUITY")</f>
        <v>#NAME?</v>
      </c>
      <c r="DU50" s="15" t="e" cm="1">
        <f t="array" aca="1" ref="DU50" ca="1">_xll.BDP(C50,"BEST_PE_RATIO")</f>
        <v>#NAME?</v>
      </c>
      <c r="DV50" s="15" t="e" cm="1">
        <f t="array" aca="1" ref="DV50" ca="1">_xll.BDP(C50,"FIVE_YR_AVG_PRICE_EARNINGS")</f>
        <v>#NAME?</v>
      </c>
      <c r="DW50" s="15" t="e" cm="1">
        <f t="array" aca="1" ref="DW50" ca="1">_xll.BDP(C50,"10_YEAR_MOVING_AVERAGE_PE")</f>
        <v>#NAME?</v>
      </c>
      <c r="DY50" s="15" t="e" cm="1">
        <f t="array" aca="1" ref="DY50" ca="1">_xll.BDP(C50,"BEST_CUR_EV_TO_EBITDA")</f>
        <v>#NAME?</v>
      </c>
      <c r="DZ50" s="15" t="e" cm="1">
        <f t="array" aca="1" ref="DZ50" ca="1">_xll.BDP(C50,"FIVE_YEAR_AVG_EV_TO_T12_EBITDA")</f>
        <v>#NAME?</v>
      </c>
      <c r="EB50" s="15" t="e" cm="1">
        <f t="array" aca="1" ref="EB50" ca="1">_xll.BDP(C50,"BEST_PX_BPS_RATIO")</f>
        <v>#NAME?</v>
      </c>
      <c r="EC50" s="15" t="e" cm="1">
        <f t="array" aca="1" ref="EC50" ca="1">_xll.BDP(C50,"FIVE_YEAR_AVG_PRICE_BOOK")</f>
        <v>#NAME?</v>
      </c>
      <c r="ED50" s="15" t="e" cm="1">
        <f t="array" aca="1" ref="ED50" ca="1">_xll.BDP(C50,"EV_TO_T12M_SALES")</f>
        <v>#NAME?</v>
      </c>
      <c r="EE50" s="15" t="e" cm="1">
        <f t="array" aca="1" ref="EE50" ca="1">_xll.BDP(C50,"AVERAGE_EV_TO_T12M_SALES")</f>
        <v>#NAME?</v>
      </c>
      <c r="EF50" s="15" t="e">
        <f ca="1">_xll.BDP(C50,"BEST_CURRENT_EV_BEST_SALES","best_fperiod_override=23Y")</f>
        <v>#NAME?</v>
      </c>
      <c r="EH50" s="15" t="e" cm="1">
        <f t="array" aca="1" ref="EH50" ca="1">_xll.BDP(C50,"CF_FREE_CASH_FLOW")/M9</f>
        <v>#NAME?</v>
      </c>
      <c r="EI50" s="15" t="e" cm="1">
        <f t="array" aca="1" ref="EI50" ca="1">_xll.BDP(C50,"FREE_CASH_FLOW_YIELD")/100</f>
        <v>#NAME?</v>
      </c>
      <c r="EJ50" s="15" t="e" cm="1">
        <f t="array" aca="1" ref="EJ50" ca="1">_xll.BDP(C50,"TRAIL_12M_FREE_CASH_FLOW_PER_SH")/M9</f>
        <v>#NAME?</v>
      </c>
      <c r="EL50" s="15" t="e" cm="1">
        <f t="array" aca="1" ref="EL50" ca="1">_xll.BDP(C50,"CF_CASH_FROM_OPER")/M9</f>
        <v>#NAME?</v>
      </c>
      <c r="EM50" s="15" t="e" cm="1">
        <f t="array" aca="1" ref="EM50" ca="1">_xll.BDP(C50,"CF_CASH_FROM_INV_ACT")/M9</f>
        <v>#NAME?</v>
      </c>
      <c r="EN50" s="15" t="e" cm="1">
        <f t="array" aca="1" ref="EN50" ca="1">_xll.BDP(C50,"CF_CASH_FROM_FNC_ACT")/M9</f>
        <v>#NAME?</v>
      </c>
      <c r="EP50" s="15" t="e" cm="1">
        <f t="array" aca="1" ref="EP50" ca="1">_xll.BDP(C50,"TOT_ANALYST_REC")</f>
        <v>#NAME?</v>
      </c>
      <c r="EQ50" s="15" t="e" cm="1">
        <f t="array" aca="1" ref="EQ50" ca="1">_xll.BDP(C50,"TOT_BUY_REC")</f>
        <v>#NAME?</v>
      </c>
      <c r="ER50" s="15" t="e" cm="1">
        <f t="array" aca="1" ref="ER50" ca="1">_xll.BDP(C50,"TOT_HOLD_REC")</f>
        <v>#NAME?</v>
      </c>
      <c r="ES50" s="15" t="e" cm="1">
        <f t="array" aca="1" ref="ES50" ca="1">_xll.BDP(C50,"TOT_SELL_REC")</f>
        <v>#NAME?</v>
      </c>
      <c r="ET50" s="15" t="e" cm="1">
        <f t="array" aca="1" ref="ET50" ca="1">_xll.BDP(C50,"EQY_REC_CONS")</f>
        <v>#NAME?</v>
      </c>
      <c r="EV50" s="15" t="e" cm="1">
        <f t="array" aca="1" ref="EV50" ca="1">_xll.BDP(C50,"BEST_TARGET_HI")</f>
        <v>#NAME?</v>
      </c>
      <c r="EW50" s="15" t="e" cm="1">
        <f t="array" aca="1" ref="EW50" ca="1">_xll.BDP(C50,"BEST_TARGET_LO")</f>
        <v>#NAME?</v>
      </c>
      <c r="EX50" s="15" t="e" cm="1">
        <f t="array" aca="1" ref="EX50" ca="1">_xll.BDP(C50,"BEST_TARGET_MEDIAN")</f>
        <v>#NAME?</v>
      </c>
      <c r="EZ50" s="15" t="e" cm="1">
        <f t="array" aca="1" ref="EZ50" ca="1">_xll.BDP(C50,"BEST_TARGET_1WK_CHG")</f>
        <v>#NAME?</v>
      </c>
      <c r="FA50" s="15" t="e" cm="1">
        <f t="array" aca="1" ref="FA50" ca="1">_xll.BDP(C50,"BEST_TARGET_4WK_CHG")</f>
        <v>#NAME?</v>
      </c>
      <c r="FB50" s="15" t="e" cm="1">
        <f t="array" aca="1" ref="FB50" ca="1">_xll.BDP(C50,"BEST_TARGET_3MO_CHG")</f>
        <v>#NAME?</v>
      </c>
      <c r="FC50" s="15" t="e" cm="1">
        <f t="array" aca="1" ref="FC50" ca="1">_xll.BDP(C50,"BEST_TARGET_6MO_CHG")</f>
        <v>#NAME?</v>
      </c>
      <c r="FE50" s="15" t="e" cm="1">
        <f t="array" aca="1" ref="FE50" ca="1">_xll.BDP(C50,"ANNOUNCEMENT_DT")</f>
        <v>#NAME?</v>
      </c>
      <c r="FF50" s="15" t="e" cm="1">
        <f t="array" aca="1" ref="FF50" ca="1">_xll.BDP(C50,"EXPECTED_REPORT_DT")</f>
        <v>#NAME?</v>
      </c>
      <c r="FG50" s="15" t="e" cm="1">
        <f t="array" aca="1" ref="FG50" ca="1">_xll.BDP(C50,"EARNINGS_RELATED_IMPLIED_MOVE")</f>
        <v>#NAME?</v>
      </c>
      <c r="FI50" s="15" t="e" cm="1">
        <f t="array" aca="1" ref="FI50" ca="1">_xll.BDP(C50,"SALES_SURPRISE_LAST_QTR")</f>
        <v>#NAME?</v>
      </c>
      <c r="FJ50" s="15" t="e" cm="1">
        <f t="array" aca="1" ref="FJ50" ca="1">_xll.BDP(C50,"EPS_SURPRISE_LAST_QTR")</f>
        <v>#NAME?</v>
      </c>
      <c r="FL50" s="15" t="e">
        <f ca="1">(_xll.BDP(C50,"VOLUME_AVG_5D"))/1000</f>
        <v>#NAME?</v>
      </c>
      <c r="FM50" s="15" t="e">
        <f ca="1">(_xll.BDP(C50,"VOLUME_AVG_3M"))/1000</f>
        <v>#NAME?</v>
      </c>
      <c r="FN50" s="15" t="e">
        <f ca="1">(_xll.BDP(C50,"VOLUME_AVG_6M"))/1000</f>
        <v>#NAME?</v>
      </c>
      <c r="FP50" s="15" t="e" cm="1">
        <f t="array" aca="1" ref="FP50" ca="1">_xll.BDP(C50,"CIE_DES")</f>
        <v>#NAME?</v>
      </c>
      <c r="FQ50" s="15" t="s">
        <v>875</v>
      </c>
      <c r="FS50" s="15" t="e" cm="1">
        <f t="array" aca="1" ref="FS50" ca="1">_xll.BDP(C50,"HIGH_52WEEK")</f>
        <v>#NAME?</v>
      </c>
      <c r="FT50" s="15" t="e" cm="1">
        <f t="array" aca="1" ref="FT50" ca="1">_xll.BDP(C50,"LOW_52WEEK")</f>
        <v>#NAME?</v>
      </c>
      <c r="FV50" s="15" t="e" cm="1">
        <f t="array" aca="1" ref="FV50" ca="1">_xll.BDP(C50,"CHG_PCT_WTD")</f>
        <v>#NAME?</v>
      </c>
      <c r="FW50" s="15" t="e" cm="1">
        <f t="array" aca="1" ref="FW50" ca="1">_xll.BDP(C50,"CHG_PCT_MTD")</f>
        <v>#NAME?</v>
      </c>
      <c r="FX50" s="15" t="e" cm="1">
        <f t="array" aca="1" ref="FX50" ca="1">_xll.BDP(C50,"CHG_PCT_YTD")</f>
        <v>#NAME?</v>
      </c>
      <c r="FY50" s="15" t="e" cm="1">
        <f t="array" aca="1" ref="FY50" ca="1">_xll.BDP(C50,"CHG_PCT_1YR")</f>
        <v>#NAME?</v>
      </c>
      <c r="GA50" s="15" t="e">
        <f ca="1">_xll.BDP($C50,"BEST_NET_DEBT","best_fperiod_override=19Y")/M9</f>
        <v>#NAME?</v>
      </c>
      <c r="GB50" s="15" t="e">
        <f ca="1">_xll.BDP($C50,"BEST_NET_DEBT","best_fperiod_override=20Y")/M9</f>
        <v>#NAME?</v>
      </c>
      <c r="GC50" s="15" t="e">
        <f ca="1">_xll.BDP($C50,"BEST_NET_DEBT","best_fperiod_override=21Y")/M9</f>
        <v>#NAME?</v>
      </c>
      <c r="GD50" s="15" t="e">
        <f ca="1">_xll.BDP($C50,"BEST_NET_DEBT","best_fperiod_override=22Y")/M9</f>
        <v>#NAME?</v>
      </c>
      <c r="GE50" s="15" t="e">
        <f ca="1">_xll.BDP($C50,"BEST_NET_DEBT","best_fperiod_override=23Y")/M9</f>
        <v>#NAME?</v>
      </c>
      <c r="GG50" s="15" t="e">
        <f t="shared" ca="1" si="274"/>
        <v>#NAME?</v>
      </c>
      <c r="GH50" s="15" t="e">
        <f t="shared" ca="1" si="275"/>
        <v>#NAME?</v>
      </c>
      <c r="GI50" s="15" t="e">
        <f t="shared" ca="1" si="276"/>
        <v>#NAME?</v>
      </c>
      <c r="GJ50" s="15" t="e">
        <f t="shared" ca="1" si="277"/>
        <v>#NAME?</v>
      </c>
      <c r="GK50" s="15" t="e">
        <f t="shared" ca="1" si="278"/>
        <v>#NAME?</v>
      </c>
      <c r="GM50" s="15" t="e" cm="1">
        <f t="array" aca="1" ref="GM50" ca="1">_xll.BDP(C50,"NET_DEBT_TO_EBITDA")</f>
        <v>#NAME?</v>
      </c>
      <c r="GN50" s="15" t="e" cm="1">
        <f t="array" aca="1" ref="GN50" ca="1">_xll.BDP(C50,"EBIT_TO_INT_EXP")</f>
        <v>#NAME?</v>
      </c>
      <c r="GO50" s="15" t="e" cm="1">
        <f t="array" aca="1" ref="GO50" ca="1">_xll.BDP(C50,"TOT_DEBT_TO_TOT_EQY")</f>
        <v>#NAME?</v>
      </c>
      <c r="GP50" s="15" t="e" cm="1">
        <f t="array" aca="1" ref="GP50" ca="1">_xll.BDP(C50,"TOT_DEBT_TO_TOT_ASSET")</f>
        <v>#NAME?</v>
      </c>
      <c r="GQ50" s="15" t="e" cm="1">
        <f t="array" aca="1" ref="GQ50" ca="1">_xll.BDP(C50,"ALTMAN_Z_SCORE")</f>
        <v>#NAME?</v>
      </c>
      <c r="GR50" s="15" t="e" cm="1">
        <f t="array" aca="1" ref="GR50" ca="1">_xll.BDP(C50,"CASH_%_CURRENT_MARKET_CAP")</f>
        <v>#NAME?</v>
      </c>
      <c r="GS50" s="15" t="e" cm="1">
        <f t="array" aca="1" ref="GS50" ca="1">_xll.BDP(C50,"CASH_TO_TOT_ASSET")</f>
        <v>#NAME?</v>
      </c>
      <c r="GU50" s="15" t="e" cm="1">
        <f t="array" aca="1" ref="GU50" ca="1">_xll.BDP(C50,"BOARD_SIZE")</f>
        <v>#NAME?</v>
      </c>
      <c r="GV50" s="15" t="e" cm="1">
        <f t="array" aca="1" ref="GV50" ca="1">_xll.BDP(C50,"PCT_INDEPENDENT_DIRECTORS")</f>
        <v>#NAME?</v>
      </c>
      <c r="GW50" s="15" t="e" cm="1">
        <f t="array" aca="1" ref="GW50" ca="1">_xll.BDP(C50,"BOARD_MEETING_ATTENDANCE_PCT")</f>
        <v>#NAME?</v>
      </c>
      <c r="GX50" s="15" t="e" cm="1">
        <f t="array" aca="1" ref="GX50" ca="1">_xll.BDP(C50,"BOARD_MEETINGS_PER_YR")</f>
        <v>#NAME?</v>
      </c>
      <c r="GY50" s="15" t="e" cm="1">
        <f t="array" aca="1" ref="GY50" ca="1">_xll.BDP(C50,"NUMBER_OF_WOMEN_ON_BOARD")</f>
        <v>#NAME?</v>
      </c>
      <c r="GZ50" s="15" t="e" cm="1">
        <f t="array" aca="1" ref="GZ50" ca="1">_xll.BDP(C50,"BOARD_AVERAGE_TENURE")</f>
        <v>#NAME?</v>
      </c>
      <c r="HA50" s="15" t="e" cm="1">
        <f t="array" aca="1" ref="HA50" ca="1">_xll.BDP(C50,"BOARD_AVERAGE_AGE")</f>
        <v>#NAME?</v>
      </c>
      <c r="HC50" s="15" t="e" cm="1">
        <f t="array" aca="1" ref="HC50" ca="1">_xll.BDP(C50,"TOT_COMP_AW_TO_CEO_&amp;_EQUIV")</f>
        <v>#NAME?</v>
      </c>
      <c r="HD50" s="15" t="e" cm="1">
        <f t="array" aca="1" ref="HD50" ca="1">_xll.BDP(C50,"TOT_COMPENSATION_AW_TO_EXECS")</f>
        <v>#NAME?</v>
      </c>
      <c r="HE50" s="15" t="e" cm="1">
        <f t="array" aca="1" ref="HE50" ca="1">_xll.BDP(C50,"CF_STOCK_BASED_COMPENSATION")</f>
        <v>#NAME?</v>
      </c>
      <c r="HF50" s="15" t="e" cm="1">
        <f t="array" aca="1" ref="HF50" ca="1">_xll.BDP(C50,"AVERAGE_BOD_TOTAL_COMPENSATION")</f>
        <v>#NAME?</v>
      </c>
      <c r="HH50" s="15" t="e" cm="1">
        <f t="array" aca="1" ref="HH50" ca="1">_xll.BDP(C50,"ISS_QUALITYSCORE")</f>
        <v>#NAME?</v>
      </c>
      <c r="HK50" s="15" t="e" cm="1">
        <f t="array" aca="1" ref="HK50" ca="1">_xll.BDP(C50,"EQY_SH_OUT")</f>
        <v>#NAME?</v>
      </c>
      <c r="HL50" s="15" t="e">
        <f t="shared" ca="1" si="279"/>
        <v>#NAME?</v>
      </c>
      <c r="HN50" s="15">
        <v>8.5</v>
      </c>
      <c r="HO50" s="15">
        <v>2</v>
      </c>
      <c r="HP50" s="39" t="e">
        <f t="shared" ca="1" si="280"/>
        <v>#NAME?</v>
      </c>
      <c r="HQ50" s="15" t="e">
        <f t="shared" ca="1" si="281"/>
        <v>#NAME?</v>
      </c>
      <c r="HS50" s="15" t="e">
        <f t="shared" ca="1" si="302"/>
        <v>#NAME?</v>
      </c>
      <c r="HU50" s="15" t="e">
        <f t="shared" ca="1" si="282"/>
        <v>#NAME?</v>
      </c>
      <c r="HW50" s="15" t="e">
        <f t="shared" ca="1" si="303"/>
        <v>#NAME?</v>
      </c>
      <c r="HY50" s="39" t="e">
        <f t="shared" ca="1" si="283"/>
        <v>#NAME?</v>
      </c>
      <c r="IA50" s="15" t="e">
        <f t="shared" ca="1" si="284"/>
        <v>#NAME?</v>
      </c>
      <c r="IB50" s="15" t="e">
        <f t="shared" ca="1" si="285"/>
        <v>#NAME?</v>
      </c>
      <c r="IC50" s="15" t="e">
        <f t="shared" ca="1" si="286"/>
        <v>#NAME?</v>
      </c>
      <c r="ID50" s="15" t="e">
        <f t="shared" ca="1" si="287"/>
        <v>#NAME?</v>
      </c>
      <c r="IE50" s="39" t="e">
        <f t="shared" ca="1" si="288"/>
        <v>#NAME?</v>
      </c>
      <c r="IF50" s="39" t="e">
        <f t="shared" ca="1" si="289"/>
        <v>#NAME?</v>
      </c>
      <c r="IG50" s="39" t="e">
        <f t="shared" ca="1" si="290"/>
        <v>#NAME?</v>
      </c>
      <c r="II50" s="15">
        <f t="shared" si="304"/>
        <v>31</v>
      </c>
    </row>
    <row r="51" spans="1:243">
      <c r="A51" s="15">
        <f t="shared" si="305"/>
        <v>31</v>
      </c>
      <c r="B51" s="15" t="s">
        <v>66</v>
      </c>
      <c r="C51" s="15" t="s">
        <v>523</v>
      </c>
      <c r="D51" s="15" t="s">
        <v>65</v>
      </c>
      <c r="E51" s="15" t="str">
        <f t="shared" si="236"/>
        <v>ASML34</v>
      </c>
      <c r="F51" s="15">
        <f t="shared" si="237"/>
        <v>31</v>
      </c>
      <c r="G51" s="15" t="str">
        <f t="shared" si="238"/>
        <v>ASML Holding NV</v>
      </c>
      <c r="H51" s="24">
        <v>7.3881900000000002E-3</v>
      </c>
      <c r="I51" s="15" t="e" cm="1">
        <f t="array" aca="1" ref="I51" ca="1">_xll.BDP(C51,"GICS_SECTOR_NAME")</f>
        <v>#NAME?</v>
      </c>
      <c r="J51" s="15" t="e">
        <f t="shared" ca="1" si="239"/>
        <v>#NAME?</v>
      </c>
      <c r="K51" s="46" t="e" cm="1">
        <f t="array" aca="1" ref="K51" ca="1">_xll.BDP(C51,"BEST_PE_RATIO")</f>
        <v>#NAME?</v>
      </c>
      <c r="L51" s="46" t="e" cm="1">
        <f t="array" aca="1" ref="L51" ca="1">_xll.BDP(C51,"px_last")</f>
        <v>#NAME?</v>
      </c>
      <c r="M51" s="15" t="e" cm="1">
        <f t="array" aca="1" ref="M51" ca="1">_xll.BDP(C51,"COUNTRY_FULL_NAME")</f>
        <v>#NAME?</v>
      </c>
      <c r="N51" s="15" t="e" cm="1">
        <f t="array" aca="1" ref="N51" ca="1">_xll.BDP(C51,"px_last")</f>
        <v>#NAME?</v>
      </c>
      <c r="O51" s="15" t="e" cm="1">
        <f t="array" aca="1" ref="O51" ca="1">_xll.BDP(C51,"CRNCY")</f>
        <v>#NAME?</v>
      </c>
      <c r="Q51" s="15" t="e" cm="1">
        <f t="array" aca="1" ref="Q51" ca="1">_xll.BDP(C51,"GICS_SECTOR_NAME")</f>
        <v>#NAME?</v>
      </c>
      <c r="R51" s="15" t="e" cm="1">
        <f t="array" aca="1" ref="R51" ca="1">_xll.BDP(C51,"GICS_INDUSTRY_NAME")</f>
        <v>#NAME?</v>
      </c>
      <c r="S51" s="15" t="e" cm="1">
        <f t="array" aca="1" ref="S51" ca="1">_xll.BDP(C51,"GICS_INDUSTRY_GROUP_NAME")</f>
        <v>#NAME?</v>
      </c>
      <c r="T51" s="15" t="e" cm="1">
        <f t="array" aca="1" ref="T51" ca="1">_xll.BDP(C51,"GICS_SUB_INDUSTRY_NAME")</f>
        <v>#NAME?</v>
      </c>
      <c r="U51" s="15" t="s">
        <v>1523</v>
      </c>
      <c r="V51" s="15" t="e">
        <f ca="1">_xll.BDH(C51,"SALES_REV_TURN","FY 2009","FY 2009","Currency=USD","Period=FY","BEST_FPERIOD_OVERRIDE=FY","FILING_STATUS=MR","SCALING_FORMAT=MLN","FA_ADJUSTED=Adjusted","Sort=A","Dates=H","DateFormat=P","Fill=—","Direction=H","UseDPDF=Y")/M9</f>
        <v>#NAME?</v>
      </c>
      <c r="W51" s="15" t="e">
        <f ca="1">_xll.BDH(C51,"SALES_REV_TURN","FY 2019","FY 2019","Currency=USD","Period=FY","BEST_FPERIOD_OVERRIDE=FY","FILING_STATUS=MR","SCALING_FORMAT=MLN","FA_ADJUSTED=Adjusted","Sort=A","Dates=H","DateFormat=P","Fill=—","Direction=H","UseDPDF=Y")/M9</f>
        <v>#NAME?</v>
      </c>
      <c r="X51" s="15" t="e">
        <f ca="1">_xll.BDH(C51,"SALES_REV_TURN","FY 2020","FY 2020","Currency=USD","Period=FY","BEST_FPERIOD_OVERRIDE=FY","FILING_STATUS=MR","SCALING_FORMAT=MLN","FA_ADJUSTED=Adjusted","Sort=A","Dates=H","DateFormat=P","Fill=—","Direction=H","UseDPDF=Y")/M9</f>
        <v>#NAME?</v>
      </c>
      <c r="Y51" s="15" t="e">
        <f ca="1">_xll.BDH(C51,"SALES_REV_TURN","FY 2021","FY 2021","Currency=USD","Period=FY","BEST_FPERIOD_OVERRIDE=FY","FILING_STATUS=MR","SCALING_FORMAT=MLN","FA_ADJUSTED=Adjusted","Sort=A","Dates=H","DateFormat=P","Fill=—","Direction=H","UseDPDF=Y")/M9</f>
        <v>#NAME?</v>
      </c>
      <c r="Z51" s="15" t="e">
        <f ca="1">_xll.BDH(C51,"SALES_REV_TURN","FY 2022","FY 2022","Currency=USD","Period=FY","BEST_FPERIOD_OVERRIDE=FY","FILING_STATUS=MR","SCALING_FORMAT=MLN","FA_ADJUSTED=Adjusted","Sort=A","Dates=H","DateFormat=P","Fill=—","Direction=H","UseDPDF=Y")/M9</f>
        <v>#NAME?</v>
      </c>
      <c r="AA51" s="15" t="e">
        <f ca="1">+_xll.BDP($C51,AA$15,"BEST_FPERIOD_OVERRIDE="&amp;AA$16)/M9</f>
        <v>#NAME?</v>
      </c>
      <c r="AB51" s="15" t="e">
        <f ca="1">+_xll.BDP($C51,AB$15,"BEST_FPERIOD_OVERRIDE="&amp;AB$16)/M9</f>
        <v>#NAME?</v>
      </c>
      <c r="AC51" s="15" t="e">
        <f ca="1">+_xll.BDP($C51,AC$15,"BEST_FPERIOD_OVERRIDE="&amp;AC$16)</f>
        <v>#NAME?</v>
      </c>
      <c r="AD51" s="15" t="e">
        <f ca="1">+_xll.BDP($C51,AD$15,"BEST_FPERIOD_OVERRIDE="&amp;AD$16)</f>
        <v>#NAME?</v>
      </c>
      <c r="AF51" s="25" t="e">
        <f t="shared" ca="1" si="240"/>
        <v>#NAME?</v>
      </c>
      <c r="AG51" s="25" t="e">
        <f t="shared" ca="1" si="241"/>
        <v>#NAME?</v>
      </c>
      <c r="AH51" s="25" t="e">
        <f t="shared" ca="1" si="242"/>
        <v>#NAME?</v>
      </c>
      <c r="AI51" s="25" t="e">
        <f t="shared" ca="1" si="243"/>
        <v>#NAME?</v>
      </c>
      <c r="AJ51" s="25" t="e">
        <f t="shared" ca="1" si="244"/>
        <v>#NAME?</v>
      </c>
      <c r="AK51" s="25" t="e">
        <f t="shared" ca="1" si="245"/>
        <v>#NAME?</v>
      </c>
      <c r="AL51" s="25" t="e">
        <f t="shared" ca="1" si="291"/>
        <v>#NAME?</v>
      </c>
      <c r="AM51" s="25" t="e">
        <f t="shared" ca="1" si="246"/>
        <v>#NAME?</v>
      </c>
      <c r="AN51" s="25" t="e">
        <f t="shared" ca="1" si="247"/>
        <v>#NAME?</v>
      </c>
      <c r="AP51" s="15" t="e">
        <f ca="1">_xll.BDH(C51,"EBITDA","FY 2009","FY 2009","Currency=USD","Period=FY","BEST_FPERIOD_OVERRIDE=FY","FILING_STATUS=MR","SCALING_FORMAT=MLN","FA_ADJUSTED=Adjusted","Sort=A","Dates=H","DateFormat=P","Fill=—","Direction=H","UseDPDF=Y")/M9</f>
        <v>#NAME?</v>
      </c>
      <c r="AQ51" s="15" t="e">
        <f ca="1">_xll.BDH(C51,"EBITDA","FY 2019","FY 2019","Currency=USD","Period=FY","BEST_FPERIOD_OVERRIDE=FY","FILING_STATUS=MR","SCALING_FORMAT=MLN","FA_ADJUSTED=Adjusted","Sort=A","Dates=H","DateFormat=P","Fill=—","Direction=H","UseDPDF=Y")/M9</f>
        <v>#NAME?</v>
      </c>
      <c r="AR51" s="15" t="e">
        <f ca="1">_xll.BDH(C51,"EBITDA","FY 2020","FY 2020","Currency=USD","Period=FY","BEST_FPERIOD_OVERRIDE=FY","FILING_STATUS=MR","SCALING_FORMAT=MLN","FA_ADJUSTED=Adjusted","Sort=A","Dates=H","DateFormat=P","Fill=—","Direction=H","UseDPDF=Y")/M9</f>
        <v>#NAME?</v>
      </c>
      <c r="AS51" s="15" t="e">
        <f ca="1">_xll.BDH(C51,"EBITDA","FY 2021","FY 2021","Currency=USD","Period=FY","BEST_FPERIOD_OVERRIDE=FY","FILING_STATUS=MR","SCALING_FORMAT=MLN","FA_ADJUSTED=Adjusted","Sort=A","Dates=H","DateFormat=P","Fill=—","Direction=H","UseDPDF=Y")/M9</f>
        <v>#NAME?</v>
      </c>
      <c r="AT51" s="15" t="e">
        <f ca="1">_xll.BDH(C51,"EBITDA","FY 2022","FY 2022","Currency=USD","Period=FY","BEST_FPERIOD_OVERRIDE=FY","FILING_STATUS=MR","SCALING_FORMAT=MLN","FA_ADJUSTED=Adjusted","Sort=A","Dates=H","DateFormat=P","Fill=—","Direction=H","UseDPDF=Y")/M9</f>
        <v>#NAME?</v>
      </c>
      <c r="AU51" s="15" t="e">
        <f ca="1">+_xll.BDP($C51,AU$15,"BEST_FPERIOD_OVERRIDE="&amp;AU$16)/M9</f>
        <v>#NAME?</v>
      </c>
      <c r="AV51" s="15" t="e">
        <f ca="1">+_xll.BDP($C51,AV$15,"BEST_FPERIOD_OVERRIDE="&amp;AV$16)/M9</f>
        <v>#NAME?</v>
      </c>
      <c r="AW51" s="15" t="e">
        <f ca="1">+_xll.BDP($C51,AW$15,"BEST_FPERIOD_OVERRIDE="&amp;AW$16)/M9</f>
        <v>#NAME?</v>
      </c>
      <c r="AX51" s="15" t="e">
        <f ca="1">+_xll.BDP($C51,AX$15,"BEST_FPERIOD_OVERRIDE="&amp;AX$16)</f>
        <v>#NAME?</v>
      </c>
      <c r="AZ51" s="25" t="e">
        <f t="shared" ca="1" si="248"/>
        <v>#NAME?</v>
      </c>
      <c r="BA51" s="25" t="e">
        <f t="shared" ca="1" si="249"/>
        <v>#NAME?</v>
      </c>
      <c r="BB51" s="25" t="e">
        <f t="shared" ca="1" si="250"/>
        <v>#NAME?</v>
      </c>
      <c r="BC51" s="25" t="e">
        <f t="shared" ca="1" si="251"/>
        <v>#NAME?</v>
      </c>
      <c r="BD51" s="25" t="e">
        <f t="shared" ca="1" si="252"/>
        <v>#NAME?</v>
      </c>
      <c r="BE51" s="25" t="e">
        <f t="shared" ca="1" si="253"/>
        <v>#NAME?</v>
      </c>
      <c r="BF51" s="25" t="e">
        <f t="shared" ca="1" si="292"/>
        <v>#NAME?</v>
      </c>
      <c r="BG51" s="25" t="e">
        <f t="shared" ca="1" si="254"/>
        <v>#NAME?</v>
      </c>
      <c r="BH51" s="25" t="e">
        <f t="shared" ca="1" si="255"/>
        <v>#NAME?</v>
      </c>
      <c r="BJ51" s="25" t="e">
        <f t="shared" ca="1" si="256"/>
        <v>#NAME?</v>
      </c>
      <c r="BK51" s="25" t="e">
        <f t="shared" ca="1" si="257"/>
        <v>#NAME?</v>
      </c>
      <c r="BL51" s="25" t="e">
        <f t="shared" ca="1" si="258"/>
        <v>#NAME?</v>
      </c>
      <c r="BM51" s="25" t="e">
        <f t="shared" ca="1" si="259"/>
        <v>#NAME?</v>
      </c>
      <c r="BN51" s="25" t="e">
        <f t="shared" ca="1" si="260"/>
        <v>#NAME?</v>
      </c>
      <c r="BO51" s="25" t="e">
        <f t="shared" ca="1" si="261"/>
        <v>#NAME?</v>
      </c>
      <c r="BP51" s="25" t="e">
        <f t="shared" ca="1" si="262"/>
        <v>#NAME?</v>
      </c>
      <c r="BQ51" s="25" t="e">
        <f t="shared" ca="1" si="263"/>
        <v>#NAME?</v>
      </c>
      <c r="BR51" s="15" t="e">
        <f ca="1">_xll.BDH(C51,"EARN_FOR_COMMON","FY 2009","FY 2009","Currency=USD","Period=FY","BEST_FPERIOD_OVERRIDE=FY","FILING_STATUS=MR","SCALING_FORMAT=MLN","FA_ADJUSTED=Adjusted","Sort=A","Dates=H","DateFormat=P","Fill=—","Direction=H","UseDPDF=Y")/M9</f>
        <v>#NAME?</v>
      </c>
      <c r="BS51" s="15" t="e">
        <f ca="1">_xll.BDH(C51,"EARN_FOR_COMMON","FY 2019","FY 2019","Currency=USD","Period=FY","BEST_FPERIOD_OVERRIDE=FY","FILING_STATUS=MR","SCALING_FORMAT=MLN","FA_ADJUSTED=Adjusted","Sort=A","Dates=H","DateFormat=P","Fill=—","Direction=H","UseDPDF=Y")/M9</f>
        <v>#NAME?</v>
      </c>
      <c r="BT51" s="15" t="e">
        <f ca="1">_xll.BDH(C51,"EARN_FOR_COMMON","FY 2020","FY 2020","Currency=USD","Period=FY","BEST_FPERIOD_OVERRIDE=FY","FILING_STATUS=MR","SCALING_FORMAT=MLN","FA_ADJUSTED=Adjusted","Sort=A","Dates=H","DateFormat=P","Fill=—","Direction=H","UseDPDF=Y")/M9</f>
        <v>#NAME?</v>
      </c>
      <c r="BU51" s="15" t="e">
        <f ca="1">_xll.BDH(C51,"EARN_FOR_COMMON","FY 2021","FY 2021","Currency=USD","Period=FY","BEST_FPERIOD_OVERRIDE=FY","FILING_STATUS=MR","SCALING_FORMAT=MLN","FA_ADJUSTED=Adjusted","Sort=A","Dates=H","DateFormat=P","Fill=—","Direction=H","UseDPDF=Y")/M9</f>
        <v>#NAME?</v>
      </c>
      <c r="BV51" s="15" t="e">
        <f ca="1">_xll.BDH(C51,"EARN_FOR_COMMON","FY 2022","FY 2022","Currency=USD","Period=FY","BEST_FPERIOD_OVERRIDE=FY","FILING_STATUS=MR","SCALING_FORMAT=MLN","FA_ADJUSTED=Adjusted","Sort=A","Dates=H","DateFormat=P","Fill=—","Direction=H","UseDPDF=Y")/M9</f>
        <v>#NAME?</v>
      </c>
      <c r="BW51" s="15" t="e">
        <f ca="1">+_xll.BDP($C51,BW$15,"BEST_FPERIOD_OVERRIDE="&amp;BW$16)/M9</f>
        <v>#NAME?</v>
      </c>
      <c r="BX51" s="15" t="e">
        <f ca="1">+_xll.BDP($C51,BX$15,"BEST_FPERIOD_OVERRIDE="&amp;BX$16)/M9</f>
        <v>#NAME?</v>
      </c>
      <c r="BY51" s="15" t="e">
        <f ca="1">+_xll.BDP($C51,BY$15,"BEST_FPERIOD_OVERRIDE="&amp;BY$16)/M9</f>
        <v>#NAME?</v>
      </c>
      <c r="BZ51" s="15" t="e">
        <f ca="1">+_xll.BDP($C51,BZ$15,"BEST_FPERIOD_OVERRIDE="&amp;BZ$16)</f>
        <v>#NAME?</v>
      </c>
      <c r="CB51" s="25" t="e">
        <f t="shared" ca="1" si="264"/>
        <v>#NAME?</v>
      </c>
      <c r="CC51" s="25" t="e">
        <f t="shared" ca="1" si="265"/>
        <v>#NAME?</v>
      </c>
      <c r="CD51" s="25" t="e">
        <f t="shared" ca="1" si="266"/>
        <v>#NAME?</v>
      </c>
      <c r="CE51" s="25" t="e">
        <f t="shared" ca="1" si="267"/>
        <v>#NAME?</v>
      </c>
      <c r="CF51" s="25" t="e">
        <f t="shared" ca="1" si="268"/>
        <v>#NAME?</v>
      </c>
      <c r="CG51" s="25" t="e">
        <f t="shared" ca="1" si="269"/>
        <v>#NAME?</v>
      </c>
      <c r="CH51" s="25" t="e">
        <f t="shared" ca="1" si="293"/>
        <v>#NAME?</v>
      </c>
      <c r="CI51" s="25" t="e">
        <f t="shared" ca="1" si="270"/>
        <v>#NAME?</v>
      </c>
      <c r="CJ51" s="25" t="e">
        <f t="shared" ca="1" si="271"/>
        <v>#NAME?</v>
      </c>
      <c r="CM51" s="25" t="e">
        <f t="shared" ca="1" si="294"/>
        <v>#NAME?</v>
      </c>
      <c r="CN51" s="25" t="e">
        <f t="shared" ca="1" si="295"/>
        <v>#NAME?</v>
      </c>
      <c r="CO51" s="25" t="e">
        <f t="shared" ca="1" si="296"/>
        <v>#NAME?</v>
      </c>
      <c r="CP51" s="25" t="e">
        <f t="shared" ca="1" si="297"/>
        <v>#NAME?</v>
      </c>
      <c r="CQ51" s="25" t="e">
        <f t="shared" ca="1" si="298"/>
        <v>#NAME?</v>
      </c>
      <c r="CR51" s="25" t="e">
        <f t="shared" ca="1" si="299"/>
        <v>#NAME?</v>
      </c>
      <c r="CS51" s="25" t="e">
        <f t="shared" ca="1" si="300"/>
        <v>#NAME?</v>
      </c>
      <c r="CT51" s="15" t="e">
        <f t="shared" ca="1" si="301"/>
        <v>#NAME?</v>
      </c>
      <c r="CU51" s="25">
        <f>_xll.BDH($C51,"RETURN_ON_INV_CAPITAL","FY 2019","FY 2019","Currency=USD","Period=FY","BEST_FPERIOD_OVERRIDE=FY","FILING_STATUS=MR","FA_ADJUSTED=GAAP","Sort=A","Dates=H","DateFormat=P","Fill=—","Direction=H","UseDPDF=Y")/100</f>
        <v>0.17043399999999997</v>
      </c>
      <c r="CV51" s="25">
        <f>_xll.BDH($C51,"RETURN_ON_INV_CAPITAL","FY 2020","FY 2020","Currency=USD","Period=FY","BEST_FPERIOD_OVERRIDE=FY","FILING_STATUS=MR","FA_ADJUSTED=GAAP","Sort=A","Dates=H","DateFormat=P","Fill=—","Direction=H","UseDPDF=Y")/100</f>
        <v>0.20976800000000001</v>
      </c>
      <c r="CW51" s="25">
        <f>_xll.BDH($C51,"RETURN_ON_INV_CAPITAL","FY 2021","FY 2021","Currency=USD","Period=FY","BEST_FPERIOD_OVERRIDE=FY","FILING_STATUS=MR","FA_ADJUSTED=GAAP","Sort=A","Dates=H","DateFormat=P","Fill=—","Direction=H","UseDPDF=Y")/100</f>
        <v>0.361763</v>
      </c>
      <c r="CX51" s="25">
        <f>_xll.BDH(C51,"RETURN_COM_EQY","FY 2022","FY 2022","Currency=USD","Period=FY","BEST_FPERIOD_OVERRIDE=FY","FILING_STATUS=MR","FA_ADJUSTED=GAAP","Sort=A","Dates=H","DateFormat=P","Fill=—","Direction=H","UseDPDF=Y")/100</f>
        <v>0.59353900000000004</v>
      </c>
      <c r="CZ51" s="15">
        <f>_xll.BDH($C51,"RETURN_COM_EQY","FY 2019","FY 2019","Currency=USD","Period=FY","BEST_FPERIOD_OVERRIDE=FY","FILING_STATUS=MR","FA_ADJUSTED=GAAP","Sort=A","Dates=H","DateFormat=P","Fill=—","Direction=H","UseDPDF=Y")/100</f>
        <v>0.213946</v>
      </c>
      <c r="DA51" s="15">
        <f>_xll.BDH($C51,"RETURN_COM_EQY","FY 2020","FY 2020","Currency=USD","Period=FY","BEST_FPERIOD_OVERRIDE=FY","FILING_STATUS=MR","FA_ADJUSTED=GAAP","Sort=A","Dates=H","DateFormat=P","Fill=—","Direction=H","UseDPDF=Y")/100</f>
        <v>0.26863399999999998</v>
      </c>
      <c r="DB51" s="15">
        <f>_xll.BDH($C51,"RETURN_COM_EQY","FY 2021","FY 2021","Currency=USD","Period=FY","BEST_FPERIOD_OVERRIDE=FY","FILING_STATUS=MR","FA_ADJUSTED=GAAP","Sort=A","Dates=H","DateFormat=P","Fill=—","Direction=H","UseDPDF=Y")/100</f>
        <v>0.49014400000000002</v>
      </c>
      <c r="DC51" s="25">
        <f>_xll.BDH(C51,"RETURN_COM_EQY","FY 2022","FY 2022","Currency=USD","Period=FY","BEST_FPERIOD_OVERRIDE=FY","FILING_STATUS=MR","FA_ADJUSTED=GAAP","Sort=A","Dates=H","DateFormat=P","Fill=—","Direction=H","UseDPDF=Y")</f>
        <v>59.353900000000003</v>
      </c>
      <c r="DD51" s="15" t="e">
        <f ca="1">(_xll.BDP(C51,"BEST_ROE","best_fperiod_override=23Y"))/100</f>
        <v>#NAME?</v>
      </c>
      <c r="DF51" s="25" t="e">
        <f ca="1">(_xll.BDP($C51,"BEST_DIV_YLD","best_fperiod_override=19Y"))/100</f>
        <v>#NAME?</v>
      </c>
      <c r="DG51" s="25" t="e">
        <f ca="1">(_xll.BDP($C51,"BEST_DIV_YLD","best_fperiod_override=20Y"))/100</f>
        <v>#NAME?</v>
      </c>
      <c r="DH51" s="25" t="e">
        <f ca="1">(_xll.BDP($C51,"BEST_DIV_YLD","best_fperiod_override=21Y"))/100</f>
        <v>#NAME?</v>
      </c>
      <c r="DI51" s="25" t="e">
        <f ca="1">(_xll.BDP($C51,"BEST_DIV_YLD","best_fperiod_override=22Y"))/100</f>
        <v>#NAME?</v>
      </c>
      <c r="DJ51" s="25" t="e">
        <f ca="1">(_xll.BDP($C51,"BEST_DIV_YLD","best_fperiod_override=23Y"))/100</f>
        <v>#NAME?</v>
      </c>
      <c r="DL51" s="48" t="e" cm="1">
        <f t="array" aca="1" ref="DL51" ca="1">_xll.BDP($C51,$DL$12)/1000/M9</f>
        <v>#NAME?</v>
      </c>
      <c r="DM51" s="48" t="e" cm="1">
        <f t="array" aca="1" ref="DM51" ca="1">_xll.BDP($C51,$DL$13)*1000/M9</f>
        <v>#NAME?</v>
      </c>
      <c r="DN51" s="48" t="e">
        <f t="shared" ca="1" si="273"/>
        <v>#NAME?</v>
      </c>
      <c r="DO51" s="48" t="e" cm="1">
        <f t="array" aca="1" ref="DO51" ca="1">_xll.BDP($C51,$DL$15)*1000</f>
        <v>#NAME?</v>
      </c>
      <c r="DQ51" s="15" t="e" cm="1">
        <f t="array" aca="1" ref="DQ51" ca="1">_xll.BDP(C51,"WACC")</f>
        <v>#NAME?</v>
      </c>
      <c r="DR51" s="15" t="e" cm="1">
        <f t="array" aca="1" ref="DR51" ca="1">_xll.BDP(C51,"WACC_COST_EQUITY")</f>
        <v>#NAME?</v>
      </c>
      <c r="DS51" s="15" t="e" cm="1">
        <f t="array" aca="1" ref="DS51" ca="1">_xll.BDP(C51,"WACC_COST_EQUITY")</f>
        <v>#NAME?</v>
      </c>
      <c r="DU51" s="15" t="e" cm="1">
        <f t="array" aca="1" ref="DU51" ca="1">_xll.BDP(C51,"BEST_PE_RATIO")</f>
        <v>#NAME?</v>
      </c>
      <c r="DV51" s="15" t="e" cm="1">
        <f t="array" aca="1" ref="DV51" ca="1">_xll.BDP(C51,"FIVE_YR_AVG_PRICE_EARNINGS")</f>
        <v>#NAME?</v>
      </c>
      <c r="DW51" s="15" t="e" cm="1">
        <f t="array" aca="1" ref="DW51" ca="1">_xll.BDP(C51,"10_YEAR_MOVING_AVERAGE_PE")</f>
        <v>#NAME?</v>
      </c>
      <c r="DY51" s="15" t="e" cm="1">
        <f t="array" aca="1" ref="DY51" ca="1">_xll.BDP(C51,"BEST_CUR_EV_TO_EBITDA")</f>
        <v>#NAME?</v>
      </c>
      <c r="DZ51" s="15" t="e" cm="1">
        <f t="array" aca="1" ref="DZ51" ca="1">_xll.BDP(C51,"FIVE_YEAR_AVG_EV_TO_T12_EBITDA")</f>
        <v>#NAME?</v>
      </c>
      <c r="EB51" s="15" t="e" cm="1">
        <f t="array" aca="1" ref="EB51" ca="1">_xll.BDP(C51,"BEST_PX_BPS_RATIO")</f>
        <v>#NAME?</v>
      </c>
      <c r="EC51" s="15" t="e" cm="1">
        <f t="array" aca="1" ref="EC51" ca="1">_xll.BDP(C51,"FIVE_YEAR_AVG_PRICE_BOOK")</f>
        <v>#NAME?</v>
      </c>
      <c r="ED51" s="15" t="e" cm="1">
        <f t="array" aca="1" ref="ED51" ca="1">_xll.BDP(C51,"EV_TO_T12M_SALES")</f>
        <v>#NAME?</v>
      </c>
      <c r="EE51" s="15" t="e" cm="1">
        <f t="array" aca="1" ref="EE51" ca="1">_xll.BDP(C51,"AVERAGE_EV_TO_T12M_SALES")</f>
        <v>#NAME?</v>
      </c>
      <c r="EF51" s="15" t="e">
        <f ca="1">_xll.BDP(C51,"BEST_CURRENT_EV_BEST_SALES","best_fperiod_override=23Y")</f>
        <v>#NAME?</v>
      </c>
      <c r="EH51" s="15" t="e" cm="1">
        <f t="array" aca="1" ref="EH51" ca="1">_xll.BDP(C51,"CF_FREE_CASH_FLOW")/M9</f>
        <v>#NAME?</v>
      </c>
      <c r="EI51" s="15" t="e" cm="1">
        <f t="array" aca="1" ref="EI51" ca="1">_xll.BDP(C51,"FREE_CASH_FLOW_YIELD")/100</f>
        <v>#NAME?</v>
      </c>
      <c r="EJ51" s="15" t="e" cm="1">
        <f t="array" aca="1" ref="EJ51" ca="1">_xll.BDP(C51,"TRAIL_12M_FREE_CASH_FLOW_PER_SH")/M9</f>
        <v>#NAME?</v>
      </c>
      <c r="EL51" s="15" t="e" cm="1">
        <f t="array" aca="1" ref="EL51" ca="1">_xll.BDP(C51,"CF_CASH_FROM_OPER")/M9</f>
        <v>#NAME?</v>
      </c>
      <c r="EM51" s="15" t="e" cm="1">
        <f t="array" aca="1" ref="EM51" ca="1">_xll.BDP(C51,"CF_CASH_FROM_INV_ACT")/M9</f>
        <v>#NAME?</v>
      </c>
      <c r="EN51" s="15" t="e" cm="1">
        <f t="array" aca="1" ref="EN51" ca="1">_xll.BDP(C51,"CF_CASH_FROM_FNC_ACT")/M9</f>
        <v>#NAME?</v>
      </c>
      <c r="EP51" s="15" t="e" cm="1">
        <f t="array" aca="1" ref="EP51" ca="1">_xll.BDP(C51,"TOT_ANALYST_REC")</f>
        <v>#NAME?</v>
      </c>
      <c r="EQ51" s="15" t="e" cm="1">
        <f t="array" aca="1" ref="EQ51" ca="1">_xll.BDP(C51,"TOT_BUY_REC")</f>
        <v>#NAME?</v>
      </c>
      <c r="ER51" s="15" t="e" cm="1">
        <f t="array" aca="1" ref="ER51" ca="1">_xll.BDP(C51,"TOT_HOLD_REC")</f>
        <v>#NAME?</v>
      </c>
      <c r="ES51" s="15" t="e" cm="1">
        <f t="array" aca="1" ref="ES51" ca="1">_xll.BDP(C51,"TOT_SELL_REC")</f>
        <v>#NAME?</v>
      </c>
      <c r="ET51" s="15" t="e" cm="1">
        <f t="array" aca="1" ref="ET51" ca="1">_xll.BDP(C51,"EQY_REC_CONS")</f>
        <v>#NAME?</v>
      </c>
      <c r="EV51" s="15" t="e" cm="1">
        <f t="array" aca="1" ref="EV51" ca="1">_xll.BDP(C51,"BEST_TARGET_HI")</f>
        <v>#NAME?</v>
      </c>
      <c r="EW51" s="15" t="e" cm="1">
        <f t="array" aca="1" ref="EW51" ca="1">_xll.BDP(C51,"BEST_TARGET_LO")</f>
        <v>#NAME?</v>
      </c>
      <c r="EX51" s="15" t="e" cm="1">
        <f t="array" aca="1" ref="EX51" ca="1">_xll.BDP(C51,"BEST_TARGET_MEDIAN")</f>
        <v>#NAME?</v>
      </c>
      <c r="EZ51" s="15" t="e" cm="1">
        <f t="array" aca="1" ref="EZ51" ca="1">_xll.BDP(C51,"BEST_TARGET_1WK_CHG")</f>
        <v>#NAME?</v>
      </c>
      <c r="FA51" s="15" t="e" cm="1">
        <f t="array" aca="1" ref="FA51" ca="1">_xll.BDP(C51,"BEST_TARGET_4WK_CHG")</f>
        <v>#NAME?</v>
      </c>
      <c r="FB51" s="15" t="e" cm="1">
        <f t="array" aca="1" ref="FB51" ca="1">_xll.BDP(C51,"BEST_TARGET_3MO_CHG")</f>
        <v>#NAME?</v>
      </c>
      <c r="FC51" s="15" t="e" cm="1">
        <f t="array" aca="1" ref="FC51" ca="1">_xll.BDP(C51,"BEST_TARGET_6MO_CHG")</f>
        <v>#NAME?</v>
      </c>
      <c r="FE51" s="15" t="e" cm="1">
        <f t="array" aca="1" ref="FE51" ca="1">_xll.BDP(C51,"ANNOUNCEMENT_DT")</f>
        <v>#NAME?</v>
      </c>
      <c r="FF51" s="15" t="e" cm="1">
        <f t="array" aca="1" ref="FF51" ca="1">_xll.BDP(C51,"EXPECTED_REPORT_DT")</f>
        <v>#NAME?</v>
      </c>
      <c r="FG51" s="15" t="e" cm="1">
        <f t="array" aca="1" ref="FG51" ca="1">_xll.BDP(C51,"EARNINGS_RELATED_IMPLIED_MOVE")</f>
        <v>#NAME?</v>
      </c>
      <c r="FI51" s="15" t="e" cm="1">
        <f t="array" aca="1" ref="FI51" ca="1">_xll.BDP(C51,"SALES_SURPRISE_LAST_QTR")</f>
        <v>#NAME?</v>
      </c>
      <c r="FJ51" s="15" t="e" cm="1">
        <f t="array" aca="1" ref="FJ51" ca="1">_xll.BDP(C51,"EPS_SURPRISE_LAST_QTR")</f>
        <v>#NAME?</v>
      </c>
      <c r="FL51" s="15" t="e">
        <f ca="1">(_xll.BDP(C51,"VOLUME_AVG_5D"))/1000</f>
        <v>#NAME?</v>
      </c>
      <c r="FM51" s="15" t="e">
        <f ca="1">(_xll.BDP(C51,"VOLUME_AVG_3M"))/1000</f>
        <v>#NAME?</v>
      </c>
      <c r="FN51" s="15" t="e">
        <f ca="1">(_xll.BDP(C51,"VOLUME_AVG_6M"))/1000</f>
        <v>#NAME?</v>
      </c>
      <c r="FP51" s="15" t="e" cm="1">
        <f t="array" aca="1" ref="FP51" ca="1">_xll.BDP(C51,"CIE_DES")</f>
        <v>#NAME?</v>
      </c>
      <c r="FQ51" s="15" t="s">
        <v>876</v>
      </c>
      <c r="FS51" s="15" t="e" cm="1">
        <f t="array" aca="1" ref="FS51" ca="1">_xll.BDP(C51,"HIGH_52WEEK")</f>
        <v>#NAME?</v>
      </c>
      <c r="FT51" s="15" t="e" cm="1">
        <f t="array" aca="1" ref="FT51" ca="1">_xll.BDP(C51,"LOW_52WEEK")</f>
        <v>#NAME?</v>
      </c>
      <c r="FV51" s="15" t="e" cm="1">
        <f t="array" aca="1" ref="FV51" ca="1">_xll.BDP(C51,"CHG_PCT_WTD")</f>
        <v>#NAME?</v>
      </c>
      <c r="FW51" s="15" t="e" cm="1">
        <f t="array" aca="1" ref="FW51" ca="1">_xll.BDP(C51,"CHG_PCT_MTD")</f>
        <v>#NAME?</v>
      </c>
      <c r="FX51" s="15" t="e" cm="1">
        <f t="array" aca="1" ref="FX51" ca="1">_xll.BDP(C51,"CHG_PCT_YTD")</f>
        <v>#NAME?</v>
      </c>
      <c r="FY51" s="15" t="e" cm="1">
        <f t="array" aca="1" ref="FY51" ca="1">_xll.BDP(C51,"CHG_PCT_1YR")</f>
        <v>#NAME?</v>
      </c>
      <c r="GA51" s="15" t="e">
        <f ca="1">_xll.BDP($C51,"BEST_NET_DEBT","best_fperiod_override=19Y")/M9</f>
        <v>#NAME?</v>
      </c>
      <c r="GB51" s="15" t="e">
        <f ca="1">_xll.BDP($C51,"BEST_NET_DEBT","best_fperiod_override=20Y")/M9</f>
        <v>#NAME?</v>
      </c>
      <c r="GC51" s="15" t="e">
        <f ca="1">_xll.BDP($C51,"BEST_NET_DEBT","best_fperiod_override=21Y")/M9</f>
        <v>#NAME?</v>
      </c>
      <c r="GD51" s="15" t="e">
        <f ca="1">_xll.BDP($C51,"BEST_NET_DEBT","best_fperiod_override=22Y")/M9</f>
        <v>#NAME?</v>
      </c>
      <c r="GE51" s="15" t="e">
        <f ca="1">_xll.BDP($C51,"BEST_NET_DEBT","best_fperiod_override=23Y")/M9</f>
        <v>#NAME?</v>
      </c>
      <c r="GG51" s="15" t="e">
        <f t="shared" ca="1" si="274"/>
        <v>#NAME?</v>
      </c>
      <c r="GH51" s="15" t="e">
        <f t="shared" ca="1" si="275"/>
        <v>#NAME?</v>
      </c>
      <c r="GI51" s="15" t="e">
        <f t="shared" ca="1" si="276"/>
        <v>#NAME?</v>
      </c>
      <c r="GJ51" s="15" t="e">
        <f t="shared" ca="1" si="277"/>
        <v>#NAME?</v>
      </c>
      <c r="GK51" s="15" t="e">
        <f t="shared" ca="1" si="278"/>
        <v>#NAME?</v>
      </c>
      <c r="GM51" s="15" t="e" cm="1">
        <f t="array" aca="1" ref="GM51" ca="1">_xll.BDP(C51,"NET_DEBT_TO_EBITDA")</f>
        <v>#NAME?</v>
      </c>
      <c r="GN51" s="15" t="e" cm="1">
        <f t="array" aca="1" ref="GN51" ca="1">_xll.BDP(C51,"EBIT_TO_INT_EXP")</f>
        <v>#NAME?</v>
      </c>
      <c r="GO51" s="15" t="e" cm="1">
        <f t="array" aca="1" ref="GO51" ca="1">_xll.BDP(C51,"TOT_DEBT_TO_TOT_EQY")</f>
        <v>#NAME?</v>
      </c>
      <c r="GP51" s="15" t="e" cm="1">
        <f t="array" aca="1" ref="GP51" ca="1">_xll.BDP(C51,"TOT_DEBT_TO_TOT_ASSET")</f>
        <v>#NAME?</v>
      </c>
      <c r="GQ51" s="15" t="e" cm="1">
        <f t="array" aca="1" ref="GQ51" ca="1">_xll.BDP(C51,"ALTMAN_Z_SCORE")</f>
        <v>#NAME?</v>
      </c>
      <c r="GR51" s="15" t="e" cm="1">
        <f t="array" aca="1" ref="GR51" ca="1">_xll.BDP(C51,"CASH_%_CURRENT_MARKET_CAP")</f>
        <v>#NAME?</v>
      </c>
      <c r="GS51" s="15" t="e" cm="1">
        <f t="array" aca="1" ref="GS51" ca="1">_xll.BDP(C51,"CASH_TO_TOT_ASSET")</f>
        <v>#NAME?</v>
      </c>
      <c r="GU51" s="15" t="e" cm="1">
        <f t="array" aca="1" ref="GU51" ca="1">_xll.BDP(C51,"BOARD_SIZE")</f>
        <v>#NAME?</v>
      </c>
      <c r="GV51" s="15" t="e" cm="1">
        <f t="array" aca="1" ref="GV51" ca="1">_xll.BDP(C51,"PCT_INDEPENDENT_DIRECTORS")</f>
        <v>#NAME?</v>
      </c>
      <c r="GW51" s="15" t="e" cm="1">
        <f t="array" aca="1" ref="GW51" ca="1">_xll.BDP(C51,"BOARD_MEETING_ATTENDANCE_PCT")</f>
        <v>#NAME?</v>
      </c>
      <c r="GX51" s="15" t="e" cm="1">
        <f t="array" aca="1" ref="GX51" ca="1">_xll.BDP(C51,"BOARD_MEETINGS_PER_YR")</f>
        <v>#NAME?</v>
      </c>
      <c r="GY51" s="15" t="e" cm="1">
        <f t="array" aca="1" ref="GY51" ca="1">_xll.BDP(C51,"NUMBER_OF_WOMEN_ON_BOARD")</f>
        <v>#NAME?</v>
      </c>
      <c r="GZ51" s="15" t="e" cm="1">
        <f t="array" aca="1" ref="GZ51" ca="1">_xll.BDP(C51,"BOARD_AVERAGE_TENURE")</f>
        <v>#NAME?</v>
      </c>
      <c r="HA51" s="15" t="e" cm="1">
        <f t="array" aca="1" ref="HA51" ca="1">_xll.BDP(C51,"BOARD_AVERAGE_AGE")</f>
        <v>#NAME?</v>
      </c>
      <c r="HC51" s="15" t="e" cm="1">
        <f t="array" aca="1" ref="HC51" ca="1">_xll.BDP(C51,"TOT_COMP_AW_TO_CEO_&amp;_EQUIV")</f>
        <v>#NAME?</v>
      </c>
      <c r="HD51" s="15" t="e" cm="1">
        <f t="array" aca="1" ref="HD51" ca="1">_xll.BDP(C51,"TOT_COMPENSATION_AW_TO_EXECS")</f>
        <v>#NAME?</v>
      </c>
      <c r="HE51" s="15" t="e" cm="1">
        <f t="array" aca="1" ref="HE51" ca="1">_xll.BDP(C51,"CF_STOCK_BASED_COMPENSATION")</f>
        <v>#NAME?</v>
      </c>
      <c r="HF51" s="15" t="e" cm="1">
        <f t="array" aca="1" ref="HF51" ca="1">_xll.BDP(C51,"AVERAGE_BOD_TOTAL_COMPENSATION")</f>
        <v>#NAME?</v>
      </c>
      <c r="HH51" s="15" t="e" cm="1">
        <f t="array" aca="1" ref="HH51" ca="1">_xll.BDP(C51,"ISS_QUALITYSCORE")</f>
        <v>#NAME?</v>
      </c>
      <c r="HK51" s="15" t="e" cm="1">
        <f t="array" aca="1" ref="HK51" ca="1">_xll.BDP(C51,"EQY_SH_OUT")</f>
        <v>#NAME?</v>
      </c>
      <c r="HL51" s="15" t="e">
        <f t="shared" ca="1" si="279"/>
        <v>#NAME?</v>
      </c>
      <c r="HN51" s="15">
        <v>8.5</v>
      </c>
      <c r="HO51" s="15">
        <v>2</v>
      </c>
      <c r="HP51" s="39" t="e">
        <f t="shared" ca="1" si="280"/>
        <v>#NAME?</v>
      </c>
      <c r="HQ51" s="15" t="e">
        <f t="shared" ca="1" si="281"/>
        <v>#NAME?</v>
      </c>
      <c r="HS51" s="15" t="e">
        <f t="shared" ca="1" si="302"/>
        <v>#NAME?</v>
      </c>
      <c r="HU51" s="15" t="e">
        <f t="shared" ca="1" si="282"/>
        <v>#NAME?</v>
      </c>
      <c r="HW51" s="15" t="e">
        <f t="shared" ca="1" si="303"/>
        <v>#NAME?</v>
      </c>
      <c r="HY51" s="39" t="e">
        <f t="shared" ca="1" si="283"/>
        <v>#NAME?</v>
      </c>
      <c r="IA51" s="15" t="e">
        <f t="shared" ca="1" si="284"/>
        <v>#NAME?</v>
      </c>
      <c r="IB51" s="15" t="e">
        <f t="shared" ca="1" si="285"/>
        <v>#NAME?</v>
      </c>
      <c r="IC51" s="15" t="e">
        <f t="shared" ca="1" si="286"/>
        <v>#NAME?</v>
      </c>
      <c r="ID51" s="15" t="e">
        <f t="shared" ca="1" si="287"/>
        <v>#NAME?</v>
      </c>
      <c r="IE51" s="39" t="e">
        <f t="shared" ca="1" si="288"/>
        <v>#NAME?</v>
      </c>
      <c r="IF51" s="39" t="e">
        <f t="shared" ca="1" si="289"/>
        <v>#NAME?</v>
      </c>
      <c r="IG51" s="39" t="e">
        <f t="shared" ca="1" si="290"/>
        <v>#NAME?</v>
      </c>
      <c r="II51" s="15">
        <f t="shared" si="304"/>
        <v>32</v>
      </c>
    </row>
    <row r="52" spans="1:243">
      <c r="A52" s="15">
        <f t="shared" si="305"/>
        <v>32</v>
      </c>
      <c r="B52" s="15" t="s">
        <v>68</v>
      </c>
      <c r="C52" s="15" t="s">
        <v>524</v>
      </c>
      <c r="D52" s="15" t="s">
        <v>67</v>
      </c>
      <c r="E52" s="15" t="str">
        <f t="shared" si="236"/>
        <v>ATTB34</v>
      </c>
      <c r="F52" s="15">
        <f t="shared" si="237"/>
        <v>32</v>
      </c>
      <c r="G52" s="15" t="str">
        <f t="shared" si="238"/>
        <v>AT&amp;T Inc</v>
      </c>
      <c r="H52" s="24">
        <v>1.46002E-3</v>
      </c>
      <c r="I52" s="15" t="e" cm="1">
        <f t="array" aca="1" ref="I52" ca="1">_xll.BDP(C52,"GICS_SECTOR_NAME")</f>
        <v>#NAME?</v>
      </c>
      <c r="J52" s="15" t="e">
        <f t="shared" ca="1" si="239"/>
        <v>#NAME?</v>
      </c>
      <c r="K52" s="46" t="e" cm="1">
        <f t="array" aca="1" ref="K52" ca="1">_xll.BDP(C52,"BEST_PE_RATIO")</f>
        <v>#NAME?</v>
      </c>
      <c r="L52" s="46" t="e" cm="1">
        <f t="array" aca="1" ref="L52" ca="1">_xll.BDP(C52,"px_last")</f>
        <v>#NAME?</v>
      </c>
      <c r="M52" s="15" t="e" cm="1">
        <f t="array" aca="1" ref="M52" ca="1">_xll.BDP(C52,"COUNTRY_FULL_NAME")</f>
        <v>#NAME?</v>
      </c>
      <c r="N52" s="15" t="e" cm="1">
        <f t="array" aca="1" ref="N52" ca="1">_xll.BDP(C52,"px_last")</f>
        <v>#NAME?</v>
      </c>
      <c r="O52" s="15" t="e" cm="1">
        <f t="array" aca="1" ref="O52" ca="1">_xll.BDP(C52,"CRNCY")</f>
        <v>#NAME?</v>
      </c>
      <c r="Q52" s="15" t="e" cm="1">
        <f t="array" aca="1" ref="Q52" ca="1">_xll.BDP(C52,"GICS_SECTOR_NAME")</f>
        <v>#NAME?</v>
      </c>
      <c r="R52" s="15" t="e" cm="1">
        <f t="array" aca="1" ref="R52" ca="1">_xll.BDP(C52,"GICS_INDUSTRY_NAME")</f>
        <v>#NAME?</v>
      </c>
      <c r="S52" s="15" t="e" cm="1">
        <f t="array" aca="1" ref="S52" ca="1">_xll.BDP(C52,"GICS_INDUSTRY_GROUP_NAME")</f>
        <v>#NAME?</v>
      </c>
      <c r="T52" s="15" t="e" cm="1">
        <f t="array" aca="1" ref="T52" ca="1">_xll.BDP(C52,"GICS_SUB_INDUSTRY_NAME")</f>
        <v>#NAME?</v>
      </c>
      <c r="U52" s="15" t="s">
        <v>1521</v>
      </c>
      <c r="V52" s="15">
        <f>_xll.BDH(C52,"SALES_REV_TURN","FY 2009","FY 2009","Currency=USD","Period=FY","BEST_FPERIOD_OVERRIDE=FY","FILING_STATUS=MR","SCALING_FORMAT=MLN","FA_ADJUSTED=Adjusted","Sort=A","Dates=H","DateFormat=P","Fill=—","Direction=H","UseDPDF=Y")</f>
        <v>122513</v>
      </c>
      <c r="W52" s="15">
        <f>_xll.BDH(C52,"SALES_REV_TURN","FY 2019","FY 2019","Currency=USD","Period=FY","BEST_FPERIOD_OVERRIDE=FY","FILING_STATUS=MR","SCALING_FORMAT=MLN","FA_ADJUSTED=Adjusted","Sort=A","Dates=H","DateFormat=P","Fill=—","Direction=H","UseDPDF=Y")</f>
        <v>181193</v>
      </c>
      <c r="X52" s="15">
        <f>_xll.BDH(C52,"SALES_REV_TURN","FY 2020","FY 2020","Currency=USD","Period=FY","BEST_FPERIOD_OVERRIDE=FY","FILING_STATUS=MR","SCALING_FORMAT=MLN","FA_ADJUSTED=Adjusted","Sort=A","Dates=H","DateFormat=P","Fill=—","Direction=H","UseDPDF=Y")</f>
        <v>171760</v>
      </c>
      <c r="Y52" s="15">
        <f>_xll.BDH(C52,"SALES_REV_TURN","FY 2021","FY 2021","Currency=USD","Period=FY","BEST_FPERIOD_OVERRIDE=FY","FILING_STATUS=MR","SCALING_FORMAT=MLN","FA_ADJUSTED=Adjusted","Sort=A","Dates=H","DateFormat=P","Fill=—","Direction=H","UseDPDF=Y")</f>
        <v>134038</v>
      </c>
      <c r="Z52" s="15">
        <f>_xll.BDH(C52,"SALES_REV_TURN","FY 2022","FY 2022","Currency=USD","Period=FY","BEST_FPERIOD_OVERRIDE=FY","FILING_STATUS=MR","SCALING_FORMAT=MLN","FA_ADJUSTED=Adjusted","Sort=A","Dates=H","DateFormat=P","Fill=—","Direction=H","UseDPDF=Y")</f>
        <v>120741</v>
      </c>
      <c r="AA52" s="15" t="e">
        <f ca="1">+_xll.BDP($C52,AA$15,"BEST_FPERIOD_OVERRIDE="&amp;AA$16)</f>
        <v>#NAME?</v>
      </c>
      <c r="AB52" s="15" t="e">
        <f ca="1">+_xll.BDP($C52,AB$15,"BEST_FPERIOD_OVERRIDE="&amp;AB$16)</f>
        <v>#NAME?</v>
      </c>
      <c r="AC52" s="15" t="e">
        <f ca="1">+_xll.BDP($C52,AC$15,"BEST_FPERIOD_OVERRIDE="&amp;AC$16)</f>
        <v>#NAME?</v>
      </c>
      <c r="AD52" s="15" t="e">
        <f ca="1">+_xll.BDP($C52,AD$15,"BEST_FPERIOD_OVERRIDE="&amp;AD$16)</f>
        <v>#NAME?</v>
      </c>
      <c r="AF52" s="25">
        <f t="shared" si="240"/>
        <v>-5.2060510063854593E-2</v>
      </c>
      <c r="AG52" s="25">
        <f t="shared" si="241"/>
        <v>-0.2196204005589194</v>
      </c>
      <c r="AH52" s="25">
        <f t="shared" si="242"/>
        <v>-9.9203211029707972E-2</v>
      </c>
      <c r="AI52" s="25" t="e">
        <f t="shared" ca="1" si="243"/>
        <v>#NAME?</v>
      </c>
      <c r="AJ52" s="25" t="e">
        <f t="shared" ca="1" si="244"/>
        <v>#NAME?</v>
      </c>
      <c r="AK52" s="25" t="e">
        <f t="shared" ca="1" si="245"/>
        <v>#NAME?</v>
      </c>
      <c r="AL52" s="25" t="e">
        <f t="shared" ca="1" si="291"/>
        <v>#NAME?</v>
      </c>
      <c r="AM52" s="25" t="e">
        <f t="shared" ca="1" si="246"/>
        <v>#NAME?</v>
      </c>
      <c r="AN52" s="25">
        <f t="shared" si="247"/>
        <v>3.9910406110118535E-2</v>
      </c>
      <c r="AP52" s="15">
        <f>_xll.BDH(C52,"EBITDA","FY 2009","FY 2009","Currency=USD","Period=FY","BEST_FPERIOD_OVERRIDE=FY","FILING_STATUS=MR","SCALING_FORMAT=MLN","FA_ADJUSTED=Adjusted","Sort=A","Dates=H","DateFormat=P","Fill=—","Direction=H","UseDPDF=Y")</f>
        <v>41893</v>
      </c>
      <c r="AQ52" s="15">
        <f>_xll.BDH(C52,"EBITDA","FY 2019","FY 2019","Currency=USD","Period=FY","BEST_FPERIOD_OVERRIDE=FY","FILING_STATUS=MR","SCALING_FORMAT=MLN","FA_ADJUSTED=Adjusted","Sort=A","Dates=H","DateFormat=P","Fill=—","Direction=H","UseDPDF=Y")</f>
        <v>65706</v>
      </c>
      <c r="AR52" s="15">
        <f>_xll.BDH(C52,"EBITDA","FY 2020","FY 2020","Currency=USD","Period=FY","BEST_FPERIOD_OVERRIDE=FY","FILING_STATUS=MR","SCALING_FORMAT=MLN","FA_ADJUSTED=Adjusted","Sort=A","Dates=H","DateFormat=P","Fill=—","Direction=H","UseDPDF=Y")</f>
        <v>62141</v>
      </c>
      <c r="AS52" s="15">
        <f>_xll.BDH(C52,"EBITDA","FY 2021","FY 2021","Currency=USD","Period=FY","BEST_FPERIOD_OVERRIDE=FY","FILING_STATUS=MR","SCALING_FORMAT=MLN","FA_ADJUSTED=Adjusted","Sort=A","Dates=H","DateFormat=P","Fill=—","Direction=H","UseDPDF=Y")</f>
        <v>49366</v>
      </c>
      <c r="AT52" s="15">
        <f>_xll.BDH(C52,"EBITDA","FY 2022","FY 2022","Currency=USD","Period=FY","BEST_FPERIOD_OVERRIDE=FY","FILING_STATUS=MR","SCALING_FORMAT=MLN","FA_ADJUSTED=Adjusted","Sort=A","Dates=H","DateFormat=P","Fill=—","Direction=H","UseDPDF=Y")</f>
        <v>46794</v>
      </c>
      <c r="AU52" s="15" t="e">
        <f ca="1">+_xll.BDP($C52,AU$15,"BEST_FPERIOD_OVERRIDE="&amp;AU$16)</f>
        <v>#NAME?</v>
      </c>
      <c r="AV52" s="15" t="e">
        <f ca="1">+_xll.BDP($C52,AV$15,"BEST_FPERIOD_OVERRIDE="&amp;AV$16)</f>
        <v>#NAME?</v>
      </c>
      <c r="AW52" s="15" t="e">
        <f ca="1">+_xll.BDP($C52,AW$15,"BEST_FPERIOD_OVERRIDE="&amp;AW$16)</f>
        <v>#NAME?</v>
      </c>
      <c r="AX52" s="15" t="e">
        <f ca="1">+_xll.BDP($C52,AX$15,"BEST_FPERIOD_OVERRIDE="&amp;AX$16)</f>
        <v>#NAME?</v>
      </c>
      <c r="AZ52" s="25">
        <f t="shared" si="248"/>
        <v>-5.4256841079962204E-2</v>
      </c>
      <c r="BA52" s="25">
        <f t="shared" si="249"/>
        <v>-0.20558085643938784</v>
      </c>
      <c r="BB52" s="25">
        <f t="shared" si="250"/>
        <v>-5.2100636065308126E-2</v>
      </c>
      <c r="BC52" s="25" t="e">
        <f t="shared" ca="1" si="251"/>
        <v>#NAME?</v>
      </c>
      <c r="BD52" s="25" t="e">
        <f t="shared" ca="1" si="252"/>
        <v>#NAME?</v>
      </c>
      <c r="BE52" s="25" t="e">
        <f t="shared" ca="1" si="253"/>
        <v>#NAME?</v>
      </c>
      <c r="BF52" s="25" t="e">
        <f t="shared" ca="1" si="292"/>
        <v>#NAME?</v>
      </c>
      <c r="BG52" s="25" t="e">
        <f t="shared" ca="1" si="254"/>
        <v>#NAME?</v>
      </c>
      <c r="BH52" s="25">
        <f t="shared" si="255"/>
        <v>4.6035338719748742E-2</v>
      </c>
      <c r="BJ52" s="25">
        <f t="shared" si="256"/>
        <v>0.36262990292119451</v>
      </c>
      <c r="BK52" s="25">
        <f t="shared" si="257"/>
        <v>0.36178970656730319</v>
      </c>
      <c r="BL52" s="25">
        <f t="shared" si="258"/>
        <v>0.36829854220444946</v>
      </c>
      <c r="BM52" s="25">
        <f t="shared" si="259"/>
        <v>0.3875568365344001</v>
      </c>
      <c r="BN52" s="25" t="e">
        <f t="shared" ca="1" si="260"/>
        <v>#NAME?</v>
      </c>
      <c r="BO52" s="25" t="e">
        <f t="shared" ca="1" si="261"/>
        <v>#NAME?</v>
      </c>
      <c r="BP52" s="25" t="e">
        <f t="shared" ca="1" si="262"/>
        <v>#NAME?</v>
      </c>
      <c r="BQ52" s="25" t="e">
        <f t="shared" ca="1" si="263"/>
        <v>#NAME?</v>
      </c>
      <c r="BR52" s="15">
        <f>_xll.BDH(C52,"EARN_FOR_COMMON","FY 2009","FY 2009","Currency=USD","Period=FY","BEST_FPERIOD_OVERRIDE=FY","FILING_STATUS=MR","SCALING_FORMAT=MLN","FA_ADJUSTED=Adjusted","Sort=A","Dates=H","DateFormat=P","Fill=—","Direction=H","UseDPDF=Y")</f>
        <v>12860.48</v>
      </c>
      <c r="BS52" s="15">
        <f>_xll.BDH(C52,"EARN_FOR_COMMON","FY 2019","FY 2019","Currency=USD","Period=FY","BEST_FPERIOD_OVERRIDE=FY","FILING_STATUS=MR","SCALING_FORMAT=MLN","FA_ADJUSTED=Adjusted","Sort=A","Dates=H","DateFormat=P","Fill=—","Direction=H","UseDPDF=Y")</f>
        <v>16525.9025</v>
      </c>
      <c r="BT52" s="15">
        <f>_xll.BDH(C52,"EARN_FOR_COMMON","FY 2020","FY 2020","Currency=USD","Period=FY","BEST_FPERIOD_OVERRIDE=FY","FILING_STATUS=MR","SCALING_FORMAT=MLN","FA_ADJUSTED=Adjusted","Sort=A","Dates=H","DateFormat=P","Fill=—","Direction=H","UseDPDF=Y")</f>
        <v>19247.135999999999</v>
      </c>
      <c r="BU52" s="15">
        <f>_xll.BDH(C52,"EARN_FOR_COMMON","FY 2021","FY 2021","Currency=USD","Period=FY","BEST_FPERIOD_OVERRIDE=FY","FILING_STATUS=MR","SCALING_FORMAT=MLN","FA_ADJUSTED=Adjusted","Sort=A","Dates=H","DateFormat=P","Fill=—","Direction=H","UseDPDF=Y")</f>
        <v>22421.597000000002</v>
      </c>
      <c r="BV52" s="15">
        <f>_xll.BDH(C52,"EARN_FOR_COMMON","FY 2022","FY 2022","Currency=USD","Period=FY","BEST_FPERIOD_OVERRIDE=FY","FILING_STATUS=MR","SCALING_FORMAT=MLN","FA_ADJUSTED=Adjusted","Sort=A","Dates=H","DateFormat=P","Fill=—","Direction=H","UseDPDF=Y")</f>
        <v>20985.26</v>
      </c>
      <c r="BW52" s="15" t="e">
        <f ca="1">+_xll.BDP($C52,BW$15,"BEST_FPERIOD_OVERRIDE="&amp;BW$16)</f>
        <v>#NAME?</v>
      </c>
      <c r="BX52" s="15" t="e">
        <f ca="1">+_xll.BDP($C52,BX$15,"BEST_FPERIOD_OVERRIDE="&amp;BX$16)</f>
        <v>#NAME?</v>
      </c>
      <c r="BY52" s="15" t="e">
        <f ca="1">+_xll.BDP($C52,BY$15,"BEST_FPERIOD_OVERRIDE="&amp;BY$16)</f>
        <v>#NAME?</v>
      </c>
      <c r="BZ52" s="15" t="e">
        <f ca="1">+_xll.BDP($C52,BZ$15,"BEST_FPERIOD_OVERRIDE="&amp;BZ$16)</f>
        <v>#NAME?</v>
      </c>
      <c r="CB52" s="25">
        <f t="shared" si="264"/>
        <v>0.16466474372579643</v>
      </c>
      <c r="CC52" s="25">
        <f t="shared" si="265"/>
        <v>0.1649316033304904</v>
      </c>
      <c r="CD52" s="25">
        <f t="shared" si="266"/>
        <v>-6.4060423528261801E-2</v>
      </c>
      <c r="CE52" s="25" t="e">
        <f t="shared" ca="1" si="267"/>
        <v>#NAME?</v>
      </c>
      <c r="CF52" s="25" t="e">
        <f t="shared" ca="1" si="268"/>
        <v>#NAME?</v>
      </c>
      <c r="CG52" s="25" t="e">
        <f t="shared" ca="1" si="269"/>
        <v>#NAME?</v>
      </c>
      <c r="CH52" s="25" t="e">
        <f t="shared" ca="1" si="293"/>
        <v>#NAME?</v>
      </c>
      <c r="CI52" s="25" t="e">
        <f t="shared" ca="1" si="270"/>
        <v>#NAME?</v>
      </c>
      <c r="CJ52" s="25">
        <f t="shared" si="271"/>
        <v>2.5394068246415324E-2</v>
      </c>
      <c r="CM52" s="25">
        <f t="shared" si="294"/>
        <v>9.1206075841781975E-2</v>
      </c>
      <c r="CN52" s="25">
        <f t="shared" si="295"/>
        <v>0.11205831392640893</v>
      </c>
      <c r="CO52" s="25">
        <f t="shared" si="296"/>
        <v>0.16727791372595832</v>
      </c>
      <c r="CP52" s="25">
        <f t="shared" si="297"/>
        <v>0.17380392741487977</v>
      </c>
      <c r="CQ52" s="25" t="e">
        <f t="shared" ca="1" si="298"/>
        <v>#NAME?</v>
      </c>
      <c r="CR52" s="25" t="e">
        <f t="shared" ca="1" si="299"/>
        <v>#NAME?</v>
      </c>
      <c r="CS52" s="25" t="e">
        <f t="shared" ca="1" si="300"/>
        <v>#NAME?</v>
      </c>
      <c r="CT52" s="15" t="e">
        <f t="shared" ca="1" si="301"/>
        <v>#NAME?</v>
      </c>
      <c r="CU52" s="25">
        <f>_xll.BDH($C52,"RETURN_ON_INV_CAPITAL","FY 2019","FY 2019","Currency=USD","Period=FY","BEST_FPERIOD_OVERRIDE=FY","FILING_STATUS=MR","FA_ADJUSTED=GAAP","Sort=A","Dates=H","DateFormat=P","Fill=—","Direction=H","UseDPDF=Y")/100</f>
        <v>5.4494999999999995E-2</v>
      </c>
      <c r="CV52" s="25">
        <f>_xll.BDH($C52,"RETURN_ON_INV_CAPITAL","FY 2020","FY 2020","Currency=USD","Period=FY","BEST_FPERIOD_OVERRIDE=FY","FILING_STATUS=MR","FA_ADJUSTED=GAAP","Sort=A","Dates=H","DateFormat=P","Fill=—","Direction=H","UseDPDF=Y")/100</f>
        <v>8.9429999999999996E-3</v>
      </c>
      <c r="CW52" s="25">
        <f>_xll.BDH($C52,"RETURN_ON_INV_CAPITAL","FY 2021","FY 2021","Currency=USD","Period=FY","BEST_FPERIOD_OVERRIDE=FY","FILING_STATUS=MR","FA_ADJUSTED=GAAP","Sort=A","Dates=H","DateFormat=P","Fill=—","Direction=H","UseDPDF=Y")/100</f>
        <v>3.5451000000000003E-2</v>
      </c>
      <c r="CX52" s="25">
        <f>_xll.BDH(C52,"RETURN_COM_EQY","FY 2022","FY 2022","Currency=USD","Period=FY","BEST_FPERIOD_OVERRIDE=FY","FILING_STATUS=MR","FA_ADJUSTED=GAAP","Sort=A","Dates=H","DateFormat=P","Fill=—","Direction=H","UseDPDF=Y")/100</f>
        <v>-6.6155999999999993E-2</v>
      </c>
      <c r="CZ52" s="15">
        <f>_xll.BDH($C52,"RETURN_COM_EQY","FY 2019","FY 2019","Currency=USD","Period=FY","BEST_FPERIOD_OVERRIDE=FY","FILING_STATUS=MR","FA_ADJUSTED=GAAP","Sort=A","Dates=H","DateFormat=P","Fill=—","Direction=H","UseDPDF=Y")/100</f>
        <v>7.5480000000000005E-2</v>
      </c>
      <c r="DA52" s="15">
        <f>_xll.BDH($C52,"RETURN_COM_EQY","FY 2020","FY 2020","Currency=USD","Period=FY","BEST_FPERIOD_OVERRIDE=FY","FILING_STATUS=MR","FA_ADJUSTED=GAAP","Sort=A","Dates=H","DateFormat=P","Fill=—","Direction=H","UseDPDF=Y")/100</f>
        <v>-3.1044000000000002E-2</v>
      </c>
      <c r="DB52" s="15">
        <f>_xll.BDH($C52,"RETURN_COM_EQY","FY 2021","FY 2021","Currency=USD","Period=FY","BEST_FPERIOD_OVERRIDE=FY","FILING_STATUS=MR","FA_ADJUSTED=GAAP","Sort=A","Dates=H","DateFormat=P","Fill=—","Direction=H","UseDPDF=Y")/100</f>
        <v>0.121181</v>
      </c>
      <c r="DC52" s="25">
        <f>_xll.BDH(C52,"RETURN_COM_EQY","FY 2022","FY 2022","Currency=USD","Period=FY","BEST_FPERIOD_OVERRIDE=FY","FILING_STATUS=MR","FA_ADJUSTED=GAAP","Sort=A","Dates=H","DateFormat=P","Fill=—","Direction=H","UseDPDF=Y")</f>
        <v>-6.6155999999999997</v>
      </c>
      <c r="DD52" s="15" t="e">
        <f ca="1">(_xll.BDP(C52,"BEST_ROE","best_fperiod_override=23Y"))/100</f>
        <v>#NAME?</v>
      </c>
      <c r="DF52" s="25" t="e">
        <f ca="1">(_xll.BDP($C52,"BEST_DIV_YLD","best_fperiod_override=19Y"))/100</f>
        <v>#NAME?</v>
      </c>
      <c r="DG52" s="25" t="e">
        <f ca="1">(_xll.BDP($C52,"BEST_DIV_YLD","best_fperiod_override=20Y"))/100</f>
        <v>#NAME?</v>
      </c>
      <c r="DH52" s="25" t="e">
        <f ca="1">(_xll.BDP($C52,"BEST_DIV_YLD","best_fperiod_override=21Y"))/100</f>
        <v>#NAME?</v>
      </c>
      <c r="DI52" s="25" t="e">
        <f ca="1">(_xll.BDP($C52,"BEST_DIV_YLD","best_fperiod_override=22Y"))/100</f>
        <v>#NAME?</v>
      </c>
      <c r="DJ52" s="25" t="e">
        <f ca="1">(_xll.BDP($C52,"BEST_DIV_YLD","best_fperiod_override=23Y"))/100</f>
        <v>#NAME?</v>
      </c>
      <c r="DL52" s="48" t="e" cm="1">
        <f t="array" aca="1" ref="DL52" ca="1">_xll.BDP($C52,$DL$12)/1000</f>
        <v>#NAME?</v>
      </c>
      <c r="DM52" s="48" t="e" cm="1">
        <f t="array" aca="1" ref="DM52" ca="1">_xll.BDP($C52,$DL$13)*1000</f>
        <v>#NAME?</v>
      </c>
      <c r="DN52" s="48" t="e">
        <f t="shared" ca="1" si="273"/>
        <v>#NAME?</v>
      </c>
      <c r="DO52" s="48" t="e" cm="1">
        <f t="array" aca="1" ref="DO52" ca="1">_xll.BDP($C52,$DL$15)*1000</f>
        <v>#NAME?</v>
      </c>
      <c r="DQ52" s="15" t="e" cm="1">
        <f t="array" aca="1" ref="DQ52" ca="1">_xll.BDP(C52,"WACC")</f>
        <v>#NAME?</v>
      </c>
      <c r="DR52" s="15" t="e" cm="1">
        <f t="array" aca="1" ref="DR52" ca="1">_xll.BDP(C52,"WACC_COST_EQUITY")</f>
        <v>#NAME?</v>
      </c>
      <c r="DS52" s="15" t="e" cm="1">
        <f t="array" aca="1" ref="DS52" ca="1">_xll.BDP(C52,"WACC_COST_EQUITY")</f>
        <v>#NAME?</v>
      </c>
      <c r="DU52" s="15" t="e" cm="1">
        <f t="array" aca="1" ref="DU52" ca="1">_xll.BDP(C52,"BEST_PE_RATIO")</f>
        <v>#NAME?</v>
      </c>
      <c r="DV52" s="15" t="e" cm="1">
        <f t="array" aca="1" ref="DV52" ca="1">_xll.BDP(C52,"FIVE_YR_AVG_PRICE_EARNINGS")</f>
        <v>#NAME?</v>
      </c>
      <c r="DW52" s="15" t="e" cm="1">
        <f t="array" aca="1" ref="DW52" ca="1">_xll.BDP(C52,"10_YEAR_MOVING_AVERAGE_PE")</f>
        <v>#NAME?</v>
      </c>
      <c r="DY52" s="15" t="e" cm="1">
        <f t="array" aca="1" ref="DY52" ca="1">_xll.BDP(C52,"BEST_CUR_EV_TO_EBITDA")</f>
        <v>#NAME?</v>
      </c>
      <c r="DZ52" s="15" t="e" cm="1">
        <f t="array" aca="1" ref="DZ52" ca="1">_xll.BDP(C52,"FIVE_YEAR_AVG_EV_TO_T12_EBITDA")</f>
        <v>#NAME?</v>
      </c>
      <c r="EB52" s="15" t="e" cm="1">
        <f t="array" aca="1" ref="EB52" ca="1">_xll.BDP(C52,"BEST_PX_BPS_RATIO")</f>
        <v>#NAME?</v>
      </c>
      <c r="EC52" s="15" t="e" cm="1">
        <f t="array" aca="1" ref="EC52" ca="1">_xll.BDP(C52,"FIVE_YEAR_AVG_PRICE_BOOK")</f>
        <v>#NAME?</v>
      </c>
      <c r="ED52" s="15" t="e" cm="1">
        <f t="array" aca="1" ref="ED52" ca="1">_xll.BDP(C52,"EV_TO_T12M_SALES")</f>
        <v>#NAME?</v>
      </c>
      <c r="EE52" s="15" t="e" cm="1">
        <f t="array" aca="1" ref="EE52" ca="1">_xll.BDP(C52,"AVERAGE_EV_TO_T12M_SALES")</f>
        <v>#NAME?</v>
      </c>
      <c r="EF52" s="15" t="e">
        <f ca="1">_xll.BDP(C52,"BEST_CURRENT_EV_BEST_SALES","best_fperiod_override=23Y")</f>
        <v>#NAME?</v>
      </c>
      <c r="EH52" s="15" t="e" cm="1">
        <f t="array" aca="1" ref="EH52" ca="1">_xll.BDP(C52,"CF_FREE_CASH_FLOW")</f>
        <v>#NAME?</v>
      </c>
      <c r="EI52" s="15" t="e" cm="1">
        <f t="array" aca="1" ref="EI52" ca="1">_xll.BDP(C52,"FREE_CASH_FLOW_YIELD")/100</f>
        <v>#NAME?</v>
      </c>
      <c r="EJ52" s="15" t="e" cm="1">
        <f t="array" aca="1" ref="EJ52" ca="1">_xll.BDP(C52,"TRAIL_12M_FREE_CASH_FLOW_PER_SH")</f>
        <v>#NAME?</v>
      </c>
      <c r="EL52" s="15" t="e" cm="1">
        <f t="array" aca="1" ref="EL52" ca="1">_xll.BDP(C52,"CF_CASH_FROM_OPER")</f>
        <v>#NAME?</v>
      </c>
      <c r="EM52" s="15" t="e" cm="1">
        <f t="array" aca="1" ref="EM52" ca="1">_xll.BDP(C52,"CF_CASH_FROM_INV_ACT")</f>
        <v>#NAME?</v>
      </c>
      <c r="EN52" s="15" t="e" cm="1">
        <f t="array" aca="1" ref="EN52" ca="1">_xll.BDP(C52,"CF_CASH_FROM_FNC_ACT")</f>
        <v>#NAME?</v>
      </c>
      <c r="EP52" s="15" t="e" cm="1">
        <f t="array" aca="1" ref="EP52" ca="1">_xll.BDP(C52,"TOT_ANALYST_REC")</f>
        <v>#NAME?</v>
      </c>
      <c r="EQ52" s="15" t="e" cm="1">
        <f t="array" aca="1" ref="EQ52" ca="1">_xll.BDP(C52,"TOT_BUY_REC")</f>
        <v>#NAME?</v>
      </c>
      <c r="ER52" s="15" t="e" cm="1">
        <f t="array" aca="1" ref="ER52" ca="1">_xll.BDP(C52,"TOT_HOLD_REC")</f>
        <v>#NAME?</v>
      </c>
      <c r="ES52" s="15" t="e" cm="1">
        <f t="array" aca="1" ref="ES52" ca="1">_xll.BDP(C52,"TOT_SELL_REC")</f>
        <v>#NAME?</v>
      </c>
      <c r="ET52" s="15" t="e" cm="1">
        <f t="array" aca="1" ref="ET52" ca="1">_xll.BDP(C52,"EQY_REC_CONS")</f>
        <v>#NAME?</v>
      </c>
      <c r="EV52" s="15" t="e" cm="1">
        <f t="array" aca="1" ref="EV52" ca="1">_xll.BDP(C52,"BEST_TARGET_HI")</f>
        <v>#NAME?</v>
      </c>
      <c r="EW52" s="15" t="e" cm="1">
        <f t="array" aca="1" ref="EW52" ca="1">_xll.BDP(C52,"BEST_TARGET_LO")</f>
        <v>#NAME?</v>
      </c>
      <c r="EX52" s="15" t="e" cm="1">
        <f t="array" aca="1" ref="EX52" ca="1">_xll.BDP(C52,"BEST_TARGET_MEDIAN")</f>
        <v>#NAME?</v>
      </c>
      <c r="EZ52" s="15" t="e" cm="1">
        <f t="array" aca="1" ref="EZ52" ca="1">_xll.BDP(C52,"BEST_TARGET_1WK_CHG")</f>
        <v>#NAME?</v>
      </c>
      <c r="FA52" s="15" t="e" cm="1">
        <f t="array" aca="1" ref="FA52" ca="1">_xll.BDP(C52,"BEST_TARGET_4WK_CHG")</f>
        <v>#NAME?</v>
      </c>
      <c r="FB52" s="15" t="e" cm="1">
        <f t="array" aca="1" ref="FB52" ca="1">_xll.BDP(C52,"BEST_TARGET_3MO_CHG")</f>
        <v>#NAME?</v>
      </c>
      <c r="FC52" s="15" t="e" cm="1">
        <f t="array" aca="1" ref="FC52" ca="1">_xll.BDP(C52,"BEST_TARGET_6MO_CHG")</f>
        <v>#NAME?</v>
      </c>
      <c r="FE52" s="15" t="e" cm="1">
        <f t="array" aca="1" ref="FE52" ca="1">_xll.BDP(C52,"ANNOUNCEMENT_DT")</f>
        <v>#NAME?</v>
      </c>
      <c r="FF52" s="15" t="e" cm="1">
        <f t="array" aca="1" ref="FF52" ca="1">_xll.BDP(C52,"EXPECTED_REPORT_DT")</f>
        <v>#NAME?</v>
      </c>
      <c r="FG52" s="15" t="e" cm="1">
        <f t="array" aca="1" ref="FG52" ca="1">_xll.BDP(C52,"EARNINGS_RELATED_IMPLIED_MOVE")</f>
        <v>#NAME?</v>
      </c>
      <c r="FI52" s="15" t="e" cm="1">
        <f t="array" aca="1" ref="FI52" ca="1">_xll.BDP(C52,"SALES_SURPRISE_LAST_QTR")</f>
        <v>#NAME?</v>
      </c>
      <c r="FJ52" s="15" t="e" cm="1">
        <f t="array" aca="1" ref="FJ52" ca="1">_xll.BDP(C52,"EPS_SURPRISE_LAST_QTR")</f>
        <v>#NAME?</v>
      </c>
      <c r="FL52" s="15" t="e">
        <f ca="1">(_xll.BDP(C52,"VOLUME_AVG_5D"))/1000</f>
        <v>#NAME?</v>
      </c>
      <c r="FM52" s="15" t="e">
        <f ca="1">(_xll.BDP(C52,"VOLUME_AVG_3M"))/1000</f>
        <v>#NAME?</v>
      </c>
      <c r="FN52" s="15" t="e">
        <f ca="1">(_xll.BDP(C52,"VOLUME_AVG_6M"))/1000</f>
        <v>#NAME?</v>
      </c>
      <c r="FP52" s="15" t="e" cm="1">
        <f t="array" aca="1" ref="FP52" ca="1">_xll.BDP(C52,"CIE_DES")</f>
        <v>#NAME?</v>
      </c>
      <c r="FQ52" s="15" t="s">
        <v>877</v>
      </c>
      <c r="FS52" s="15" t="e" cm="1">
        <f t="array" aca="1" ref="FS52" ca="1">_xll.BDP(C52,"HIGH_52WEEK")</f>
        <v>#NAME?</v>
      </c>
      <c r="FT52" s="15" t="e" cm="1">
        <f t="array" aca="1" ref="FT52" ca="1">_xll.BDP(C52,"LOW_52WEEK")</f>
        <v>#NAME?</v>
      </c>
      <c r="FV52" s="15" t="e" cm="1">
        <f t="array" aca="1" ref="FV52" ca="1">_xll.BDP(C52,"CHG_PCT_WTD")</f>
        <v>#NAME?</v>
      </c>
      <c r="FW52" s="15" t="e" cm="1">
        <f t="array" aca="1" ref="FW52" ca="1">_xll.BDP(C52,"CHG_PCT_MTD")</f>
        <v>#NAME?</v>
      </c>
      <c r="FX52" s="15" t="e" cm="1">
        <f t="array" aca="1" ref="FX52" ca="1">_xll.BDP(C52,"CHG_PCT_YTD")</f>
        <v>#NAME?</v>
      </c>
      <c r="FY52" s="15" t="e" cm="1">
        <f t="array" aca="1" ref="FY52" ca="1">_xll.BDP(C52,"CHG_PCT_1YR")</f>
        <v>#NAME?</v>
      </c>
      <c r="GA52" s="15" t="e">
        <f ca="1">_xll.BDP($C52,"BEST_NET_DEBT","best_fperiod_override=19Y")</f>
        <v>#NAME?</v>
      </c>
      <c r="GB52" s="15" t="e">
        <f ca="1">_xll.BDP($C52,"BEST_NET_DEBT","best_fperiod_override=20Y")</f>
        <v>#NAME?</v>
      </c>
      <c r="GC52" s="15" t="e">
        <f ca="1">_xll.BDP($C52,"BEST_NET_DEBT","best_fperiod_override=21Y")</f>
        <v>#NAME?</v>
      </c>
      <c r="GD52" s="15" t="e">
        <f ca="1">_xll.BDP($C52,"BEST_NET_DEBT","best_fperiod_override=22Y")</f>
        <v>#NAME?</v>
      </c>
      <c r="GE52" s="15" t="e">
        <f ca="1">_xll.BDP($C52,"BEST_NET_DEBT","best_fperiod_override=23Y")</f>
        <v>#NAME?</v>
      </c>
      <c r="GG52" s="15" t="e">
        <f t="shared" ca="1" si="274"/>
        <v>#NAME?</v>
      </c>
      <c r="GH52" s="15" t="e">
        <f t="shared" ca="1" si="275"/>
        <v>#NAME?</v>
      </c>
      <c r="GI52" s="15" t="e">
        <f t="shared" ca="1" si="276"/>
        <v>#NAME?</v>
      </c>
      <c r="GJ52" s="15" t="e">
        <f t="shared" ca="1" si="277"/>
        <v>#NAME?</v>
      </c>
      <c r="GK52" s="15" t="e">
        <f t="shared" ca="1" si="278"/>
        <v>#NAME?</v>
      </c>
      <c r="GM52" s="15" t="e" cm="1">
        <f t="array" aca="1" ref="GM52" ca="1">_xll.BDP(C52,"NET_DEBT_TO_EBITDA")</f>
        <v>#NAME?</v>
      </c>
      <c r="GN52" s="15" t="e" cm="1">
        <f t="array" aca="1" ref="GN52" ca="1">_xll.BDP(C52,"EBIT_TO_INT_EXP")</f>
        <v>#NAME?</v>
      </c>
      <c r="GO52" s="15" t="e" cm="1">
        <f t="array" aca="1" ref="GO52" ca="1">_xll.BDP(C52,"TOT_DEBT_TO_TOT_EQY")</f>
        <v>#NAME?</v>
      </c>
      <c r="GP52" s="15" t="e" cm="1">
        <f t="array" aca="1" ref="GP52" ca="1">_xll.BDP(C52,"TOT_DEBT_TO_TOT_ASSET")</f>
        <v>#NAME?</v>
      </c>
      <c r="GQ52" s="15" t="e" cm="1">
        <f t="array" aca="1" ref="GQ52" ca="1">_xll.BDP(C52,"ALTMAN_Z_SCORE")</f>
        <v>#NAME?</v>
      </c>
      <c r="GR52" s="15" t="e" cm="1">
        <f t="array" aca="1" ref="GR52" ca="1">_xll.BDP(C52,"CASH_%_CURRENT_MARKET_CAP")</f>
        <v>#NAME?</v>
      </c>
      <c r="GS52" s="15" t="e" cm="1">
        <f t="array" aca="1" ref="GS52" ca="1">_xll.BDP(C52,"CASH_TO_TOT_ASSET")</f>
        <v>#NAME?</v>
      </c>
      <c r="GU52" s="15" t="e" cm="1">
        <f t="array" aca="1" ref="GU52" ca="1">_xll.BDP(C52,"BOARD_SIZE")</f>
        <v>#NAME?</v>
      </c>
      <c r="GV52" s="15" t="e" cm="1">
        <f t="array" aca="1" ref="GV52" ca="1">_xll.BDP(C52,"PCT_INDEPENDENT_DIRECTORS")</f>
        <v>#NAME?</v>
      </c>
      <c r="GW52" s="15" t="e" cm="1">
        <f t="array" aca="1" ref="GW52" ca="1">_xll.BDP(C52,"BOARD_MEETING_ATTENDANCE_PCT")</f>
        <v>#NAME?</v>
      </c>
      <c r="GX52" s="15" t="e" cm="1">
        <f t="array" aca="1" ref="GX52" ca="1">_xll.BDP(C52,"BOARD_MEETINGS_PER_YR")</f>
        <v>#NAME?</v>
      </c>
      <c r="GY52" s="15" t="e" cm="1">
        <f t="array" aca="1" ref="GY52" ca="1">_xll.BDP(C52,"NUMBER_OF_WOMEN_ON_BOARD")</f>
        <v>#NAME?</v>
      </c>
      <c r="GZ52" s="15" t="e" cm="1">
        <f t="array" aca="1" ref="GZ52" ca="1">_xll.BDP(C52,"BOARD_AVERAGE_TENURE")</f>
        <v>#NAME?</v>
      </c>
      <c r="HA52" s="15" t="e" cm="1">
        <f t="array" aca="1" ref="HA52" ca="1">_xll.BDP(C52,"BOARD_AVERAGE_AGE")</f>
        <v>#NAME?</v>
      </c>
      <c r="HC52" s="15" t="e" cm="1">
        <f t="array" aca="1" ref="HC52" ca="1">_xll.BDP(C52,"TOT_COMP_AW_TO_CEO_&amp;_EQUIV")</f>
        <v>#NAME?</v>
      </c>
      <c r="HD52" s="15" t="e" cm="1">
        <f t="array" aca="1" ref="HD52" ca="1">_xll.BDP(C52,"TOT_COMPENSATION_AW_TO_EXECS")</f>
        <v>#NAME?</v>
      </c>
      <c r="HE52" s="15" t="e" cm="1">
        <f t="array" aca="1" ref="HE52" ca="1">_xll.BDP(C52,"CF_STOCK_BASED_COMPENSATION")</f>
        <v>#NAME?</v>
      </c>
      <c r="HF52" s="15" t="e" cm="1">
        <f t="array" aca="1" ref="HF52" ca="1">_xll.BDP(C52,"AVERAGE_BOD_TOTAL_COMPENSATION")</f>
        <v>#NAME?</v>
      </c>
      <c r="HH52" s="15" t="e" cm="1">
        <f t="array" aca="1" ref="HH52" ca="1">_xll.BDP(C52,"ISS_QUALITYSCORE")</f>
        <v>#NAME?</v>
      </c>
      <c r="HK52" s="15" t="e" cm="1">
        <f t="array" aca="1" ref="HK52" ca="1">_xll.BDP(C52,"EQY_SH_OUT")</f>
        <v>#NAME?</v>
      </c>
      <c r="HL52" s="15" t="e">
        <f t="shared" ca="1" si="279"/>
        <v>#NAME?</v>
      </c>
      <c r="HN52" s="15">
        <v>8.5</v>
      </c>
      <c r="HO52" s="15">
        <v>2</v>
      </c>
      <c r="HP52" s="39" t="e">
        <f t="shared" ca="1" si="280"/>
        <v>#NAME?</v>
      </c>
      <c r="HQ52" s="15" t="e">
        <f t="shared" ca="1" si="281"/>
        <v>#NAME?</v>
      </c>
      <c r="HS52" s="15" t="e">
        <f t="shared" ca="1" si="302"/>
        <v>#NAME?</v>
      </c>
      <c r="HU52" s="15" t="e">
        <f t="shared" ca="1" si="282"/>
        <v>#NAME?</v>
      </c>
      <c r="HW52" s="15" t="e">
        <f t="shared" ca="1" si="303"/>
        <v>#NAME?</v>
      </c>
      <c r="HY52" s="39" t="e">
        <f t="shared" ca="1" si="283"/>
        <v>#NAME?</v>
      </c>
      <c r="IA52" s="15" t="e">
        <f t="shared" ca="1" si="284"/>
        <v>#NAME?</v>
      </c>
      <c r="IB52" s="15" t="e">
        <f t="shared" ca="1" si="285"/>
        <v>#NAME?</v>
      </c>
      <c r="IC52" s="15" t="e">
        <f t="shared" ca="1" si="286"/>
        <v>#NAME?</v>
      </c>
      <c r="ID52" s="15" t="e">
        <f t="shared" ca="1" si="287"/>
        <v>#NAME?</v>
      </c>
      <c r="IE52" s="39" t="e">
        <f t="shared" ca="1" si="288"/>
        <v>#NAME?</v>
      </c>
      <c r="IF52" s="39">
        <f t="shared" si="289"/>
        <v>2.5394068246415324</v>
      </c>
      <c r="IG52" s="39" t="e">
        <f t="shared" ca="1" si="290"/>
        <v>#NAME?</v>
      </c>
      <c r="II52" s="15">
        <f t="shared" si="304"/>
        <v>33</v>
      </c>
    </row>
    <row r="53" spans="1:243">
      <c r="A53" s="15">
        <f t="shared" si="305"/>
        <v>33</v>
      </c>
      <c r="B53" s="15" t="s">
        <v>70</v>
      </c>
      <c r="C53" s="15" t="s">
        <v>525</v>
      </c>
      <c r="D53" s="15" t="s">
        <v>69</v>
      </c>
      <c r="E53" s="15" t="str">
        <f t="shared" si="236"/>
        <v>ATVI34</v>
      </c>
      <c r="F53" s="15">
        <f t="shared" si="237"/>
        <v>33</v>
      </c>
      <c r="G53" s="15" t="str">
        <f t="shared" si="238"/>
        <v>Activision Blizzard Inc</v>
      </c>
      <c r="H53" s="24">
        <v>2.1007300000000003E-3</v>
      </c>
      <c r="I53" s="15" t="e" cm="1">
        <f t="array" aca="1" ref="I53" ca="1">_xll.BDP(C53,"GICS_SECTOR_NAME")</f>
        <v>#NAME?</v>
      </c>
      <c r="J53" s="15" t="e">
        <f t="shared" ca="1" si="239"/>
        <v>#NAME?</v>
      </c>
      <c r="K53" s="46" t="e" cm="1">
        <f t="array" aca="1" ref="K53" ca="1">_xll.BDP(C53,"BEST_PE_RATIO")</f>
        <v>#NAME?</v>
      </c>
      <c r="L53" s="46" t="e" cm="1">
        <f t="array" aca="1" ref="L53" ca="1">_xll.BDP(C53,"px_last")</f>
        <v>#NAME?</v>
      </c>
      <c r="M53" s="15" t="e" cm="1">
        <f t="array" aca="1" ref="M53" ca="1">_xll.BDP(C53,"COUNTRY_FULL_NAME")</f>
        <v>#NAME?</v>
      </c>
      <c r="N53" s="15" t="e" cm="1">
        <f t="array" aca="1" ref="N53" ca="1">_xll.BDP(C53,"px_last")</f>
        <v>#NAME?</v>
      </c>
      <c r="O53" s="15" t="e" cm="1">
        <f t="array" aca="1" ref="O53" ca="1">_xll.BDP(C53,"CRNCY")</f>
        <v>#NAME?</v>
      </c>
      <c r="Q53" s="15" t="e" cm="1">
        <f t="array" aca="1" ref="Q53" ca="1">_xll.BDP(C53,"GICS_SECTOR_NAME")</f>
        <v>#NAME?</v>
      </c>
      <c r="R53" s="15" t="e" cm="1">
        <f t="array" aca="1" ref="R53" ca="1">_xll.BDP(C53,"GICS_INDUSTRY_NAME")</f>
        <v>#NAME?</v>
      </c>
      <c r="S53" s="15" t="e" cm="1">
        <f t="array" aca="1" ref="S53" ca="1">_xll.BDP(C53,"GICS_INDUSTRY_GROUP_NAME")</f>
        <v>#NAME?</v>
      </c>
      <c r="T53" s="15" t="e" cm="1">
        <f t="array" aca="1" ref="T53" ca="1">_xll.BDP(C53,"GICS_SUB_INDUSTRY_NAME")</f>
        <v>#NAME?</v>
      </c>
      <c r="U53" s="15" t="s">
        <v>1521</v>
      </c>
      <c r="V53" s="15">
        <f>_xll.BDH(C53,"SALES_REV_TURN","FY 2009","FY 2009","Currency=USD","Period=FY","BEST_FPERIOD_OVERRIDE=FY","FILING_STATUS=MR","SCALING_FORMAT=MLN","FA_ADJUSTED=Adjusted","Sort=A","Dates=H","DateFormat=P","Fill=—","Direction=H","UseDPDF=Y")</f>
        <v>4279</v>
      </c>
      <c r="W53" s="15">
        <f>_xll.BDH(C53,"SALES_REV_TURN","FY 2019","FY 2019","Currency=USD","Period=FY","BEST_FPERIOD_OVERRIDE=FY","FILING_STATUS=MR","SCALING_FORMAT=MLN","FA_ADJUSTED=Adjusted","Sort=A","Dates=H","DateFormat=P","Fill=—","Direction=H","UseDPDF=Y")</f>
        <v>6489</v>
      </c>
      <c r="X53" s="15">
        <f>_xll.BDH(C53,"SALES_REV_TURN","FY 2020","FY 2020","Currency=USD","Period=FY","BEST_FPERIOD_OVERRIDE=FY","FILING_STATUS=MR","SCALING_FORMAT=MLN","FA_ADJUSTED=Adjusted","Sort=A","Dates=H","DateFormat=P","Fill=—","Direction=H","UseDPDF=Y")</f>
        <v>8086</v>
      </c>
      <c r="Y53" s="15">
        <f>_xll.BDH(C53,"SALES_REV_TURN","FY 2021","FY 2021","Currency=USD","Period=FY","BEST_FPERIOD_OVERRIDE=FY","FILING_STATUS=MR","SCALING_FORMAT=MLN","FA_ADJUSTED=Adjusted","Sort=A","Dates=H","DateFormat=P","Fill=—","Direction=H","UseDPDF=Y")</f>
        <v>8803</v>
      </c>
      <c r="Z53" s="15">
        <f>_xll.BDH(C53,"SALES_REV_TURN","FY 2022","FY 2022","Currency=USD","Period=FY","BEST_FPERIOD_OVERRIDE=FY","FILING_STATUS=MR","SCALING_FORMAT=MLN","FA_ADJUSTED=Adjusted","Sort=A","Dates=H","DateFormat=P","Fill=—","Direction=H","UseDPDF=Y")</f>
        <v>7528</v>
      </c>
      <c r="AA53" s="15" t="e">
        <f ca="1">+_xll.BDP($C53,AA$15,"BEST_FPERIOD_OVERRIDE="&amp;AA$16)</f>
        <v>#NAME?</v>
      </c>
      <c r="AB53" s="15" t="e">
        <f ca="1">+_xll.BDP($C53,AB$15,"BEST_FPERIOD_OVERRIDE="&amp;AB$16)</f>
        <v>#NAME?</v>
      </c>
      <c r="AC53" s="15" t="e">
        <f ca="1">+_xll.BDP($C53,AC$15,"BEST_FPERIOD_OVERRIDE="&amp;AC$16)</f>
        <v>#NAME?</v>
      </c>
      <c r="AD53" s="15" t="e">
        <f ca="1">+_xll.BDP($C53,AD$15,"BEST_FPERIOD_OVERRIDE="&amp;AD$16)</f>
        <v>#NAME?</v>
      </c>
      <c r="AF53" s="25">
        <f t="shared" si="240"/>
        <v>0.24610879950685782</v>
      </c>
      <c r="AG53" s="25">
        <f t="shared" si="241"/>
        <v>8.8671778382389377E-2</v>
      </c>
      <c r="AH53" s="25">
        <f t="shared" si="242"/>
        <v>-0.14483698739066231</v>
      </c>
      <c r="AI53" s="25" t="e">
        <f t="shared" ca="1" si="243"/>
        <v>#NAME?</v>
      </c>
      <c r="AJ53" s="25" t="e">
        <f t="shared" ca="1" si="244"/>
        <v>#NAME?</v>
      </c>
      <c r="AK53" s="25" t="e">
        <f t="shared" ca="1" si="245"/>
        <v>#NAME?</v>
      </c>
      <c r="AL53" s="25" t="e">
        <f t="shared" ca="1" si="291"/>
        <v>#NAME?</v>
      </c>
      <c r="AM53" s="25" t="e">
        <f t="shared" ca="1" si="246"/>
        <v>#NAME?</v>
      </c>
      <c r="AN53" s="25">
        <f t="shared" si="247"/>
        <v>4.2517967777462307E-2</v>
      </c>
      <c r="AP53" s="15">
        <f>_xll.BDH(C53,"EBITDA","FY 2009","FY 2009","Currency=USD","Period=FY","BEST_FPERIOD_OVERRIDE=FY","FILING_STATUS=MR","SCALING_FORMAT=MLN","FA_ADJUSTED=Adjusted","Sort=A","Dates=H","DateFormat=P","Fill=—","Direction=H","UseDPDF=Y")</f>
        <v>1068</v>
      </c>
      <c r="AQ53" s="15">
        <f>_xll.BDH(C53,"EBITDA","FY 2019","FY 2019","Currency=USD","Period=FY","BEST_FPERIOD_OVERRIDE=FY","FILING_STATUS=MR","SCALING_FORMAT=MLN","FA_ADJUSTED=Adjusted","Sort=A","Dates=H","DateFormat=P","Fill=—","Direction=H","UseDPDF=Y")</f>
        <v>2367</v>
      </c>
      <c r="AR53" s="15">
        <f>_xll.BDH(C53,"EBITDA","FY 2020","FY 2020","Currency=USD","Period=FY","BEST_FPERIOD_OVERRIDE=FY","FILING_STATUS=MR","SCALING_FORMAT=MLN","FA_ADJUSTED=Adjusted","Sort=A","Dates=H","DateFormat=P","Fill=—","Direction=H","UseDPDF=Y")</f>
        <v>3349</v>
      </c>
      <c r="AS53" s="15">
        <f>_xll.BDH(C53,"EBITDA","FY 2021","FY 2021","Currency=USD","Period=FY","BEST_FPERIOD_OVERRIDE=FY","FILING_STATUS=MR","SCALING_FORMAT=MLN","FA_ADJUSTED=Adjusted","Sort=A","Dates=H","DateFormat=P","Fill=—","Direction=H","UseDPDF=Y")</f>
        <v>3854</v>
      </c>
      <c r="AT53" s="15">
        <f>_xll.BDH(C53,"EBITDA","FY 2022","FY 2022","Currency=USD","Period=FY","BEST_FPERIOD_OVERRIDE=FY","FILING_STATUS=MR","SCALING_FORMAT=MLN","FA_ADJUSTED=Adjusted","Sort=A","Dates=H","DateFormat=P","Fill=—","Direction=H","UseDPDF=Y")</f>
        <v>2166</v>
      </c>
      <c r="AU53" s="15" t="e">
        <f ca="1">+_xll.BDP($C53,AU$15,"BEST_FPERIOD_OVERRIDE="&amp;AU$16)</f>
        <v>#NAME?</v>
      </c>
      <c r="AV53" s="15" t="e">
        <f ca="1">+_xll.BDP($C53,AV$15,"BEST_FPERIOD_OVERRIDE="&amp;AV$16)</f>
        <v>#NAME?</v>
      </c>
      <c r="AW53" s="15" t="e">
        <f ca="1">+_xll.BDP($C53,AW$15,"BEST_FPERIOD_OVERRIDE="&amp;AW$16)</f>
        <v>#NAME?</v>
      </c>
      <c r="AX53" s="15" t="e">
        <f ca="1">+_xll.BDP($C53,AX$15,"BEST_FPERIOD_OVERRIDE="&amp;AX$16)</f>
        <v>#NAME?</v>
      </c>
      <c r="AZ53" s="25">
        <f t="shared" si="248"/>
        <v>0.41487114490916777</v>
      </c>
      <c r="BA53" s="25">
        <f t="shared" si="249"/>
        <v>0.15079128097939676</v>
      </c>
      <c r="BB53" s="25">
        <f t="shared" si="250"/>
        <v>-0.43798650752464974</v>
      </c>
      <c r="BC53" s="25" t="e">
        <f t="shared" ca="1" si="251"/>
        <v>#NAME?</v>
      </c>
      <c r="BD53" s="25" t="e">
        <f t="shared" ca="1" si="252"/>
        <v>#NAME?</v>
      </c>
      <c r="BE53" s="25" t="e">
        <f t="shared" ca="1" si="253"/>
        <v>#NAME?</v>
      </c>
      <c r="BF53" s="25" t="e">
        <f t="shared" ca="1" si="292"/>
        <v>#NAME?</v>
      </c>
      <c r="BG53" s="25" t="e">
        <f t="shared" ca="1" si="254"/>
        <v>#NAME?</v>
      </c>
      <c r="BH53" s="25">
        <f t="shared" si="255"/>
        <v>8.2836036445008698E-2</v>
      </c>
      <c r="BJ53" s="25">
        <f t="shared" si="256"/>
        <v>0.36477115117891817</v>
      </c>
      <c r="BK53" s="25">
        <f t="shared" si="257"/>
        <v>0.41417264407618104</v>
      </c>
      <c r="BL53" s="25">
        <f t="shared" si="258"/>
        <v>0.43780529364989207</v>
      </c>
      <c r="BM53" s="25">
        <f t="shared" si="259"/>
        <v>0.2877258235919235</v>
      </c>
      <c r="BN53" s="25" t="e">
        <f t="shared" ca="1" si="260"/>
        <v>#NAME?</v>
      </c>
      <c r="BO53" s="25" t="e">
        <f t="shared" ca="1" si="261"/>
        <v>#NAME?</v>
      </c>
      <c r="BP53" s="25" t="e">
        <f t="shared" ca="1" si="262"/>
        <v>#NAME?</v>
      </c>
      <c r="BQ53" s="25" t="e">
        <f t="shared" ca="1" si="263"/>
        <v>#NAME?</v>
      </c>
      <c r="BR53" s="15">
        <f>_xll.BDH(C53,"EARN_FOR_COMMON","FY 2009","FY 2009","Currency=USD","Period=FY","BEST_FPERIOD_OVERRIDE=FY","FILING_STATUS=MR","SCALING_FORMAT=MLN","FA_ADJUSTED=Adjusted","Sort=A","Dates=H","DateFormat=P","Fill=—","Direction=H","UseDPDF=Y")</f>
        <v>394.3</v>
      </c>
      <c r="BS53" s="15">
        <f>_xll.BDH(C53,"EARN_FOR_COMMON","FY 2019","FY 2019","Currency=USD","Period=FY","BEST_FPERIOD_OVERRIDE=FY","FILING_STATUS=MR","SCALING_FORMAT=MLN","FA_ADJUSTED=Adjusted","Sort=A","Dates=H","DateFormat=P","Fill=—","Direction=H","UseDPDF=Y")</f>
        <v>1609.2787000000001</v>
      </c>
      <c r="BT53" s="15">
        <f>_xll.BDH(C53,"EARN_FOR_COMMON","FY 2020","FY 2020","Currency=USD","Period=FY","BEST_FPERIOD_OVERRIDE=FY","FILING_STATUS=MR","SCALING_FORMAT=MLN","FA_ADJUSTED=Adjusted","Sort=A","Dates=H","DateFormat=P","Fill=—","Direction=H","UseDPDF=Y")</f>
        <v>2285.5664000000002</v>
      </c>
      <c r="BU53" s="15">
        <f>_xll.BDH(C53,"EARN_FOR_COMMON","FY 2021","FY 2021","Currency=USD","Period=FY","BEST_FPERIOD_OVERRIDE=FY","FILING_STATUS=MR","SCALING_FORMAT=MLN","FA_ADJUSTED=Adjusted","Sort=A","Dates=H","DateFormat=P","Fill=—","Direction=H","UseDPDF=Y")</f>
        <v>2763.3175999999999</v>
      </c>
      <c r="BV53" s="15">
        <f>_xll.BDH(C53,"EARN_FOR_COMMON","FY 2022","FY 2022","Currency=USD","Period=FY","BEST_FPERIOD_OVERRIDE=FY","FILING_STATUS=MR","SCALING_FORMAT=MLN","FA_ADJUSTED=Adjusted","Sort=A","Dates=H","DateFormat=P","Fill=—","Direction=H","UseDPDF=Y")</f>
        <v>1597.5362</v>
      </c>
      <c r="BW53" s="15" t="e">
        <f ca="1">+_xll.BDP($C53,BW$15,"BEST_FPERIOD_OVERRIDE="&amp;BW$16)</f>
        <v>#NAME?</v>
      </c>
      <c r="BX53" s="15" t="e">
        <f ca="1">+_xll.BDP($C53,BX$15,"BEST_FPERIOD_OVERRIDE="&amp;BX$16)</f>
        <v>#NAME?</v>
      </c>
      <c r="BY53" s="15" t="e">
        <f ca="1">+_xll.BDP($C53,BY$15,"BEST_FPERIOD_OVERRIDE="&amp;BY$16)</f>
        <v>#NAME?</v>
      </c>
      <c r="BZ53" s="15" t="e">
        <f ca="1">+_xll.BDP($C53,BZ$15,"BEST_FPERIOD_OVERRIDE="&amp;BZ$16)</f>
        <v>#NAME?</v>
      </c>
      <c r="CB53" s="25">
        <f t="shared" si="264"/>
        <v>0.42024274602031331</v>
      </c>
      <c r="CC53" s="25">
        <f t="shared" si="265"/>
        <v>0.2090296742199218</v>
      </c>
      <c r="CD53" s="25">
        <f t="shared" si="266"/>
        <v>-0.42187745628660267</v>
      </c>
      <c r="CE53" s="25" t="e">
        <f t="shared" ca="1" si="267"/>
        <v>#NAME?</v>
      </c>
      <c r="CF53" s="25" t="e">
        <f t="shared" ca="1" si="268"/>
        <v>#NAME?</v>
      </c>
      <c r="CG53" s="25" t="e">
        <f t="shared" ca="1" si="269"/>
        <v>#NAME?</v>
      </c>
      <c r="CH53" s="25" t="e">
        <f t="shared" ca="1" si="293"/>
        <v>#NAME?</v>
      </c>
      <c r="CI53" s="25" t="e">
        <f t="shared" ca="1" si="270"/>
        <v>#NAME?</v>
      </c>
      <c r="CJ53" s="25">
        <f t="shared" si="271"/>
        <v>0.15101358267290066</v>
      </c>
      <c r="CM53" s="25">
        <f t="shared" si="294"/>
        <v>0.24800103251656652</v>
      </c>
      <c r="CN53" s="25">
        <f t="shared" si="295"/>
        <v>0.28265723472668813</v>
      </c>
      <c r="CO53" s="25">
        <f t="shared" si="296"/>
        <v>0.31390635010791773</v>
      </c>
      <c r="CP53" s="25">
        <f t="shared" si="297"/>
        <v>0.21221256641870351</v>
      </c>
      <c r="CQ53" s="25" t="e">
        <f t="shared" ca="1" si="298"/>
        <v>#NAME?</v>
      </c>
      <c r="CR53" s="25" t="e">
        <f t="shared" ca="1" si="299"/>
        <v>#NAME?</v>
      </c>
      <c r="CS53" s="25" t="e">
        <f t="shared" ca="1" si="300"/>
        <v>#NAME?</v>
      </c>
      <c r="CT53" s="15" t="e">
        <f t="shared" ca="1" si="301"/>
        <v>#NAME?</v>
      </c>
      <c r="CU53" s="25">
        <f>_xll.BDH($C53,"RETURN_ON_INV_CAPITAL","FY 2019","FY 2019","Currency=USD","Period=FY","BEST_FPERIOD_OVERRIDE=FY","FILING_STATUS=MR","FA_ADJUSTED=GAAP","Sort=A","Dates=H","DateFormat=P","Fill=—","Direction=H","UseDPDF=Y")/100</f>
        <v>0.102252</v>
      </c>
      <c r="CV53" s="25">
        <f>_xll.BDH($C53,"RETURN_ON_INV_CAPITAL","FY 2020","FY 2020","Currency=USD","Period=FY","BEST_FPERIOD_OVERRIDE=FY","FILING_STATUS=MR","FA_ADJUSTED=GAAP","Sort=A","Dates=H","DateFormat=P","Fill=—","Direction=H","UseDPDF=Y")/100</f>
        <v>0.138269</v>
      </c>
      <c r="CW53" s="25">
        <f>_xll.BDH($C53,"RETURN_ON_INV_CAPITAL","FY 2021","FY 2021","Currency=USD","Period=FY","BEST_FPERIOD_OVERRIDE=FY","FILING_STATUS=MR","FA_ADJUSTED=GAAP","Sort=A","Dates=H","DateFormat=P","Fill=—","Direction=H","UseDPDF=Y")/100</f>
        <v>0.14339000000000002</v>
      </c>
      <c r="CX53" s="25">
        <f>_xll.BDH(C53,"RETURN_COM_EQY","FY 2022","FY 2022","Currency=USD","Period=FY","BEST_FPERIOD_OVERRIDE=FY","FILING_STATUS=MR","FA_ADJUSTED=GAAP","Sort=A","Dates=H","DateFormat=P","Fill=—","Direction=H","UseDPDF=Y")/100</f>
        <v>8.2135E-2</v>
      </c>
      <c r="CZ53" s="15">
        <f>_xll.BDH($C53,"RETURN_COM_EQY","FY 2019","FY 2019","Currency=USD","Period=FY","BEST_FPERIOD_OVERRIDE=FY","FILING_STATUS=MR","FA_ADJUSTED=GAAP","Sort=A","Dates=H","DateFormat=P","Fill=—","Direction=H","UseDPDF=Y")/100</f>
        <v>0.12441000000000001</v>
      </c>
      <c r="DA53" s="15">
        <f>_xll.BDH($C53,"RETURN_COM_EQY","FY 2020","FY 2020","Currency=USD","Period=FY","BEST_FPERIOD_OVERRIDE=FY","FILING_STATUS=MR","FA_ADJUSTED=GAAP","Sort=A","Dates=H","DateFormat=P","Fill=—","Direction=H","UseDPDF=Y")/100</f>
        <v>0.15781900000000001</v>
      </c>
      <c r="DB53" s="15">
        <f>_xll.BDH($C53,"RETURN_COM_EQY","FY 2021","FY 2021","Currency=USD","Period=FY","BEST_FPERIOD_OVERRIDE=FY","FILING_STATUS=MR","FA_ADJUSTED=GAAP","Sort=A","Dates=H","DateFormat=P","Fill=—","Direction=H","UseDPDF=Y")/100</f>
        <v>0.16539999999999999</v>
      </c>
      <c r="DC53" s="25">
        <f>_xll.BDH(C53,"RETURN_COM_EQY","FY 2022","FY 2022","Currency=USD","Period=FY","BEST_FPERIOD_OVERRIDE=FY","FILING_STATUS=MR","FA_ADJUSTED=GAAP","Sort=A","Dates=H","DateFormat=P","Fill=—","Direction=H","UseDPDF=Y")</f>
        <v>8.2134999999999998</v>
      </c>
      <c r="DD53" s="15" t="e">
        <f ca="1">(_xll.BDP(C53,"BEST_ROE","best_fperiod_override=23Y"))/100</f>
        <v>#NAME?</v>
      </c>
      <c r="DF53" s="25" t="e">
        <f ca="1">(_xll.BDP($C53,"BEST_DIV_YLD","best_fperiod_override=19Y"))/100</f>
        <v>#NAME?</v>
      </c>
      <c r="DG53" s="25" t="e">
        <f ca="1">(_xll.BDP($C53,"BEST_DIV_YLD","best_fperiod_override=20Y"))/100</f>
        <v>#NAME?</v>
      </c>
      <c r="DH53" s="25" t="e">
        <f ca="1">(_xll.BDP($C53,"BEST_DIV_YLD","best_fperiod_override=21Y"))/100</f>
        <v>#NAME?</v>
      </c>
      <c r="DI53" s="25" t="e">
        <f ca="1">(_xll.BDP($C53,"BEST_DIV_YLD","best_fperiod_override=22Y"))/100</f>
        <v>#NAME?</v>
      </c>
      <c r="DJ53" s="25" t="e">
        <f ca="1">(_xll.BDP($C53,"BEST_DIV_YLD","best_fperiod_override=23Y"))/100</f>
        <v>#NAME?</v>
      </c>
      <c r="DL53" s="48" t="e" cm="1">
        <f t="array" aca="1" ref="DL53" ca="1">_xll.BDP($C53,$DL$12)/1000</f>
        <v>#NAME?</v>
      </c>
      <c r="DM53" s="48" t="e" cm="1">
        <f t="array" aca="1" ref="DM53" ca="1">_xll.BDP($C53,$DL$13)*1000</f>
        <v>#NAME?</v>
      </c>
      <c r="DN53" s="48" t="e">
        <f t="shared" ca="1" si="273"/>
        <v>#NAME?</v>
      </c>
      <c r="DO53" s="48" t="e" cm="1">
        <f t="array" aca="1" ref="DO53" ca="1">_xll.BDP($C53,$DL$15)*1000</f>
        <v>#NAME?</v>
      </c>
      <c r="DQ53" s="15" t="e" cm="1">
        <f t="array" aca="1" ref="DQ53" ca="1">_xll.BDP(C53,"WACC")</f>
        <v>#NAME?</v>
      </c>
      <c r="DR53" s="15" t="e" cm="1">
        <f t="array" aca="1" ref="DR53" ca="1">_xll.BDP(C53,"WACC_COST_EQUITY")</f>
        <v>#NAME?</v>
      </c>
      <c r="DS53" s="15" t="e" cm="1">
        <f t="array" aca="1" ref="DS53" ca="1">_xll.BDP(C53,"WACC_COST_EQUITY")</f>
        <v>#NAME?</v>
      </c>
      <c r="DU53" s="15" t="e" cm="1">
        <f t="array" aca="1" ref="DU53" ca="1">_xll.BDP(C53,"BEST_PE_RATIO")</f>
        <v>#NAME?</v>
      </c>
      <c r="DV53" s="15" t="e" cm="1">
        <f t="array" aca="1" ref="DV53" ca="1">_xll.BDP(C53,"FIVE_YR_AVG_PRICE_EARNINGS")</f>
        <v>#NAME?</v>
      </c>
      <c r="DW53" s="15" t="e" cm="1">
        <f t="array" aca="1" ref="DW53" ca="1">_xll.BDP(C53,"10_YEAR_MOVING_AVERAGE_PE")</f>
        <v>#NAME?</v>
      </c>
      <c r="DY53" s="15" t="e" cm="1">
        <f t="array" aca="1" ref="DY53" ca="1">_xll.BDP(C53,"BEST_CUR_EV_TO_EBITDA")</f>
        <v>#NAME?</v>
      </c>
      <c r="DZ53" s="15" t="e" cm="1">
        <f t="array" aca="1" ref="DZ53" ca="1">_xll.BDP(C53,"FIVE_YEAR_AVG_EV_TO_T12_EBITDA")</f>
        <v>#NAME?</v>
      </c>
      <c r="EB53" s="15" t="e" cm="1">
        <f t="array" aca="1" ref="EB53" ca="1">_xll.BDP(C53,"BEST_PX_BPS_RATIO")</f>
        <v>#NAME?</v>
      </c>
      <c r="EC53" s="15" t="e" cm="1">
        <f t="array" aca="1" ref="EC53" ca="1">_xll.BDP(C53,"FIVE_YEAR_AVG_PRICE_BOOK")</f>
        <v>#NAME?</v>
      </c>
      <c r="ED53" s="15" t="e" cm="1">
        <f t="array" aca="1" ref="ED53" ca="1">_xll.BDP(C53,"EV_TO_T12M_SALES")</f>
        <v>#NAME?</v>
      </c>
      <c r="EE53" s="15" t="e" cm="1">
        <f t="array" aca="1" ref="EE53" ca="1">_xll.BDP(C53,"AVERAGE_EV_TO_T12M_SALES")</f>
        <v>#NAME?</v>
      </c>
      <c r="EF53" s="15" t="e">
        <f ca="1">_xll.BDP(C53,"BEST_CURRENT_EV_BEST_SALES","best_fperiod_override=23Y")</f>
        <v>#NAME?</v>
      </c>
      <c r="EH53" s="15" t="e" cm="1">
        <f t="array" aca="1" ref="EH53" ca="1">_xll.BDP(C53,"CF_FREE_CASH_FLOW")</f>
        <v>#NAME?</v>
      </c>
      <c r="EI53" s="15" t="e" cm="1">
        <f t="array" aca="1" ref="EI53" ca="1">_xll.BDP(C53,"FREE_CASH_FLOW_YIELD")/100</f>
        <v>#NAME?</v>
      </c>
      <c r="EJ53" s="15" t="e" cm="1">
        <f t="array" aca="1" ref="EJ53" ca="1">_xll.BDP(C53,"TRAIL_12M_FREE_CASH_FLOW_PER_SH")</f>
        <v>#NAME?</v>
      </c>
      <c r="EL53" s="15" t="e" cm="1">
        <f t="array" aca="1" ref="EL53" ca="1">_xll.BDP(C53,"CF_CASH_FROM_OPER")</f>
        <v>#NAME?</v>
      </c>
      <c r="EM53" s="15" t="e" cm="1">
        <f t="array" aca="1" ref="EM53" ca="1">_xll.BDP(C53,"CF_CASH_FROM_INV_ACT")</f>
        <v>#NAME?</v>
      </c>
      <c r="EN53" s="15" t="e" cm="1">
        <f t="array" aca="1" ref="EN53" ca="1">_xll.BDP(C53,"CF_CASH_FROM_FNC_ACT")</f>
        <v>#NAME?</v>
      </c>
      <c r="EP53" s="15" t="e" cm="1">
        <f t="array" aca="1" ref="EP53" ca="1">_xll.BDP(C53,"TOT_ANALYST_REC")</f>
        <v>#NAME?</v>
      </c>
      <c r="EQ53" s="15" t="e" cm="1">
        <f t="array" aca="1" ref="EQ53" ca="1">_xll.BDP(C53,"TOT_BUY_REC")</f>
        <v>#NAME?</v>
      </c>
      <c r="ER53" s="15" t="e" cm="1">
        <f t="array" aca="1" ref="ER53" ca="1">_xll.BDP(C53,"TOT_HOLD_REC")</f>
        <v>#NAME?</v>
      </c>
      <c r="ES53" s="15" t="e" cm="1">
        <f t="array" aca="1" ref="ES53" ca="1">_xll.BDP(C53,"TOT_SELL_REC")</f>
        <v>#NAME?</v>
      </c>
      <c r="ET53" s="15" t="e" cm="1">
        <f t="array" aca="1" ref="ET53" ca="1">_xll.BDP(C53,"EQY_REC_CONS")</f>
        <v>#NAME?</v>
      </c>
      <c r="EV53" s="15" t="e" cm="1">
        <f t="array" aca="1" ref="EV53" ca="1">_xll.BDP(C53,"BEST_TARGET_HI")</f>
        <v>#NAME?</v>
      </c>
      <c r="EW53" s="15" t="e" cm="1">
        <f t="array" aca="1" ref="EW53" ca="1">_xll.BDP(C53,"BEST_TARGET_LO")</f>
        <v>#NAME?</v>
      </c>
      <c r="EX53" s="15" t="e" cm="1">
        <f t="array" aca="1" ref="EX53" ca="1">_xll.BDP(C53,"BEST_TARGET_MEDIAN")</f>
        <v>#NAME?</v>
      </c>
      <c r="EZ53" s="15" t="e" cm="1">
        <f t="array" aca="1" ref="EZ53" ca="1">_xll.BDP(C53,"BEST_TARGET_1WK_CHG")</f>
        <v>#NAME?</v>
      </c>
      <c r="FA53" s="15" t="e" cm="1">
        <f t="array" aca="1" ref="FA53" ca="1">_xll.BDP(C53,"BEST_TARGET_4WK_CHG")</f>
        <v>#NAME?</v>
      </c>
      <c r="FB53" s="15" t="e" cm="1">
        <f t="array" aca="1" ref="FB53" ca="1">_xll.BDP(C53,"BEST_TARGET_3MO_CHG")</f>
        <v>#NAME?</v>
      </c>
      <c r="FC53" s="15" t="e" cm="1">
        <f t="array" aca="1" ref="FC53" ca="1">_xll.BDP(C53,"BEST_TARGET_6MO_CHG")</f>
        <v>#NAME?</v>
      </c>
      <c r="FE53" s="15" t="e" cm="1">
        <f t="array" aca="1" ref="FE53" ca="1">_xll.BDP(C53,"ANNOUNCEMENT_DT")</f>
        <v>#NAME?</v>
      </c>
      <c r="FF53" s="15" t="e" cm="1">
        <f t="array" aca="1" ref="FF53" ca="1">_xll.BDP(C53,"EXPECTED_REPORT_DT")</f>
        <v>#NAME?</v>
      </c>
      <c r="FG53" s="15" t="e" cm="1">
        <f t="array" aca="1" ref="FG53" ca="1">_xll.BDP(C53,"EARNINGS_RELATED_IMPLIED_MOVE")</f>
        <v>#NAME?</v>
      </c>
      <c r="FI53" s="15" t="e" cm="1">
        <f t="array" aca="1" ref="FI53" ca="1">_xll.BDP(C53,"SALES_SURPRISE_LAST_QTR")</f>
        <v>#NAME?</v>
      </c>
      <c r="FJ53" s="15" t="e" cm="1">
        <f t="array" aca="1" ref="FJ53" ca="1">_xll.BDP(C53,"EPS_SURPRISE_LAST_QTR")</f>
        <v>#NAME?</v>
      </c>
      <c r="FL53" s="15" t="e">
        <f ca="1">(_xll.BDP(C53,"VOLUME_AVG_5D"))/1000</f>
        <v>#NAME?</v>
      </c>
      <c r="FM53" s="15" t="e">
        <f ca="1">(_xll.BDP(C53,"VOLUME_AVG_3M"))/1000</f>
        <v>#NAME?</v>
      </c>
      <c r="FN53" s="15" t="e">
        <f ca="1">(_xll.BDP(C53,"VOLUME_AVG_6M"))/1000</f>
        <v>#NAME?</v>
      </c>
      <c r="FP53" s="15" t="e" cm="1">
        <f t="array" aca="1" ref="FP53" ca="1">_xll.BDP(C53,"CIE_DES")</f>
        <v>#NAME?</v>
      </c>
      <c r="FQ53" s="15" t="s">
        <v>878</v>
      </c>
      <c r="FS53" s="15" t="e" cm="1">
        <f t="array" aca="1" ref="FS53" ca="1">_xll.BDP(C53,"HIGH_52WEEK")</f>
        <v>#NAME?</v>
      </c>
      <c r="FT53" s="15" t="e" cm="1">
        <f t="array" aca="1" ref="FT53" ca="1">_xll.BDP(C53,"LOW_52WEEK")</f>
        <v>#NAME?</v>
      </c>
      <c r="FV53" s="15" t="e" cm="1">
        <f t="array" aca="1" ref="FV53" ca="1">_xll.BDP(C53,"CHG_PCT_WTD")</f>
        <v>#NAME?</v>
      </c>
      <c r="FW53" s="15" t="e" cm="1">
        <f t="array" aca="1" ref="FW53" ca="1">_xll.BDP(C53,"CHG_PCT_MTD")</f>
        <v>#NAME?</v>
      </c>
      <c r="FX53" s="15" t="e" cm="1">
        <f t="array" aca="1" ref="FX53" ca="1">_xll.BDP(C53,"CHG_PCT_YTD")</f>
        <v>#NAME?</v>
      </c>
      <c r="FY53" s="15" t="e" cm="1">
        <f t="array" aca="1" ref="FY53" ca="1">_xll.BDP(C53,"CHG_PCT_1YR")</f>
        <v>#NAME?</v>
      </c>
      <c r="GA53" s="15" t="e">
        <f ca="1">_xll.BDP($C53,"BEST_NET_DEBT","best_fperiod_override=19Y")</f>
        <v>#NAME?</v>
      </c>
      <c r="GB53" s="15" t="e">
        <f ca="1">_xll.BDP($C53,"BEST_NET_DEBT","best_fperiod_override=20Y")</f>
        <v>#NAME?</v>
      </c>
      <c r="GC53" s="15" t="e">
        <f ca="1">_xll.BDP($C53,"BEST_NET_DEBT","best_fperiod_override=21Y")</f>
        <v>#NAME?</v>
      </c>
      <c r="GD53" s="15" t="e">
        <f ca="1">_xll.BDP($C53,"BEST_NET_DEBT","best_fperiod_override=22Y")</f>
        <v>#NAME?</v>
      </c>
      <c r="GE53" s="15" t="e">
        <f ca="1">_xll.BDP($C53,"BEST_NET_DEBT","best_fperiod_override=23Y")</f>
        <v>#NAME?</v>
      </c>
      <c r="GG53" s="15" t="e">
        <f t="shared" ca="1" si="274"/>
        <v>#NAME?</v>
      </c>
      <c r="GH53" s="15" t="e">
        <f t="shared" ca="1" si="275"/>
        <v>#NAME?</v>
      </c>
      <c r="GI53" s="15" t="e">
        <f t="shared" ca="1" si="276"/>
        <v>#NAME?</v>
      </c>
      <c r="GJ53" s="15" t="e">
        <f t="shared" ca="1" si="277"/>
        <v>#NAME?</v>
      </c>
      <c r="GK53" s="15" t="e">
        <f t="shared" ca="1" si="278"/>
        <v>#NAME?</v>
      </c>
      <c r="GM53" s="15" t="e" cm="1">
        <f t="array" aca="1" ref="GM53" ca="1">_xll.BDP(C53,"NET_DEBT_TO_EBITDA")</f>
        <v>#NAME?</v>
      </c>
      <c r="GN53" s="15" t="e" cm="1">
        <f t="array" aca="1" ref="GN53" ca="1">_xll.BDP(C53,"EBIT_TO_INT_EXP")</f>
        <v>#NAME?</v>
      </c>
      <c r="GO53" s="15" t="e" cm="1">
        <f t="array" aca="1" ref="GO53" ca="1">_xll.BDP(C53,"TOT_DEBT_TO_TOT_EQY")</f>
        <v>#NAME?</v>
      </c>
      <c r="GP53" s="15" t="e" cm="1">
        <f t="array" aca="1" ref="GP53" ca="1">_xll.BDP(C53,"TOT_DEBT_TO_TOT_ASSET")</f>
        <v>#NAME?</v>
      </c>
      <c r="GQ53" s="15" t="e" cm="1">
        <f t="array" aca="1" ref="GQ53" ca="1">_xll.BDP(C53,"ALTMAN_Z_SCORE")</f>
        <v>#NAME?</v>
      </c>
      <c r="GR53" s="15" t="e" cm="1">
        <f t="array" aca="1" ref="GR53" ca="1">_xll.BDP(C53,"CASH_%_CURRENT_MARKET_CAP")</f>
        <v>#NAME?</v>
      </c>
      <c r="GS53" s="15" t="e" cm="1">
        <f t="array" aca="1" ref="GS53" ca="1">_xll.BDP(C53,"CASH_TO_TOT_ASSET")</f>
        <v>#NAME?</v>
      </c>
      <c r="GU53" s="15" t="e" cm="1">
        <f t="array" aca="1" ref="GU53" ca="1">_xll.BDP(C53,"BOARD_SIZE")</f>
        <v>#NAME?</v>
      </c>
      <c r="GV53" s="15" t="e" cm="1">
        <f t="array" aca="1" ref="GV53" ca="1">_xll.BDP(C53,"PCT_INDEPENDENT_DIRECTORS")</f>
        <v>#NAME?</v>
      </c>
      <c r="GW53" s="15" t="e" cm="1">
        <f t="array" aca="1" ref="GW53" ca="1">_xll.BDP(C53,"BOARD_MEETING_ATTENDANCE_PCT")</f>
        <v>#NAME?</v>
      </c>
      <c r="GX53" s="15" t="e" cm="1">
        <f t="array" aca="1" ref="GX53" ca="1">_xll.BDP(C53,"BOARD_MEETINGS_PER_YR")</f>
        <v>#NAME?</v>
      </c>
      <c r="GY53" s="15" t="e" cm="1">
        <f t="array" aca="1" ref="GY53" ca="1">_xll.BDP(C53,"NUMBER_OF_WOMEN_ON_BOARD")</f>
        <v>#NAME?</v>
      </c>
      <c r="GZ53" s="15" t="e" cm="1">
        <f t="array" aca="1" ref="GZ53" ca="1">_xll.BDP(C53,"BOARD_AVERAGE_TENURE")</f>
        <v>#NAME?</v>
      </c>
      <c r="HA53" s="15" t="e" cm="1">
        <f t="array" aca="1" ref="HA53" ca="1">_xll.BDP(C53,"BOARD_AVERAGE_AGE")</f>
        <v>#NAME?</v>
      </c>
      <c r="HC53" s="15" t="e" cm="1">
        <f t="array" aca="1" ref="HC53" ca="1">_xll.BDP(C53,"TOT_COMP_AW_TO_CEO_&amp;_EQUIV")</f>
        <v>#NAME?</v>
      </c>
      <c r="HD53" s="15" t="e" cm="1">
        <f t="array" aca="1" ref="HD53" ca="1">_xll.BDP(C53,"TOT_COMPENSATION_AW_TO_EXECS")</f>
        <v>#NAME?</v>
      </c>
      <c r="HE53" s="15" t="e" cm="1">
        <f t="array" aca="1" ref="HE53" ca="1">_xll.BDP(C53,"CF_STOCK_BASED_COMPENSATION")</f>
        <v>#NAME?</v>
      </c>
      <c r="HF53" s="15" t="e" cm="1">
        <f t="array" aca="1" ref="HF53" ca="1">_xll.BDP(C53,"AVERAGE_BOD_TOTAL_COMPENSATION")</f>
        <v>#NAME?</v>
      </c>
      <c r="HH53" s="15" t="e" cm="1">
        <f t="array" aca="1" ref="HH53" ca="1">_xll.BDP(C53,"ISS_QUALITYSCORE")</f>
        <v>#NAME?</v>
      </c>
      <c r="HK53" s="15" t="e" cm="1">
        <f t="array" aca="1" ref="HK53" ca="1">_xll.BDP(C53,"EQY_SH_OUT")</f>
        <v>#NAME?</v>
      </c>
      <c r="HL53" s="15" t="e">
        <f t="shared" ca="1" si="279"/>
        <v>#NAME?</v>
      </c>
      <c r="HN53" s="15">
        <v>8.5</v>
      </c>
      <c r="HO53" s="15">
        <v>2</v>
      </c>
      <c r="HP53" s="39" t="e">
        <f t="shared" ca="1" si="280"/>
        <v>#NAME?</v>
      </c>
      <c r="HQ53" s="15" t="e">
        <f t="shared" ca="1" si="281"/>
        <v>#NAME?</v>
      </c>
      <c r="HS53" s="15" t="e">
        <f t="shared" ca="1" si="302"/>
        <v>#NAME?</v>
      </c>
      <c r="HU53" s="15" t="e">
        <f t="shared" ca="1" si="282"/>
        <v>#NAME?</v>
      </c>
      <c r="HW53" s="15" t="e">
        <f t="shared" ca="1" si="303"/>
        <v>#NAME?</v>
      </c>
      <c r="HY53" s="39" t="e">
        <f t="shared" ca="1" si="283"/>
        <v>#NAME?</v>
      </c>
      <c r="IA53" s="15" t="e">
        <f t="shared" ca="1" si="284"/>
        <v>#NAME?</v>
      </c>
      <c r="IB53" s="15" t="e">
        <f t="shared" ca="1" si="285"/>
        <v>#NAME?</v>
      </c>
      <c r="IC53" s="15" t="e">
        <f t="shared" ca="1" si="286"/>
        <v>#NAME?</v>
      </c>
      <c r="ID53" s="15" t="e">
        <f t="shared" ca="1" si="287"/>
        <v>#NAME?</v>
      </c>
      <c r="IE53" s="39" t="e">
        <f t="shared" ca="1" si="288"/>
        <v>#NAME?</v>
      </c>
      <c r="IF53" s="39">
        <f t="shared" si="289"/>
        <v>15.101358267290067</v>
      </c>
      <c r="IG53" s="39" t="e">
        <f t="shared" ca="1" si="290"/>
        <v>#NAME?</v>
      </c>
      <c r="II53" s="15">
        <f t="shared" si="304"/>
        <v>34</v>
      </c>
    </row>
    <row r="54" spans="1:243">
      <c r="A54" s="15">
        <f t="shared" si="305"/>
        <v>34</v>
      </c>
      <c r="B54" s="15" t="s">
        <v>72</v>
      </c>
      <c r="C54" s="15" t="s">
        <v>526</v>
      </c>
      <c r="D54" s="15" t="s">
        <v>71</v>
      </c>
      <c r="E54" s="15" t="str">
        <f t="shared" si="236"/>
        <v>AVGO34</v>
      </c>
      <c r="F54" s="15">
        <f t="shared" si="237"/>
        <v>34</v>
      </c>
      <c r="G54" s="15" t="str">
        <f t="shared" si="238"/>
        <v>Broadcom Inc</v>
      </c>
      <c r="H54" s="24">
        <v>7.5853000000000005E-3</v>
      </c>
      <c r="I54" s="15" t="e" cm="1">
        <f t="array" aca="1" ref="I54" ca="1">_xll.BDP(C54,"GICS_SECTOR_NAME")</f>
        <v>#NAME?</v>
      </c>
      <c r="J54" s="15" t="e">
        <f t="shared" ca="1" si="239"/>
        <v>#NAME?</v>
      </c>
      <c r="K54" s="46" t="e" cm="1">
        <f t="array" aca="1" ref="K54" ca="1">_xll.BDP(C54,"BEST_PE_RATIO")</f>
        <v>#NAME?</v>
      </c>
      <c r="L54" s="46" t="e" cm="1">
        <f t="array" aca="1" ref="L54" ca="1">_xll.BDP(C54,"px_last")</f>
        <v>#NAME?</v>
      </c>
      <c r="M54" s="15" t="e" cm="1">
        <f t="array" aca="1" ref="M54" ca="1">_xll.BDP(C54,"COUNTRY_FULL_NAME")</f>
        <v>#NAME?</v>
      </c>
      <c r="N54" s="15" t="e" cm="1">
        <f t="array" aca="1" ref="N54" ca="1">_xll.BDP(C54,"px_last")</f>
        <v>#NAME?</v>
      </c>
      <c r="O54" s="15" t="e" cm="1">
        <f t="array" aca="1" ref="O54" ca="1">_xll.BDP(C54,"CRNCY")</f>
        <v>#NAME?</v>
      </c>
      <c r="Q54" s="15" t="e" cm="1">
        <f t="array" aca="1" ref="Q54" ca="1">_xll.BDP(C54,"GICS_SECTOR_NAME")</f>
        <v>#NAME?</v>
      </c>
      <c r="R54" s="15" t="e" cm="1">
        <f t="array" aca="1" ref="R54" ca="1">_xll.BDP(C54,"GICS_INDUSTRY_NAME")</f>
        <v>#NAME?</v>
      </c>
      <c r="S54" s="15" t="e" cm="1">
        <f t="array" aca="1" ref="S54" ca="1">_xll.BDP(C54,"GICS_INDUSTRY_GROUP_NAME")</f>
        <v>#NAME?</v>
      </c>
      <c r="T54" s="15" t="e" cm="1">
        <f t="array" aca="1" ref="T54" ca="1">_xll.BDP(C54,"GICS_SUB_INDUSTRY_NAME")</f>
        <v>#NAME?</v>
      </c>
      <c r="U54" s="15" t="s">
        <v>1521</v>
      </c>
      <c r="V54" s="15">
        <f>_xll.BDH(C54,"SALES_REV_TURN","FY 2009","FY 2009","Currency=USD","Period=FY","BEST_FPERIOD_OVERRIDE=FY","FILING_STATUS=MR","SCALING_FORMAT=MLN","FA_ADJUSTED=Adjusted","Sort=A","Dates=H","DateFormat=P","Fill=—","Direction=H","UseDPDF=Y")</f>
        <v>1484</v>
      </c>
      <c r="W54" s="15">
        <f>_xll.BDH(C54,"SALES_REV_TURN","FY 2019","FY 2019","Currency=USD","Period=FY","BEST_FPERIOD_OVERRIDE=FY","FILING_STATUS=MR","SCALING_FORMAT=MLN","FA_ADJUSTED=Adjusted","Sort=A","Dates=H","DateFormat=P","Fill=—","Direction=H","UseDPDF=Y")</f>
        <v>22597</v>
      </c>
      <c r="X54" s="15">
        <f>_xll.BDH(C54,"SALES_REV_TURN","FY 2020","FY 2020","Currency=USD","Period=FY","BEST_FPERIOD_OVERRIDE=FY","FILING_STATUS=MR","SCALING_FORMAT=MLN","FA_ADJUSTED=Adjusted","Sort=A","Dates=H","DateFormat=P","Fill=—","Direction=H","UseDPDF=Y")</f>
        <v>23888</v>
      </c>
      <c r="Y54" s="15">
        <f>_xll.BDH(C54,"SALES_REV_TURN","FY 2021","FY 2021","Currency=USD","Period=FY","BEST_FPERIOD_OVERRIDE=FY","FILING_STATUS=MR","SCALING_FORMAT=MLN","FA_ADJUSTED=Adjusted","Sort=A","Dates=H","DateFormat=P","Fill=—","Direction=H","UseDPDF=Y")</f>
        <v>27450</v>
      </c>
      <c r="Z54" s="15">
        <f>_xll.BDH(C54,"SALES_REV_TURN","FY 2022","FY 2022","Currency=USD","Period=FY","BEST_FPERIOD_OVERRIDE=FY","FILING_STATUS=MR","SCALING_FORMAT=MLN","FA_ADJUSTED=Adjusted","Sort=A","Dates=H","DateFormat=P","Fill=—","Direction=H","UseDPDF=Y")</f>
        <v>33203</v>
      </c>
      <c r="AA54" s="15" t="e">
        <f ca="1">+_xll.BDP($C54,AA$15,"BEST_FPERIOD_OVERRIDE="&amp;AA$16)</f>
        <v>#NAME?</v>
      </c>
      <c r="AB54" s="15" t="e">
        <f ca="1">+_xll.BDP($C54,AB$15,"BEST_FPERIOD_OVERRIDE="&amp;AB$16)</f>
        <v>#NAME?</v>
      </c>
      <c r="AC54" s="15" t="e">
        <f ca="1">+_xll.BDP($C54,AC$15,"BEST_FPERIOD_OVERRIDE="&amp;AC$16)</f>
        <v>#NAME?</v>
      </c>
      <c r="AD54" s="15" t="e">
        <f ca="1">+_xll.BDP($C54,AD$15,"BEST_FPERIOD_OVERRIDE="&amp;AD$16)</f>
        <v>#NAME?</v>
      </c>
      <c r="AF54" s="25">
        <f t="shared" si="240"/>
        <v>5.7131477629773775E-2</v>
      </c>
      <c r="AG54" s="25">
        <f t="shared" si="241"/>
        <v>0.14911252511721362</v>
      </c>
      <c r="AH54" s="25">
        <f t="shared" si="242"/>
        <v>0.20958105646630232</v>
      </c>
      <c r="AI54" s="25" t="e">
        <f t="shared" ca="1" si="243"/>
        <v>#NAME?</v>
      </c>
      <c r="AJ54" s="25" t="e">
        <f t="shared" ca="1" si="244"/>
        <v>#NAME?</v>
      </c>
      <c r="AK54" s="25" t="e">
        <f t="shared" ca="1" si="245"/>
        <v>#NAME?</v>
      </c>
      <c r="AL54" s="25" t="e">
        <f t="shared" ca="1" si="291"/>
        <v>#NAME?</v>
      </c>
      <c r="AM54" s="25" t="e">
        <f t="shared" ca="1" si="246"/>
        <v>#NAME?</v>
      </c>
      <c r="AN54" s="25">
        <f t="shared" si="247"/>
        <v>0.31299081640493331</v>
      </c>
      <c r="AP54" s="15">
        <f>_xll.BDH(C54,"EBITDA","FY 2009","FY 2009","Currency=USD","Period=FY","BEST_FPERIOD_OVERRIDE=FY","FILING_STATUS=MR","SCALING_FORMAT=MLN","FA_ADJUSTED=Adjusted","Sort=A","Dates=H","DateFormat=P","Fill=—","Direction=H","UseDPDF=Y")</f>
        <v>302</v>
      </c>
      <c r="AQ54" s="15">
        <f>_xll.BDH(C54,"EBITDA","FY 2019","FY 2019","Currency=USD","Period=FY","BEST_FPERIOD_OVERRIDE=FY","FILING_STATUS=MR","SCALING_FORMAT=MLN","FA_ADJUSTED=Adjusted","Sort=A","Dates=H","DateFormat=P","Fill=—","Direction=H","UseDPDF=Y")</f>
        <v>10340</v>
      </c>
      <c r="AR54" s="15">
        <f>_xll.BDH(C54,"EBITDA","FY 2020","FY 2020","Currency=USD","Period=FY","BEST_FPERIOD_OVERRIDE=FY","FILING_STATUS=MR","SCALING_FORMAT=MLN","FA_ADJUSTED=Adjusted","Sort=A","Dates=H","DateFormat=P","Fill=—","Direction=H","UseDPDF=Y")</f>
        <v>11743</v>
      </c>
      <c r="AS54" s="15">
        <f>_xll.BDH(C54,"EBITDA","FY 2021","FY 2021","Currency=USD","Period=FY","BEST_FPERIOD_OVERRIDE=FY","FILING_STATUS=MR","SCALING_FORMAT=MLN","FA_ADJUSTED=Adjusted","Sort=A","Dates=H","DateFormat=P","Fill=—","Direction=H","UseDPDF=Y")</f>
        <v>14948</v>
      </c>
      <c r="AT54" s="15">
        <f>_xll.BDH(C54,"EBITDA","FY 2022","FY 2022","Currency=USD","Period=FY","BEST_FPERIOD_OVERRIDE=FY","FILING_STATUS=MR","SCALING_FORMAT=MLN","FA_ADJUSTED=Adjusted","Sort=A","Dates=H","DateFormat=P","Fill=—","Direction=H","UseDPDF=Y")</f>
        <v>19484</v>
      </c>
      <c r="AU54" s="15" t="e">
        <f ca="1">+_xll.BDP($C54,AU$15,"BEST_FPERIOD_OVERRIDE="&amp;AU$16)</f>
        <v>#NAME?</v>
      </c>
      <c r="AV54" s="15" t="e">
        <f ca="1">+_xll.BDP($C54,AV$15,"BEST_FPERIOD_OVERRIDE="&amp;AV$16)</f>
        <v>#NAME?</v>
      </c>
      <c r="AW54" s="15" t="e">
        <f ca="1">+_xll.BDP($C54,AW$15,"BEST_FPERIOD_OVERRIDE="&amp;AW$16)</f>
        <v>#NAME?</v>
      </c>
      <c r="AX54" s="15" t="e">
        <f ca="1">+_xll.BDP($C54,AX$15,"BEST_FPERIOD_OVERRIDE="&amp;AX$16)</f>
        <v>#NAME?</v>
      </c>
      <c r="AZ54" s="25">
        <f t="shared" si="248"/>
        <v>0.13568665377176026</v>
      </c>
      <c r="BA54" s="25">
        <f t="shared" si="249"/>
        <v>0.27292855318061826</v>
      </c>
      <c r="BB54" s="25">
        <f t="shared" si="250"/>
        <v>0.30345196681830355</v>
      </c>
      <c r="BC54" s="25" t="e">
        <f t="shared" ca="1" si="251"/>
        <v>#NAME?</v>
      </c>
      <c r="BD54" s="25" t="e">
        <f t="shared" ca="1" si="252"/>
        <v>#NAME?</v>
      </c>
      <c r="BE54" s="25" t="e">
        <f t="shared" ca="1" si="253"/>
        <v>#NAME?</v>
      </c>
      <c r="BF54" s="25" t="e">
        <f t="shared" ca="1" si="292"/>
        <v>#NAME?</v>
      </c>
      <c r="BG54" s="25" t="e">
        <f t="shared" ca="1" si="254"/>
        <v>#NAME?</v>
      </c>
      <c r="BH54" s="25">
        <f t="shared" si="255"/>
        <v>0.42380777308805562</v>
      </c>
      <c r="BJ54" s="25">
        <f t="shared" si="256"/>
        <v>0.45758286498207729</v>
      </c>
      <c r="BK54" s="25">
        <f t="shared" si="257"/>
        <v>0.491585733422639</v>
      </c>
      <c r="BL54" s="25">
        <f t="shared" si="258"/>
        <v>0.54455373406193075</v>
      </c>
      <c r="BM54" s="25">
        <f t="shared" si="259"/>
        <v>0.58681444447790865</v>
      </c>
      <c r="BN54" s="25" t="e">
        <f t="shared" ca="1" si="260"/>
        <v>#NAME?</v>
      </c>
      <c r="BO54" s="25" t="e">
        <f t="shared" ca="1" si="261"/>
        <v>#NAME?</v>
      </c>
      <c r="BP54" s="25" t="e">
        <f t="shared" ca="1" si="262"/>
        <v>#NAME?</v>
      </c>
      <c r="BQ54" s="25" t="e">
        <f t="shared" ca="1" si="263"/>
        <v>#NAME?</v>
      </c>
      <c r="BR54" s="15">
        <f>_xll.BDH(C54,"EARN_FOR_COMMON","FY 2009","FY 2009","Currency=USD","Period=FY","BEST_FPERIOD_OVERRIDE=FY","FILING_STATUS=MR","SCALING_FORMAT=MLN","FA_ADJUSTED=Adjusted","Sort=A","Dates=H","DateFormat=P","Fill=—","Direction=H","UseDPDF=Y")</f>
        <v>56</v>
      </c>
      <c r="BS54" s="15">
        <f>_xll.BDH(C54,"EARN_FOR_COMMON","FY 2019","FY 2019","Currency=USD","Period=FY","BEST_FPERIOD_OVERRIDE=FY","FILING_STATUS=MR","SCALING_FORMAT=MLN","FA_ADJUSTED=Adjusted","Sort=A","Dates=H","DateFormat=P","Fill=—","Direction=H","UseDPDF=Y")</f>
        <v>3504.6950000000002</v>
      </c>
      <c r="BT54" s="15">
        <f>_xll.BDH(C54,"EARN_FOR_COMMON","FY 2020","FY 2020","Currency=USD","Period=FY","BEST_FPERIOD_OVERRIDE=FY","FILING_STATUS=MR","SCALING_FORMAT=MLN","FA_ADJUSTED=Adjusted","Sort=A","Dates=H","DateFormat=P","Fill=—","Direction=H","UseDPDF=Y")</f>
        <v>3222.2091</v>
      </c>
      <c r="BU54" s="15">
        <f>_xll.BDH(C54,"EARN_FOR_COMMON","FY 2021","FY 2021","Currency=USD","Period=FY","BEST_FPERIOD_OVERRIDE=FY","FILING_STATUS=MR","SCALING_FORMAT=MLN","FA_ADJUSTED=Adjusted","Sort=A","Dates=H","DateFormat=P","Fill=—","Direction=H","UseDPDF=Y")</f>
        <v>6763.7111999999997</v>
      </c>
      <c r="BV54" s="15">
        <f>_xll.BDH(C54,"EARN_FOR_COMMON","FY 2022","FY 2022","Currency=USD","Period=FY","BEST_FPERIOD_OVERRIDE=FY","FILING_STATUS=MR","SCALING_FORMAT=MLN","FA_ADJUSTED=Adjusted","Sort=A","Dates=H","DateFormat=P","Fill=—","Direction=H","UseDPDF=Y")</f>
        <v>11582.1872</v>
      </c>
      <c r="BW54" s="15" t="e">
        <f ca="1">+_xll.BDP($C54,BW$15,"BEST_FPERIOD_OVERRIDE="&amp;BW$16)</f>
        <v>#NAME?</v>
      </c>
      <c r="BX54" s="15" t="e">
        <f ca="1">+_xll.BDP($C54,BX$15,"BEST_FPERIOD_OVERRIDE="&amp;BX$16)</f>
        <v>#NAME?</v>
      </c>
      <c r="BY54" s="15" t="e">
        <f ca="1">+_xll.BDP($C54,BY$15,"BEST_FPERIOD_OVERRIDE="&amp;BY$16)</f>
        <v>#NAME?</v>
      </c>
      <c r="BZ54" s="15" t="e">
        <f ca="1">+_xll.BDP($C54,BZ$15,"BEST_FPERIOD_OVERRIDE="&amp;BZ$16)</f>
        <v>#NAME?</v>
      </c>
      <c r="CB54" s="25">
        <f t="shared" si="264"/>
        <v>-8.0602135135867781E-2</v>
      </c>
      <c r="CC54" s="25">
        <f t="shared" si="265"/>
        <v>1.0990913345754003</v>
      </c>
      <c r="CD54" s="25">
        <f t="shared" si="266"/>
        <v>0.71240120364689741</v>
      </c>
      <c r="CE54" s="25" t="e">
        <f t="shared" ca="1" si="267"/>
        <v>#NAME?</v>
      </c>
      <c r="CF54" s="25" t="e">
        <f t="shared" ca="1" si="268"/>
        <v>#NAME?</v>
      </c>
      <c r="CG54" s="25" t="e">
        <f t="shared" ca="1" si="269"/>
        <v>#NAME?</v>
      </c>
      <c r="CH54" s="25" t="e">
        <f t="shared" ca="1" si="293"/>
        <v>#NAME?</v>
      </c>
      <c r="CI54" s="25" t="e">
        <f t="shared" ca="1" si="270"/>
        <v>#NAME?</v>
      </c>
      <c r="CJ54" s="25">
        <f t="shared" si="271"/>
        <v>0.51232879123831299</v>
      </c>
      <c r="CM54" s="25">
        <f t="shared" si="294"/>
        <v>0.15509558790989955</v>
      </c>
      <c r="CN54" s="25">
        <f t="shared" si="295"/>
        <v>0.13488819072337577</v>
      </c>
      <c r="CO54" s="25">
        <f t="shared" si="296"/>
        <v>0.24640113661202184</v>
      </c>
      <c r="CP54" s="25">
        <f t="shared" si="297"/>
        <v>0.34882953949944284</v>
      </c>
      <c r="CQ54" s="25" t="e">
        <f t="shared" ca="1" si="298"/>
        <v>#NAME?</v>
      </c>
      <c r="CR54" s="25" t="e">
        <f t="shared" ca="1" si="299"/>
        <v>#NAME?</v>
      </c>
      <c r="CS54" s="25" t="e">
        <f t="shared" ca="1" si="300"/>
        <v>#NAME?</v>
      </c>
      <c r="CT54" s="15" t="e">
        <f t="shared" ca="1" si="301"/>
        <v>#NAME?</v>
      </c>
      <c r="CU54" s="25">
        <f>_xll.BDH($C54,"RETURN_ON_INV_CAPITAL","FY 2019","FY 2019","Currency=USD","Period=FY","BEST_FPERIOD_OVERRIDE=FY","FILING_STATUS=MR","FA_ADJUSTED=GAAP","Sort=A","Dates=H","DateFormat=P","Fill=—","Direction=H","UseDPDF=Y")/100</f>
        <v>7.1134000000000003E-2</v>
      </c>
      <c r="CV54" s="25">
        <f>_xll.BDH($C54,"RETURN_ON_INV_CAPITAL","FY 2020","FY 2020","Currency=USD","Period=FY","BEST_FPERIOD_OVERRIDE=FY","FILING_STATUS=MR","FA_ADJUSTED=GAAP","Sort=A","Dates=H","DateFormat=P","Fill=—","Direction=H","UseDPDF=Y")/100</f>
        <v>6.6562999999999997E-2</v>
      </c>
      <c r="CW54" s="25">
        <f>_xll.BDH($C54,"RETURN_ON_INV_CAPITAL","FY 2021","FY 2021","Currency=USD","Period=FY","BEST_FPERIOD_OVERRIDE=FY","FILING_STATUS=MR","FA_ADJUSTED=GAAP","Sort=A","Dates=H","DateFormat=P","Fill=—","Direction=H","UseDPDF=Y")/100</f>
        <v>0.127469</v>
      </c>
      <c r="CX54" s="25">
        <f>_xll.BDH(C54,"RETURN_COM_EQY","FY 2022","FY 2022","Currency=USD","Period=FY","BEST_FPERIOD_OVERRIDE=FY","FILING_STATUS=MR","FA_ADJUSTED=GAAP","Sort=A","Dates=H","DateFormat=P","Fill=—","Direction=H","UseDPDF=Y")/100</f>
        <v>0.51058899999999996</v>
      </c>
      <c r="CZ54" s="15">
        <f>_xll.BDH($C54,"RETURN_COM_EQY","FY 2019","FY 2019","Currency=USD","Period=FY","BEST_FPERIOD_OVERRIDE=FY","FILING_STATUS=MR","FA_ADJUSTED=GAAP","Sort=A","Dates=H","DateFormat=P","Fill=—","Direction=H","UseDPDF=Y")/100</f>
        <v>0.112552</v>
      </c>
      <c r="DA54" s="15">
        <f>_xll.BDH($C54,"RETURN_COM_EQY","FY 2020","FY 2020","Currency=USD","Period=FY","BEST_FPERIOD_OVERRIDE=FY","FILING_STATUS=MR","FA_ADJUSTED=GAAP","Sort=A","Dates=H","DateFormat=P","Fill=—","Direction=H","UseDPDF=Y")/100</f>
        <v>0.128663</v>
      </c>
      <c r="DB54" s="15">
        <f>_xll.BDH($C54,"RETURN_COM_EQY","FY 2021","FY 2021","Currency=USD","Period=FY","BEST_FPERIOD_OVERRIDE=FY","FILING_STATUS=MR","FA_ADJUSTED=GAAP","Sort=A","Dates=H","DateFormat=P","Fill=—","Direction=H","UseDPDF=Y")/100</f>
        <v>0.31085400000000002</v>
      </c>
      <c r="DC54" s="25">
        <f>_xll.BDH(C54,"RETURN_COM_EQY","FY 2022","FY 2022","Currency=USD","Period=FY","BEST_FPERIOD_OVERRIDE=FY","FILING_STATUS=MR","FA_ADJUSTED=GAAP","Sort=A","Dates=H","DateFormat=P","Fill=—","Direction=H","UseDPDF=Y")</f>
        <v>51.058900000000001</v>
      </c>
      <c r="DD54" s="15" t="e">
        <f ca="1">(_xll.BDP(C54,"BEST_ROE","best_fperiod_override=23Y"))/100</f>
        <v>#NAME?</v>
      </c>
      <c r="DF54" s="25" t="e">
        <f ca="1">(_xll.BDP($C54,"BEST_DIV_YLD","best_fperiod_override=19Y"))/100</f>
        <v>#NAME?</v>
      </c>
      <c r="DG54" s="25" t="e">
        <f ca="1">(_xll.BDP($C54,"BEST_DIV_YLD","best_fperiod_override=20Y"))/100</f>
        <v>#NAME?</v>
      </c>
      <c r="DH54" s="25" t="e">
        <f ca="1">(_xll.BDP($C54,"BEST_DIV_YLD","best_fperiod_override=21Y"))/100</f>
        <v>#NAME?</v>
      </c>
      <c r="DI54" s="25" t="e">
        <f ca="1">(_xll.BDP($C54,"BEST_DIV_YLD","best_fperiod_override=22Y"))/100</f>
        <v>#NAME?</v>
      </c>
      <c r="DJ54" s="25" t="e">
        <f ca="1">(_xll.BDP($C54,"BEST_DIV_YLD","best_fperiod_override=23Y"))/100</f>
        <v>#NAME?</v>
      </c>
      <c r="DL54" s="48" t="e" cm="1">
        <f t="array" aca="1" ref="DL54" ca="1">_xll.BDP($C54,$DL$12)/1000</f>
        <v>#NAME?</v>
      </c>
      <c r="DM54" s="48" t="e" cm="1">
        <f t="array" aca="1" ref="DM54" ca="1">_xll.BDP($C54,$DL$13)*1000</f>
        <v>#NAME?</v>
      </c>
      <c r="DN54" s="48" t="e">
        <f t="shared" ca="1" si="273"/>
        <v>#NAME?</v>
      </c>
      <c r="DO54" s="48" t="e" cm="1">
        <f t="array" aca="1" ref="DO54" ca="1">_xll.BDP($C54,$DL$15)*1000</f>
        <v>#NAME?</v>
      </c>
      <c r="DQ54" s="15" t="e" cm="1">
        <f t="array" aca="1" ref="DQ54" ca="1">_xll.BDP(C54,"WACC")</f>
        <v>#NAME?</v>
      </c>
      <c r="DR54" s="15" t="e" cm="1">
        <f t="array" aca="1" ref="DR54" ca="1">_xll.BDP(C54,"WACC_COST_EQUITY")</f>
        <v>#NAME?</v>
      </c>
      <c r="DS54" s="15" t="e" cm="1">
        <f t="array" aca="1" ref="DS54" ca="1">_xll.BDP(C54,"WACC_COST_EQUITY")</f>
        <v>#NAME?</v>
      </c>
      <c r="DU54" s="15" t="e" cm="1">
        <f t="array" aca="1" ref="DU54" ca="1">_xll.BDP(C54,"BEST_PE_RATIO")</f>
        <v>#NAME?</v>
      </c>
      <c r="DV54" s="15" t="e" cm="1">
        <f t="array" aca="1" ref="DV54" ca="1">_xll.BDP(C54,"FIVE_YR_AVG_PRICE_EARNINGS")</f>
        <v>#NAME?</v>
      </c>
      <c r="DW54" s="15" t="e" cm="1">
        <f t="array" aca="1" ref="DW54" ca="1">_xll.BDP(C54,"10_YEAR_MOVING_AVERAGE_PE")</f>
        <v>#NAME?</v>
      </c>
      <c r="DY54" s="15" t="e" cm="1">
        <f t="array" aca="1" ref="DY54" ca="1">_xll.BDP(C54,"BEST_CUR_EV_TO_EBITDA")</f>
        <v>#NAME?</v>
      </c>
      <c r="DZ54" s="15" t="e" cm="1">
        <f t="array" aca="1" ref="DZ54" ca="1">_xll.BDP(C54,"FIVE_YEAR_AVG_EV_TO_T12_EBITDA")</f>
        <v>#NAME?</v>
      </c>
      <c r="EB54" s="15" t="e" cm="1">
        <f t="array" aca="1" ref="EB54" ca="1">_xll.BDP(C54,"BEST_PX_BPS_RATIO")</f>
        <v>#NAME?</v>
      </c>
      <c r="EC54" s="15" t="e" cm="1">
        <f t="array" aca="1" ref="EC54" ca="1">_xll.BDP(C54,"FIVE_YEAR_AVG_PRICE_BOOK")</f>
        <v>#NAME?</v>
      </c>
      <c r="ED54" s="15" t="e" cm="1">
        <f t="array" aca="1" ref="ED54" ca="1">_xll.BDP(C54,"EV_TO_T12M_SALES")</f>
        <v>#NAME?</v>
      </c>
      <c r="EE54" s="15" t="e" cm="1">
        <f t="array" aca="1" ref="EE54" ca="1">_xll.BDP(C54,"AVERAGE_EV_TO_T12M_SALES")</f>
        <v>#NAME?</v>
      </c>
      <c r="EF54" s="15" t="e">
        <f ca="1">_xll.BDP(C54,"BEST_CURRENT_EV_BEST_SALES","best_fperiod_override=23Y")</f>
        <v>#NAME?</v>
      </c>
      <c r="EH54" s="15" t="e" cm="1">
        <f t="array" aca="1" ref="EH54" ca="1">_xll.BDP(C54,"CF_FREE_CASH_FLOW")</f>
        <v>#NAME?</v>
      </c>
      <c r="EI54" s="15" t="e" cm="1">
        <f t="array" aca="1" ref="EI54" ca="1">_xll.BDP(C54,"FREE_CASH_FLOW_YIELD")/100</f>
        <v>#NAME?</v>
      </c>
      <c r="EJ54" s="15" t="e" cm="1">
        <f t="array" aca="1" ref="EJ54" ca="1">_xll.BDP(C54,"TRAIL_12M_FREE_CASH_FLOW_PER_SH")</f>
        <v>#NAME?</v>
      </c>
      <c r="EL54" s="15" t="e" cm="1">
        <f t="array" aca="1" ref="EL54" ca="1">_xll.BDP(C54,"CF_CASH_FROM_OPER")</f>
        <v>#NAME?</v>
      </c>
      <c r="EM54" s="15" t="e" cm="1">
        <f t="array" aca="1" ref="EM54" ca="1">_xll.BDP(C54,"CF_CASH_FROM_INV_ACT")</f>
        <v>#NAME?</v>
      </c>
      <c r="EN54" s="15" t="e" cm="1">
        <f t="array" aca="1" ref="EN54" ca="1">_xll.BDP(C54,"CF_CASH_FROM_FNC_ACT")</f>
        <v>#NAME?</v>
      </c>
      <c r="EP54" s="15" t="e" cm="1">
        <f t="array" aca="1" ref="EP54" ca="1">_xll.BDP(C54,"TOT_ANALYST_REC")</f>
        <v>#NAME?</v>
      </c>
      <c r="EQ54" s="15" t="e" cm="1">
        <f t="array" aca="1" ref="EQ54" ca="1">_xll.BDP(C54,"TOT_BUY_REC")</f>
        <v>#NAME?</v>
      </c>
      <c r="ER54" s="15" t="e" cm="1">
        <f t="array" aca="1" ref="ER54" ca="1">_xll.BDP(C54,"TOT_HOLD_REC")</f>
        <v>#NAME?</v>
      </c>
      <c r="ES54" s="15" t="e" cm="1">
        <f t="array" aca="1" ref="ES54" ca="1">_xll.BDP(C54,"TOT_SELL_REC")</f>
        <v>#NAME?</v>
      </c>
      <c r="ET54" s="15" t="e" cm="1">
        <f t="array" aca="1" ref="ET54" ca="1">_xll.BDP(C54,"EQY_REC_CONS")</f>
        <v>#NAME?</v>
      </c>
      <c r="EV54" s="15" t="e" cm="1">
        <f t="array" aca="1" ref="EV54" ca="1">_xll.BDP(C54,"BEST_TARGET_HI")</f>
        <v>#NAME?</v>
      </c>
      <c r="EW54" s="15" t="e" cm="1">
        <f t="array" aca="1" ref="EW54" ca="1">_xll.BDP(C54,"BEST_TARGET_LO")</f>
        <v>#NAME?</v>
      </c>
      <c r="EX54" s="15" t="e" cm="1">
        <f t="array" aca="1" ref="EX54" ca="1">_xll.BDP(C54,"BEST_TARGET_MEDIAN")</f>
        <v>#NAME?</v>
      </c>
      <c r="EZ54" s="15" t="e" cm="1">
        <f t="array" aca="1" ref="EZ54" ca="1">_xll.BDP(C54,"BEST_TARGET_1WK_CHG")</f>
        <v>#NAME?</v>
      </c>
      <c r="FA54" s="15" t="e" cm="1">
        <f t="array" aca="1" ref="FA54" ca="1">_xll.BDP(C54,"BEST_TARGET_4WK_CHG")</f>
        <v>#NAME?</v>
      </c>
      <c r="FB54" s="15" t="e" cm="1">
        <f t="array" aca="1" ref="FB54" ca="1">_xll.BDP(C54,"BEST_TARGET_3MO_CHG")</f>
        <v>#NAME?</v>
      </c>
      <c r="FC54" s="15" t="e" cm="1">
        <f t="array" aca="1" ref="FC54" ca="1">_xll.BDP(C54,"BEST_TARGET_6MO_CHG")</f>
        <v>#NAME?</v>
      </c>
      <c r="FE54" s="15" t="e" cm="1">
        <f t="array" aca="1" ref="FE54" ca="1">_xll.BDP(C54,"ANNOUNCEMENT_DT")</f>
        <v>#NAME?</v>
      </c>
      <c r="FF54" s="15" t="e" cm="1">
        <f t="array" aca="1" ref="FF54" ca="1">_xll.BDP(C54,"EXPECTED_REPORT_DT")</f>
        <v>#NAME?</v>
      </c>
      <c r="FG54" s="15" t="e" cm="1">
        <f t="array" aca="1" ref="FG54" ca="1">_xll.BDP(C54,"EARNINGS_RELATED_IMPLIED_MOVE")</f>
        <v>#NAME?</v>
      </c>
      <c r="FI54" s="15" t="e" cm="1">
        <f t="array" aca="1" ref="FI54" ca="1">_xll.BDP(C54,"SALES_SURPRISE_LAST_QTR")</f>
        <v>#NAME?</v>
      </c>
      <c r="FJ54" s="15" t="e" cm="1">
        <f t="array" aca="1" ref="FJ54" ca="1">_xll.BDP(C54,"EPS_SURPRISE_LAST_QTR")</f>
        <v>#NAME?</v>
      </c>
      <c r="FL54" s="15" t="e">
        <f ca="1">(_xll.BDP(C54,"VOLUME_AVG_5D"))/1000</f>
        <v>#NAME?</v>
      </c>
      <c r="FM54" s="15" t="e">
        <f ca="1">(_xll.BDP(C54,"VOLUME_AVG_3M"))/1000</f>
        <v>#NAME?</v>
      </c>
      <c r="FN54" s="15" t="e">
        <f ca="1">(_xll.BDP(C54,"VOLUME_AVG_6M"))/1000</f>
        <v>#NAME?</v>
      </c>
      <c r="FP54" s="15" t="e" cm="1">
        <f t="array" aca="1" ref="FP54" ca="1">_xll.BDP(C54,"CIE_DES")</f>
        <v>#NAME?</v>
      </c>
      <c r="FQ54" s="15" t="s">
        <v>879</v>
      </c>
      <c r="FS54" s="15" t="e" cm="1">
        <f t="array" aca="1" ref="FS54" ca="1">_xll.BDP(C54,"HIGH_52WEEK")</f>
        <v>#NAME?</v>
      </c>
      <c r="FT54" s="15" t="e" cm="1">
        <f t="array" aca="1" ref="FT54" ca="1">_xll.BDP(C54,"LOW_52WEEK")</f>
        <v>#NAME?</v>
      </c>
      <c r="FV54" s="15" t="e" cm="1">
        <f t="array" aca="1" ref="FV54" ca="1">_xll.BDP(C54,"CHG_PCT_WTD")</f>
        <v>#NAME?</v>
      </c>
      <c r="FW54" s="15" t="e" cm="1">
        <f t="array" aca="1" ref="FW54" ca="1">_xll.BDP(C54,"CHG_PCT_MTD")</f>
        <v>#NAME?</v>
      </c>
      <c r="FX54" s="15" t="e" cm="1">
        <f t="array" aca="1" ref="FX54" ca="1">_xll.BDP(C54,"CHG_PCT_YTD")</f>
        <v>#NAME?</v>
      </c>
      <c r="FY54" s="15" t="e" cm="1">
        <f t="array" aca="1" ref="FY54" ca="1">_xll.BDP(C54,"CHG_PCT_1YR")</f>
        <v>#NAME?</v>
      </c>
      <c r="GA54" s="15" t="e">
        <f ca="1">_xll.BDP($C54,"BEST_NET_DEBT","best_fperiod_override=19Y")</f>
        <v>#NAME?</v>
      </c>
      <c r="GB54" s="15" t="e">
        <f ca="1">_xll.BDP($C54,"BEST_NET_DEBT","best_fperiod_override=20Y")</f>
        <v>#NAME?</v>
      </c>
      <c r="GC54" s="15" t="e">
        <f ca="1">_xll.BDP($C54,"BEST_NET_DEBT","best_fperiod_override=21Y")</f>
        <v>#NAME?</v>
      </c>
      <c r="GD54" s="15" t="e">
        <f ca="1">_xll.BDP($C54,"BEST_NET_DEBT","best_fperiod_override=22Y")</f>
        <v>#NAME?</v>
      </c>
      <c r="GE54" s="15" t="e">
        <f ca="1">_xll.BDP($C54,"BEST_NET_DEBT","best_fperiod_override=23Y")</f>
        <v>#NAME?</v>
      </c>
      <c r="GG54" s="15" t="e">
        <f t="shared" ca="1" si="274"/>
        <v>#NAME?</v>
      </c>
      <c r="GH54" s="15" t="e">
        <f t="shared" ca="1" si="275"/>
        <v>#NAME?</v>
      </c>
      <c r="GI54" s="15" t="e">
        <f t="shared" ca="1" si="276"/>
        <v>#NAME?</v>
      </c>
      <c r="GJ54" s="15" t="e">
        <f t="shared" ca="1" si="277"/>
        <v>#NAME?</v>
      </c>
      <c r="GK54" s="15" t="e">
        <f t="shared" ca="1" si="278"/>
        <v>#NAME?</v>
      </c>
      <c r="GM54" s="15" t="e" cm="1">
        <f t="array" aca="1" ref="GM54" ca="1">_xll.BDP(C54,"NET_DEBT_TO_EBITDA")</f>
        <v>#NAME?</v>
      </c>
      <c r="GN54" s="15" t="e" cm="1">
        <f t="array" aca="1" ref="GN54" ca="1">_xll.BDP(C54,"EBIT_TO_INT_EXP")</f>
        <v>#NAME?</v>
      </c>
      <c r="GO54" s="15" t="e" cm="1">
        <f t="array" aca="1" ref="GO54" ca="1">_xll.BDP(C54,"TOT_DEBT_TO_TOT_EQY")</f>
        <v>#NAME?</v>
      </c>
      <c r="GP54" s="15" t="e" cm="1">
        <f t="array" aca="1" ref="GP54" ca="1">_xll.BDP(C54,"TOT_DEBT_TO_TOT_ASSET")</f>
        <v>#NAME?</v>
      </c>
      <c r="GQ54" s="15" t="e" cm="1">
        <f t="array" aca="1" ref="GQ54" ca="1">_xll.BDP(C54,"ALTMAN_Z_SCORE")</f>
        <v>#NAME?</v>
      </c>
      <c r="GR54" s="15" t="e" cm="1">
        <f t="array" aca="1" ref="GR54" ca="1">_xll.BDP(C54,"CASH_%_CURRENT_MARKET_CAP")</f>
        <v>#NAME?</v>
      </c>
      <c r="GS54" s="15" t="e" cm="1">
        <f t="array" aca="1" ref="GS54" ca="1">_xll.BDP(C54,"CASH_TO_TOT_ASSET")</f>
        <v>#NAME?</v>
      </c>
      <c r="GU54" s="15" t="e" cm="1">
        <f t="array" aca="1" ref="GU54" ca="1">_xll.BDP(C54,"BOARD_SIZE")</f>
        <v>#NAME?</v>
      </c>
      <c r="GV54" s="15" t="e" cm="1">
        <f t="array" aca="1" ref="GV54" ca="1">_xll.BDP(C54,"PCT_INDEPENDENT_DIRECTORS")</f>
        <v>#NAME?</v>
      </c>
      <c r="GW54" s="15" t="e" cm="1">
        <f t="array" aca="1" ref="GW54" ca="1">_xll.BDP(C54,"BOARD_MEETING_ATTENDANCE_PCT")</f>
        <v>#NAME?</v>
      </c>
      <c r="GX54" s="15" t="e" cm="1">
        <f t="array" aca="1" ref="GX54" ca="1">_xll.BDP(C54,"BOARD_MEETINGS_PER_YR")</f>
        <v>#NAME?</v>
      </c>
      <c r="GY54" s="15" t="e" cm="1">
        <f t="array" aca="1" ref="GY54" ca="1">_xll.BDP(C54,"NUMBER_OF_WOMEN_ON_BOARD")</f>
        <v>#NAME?</v>
      </c>
      <c r="GZ54" s="15" t="e" cm="1">
        <f t="array" aca="1" ref="GZ54" ca="1">_xll.BDP(C54,"BOARD_AVERAGE_TENURE")</f>
        <v>#NAME?</v>
      </c>
      <c r="HA54" s="15" t="e" cm="1">
        <f t="array" aca="1" ref="HA54" ca="1">_xll.BDP(C54,"BOARD_AVERAGE_AGE")</f>
        <v>#NAME?</v>
      </c>
      <c r="HC54" s="15" t="e" cm="1">
        <f t="array" aca="1" ref="HC54" ca="1">_xll.BDP(C54,"TOT_COMP_AW_TO_CEO_&amp;_EQUIV")</f>
        <v>#NAME?</v>
      </c>
      <c r="HD54" s="15" t="e" cm="1">
        <f t="array" aca="1" ref="HD54" ca="1">_xll.BDP(C54,"TOT_COMPENSATION_AW_TO_EXECS")</f>
        <v>#NAME?</v>
      </c>
      <c r="HE54" s="15" t="e" cm="1">
        <f t="array" aca="1" ref="HE54" ca="1">_xll.BDP(C54,"CF_STOCK_BASED_COMPENSATION")</f>
        <v>#NAME?</v>
      </c>
      <c r="HF54" s="15" t="e" cm="1">
        <f t="array" aca="1" ref="HF54" ca="1">_xll.BDP(C54,"AVERAGE_BOD_TOTAL_COMPENSATION")</f>
        <v>#NAME?</v>
      </c>
      <c r="HH54" s="15" t="e" cm="1">
        <f t="array" aca="1" ref="HH54" ca="1">_xll.BDP(C54,"ISS_QUALITYSCORE")</f>
        <v>#NAME?</v>
      </c>
      <c r="HK54" s="15" t="e" cm="1">
        <f t="array" aca="1" ref="HK54" ca="1">_xll.BDP(C54,"EQY_SH_OUT")</f>
        <v>#NAME?</v>
      </c>
      <c r="HL54" s="15" t="e">
        <f t="shared" ca="1" si="279"/>
        <v>#NAME?</v>
      </c>
      <c r="HN54" s="15">
        <v>8.5</v>
      </c>
      <c r="HO54" s="15">
        <v>2</v>
      </c>
      <c r="HP54" s="39" t="e">
        <f t="shared" ca="1" si="280"/>
        <v>#NAME?</v>
      </c>
      <c r="HQ54" s="15" t="e">
        <f t="shared" ca="1" si="281"/>
        <v>#NAME?</v>
      </c>
      <c r="HS54" s="15" t="e">
        <f t="shared" ca="1" si="302"/>
        <v>#NAME?</v>
      </c>
      <c r="HU54" s="15" t="e">
        <f t="shared" ca="1" si="282"/>
        <v>#NAME?</v>
      </c>
      <c r="HW54" s="15" t="e">
        <f t="shared" ca="1" si="303"/>
        <v>#NAME?</v>
      </c>
      <c r="HY54" s="39" t="e">
        <f t="shared" ca="1" si="283"/>
        <v>#NAME?</v>
      </c>
      <c r="IA54" s="15" t="e">
        <f t="shared" ca="1" si="284"/>
        <v>#NAME?</v>
      </c>
      <c r="IB54" s="15" t="e">
        <f t="shared" ca="1" si="285"/>
        <v>#NAME?</v>
      </c>
      <c r="IC54" s="15" t="e">
        <f t="shared" ca="1" si="286"/>
        <v>#NAME?</v>
      </c>
      <c r="ID54" s="15" t="e">
        <f t="shared" ca="1" si="287"/>
        <v>#NAME?</v>
      </c>
      <c r="IE54" s="39" t="e">
        <f t="shared" ca="1" si="288"/>
        <v>#NAME?</v>
      </c>
      <c r="IF54" s="39">
        <f t="shared" si="289"/>
        <v>51.232879123831296</v>
      </c>
      <c r="IG54" s="39" t="e">
        <f t="shared" ca="1" si="290"/>
        <v>#NAME?</v>
      </c>
      <c r="II54" s="15">
        <f t="shared" si="304"/>
        <v>35</v>
      </c>
    </row>
    <row r="55" spans="1:243">
      <c r="A55" s="15">
        <f t="shared" si="305"/>
        <v>35</v>
      </c>
      <c r="B55" s="15" t="s">
        <v>74</v>
      </c>
      <c r="C55" s="15" t="s">
        <v>527</v>
      </c>
      <c r="D55" s="15" t="s">
        <v>73</v>
      </c>
      <c r="E55" s="15" t="str">
        <f t="shared" si="236"/>
        <v>AXPB34</v>
      </c>
      <c r="F55" s="15">
        <f t="shared" si="237"/>
        <v>35</v>
      </c>
      <c r="G55" s="15" t="str">
        <f t="shared" si="238"/>
        <v>American Express Co</v>
      </c>
      <c r="H55" s="24">
        <v>4.1564999999999999E-4</v>
      </c>
      <c r="I55" s="15" t="e" cm="1">
        <f t="array" aca="1" ref="I55" ca="1">_xll.BDP(C55,"GICS_SECTOR_NAME")</f>
        <v>#NAME?</v>
      </c>
      <c r="J55" s="15" t="e">
        <f t="shared" ca="1" si="239"/>
        <v>#NAME?</v>
      </c>
      <c r="K55" s="46" t="e" cm="1">
        <f t="array" aca="1" ref="K55" ca="1">_xll.BDP(C55,"BEST_PE_RATIO")</f>
        <v>#NAME?</v>
      </c>
      <c r="L55" s="46" t="e" cm="1">
        <f t="array" aca="1" ref="L55" ca="1">_xll.BDP(C55,"px_last")</f>
        <v>#NAME?</v>
      </c>
      <c r="M55" s="15" t="e" cm="1">
        <f t="array" aca="1" ref="M55" ca="1">_xll.BDP(C55,"COUNTRY_FULL_NAME")</f>
        <v>#NAME?</v>
      </c>
      <c r="N55" s="15" t="e" cm="1">
        <f t="array" aca="1" ref="N55" ca="1">_xll.BDP(C55,"px_last")</f>
        <v>#NAME?</v>
      </c>
      <c r="O55" s="15" t="e" cm="1">
        <f t="array" aca="1" ref="O55" ca="1">_xll.BDP(C55,"CRNCY")</f>
        <v>#NAME?</v>
      </c>
      <c r="Q55" s="15" t="e" cm="1">
        <f t="array" aca="1" ref="Q55" ca="1">_xll.BDP(C55,"GICS_SECTOR_NAME")</f>
        <v>#NAME?</v>
      </c>
      <c r="R55" s="15" t="e" cm="1">
        <f t="array" aca="1" ref="R55" ca="1">_xll.BDP(C55,"GICS_INDUSTRY_NAME")</f>
        <v>#NAME?</v>
      </c>
      <c r="S55" s="15" t="e" cm="1">
        <f t="array" aca="1" ref="S55" ca="1">_xll.BDP(C55,"GICS_INDUSTRY_GROUP_NAME")</f>
        <v>#NAME?</v>
      </c>
      <c r="T55" s="15" t="e" cm="1">
        <f t="array" aca="1" ref="T55" ca="1">_xll.BDP(C55,"GICS_SUB_INDUSTRY_NAME")</f>
        <v>#NAME?</v>
      </c>
      <c r="U55" s="15" t="s">
        <v>1521</v>
      </c>
      <c r="V55" s="15">
        <f>_xll.BDH(C55,"SALES_REV_TURN","FY 2009","FY 2009","Currency=USD","Period=FY","BEST_FPERIOD_OVERRIDE=FY","FILING_STATUS=MR","SCALING_FORMAT=MLN","FA_ADJUSTED=Adjusted","Sort=A","Dates=H","DateFormat=P","Fill=—","Direction=H","UseDPDF=Y")</f>
        <v>24523</v>
      </c>
      <c r="W55" s="15">
        <f>_xll.BDH(C55,"SALES_REV_TURN","FY 2019","FY 2019","Currency=USD","Period=FY","BEST_FPERIOD_OVERRIDE=FY","FILING_STATUS=MR","SCALING_FORMAT=MLN","FA_ADJUSTED=Adjusted","Sort=A","Dates=H","DateFormat=P","Fill=—","Direction=H","UseDPDF=Y")</f>
        <v>47020</v>
      </c>
      <c r="X55" s="15">
        <f>_xll.BDH(C55,"SALES_REV_TURN","FY 2020","FY 2020","Currency=USD","Period=FY","BEST_FPERIOD_OVERRIDE=FY","FILING_STATUS=MR","SCALING_FORMAT=MLN","FA_ADJUSTED=Adjusted","Sort=A","Dates=H","DateFormat=P","Fill=—","Direction=H","UseDPDF=Y")</f>
        <v>38185</v>
      </c>
      <c r="Y55" s="15">
        <f>_xll.BDH(C55,"SALES_REV_TURN","FY 2021","FY 2021","Currency=USD","Period=FY","BEST_FPERIOD_OVERRIDE=FY","FILING_STATUS=MR","SCALING_FORMAT=MLN","FA_ADJUSTED=Adjusted","Sort=A","Dates=H","DateFormat=P","Fill=—","Direction=H","UseDPDF=Y")</f>
        <v>43663</v>
      </c>
      <c r="Z55" s="15">
        <f>_xll.BDH(C55,"SALES_REV_TURN","FY 2022","FY 2022","Currency=USD","Period=FY","BEST_FPERIOD_OVERRIDE=FY","FILING_STATUS=MR","SCALING_FORMAT=MLN","FA_ADJUSTED=Adjusted","Sort=A","Dates=H","DateFormat=P","Fill=—","Direction=H","UseDPDF=Y")</f>
        <v>55625</v>
      </c>
      <c r="AA55" s="15" t="e">
        <f ca="1">+_xll.BDP($C55,AA$15,"BEST_FPERIOD_OVERRIDE="&amp;AA$16)</f>
        <v>#NAME?</v>
      </c>
      <c r="AB55" s="15" t="e">
        <f ca="1">+_xll.BDP($C55,AB$15,"BEST_FPERIOD_OVERRIDE="&amp;AB$16)</f>
        <v>#NAME?</v>
      </c>
      <c r="AC55" s="15" t="e">
        <f ca="1">+_xll.BDP($C55,AC$15,"BEST_FPERIOD_OVERRIDE="&amp;AC$16)</f>
        <v>#NAME?</v>
      </c>
      <c r="AD55" s="15" t="e">
        <f ca="1">+_xll.BDP($C55,AD$15,"BEST_FPERIOD_OVERRIDE="&amp;AD$16)</f>
        <v>#NAME?</v>
      </c>
      <c r="AF55" s="25">
        <f t="shared" si="240"/>
        <v>-0.18789876648234793</v>
      </c>
      <c r="AG55" s="25">
        <f t="shared" si="241"/>
        <v>0.14345947361529388</v>
      </c>
      <c r="AH55" s="25">
        <f t="shared" si="242"/>
        <v>0.27396193573506178</v>
      </c>
      <c r="AI55" s="25" t="e">
        <f t="shared" ca="1" si="243"/>
        <v>#NAME?</v>
      </c>
      <c r="AJ55" s="25" t="e">
        <f t="shared" ca="1" si="244"/>
        <v>#NAME?</v>
      </c>
      <c r="AK55" s="25" t="e">
        <f t="shared" ca="1" si="245"/>
        <v>#NAME?</v>
      </c>
      <c r="AL55" s="25" t="e">
        <f t="shared" ca="1" si="291"/>
        <v>#NAME?</v>
      </c>
      <c r="AM55" s="25" t="e">
        <f t="shared" ca="1" si="246"/>
        <v>#NAME?</v>
      </c>
      <c r="AN55" s="25">
        <f t="shared" si="247"/>
        <v>6.7261646308125922E-2</v>
      </c>
      <c r="AP55" s="15">
        <f>_xll.BDH(C55,"EBITDA","FY 2009","FY 2009","Currency=USD","Period=FY","BEST_FPERIOD_OVERRIDE=FY","FILING_STATUS=MR","SCALING_FORMAT=MLN","FA_ADJUSTED=Adjusted","Sort=A","Dates=H","DateFormat=P","Fill=—","Direction=H","UseDPDF=Y")</f>
        <v>5428</v>
      </c>
      <c r="AQ55" s="15">
        <f>_xll.BDH(C55,"EBITDA","FY 2019","FY 2019","Currency=USD","Period=FY","BEST_FPERIOD_OVERRIDE=FY","FILING_STATUS=MR","SCALING_FORMAT=MLN","FA_ADJUSTED=Adjusted","Sort=A","Dates=H","DateFormat=P","Fill=—","Direction=H","UseDPDF=Y")</f>
        <v>13301.632900000001</v>
      </c>
      <c r="AR55" s="15">
        <f>_xll.BDH(C55,"EBITDA","FY 2020","FY 2020","Currency=USD","Period=FY","BEST_FPERIOD_OVERRIDE=FY","FILING_STATUS=MR","SCALING_FORMAT=MLN","FA_ADJUSTED=Adjusted","Sort=A","Dates=H","DateFormat=P","Fill=—","Direction=H","UseDPDF=Y")</f>
        <v>7937</v>
      </c>
      <c r="AS55" s="15">
        <f>_xll.BDH(C55,"EBITDA","FY 2021","FY 2021","Currency=USD","Period=FY","BEST_FPERIOD_OVERRIDE=FY","FILING_STATUS=MR","SCALING_FORMAT=MLN","FA_ADJUSTED=Adjusted","Sort=A","Dates=H","DateFormat=P","Fill=—","Direction=H","UseDPDF=Y")</f>
        <v>13667</v>
      </c>
      <c r="AT55" s="15">
        <f>_xll.BDH(C55,"EBITDA","FY 2022","FY 2022","Currency=USD","Period=FY","BEST_FPERIOD_OVERRIDE=FY","FILING_STATUS=MR","SCALING_FORMAT=MLN","FA_ADJUSTED=Adjusted","Sort=A","Dates=H","DateFormat=P","Fill=—","Direction=H","UseDPDF=Y")</f>
        <v>13974</v>
      </c>
      <c r="AU55" s="15" t="e">
        <f ca="1">+_xll.BDP($C55,AU$15,"BEST_FPERIOD_OVERRIDE="&amp;AU$16)</f>
        <v>#NAME?</v>
      </c>
      <c r="AV55" s="15" t="e">
        <f ca="1">+_xll.BDP($C55,AV$15,"BEST_FPERIOD_OVERRIDE="&amp;AV$16)</f>
        <v>#NAME?</v>
      </c>
      <c r="AW55" s="15" t="e">
        <f ca="1">+_xll.BDP($C55,AW$15,"BEST_FPERIOD_OVERRIDE="&amp;AW$16)</f>
        <v>#NAME?</v>
      </c>
      <c r="AX55" s="15" t="e">
        <f ca="1">+_xll.BDP($C55,AX$15,"BEST_FPERIOD_OVERRIDE="&amp;AX$16)</f>
        <v>#NAME?</v>
      </c>
      <c r="AZ55" s="25">
        <f t="shared" si="248"/>
        <v>-0.40330634143421595</v>
      </c>
      <c r="BA55" s="25">
        <f t="shared" si="249"/>
        <v>0.72193524001511911</v>
      </c>
      <c r="BB55" s="25">
        <f t="shared" si="250"/>
        <v>2.2462866759347389E-2</v>
      </c>
      <c r="BC55" s="25" t="e">
        <f t="shared" ca="1" si="251"/>
        <v>#NAME?</v>
      </c>
      <c r="BD55" s="25" t="e">
        <f t="shared" ca="1" si="252"/>
        <v>#NAME?</v>
      </c>
      <c r="BE55" s="25" t="e">
        <f t="shared" ca="1" si="253"/>
        <v>#NAME?</v>
      </c>
      <c r="BF55" s="25" t="e">
        <f t="shared" ca="1" si="292"/>
        <v>#NAME?</v>
      </c>
      <c r="BG55" s="25" t="e">
        <f t="shared" ca="1" si="254"/>
        <v>#NAME?</v>
      </c>
      <c r="BH55" s="25">
        <f t="shared" si="255"/>
        <v>9.3771270719437805E-2</v>
      </c>
      <c r="BJ55" s="25">
        <f t="shared" si="256"/>
        <v>0.28289308592088475</v>
      </c>
      <c r="BK55" s="25">
        <f t="shared" si="257"/>
        <v>0.20785648814979704</v>
      </c>
      <c r="BL55" s="25">
        <f t="shared" si="258"/>
        <v>0.31301101619219934</v>
      </c>
      <c r="BM55" s="25">
        <f t="shared" si="259"/>
        <v>0.25121797752808989</v>
      </c>
      <c r="BN55" s="25" t="e">
        <f t="shared" ca="1" si="260"/>
        <v>#NAME?</v>
      </c>
      <c r="BO55" s="25" t="e">
        <f t="shared" ca="1" si="261"/>
        <v>#NAME?</v>
      </c>
      <c r="BP55" s="25" t="e">
        <f t="shared" ca="1" si="262"/>
        <v>#NAME?</v>
      </c>
      <c r="BQ55" s="25" t="e">
        <f t="shared" ca="1" si="263"/>
        <v>#NAME?</v>
      </c>
      <c r="BR55" s="15">
        <f>_xll.BDH(C55,"EARN_FOR_COMMON","FY 2009","FY 2009","Currency=USD","Period=FY","BEST_FPERIOD_OVERRIDE=FY","FILING_STATUS=MR","SCALING_FORMAT=MLN","FA_ADJUSTED=Adjusted","Sort=A","Dates=H","DateFormat=P","Fill=—","Direction=H","UseDPDF=Y")</f>
        <v>1390</v>
      </c>
      <c r="BS55" s="15">
        <f>_xll.BDH(C55,"EARN_FOR_COMMON","FY 2019","FY 2019","Currency=USD","Period=FY","BEST_FPERIOD_OVERRIDE=FY","FILING_STATUS=MR","SCALING_FORMAT=MLN","FA_ADJUSTED=Adjusted","Sort=A","Dates=H","DateFormat=P","Fill=—","Direction=H","UseDPDF=Y")</f>
        <v>6805.3</v>
      </c>
      <c r="BT55" s="15">
        <f>_xll.BDH(C55,"EARN_FOR_COMMON","FY 2020","FY 2020","Currency=USD","Period=FY","BEST_FPERIOD_OVERRIDE=FY","FILING_STATUS=MR","SCALING_FORMAT=MLN","FA_ADJUSTED=Adjusted","Sort=A","Dates=H","DateFormat=P","Fill=—","Direction=H","UseDPDF=Y")</f>
        <v>3036</v>
      </c>
      <c r="BU55" s="15">
        <f>_xll.BDH(C55,"EARN_FOR_COMMON","FY 2021","FY 2021","Currency=USD","Period=FY","BEST_FPERIOD_OVERRIDE=FY","FILING_STATUS=MR","SCALING_FORMAT=MLN","FA_ADJUSTED=Adjusted","Sort=A","Dates=H","DateFormat=P","Fill=—","Direction=H","UseDPDF=Y")</f>
        <v>7933</v>
      </c>
      <c r="BV55" s="15">
        <f>_xll.BDH(C55,"EARN_FOR_COMMON","FY 2022","FY 2022","Currency=USD","Period=FY","BEST_FPERIOD_OVERRIDE=FY","FILING_STATUS=MR","SCALING_FORMAT=MLN","FA_ADJUSTED=Adjusted","Sort=A","Dates=H","DateFormat=P","Fill=—","Direction=H","UseDPDF=Y")</f>
        <v>7400</v>
      </c>
      <c r="BW55" s="15" t="e">
        <f ca="1">+_xll.BDP($C55,BW$15,"BEST_FPERIOD_OVERRIDE="&amp;BW$16)</f>
        <v>#NAME?</v>
      </c>
      <c r="BX55" s="15" t="e">
        <f ca="1">+_xll.BDP($C55,BX$15,"BEST_FPERIOD_OVERRIDE="&amp;BX$16)</f>
        <v>#NAME?</v>
      </c>
      <c r="BY55" s="15" t="e">
        <f ca="1">+_xll.BDP($C55,BY$15,"BEST_FPERIOD_OVERRIDE="&amp;BY$16)</f>
        <v>#NAME?</v>
      </c>
      <c r="BZ55" s="15" t="e">
        <f ca="1">+_xll.BDP($C55,BZ$15,"BEST_FPERIOD_OVERRIDE="&amp;BZ$16)</f>
        <v>#NAME?</v>
      </c>
      <c r="CB55" s="25">
        <f t="shared" si="264"/>
        <v>-0.55387712518184351</v>
      </c>
      <c r="CC55" s="25">
        <f t="shared" si="265"/>
        <v>1.6129776021080371</v>
      </c>
      <c r="CD55" s="25">
        <f t="shared" si="266"/>
        <v>-6.7187696962057175E-2</v>
      </c>
      <c r="CE55" s="25" t="e">
        <f t="shared" ca="1" si="267"/>
        <v>#NAME?</v>
      </c>
      <c r="CF55" s="25" t="e">
        <f t="shared" ca="1" si="268"/>
        <v>#NAME?</v>
      </c>
      <c r="CG55" s="25" t="e">
        <f t="shared" ca="1" si="269"/>
        <v>#NAME?</v>
      </c>
      <c r="CH55" s="25" t="e">
        <f t="shared" ca="1" si="293"/>
        <v>#NAME?</v>
      </c>
      <c r="CI55" s="25" t="e">
        <f t="shared" ca="1" si="270"/>
        <v>#NAME?</v>
      </c>
      <c r="CJ55" s="25">
        <f t="shared" si="271"/>
        <v>0.1721501500453666</v>
      </c>
      <c r="CM55" s="25">
        <f t="shared" si="294"/>
        <v>0.14473202892386219</v>
      </c>
      <c r="CN55" s="25">
        <f t="shared" si="295"/>
        <v>7.9507660075946049E-2</v>
      </c>
      <c r="CO55" s="25">
        <f t="shared" si="296"/>
        <v>0.18168701188649428</v>
      </c>
      <c r="CP55" s="25">
        <f t="shared" si="297"/>
        <v>0.13303370786516855</v>
      </c>
      <c r="CQ55" s="25" t="e">
        <f t="shared" ca="1" si="298"/>
        <v>#NAME?</v>
      </c>
      <c r="CR55" s="25" t="e">
        <f t="shared" ca="1" si="299"/>
        <v>#NAME?</v>
      </c>
      <c r="CS55" s="25" t="e">
        <f t="shared" ca="1" si="300"/>
        <v>#NAME?</v>
      </c>
      <c r="CT55" s="15" t="e">
        <f t="shared" ca="1" si="301"/>
        <v>#NAME?</v>
      </c>
      <c r="CU55" s="25">
        <f>_xll.BDH($C55,"RETURN_ON_INV_CAPITAL","FY 2019","FY 2019","Currency=USD","Period=FY","BEST_FPERIOD_OVERRIDE=FY","FILING_STATUS=MR","FA_ADJUSTED=GAAP","Sort=A","Dates=H","DateFormat=P","Fill=—","Direction=H","UseDPDF=Y")/100</f>
        <v>0.115622</v>
      </c>
      <c r="CV55" s="25">
        <f>_xll.BDH($C55,"RETURN_ON_INV_CAPITAL","FY 2020","FY 2020","Currency=USD","Period=FY","BEST_FPERIOD_OVERRIDE=FY","FILING_STATUS=MR","FA_ADJUSTED=GAAP","Sort=A","Dates=H","DateFormat=P","Fill=—","Direction=H","UseDPDF=Y")/100</f>
        <v>9.3943999999999986E-2</v>
      </c>
      <c r="CW55" s="25">
        <f>_xll.BDH($C55,"RETURN_ON_INV_CAPITAL","FY 2021","FY 2021","Currency=USD","Period=FY","BEST_FPERIOD_OVERRIDE=FY","FILING_STATUS=MR","FA_ADJUSTED=GAAP","Sort=A","Dates=H","DateFormat=P","Fill=—","Direction=H","UseDPDF=Y")/100</f>
        <v>9.1641999999999987E-2</v>
      </c>
      <c r="CX55" s="25">
        <f>_xll.BDH(C55,"RETURN_COM_EQY","FY 2022","FY 2022","Currency=USD","Period=FY","BEST_FPERIOD_OVERRIDE=FY","FILING_STATUS=MR","FA_ADJUSTED=GAAP","Sort=A","Dates=H","DateFormat=P","Fill=—","Direction=H","UseDPDF=Y")/100</f>
        <v>0.31564599999999998</v>
      </c>
      <c r="CZ55" s="15">
        <f>_xll.BDH($C55,"RETURN_COM_EQY","FY 2019","FY 2019","Currency=USD","Period=FY","BEST_FPERIOD_OVERRIDE=FY","FILING_STATUS=MR","FA_ADJUSTED=GAAP","Sort=A","Dates=H","DateFormat=P","Fill=—","Direction=H","UseDPDF=Y")/100</f>
        <v>0.29236600000000001</v>
      </c>
      <c r="DA55" s="15">
        <f>_xll.BDH($C55,"RETURN_COM_EQY","FY 2020","FY 2020","Currency=USD","Period=FY","BEST_FPERIOD_OVERRIDE=FY","FILING_STATUS=MR","FA_ADJUSTED=GAAP","Sort=A","Dates=H","DateFormat=P","Fill=—","Direction=H","UseDPDF=Y")/100</f>
        <v>0.13184200000000001</v>
      </c>
      <c r="DB55" s="15">
        <f>_xll.BDH($C55,"RETURN_COM_EQY","FY 2021","FY 2021","Currency=USD","Period=FY","BEST_FPERIOD_OVERRIDE=FY","FILING_STATUS=MR","FA_ADJUSTED=GAAP","Sort=A","Dates=H","DateFormat=P","Fill=—","Direction=H","UseDPDF=Y")/100</f>
        <v>0.35132099999999999</v>
      </c>
      <c r="DC55" s="25">
        <f>_xll.BDH(C55,"RETURN_COM_EQY","FY 2022","FY 2022","Currency=USD","Period=FY","BEST_FPERIOD_OVERRIDE=FY","FILING_STATUS=MR","FA_ADJUSTED=GAAP","Sort=A","Dates=H","DateFormat=P","Fill=—","Direction=H","UseDPDF=Y")</f>
        <v>31.564599999999999</v>
      </c>
      <c r="DD55" s="15" t="e">
        <f ca="1">(_xll.BDP(C55,"BEST_ROE","best_fperiod_override=23Y"))/100</f>
        <v>#NAME?</v>
      </c>
      <c r="DF55" s="25" t="e">
        <f ca="1">(_xll.BDP($C55,"BEST_DIV_YLD","best_fperiod_override=19Y"))/100</f>
        <v>#NAME?</v>
      </c>
      <c r="DG55" s="25" t="e">
        <f ca="1">(_xll.BDP($C55,"BEST_DIV_YLD","best_fperiod_override=20Y"))/100</f>
        <v>#NAME?</v>
      </c>
      <c r="DH55" s="25" t="e">
        <f ca="1">(_xll.BDP($C55,"BEST_DIV_YLD","best_fperiod_override=21Y"))/100</f>
        <v>#NAME?</v>
      </c>
      <c r="DI55" s="25" t="e">
        <f ca="1">(_xll.BDP($C55,"BEST_DIV_YLD","best_fperiod_override=22Y"))/100</f>
        <v>#NAME?</v>
      </c>
      <c r="DJ55" s="25" t="e">
        <f ca="1">(_xll.BDP($C55,"BEST_DIV_YLD","best_fperiod_override=23Y"))/100</f>
        <v>#NAME?</v>
      </c>
      <c r="DL55" s="48" t="e" cm="1">
        <f t="array" aca="1" ref="DL55" ca="1">_xll.BDP($C55,$DL$12)/1000</f>
        <v>#NAME?</v>
      </c>
      <c r="DM55" s="48" t="e" cm="1">
        <f t="array" aca="1" ref="DM55" ca="1">_xll.BDP($C55,$DL$13)*1000</f>
        <v>#NAME?</v>
      </c>
      <c r="DN55" s="48" t="e">
        <f t="shared" ca="1" si="273"/>
        <v>#NAME?</v>
      </c>
      <c r="DO55" s="48" t="e" cm="1">
        <f t="array" aca="1" ref="DO55" ca="1">_xll.BDP($C55,$DL$15)*1000</f>
        <v>#NAME?</v>
      </c>
      <c r="DQ55" s="15" t="e" cm="1">
        <f t="array" aca="1" ref="DQ55" ca="1">_xll.BDP(C55,"WACC")</f>
        <v>#NAME?</v>
      </c>
      <c r="DR55" s="15" t="e" cm="1">
        <f t="array" aca="1" ref="DR55" ca="1">_xll.BDP(C55,"WACC_COST_EQUITY")</f>
        <v>#NAME?</v>
      </c>
      <c r="DS55" s="15" t="e" cm="1">
        <f t="array" aca="1" ref="DS55" ca="1">_xll.BDP(C55,"WACC_COST_EQUITY")</f>
        <v>#NAME?</v>
      </c>
      <c r="DU55" s="15" t="e" cm="1">
        <f t="array" aca="1" ref="DU55" ca="1">_xll.BDP(C55,"BEST_PE_RATIO")</f>
        <v>#NAME?</v>
      </c>
      <c r="DV55" s="15" t="e" cm="1">
        <f t="array" aca="1" ref="DV55" ca="1">_xll.BDP(C55,"FIVE_YR_AVG_PRICE_EARNINGS")</f>
        <v>#NAME?</v>
      </c>
      <c r="DW55" s="15" t="e" cm="1">
        <f t="array" aca="1" ref="DW55" ca="1">_xll.BDP(C55,"10_YEAR_MOVING_AVERAGE_PE")</f>
        <v>#NAME?</v>
      </c>
      <c r="DY55" s="15" t="e" cm="1">
        <f t="array" aca="1" ref="DY55" ca="1">_xll.BDP(C55,"BEST_CUR_EV_TO_EBITDA")</f>
        <v>#NAME?</v>
      </c>
      <c r="DZ55" s="15" t="e" cm="1">
        <f t="array" aca="1" ref="DZ55" ca="1">_xll.BDP(C55,"FIVE_YEAR_AVG_EV_TO_T12_EBITDA")</f>
        <v>#NAME?</v>
      </c>
      <c r="EB55" s="15" t="e" cm="1">
        <f t="array" aca="1" ref="EB55" ca="1">_xll.BDP(C55,"BEST_PX_BPS_RATIO")</f>
        <v>#NAME?</v>
      </c>
      <c r="EC55" s="15" t="e" cm="1">
        <f t="array" aca="1" ref="EC55" ca="1">_xll.BDP(C55,"FIVE_YEAR_AVG_PRICE_BOOK")</f>
        <v>#NAME?</v>
      </c>
      <c r="ED55" s="15" t="e" cm="1">
        <f t="array" aca="1" ref="ED55" ca="1">_xll.BDP(C55,"EV_TO_T12M_SALES")</f>
        <v>#NAME?</v>
      </c>
      <c r="EE55" s="15" t="e" cm="1">
        <f t="array" aca="1" ref="EE55" ca="1">_xll.BDP(C55,"AVERAGE_EV_TO_T12M_SALES")</f>
        <v>#NAME?</v>
      </c>
      <c r="EF55" s="15" t="e">
        <f ca="1">_xll.BDP(C55,"BEST_CURRENT_EV_BEST_SALES","best_fperiod_override=23Y")</f>
        <v>#NAME?</v>
      </c>
      <c r="EH55" s="15" t="e" cm="1">
        <f t="array" aca="1" ref="EH55" ca="1">_xll.BDP(C55,"CF_FREE_CASH_FLOW")</f>
        <v>#NAME?</v>
      </c>
      <c r="EI55" s="15" t="e" cm="1">
        <f t="array" aca="1" ref="EI55" ca="1">_xll.BDP(C55,"FREE_CASH_FLOW_YIELD")/100</f>
        <v>#NAME?</v>
      </c>
      <c r="EJ55" s="15" t="e" cm="1">
        <f t="array" aca="1" ref="EJ55" ca="1">_xll.BDP(C55,"TRAIL_12M_FREE_CASH_FLOW_PER_SH")</f>
        <v>#NAME?</v>
      </c>
      <c r="EL55" s="15" t="e" cm="1">
        <f t="array" aca="1" ref="EL55" ca="1">_xll.BDP(C55,"CF_CASH_FROM_OPER")</f>
        <v>#NAME?</v>
      </c>
      <c r="EM55" s="15" t="e" cm="1">
        <f t="array" aca="1" ref="EM55" ca="1">_xll.BDP(C55,"CF_CASH_FROM_INV_ACT")</f>
        <v>#NAME?</v>
      </c>
      <c r="EN55" s="15" t="e" cm="1">
        <f t="array" aca="1" ref="EN55" ca="1">_xll.BDP(C55,"CF_CASH_FROM_FNC_ACT")</f>
        <v>#NAME?</v>
      </c>
      <c r="EP55" s="15" t="e" cm="1">
        <f t="array" aca="1" ref="EP55" ca="1">_xll.BDP(C55,"TOT_ANALYST_REC")</f>
        <v>#NAME?</v>
      </c>
      <c r="EQ55" s="15" t="e" cm="1">
        <f t="array" aca="1" ref="EQ55" ca="1">_xll.BDP(C55,"TOT_BUY_REC")</f>
        <v>#NAME?</v>
      </c>
      <c r="ER55" s="15" t="e" cm="1">
        <f t="array" aca="1" ref="ER55" ca="1">_xll.BDP(C55,"TOT_HOLD_REC")</f>
        <v>#NAME?</v>
      </c>
      <c r="ES55" s="15" t="e" cm="1">
        <f t="array" aca="1" ref="ES55" ca="1">_xll.BDP(C55,"TOT_SELL_REC")</f>
        <v>#NAME?</v>
      </c>
      <c r="ET55" s="15" t="e" cm="1">
        <f t="array" aca="1" ref="ET55" ca="1">_xll.BDP(C55,"EQY_REC_CONS")</f>
        <v>#NAME?</v>
      </c>
      <c r="EV55" s="15" t="e" cm="1">
        <f t="array" aca="1" ref="EV55" ca="1">_xll.BDP(C55,"BEST_TARGET_HI")</f>
        <v>#NAME?</v>
      </c>
      <c r="EW55" s="15" t="e" cm="1">
        <f t="array" aca="1" ref="EW55" ca="1">_xll.BDP(C55,"BEST_TARGET_LO")</f>
        <v>#NAME?</v>
      </c>
      <c r="EX55" s="15" t="e" cm="1">
        <f t="array" aca="1" ref="EX55" ca="1">_xll.BDP(C55,"BEST_TARGET_MEDIAN")</f>
        <v>#NAME?</v>
      </c>
      <c r="EZ55" s="15" t="e" cm="1">
        <f t="array" aca="1" ref="EZ55" ca="1">_xll.BDP(C55,"BEST_TARGET_1WK_CHG")</f>
        <v>#NAME?</v>
      </c>
      <c r="FA55" s="15" t="e" cm="1">
        <f t="array" aca="1" ref="FA55" ca="1">_xll.BDP(C55,"BEST_TARGET_4WK_CHG")</f>
        <v>#NAME?</v>
      </c>
      <c r="FB55" s="15" t="e" cm="1">
        <f t="array" aca="1" ref="FB55" ca="1">_xll.BDP(C55,"BEST_TARGET_3MO_CHG")</f>
        <v>#NAME?</v>
      </c>
      <c r="FC55" s="15" t="e" cm="1">
        <f t="array" aca="1" ref="FC55" ca="1">_xll.BDP(C55,"BEST_TARGET_6MO_CHG")</f>
        <v>#NAME?</v>
      </c>
      <c r="FE55" s="15" t="e" cm="1">
        <f t="array" aca="1" ref="FE55" ca="1">_xll.BDP(C55,"ANNOUNCEMENT_DT")</f>
        <v>#NAME?</v>
      </c>
      <c r="FF55" s="15" t="e" cm="1">
        <f t="array" aca="1" ref="FF55" ca="1">_xll.BDP(C55,"EXPECTED_REPORT_DT")</f>
        <v>#NAME?</v>
      </c>
      <c r="FG55" s="15" t="e" cm="1">
        <f t="array" aca="1" ref="FG55" ca="1">_xll.BDP(C55,"EARNINGS_RELATED_IMPLIED_MOVE")</f>
        <v>#NAME?</v>
      </c>
      <c r="FI55" s="15" t="e" cm="1">
        <f t="array" aca="1" ref="FI55" ca="1">_xll.BDP(C55,"SALES_SURPRISE_LAST_QTR")</f>
        <v>#NAME?</v>
      </c>
      <c r="FJ55" s="15" t="e" cm="1">
        <f t="array" aca="1" ref="FJ55" ca="1">_xll.BDP(C55,"EPS_SURPRISE_LAST_QTR")</f>
        <v>#NAME?</v>
      </c>
      <c r="FL55" s="15" t="e">
        <f ca="1">(_xll.BDP(C55,"VOLUME_AVG_5D"))/1000</f>
        <v>#NAME?</v>
      </c>
      <c r="FM55" s="15" t="e">
        <f ca="1">(_xll.BDP(C55,"VOLUME_AVG_3M"))/1000</f>
        <v>#NAME?</v>
      </c>
      <c r="FN55" s="15" t="e">
        <f ca="1">(_xll.BDP(C55,"VOLUME_AVG_6M"))/1000</f>
        <v>#NAME?</v>
      </c>
      <c r="FP55" s="15" t="e" cm="1">
        <f t="array" aca="1" ref="FP55" ca="1">_xll.BDP(C55,"CIE_DES")</f>
        <v>#NAME?</v>
      </c>
      <c r="FQ55" s="15" t="s">
        <v>880</v>
      </c>
      <c r="FS55" s="15" t="e" cm="1">
        <f t="array" aca="1" ref="FS55" ca="1">_xll.BDP(C55,"HIGH_52WEEK")</f>
        <v>#NAME?</v>
      </c>
      <c r="FT55" s="15" t="e" cm="1">
        <f t="array" aca="1" ref="FT55" ca="1">_xll.BDP(C55,"LOW_52WEEK")</f>
        <v>#NAME?</v>
      </c>
      <c r="FV55" s="15" t="e" cm="1">
        <f t="array" aca="1" ref="FV55" ca="1">_xll.BDP(C55,"CHG_PCT_WTD")</f>
        <v>#NAME?</v>
      </c>
      <c r="FW55" s="15" t="e" cm="1">
        <f t="array" aca="1" ref="FW55" ca="1">_xll.BDP(C55,"CHG_PCT_MTD")</f>
        <v>#NAME?</v>
      </c>
      <c r="FX55" s="15" t="e" cm="1">
        <f t="array" aca="1" ref="FX55" ca="1">_xll.BDP(C55,"CHG_PCT_YTD")</f>
        <v>#NAME?</v>
      </c>
      <c r="FY55" s="15" t="e" cm="1">
        <f t="array" aca="1" ref="FY55" ca="1">_xll.BDP(C55,"CHG_PCT_1YR")</f>
        <v>#NAME?</v>
      </c>
      <c r="GA55" s="15" t="e">
        <f ca="1">_xll.BDP($C55,"BEST_NET_DEBT","best_fperiod_override=19Y")</f>
        <v>#NAME?</v>
      </c>
      <c r="GB55" s="15" t="e">
        <f ca="1">_xll.BDP($C55,"BEST_NET_DEBT","best_fperiod_override=20Y")</f>
        <v>#NAME?</v>
      </c>
      <c r="GC55" s="15" t="e">
        <f ca="1">_xll.BDP($C55,"BEST_NET_DEBT","best_fperiod_override=21Y")</f>
        <v>#NAME?</v>
      </c>
      <c r="GD55" s="15" t="e">
        <f ca="1">_xll.BDP($C55,"BEST_NET_DEBT","best_fperiod_override=22Y")</f>
        <v>#NAME?</v>
      </c>
      <c r="GE55" s="15" t="e">
        <f ca="1">_xll.BDP($C55,"BEST_NET_DEBT","best_fperiod_override=23Y")</f>
        <v>#NAME?</v>
      </c>
      <c r="GG55" s="15" t="e">
        <f t="shared" ca="1" si="274"/>
        <v>#NAME?</v>
      </c>
      <c r="GH55" s="15" t="e">
        <f t="shared" ca="1" si="275"/>
        <v>#NAME?</v>
      </c>
      <c r="GI55" s="15" t="e">
        <f t="shared" ca="1" si="276"/>
        <v>#NAME?</v>
      </c>
      <c r="GJ55" s="15" t="e">
        <f t="shared" ca="1" si="277"/>
        <v>#NAME?</v>
      </c>
      <c r="GK55" s="15" t="e">
        <f t="shared" ca="1" si="278"/>
        <v>#NAME?</v>
      </c>
      <c r="GM55" s="15" t="e" cm="1">
        <f t="array" aca="1" ref="GM55" ca="1">_xll.BDP(C55,"NET_DEBT_TO_EBITDA")</f>
        <v>#NAME?</v>
      </c>
      <c r="GN55" s="15" t="e" cm="1">
        <f t="array" aca="1" ref="GN55" ca="1">_xll.BDP(C55,"EBIT_TO_INT_EXP")</f>
        <v>#NAME?</v>
      </c>
      <c r="GO55" s="15" t="e" cm="1">
        <f t="array" aca="1" ref="GO55" ca="1">_xll.BDP(C55,"TOT_DEBT_TO_TOT_EQY")</f>
        <v>#NAME?</v>
      </c>
      <c r="GP55" s="15" t="e" cm="1">
        <f t="array" aca="1" ref="GP55" ca="1">_xll.BDP(C55,"TOT_DEBT_TO_TOT_ASSET")</f>
        <v>#NAME?</v>
      </c>
      <c r="GQ55" s="15" t="e" cm="1">
        <f t="array" aca="1" ref="GQ55" ca="1">_xll.BDP(C55,"ALTMAN_Z_SCORE")</f>
        <v>#NAME?</v>
      </c>
      <c r="GR55" s="15" t="e" cm="1">
        <f t="array" aca="1" ref="GR55" ca="1">_xll.BDP(C55,"CASH_%_CURRENT_MARKET_CAP")</f>
        <v>#NAME?</v>
      </c>
      <c r="GS55" s="15" t="e" cm="1">
        <f t="array" aca="1" ref="GS55" ca="1">_xll.BDP(C55,"CASH_TO_TOT_ASSET")</f>
        <v>#NAME?</v>
      </c>
      <c r="GU55" s="15" t="e" cm="1">
        <f t="array" aca="1" ref="GU55" ca="1">_xll.BDP(C55,"BOARD_SIZE")</f>
        <v>#NAME?</v>
      </c>
      <c r="GV55" s="15" t="e" cm="1">
        <f t="array" aca="1" ref="GV55" ca="1">_xll.BDP(C55,"PCT_INDEPENDENT_DIRECTORS")</f>
        <v>#NAME?</v>
      </c>
      <c r="GW55" s="15" t="e" cm="1">
        <f t="array" aca="1" ref="GW55" ca="1">_xll.BDP(C55,"BOARD_MEETING_ATTENDANCE_PCT")</f>
        <v>#NAME?</v>
      </c>
      <c r="GX55" s="15" t="e" cm="1">
        <f t="array" aca="1" ref="GX55" ca="1">_xll.BDP(C55,"BOARD_MEETINGS_PER_YR")</f>
        <v>#NAME?</v>
      </c>
      <c r="GY55" s="15" t="e" cm="1">
        <f t="array" aca="1" ref="GY55" ca="1">_xll.BDP(C55,"NUMBER_OF_WOMEN_ON_BOARD")</f>
        <v>#NAME?</v>
      </c>
      <c r="GZ55" s="15" t="e" cm="1">
        <f t="array" aca="1" ref="GZ55" ca="1">_xll.BDP(C55,"BOARD_AVERAGE_TENURE")</f>
        <v>#NAME?</v>
      </c>
      <c r="HA55" s="15" t="e" cm="1">
        <f t="array" aca="1" ref="HA55" ca="1">_xll.BDP(C55,"BOARD_AVERAGE_AGE")</f>
        <v>#NAME?</v>
      </c>
      <c r="HC55" s="15" t="e" cm="1">
        <f t="array" aca="1" ref="HC55" ca="1">_xll.BDP(C55,"TOT_COMP_AW_TO_CEO_&amp;_EQUIV")</f>
        <v>#NAME?</v>
      </c>
      <c r="HD55" s="15" t="e" cm="1">
        <f t="array" aca="1" ref="HD55" ca="1">_xll.BDP(C55,"TOT_COMPENSATION_AW_TO_EXECS")</f>
        <v>#NAME?</v>
      </c>
      <c r="HE55" s="15" t="e" cm="1">
        <f t="array" aca="1" ref="HE55" ca="1">_xll.BDP(C55,"CF_STOCK_BASED_COMPENSATION")</f>
        <v>#NAME?</v>
      </c>
      <c r="HF55" s="15" t="e" cm="1">
        <f t="array" aca="1" ref="HF55" ca="1">_xll.BDP(C55,"AVERAGE_BOD_TOTAL_COMPENSATION")</f>
        <v>#NAME?</v>
      </c>
      <c r="HH55" s="15" t="e" cm="1">
        <f t="array" aca="1" ref="HH55" ca="1">_xll.BDP(C55,"ISS_QUALITYSCORE")</f>
        <v>#NAME?</v>
      </c>
      <c r="HK55" s="15" t="e" cm="1">
        <f t="array" aca="1" ref="HK55" ca="1">_xll.BDP(C55,"EQY_SH_OUT")</f>
        <v>#NAME?</v>
      </c>
      <c r="HL55" s="15" t="e">
        <f t="shared" ca="1" si="279"/>
        <v>#NAME?</v>
      </c>
      <c r="HN55" s="15">
        <v>8.5</v>
      </c>
      <c r="HO55" s="15">
        <v>2</v>
      </c>
      <c r="HP55" s="39" t="e">
        <f t="shared" ca="1" si="280"/>
        <v>#NAME?</v>
      </c>
      <c r="HQ55" s="15" t="e">
        <f t="shared" ca="1" si="281"/>
        <v>#NAME?</v>
      </c>
      <c r="HS55" s="15" t="e">
        <f t="shared" ca="1" si="302"/>
        <v>#NAME?</v>
      </c>
      <c r="HU55" s="15" t="e">
        <f t="shared" ca="1" si="282"/>
        <v>#NAME?</v>
      </c>
      <c r="HW55" s="15" t="e">
        <f t="shared" ca="1" si="303"/>
        <v>#NAME?</v>
      </c>
      <c r="HY55" s="39" t="e">
        <f t="shared" ca="1" si="283"/>
        <v>#NAME?</v>
      </c>
      <c r="IA55" s="15" t="e">
        <f t="shared" ca="1" si="284"/>
        <v>#NAME?</v>
      </c>
      <c r="IB55" s="15" t="e">
        <f t="shared" ca="1" si="285"/>
        <v>#NAME?</v>
      </c>
      <c r="IC55" s="15" t="e">
        <f t="shared" ca="1" si="286"/>
        <v>#NAME?</v>
      </c>
      <c r="ID55" s="15" t="e">
        <f t="shared" ca="1" si="287"/>
        <v>#NAME?</v>
      </c>
      <c r="IE55" s="39" t="e">
        <f t="shared" ca="1" si="288"/>
        <v>#NAME?</v>
      </c>
      <c r="IF55" s="39">
        <f t="shared" si="289"/>
        <v>17.21501500453666</v>
      </c>
      <c r="IG55" s="39" t="e">
        <f t="shared" ca="1" si="290"/>
        <v>#NAME?</v>
      </c>
      <c r="II55" s="15">
        <f t="shared" si="304"/>
        <v>36</v>
      </c>
    </row>
    <row r="56" spans="1:243">
      <c r="A56" s="15">
        <f t="shared" si="305"/>
        <v>36</v>
      </c>
      <c r="B56" s="15" t="s">
        <v>76</v>
      </c>
      <c r="C56" s="15" t="s">
        <v>528</v>
      </c>
      <c r="D56" s="15" t="s">
        <v>75</v>
      </c>
      <c r="E56" s="15" t="str">
        <f t="shared" si="236"/>
        <v>B1AM34</v>
      </c>
      <c r="F56" s="15">
        <f t="shared" si="237"/>
        <v>36</v>
      </c>
      <c r="G56" s="15" t="str">
        <f t="shared" si="238"/>
        <v>Brookfield Asset Management Inc</v>
      </c>
      <c r="H56" s="24">
        <v>2.74522E-3</v>
      </c>
      <c r="I56" s="15" t="e" cm="1">
        <f t="array" aca="1" ref="I56" ca="1">_xll.BDP(C56,"GICS_SECTOR_NAME")</f>
        <v>#NAME?</v>
      </c>
      <c r="J56" s="15" t="e">
        <f t="shared" ca="1" si="239"/>
        <v>#NAME?</v>
      </c>
      <c r="K56" s="46" t="e" cm="1">
        <f t="array" aca="1" ref="K56" ca="1">_xll.BDP(C56,"BEST_PE_RATIO")</f>
        <v>#NAME?</v>
      </c>
      <c r="L56" s="46" t="e" cm="1">
        <f t="array" aca="1" ref="L56" ca="1">_xll.BDP(C56,"px_last")</f>
        <v>#NAME?</v>
      </c>
      <c r="M56" s="15" t="e" cm="1">
        <f t="array" aca="1" ref="M56" ca="1">_xll.BDP(C56,"COUNTRY_FULL_NAME")</f>
        <v>#NAME?</v>
      </c>
      <c r="N56" s="15" t="e" cm="1">
        <f t="array" aca="1" ref="N56" ca="1">_xll.BDP(C56,"px_last")</f>
        <v>#NAME?</v>
      </c>
      <c r="O56" s="15" t="e" cm="1">
        <f t="array" aca="1" ref="O56" ca="1">_xll.BDP(C56,"CRNCY")</f>
        <v>#NAME?</v>
      </c>
      <c r="Q56" s="15" t="e" cm="1">
        <f t="array" aca="1" ref="Q56" ca="1">_xll.BDP(C56,"GICS_SECTOR_NAME")</f>
        <v>#NAME?</v>
      </c>
      <c r="R56" s="15" t="e" cm="1">
        <f t="array" aca="1" ref="R56" ca="1">_xll.BDP(C56,"GICS_INDUSTRY_NAME")</f>
        <v>#NAME?</v>
      </c>
      <c r="S56" s="15" t="e" cm="1">
        <f t="array" aca="1" ref="S56" ca="1">_xll.BDP(C56,"GICS_INDUSTRY_GROUP_NAME")</f>
        <v>#NAME?</v>
      </c>
      <c r="T56" s="15" t="e" cm="1">
        <f t="array" aca="1" ref="T56" ca="1">_xll.BDP(C56,"GICS_SUB_INDUSTRY_NAME")</f>
        <v>#NAME?</v>
      </c>
      <c r="U56" s="15" t="s">
        <v>1521</v>
      </c>
      <c r="V56" s="15" t="str">
        <f>_xll.BDH(C56,"SALES_REV_TURN","FY 2009","FY 2009","Currency=USD","Period=FY","BEST_FPERIOD_OVERRIDE=FY","FILING_STATUS=MR","SCALING_FORMAT=MLN","FA_ADJUSTED=Adjusted","Sort=A","Dates=H","DateFormat=P","Fill=—","Direction=H","UseDPDF=Y")</f>
        <v>—</v>
      </c>
      <c r="W56" s="15" t="str">
        <f>_xll.BDH(C56,"SALES_REV_TURN","FY 2019","FY 2019","Currency=USD","Period=FY","BEST_FPERIOD_OVERRIDE=FY","FILING_STATUS=MR","SCALING_FORMAT=MLN","FA_ADJUSTED=Adjusted","Sort=A","Dates=H","DateFormat=P","Fill=—","Direction=H","UseDPDF=Y")</f>
        <v>—</v>
      </c>
      <c r="X56" s="15" t="str">
        <f>_xll.BDH(C56,"SALES_REV_TURN","FY 2020","FY 2020","Currency=USD","Period=FY","BEST_FPERIOD_OVERRIDE=FY","FILING_STATUS=MR","SCALING_FORMAT=MLN","FA_ADJUSTED=Adjusted","Sort=A","Dates=H","DateFormat=P","Fill=—","Direction=H","UseDPDF=Y")</f>
        <v>—</v>
      </c>
      <c r="Y56" s="15" t="str">
        <f>_xll.BDH(C56,"SALES_REV_TURN","FY 2021","FY 2021","Currency=USD","Period=FY","BEST_FPERIOD_OVERRIDE=FY","FILING_STATUS=MR","SCALING_FORMAT=MLN","FA_ADJUSTED=Adjusted","Sort=A","Dates=H","DateFormat=P","Fill=—","Direction=H","UseDPDF=Y")</f>
        <v>—</v>
      </c>
      <c r="Z56" s="15">
        <f>_xll.BDH(C56,"SALES_REV_TURN","FY 2022","FY 2022","Currency=USD","Period=FY","BEST_FPERIOD_OVERRIDE=FY","FILING_STATUS=MR","SCALING_FORMAT=MLN","FA_ADJUSTED=Adjusted","Sort=A","Dates=H","DateFormat=P","Fill=—","Direction=H","UseDPDF=Y")</f>
        <v>37</v>
      </c>
      <c r="AA56" s="15" t="e">
        <f ca="1">+_xll.BDP($C56,AA$15,"BEST_FPERIOD_OVERRIDE="&amp;AA$16)</f>
        <v>#NAME?</v>
      </c>
      <c r="AB56" s="15" t="e">
        <f ca="1">+_xll.BDP($C56,AB$15,"BEST_FPERIOD_OVERRIDE="&amp;AB$16)</f>
        <v>#NAME?</v>
      </c>
      <c r="AC56" s="15" t="e">
        <f ca="1">+_xll.BDP($C56,AC$15,"BEST_FPERIOD_OVERRIDE="&amp;AC$16)</f>
        <v>#NAME?</v>
      </c>
      <c r="AD56" s="15" t="e">
        <f ca="1">+_xll.BDP($C56,AD$15,"BEST_FPERIOD_OVERRIDE="&amp;AD$16)</f>
        <v>#NAME?</v>
      </c>
      <c r="AF56" s="25" t="e">
        <f t="shared" si="240"/>
        <v>#VALUE!</v>
      </c>
      <c r="AG56" s="25" t="e">
        <f t="shared" si="241"/>
        <v>#VALUE!</v>
      </c>
      <c r="AH56" s="25" t="e">
        <f t="shared" si="242"/>
        <v>#VALUE!</v>
      </c>
      <c r="AI56" s="25" t="e">
        <f t="shared" ca="1" si="243"/>
        <v>#NAME?</v>
      </c>
      <c r="AJ56" s="25" t="e">
        <f t="shared" ca="1" si="244"/>
        <v>#NAME?</v>
      </c>
      <c r="AK56" s="25" t="e">
        <f t="shared" ca="1" si="245"/>
        <v>#NAME?</v>
      </c>
      <c r="AL56" s="25" t="e">
        <f t="shared" ca="1" si="291"/>
        <v>#NAME?</v>
      </c>
      <c r="AM56" s="25" t="e">
        <f t="shared" ca="1" si="246"/>
        <v>#NAME?</v>
      </c>
      <c r="AN56" s="25" t="e">
        <f t="shared" si="247"/>
        <v>#VALUE!</v>
      </c>
      <c r="AP56" s="15" t="str">
        <f>_xll.BDH(C56,"EBITDA","FY 2009","FY 2009","Currency=USD","Period=FY","BEST_FPERIOD_OVERRIDE=FY","FILING_STATUS=MR","SCALING_FORMAT=MLN","FA_ADJUSTED=Adjusted","Sort=A","Dates=H","DateFormat=P","Fill=—","Direction=H","UseDPDF=Y")</f>
        <v>—</v>
      </c>
      <c r="AQ56" s="15" t="str">
        <f>_xll.BDH(C56,"EBITDA","FY 2019","FY 2019","Currency=USD","Period=FY","BEST_FPERIOD_OVERRIDE=FY","FILING_STATUS=MR","SCALING_FORMAT=MLN","FA_ADJUSTED=Adjusted","Sort=A","Dates=H","DateFormat=P","Fill=—","Direction=H","UseDPDF=Y")</f>
        <v>—</v>
      </c>
      <c r="AR56" s="15" t="str">
        <f>_xll.BDH(C56,"EBITDA","FY 2020","FY 2020","Currency=USD","Period=FY","BEST_FPERIOD_OVERRIDE=FY","FILING_STATUS=MR","SCALING_FORMAT=MLN","FA_ADJUSTED=Adjusted","Sort=A","Dates=H","DateFormat=P","Fill=—","Direction=H","UseDPDF=Y")</f>
        <v>—</v>
      </c>
      <c r="AS56" s="15" t="str">
        <f>_xll.BDH(C56,"EBITDA","FY 2021","FY 2021","Currency=USD","Period=FY","BEST_FPERIOD_OVERRIDE=FY","FILING_STATUS=MR","SCALING_FORMAT=MLN","FA_ADJUSTED=Adjusted","Sort=A","Dates=H","DateFormat=P","Fill=—","Direction=H","UseDPDF=Y")</f>
        <v>—</v>
      </c>
      <c r="AT56" s="15" t="str">
        <f>_xll.BDH(C56,"EBITDA","FY 2022","FY 2022","Currency=USD","Period=FY","BEST_FPERIOD_OVERRIDE=FY","FILING_STATUS=MR","SCALING_FORMAT=MLN","FA_ADJUSTED=Adjusted","Sort=A","Dates=H","DateFormat=P","Fill=—","Direction=H","UseDPDF=Y")</f>
        <v>—</v>
      </c>
      <c r="AU56" s="15" t="e">
        <f ca="1">+_xll.BDP($C56,AU$15,"BEST_FPERIOD_OVERRIDE="&amp;AU$16)</f>
        <v>#NAME?</v>
      </c>
      <c r="AV56" s="15" t="e">
        <f ca="1">+_xll.BDP($C56,AV$15,"BEST_FPERIOD_OVERRIDE="&amp;AV$16)</f>
        <v>#NAME?</v>
      </c>
      <c r="AW56" s="15" t="e">
        <f ca="1">+_xll.BDP($C56,AW$15,"BEST_FPERIOD_OVERRIDE="&amp;AW$16)</f>
        <v>#NAME?</v>
      </c>
      <c r="AX56" s="15" t="e">
        <f ca="1">+_xll.BDP($C56,AX$15,"BEST_FPERIOD_OVERRIDE="&amp;AX$16)</f>
        <v>#NAME?</v>
      </c>
      <c r="AZ56" s="25" t="e">
        <f t="shared" si="248"/>
        <v>#VALUE!</v>
      </c>
      <c r="BA56" s="25" t="e">
        <f t="shared" si="249"/>
        <v>#VALUE!</v>
      </c>
      <c r="BB56" s="25" t="e">
        <f t="shared" si="250"/>
        <v>#VALUE!</v>
      </c>
      <c r="BC56" s="25" t="e">
        <f t="shared" ca="1" si="251"/>
        <v>#NAME?</v>
      </c>
      <c r="BD56" s="25" t="e">
        <f t="shared" ca="1" si="252"/>
        <v>#NAME?</v>
      </c>
      <c r="BE56" s="25" t="e">
        <f t="shared" ca="1" si="253"/>
        <v>#NAME?</v>
      </c>
      <c r="BF56" s="25" t="e">
        <f t="shared" ca="1" si="292"/>
        <v>#NAME?</v>
      </c>
      <c r="BG56" s="25" t="e">
        <f t="shared" ca="1" si="254"/>
        <v>#NAME?</v>
      </c>
      <c r="BH56" s="25" t="e">
        <f t="shared" si="255"/>
        <v>#VALUE!</v>
      </c>
      <c r="BJ56" s="25" t="e">
        <f t="shared" si="256"/>
        <v>#VALUE!</v>
      </c>
      <c r="BK56" s="25" t="e">
        <f t="shared" si="257"/>
        <v>#VALUE!</v>
      </c>
      <c r="BL56" s="25" t="e">
        <f t="shared" si="258"/>
        <v>#VALUE!</v>
      </c>
      <c r="BM56" s="25" t="e">
        <f t="shared" si="259"/>
        <v>#VALUE!</v>
      </c>
      <c r="BN56" s="25" t="e">
        <f t="shared" ca="1" si="260"/>
        <v>#NAME?</v>
      </c>
      <c r="BO56" s="25" t="e">
        <f t="shared" ca="1" si="261"/>
        <v>#NAME?</v>
      </c>
      <c r="BP56" s="25" t="e">
        <f t="shared" ca="1" si="262"/>
        <v>#NAME?</v>
      </c>
      <c r="BQ56" s="25" t="e">
        <f t="shared" ca="1" si="263"/>
        <v>#NAME?</v>
      </c>
      <c r="BR56" s="15" t="str">
        <f>_xll.BDH(C56,"EARN_FOR_COMMON","FY 2009","FY 2009","Currency=USD","Period=FY","BEST_FPERIOD_OVERRIDE=FY","FILING_STATUS=MR","SCALING_FORMAT=MLN","FA_ADJUSTED=Adjusted","Sort=A","Dates=H","DateFormat=P","Fill=—","Direction=H","UseDPDF=Y")</f>
        <v>—</v>
      </c>
      <c r="BS56" s="15" t="str">
        <f>_xll.BDH(C56,"EARN_FOR_COMMON","FY 2019","FY 2019","Currency=USD","Period=FY","BEST_FPERIOD_OVERRIDE=FY","FILING_STATUS=MR","SCALING_FORMAT=MLN","FA_ADJUSTED=Adjusted","Sort=A","Dates=H","DateFormat=P","Fill=—","Direction=H","UseDPDF=Y")</f>
        <v>—</v>
      </c>
      <c r="BT56" s="15" t="str">
        <f>_xll.BDH(C56,"EARN_FOR_COMMON","FY 2020","FY 2020","Currency=USD","Period=FY","BEST_FPERIOD_OVERRIDE=FY","FILING_STATUS=MR","SCALING_FORMAT=MLN","FA_ADJUSTED=Adjusted","Sort=A","Dates=H","DateFormat=P","Fill=—","Direction=H","UseDPDF=Y")</f>
        <v>—</v>
      </c>
      <c r="BU56" s="15" t="str">
        <f>_xll.BDH(C56,"EARN_FOR_COMMON","FY 2021","FY 2021","Currency=USD","Period=FY","BEST_FPERIOD_OVERRIDE=FY","FILING_STATUS=MR","SCALING_FORMAT=MLN","FA_ADJUSTED=Adjusted","Sort=A","Dates=H","DateFormat=P","Fill=—","Direction=H","UseDPDF=Y")</f>
        <v>—</v>
      </c>
      <c r="BV56" s="15">
        <f>_xll.BDH(C56,"EARN_FOR_COMMON","FY 2022","FY 2022","Currency=USD","Period=FY","BEST_FPERIOD_OVERRIDE=FY","FILING_STATUS=MR","SCALING_FORMAT=MLN","FA_ADJUSTED=Adjusted","Sort=A","Dates=H","DateFormat=P","Fill=—","Direction=H","UseDPDF=Y")</f>
        <v>3.5649999999999999</v>
      </c>
      <c r="BW56" s="15" t="e">
        <f ca="1">+_xll.BDP($C56,BW$15,"BEST_FPERIOD_OVERRIDE="&amp;BW$16)</f>
        <v>#NAME?</v>
      </c>
      <c r="BX56" s="15" t="e">
        <f ca="1">+_xll.BDP($C56,BX$15,"BEST_FPERIOD_OVERRIDE="&amp;BX$16)</f>
        <v>#NAME?</v>
      </c>
      <c r="BY56" s="15" t="e">
        <f ca="1">+_xll.BDP($C56,BY$15,"BEST_FPERIOD_OVERRIDE="&amp;BY$16)</f>
        <v>#NAME?</v>
      </c>
      <c r="BZ56" s="15" t="e">
        <f ca="1">+_xll.BDP($C56,BZ$15,"BEST_FPERIOD_OVERRIDE="&amp;BZ$16)</f>
        <v>#NAME?</v>
      </c>
      <c r="CB56" s="25" t="e">
        <f t="shared" si="264"/>
        <v>#VALUE!</v>
      </c>
      <c r="CC56" s="25" t="e">
        <f t="shared" si="265"/>
        <v>#VALUE!</v>
      </c>
      <c r="CD56" s="25" t="e">
        <f t="shared" si="266"/>
        <v>#VALUE!</v>
      </c>
      <c r="CE56" s="25" t="e">
        <f t="shared" ca="1" si="267"/>
        <v>#NAME?</v>
      </c>
      <c r="CF56" s="25" t="e">
        <f t="shared" ca="1" si="268"/>
        <v>#NAME?</v>
      </c>
      <c r="CG56" s="25" t="e">
        <f t="shared" ca="1" si="269"/>
        <v>#NAME?</v>
      </c>
      <c r="CH56" s="25" t="e">
        <f t="shared" ca="1" si="293"/>
        <v>#NAME?</v>
      </c>
      <c r="CI56" s="25" t="e">
        <f t="shared" ca="1" si="270"/>
        <v>#NAME?</v>
      </c>
      <c r="CJ56" s="25" t="e">
        <f t="shared" si="271"/>
        <v>#VALUE!</v>
      </c>
      <c r="CM56" s="25" t="e">
        <f t="shared" si="294"/>
        <v>#VALUE!</v>
      </c>
      <c r="CN56" s="25" t="e">
        <f t="shared" si="295"/>
        <v>#VALUE!</v>
      </c>
      <c r="CO56" s="25" t="e">
        <f t="shared" si="296"/>
        <v>#VALUE!</v>
      </c>
      <c r="CP56" s="25">
        <f t="shared" si="297"/>
        <v>9.6351351351351353E-2</v>
      </c>
      <c r="CQ56" s="25" t="e">
        <f t="shared" ca="1" si="298"/>
        <v>#NAME?</v>
      </c>
      <c r="CR56" s="25" t="e">
        <f t="shared" ca="1" si="299"/>
        <v>#NAME?</v>
      </c>
      <c r="CS56" s="25" t="e">
        <f t="shared" ca="1" si="300"/>
        <v>#NAME?</v>
      </c>
      <c r="CT56" s="15" t="e">
        <f t="shared" ca="1" si="301"/>
        <v>#NAME?</v>
      </c>
      <c r="CU56" s="25" t="e">
        <f>_xll.BDH($C56,"RETURN_ON_INV_CAPITAL","FY 2019","FY 2019","Currency=USD","Period=FY","BEST_FPERIOD_OVERRIDE=FY","FILING_STATUS=MR","FA_ADJUSTED=GAAP","Sort=A","Dates=H","DateFormat=P","Fill=—","Direction=H","UseDPDF=Y")/100</f>
        <v>#VALUE!</v>
      </c>
      <c r="CV56" s="25" t="e">
        <f>_xll.BDH($C56,"RETURN_ON_INV_CAPITAL","FY 2020","FY 2020","Currency=USD","Period=FY","BEST_FPERIOD_OVERRIDE=FY","FILING_STATUS=MR","FA_ADJUSTED=GAAP","Sort=A","Dates=H","DateFormat=P","Fill=—","Direction=H","UseDPDF=Y")/100</f>
        <v>#VALUE!</v>
      </c>
      <c r="CW56" s="25" t="e">
        <f>_xll.BDH($C56,"RETURN_ON_INV_CAPITAL","FY 2021","FY 2021","Currency=USD","Period=FY","BEST_FPERIOD_OVERRIDE=FY","FILING_STATUS=MR","FA_ADJUSTED=GAAP","Sort=A","Dates=H","DateFormat=P","Fill=—","Direction=H","UseDPDF=Y")/100</f>
        <v>#VALUE!</v>
      </c>
      <c r="CX56" s="25" t="e">
        <f>_xll.BDH(C56,"RETURN_COM_EQY","FY 2022","FY 2022","Currency=USD","Period=FY","BEST_FPERIOD_OVERRIDE=FY","FILING_STATUS=MR","FA_ADJUSTED=GAAP","Sort=A","Dates=H","DateFormat=P","Fill=—","Direction=H","UseDPDF=Y")/100</f>
        <v>#VALUE!</v>
      </c>
      <c r="CZ56" s="15" t="e">
        <f>_xll.BDH($C56,"RETURN_COM_EQY","FY 2019","FY 2019","Currency=USD","Period=FY","BEST_FPERIOD_OVERRIDE=FY","FILING_STATUS=MR","FA_ADJUSTED=GAAP","Sort=A","Dates=H","DateFormat=P","Fill=—","Direction=H","UseDPDF=Y")/100</f>
        <v>#VALUE!</v>
      </c>
      <c r="DA56" s="15" t="e">
        <f>_xll.BDH($C56,"RETURN_COM_EQY","FY 2020","FY 2020","Currency=USD","Period=FY","BEST_FPERIOD_OVERRIDE=FY","FILING_STATUS=MR","FA_ADJUSTED=GAAP","Sort=A","Dates=H","DateFormat=P","Fill=—","Direction=H","UseDPDF=Y")/100</f>
        <v>#VALUE!</v>
      </c>
      <c r="DB56" s="15" t="e">
        <f>_xll.BDH($C56,"RETURN_COM_EQY","FY 2021","FY 2021","Currency=USD","Period=FY","BEST_FPERIOD_OVERRIDE=FY","FILING_STATUS=MR","FA_ADJUSTED=GAAP","Sort=A","Dates=H","DateFormat=P","Fill=—","Direction=H","UseDPDF=Y")/100</f>
        <v>#VALUE!</v>
      </c>
      <c r="DC56" s="25" t="str">
        <f>_xll.BDH(C56,"RETURN_COM_EQY","FY 2022","FY 2022","Currency=USD","Period=FY","BEST_FPERIOD_OVERRIDE=FY","FILING_STATUS=MR","FA_ADJUSTED=GAAP","Sort=A","Dates=H","DateFormat=P","Fill=—","Direction=H","UseDPDF=Y")</f>
        <v>—</v>
      </c>
      <c r="DD56" s="15" t="e">
        <f ca="1">(_xll.BDP(C56,"BEST_ROE","best_fperiod_override=23Y"))/100</f>
        <v>#NAME?</v>
      </c>
      <c r="DF56" s="25" t="e">
        <f ca="1">(_xll.BDP($C56,"BEST_DIV_YLD","best_fperiod_override=19Y"))/100</f>
        <v>#NAME?</v>
      </c>
      <c r="DG56" s="25" t="e">
        <f ca="1">(_xll.BDP($C56,"BEST_DIV_YLD","best_fperiod_override=20Y"))/100</f>
        <v>#NAME?</v>
      </c>
      <c r="DH56" s="25" t="e">
        <f ca="1">(_xll.BDP($C56,"BEST_DIV_YLD","best_fperiod_override=21Y"))/100</f>
        <v>#NAME?</v>
      </c>
      <c r="DI56" s="25" t="e">
        <f ca="1">(_xll.BDP($C56,"BEST_DIV_YLD","best_fperiod_override=22Y"))/100</f>
        <v>#NAME?</v>
      </c>
      <c r="DJ56" s="25" t="e">
        <f ca="1">(_xll.BDP($C56,"BEST_DIV_YLD","best_fperiod_override=23Y"))/100</f>
        <v>#NAME?</v>
      </c>
      <c r="DL56" s="48" t="e" cm="1">
        <f t="array" aca="1" ref="DL56" ca="1">_xll.BDP($C56,$DL$12)/1000</f>
        <v>#NAME?</v>
      </c>
      <c r="DM56" s="48" t="e" cm="1">
        <f t="array" aca="1" ref="DM56" ca="1">_xll.BDP($C56,$DL$13)*1000</f>
        <v>#NAME?</v>
      </c>
      <c r="DN56" s="48" t="e">
        <f t="shared" ca="1" si="273"/>
        <v>#NAME?</v>
      </c>
      <c r="DO56" s="48" t="e" cm="1">
        <f t="array" aca="1" ref="DO56" ca="1">_xll.BDP($C56,$DL$15)*1000</f>
        <v>#NAME?</v>
      </c>
      <c r="DQ56" s="15" t="e" cm="1">
        <f t="array" aca="1" ref="DQ56" ca="1">_xll.BDP(C56,"WACC")</f>
        <v>#NAME?</v>
      </c>
      <c r="DR56" s="15" t="e" cm="1">
        <f t="array" aca="1" ref="DR56" ca="1">_xll.BDP(C56,"WACC_COST_EQUITY")</f>
        <v>#NAME?</v>
      </c>
      <c r="DS56" s="15" t="e" cm="1">
        <f t="array" aca="1" ref="DS56" ca="1">_xll.BDP(C56,"WACC_COST_EQUITY")</f>
        <v>#NAME?</v>
      </c>
      <c r="DU56" s="15" t="e" cm="1">
        <f t="array" aca="1" ref="DU56" ca="1">_xll.BDP(C56,"BEST_PE_RATIO")</f>
        <v>#NAME?</v>
      </c>
      <c r="DV56" s="15" t="e" cm="1">
        <f t="array" aca="1" ref="DV56" ca="1">_xll.BDP(C56,"FIVE_YR_AVG_PRICE_EARNINGS")</f>
        <v>#NAME?</v>
      </c>
      <c r="DW56" s="15" t="e" cm="1">
        <f t="array" aca="1" ref="DW56" ca="1">_xll.BDP(C56,"10_YEAR_MOVING_AVERAGE_PE")</f>
        <v>#NAME?</v>
      </c>
      <c r="DY56" s="15" t="e" cm="1">
        <f t="array" aca="1" ref="DY56" ca="1">_xll.BDP(C56,"BEST_CUR_EV_TO_EBITDA")</f>
        <v>#NAME?</v>
      </c>
      <c r="DZ56" s="15" t="e" cm="1">
        <f t="array" aca="1" ref="DZ56" ca="1">_xll.BDP(C56,"FIVE_YEAR_AVG_EV_TO_T12_EBITDA")</f>
        <v>#NAME?</v>
      </c>
      <c r="EB56" s="15" t="e" cm="1">
        <f t="array" aca="1" ref="EB56" ca="1">_xll.BDP(C56,"BEST_PX_BPS_RATIO")</f>
        <v>#NAME?</v>
      </c>
      <c r="EC56" s="15" t="e" cm="1">
        <f t="array" aca="1" ref="EC56" ca="1">_xll.BDP(C56,"FIVE_YEAR_AVG_PRICE_BOOK")</f>
        <v>#NAME?</v>
      </c>
      <c r="ED56" s="15" t="e" cm="1">
        <f t="array" aca="1" ref="ED56" ca="1">_xll.BDP(C56,"EV_TO_T12M_SALES")</f>
        <v>#NAME?</v>
      </c>
      <c r="EE56" s="15" t="e" cm="1">
        <f t="array" aca="1" ref="EE56" ca="1">_xll.BDP(C56,"AVERAGE_EV_TO_T12M_SALES")</f>
        <v>#NAME?</v>
      </c>
      <c r="EF56" s="15" t="e">
        <f ca="1">_xll.BDP(C56,"BEST_CURRENT_EV_BEST_SALES","best_fperiod_override=23Y")</f>
        <v>#NAME?</v>
      </c>
      <c r="EH56" s="15" t="e" cm="1">
        <f t="array" aca="1" ref="EH56" ca="1">_xll.BDP(C56,"CF_FREE_CASH_FLOW")</f>
        <v>#NAME?</v>
      </c>
      <c r="EI56" s="15" t="e" cm="1">
        <f t="array" aca="1" ref="EI56" ca="1">_xll.BDP(C56,"FREE_CASH_FLOW_YIELD")/100</f>
        <v>#NAME?</v>
      </c>
      <c r="EJ56" s="15" t="e" cm="1">
        <f t="array" aca="1" ref="EJ56" ca="1">_xll.BDP(C56,"TRAIL_12M_FREE_CASH_FLOW_PER_SH")</f>
        <v>#NAME?</v>
      </c>
      <c r="EL56" s="15" t="e" cm="1">
        <f t="array" aca="1" ref="EL56" ca="1">_xll.BDP(C56,"CF_CASH_FROM_OPER")</f>
        <v>#NAME?</v>
      </c>
      <c r="EM56" s="15" t="e" cm="1">
        <f t="array" aca="1" ref="EM56" ca="1">_xll.BDP(C56,"CF_CASH_FROM_INV_ACT")</f>
        <v>#NAME?</v>
      </c>
      <c r="EN56" s="15" t="e" cm="1">
        <f t="array" aca="1" ref="EN56" ca="1">_xll.BDP(C56,"CF_CASH_FROM_FNC_ACT")</f>
        <v>#NAME?</v>
      </c>
      <c r="EP56" s="15" t="e" cm="1">
        <f t="array" aca="1" ref="EP56" ca="1">_xll.BDP(C56,"TOT_ANALYST_REC")</f>
        <v>#NAME?</v>
      </c>
      <c r="EQ56" s="15" t="e" cm="1">
        <f t="array" aca="1" ref="EQ56" ca="1">_xll.BDP(C56,"TOT_BUY_REC")</f>
        <v>#NAME?</v>
      </c>
      <c r="ER56" s="15" t="e" cm="1">
        <f t="array" aca="1" ref="ER56" ca="1">_xll.BDP(C56,"TOT_HOLD_REC")</f>
        <v>#NAME?</v>
      </c>
      <c r="ES56" s="15" t="e" cm="1">
        <f t="array" aca="1" ref="ES56" ca="1">_xll.BDP(C56,"TOT_SELL_REC")</f>
        <v>#NAME?</v>
      </c>
      <c r="ET56" s="15" t="e" cm="1">
        <f t="array" aca="1" ref="ET56" ca="1">_xll.BDP(C56,"EQY_REC_CONS")</f>
        <v>#NAME?</v>
      </c>
      <c r="EV56" s="15" t="e" cm="1">
        <f t="array" aca="1" ref="EV56" ca="1">_xll.BDP(C56,"BEST_TARGET_HI")</f>
        <v>#NAME?</v>
      </c>
      <c r="EW56" s="15" t="e" cm="1">
        <f t="array" aca="1" ref="EW56" ca="1">_xll.BDP(C56,"BEST_TARGET_LO")</f>
        <v>#NAME?</v>
      </c>
      <c r="EX56" s="15" t="e" cm="1">
        <f t="array" aca="1" ref="EX56" ca="1">_xll.BDP(C56,"BEST_TARGET_MEDIAN")</f>
        <v>#NAME?</v>
      </c>
      <c r="EZ56" s="15" t="e" cm="1">
        <f t="array" aca="1" ref="EZ56" ca="1">_xll.BDP(C56,"BEST_TARGET_1WK_CHG")</f>
        <v>#NAME?</v>
      </c>
      <c r="FA56" s="15" t="e" cm="1">
        <f t="array" aca="1" ref="FA56" ca="1">_xll.BDP(C56,"BEST_TARGET_4WK_CHG")</f>
        <v>#NAME?</v>
      </c>
      <c r="FB56" s="15" t="e" cm="1">
        <f t="array" aca="1" ref="FB56" ca="1">_xll.BDP(C56,"BEST_TARGET_3MO_CHG")</f>
        <v>#NAME?</v>
      </c>
      <c r="FC56" s="15" t="e" cm="1">
        <f t="array" aca="1" ref="FC56" ca="1">_xll.BDP(C56,"BEST_TARGET_6MO_CHG")</f>
        <v>#NAME?</v>
      </c>
      <c r="FE56" s="15" t="e" cm="1">
        <f t="array" aca="1" ref="FE56" ca="1">_xll.BDP(C56,"ANNOUNCEMENT_DT")</f>
        <v>#NAME?</v>
      </c>
      <c r="FF56" s="15" t="e" cm="1">
        <f t="array" aca="1" ref="FF56" ca="1">_xll.BDP(C56,"EXPECTED_REPORT_DT")</f>
        <v>#NAME?</v>
      </c>
      <c r="FG56" s="15" t="e" cm="1">
        <f t="array" aca="1" ref="FG56" ca="1">_xll.BDP(C56,"EARNINGS_RELATED_IMPLIED_MOVE")</f>
        <v>#NAME?</v>
      </c>
      <c r="FI56" s="15" t="e" cm="1">
        <f t="array" aca="1" ref="FI56" ca="1">_xll.BDP(C56,"SALES_SURPRISE_LAST_QTR")</f>
        <v>#NAME?</v>
      </c>
      <c r="FJ56" s="15" t="e" cm="1">
        <f t="array" aca="1" ref="FJ56" ca="1">_xll.BDP(C56,"EPS_SURPRISE_LAST_QTR")</f>
        <v>#NAME?</v>
      </c>
      <c r="FL56" s="15" t="e">
        <f ca="1">(_xll.BDP(C56,"VOLUME_AVG_5D"))/1000</f>
        <v>#NAME?</v>
      </c>
      <c r="FM56" s="15" t="e">
        <f ca="1">(_xll.BDP(C56,"VOLUME_AVG_3M"))/1000</f>
        <v>#NAME?</v>
      </c>
      <c r="FN56" s="15" t="e">
        <f ca="1">(_xll.BDP(C56,"VOLUME_AVG_6M"))/1000</f>
        <v>#NAME?</v>
      </c>
      <c r="FP56" s="15" t="e" cm="1">
        <f t="array" aca="1" ref="FP56" ca="1">_xll.BDP(C56,"CIE_DES")</f>
        <v>#NAME?</v>
      </c>
      <c r="FQ56" s="15" t="s">
        <v>881</v>
      </c>
      <c r="FS56" s="15" t="e" cm="1">
        <f t="array" aca="1" ref="FS56" ca="1">_xll.BDP(C56,"HIGH_52WEEK")</f>
        <v>#NAME?</v>
      </c>
      <c r="FT56" s="15" t="e" cm="1">
        <f t="array" aca="1" ref="FT56" ca="1">_xll.BDP(C56,"LOW_52WEEK")</f>
        <v>#NAME?</v>
      </c>
      <c r="FV56" s="15" t="e" cm="1">
        <f t="array" aca="1" ref="FV56" ca="1">_xll.BDP(C56,"CHG_PCT_WTD")</f>
        <v>#NAME?</v>
      </c>
      <c r="FW56" s="15" t="e" cm="1">
        <f t="array" aca="1" ref="FW56" ca="1">_xll.BDP(C56,"CHG_PCT_MTD")</f>
        <v>#NAME?</v>
      </c>
      <c r="FX56" s="15" t="e" cm="1">
        <f t="array" aca="1" ref="FX56" ca="1">_xll.BDP(C56,"CHG_PCT_YTD")</f>
        <v>#NAME?</v>
      </c>
      <c r="FY56" s="15" t="e" cm="1">
        <f t="array" aca="1" ref="FY56" ca="1">_xll.BDP(C56,"CHG_PCT_1YR")</f>
        <v>#NAME?</v>
      </c>
      <c r="GA56" s="15" t="e">
        <f ca="1">_xll.BDP($C56,"BEST_NET_DEBT","best_fperiod_override=19Y")</f>
        <v>#NAME?</v>
      </c>
      <c r="GB56" s="15" t="e">
        <f ca="1">_xll.BDP($C56,"BEST_NET_DEBT","best_fperiod_override=20Y")</f>
        <v>#NAME?</v>
      </c>
      <c r="GC56" s="15" t="e">
        <f ca="1">_xll.BDP($C56,"BEST_NET_DEBT","best_fperiod_override=21Y")</f>
        <v>#NAME?</v>
      </c>
      <c r="GD56" s="15" t="e">
        <f ca="1">_xll.BDP($C56,"BEST_NET_DEBT","best_fperiod_override=22Y")</f>
        <v>#NAME?</v>
      </c>
      <c r="GE56" s="15" t="e">
        <f ca="1">_xll.BDP($C56,"BEST_NET_DEBT","best_fperiod_override=23Y")</f>
        <v>#NAME?</v>
      </c>
      <c r="GG56" s="15" t="e">
        <f t="shared" ca="1" si="274"/>
        <v>#NAME?</v>
      </c>
      <c r="GH56" s="15" t="e">
        <f t="shared" ca="1" si="275"/>
        <v>#NAME?</v>
      </c>
      <c r="GI56" s="15" t="e">
        <f t="shared" ca="1" si="276"/>
        <v>#NAME?</v>
      </c>
      <c r="GJ56" s="15" t="e">
        <f t="shared" ca="1" si="277"/>
        <v>#NAME?</v>
      </c>
      <c r="GK56" s="15" t="e">
        <f t="shared" ca="1" si="278"/>
        <v>#NAME?</v>
      </c>
      <c r="GM56" s="15" t="e" cm="1">
        <f t="array" aca="1" ref="GM56" ca="1">_xll.BDP(C56,"NET_DEBT_TO_EBITDA")</f>
        <v>#NAME?</v>
      </c>
      <c r="GN56" s="15" t="e" cm="1">
        <f t="array" aca="1" ref="GN56" ca="1">_xll.BDP(C56,"EBIT_TO_INT_EXP")</f>
        <v>#NAME?</v>
      </c>
      <c r="GO56" s="15" t="e" cm="1">
        <f t="array" aca="1" ref="GO56" ca="1">_xll.BDP(C56,"TOT_DEBT_TO_TOT_EQY")</f>
        <v>#NAME?</v>
      </c>
      <c r="GP56" s="15" t="e" cm="1">
        <f t="array" aca="1" ref="GP56" ca="1">_xll.BDP(C56,"TOT_DEBT_TO_TOT_ASSET")</f>
        <v>#NAME?</v>
      </c>
      <c r="GQ56" s="15" t="e" cm="1">
        <f t="array" aca="1" ref="GQ56" ca="1">_xll.BDP(C56,"ALTMAN_Z_SCORE")</f>
        <v>#NAME?</v>
      </c>
      <c r="GR56" s="15" t="e" cm="1">
        <f t="array" aca="1" ref="GR56" ca="1">_xll.BDP(C56,"CASH_%_CURRENT_MARKET_CAP")</f>
        <v>#NAME?</v>
      </c>
      <c r="GS56" s="15" t="e" cm="1">
        <f t="array" aca="1" ref="GS56" ca="1">_xll.BDP(C56,"CASH_TO_TOT_ASSET")</f>
        <v>#NAME?</v>
      </c>
      <c r="GU56" s="15" t="e" cm="1">
        <f t="array" aca="1" ref="GU56" ca="1">_xll.BDP(C56,"BOARD_SIZE")</f>
        <v>#NAME?</v>
      </c>
      <c r="GV56" s="15" t="e" cm="1">
        <f t="array" aca="1" ref="GV56" ca="1">_xll.BDP(C56,"PCT_INDEPENDENT_DIRECTORS")</f>
        <v>#NAME?</v>
      </c>
      <c r="GW56" s="15" t="e" cm="1">
        <f t="array" aca="1" ref="GW56" ca="1">_xll.BDP(C56,"BOARD_MEETING_ATTENDANCE_PCT")</f>
        <v>#NAME?</v>
      </c>
      <c r="GX56" s="15" t="e" cm="1">
        <f t="array" aca="1" ref="GX56" ca="1">_xll.BDP(C56,"BOARD_MEETINGS_PER_YR")</f>
        <v>#NAME?</v>
      </c>
      <c r="GY56" s="15" t="e" cm="1">
        <f t="array" aca="1" ref="GY56" ca="1">_xll.BDP(C56,"NUMBER_OF_WOMEN_ON_BOARD")</f>
        <v>#NAME?</v>
      </c>
      <c r="GZ56" s="15" t="e" cm="1">
        <f t="array" aca="1" ref="GZ56" ca="1">_xll.BDP(C56,"BOARD_AVERAGE_TENURE")</f>
        <v>#NAME?</v>
      </c>
      <c r="HA56" s="15" t="e" cm="1">
        <f t="array" aca="1" ref="HA56" ca="1">_xll.BDP(C56,"BOARD_AVERAGE_AGE")</f>
        <v>#NAME?</v>
      </c>
      <c r="HC56" s="15" t="e" cm="1">
        <f t="array" aca="1" ref="HC56" ca="1">_xll.BDP(C56,"TOT_COMP_AW_TO_CEO_&amp;_EQUIV")</f>
        <v>#NAME?</v>
      </c>
      <c r="HD56" s="15" t="e" cm="1">
        <f t="array" aca="1" ref="HD56" ca="1">_xll.BDP(C56,"TOT_COMPENSATION_AW_TO_EXECS")</f>
        <v>#NAME?</v>
      </c>
      <c r="HE56" s="15" t="e" cm="1">
        <f t="array" aca="1" ref="HE56" ca="1">_xll.BDP(C56,"CF_STOCK_BASED_COMPENSATION")</f>
        <v>#NAME?</v>
      </c>
      <c r="HF56" s="15" t="e" cm="1">
        <f t="array" aca="1" ref="HF56" ca="1">_xll.BDP(C56,"AVERAGE_BOD_TOTAL_COMPENSATION")</f>
        <v>#NAME?</v>
      </c>
      <c r="HH56" s="15" t="e" cm="1">
        <f t="array" aca="1" ref="HH56" ca="1">_xll.BDP(C56,"ISS_QUALITYSCORE")</f>
        <v>#NAME?</v>
      </c>
      <c r="HK56" s="15" t="e" cm="1">
        <f t="array" aca="1" ref="HK56" ca="1">_xll.BDP(C56,"EQY_SH_OUT")</f>
        <v>#NAME?</v>
      </c>
      <c r="HL56" s="15" t="e">
        <f t="shared" ca="1" si="279"/>
        <v>#NAME?</v>
      </c>
      <c r="HN56" s="15">
        <v>8.5</v>
      </c>
      <c r="HO56" s="15">
        <v>2</v>
      </c>
      <c r="HP56" s="39" t="e">
        <f t="shared" ca="1" si="280"/>
        <v>#NAME?</v>
      </c>
      <c r="HQ56" s="15" t="e">
        <f t="shared" ca="1" si="281"/>
        <v>#NAME?</v>
      </c>
      <c r="HS56" s="15" t="e">
        <f t="shared" ca="1" si="302"/>
        <v>#NAME?</v>
      </c>
      <c r="HU56" s="15" t="e">
        <f t="shared" ca="1" si="282"/>
        <v>#NAME?</v>
      </c>
      <c r="HW56" s="15" t="e">
        <f t="shared" ca="1" si="303"/>
        <v>#NAME?</v>
      </c>
      <c r="HY56" s="39" t="e">
        <f t="shared" ca="1" si="283"/>
        <v>#NAME?</v>
      </c>
      <c r="IA56" s="15" t="e">
        <f t="shared" ca="1" si="284"/>
        <v>#NAME?</v>
      </c>
      <c r="IB56" s="15" t="e">
        <f t="shared" ca="1" si="285"/>
        <v>#NAME?</v>
      </c>
      <c r="IC56" s="15" t="e">
        <f t="shared" ca="1" si="286"/>
        <v>#NAME?</v>
      </c>
      <c r="ID56" s="15" t="e">
        <f t="shared" ca="1" si="287"/>
        <v>#NAME?</v>
      </c>
      <c r="IE56" s="39" t="e">
        <f t="shared" ca="1" si="288"/>
        <v>#NAME?</v>
      </c>
      <c r="IF56" s="39" t="e">
        <f t="shared" si="289"/>
        <v>#VALUE!</v>
      </c>
      <c r="IG56" s="39" t="e">
        <f t="shared" ca="1" si="290"/>
        <v>#NAME?</v>
      </c>
      <c r="II56" s="15">
        <f t="shared" si="304"/>
        <v>37</v>
      </c>
    </row>
    <row r="57" spans="1:243">
      <c r="A57" s="15">
        <f t="shared" si="305"/>
        <v>37</v>
      </c>
      <c r="B57" s="15" t="s">
        <v>78</v>
      </c>
      <c r="C57" s="15" t="s">
        <v>529</v>
      </c>
      <c r="D57" s="15" t="s">
        <v>77</v>
      </c>
      <c r="E57" s="15" t="str">
        <f t="shared" si="236"/>
        <v>B1CS34</v>
      </c>
      <c r="F57" s="15">
        <f t="shared" si="237"/>
        <v>37</v>
      </c>
      <c r="G57" s="15" t="str">
        <f t="shared" si="238"/>
        <v>Barclays PLC</v>
      </c>
      <c r="H57" s="24">
        <v>1.12936E-3</v>
      </c>
      <c r="I57" s="15" t="e" cm="1">
        <f t="array" aca="1" ref="I57" ca="1">_xll.BDP(C57,"GICS_SECTOR_NAME")</f>
        <v>#NAME?</v>
      </c>
      <c r="J57" s="15" t="e">
        <f t="shared" ca="1" si="239"/>
        <v>#NAME?</v>
      </c>
      <c r="K57" s="46" t="e" cm="1">
        <f t="array" aca="1" ref="K57" ca="1">_xll.BDP(C57,"BEST_PE_RATIO")</f>
        <v>#NAME?</v>
      </c>
      <c r="L57" s="46" t="e" cm="1">
        <f t="array" aca="1" ref="L57" ca="1">_xll.BDP(C57,"px_last")</f>
        <v>#NAME?</v>
      </c>
      <c r="M57" s="15" t="e" cm="1">
        <f t="array" aca="1" ref="M57" ca="1">_xll.BDP(C57,"COUNTRY_FULL_NAME")</f>
        <v>#NAME?</v>
      </c>
      <c r="N57" s="15" t="e" cm="1">
        <f t="array" aca="1" ref="N57" ca="1">_xll.BDP(C57,"px_last")</f>
        <v>#NAME?</v>
      </c>
      <c r="O57" s="15" t="e" cm="1">
        <f t="array" aca="1" ref="O57" ca="1">_xll.BDP(C57,"CRNCY")</f>
        <v>#NAME?</v>
      </c>
      <c r="Q57" s="15" t="e" cm="1">
        <f t="array" aca="1" ref="Q57" ca="1">_xll.BDP(C57,"GICS_SECTOR_NAME")</f>
        <v>#NAME?</v>
      </c>
      <c r="R57" s="15" t="e" cm="1">
        <f t="array" aca="1" ref="R57" ca="1">_xll.BDP(C57,"GICS_INDUSTRY_NAME")</f>
        <v>#NAME?</v>
      </c>
      <c r="S57" s="15" t="e" cm="1">
        <f t="array" aca="1" ref="S57" ca="1">_xll.BDP(C57,"GICS_INDUSTRY_GROUP_NAME")</f>
        <v>#NAME?</v>
      </c>
      <c r="T57" s="15" t="e" cm="1">
        <f t="array" aca="1" ref="T57" ca="1">_xll.BDP(C57,"GICS_SUB_INDUSTRY_NAME")</f>
        <v>#NAME?</v>
      </c>
      <c r="U57" s="15" t="s">
        <v>1526</v>
      </c>
      <c r="V57" s="15" t="e">
        <f ca="1">_xll.BDH(C57,"SALES_REV_TURN","FY 2009","FY 2009","Currency=USD","Period=FY","BEST_FPERIOD_OVERRIDE=FY","FILING_STATUS=MR","SCALING_FORMAT=MLN","FA_ADJUSTED=Adjusted","Sort=A","Dates=H","DateFormat=P","Fill=—","Direction=H","UseDPDF=Y")/M10</f>
        <v>#NAME?</v>
      </c>
      <c r="W57" s="15" t="e">
        <f ca="1">_xll.BDH(C57,"SALES_REV_TURN","FY 2019","FY 2019","Currency=USD","Period=FY","BEST_FPERIOD_OVERRIDE=FY","FILING_STATUS=MR","SCALING_FORMAT=MLN","FA_ADJUSTED=Adjusted","Sort=A","Dates=H","DateFormat=P","Fill=—","Direction=H","UseDPDF=Y")/M10</f>
        <v>#NAME?</v>
      </c>
      <c r="X57" s="15" t="e">
        <f ca="1">_xll.BDH(C57,"SALES_REV_TURN","FY 2020","FY 2020","Currency=USD","Period=FY","BEST_FPERIOD_OVERRIDE=FY","FILING_STATUS=MR","SCALING_FORMAT=MLN","FA_ADJUSTED=Adjusted","Sort=A","Dates=H","DateFormat=P","Fill=—","Direction=H","UseDPDF=Y")/M10</f>
        <v>#NAME?</v>
      </c>
      <c r="Y57" s="15" t="e">
        <f ca="1">_xll.BDH(C57,"SALES_REV_TURN","FY 2021","FY 2021","Currency=USD","Period=FY","BEST_FPERIOD_OVERRIDE=FY","FILING_STATUS=MR","SCALING_FORMAT=MLN","FA_ADJUSTED=Adjusted","Sort=A","Dates=H","DateFormat=P","Fill=—","Direction=H","UseDPDF=Y")/M10</f>
        <v>#NAME?</v>
      </c>
      <c r="Z57" s="15" t="e">
        <f ca="1">_xll.BDH(C57,"SALES_REV_TURN","FY 2022","FY 2022","Currency=USD","Period=FY","BEST_FPERIOD_OVERRIDE=FY","FILING_STATUS=MR","SCALING_FORMAT=MLN","FA_ADJUSTED=Adjusted","Sort=A","Dates=H","DateFormat=P","Fill=—","Direction=H","UseDPDF=Y")/M10</f>
        <v>#NAME?</v>
      </c>
      <c r="AA57" s="15" t="e">
        <f ca="1">+_xll.BDP($C57,AA$15,"BEST_FPERIOD_OVERRIDE="&amp;AA$16)/M10</f>
        <v>#NAME?</v>
      </c>
      <c r="AB57" s="15" t="e">
        <f ca="1">+_xll.BDP($C57,AB$15,"BEST_FPERIOD_OVERRIDE="&amp;AB$16)/M10</f>
        <v>#NAME?</v>
      </c>
      <c r="AC57" s="15" t="e">
        <f ca="1">+_xll.BDP($C57,AC$15,"BEST_FPERIOD_OVERRIDE="&amp;AC$16)</f>
        <v>#NAME?</v>
      </c>
      <c r="AD57" s="15" t="e">
        <f ca="1">+_xll.BDP($C57,AD$15,"BEST_FPERIOD_OVERRIDE="&amp;AD$16)</f>
        <v>#NAME?</v>
      </c>
      <c r="AF57" s="25" t="e">
        <f t="shared" ca="1" si="240"/>
        <v>#NAME?</v>
      </c>
      <c r="AG57" s="25" t="e">
        <f t="shared" ca="1" si="241"/>
        <v>#NAME?</v>
      </c>
      <c r="AH57" s="25" t="e">
        <f t="shared" ca="1" si="242"/>
        <v>#NAME?</v>
      </c>
      <c r="AI57" s="25" t="e">
        <f t="shared" ca="1" si="243"/>
        <v>#NAME?</v>
      </c>
      <c r="AJ57" s="25" t="e">
        <f t="shared" ca="1" si="244"/>
        <v>#NAME?</v>
      </c>
      <c r="AK57" s="25" t="e">
        <f t="shared" ca="1" si="245"/>
        <v>#NAME?</v>
      </c>
      <c r="AL57" s="25" t="e">
        <f t="shared" ca="1" si="291"/>
        <v>#NAME?</v>
      </c>
      <c r="AM57" s="25" t="e">
        <f t="shared" ca="1" si="246"/>
        <v>#NAME?</v>
      </c>
      <c r="AN57" s="25" t="e">
        <f t="shared" ca="1" si="247"/>
        <v>#NAME?</v>
      </c>
      <c r="AP57" s="15" t="e">
        <f ca="1">_xll.BDH(C57,"EBITDA","FY 2009","FY 2009","Currency=USD","Period=FY","BEST_FPERIOD_OVERRIDE=FY","FILING_STATUS=MR","SCALING_FORMAT=MLN","FA_ADJUSTED=Adjusted","Sort=A","Dates=H","DateFormat=P","Fill=—","Direction=H","UseDPDF=Y")/M10</f>
        <v>#NAME?</v>
      </c>
      <c r="AQ57" s="15" t="e">
        <f ca="1">_xll.BDH(C57,"EBITDA","FY 2019","FY 2019","Currency=USD","Period=FY","BEST_FPERIOD_OVERRIDE=FY","FILING_STATUS=MR","SCALING_FORMAT=MLN","FA_ADJUSTED=Adjusted","Sort=A","Dates=H","DateFormat=P","Fill=—","Direction=H","UseDPDF=Y")/M10</f>
        <v>#NAME?</v>
      </c>
      <c r="AR57" s="15" t="e">
        <f ca="1">_xll.BDH(C57,"EBITDA","FY 2020","FY 2020","Currency=USD","Period=FY","BEST_FPERIOD_OVERRIDE=FY","FILING_STATUS=MR","SCALING_FORMAT=MLN","FA_ADJUSTED=Adjusted","Sort=A","Dates=H","DateFormat=P","Fill=—","Direction=H","UseDPDF=Y")/M10</f>
        <v>#NAME?</v>
      </c>
      <c r="AS57" s="15" t="e">
        <f ca="1">_xll.BDH(C57,"EBITDA","FY 2021","FY 2021","Currency=USD","Period=FY","BEST_FPERIOD_OVERRIDE=FY","FILING_STATUS=MR","SCALING_FORMAT=MLN","FA_ADJUSTED=Adjusted","Sort=A","Dates=H","DateFormat=P","Fill=—","Direction=H","UseDPDF=Y")/M10</f>
        <v>#NAME?</v>
      </c>
      <c r="AT57" s="15" t="e">
        <f ca="1">_xll.BDH(C57,"EBITDA","FY 2022","FY 2022","Currency=USD","Period=FY","BEST_FPERIOD_OVERRIDE=FY","FILING_STATUS=MR","SCALING_FORMAT=MLN","FA_ADJUSTED=Adjusted","Sort=A","Dates=H","DateFormat=P","Fill=—","Direction=H","UseDPDF=Y")/M10</f>
        <v>#NAME?</v>
      </c>
      <c r="AU57" s="15" t="e">
        <f ca="1">+_xll.BDP($C57,AU$15,"BEST_FPERIOD_OVERRIDE="&amp;AU$16)/M10</f>
        <v>#NAME?</v>
      </c>
      <c r="AV57" s="15" t="e">
        <f ca="1">+_xll.BDP($C57,AV$15,"BEST_FPERIOD_OVERRIDE="&amp;AV$16)/M10</f>
        <v>#NAME?</v>
      </c>
      <c r="AW57" s="15" t="e">
        <f ca="1">+_xll.BDP($C57,AW$15,"BEST_FPERIOD_OVERRIDE="&amp;AW$16)/M10</f>
        <v>#NAME?</v>
      </c>
      <c r="AX57" s="15" t="e">
        <f ca="1">+_xll.BDP($C57,AX$15,"BEST_FPERIOD_OVERRIDE="&amp;AX$16)</f>
        <v>#NAME?</v>
      </c>
      <c r="AZ57" s="25" t="e">
        <f t="shared" ca="1" si="248"/>
        <v>#NAME?</v>
      </c>
      <c r="BA57" s="25" t="e">
        <f t="shared" ca="1" si="249"/>
        <v>#NAME?</v>
      </c>
      <c r="BB57" s="25" t="e">
        <f t="shared" ca="1" si="250"/>
        <v>#NAME?</v>
      </c>
      <c r="BC57" s="25" t="e">
        <f t="shared" ca="1" si="251"/>
        <v>#NAME?</v>
      </c>
      <c r="BD57" s="25" t="e">
        <f t="shared" ca="1" si="252"/>
        <v>#NAME?</v>
      </c>
      <c r="BE57" s="25" t="e">
        <f t="shared" ca="1" si="253"/>
        <v>#NAME?</v>
      </c>
      <c r="BF57" s="25" t="e">
        <f t="shared" ca="1" si="292"/>
        <v>#NAME?</v>
      </c>
      <c r="BG57" s="25" t="e">
        <f t="shared" ca="1" si="254"/>
        <v>#NAME?</v>
      </c>
      <c r="BH57" s="25" t="e">
        <f t="shared" ca="1" si="255"/>
        <v>#NAME?</v>
      </c>
      <c r="BJ57" s="25" t="e">
        <f t="shared" ca="1" si="256"/>
        <v>#NAME?</v>
      </c>
      <c r="BK57" s="25" t="e">
        <f t="shared" ca="1" si="257"/>
        <v>#NAME?</v>
      </c>
      <c r="BL57" s="25" t="e">
        <f t="shared" ca="1" si="258"/>
        <v>#NAME?</v>
      </c>
      <c r="BM57" s="25" t="e">
        <f t="shared" ca="1" si="259"/>
        <v>#NAME?</v>
      </c>
      <c r="BN57" s="25" t="e">
        <f t="shared" ca="1" si="260"/>
        <v>#NAME?</v>
      </c>
      <c r="BO57" s="25" t="e">
        <f t="shared" ca="1" si="261"/>
        <v>#NAME?</v>
      </c>
      <c r="BP57" s="25" t="e">
        <f t="shared" ca="1" si="262"/>
        <v>#NAME?</v>
      </c>
      <c r="BQ57" s="25" t="e">
        <f t="shared" ca="1" si="263"/>
        <v>#NAME?</v>
      </c>
      <c r="BR57" s="15" t="e">
        <f ca="1">_xll.BDH(C57,"EARN_FOR_COMMON","FY 2009","FY 2009","Currency=USD","Period=FY","BEST_FPERIOD_OVERRIDE=FY","FILING_STATUS=MR","SCALING_FORMAT=MLN","FA_ADJUSTED=Adjusted","Sort=A","Dates=H","DateFormat=P","Fill=—","Direction=H","UseDPDF=Y")/M10</f>
        <v>#NAME?</v>
      </c>
      <c r="BS57" s="15" t="e">
        <f ca="1">_xll.BDH(C57,"EARN_FOR_COMMON","FY 2019","FY 2019","Currency=USD","Period=FY","BEST_FPERIOD_OVERRIDE=FY","FILING_STATUS=MR","SCALING_FORMAT=MLN","FA_ADJUSTED=Adjusted","Sort=A","Dates=H","DateFormat=P","Fill=—","Direction=H","UseDPDF=Y")/M10</f>
        <v>#NAME?</v>
      </c>
      <c r="BT57" s="15" t="e">
        <f ca="1">_xll.BDH(C57,"EARN_FOR_COMMON","FY 2020","FY 2020","Currency=USD","Period=FY","BEST_FPERIOD_OVERRIDE=FY","FILING_STATUS=MR","SCALING_FORMAT=MLN","FA_ADJUSTED=Adjusted","Sort=A","Dates=H","DateFormat=P","Fill=—","Direction=H","UseDPDF=Y")/M10</f>
        <v>#NAME?</v>
      </c>
      <c r="BU57" s="15" t="e">
        <f ca="1">_xll.BDH(C57,"EARN_FOR_COMMON","FY 2021","FY 2021","Currency=USD","Period=FY","BEST_FPERIOD_OVERRIDE=FY","FILING_STATUS=MR","SCALING_FORMAT=MLN","FA_ADJUSTED=Adjusted","Sort=A","Dates=H","DateFormat=P","Fill=—","Direction=H","UseDPDF=Y")/M10</f>
        <v>#NAME?</v>
      </c>
      <c r="BV57" s="15" t="e">
        <f ca="1">_xll.BDH(C57,"EARN_FOR_COMMON","FY 2022","FY 2022","Currency=USD","Period=FY","BEST_FPERIOD_OVERRIDE=FY","FILING_STATUS=MR","SCALING_FORMAT=MLN","FA_ADJUSTED=Adjusted","Sort=A","Dates=H","DateFormat=P","Fill=—","Direction=H","UseDPDF=Y")/M10</f>
        <v>#NAME?</v>
      </c>
      <c r="BW57" s="15" t="e">
        <f ca="1">+_xll.BDP($C57,BW$15,"BEST_FPERIOD_OVERRIDE="&amp;BW$16)/M10</f>
        <v>#NAME?</v>
      </c>
      <c r="BX57" s="15" t="e">
        <f ca="1">+_xll.BDP($C57,BX$15,"BEST_FPERIOD_OVERRIDE="&amp;BX$16)/M10</f>
        <v>#NAME?</v>
      </c>
      <c r="BY57" s="15" t="e">
        <f ca="1">+_xll.BDP($C57,BY$15,"BEST_FPERIOD_OVERRIDE="&amp;BY$16)/M10</f>
        <v>#NAME?</v>
      </c>
      <c r="BZ57" s="15" t="e">
        <f ca="1">+_xll.BDP($C57,BZ$15,"BEST_FPERIOD_OVERRIDE="&amp;BZ$16)</f>
        <v>#NAME?</v>
      </c>
      <c r="CB57" s="25" t="e">
        <f t="shared" ca="1" si="264"/>
        <v>#NAME?</v>
      </c>
      <c r="CC57" s="25" t="e">
        <f t="shared" ca="1" si="265"/>
        <v>#NAME?</v>
      </c>
      <c r="CD57" s="25" t="e">
        <f t="shared" ca="1" si="266"/>
        <v>#NAME?</v>
      </c>
      <c r="CE57" s="25" t="e">
        <f t="shared" ca="1" si="267"/>
        <v>#NAME?</v>
      </c>
      <c r="CF57" s="25" t="e">
        <f t="shared" ca="1" si="268"/>
        <v>#NAME?</v>
      </c>
      <c r="CG57" s="25" t="e">
        <f t="shared" ca="1" si="269"/>
        <v>#NAME?</v>
      </c>
      <c r="CH57" s="25" t="e">
        <f t="shared" ca="1" si="293"/>
        <v>#NAME?</v>
      </c>
      <c r="CI57" s="25" t="e">
        <f t="shared" ca="1" si="270"/>
        <v>#NAME?</v>
      </c>
      <c r="CJ57" s="25" t="e">
        <f t="shared" ca="1" si="271"/>
        <v>#NAME?</v>
      </c>
      <c r="CM57" s="25" t="e">
        <f t="shared" ca="1" si="294"/>
        <v>#NAME?</v>
      </c>
      <c r="CN57" s="25" t="e">
        <f t="shared" ca="1" si="295"/>
        <v>#NAME?</v>
      </c>
      <c r="CO57" s="25" t="e">
        <f t="shared" ca="1" si="296"/>
        <v>#NAME?</v>
      </c>
      <c r="CP57" s="25" t="e">
        <f t="shared" ca="1" si="297"/>
        <v>#NAME?</v>
      </c>
      <c r="CQ57" s="25" t="e">
        <f t="shared" ca="1" si="298"/>
        <v>#NAME?</v>
      </c>
      <c r="CR57" s="25" t="e">
        <f t="shared" ca="1" si="299"/>
        <v>#NAME?</v>
      </c>
      <c r="CS57" s="25" t="e">
        <f t="shared" ca="1" si="300"/>
        <v>#NAME?</v>
      </c>
      <c r="CT57" s="15" t="e">
        <f t="shared" ca="1" si="301"/>
        <v>#NAME?</v>
      </c>
      <c r="CU57" s="25">
        <f>_xll.BDH($C57,"RETURN_ON_INV_CAPITAL","FY 2019","FY 2019","Currency=USD","Period=FY","BEST_FPERIOD_OVERRIDE=FY","FILING_STATUS=MR","FA_ADJUSTED=GAAP","Sort=A","Dates=H","DateFormat=P","Fill=—","Direction=H","UseDPDF=Y")/100</f>
        <v>1.8966E-2</v>
      </c>
      <c r="CV57" s="25">
        <f>_xll.BDH($C57,"RETURN_ON_INV_CAPITAL","FY 2020","FY 2020","Currency=USD","Period=FY","BEST_FPERIOD_OVERRIDE=FY","FILING_STATUS=MR","FA_ADJUSTED=GAAP","Sort=A","Dates=H","DateFormat=P","Fill=—","Direction=H","UseDPDF=Y")/100</f>
        <v>2.4847000000000001E-2</v>
      </c>
      <c r="CW57" s="25">
        <f>_xll.BDH($C57,"RETURN_ON_INV_CAPITAL","FY 2021","FY 2021","Currency=USD","Period=FY","BEST_FPERIOD_OVERRIDE=FY","FILING_STATUS=MR","FA_ADJUSTED=GAAP","Sort=A","Dates=H","DateFormat=P","Fill=—","Direction=H","UseDPDF=Y")/100</f>
        <v>2.0225E-2</v>
      </c>
      <c r="CX57" s="25">
        <f>_xll.BDH(C57,"RETURN_COM_EQY","FY 2022","FY 2022","Currency=USD","Period=FY","BEST_FPERIOD_OVERRIDE=FY","FILING_STATUS=MR","FA_ADJUSTED=GAAP","Sort=A","Dates=H","DateFormat=P","Fill=—","Direction=H","UseDPDF=Y")/100</f>
        <v>8.9719999999999994E-2</v>
      </c>
      <c r="CZ57" s="15">
        <f>_xll.BDH($C57,"RETURN_COM_EQY","FY 2019","FY 2019","Currency=USD","Period=FY","BEST_FPERIOD_OVERRIDE=FY","FILING_STATUS=MR","FA_ADJUSTED=GAAP","Sort=A","Dates=H","DateFormat=P","Fill=—","Direction=H","UseDPDF=Y")/100</f>
        <v>4.6224000000000001E-2</v>
      </c>
      <c r="DA57" s="15">
        <f>_xll.BDH($C57,"RETURN_COM_EQY","FY 2020","FY 2020","Currency=USD","Period=FY","BEST_FPERIOD_OVERRIDE=FY","FILING_STATUS=MR","FA_ADJUSTED=GAAP","Sort=A","Dates=H","DateFormat=P","Fill=—","Direction=H","UseDPDF=Y")/100</f>
        <v>2.8211E-2</v>
      </c>
      <c r="DB57" s="15">
        <f>_xll.BDH($C57,"RETURN_COM_EQY","FY 2021","FY 2021","Currency=USD","Period=FY","BEST_FPERIOD_OVERRIDE=FY","FILING_STATUS=MR","FA_ADJUSTED=GAAP","Sort=A","Dates=H","DateFormat=P","Fill=—","Direction=H","UseDPDF=Y")/100</f>
        <v>0.11426</v>
      </c>
      <c r="DC57" s="25">
        <f>_xll.BDH(C57,"RETURN_COM_EQY","FY 2022","FY 2022","Currency=USD","Period=FY","BEST_FPERIOD_OVERRIDE=FY","FILING_STATUS=MR","FA_ADJUSTED=GAAP","Sort=A","Dates=H","DateFormat=P","Fill=—","Direction=H","UseDPDF=Y")</f>
        <v>8.9719999999999995</v>
      </c>
      <c r="DD57" s="15" t="e">
        <f ca="1">(_xll.BDP(C57,"BEST_ROE","best_fperiod_override=23Y"))/100</f>
        <v>#NAME?</v>
      </c>
      <c r="DF57" s="25" t="e">
        <f ca="1">(_xll.BDP($C57,"BEST_DIV_YLD","best_fperiod_override=19Y"))/100</f>
        <v>#NAME?</v>
      </c>
      <c r="DG57" s="25" t="e">
        <f ca="1">(_xll.BDP($C57,"BEST_DIV_YLD","best_fperiod_override=20Y"))/100</f>
        <v>#NAME?</v>
      </c>
      <c r="DH57" s="25" t="e">
        <f ca="1">(_xll.BDP($C57,"BEST_DIV_YLD","best_fperiod_override=21Y"))/100</f>
        <v>#NAME?</v>
      </c>
      <c r="DI57" s="25" t="e">
        <f ca="1">(_xll.BDP($C57,"BEST_DIV_YLD","best_fperiod_override=22Y"))/100</f>
        <v>#NAME?</v>
      </c>
      <c r="DJ57" s="25" t="e">
        <f ca="1">(_xll.BDP($C57,"BEST_DIV_YLD","best_fperiod_override=23Y"))/100</f>
        <v>#NAME?</v>
      </c>
      <c r="DL57" s="48" t="e" cm="1">
        <f t="array" aca="1" ref="DL57" ca="1">_xll.BDP($C57,$DL$12)/1000/M10</f>
        <v>#NAME?</v>
      </c>
      <c r="DM57" s="48" t="e" cm="1">
        <f t="array" aca="1" ref="DM57" ca="1">_xll.BDP($C57,$DL$13)*1000/M10</f>
        <v>#NAME?</v>
      </c>
      <c r="DN57" s="48" t="e">
        <f t="shared" ca="1" si="273"/>
        <v>#NAME?</v>
      </c>
      <c r="DO57" s="48" t="e" cm="1">
        <f t="array" aca="1" ref="DO57" ca="1">_xll.BDP($C57,$DL$15)*1000</f>
        <v>#NAME?</v>
      </c>
      <c r="DQ57" s="15" t="e" cm="1">
        <f t="array" aca="1" ref="DQ57" ca="1">_xll.BDP(C57,"WACC")</f>
        <v>#NAME?</v>
      </c>
      <c r="DR57" s="15" t="e" cm="1">
        <f t="array" aca="1" ref="DR57" ca="1">_xll.BDP(C57,"WACC_COST_EQUITY")</f>
        <v>#NAME?</v>
      </c>
      <c r="DS57" s="15" t="e" cm="1">
        <f t="array" aca="1" ref="DS57" ca="1">_xll.BDP(C57,"WACC_COST_EQUITY")</f>
        <v>#NAME?</v>
      </c>
      <c r="DU57" s="15" t="e" cm="1">
        <f t="array" aca="1" ref="DU57" ca="1">_xll.BDP(C57,"BEST_PE_RATIO")</f>
        <v>#NAME?</v>
      </c>
      <c r="DV57" s="15" t="e" cm="1">
        <f t="array" aca="1" ref="DV57" ca="1">_xll.BDP(C57,"FIVE_YR_AVG_PRICE_EARNINGS")</f>
        <v>#NAME?</v>
      </c>
      <c r="DW57" s="15" t="e" cm="1">
        <f t="array" aca="1" ref="DW57" ca="1">_xll.BDP(C57,"10_YEAR_MOVING_AVERAGE_PE")</f>
        <v>#NAME?</v>
      </c>
      <c r="DY57" s="15" t="e" cm="1">
        <f t="array" aca="1" ref="DY57" ca="1">_xll.BDP(C57,"BEST_CUR_EV_TO_EBITDA")</f>
        <v>#NAME?</v>
      </c>
      <c r="DZ57" s="15" t="e" cm="1">
        <f t="array" aca="1" ref="DZ57" ca="1">_xll.BDP(C57,"FIVE_YEAR_AVG_EV_TO_T12_EBITDA")</f>
        <v>#NAME?</v>
      </c>
      <c r="EB57" s="15" t="e" cm="1">
        <f t="array" aca="1" ref="EB57" ca="1">_xll.BDP(C57,"BEST_PX_BPS_RATIO")</f>
        <v>#NAME?</v>
      </c>
      <c r="EC57" s="15" t="e" cm="1">
        <f t="array" aca="1" ref="EC57" ca="1">_xll.BDP(C57,"FIVE_YEAR_AVG_PRICE_BOOK")</f>
        <v>#NAME?</v>
      </c>
      <c r="ED57" s="15" t="e" cm="1">
        <f t="array" aca="1" ref="ED57" ca="1">_xll.BDP(C57,"EV_TO_T12M_SALES")</f>
        <v>#NAME?</v>
      </c>
      <c r="EE57" s="15" t="e" cm="1">
        <f t="array" aca="1" ref="EE57" ca="1">_xll.BDP(C57,"AVERAGE_EV_TO_T12M_SALES")</f>
        <v>#NAME?</v>
      </c>
      <c r="EF57" s="15" t="e">
        <f ca="1">_xll.BDP(C57,"BEST_CURRENT_EV_BEST_SALES","best_fperiod_override=23Y")</f>
        <v>#NAME?</v>
      </c>
      <c r="EH57" s="15" t="e" cm="1">
        <f t="array" aca="1" ref="EH57" ca="1">_xll.BDP(C57,"CF_FREE_CASH_FLOW")/M10</f>
        <v>#NAME?</v>
      </c>
      <c r="EI57" s="15" t="e" cm="1">
        <f t="array" aca="1" ref="EI57" ca="1">_xll.BDP(C57,"FREE_CASH_FLOW_YIELD")/100</f>
        <v>#NAME?</v>
      </c>
      <c r="EJ57" s="15" t="e" cm="1">
        <f t="array" aca="1" ref="EJ57" ca="1">_xll.BDP(C57,"TRAIL_12M_FREE_CASH_FLOW_PER_SH")/M10</f>
        <v>#NAME?</v>
      </c>
      <c r="EL57" s="15" t="e" cm="1">
        <f t="array" aca="1" ref="EL57" ca="1">_xll.BDP(C57,"CF_CASH_FROM_OPER")/M10</f>
        <v>#NAME?</v>
      </c>
      <c r="EM57" s="15" t="e" cm="1">
        <f t="array" aca="1" ref="EM57" ca="1">_xll.BDP(C57,"CF_CASH_FROM_INV_ACT")/M10</f>
        <v>#NAME?</v>
      </c>
      <c r="EN57" s="15" t="e" cm="1">
        <f t="array" aca="1" ref="EN57" ca="1">_xll.BDP(C57,"CF_CASH_FROM_FNC_ACT")/M10</f>
        <v>#NAME?</v>
      </c>
      <c r="EP57" s="15" t="e" cm="1">
        <f t="array" aca="1" ref="EP57" ca="1">_xll.BDP(C57,"TOT_ANALYST_REC")</f>
        <v>#NAME?</v>
      </c>
      <c r="EQ57" s="15" t="e" cm="1">
        <f t="array" aca="1" ref="EQ57" ca="1">_xll.BDP(C57,"TOT_BUY_REC")</f>
        <v>#NAME?</v>
      </c>
      <c r="ER57" s="15" t="e" cm="1">
        <f t="array" aca="1" ref="ER57" ca="1">_xll.BDP(C57,"TOT_HOLD_REC")</f>
        <v>#NAME?</v>
      </c>
      <c r="ES57" s="15" t="e" cm="1">
        <f t="array" aca="1" ref="ES57" ca="1">_xll.BDP(C57,"TOT_SELL_REC")</f>
        <v>#NAME?</v>
      </c>
      <c r="ET57" s="15" t="e" cm="1">
        <f t="array" aca="1" ref="ET57" ca="1">_xll.BDP(C57,"EQY_REC_CONS")</f>
        <v>#NAME?</v>
      </c>
      <c r="EV57" s="15" t="e" cm="1">
        <f t="array" aca="1" ref="EV57" ca="1">_xll.BDP(C57,"BEST_TARGET_HI")</f>
        <v>#NAME?</v>
      </c>
      <c r="EW57" s="15" t="e" cm="1">
        <f t="array" aca="1" ref="EW57" ca="1">_xll.BDP(C57,"BEST_TARGET_LO")</f>
        <v>#NAME?</v>
      </c>
      <c r="EX57" s="15" t="e" cm="1">
        <f t="array" aca="1" ref="EX57" ca="1">_xll.BDP(C57,"BEST_TARGET_MEDIAN")</f>
        <v>#NAME?</v>
      </c>
      <c r="EZ57" s="15" t="e" cm="1">
        <f t="array" aca="1" ref="EZ57" ca="1">_xll.BDP(C57,"BEST_TARGET_1WK_CHG")</f>
        <v>#NAME?</v>
      </c>
      <c r="FA57" s="15" t="e" cm="1">
        <f t="array" aca="1" ref="FA57" ca="1">_xll.BDP(C57,"BEST_TARGET_4WK_CHG")</f>
        <v>#NAME?</v>
      </c>
      <c r="FB57" s="15" t="e" cm="1">
        <f t="array" aca="1" ref="FB57" ca="1">_xll.BDP(C57,"BEST_TARGET_3MO_CHG")</f>
        <v>#NAME?</v>
      </c>
      <c r="FC57" s="15" t="e" cm="1">
        <f t="array" aca="1" ref="FC57" ca="1">_xll.BDP(C57,"BEST_TARGET_6MO_CHG")</f>
        <v>#NAME?</v>
      </c>
      <c r="FE57" s="15" t="e" cm="1">
        <f t="array" aca="1" ref="FE57" ca="1">_xll.BDP(C57,"ANNOUNCEMENT_DT")</f>
        <v>#NAME?</v>
      </c>
      <c r="FF57" s="15" t="e" cm="1">
        <f t="array" aca="1" ref="FF57" ca="1">_xll.BDP(C57,"EXPECTED_REPORT_DT")</f>
        <v>#NAME?</v>
      </c>
      <c r="FG57" s="15" t="e" cm="1">
        <f t="array" aca="1" ref="FG57" ca="1">_xll.BDP(C57,"EARNINGS_RELATED_IMPLIED_MOVE")</f>
        <v>#NAME?</v>
      </c>
      <c r="FI57" s="15" t="e" cm="1">
        <f t="array" aca="1" ref="FI57" ca="1">_xll.BDP(C57,"SALES_SURPRISE_LAST_QTR")</f>
        <v>#NAME?</v>
      </c>
      <c r="FJ57" s="15" t="e" cm="1">
        <f t="array" aca="1" ref="FJ57" ca="1">_xll.BDP(C57,"EPS_SURPRISE_LAST_QTR")</f>
        <v>#NAME?</v>
      </c>
      <c r="FL57" s="15" t="e">
        <f ca="1">(_xll.BDP(C57,"VOLUME_AVG_5D"))/1000</f>
        <v>#NAME?</v>
      </c>
      <c r="FM57" s="15" t="e">
        <f ca="1">(_xll.BDP(C57,"VOLUME_AVG_3M"))/1000</f>
        <v>#NAME?</v>
      </c>
      <c r="FN57" s="15" t="e">
        <f ca="1">(_xll.BDP(C57,"VOLUME_AVG_6M"))/1000</f>
        <v>#NAME?</v>
      </c>
      <c r="FP57" s="15" t="e" cm="1">
        <f t="array" aca="1" ref="FP57" ca="1">_xll.BDP(C57,"CIE_DES")</f>
        <v>#NAME?</v>
      </c>
      <c r="FQ57" s="15" t="s">
        <v>882</v>
      </c>
      <c r="FS57" s="15" t="e" cm="1">
        <f t="array" aca="1" ref="FS57" ca="1">_xll.BDP(C57,"HIGH_52WEEK")</f>
        <v>#NAME?</v>
      </c>
      <c r="FT57" s="15" t="e" cm="1">
        <f t="array" aca="1" ref="FT57" ca="1">_xll.BDP(C57,"LOW_52WEEK")</f>
        <v>#NAME?</v>
      </c>
      <c r="FV57" s="15" t="e" cm="1">
        <f t="array" aca="1" ref="FV57" ca="1">_xll.BDP(C57,"CHG_PCT_WTD")</f>
        <v>#NAME?</v>
      </c>
      <c r="FW57" s="15" t="e" cm="1">
        <f t="array" aca="1" ref="FW57" ca="1">_xll.BDP(C57,"CHG_PCT_MTD")</f>
        <v>#NAME?</v>
      </c>
      <c r="FX57" s="15" t="e" cm="1">
        <f t="array" aca="1" ref="FX57" ca="1">_xll.BDP(C57,"CHG_PCT_YTD")</f>
        <v>#NAME?</v>
      </c>
      <c r="FY57" s="15" t="e" cm="1">
        <f t="array" aca="1" ref="FY57" ca="1">_xll.BDP(C57,"CHG_PCT_1YR")</f>
        <v>#NAME?</v>
      </c>
      <c r="GA57" s="15" t="e">
        <f ca="1">_xll.BDP($C57,"BEST_NET_DEBT","best_fperiod_override=19Y")/M10</f>
        <v>#NAME?</v>
      </c>
      <c r="GB57" s="15" t="e">
        <f ca="1">_xll.BDP($C57,"BEST_NET_DEBT","best_fperiod_override=20Y")/M10</f>
        <v>#NAME?</v>
      </c>
      <c r="GC57" s="15" t="e">
        <f ca="1">_xll.BDP($C57,"BEST_NET_DEBT","best_fperiod_override=21Y")/M10</f>
        <v>#NAME?</v>
      </c>
      <c r="GD57" s="15" t="e">
        <f ca="1">_xll.BDP($C57,"BEST_NET_DEBT","best_fperiod_override=22Y")/M10</f>
        <v>#NAME?</v>
      </c>
      <c r="GE57" s="15" t="e">
        <f ca="1">_xll.BDP($C57,"BEST_NET_DEBT","best_fperiod_override=23Y")/M10</f>
        <v>#NAME?</v>
      </c>
      <c r="GG57" s="15" t="e">
        <f t="shared" ca="1" si="274"/>
        <v>#NAME?</v>
      </c>
      <c r="GH57" s="15" t="e">
        <f t="shared" ca="1" si="275"/>
        <v>#NAME?</v>
      </c>
      <c r="GI57" s="15" t="e">
        <f t="shared" ca="1" si="276"/>
        <v>#NAME?</v>
      </c>
      <c r="GJ57" s="15" t="e">
        <f t="shared" ca="1" si="277"/>
        <v>#NAME?</v>
      </c>
      <c r="GK57" s="15" t="e">
        <f t="shared" ca="1" si="278"/>
        <v>#NAME?</v>
      </c>
      <c r="GM57" s="15" t="e" cm="1">
        <f t="array" aca="1" ref="GM57" ca="1">_xll.BDP(C57,"NET_DEBT_TO_EBITDA")</f>
        <v>#NAME?</v>
      </c>
      <c r="GN57" s="15" t="e" cm="1">
        <f t="array" aca="1" ref="GN57" ca="1">_xll.BDP(C57,"EBIT_TO_INT_EXP")</f>
        <v>#NAME?</v>
      </c>
      <c r="GO57" s="15" t="e" cm="1">
        <f t="array" aca="1" ref="GO57" ca="1">_xll.BDP(C57,"TOT_DEBT_TO_TOT_EQY")</f>
        <v>#NAME?</v>
      </c>
      <c r="GP57" s="15" t="e" cm="1">
        <f t="array" aca="1" ref="GP57" ca="1">_xll.BDP(C57,"TOT_DEBT_TO_TOT_ASSET")</f>
        <v>#NAME?</v>
      </c>
      <c r="GQ57" s="15" t="e" cm="1">
        <f t="array" aca="1" ref="GQ57" ca="1">_xll.BDP(C57,"ALTMAN_Z_SCORE")</f>
        <v>#NAME?</v>
      </c>
      <c r="GR57" s="15" t="e" cm="1">
        <f t="array" aca="1" ref="GR57" ca="1">_xll.BDP(C57,"CASH_%_CURRENT_MARKET_CAP")</f>
        <v>#NAME?</v>
      </c>
      <c r="GS57" s="15" t="e" cm="1">
        <f t="array" aca="1" ref="GS57" ca="1">_xll.BDP(C57,"CASH_TO_TOT_ASSET")</f>
        <v>#NAME?</v>
      </c>
      <c r="GU57" s="15" t="e" cm="1">
        <f t="array" aca="1" ref="GU57" ca="1">_xll.BDP(C57,"BOARD_SIZE")</f>
        <v>#NAME?</v>
      </c>
      <c r="GV57" s="15" t="e" cm="1">
        <f t="array" aca="1" ref="GV57" ca="1">_xll.BDP(C57,"PCT_INDEPENDENT_DIRECTORS")</f>
        <v>#NAME?</v>
      </c>
      <c r="GW57" s="15" t="e" cm="1">
        <f t="array" aca="1" ref="GW57" ca="1">_xll.BDP(C57,"BOARD_MEETING_ATTENDANCE_PCT")</f>
        <v>#NAME?</v>
      </c>
      <c r="GX57" s="15" t="e" cm="1">
        <f t="array" aca="1" ref="GX57" ca="1">_xll.BDP(C57,"BOARD_MEETINGS_PER_YR")</f>
        <v>#NAME?</v>
      </c>
      <c r="GY57" s="15" t="e" cm="1">
        <f t="array" aca="1" ref="GY57" ca="1">_xll.BDP(C57,"NUMBER_OF_WOMEN_ON_BOARD")</f>
        <v>#NAME?</v>
      </c>
      <c r="GZ57" s="15" t="e" cm="1">
        <f t="array" aca="1" ref="GZ57" ca="1">_xll.BDP(C57,"BOARD_AVERAGE_TENURE")</f>
        <v>#NAME?</v>
      </c>
      <c r="HA57" s="15" t="e" cm="1">
        <f t="array" aca="1" ref="HA57" ca="1">_xll.BDP(C57,"BOARD_AVERAGE_AGE")</f>
        <v>#NAME?</v>
      </c>
      <c r="HC57" s="15" t="e" cm="1">
        <f t="array" aca="1" ref="HC57" ca="1">_xll.BDP(C57,"TOT_COMP_AW_TO_CEO_&amp;_EQUIV")</f>
        <v>#NAME?</v>
      </c>
      <c r="HD57" s="15" t="e" cm="1">
        <f t="array" aca="1" ref="HD57" ca="1">_xll.BDP(C57,"TOT_COMPENSATION_AW_TO_EXECS")</f>
        <v>#NAME?</v>
      </c>
      <c r="HE57" s="15" t="e" cm="1">
        <f t="array" aca="1" ref="HE57" ca="1">_xll.BDP(C57,"CF_STOCK_BASED_COMPENSATION")</f>
        <v>#NAME?</v>
      </c>
      <c r="HF57" s="15" t="e" cm="1">
        <f t="array" aca="1" ref="HF57" ca="1">_xll.BDP(C57,"AVERAGE_BOD_TOTAL_COMPENSATION")</f>
        <v>#NAME?</v>
      </c>
      <c r="HH57" s="15" t="e" cm="1">
        <f t="array" aca="1" ref="HH57" ca="1">_xll.BDP(C57,"ISS_QUALITYSCORE")</f>
        <v>#NAME?</v>
      </c>
      <c r="HK57" s="15" t="e" cm="1">
        <f t="array" aca="1" ref="HK57" ca="1">_xll.BDP(C57,"EQY_SH_OUT")</f>
        <v>#NAME?</v>
      </c>
      <c r="HL57" s="15" t="e">
        <f t="shared" ca="1" si="279"/>
        <v>#NAME?</v>
      </c>
      <c r="HN57" s="15">
        <v>8.5</v>
      </c>
      <c r="HO57" s="15">
        <v>2</v>
      </c>
      <c r="HP57" s="39" t="e">
        <f t="shared" ca="1" si="280"/>
        <v>#NAME?</v>
      </c>
      <c r="HQ57" s="15" t="e">
        <f t="shared" ca="1" si="281"/>
        <v>#NAME?</v>
      </c>
      <c r="HS57" s="15" t="e">
        <f t="shared" ca="1" si="302"/>
        <v>#NAME?</v>
      </c>
      <c r="HU57" s="15" t="e">
        <f t="shared" ca="1" si="282"/>
        <v>#NAME?</v>
      </c>
      <c r="HW57" s="15" t="e">
        <f t="shared" ca="1" si="303"/>
        <v>#NAME?</v>
      </c>
      <c r="HY57" s="39" t="e">
        <f t="shared" ca="1" si="283"/>
        <v>#NAME?</v>
      </c>
      <c r="IA57" s="15" t="e">
        <f t="shared" ca="1" si="284"/>
        <v>#NAME?</v>
      </c>
      <c r="IB57" s="15" t="e">
        <f t="shared" ca="1" si="285"/>
        <v>#NAME?</v>
      </c>
      <c r="IC57" s="15" t="e">
        <f t="shared" ca="1" si="286"/>
        <v>#NAME?</v>
      </c>
      <c r="ID57" s="15" t="e">
        <f t="shared" ca="1" si="287"/>
        <v>#NAME?</v>
      </c>
      <c r="IE57" s="39" t="e">
        <f t="shared" ca="1" si="288"/>
        <v>#NAME?</v>
      </c>
      <c r="IF57" s="39" t="e">
        <f t="shared" ca="1" si="289"/>
        <v>#NAME?</v>
      </c>
      <c r="IG57" s="39" t="e">
        <f t="shared" ca="1" si="290"/>
        <v>#NAME?</v>
      </c>
      <c r="II57" s="15">
        <f t="shared" si="304"/>
        <v>38</v>
      </c>
    </row>
    <row r="58" spans="1:243">
      <c r="A58" s="15">
        <f t="shared" si="305"/>
        <v>38</v>
      </c>
      <c r="B58" s="15" t="s">
        <v>80</v>
      </c>
      <c r="C58" s="15" t="s">
        <v>530</v>
      </c>
      <c r="D58" s="15" t="s">
        <v>79</v>
      </c>
      <c r="E58" s="15" t="str">
        <f t="shared" si="236"/>
        <v>B1NT34</v>
      </c>
      <c r="F58" s="15">
        <f t="shared" si="237"/>
        <v>38</v>
      </c>
      <c r="G58" s="15" t="str">
        <f t="shared" si="238"/>
        <v>BioNTech SE</v>
      </c>
      <c r="H58" s="24">
        <v>1.2440400000000001E-3</v>
      </c>
      <c r="I58" s="15" t="e" cm="1">
        <f t="array" aca="1" ref="I58" ca="1">_xll.BDP(C58,"GICS_SECTOR_NAME")</f>
        <v>#NAME?</v>
      </c>
      <c r="J58" s="15" t="e">
        <f t="shared" ca="1" si="239"/>
        <v>#NAME?</v>
      </c>
      <c r="K58" s="46" t="e" cm="1">
        <f t="array" aca="1" ref="K58" ca="1">_xll.BDP(C58,"BEST_PE_RATIO")</f>
        <v>#NAME?</v>
      </c>
      <c r="L58" s="46" t="e" cm="1">
        <f t="array" aca="1" ref="L58" ca="1">_xll.BDP(C58,"px_last")</f>
        <v>#NAME?</v>
      </c>
      <c r="M58" s="15" t="e" cm="1">
        <f t="array" aca="1" ref="M58" ca="1">_xll.BDP(C58,"COUNTRY_FULL_NAME")</f>
        <v>#NAME?</v>
      </c>
      <c r="N58" s="15" t="e" cm="1">
        <f t="array" aca="1" ref="N58" ca="1">_xll.BDP(C58,"px_last")</f>
        <v>#NAME?</v>
      </c>
      <c r="O58" s="15" t="e" cm="1">
        <f t="array" aca="1" ref="O58" ca="1">_xll.BDP(C58,"CRNCY")</f>
        <v>#NAME?</v>
      </c>
      <c r="Q58" s="15" t="e" cm="1">
        <f t="array" aca="1" ref="Q58" ca="1">_xll.BDP(C58,"GICS_SECTOR_NAME")</f>
        <v>#NAME?</v>
      </c>
      <c r="R58" s="15" t="e" cm="1">
        <f t="array" aca="1" ref="R58" ca="1">_xll.BDP(C58,"GICS_INDUSTRY_NAME")</f>
        <v>#NAME?</v>
      </c>
      <c r="S58" s="15" t="e" cm="1">
        <f t="array" aca="1" ref="S58" ca="1">_xll.BDP(C58,"GICS_INDUSTRY_GROUP_NAME")</f>
        <v>#NAME?</v>
      </c>
      <c r="T58" s="15" t="e" cm="1">
        <f t="array" aca="1" ref="T58" ca="1">_xll.BDP(C58,"GICS_SUB_INDUSTRY_NAME")</f>
        <v>#NAME?</v>
      </c>
      <c r="U58" s="15" t="s">
        <v>1521</v>
      </c>
      <c r="V58" s="15" t="str">
        <f>_xll.BDH(C58,"SALES_REV_TURN","FY 2009","FY 2009","Currency=USD","Period=FY","BEST_FPERIOD_OVERRIDE=FY","FILING_STATUS=MR","SCALING_FORMAT=MLN","FA_ADJUSTED=Adjusted","Sort=A","Dates=H","DateFormat=P","Fill=—","Direction=H","UseDPDF=Y")</f>
        <v>—</v>
      </c>
      <c r="W58" s="15">
        <f>_xll.BDH(C58,"SALES_REV_TURN","FY 2019","FY 2019","Currency=USD","Period=FY","BEST_FPERIOD_OVERRIDE=FY","FILING_STATUS=MR","SCALING_FORMAT=MLN","FA_ADJUSTED=Adjusted","Sort=A","Dates=H","DateFormat=P","Fill=—","Direction=H","UseDPDF=Y")</f>
        <v>121.5641</v>
      </c>
      <c r="X58" s="15">
        <f>_xll.BDH(C58,"SALES_REV_TURN","FY 2020","FY 2020","Currency=USD","Period=FY","BEST_FPERIOD_OVERRIDE=FY","FILING_STATUS=MR","SCALING_FORMAT=MLN","FA_ADJUSTED=Adjusted","Sort=A","Dates=H","DateFormat=P","Fill=—","Direction=H","UseDPDF=Y")</f>
        <v>550.68579999999997</v>
      </c>
      <c r="Y58" s="15">
        <f>_xll.BDH(C58,"SALES_REV_TURN","FY 2021","FY 2021","Currency=USD","Period=FY","BEST_FPERIOD_OVERRIDE=FY","FILING_STATUS=MR","SCALING_FORMAT=MLN","FA_ADJUSTED=Adjusted","Sort=A","Dates=H","DateFormat=P","Fill=—","Direction=H","UseDPDF=Y")</f>
        <v>22445.006700000002</v>
      </c>
      <c r="Z58" s="15">
        <f>_xll.BDH(C58,"SALES_REV_TURN","FY 2022","FY 2022","Currency=USD","Period=FY","BEST_FPERIOD_OVERRIDE=FY","FILING_STATUS=MR","SCALING_FORMAT=MLN","FA_ADJUSTED=Adjusted","Sort=A","Dates=H","DateFormat=P","Fill=—","Direction=H","UseDPDF=Y")</f>
        <v>18232.879499999999</v>
      </c>
      <c r="AA58" s="15" t="e">
        <f ca="1">+_xll.BDP($C58,AA$15,"BEST_FPERIOD_OVERRIDE="&amp;AA$16)</f>
        <v>#NAME?</v>
      </c>
      <c r="AB58" s="15" t="e">
        <f ca="1">+_xll.BDP($C58,AB$15,"BEST_FPERIOD_OVERRIDE="&amp;AB$16)</f>
        <v>#NAME?</v>
      </c>
      <c r="AC58" s="15" t="e">
        <f ca="1">+_xll.BDP($C58,AC$15,"BEST_FPERIOD_OVERRIDE="&amp;AC$16)</f>
        <v>#NAME?</v>
      </c>
      <c r="AD58" s="15" t="e">
        <f ca="1">+_xll.BDP($C58,AD$15,"BEST_FPERIOD_OVERRIDE="&amp;AD$16)</f>
        <v>#NAME?</v>
      </c>
      <c r="AF58" s="25">
        <f t="shared" si="240"/>
        <v>3.5300035125501692</v>
      </c>
      <c r="AG58" s="25">
        <f t="shared" si="241"/>
        <v>39.758281219526637</v>
      </c>
      <c r="AH58" s="25">
        <f t="shared" si="242"/>
        <v>-0.18766433248603143</v>
      </c>
      <c r="AI58" s="25" t="e">
        <f t="shared" ca="1" si="243"/>
        <v>#NAME?</v>
      </c>
      <c r="AJ58" s="25" t="e">
        <f t="shared" ca="1" si="244"/>
        <v>#NAME?</v>
      </c>
      <c r="AK58" s="25" t="e">
        <f t="shared" ca="1" si="245"/>
        <v>#NAME?</v>
      </c>
      <c r="AL58" s="25" t="e">
        <f t="shared" ca="1" si="291"/>
        <v>#NAME?</v>
      </c>
      <c r="AM58" s="25" t="e">
        <f t="shared" ca="1" si="246"/>
        <v>#NAME?</v>
      </c>
      <c r="AN58" s="25" t="e">
        <f t="shared" si="247"/>
        <v>#VALUE!</v>
      </c>
      <c r="AP58" s="15" t="str">
        <f>_xll.BDH(C58,"EBITDA","FY 2009","FY 2009","Currency=USD","Period=FY","BEST_FPERIOD_OVERRIDE=FY","FILING_STATUS=MR","SCALING_FORMAT=MLN","FA_ADJUSTED=Adjusted","Sort=A","Dates=H","DateFormat=P","Fill=—","Direction=H","UseDPDF=Y")</f>
        <v>—</v>
      </c>
      <c r="AQ58" s="15">
        <f>_xll.BDH(C58,"EBITDA","FY 2019","FY 2019","Currency=USD","Period=FY","BEST_FPERIOD_OVERRIDE=FY","FILING_STATUS=MR","SCALING_FORMAT=MLN","FA_ADJUSTED=Adjusted","Sort=A","Dates=H","DateFormat=P","Fill=—","Direction=H","UseDPDF=Y")</f>
        <v>-164.65430000000001</v>
      </c>
      <c r="AR58" s="15">
        <f>_xll.BDH(C58,"EBITDA","FY 2020","FY 2020","Currency=USD","Period=FY","BEST_FPERIOD_OVERRIDE=FY","FILING_STATUS=MR","SCALING_FORMAT=MLN","FA_ADJUSTED=Adjusted","Sort=A","Dates=H","DateFormat=P","Fill=—","Direction=H","UseDPDF=Y")</f>
        <v>-49.183500000000002</v>
      </c>
      <c r="AS58" s="15">
        <f>_xll.BDH(C58,"EBITDA","FY 2021","FY 2021","Currency=USD","Period=FY","BEST_FPERIOD_OVERRIDE=FY","FILING_STATUS=MR","SCALING_FORMAT=MLN","FA_ADJUSTED=Adjusted","Sort=A","Dates=H","DateFormat=P","Fill=—","Direction=H","UseDPDF=Y")</f>
        <v>18171.552800000001</v>
      </c>
      <c r="AT58" s="15">
        <f>_xll.BDH(C58,"EBITDA","FY 2022","FY 2022","Currency=USD","Period=FY","BEST_FPERIOD_OVERRIDE=FY","FILING_STATUS=MR","SCALING_FORMAT=MLN","FA_ADJUSTED=Adjusted","Sort=A","Dates=H","DateFormat=P","Fill=—","Direction=H","UseDPDF=Y")</f>
        <v>13446.782800000001</v>
      </c>
      <c r="AU58" s="15" t="e">
        <f ca="1">+_xll.BDP($C58,AU$15,"BEST_FPERIOD_OVERRIDE="&amp;AU$16)</f>
        <v>#NAME?</v>
      </c>
      <c r="AV58" s="15" t="e">
        <f ca="1">+_xll.BDP($C58,AV$15,"BEST_FPERIOD_OVERRIDE="&amp;AV$16)</f>
        <v>#NAME?</v>
      </c>
      <c r="AW58" s="15" t="e">
        <f ca="1">+_xll.BDP($C58,AW$15,"BEST_FPERIOD_OVERRIDE="&amp;AW$16)</f>
        <v>#NAME?</v>
      </c>
      <c r="AX58" s="15" t="e">
        <f ca="1">+_xll.BDP($C58,AX$15,"BEST_FPERIOD_OVERRIDE="&amp;AX$16)</f>
        <v>#NAME?</v>
      </c>
      <c r="AZ58" s="25">
        <f t="shared" si="248"/>
        <v>-0.70129234402016838</v>
      </c>
      <c r="BA58" s="25">
        <f t="shared" si="249"/>
        <v>-370.46440981223378</v>
      </c>
      <c r="BB58" s="25">
        <f t="shared" si="250"/>
        <v>-0.26000915012612458</v>
      </c>
      <c r="BC58" s="25" t="e">
        <f t="shared" ca="1" si="251"/>
        <v>#NAME?</v>
      </c>
      <c r="BD58" s="25" t="e">
        <f t="shared" ca="1" si="252"/>
        <v>#NAME?</v>
      </c>
      <c r="BE58" s="25" t="e">
        <f t="shared" ca="1" si="253"/>
        <v>#NAME?</v>
      </c>
      <c r="BF58" s="25" t="e">
        <f t="shared" ca="1" si="292"/>
        <v>#NAME?</v>
      </c>
      <c r="BG58" s="25" t="e">
        <f t="shared" ca="1" si="254"/>
        <v>#NAME?</v>
      </c>
      <c r="BH58" s="25" t="e">
        <f t="shared" si="255"/>
        <v>#VALUE!</v>
      </c>
      <c r="BJ58" s="25">
        <f t="shared" si="256"/>
        <v>-1.3544648461182209</v>
      </c>
      <c r="BK58" s="25">
        <f t="shared" si="257"/>
        <v>-8.9313180038417567E-2</v>
      </c>
      <c r="BL58" s="25">
        <f t="shared" si="258"/>
        <v>0.80960335823824903</v>
      </c>
      <c r="BM58" s="25">
        <f t="shared" si="259"/>
        <v>0.73750187401830858</v>
      </c>
      <c r="BN58" s="25" t="e">
        <f t="shared" ca="1" si="260"/>
        <v>#NAME?</v>
      </c>
      <c r="BO58" s="25" t="e">
        <f t="shared" ca="1" si="261"/>
        <v>#NAME?</v>
      </c>
      <c r="BP58" s="25" t="e">
        <f t="shared" ca="1" si="262"/>
        <v>#NAME?</v>
      </c>
      <c r="BQ58" s="25" t="e">
        <f t="shared" ca="1" si="263"/>
        <v>#NAME?</v>
      </c>
      <c r="BR58" s="15" t="str">
        <f>_xll.BDH(C58,"EARN_FOR_COMMON","FY 2009","FY 2009","Currency=USD","Period=FY","BEST_FPERIOD_OVERRIDE=FY","FILING_STATUS=MR","SCALING_FORMAT=MLN","FA_ADJUSTED=Adjusted","Sort=A","Dates=H","DateFormat=P","Fill=—","Direction=H","UseDPDF=Y")</f>
        <v>—</v>
      </c>
      <c r="BS58" s="15">
        <f>_xll.BDH(C58,"EARN_FOR_COMMON","FY 2019","FY 2019","Currency=USD","Period=FY","BEST_FPERIOD_OVERRIDE=FY","FILING_STATUS=MR","SCALING_FORMAT=MLN","FA_ADJUSTED=Adjusted","Sort=A","Dates=H","DateFormat=P","Fill=—","Direction=H","UseDPDF=Y")</f>
        <v>-200.02629999999999</v>
      </c>
      <c r="BT58" s="15">
        <f>_xll.BDH(C58,"EARN_FOR_COMMON","FY 2020","FY 2020","Currency=USD","Period=FY","BEST_FPERIOD_OVERRIDE=FY","FILING_STATUS=MR","SCALING_FORMAT=MLN","FA_ADJUSTED=Adjusted","Sort=A","Dates=H","DateFormat=P","Fill=—","Direction=H","UseDPDF=Y")</f>
        <v>17.8276</v>
      </c>
      <c r="BU58" s="15">
        <f>_xll.BDH(C58,"EARN_FOR_COMMON","FY 2021","FY 2021","Currency=USD","Period=FY","BEST_FPERIOD_OVERRIDE=FY","FILING_STATUS=MR","SCALING_FORMAT=MLN","FA_ADJUSTED=Adjusted","Sort=A","Dates=H","DateFormat=P","Fill=—","Direction=H","UseDPDF=Y")</f>
        <v>12177.4336</v>
      </c>
      <c r="BV58" s="15">
        <f>_xll.BDH(C58,"EARN_FOR_COMMON","FY 2022","FY 2022","Currency=USD","Period=FY","BEST_FPERIOD_OVERRIDE=FY","FILING_STATUS=MR","SCALING_FORMAT=MLN","FA_ADJUSTED=Adjusted","Sort=A","Dates=H","DateFormat=P","Fill=—","Direction=H","UseDPDF=Y")</f>
        <v>9937.4912000000004</v>
      </c>
      <c r="BW58" s="15" t="e">
        <f ca="1">+_xll.BDP($C58,BW$15,"BEST_FPERIOD_OVERRIDE="&amp;BW$16)</f>
        <v>#NAME?</v>
      </c>
      <c r="BX58" s="15" t="e">
        <f ca="1">+_xll.BDP($C58,BX$15,"BEST_FPERIOD_OVERRIDE="&amp;BX$16)</f>
        <v>#NAME?</v>
      </c>
      <c r="BY58" s="15" t="e">
        <f ca="1">+_xll.BDP($C58,BY$15,"BEST_FPERIOD_OVERRIDE="&amp;BY$16)</f>
        <v>#NAME?</v>
      </c>
      <c r="BZ58" s="15" t="e">
        <f ca="1">+_xll.BDP($C58,BZ$15,"BEST_FPERIOD_OVERRIDE="&amp;BZ$16)</f>
        <v>#NAME?</v>
      </c>
      <c r="CB58" s="25">
        <f t="shared" si="264"/>
        <v>-1.0891262798941939</v>
      </c>
      <c r="CC58" s="25">
        <f t="shared" si="265"/>
        <v>682.06634656375513</v>
      </c>
      <c r="CD58" s="25">
        <f t="shared" si="266"/>
        <v>-0.18394207462564194</v>
      </c>
      <c r="CE58" s="25" t="e">
        <f t="shared" ca="1" si="267"/>
        <v>#NAME?</v>
      </c>
      <c r="CF58" s="25" t="e">
        <f t="shared" ca="1" si="268"/>
        <v>#NAME?</v>
      </c>
      <c r="CG58" s="25" t="e">
        <f t="shared" ca="1" si="269"/>
        <v>#NAME?</v>
      </c>
      <c r="CH58" s="25" t="e">
        <f t="shared" ca="1" si="293"/>
        <v>#NAME?</v>
      </c>
      <c r="CI58" s="25" t="e">
        <f t="shared" ca="1" si="270"/>
        <v>#NAME?</v>
      </c>
      <c r="CJ58" s="25" t="e">
        <f t="shared" si="271"/>
        <v>#VALUE!</v>
      </c>
      <c r="CM58" s="25">
        <f t="shared" si="294"/>
        <v>-1.6454389083619259</v>
      </c>
      <c r="CN58" s="25">
        <f t="shared" si="295"/>
        <v>3.2373451430924863E-2</v>
      </c>
      <c r="CO58" s="25">
        <f t="shared" si="296"/>
        <v>0.5425453314745502</v>
      </c>
      <c r="CP58" s="25">
        <f t="shared" si="297"/>
        <v>0.5450313649031685</v>
      </c>
      <c r="CQ58" s="25" t="e">
        <f t="shared" ca="1" si="298"/>
        <v>#NAME?</v>
      </c>
      <c r="CR58" s="25" t="e">
        <f t="shared" ca="1" si="299"/>
        <v>#NAME?</v>
      </c>
      <c r="CS58" s="25" t="e">
        <f t="shared" ca="1" si="300"/>
        <v>#NAME?</v>
      </c>
      <c r="CT58" s="15" t="e">
        <f t="shared" ca="1" si="301"/>
        <v>#NAME?</v>
      </c>
      <c r="CU58" s="25">
        <f>_xll.BDH($C58,"RETURN_ON_INV_CAPITAL","FY 2019","FY 2019","Currency=USD","Period=FY","BEST_FPERIOD_OVERRIDE=FY","FILING_STATUS=MR","FA_ADJUSTED=GAAP","Sort=A","Dates=H","DateFormat=P","Fill=—","Direction=H","UseDPDF=Y")/100</f>
        <v>-0.40625300000000003</v>
      </c>
      <c r="CV58" s="25">
        <f>_xll.BDH($C58,"RETURN_ON_INV_CAPITAL","FY 2020","FY 2020","Currency=USD","Period=FY","BEST_FPERIOD_OVERRIDE=FY","FILING_STATUS=MR","FA_ADJUSTED=GAAP","Sort=A","Dates=H","DateFormat=P","Fill=—","Direction=H","UseDPDF=Y")/100</f>
        <v>5.8887999999999996E-2</v>
      </c>
      <c r="CW58" s="25">
        <f>_xll.BDH($C58,"RETURN_ON_INV_CAPITAL","FY 2021","FY 2021","Currency=USD","Period=FY","BEST_FPERIOD_OVERRIDE=FY","FILING_STATUS=MR","FA_ADJUSTED=GAAP","Sort=A","Dates=H","DateFormat=P","Fill=—","Direction=H","UseDPDF=Y")/100</f>
        <v>1.3652330000000001</v>
      </c>
      <c r="CX58" s="25">
        <f>_xll.BDH(C58,"RETURN_COM_EQY","FY 2022","FY 2022","Currency=USD","Period=FY","BEST_FPERIOD_OVERRIDE=FY","FILING_STATUS=MR","FA_ADJUSTED=GAAP","Sort=A","Dates=H","DateFormat=P","Fill=—","Direction=H","UseDPDF=Y")/100</f>
        <v>0.59058599999999994</v>
      </c>
      <c r="CZ58" s="15">
        <f>_xll.BDH($C58,"RETURN_COM_EQY","FY 2019","FY 2019","Currency=USD","Period=FY","BEST_FPERIOD_OVERRIDE=FY","FILING_STATUS=MR","FA_ADJUSTED=GAAP","Sort=A","Dates=H","DateFormat=P","Fill=—","Direction=H","UseDPDF=Y")/100</f>
        <v>-0.47142000000000001</v>
      </c>
      <c r="DA58" s="15">
        <f>_xll.BDH($C58,"RETURN_COM_EQY","FY 2020","FY 2020","Currency=USD","Period=FY","BEST_FPERIOD_OVERRIDE=FY","FILING_STATUS=MR","FA_ADJUSTED=GAAP","Sort=A","Dates=H","DateFormat=P","Fill=—","Direction=H","UseDPDF=Y")/100</f>
        <v>1.6295E-2</v>
      </c>
      <c r="DB58" s="15">
        <f>_xll.BDH($C58,"RETURN_COM_EQY","FY 2021","FY 2021","Currency=USD","Period=FY","BEST_FPERIOD_OVERRIDE=FY","FILING_STATUS=MR","FA_ADJUSTED=GAAP","Sort=A","Dates=H","DateFormat=P","Fill=—","Direction=H","UseDPDF=Y")/100</f>
        <v>1.5517639999999999</v>
      </c>
      <c r="DC58" s="25">
        <f>_xll.BDH(C58,"RETURN_COM_EQY","FY 2022","FY 2022","Currency=USD","Period=FY","BEST_FPERIOD_OVERRIDE=FY","FILING_STATUS=MR","FA_ADJUSTED=GAAP","Sort=A","Dates=H","DateFormat=P","Fill=—","Direction=H","UseDPDF=Y")</f>
        <v>59.058599999999998</v>
      </c>
      <c r="DD58" s="15" t="e">
        <f ca="1">(_xll.BDP(C58,"BEST_ROE","best_fperiod_override=23Y"))/100</f>
        <v>#NAME?</v>
      </c>
      <c r="DF58" s="25" t="e">
        <f ca="1">(_xll.BDP($C58,"BEST_DIV_YLD","best_fperiod_override=19Y"))/100</f>
        <v>#NAME?</v>
      </c>
      <c r="DG58" s="25" t="e">
        <f ca="1">(_xll.BDP($C58,"BEST_DIV_YLD","best_fperiod_override=20Y"))/100</f>
        <v>#NAME?</v>
      </c>
      <c r="DH58" s="25" t="e">
        <f ca="1">(_xll.BDP($C58,"BEST_DIV_YLD","best_fperiod_override=21Y"))/100</f>
        <v>#NAME?</v>
      </c>
      <c r="DI58" s="25" t="e">
        <f ca="1">(_xll.BDP($C58,"BEST_DIV_YLD","best_fperiod_override=22Y"))/100</f>
        <v>#NAME?</v>
      </c>
      <c r="DJ58" s="25" t="e">
        <f ca="1">(_xll.BDP($C58,"BEST_DIV_YLD","best_fperiod_override=23Y"))/100</f>
        <v>#NAME?</v>
      </c>
      <c r="DL58" s="48" t="e" cm="1">
        <f t="array" aca="1" ref="DL58" ca="1">_xll.BDP($C58,$DL$12)/1000</f>
        <v>#NAME?</v>
      </c>
      <c r="DM58" s="48" t="e" cm="1">
        <f t="array" aca="1" ref="DM58" ca="1">_xll.BDP($C58,$DL$13)*1000</f>
        <v>#NAME?</v>
      </c>
      <c r="DN58" s="48" t="e">
        <f t="shared" ca="1" si="273"/>
        <v>#NAME?</v>
      </c>
      <c r="DO58" s="48" t="e" cm="1">
        <f t="array" aca="1" ref="DO58" ca="1">_xll.BDP($C58,$DL$15)*1000</f>
        <v>#NAME?</v>
      </c>
      <c r="DQ58" s="15" t="e" cm="1">
        <f t="array" aca="1" ref="DQ58" ca="1">_xll.BDP(C58,"WACC")</f>
        <v>#NAME?</v>
      </c>
      <c r="DR58" s="15" t="e" cm="1">
        <f t="array" aca="1" ref="DR58" ca="1">_xll.BDP(C58,"WACC_COST_EQUITY")</f>
        <v>#NAME?</v>
      </c>
      <c r="DS58" s="15" t="e" cm="1">
        <f t="array" aca="1" ref="DS58" ca="1">_xll.BDP(C58,"WACC_COST_EQUITY")</f>
        <v>#NAME?</v>
      </c>
      <c r="DU58" s="15" t="e" cm="1">
        <f t="array" aca="1" ref="DU58" ca="1">_xll.BDP(C58,"BEST_PE_RATIO")</f>
        <v>#NAME?</v>
      </c>
      <c r="DV58" s="15" t="e" cm="1">
        <f t="array" aca="1" ref="DV58" ca="1">_xll.BDP(C58,"FIVE_YR_AVG_PRICE_EARNINGS")</f>
        <v>#NAME?</v>
      </c>
      <c r="DW58" s="15" t="e" cm="1">
        <f t="array" aca="1" ref="DW58" ca="1">_xll.BDP(C58,"10_YEAR_MOVING_AVERAGE_PE")</f>
        <v>#NAME?</v>
      </c>
      <c r="DY58" s="15" t="e" cm="1">
        <f t="array" aca="1" ref="DY58" ca="1">_xll.BDP(C58,"BEST_CUR_EV_TO_EBITDA")</f>
        <v>#NAME?</v>
      </c>
      <c r="DZ58" s="15" t="e" cm="1">
        <f t="array" aca="1" ref="DZ58" ca="1">_xll.BDP(C58,"FIVE_YEAR_AVG_EV_TO_T12_EBITDA")</f>
        <v>#NAME?</v>
      </c>
      <c r="EB58" s="15" t="e" cm="1">
        <f t="array" aca="1" ref="EB58" ca="1">_xll.BDP(C58,"BEST_PX_BPS_RATIO")</f>
        <v>#NAME?</v>
      </c>
      <c r="EC58" s="15" t="e" cm="1">
        <f t="array" aca="1" ref="EC58" ca="1">_xll.BDP(C58,"FIVE_YEAR_AVG_PRICE_BOOK")</f>
        <v>#NAME?</v>
      </c>
      <c r="ED58" s="15" t="e" cm="1">
        <f t="array" aca="1" ref="ED58" ca="1">_xll.BDP(C58,"EV_TO_T12M_SALES")</f>
        <v>#NAME?</v>
      </c>
      <c r="EE58" s="15" t="e" cm="1">
        <f t="array" aca="1" ref="EE58" ca="1">_xll.BDP(C58,"AVERAGE_EV_TO_T12M_SALES")</f>
        <v>#NAME?</v>
      </c>
      <c r="EF58" s="15" t="e">
        <f ca="1">_xll.BDP(C58,"BEST_CURRENT_EV_BEST_SALES","best_fperiod_override=23Y")</f>
        <v>#NAME?</v>
      </c>
      <c r="EH58" s="15" t="e" cm="1">
        <f t="array" aca="1" ref="EH58" ca="1">_xll.BDP(C58,"CF_FREE_CASH_FLOW")</f>
        <v>#NAME?</v>
      </c>
      <c r="EI58" s="15" t="e" cm="1">
        <f t="array" aca="1" ref="EI58" ca="1">_xll.BDP(C58,"FREE_CASH_FLOW_YIELD")/100</f>
        <v>#NAME?</v>
      </c>
      <c r="EJ58" s="15" t="e" cm="1">
        <f t="array" aca="1" ref="EJ58" ca="1">_xll.BDP(C58,"TRAIL_12M_FREE_CASH_FLOW_PER_SH")</f>
        <v>#NAME?</v>
      </c>
      <c r="EL58" s="15" t="e" cm="1">
        <f t="array" aca="1" ref="EL58" ca="1">_xll.BDP(C58,"CF_CASH_FROM_OPER")</f>
        <v>#NAME?</v>
      </c>
      <c r="EM58" s="15" t="e" cm="1">
        <f t="array" aca="1" ref="EM58" ca="1">_xll.BDP(C58,"CF_CASH_FROM_INV_ACT")</f>
        <v>#NAME?</v>
      </c>
      <c r="EN58" s="15" t="e" cm="1">
        <f t="array" aca="1" ref="EN58" ca="1">_xll.BDP(C58,"CF_CASH_FROM_FNC_ACT")</f>
        <v>#NAME?</v>
      </c>
      <c r="EP58" s="15" t="e" cm="1">
        <f t="array" aca="1" ref="EP58" ca="1">_xll.BDP(C58,"TOT_ANALYST_REC")</f>
        <v>#NAME?</v>
      </c>
      <c r="EQ58" s="15" t="e" cm="1">
        <f t="array" aca="1" ref="EQ58" ca="1">_xll.BDP(C58,"TOT_BUY_REC")</f>
        <v>#NAME?</v>
      </c>
      <c r="ER58" s="15" t="e" cm="1">
        <f t="array" aca="1" ref="ER58" ca="1">_xll.BDP(C58,"TOT_HOLD_REC")</f>
        <v>#NAME?</v>
      </c>
      <c r="ES58" s="15" t="e" cm="1">
        <f t="array" aca="1" ref="ES58" ca="1">_xll.BDP(C58,"TOT_SELL_REC")</f>
        <v>#NAME?</v>
      </c>
      <c r="ET58" s="15" t="e" cm="1">
        <f t="array" aca="1" ref="ET58" ca="1">_xll.BDP(C58,"EQY_REC_CONS")</f>
        <v>#NAME?</v>
      </c>
      <c r="EV58" s="15" t="e" cm="1">
        <f t="array" aca="1" ref="EV58" ca="1">_xll.BDP(C58,"BEST_TARGET_HI")</f>
        <v>#NAME?</v>
      </c>
      <c r="EW58" s="15" t="e" cm="1">
        <f t="array" aca="1" ref="EW58" ca="1">_xll.BDP(C58,"BEST_TARGET_LO")</f>
        <v>#NAME?</v>
      </c>
      <c r="EX58" s="15" t="e" cm="1">
        <f t="array" aca="1" ref="EX58" ca="1">_xll.BDP(C58,"BEST_TARGET_MEDIAN")</f>
        <v>#NAME?</v>
      </c>
      <c r="EZ58" s="15" t="e" cm="1">
        <f t="array" aca="1" ref="EZ58" ca="1">_xll.BDP(C58,"BEST_TARGET_1WK_CHG")</f>
        <v>#NAME?</v>
      </c>
      <c r="FA58" s="15" t="e" cm="1">
        <f t="array" aca="1" ref="FA58" ca="1">_xll.BDP(C58,"BEST_TARGET_4WK_CHG")</f>
        <v>#NAME?</v>
      </c>
      <c r="FB58" s="15" t="e" cm="1">
        <f t="array" aca="1" ref="FB58" ca="1">_xll.BDP(C58,"BEST_TARGET_3MO_CHG")</f>
        <v>#NAME?</v>
      </c>
      <c r="FC58" s="15" t="e" cm="1">
        <f t="array" aca="1" ref="FC58" ca="1">_xll.BDP(C58,"BEST_TARGET_6MO_CHG")</f>
        <v>#NAME?</v>
      </c>
      <c r="FE58" s="15" t="e" cm="1">
        <f t="array" aca="1" ref="FE58" ca="1">_xll.BDP(C58,"ANNOUNCEMENT_DT")</f>
        <v>#NAME?</v>
      </c>
      <c r="FF58" s="15" t="e" cm="1">
        <f t="array" aca="1" ref="FF58" ca="1">_xll.BDP(C58,"EXPECTED_REPORT_DT")</f>
        <v>#NAME?</v>
      </c>
      <c r="FG58" s="15" t="e" cm="1">
        <f t="array" aca="1" ref="FG58" ca="1">_xll.BDP(C58,"EARNINGS_RELATED_IMPLIED_MOVE")</f>
        <v>#NAME?</v>
      </c>
      <c r="FI58" s="15" t="e" cm="1">
        <f t="array" aca="1" ref="FI58" ca="1">_xll.BDP(C58,"SALES_SURPRISE_LAST_QTR")</f>
        <v>#NAME?</v>
      </c>
      <c r="FJ58" s="15" t="e" cm="1">
        <f t="array" aca="1" ref="FJ58" ca="1">_xll.BDP(C58,"EPS_SURPRISE_LAST_QTR")</f>
        <v>#NAME?</v>
      </c>
      <c r="FL58" s="15" t="e">
        <f ca="1">(_xll.BDP(C58,"VOLUME_AVG_5D"))/1000</f>
        <v>#NAME?</v>
      </c>
      <c r="FM58" s="15" t="e">
        <f ca="1">(_xll.BDP(C58,"VOLUME_AVG_3M"))/1000</f>
        <v>#NAME?</v>
      </c>
      <c r="FN58" s="15" t="e">
        <f ca="1">(_xll.BDP(C58,"VOLUME_AVG_6M"))/1000</f>
        <v>#NAME?</v>
      </c>
      <c r="FP58" s="15" t="e" cm="1">
        <f t="array" aca="1" ref="FP58" ca="1">_xll.BDP(C58,"CIE_DES")</f>
        <v>#NAME?</v>
      </c>
      <c r="FQ58" s="15" t="s">
        <v>883</v>
      </c>
      <c r="FS58" s="15" t="e" cm="1">
        <f t="array" aca="1" ref="FS58" ca="1">_xll.BDP(C58,"HIGH_52WEEK")</f>
        <v>#NAME?</v>
      </c>
      <c r="FT58" s="15" t="e" cm="1">
        <f t="array" aca="1" ref="FT58" ca="1">_xll.BDP(C58,"LOW_52WEEK")</f>
        <v>#NAME?</v>
      </c>
      <c r="FV58" s="15" t="e" cm="1">
        <f t="array" aca="1" ref="FV58" ca="1">_xll.BDP(C58,"CHG_PCT_WTD")</f>
        <v>#NAME?</v>
      </c>
      <c r="FW58" s="15" t="e" cm="1">
        <f t="array" aca="1" ref="FW58" ca="1">_xll.BDP(C58,"CHG_PCT_MTD")</f>
        <v>#NAME?</v>
      </c>
      <c r="FX58" s="15" t="e" cm="1">
        <f t="array" aca="1" ref="FX58" ca="1">_xll.BDP(C58,"CHG_PCT_YTD")</f>
        <v>#NAME?</v>
      </c>
      <c r="FY58" s="15" t="e" cm="1">
        <f t="array" aca="1" ref="FY58" ca="1">_xll.BDP(C58,"CHG_PCT_1YR")</f>
        <v>#NAME?</v>
      </c>
      <c r="GA58" s="15" t="e">
        <f ca="1">_xll.BDP($C58,"BEST_NET_DEBT","best_fperiod_override=19Y")</f>
        <v>#NAME?</v>
      </c>
      <c r="GB58" s="15" t="e">
        <f ca="1">_xll.BDP($C58,"BEST_NET_DEBT","best_fperiod_override=20Y")</f>
        <v>#NAME?</v>
      </c>
      <c r="GC58" s="15" t="e">
        <f ca="1">_xll.BDP($C58,"BEST_NET_DEBT","best_fperiod_override=21Y")</f>
        <v>#NAME?</v>
      </c>
      <c r="GD58" s="15" t="e">
        <f ca="1">_xll.BDP($C58,"BEST_NET_DEBT","best_fperiod_override=22Y")</f>
        <v>#NAME?</v>
      </c>
      <c r="GE58" s="15" t="e">
        <f ca="1">_xll.BDP($C58,"BEST_NET_DEBT","best_fperiod_override=23Y")</f>
        <v>#NAME?</v>
      </c>
      <c r="GG58" s="15" t="e">
        <f t="shared" ca="1" si="274"/>
        <v>#NAME?</v>
      </c>
      <c r="GH58" s="15" t="e">
        <f t="shared" ca="1" si="275"/>
        <v>#NAME?</v>
      </c>
      <c r="GI58" s="15" t="e">
        <f t="shared" ca="1" si="276"/>
        <v>#NAME?</v>
      </c>
      <c r="GJ58" s="15" t="e">
        <f t="shared" ca="1" si="277"/>
        <v>#NAME?</v>
      </c>
      <c r="GK58" s="15" t="e">
        <f t="shared" ca="1" si="278"/>
        <v>#NAME?</v>
      </c>
      <c r="GM58" s="15" t="e" cm="1">
        <f t="array" aca="1" ref="GM58" ca="1">_xll.BDP(C58,"NET_DEBT_TO_EBITDA")</f>
        <v>#NAME?</v>
      </c>
      <c r="GN58" s="15" t="e" cm="1">
        <f t="array" aca="1" ref="GN58" ca="1">_xll.BDP(C58,"EBIT_TO_INT_EXP")</f>
        <v>#NAME?</v>
      </c>
      <c r="GO58" s="15" t="e" cm="1">
        <f t="array" aca="1" ref="GO58" ca="1">_xll.BDP(C58,"TOT_DEBT_TO_TOT_EQY")</f>
        <v>#NAME?</v>
      </c>
      <c r="GP58" s="15" t="e" cm="1">
        <f t="array" aca="1" ref="GP58" ca="1">_xll.BDP(C58,"TOT_DEBT_TO_TOT_ASSET")</f>
        <v>#NAME?</v>
      </c>
      <c r="GQ58" s="15" t="e" cm="1">
        <f t="array" aca="1" ref="GQ58" ca="1">_xll.BDP(C58,"ALTMAN_Z_SCORE")</f>
        <v>#NAME?</v>
      </c>
      <c r="GR58" s="15" t="e" cm="1">
        <f t="array" aca="1" ref="GR58" ca="1">_xll.BDP(C58,"CASH_%_CURRENT_MARKET_CAP")</f>
        <v>#NAME?</v>
      </c>
      <c r="GS58" s="15" t="e" cm="1">
        <f t="array" aca="1" ref="GS58" ca="1">_xll.BDP(C58,"CASH_TO_TOT_ASSET")</f>
        <v>#NAME?</v>
      </c>
      <c r="GU58" s="15" t="e" cm="1">
        <f t="array" aca="1" ref="GU58" ca="1">_xll.BDP(C58,"BOARD_SIZE")</f>
        <v>#NAME?</v>
      </c>
      <c r="GV58" s="15" t="e" cm="1">
        <f t="array" aca="1" ref="GV58" ca="1">_xll.BDP(C58,"PCT_INDEPENDENT_DIRECTORS")</f>
        <v>#NAME?</v>
      </c>
      <c r="GW58" s="15" t="e" cm="1">
        <f t="array" aca="1" ref="GW58" ca="1">_xll.BDP(C58,"BOARD_MEETING_ATTENDANCE_PCT")</f>
        <v>#NAME?</v>
      </c>
      <c r="GX58" s="15" t="e" cm="1">
        <f t="array" aca="1" ref="GX58" ca="1">_xll.BDP(C58,"BOARD_MEETINGS_PER_YR")</f>
        <v>#NAME?</v>
      </c>
      <c r="GY58" s="15" t="e" cm="1">
        <f t="array" aca="1" ref="GY58" ca="1">_xll.BDP(C58,"NUMBER_OF_WOMEN_ON_BOARD")</f>
        <v>#NAME?</v>
      </c>
      <c r="GZ58" s="15" t="e" cm="1">
        <f t="array" aca="1" ref="GZ58" ca="1">_xll.BDP(C58,"BOARD_AVERAGE_TENURE")</f>
        <v>#NAME?</v>
      </c>
      <c r="HA58" s="15" t="e" cm="1">
        <f t="array" aca="1" ref="HA58" ca="1">_xll.BDP(C58,"BOARD_AVERAGE_AGE")</f>
        <v>#NAME?</v>
      </c>
      <c r="HC58" s="15" t="e" cm="1">
        <f t="array" aca="1" ref="HC58" ca="1">_xll.BDP(C58,"TOT_COMP_AW_TO_CEO_&amp;_EQUIV")</f>
        <v>#NAME?</v>
      </c>
      <c r="HD58" s="15" t="e" cm="1">
        <f t="array" aca="1" ref="HD58" ca="1">_xll.BDP(C58,"TOT_COMPENSATION_AW_TO_EXECS")</f>
        <v>#NAME?</v>
      </c>
      <c r="HE58" s="15" t="e" cm="1">
        <f t="array" aca="1" ref="HE58" ca="1">_xll.BDP(C58,"CF_STOCK_BASED_COMPENSATION")</f>
        <v>#NAME?</v>
      </c>
      <c r="HF58" s="15" t="e" cm="1">
        <f t="array" aca="1" ref="HF58" ca="1">_xll.BDP(C58,"AVERAGE_BOD_TOTAL_COMPENSATION")</f>
        <v>#NAME?</v>
      </c>
      <c r="HH58" s="15" t="e" cm="1">
        <f t="array" aca="1" ref="HH58" ca="1">_xll.BDP(C58,"ISS_QUALITYSCORE")</f>
        <v>#NAME?</v>
      </c>
      <c r="HK58" s="15" t="e" cm="1">
        <f t="array" aca="1" ref="HK58" ca="1">_xll.BDP(C58,"EQY_SH_OUT")</f>
        <v>#NAME?</v>
      </c>
      <c r="HL58" s="15" t="e">
        <f t="shared" ca="1" si="279"/>
        <v>#NAME?</v>
      </c>
      <c r="HN58" s="15">
        <v>8.5</v>
      </c>
      <c r="HO58" s="15">
        <v>2</v>
      </c>
      <c r="HP58" s="39" t="e">
        <f t="shared" ca="1" si="280"/>
        <v>#NAME?</v>
      </c>
      <c r="HQ58" s="15" t="e">
        <f t="shared" ca="1" si="281"/>
        <v>#NAME?</v>
      </c>
      <c r="HS58" s="15" t="e">
        <f t="shared" ca="1" si="302"/>
        <v>#NAME?</v>
      </c>
      <c r="HU58" s="15" t="e">
        <f t="shared" ca="1" si="282"/>
        <v>#NAME?</v>
      </c>
      <c r="HW58" s="15" t="e">
        <f t="shared" ca="1" si="303"/>
        <v>#NAME?</v>
      </c>
      <c r="HY58" s="39" t="e">
        <f t="shared" ca="1" si="283"/>
        <v>#NAME?</v>
      </c>
      <c r="IA58" s="15" t="e">
        <f t="shared" ca="1" si="284"/>
        <v>#NAME?</v>
      </c>
      <c r="IB58" s="15" t="e">
        <f t="shared" ca="1" si="285"/>
        <v>#NAME?</v>
      </c>
      <c r="IC58" s="15" t="e">
        <f t="shared" ca="1" si="286"/>
        <v>#NAME?</v>
      </c>
      <c r="ID58" s="15" t="e">
        <f t="shared" ca="1" si="287"/>
        <v>#NAME?</v>
      </c>
      <c r="IE58" s="39" t="e">
        <f t="shared" ca="1" si="288"/>
        <v>#NAME?</v>
      </c>
      <c r="IF58" s="39" t="e">
        <f t="shared" si="289"/>
        <v>#VALUE!</v>
      </c>
      <c r="IG58" s="39" t="e">
        <f t="shared" ca="1" si="290"/>
        <v>#NAME?</v>
      </c>
      <c r="II58" s="15">
        <f t="shared" si="304"/>
        <v>39</v>
      </c>
    </row>
    <row r="59" spans="1:243">
      <c r="A59" s="15">
        <f t="shared" si="305"/>
        <v>39</v>
      </c>
      <c r="B59" s="15" t="s">
        <v>82</v>
      </c>
      <c r="C59" s="15" t="s">
        <v>531</v>
      </c>
      <c r="D59" s="15" t="s">
        <v>81</v>
      </c>
      <c r="E59" s="15" t="str">
        <f t="shared" si="236"/>
        <v>B1PP34</v>
      </c>
      <c r="F59" s="15">
        <f t="shared" si="237"/>
        <v>39</v>
      </c>
      <c r="G59" s="15" t="str">
        <f t="shared" si="238"/>
        <v>BP PLC</v>
      </c>
      <c r="H59" s="24">
        <v>3.6213700000000001E-3</v>
      </c>
      <c r="I59" s="15" t="e" cm="1">
        <f t="array" aca="1" ref="I59" ca="1">_xll.BDP(C59,"GICS_SECTOR_NAME")</f>
        <v>#NAME?</v>
      </c>
      <c r="J59" s="15" t="e">
        <f t="shared" ca="1" si="239"/>
        <v>#NAME?</v>
      </c>
      <c r="K59" s="46" t="e" cm="1">
        <f t="array" aca="1" ref="K59" ca="1">_xll.BDP(C59,"BEST_PE_RATIO")</f>
        <v>#NAME?</v>
      </c>
      <c r="L59" s="46" t="e" cm="1">
        <f t="array" aca="1" ref="L59" ca="1">_xll.BDP(C59,"px_last")</f>
        <v>#NAME?</v>
      </c>
      <c r="M59" s="15" t="e" cm="1">
        <f t="array" aca="1" ref="M59" ca="1">_xll.BDP(C59,"COUNTRY_FULL_NAME")</f>
        <v>#NAME?</v>
      </c>
      <c r="N59" s="15" t="e" cm="1">
        <f t="array" aca="1" ref="N59" ca="1">_xll.BDP(C59,"px_last")</f>
        <v>#NAME?</v>
      </c>
      <c r="O59" s="15" t="e" cm="1">
        <f t="array" aca="1" ref="O59" ca="1">_xll.BDP(C59,"CRNCY")</f>
        <v>#NAME?</v>
      </c>
      <c r="Q59" s="15" t="e" cm="1">
        <f t="array" aca="1" ref="Q59" ca="1">_xll.BDP(C59,"GICS_SECTOR_NAME")</f>
        <v>#NAME?</v>
      </c>
      <c r="R59" s="15" t="e" cm="1">
        <f t="array" aca="1" ref="R59" ca="1">_xll.BDP(C59,"GICS_INDUSTRY_NAME")</f>
        <v>#NAME?</v>
      </c>
      <c r="S59" s="15" t="e" cm="1">
        <f t="array" aca="1" ref="S59" ca="1">_xll.BDP(C59,"GICS_INDUSTRY_GROUP_NAME")</f>
        <v>#NAME?</v>
      </c>
      <c r="T59" s="15" t="e" cm="1">
        <f t="array" aca="1" ref="T59" ca="1">_xll.BDP(C59,"GICS_SUB_INDUSTRY_NAME")</f>
        <v>#NAME?</v>
      </c>
      <c r="U59" s="15" t="s">
        <v>1526</v>
      </c>
      <c r="V59" s="15" t="e">
        <f ca="1">_xll.BDH(C59,"SALES_REV_TURN","FY 2009","FY 2009","Currency=USD","Period=FY","BEST_FPERIOD_OVERRIDE=FY","FILING_STATUS=MR","SCALING_FORMAT=MLN","FA_ADJUSTED=Adjusted","Sort=A","Dates=H","DateFormat=P","Fill=—","Direction=H","UseDPDF=Y")/M10</f>
        <v>#NAME?</v>
      </c>
      <c r="W59" s="15" t="e">
        <f ca="1">_xll.BDH(C59,"SALES_REV_TURN","FY 2019","FY 2019","Currency=USD","Period=FY","BEST_FPERIOD_OVERRIDE=FY","FILING_STATUS=MR","SCALING_FORMAT=MLN","FA_ADJUSTED=Adjusted","Sort=A","Dates=H","DateFormat=P","Fill=—","Direction=H","UseDPDF=Y")/M10</f>
        <v>#NAME?</v>
      </c>
      <c r="X59" s="15" t="e">
        <f ca="1">_xll.BDH(C59,"SALES_REV_TURN","FY 2020","FY 2020","Currency=USD","Period=FY","BEST_FPERIOD_OVERRIDE=FY","FILING_STATUS=MR","SCALING_FORMAT=MLN","FA_ADJUSTED=Adjusted","Sort=A","Dates=H","DateFormat=P","Fill=—","Direction=H","UseDPDF=Y")/M10</f>
        <v>#NAME?</v>
      </c>
      <c r="Y59" s="15" t="e">
        <f ca="1">_xll.BDH(C59,"SALES_REV_TURN","FY 2021","FY 2021","Currency=USD","Period=FY","BEST_FPERIOD_OVERRIDE=FY","FILING_STATUS=MR","SCALING_FORMAT=MLN","FA_ADJUSTED=Adjusted","Sort=A","Dates=H","DateFormat=P","Fill=—","Direction=H","UseDPDF=Y")/M10</f>
        <v>#NAME?</v>
      </c>
      <c r="Z59" s="15" t="e">
        <f ca="1">_xll.BDH(C59,"SALES_REV_TURN","FY 2022","FY 2022","Currency=USD","Period=FY","BEST_FPERIOD_OVERRIDE=FY","FILING_STATUS=MR","SCALING_FORMAT=MLN","FA_ADJUSTED=Adjusted","Sort=A","Dates=H","DateFormat=P","Fill=—","Direction=H","UseDPDF=Y")/M10</f>
        <v>#NAME?</v>
      </c>
      <c r="AA59" s="15" t="e">
        <f ca="1">+_xll.BDP($C59,AA$15,"BEST_FPERIOD_OVERRIDE="&amp;AA$16)/M10</f>
        <v>#NAME?</v>
      </c>
      <c r="AB59" s="15" t="e">
        <f ca="1">+_xll.BDP($C59,AB$15,"BEST_FPERIOD_OVERRIDE="&amp;AB$16)/M10</f>
        <v>#NAME?</v>
      </c>
      <c r="AC59" s="15" t="e">
        <f ca="1">+_xll.BDP($C59,AC$15,"BEST_FPERIOD_OVERRIDE="&amp;AC$16)</f>
        <v>#NAME?</v>
      </c>
      <c r="AD59" s="15" t="e">
        <f ca="1">+_xll.BDP($C59,AD$15,"BEST_FPERIOD_OVERRIDE="&amp;AD$16)</f>
        <v>#NAME?</v>
      </c>
      <c r="AF59" s="25" t="e">
        <f t="shared" ca="1" si="240"/>
        <v>#NAME?</v>
      </c>
      <c r="AG59" s="25" t="e">
        <f t="shared" ca="1" si="241"/>
        <v>#NAME?</v>
      </c>
      <c r="AH59" s="25" t="e">
        <f t="shared" ca="1" si="242"/>
        <v>#NAME?</v>
      </c>
      <c r="AI59" s="25" t="e">
        <f t="shared" ca="1" si="243"/>
        <v>#NAME?</v>
      </c>
      <c r="AJ59" s="25" t="e">
        <f t="shared" ca="1" si="244"/>
        <v>#NAME?</v>
      </c>
      <c r="AK59" s="25" t="e">
        <f t="shared" ca="1" si="245"/>
        <v>#NAME?</v>
      </c>
      <c r="AL59" s="25" t="e">
        <f t="shared" ca="1" si="291"/>
        <v>#NAME?</v>
      </c>
      <c r="AM59" s="25" t="e">
        <f t="shared" ca="1" si="246"/>
        <v>#NAME?</v>
      </c>
      <c r="AN59" s="25" t="e">
        <f t="shared" ca="1" si="247"/>
        <v>#NAME?</v>
      </c>
      <c r="AP59" s="15" t="e">
        <f ca="1">_xll.BDH(C59,"EBITDA","FY 2009","FY 2009","Currency=USD","Period=FY","BEST_FPERIOD_OVERRIDE=FY","FILING_STATUS=MR","SCALING_FORMAT=MLN","FA_ADJUSTED=Adjusted","Sort=A","Dates=H","DateFormat=P","Fill=—","Direction=H","UseDPDF=Y")/M10</f>
        <v>#NAME?</v>
      </c>
      <c r="AQ59" s="15" t="e">
        <f ca="1">_xll.BDH(C59,"EBITDA","FY 2019","FY 2019","Currency=USD","Period=FY","BEST_FPERIOD_OVERRIDE=FY","FILING_STATUS=MR","SCALING_FORMAT=MLN","FA_ADJUSTED=Adjusted","Sort=A","Dates=H","DateFormat=P","Fill=—","Direction=H","UseDPDF=Y")/M10</f>
        <v>#NAME?</v>
      </c>
      <c r="AR59" s="15" t="e">
        <f ca="1">_xll.BDH(C59,"EBITDA","FY 2020","FY 2020","Currency=USD","Period=FY","BEST_FPERIOD_OVERRIDE=FY","FILING_STATUS=MR","SCALING_FORMAT=MLN","FA_ADJUSTED=Adjusted","Sort=A","Dates=H","DateFormat=P","Fill=—","Direction=H","UseDPDF=Y")/M10</f>
        <v>#NAME?</v>
      </c>
      <c r="AS59" s="15" t="e">
        <f ca="1">_xll.BDH(C59,"EBITDA","FY 2021","FY 2021","Currency=USD","Period=FY","BEST_FPERIOD_OVERRIDE=FY","FILING_STATUS=MR","SCALING_FORMAT=MLN","FA_ADJUSTED=Adjusted","Sort=A","Dates=H","DateFormat=P","Fill=—","Direction=H","UseDPDF=Y")/M10</f>
        <v>#NAME?</v>
      </c>
      <c r="AT59" s="15" t="e">
        <f ca="1">_xll.BDH(C59,"EBITDA","FY 2022","FY 2022","Currency=USD","Period=FY","BEST_FPERIOD_OVERRIDE=FY","FILING_STATUS=MR","SCALING_FORMAT=MLN","FA_ADJUSTED=Adjusted","Sort=A","Dates=H","DateFormat=P","Fill=—","Direction=H","UseDPDF=Y")/M10</f>
        <v>#NAME?</v>
      </c>
      <c r="AU59" s="15" t="e">
        <f ca="1">+_xll.BDP($C59,AU$15,"BEST_FPERIOD_OVERRIDE="&amp;AU$16)/M10</f>
        <v>#NAME?</v>
      </c>
      <c r="AV59" s="15" t="e">
        <f ca="1">+_xll.BDP($C59,AV$15,"BEST_FPERIOD_OVERRIDE="&amp;AV$16)/M10</f>
        <v>#NAME?</v>
      </c>
      <c r="AW59" s="15" t="e">
        <f ca="1">+_xll.BDP($C59,AW$15,"BEST_FPERIOD_OVERRIDE="&amp;AW$16)/M10</f>
        <v>#NAME?</v>
      </c>
      <c r="AX59" s="15" t="e">
        <f ca="1">+_xll.BDP($C59,AX$15,"BEST_FPERIOD_OVERRIDE="&amp;AX$16)</f>
        <v>#NAME?</v>
      </c>
      <c r="AZ59" s="25" t="e">
        <f t="shared" ca="1" si="248"/>
        <v>#NAME?</v>
      </c>
      <c r="BA59" s="25" t="e">
        <f t="shared" ca="1" si="249"/>
        <v>#NAME?</v>
      </c>
      <c r="BB59" s="25" t="e">
        <f t="shared" ca="1" si="250"/>
        <v>#NAME?</v>
      </c>
      <c r="BC59" s="25" t="e">
        <f t="shared" ca="1" si="251"/>
        <v>#NAME?</v>
      </c>
      <c r="BD59" s="25" t="e">
        <f t="shared" ca="1" si="252"/>
        <v>#NAME?</v>
      </c>
      <c r="BE59" s="25" t="e">
        <f t="shared" ca="1" si="253"/>
        <v>#NAME?</v>
      </c>
      <c r="BF59" s="25" t="e">
        <f t="shared" ca="1" si="292"/>
        <v>#NAME?</v>
      </c>
      <c r="BG59" s="25" t="e">
        <f t="shared" ca="1" si="254"/>
        <v>#NAME?</v>
      </c>
      <c r="BH59" s="25" t="e">
        <f t="shared" ca="1" si="255"/>
        <v>#NAME?</v>
      </c>
      <c r="BJ59" s="25" t="e">
        <f t="shared" ca="1" si="256"/>
        <v>#NAME?</v>
      </c>
      <c r="BK59" s="25" t="e">
        <f t="shared" ca="1" si="257"/>
        <v>#NAME?</v>
      </c>
      <c r="BL59" s="25" t="e">
        <f t="shared" ca="1" si="258"/>
        <v>#NAME?</v>
      </c>
      <c r="BM59" s="25" t="e">
        <f t="shared" ca="1" si="259"/>
        <v>#NAME?</v>
      </c>
      <c r="BN59" s="25" t="e">
        <f t="shared" ca="1" si="260"/>
        <v>#NAME?</v>
      </c>
      <c r="BO59" s="25" t="e">
        <f t="shared" ca="1" si="261"/>
        <v>#NAME?</v>
      </c>
      <c r="BP59" s="25" t="e">
        <f t="shared" ca="1" si="262"/>
        <v>#NAME?</v>
      </c>
      <c r="BQ59" s="25" t="e">
        <f t="shared" ca="1" si="263"/>
        <v>#NAME?</v>
      </c>
      <c r="BR59" s="15" t="e">
        <f ca="1">_xll.BDH(C59,"EARN_FOR_COMMON","FY 2009","FY 2009","Currency=USD","Period=FY","BEST_FPERIOD_OVERRIDE=FY","FILING_STATUS=MR","SCALING_FORMAT=MLN","FA_ADJUSTED=Adjusted","Sort=A","Dates=H","DateFormat=P","Fill=—","Direction=H","UseDPDF=Y")/M10</f>
        <v>#NAME?</v>
      </c>
      <c r="BS59" s="15" t="e">
        <f ca="1">_xll.BDH(C59,"EARN_FOR_COMMON","FY 2019","FY 2019","Currency=USD","Period=FY","BEST_FPERIOD_OVERRIDE=FY","FILING_STATUS=MR","SCALING_FORMAT=MLN","FA_ADJUSTED=Adjusted","Sort=A","Dates=H","DateFormat=P","Fill=—","Direction=H","UseDPDF=Y")/M10</f>
        <v>#NAME?</v>
      </c>
      <c r="BT59" s="15" t="e">
        <f ca="1">_xll.BDH(C59,"EARN_FOR_COMMON","FY 2020","FY 2020","Currency=USD","Period=FY","BEST_FPERIOD_OVERRIDE=FY","FILING_STATUS=MR","SCALING_FORMAT=MLN","FA_ADJUSTED=Adjusted","Sort=A","Dates=H","DateFormat=P","Fill=—","Direction=H","UseDPDF=Y")/M10</f>
        <v>#NAME?</v>
      </c>
      <c r="BU59" s="15" t="e">
        <f ca="1">_xll.BDH(C59,"EARN_FOR_COMMON","FY 2021","FY 2021","Currency=USD","Period=FY","BEST_FPERIOD_OVERRIDE=FY","FILING_STATUS=MR","SCALING_FORMAT=MLN","FA_ADJUSTED=Adjusted","Sort=A","Dates=H","DateFormat=P","Fill=—","Direction=H","UseDPDF=Y")/M10</f>
        <v>#NAME?</v>
      </c>
      <c r="BV59" s="15" t="e">
        <f ca="1">_xll.BDH(C59,"EARN_FOR_COMMON","FY 2022","FY 2022","Currency=USD","Period=FY","BEST_FPERIOD_OVERRIDE=FY","FILING_STATUS=MR","SCALING_FORMAT=MLN","FA_ADJUSTED=Adjusted","Sort=A","Dates=H","DateFormat=P","Fill=—","Direction=H","UseDPDF=Y")/M10</f>
        <v>#NAME?</v>
      </c>
      <c r="BW59" s="15" t="e">
        <f ca="1">+_xll.BDP($C59,BW$15,"BEST_FPERIOD_OVERRIDE="&amp;BW$16)/M10</f>
        <v>#NAME?</v>
      </c>
      <c r="BX59" s="15" t="e">
        <f ca="1">+_xll.BDP($C59,BX$15,"BEST_FPERIOD_OVERRIDE="&amp;BX$16)/M10</f>
        <v>#NAME?</v>
      </c>
      <c r="BY59" s="15" t="e">
        <f ca="1">+_xll.BDP($C59,BY$15,"BEST_FPERIOD_OVERRIDE="&amp;BY$16)/M10</f>
        <v>#NAME?</v>
      </c>
      <c r="BZ59" s="15" t="e">
        <f ca="1">+_xll.BDP($C59,BZ$15,"BEST_FPERIOD_OVERRIDE="&amp;BZ$16)</f>
        <v>#NAME?</v>
      </c>
      <c r="CB59" s="25" t="e">
        <f t="shared" ca="1" si="264"/>
        <v>#NAME?</v>
      </c>
      <c r="CC59" s="25" t="e">
        <f t="shared" ca="1" si="265"/>
        <v>#NAME?</v>
      </c>
      <c r="CD59" s="25" t="e">
        <f t="shared" ca="1" si="266"/>
        <v>#NAME?</v>
      </c>
      <c r="CE59" s="25" t="e">
        <f t="shared" ca="1" si="267"/>
        <v>#NAME?</v>
      </c>
      <c r="CF59" s="25" t="e">
        <f t="shared" ca="1" si="268"/>
        <v>#NAME?</v>
      </c>
      <c r="CG59" s="25" t="e">
        <f t="shared" ca="1" si="269"/>
        <v>#NAME?</v>
      </c>
      <c r="CH59" s="25" t="e">
        <f t="shared" ca="1" si="293"/>
        <v>#NAME?</v>
      </c>
      <c r="CI59" s="25" t="e">
        <f t="shared" ca="1" si="270"/>
        <v>#NAME?</v>
      </c>
      <c r="CJ59" s="25" t="e">
        <f t="shared" ca="1" si="271"/>
        <v>#NAME?</v>
      </c>
      <c r="CM59" s="25" t="e">
        <f t="shared" ca="1" si="294"/>
        <v>#NAME?</v>
      </c>
      <c r="CN59" s="25" t="e">
        <f t="shared" ca="1" si="295"/>
        <v>#NAME?</v>
      </c>
      <c r="CO59" s="25" t="e">
        <f t="shared" ca="1" si="296"/>
        <v>#NAME?</v>
      </c>
      <c r="CP59" s="25" t="e">
        <f t="shared" ca="1" si="297"/>
        <v>#NAME?</v>
      </c>
      <c r="CQ59" s="25" t="e">
        <f t="shared" ca="1" si="298"/>
        <v>#NAME?</v>
      </c>
      <c r="CR59" s="25" t="e">
        <f t="shared" ca="1" si="299"/>
        <v>#NAME?</v>
      </c>
      <c r="CS59" s="25" t="e">
        <f t="shared" ca="1" si="300"/>
        <v>#NAME?</v>
      </c>
      <c r="CT59" s="15" t="e">
        <f t="shared" ca="1" si="301"/>
        <v>#NAME?</v>
      </c>
      <c r="CU59" s="25">
        <f>_xll.BDH($C59,"RETURN_ON_INV_CAPITAL","FY 2019","FY 2019","Currency=USD","Period=FY","BEST_FPERIOD_OVERRIDE=FY","FILING_STATUS=MR","FA_ADJUSTED=GAAP","Sort=A","Dates=H","DateFormat=P","Fill=—","Direction=H","UseDPDF=Y")/100</f>
        <v>2.341E-2</v>
      </c>
      <c r="CV59" s="25">
        <f>_xll.BDH($C59,"RETURN_ON_INV_CAPITAL","FY 2020","FY 2020","Currency=USD","Period=FY","BEST_FPERIOD_OVERRIDE=FY","FILING_STATUS=MR","FA_ADJUSTED=GAAP","Sort=A","Dates=H","DateFormat=P","Fill=—","Direction=H","UseDPDF=Y")/100</f>
        <v>-0.10173700000000001</v>
      </c>
      <c r="CW59" s="25">
        <f>_xll.BDH($C59,"RETURN_ON_INV_CAPITAL","FY 2021","FY 2021","Currency=USD","Period=FY","BEST_FPERIOD_OVERRIDE=FY","FILING_STATUS=MR","FA_ADJUSTED=GAAP","Sort=A","Dates=H","DateFormat=P","Fill=—","Direction=H","UseDPDF=Y")/100</f>
        <v>4.4889999999999999E-2</v>
      </c>
      <c r="CX59" s="25">
        <f>_xll.BDH(C59,"RETURN_COM_EQY","FY 2022","FY 2022","Currency=USD","Period=FY","BEST_FPERIOD_OVERRIDE=FY","FILING_STATUS=MR","FA_ADJUSTED=GAAP","Sort=A","Dates=H","DateFormat=P","Fill=—","Direction=H","UseDPDF=Y")/100</f>
        <v>-3.4810000000000001E-2</v>
      </c>
      <c r="CZ59" s="15">
        <f>_xll.BDH($C59,"RETURN_COM_EQY","FY 2019","FY 2019","Currency=USD","Period=FY","BEST_FPERIOD_OVERRIDE=FY","FILING_STATUS=MR","FA_ADJUSTED=GAAP","Sort=A","Dates=H","DateFormat=P","Fill=—","Direction=H","UseDPDF=Y")/100</f>
        <v>4.0694999999999995E-2</v>
      </c>
      <c r="DA59" s="15">
        <f>_xll.BDH($C59,"RETURN_COM_EQY","FY 2020","FY 2020","Currency=USD","Period=FY","BEST_FPERIOD_OVERRIDE=FY","FILING_STATUS=MR","FA_ADJUSTED=GAAP","Sort=A","Dates=H","DateFormat=P","Fill=—","Direction=H","UseDPDF=Y")/100</f>
        <v>-0.239429</v>
      </c>
      <c r="DB59" s="15">
        <f>_xll.BDH($C59,"RETURN_COM_EQY","FY 2021","FY 2021","Currency=USD","Period=FY","BEST_FPERIOD_OVERRIDE=FY","FILING_STATUS=MR","FA_ADJUSTED=GAAP","Sort=A","Dates=H","DateFormat=P","Fill=—","Direction=H","UseDPDF=Y")/100</f>
        <v>0.103158</v>
      </c>
      <c r="DC59" s="25">
        <f>_xll.BDH(C59,"RETURN_COM_EQY","FY 2022","FY 2022","Currency=USD","Period=FY","BEST_FPERIOD_OVERRIDE=FY","FILING_STATUS=MR","FA_ADJUSTED=GAAP","Sort=A","Dates=H","DateFormat=P","Fill=—","Direction=H","UseDPDF=Y")</f>
        <v>-3.4809999999999999</v>
      </c>
      <c r="DD59" s="15" t="e">
        <f ca="1">(_xll.BDP(C59,"BEST_ROE","best_fperiod_override=23Y"))/100</f>
        <v>#NAME?</v>
      </c>
      <c r="DF59" s="25" t="e">
        <f ca="1">(_xll.BDP($C59,"BEST_DIV_YLD","best_fperiod_override=19Y"))/100</f>
        <v>#NAME?</v>
      </c>
      <c r="DG59" s="25" t="e">
        <f ca="1">(_xll.BDP($C59,"BEST_DIV_YLD","best_fperiod_override=20Y"))/100</f>
        <v>#NAME?</v>
      </c>
      <c r="DH59" s="25" t="e">
        <f ca="1">(_xll.BDP($C59,"BEST_DIV_YLD","best_fperiod_override=21Y"))/100</f>
        <v>#NAME?</v>
      </c>
      <c r="DI59" s="25" t="e">
        <f ca="1">(_xll.BDP($C59,"BEST_DIV_YLD","best_fperiod_override=22Y"))/100</f>
        <v>#NAME?</v>
      </c>
      <c r="DJ59" s="25" t="e">
        <f ca="1">(_xll.BDP($C59,"BEST_DIV_YLD","best_fperiod_override=23Y"))/100</f>
        <v>#NAME?</v>
      </c>
      <c r="DL59" s="48" t="e" cm="1">
        <f t="array" aca="1" ref="DL59" ca="1">_xll.BDP($C59,$DL$12)/1000/M10</f>
        <v>#NAME?</v>
      </c>
      <c r="DM59" s="48" t="e" cm="1">
        <f t="array" aca="1" ref="DM59" ca="1">_xll.BDP($C59,$DL$13)*1000/M10</f>
        <v>#NAME?</v>
      </c>
      <c r="DN59" s="48" t="e">
        <f t="shared" ca="1" si="273"/>
        <v>#NAME?</v>
      </c>
      <c r="DO59" s="48" t="e" cm="1">
        <f t="array" aca="1" ref="DO59" ca="1">_xll.BDP($C59,$DL$15)*1000</f>
        <v>#NAME?</v>
      </c>
      <c r="DQ59" s="15" t="e" cm="1">
        <f t="array" aca="1" ref="DQ59" ca="1">_xll.BDP(C59,"WACC")</f>
        <v>#NAME?</v>
      </c>
      <c r="DR59" s="15" t="e" cm="1">
        <f t="array" aca="1" ref="DR59" ca="1">_xll.BDP(C59,"WACC_COST_EQUITY")</f>
        <v>#NAME?</v>
      </c>
      <c r="DS59" s="15" t="e" cm="1">
        <f t="array" aca="1" ref="DS59" ca="1">_xll.BDP(C59,"WACC_COST_EQUITY")</f>
        <v>#NAME?</v>
      </c>
      <c r="DU59" s="15" t="e" cm="1">
        <f t="array" aca="1" ref="DU59" ca="1">_xll.BDP(C59,"BEST_PE_RATIO")</f>
        <v>#NAME?</v>
      </c>
      <c r="DV59" s="15" t="e" cm="1">
        <f t="array" aca="1" ref="DV59" ca="1">_xll.BDP(C59,"FIVE_YR_AVG_PRICE_EARNINGS")</f>
        <v>#NAME?</v>
      </c>
      <c r="DW59" s="15" t="e" cm="1">
        <f t="array" aca="1" ref="DW59" ca="1">_xll.BDP(C59,"10_YEAR_MOVING_AVERAGE_PE")</f>
        <v>#NAME?</v>
      </c>
      <c r="DY59" s="15" t="e" cm="1">
        <f t="array" aca="1" ref="DY59" ca="1">_xll.BDP(C59,"BEST_CUR_EV_TO_EBITDA")</f>
        <v>#NAME?</v>
      </c>
      <c r="DZ59" s="15" t="e" cm="1">
        <f t="array" aca="1" ref="DZ59" ca="1">_xll.BDP(C59,"FIVE_YEAR_AVG_EV_TO_T12_EBITDA")</f>
        <v>#NAME?</v>
      </c>
      <c r="EB59" s="15" t="e" cm="1">
        <f t="array" aca="1" ref="EB59" ca="1">_xll.BDP(C59,"BEST_PX_BPS_RATIO")</f>
        <v>#NAME?</v>
      </c>
      <c r="EC59" s="15" t="e" cm="1">
        <f t="array" aca="1" ref="EC59" ca="1">_xll.BDP(C59,"FIVE_YEAR_AVG_PRICE_BOOK")</f>
        <v>#NAME?</v>
      </c>
      <c r="ED59" s="15" t="e" cm="1">
        <f t="array" aca="1" ref="ED59" ca="1">_xll.BDP(C59,"EV_TO_T12M_SALES")</f>
        <v>#NAME?</v>
      </c>
      <c r="EE59" s="15" t="e" cm="1">
        <f t="array" aca="1" ref="EE59" ca="1">_xll.BDP(C59,"AVERAGE_EV_TO_T12M_SALES")</f>
        <v>#NAME?</v>
      </c>
      <c r="EF59" s="15" t="e">
        <f ca="1">_xll.BDP(C59,"BEST_CURRENT_EV_BEST_SALES","best_fperiod_override=23Y")</f>
        <v>#NAME?</v>
      </c>
      <c r="EH59" s="15" t="e" cm="1">
        <f t="array" aca="1" ref="EH59" ca="1">_xll.BDP(C59,"CF_FREE_CASH_FLOW")/M10</f>
        <v>#NAME?</v>
      </c>
      <c r="EI59" s="15" t="e" cm="1">
        <f t="array" aca="1" ref="EI59" ca="1">_xll.BDP(C59,"FREE_CASH_FLOW_YIELD")/100</f>
        <v>#NAME?</v>
      </c>
      <c r="EJ59" s="15" t="e" cm="1">
        <f t="array" aca="1" ref="EJ59" ca="1">_xll.BDP(C59,"TRAIL_12M_FREE_CASH_FLOW_PER_SH")/M10</f>
        <v>#NAME?</v>
      </c>
      <c r="EL59" s="15" t="e" cm="1">
        <f t="array" aca="1" ref="EL59" ca="1">_xll.BDP(C59,"CF_CASH_FROM_OPER")/M10</f>
        <v>#NAME?</v>
      </c>
      <c r="EM59" s="15" t="e" cm="1">
        <f t="array" aca="1" ref="EM59" ca="1">_xll.BDP(C59,"CF_CASH_FROM_INV_ACT")/M10</f>
        <v>#NAME?</v>
      </c>
      <c r="EN59" s="15" t="e" cm="1">
        <f t="array" aca="1" ref="EN59" ca="1">_xll.BDP(C59,"CF_CASH_FROM_FNC_ACT")/M10</f>
        <v>#NAME?</v>
      </c>
      <c r="EP59" s="15" t="e" cm="1">
        <f t="array" aca="1" ref="EP59" ca="1">_xll.BDP(C59,"TOT_ANALYST_REC")</f>
        <v>#NAME?</v>
      </c>
      <c r="EQ59" s="15" t="e" cm="1">
        <f t="array" aca="1" ref="EQ59" ca="1">_xll.BDP(C59,"TOT_BUY_REC")</f>
        <v>#NAME?</v>
      </c>
      <c r="ER59" s="15" t="e" cm="1">
        <f t="array" aca="1" ref="ER59" ca="1">_xll.BDP(C59,"TOT_HOLD_REC")</f>
        <v>#NAME?</v>
      </c>
      <c r="ES59" s="15" t="e" cm="1">
        <f t="array" aca="1" ref="ES59" ca="1">_xll.BDP(C59,"TOT_SELL_REC")</f>
        <v>#NAME?</v>
      </c>
      <c r="ET59" s="15" t="e" cm="1">
        <f t="array" aca="1" ref="ET59" ca="1">_xll.BDP(C59,"EQY_REC_CONS")</f>
        <v>#NAME?</v>
      </c>
      <c r="EV59" s="15" t="e" cm="1">
        <f t="array" aca="1" ref="EV59" ca="1">_xll.BDP(C59,"BEST_TARGET_HI")</f>
        <v>#NAME?</v>
      </c>
      <c r="EW59" s="15" t="e" cm="1">
        <f t="array" aca="1" ref="EW59" ca="1">_xll.BDP(C59,"BEST_TARGET_LO")</f>
        <v>#NAME?</v>
      </c>
      <c r="EX59" s="15" t="e" cm="1">
        <f t="array" aca="1" ref="EX59" ca="1">_xll.BDP(C59,"BEST_TARGET_MEDIAN")</f>
        <v>#NAME?</v>
      </c>
      <c r="EZ59" s="15" t="e" cm="1">
        <f t="array" aca="1" ref="EZ59" ca="1">_xll.BDP(C59,"BEST_TARGET_1WK_CHG")</f>
        <v>#NAME?</v>
      </c>
      <c r="FA59" s="15" t="e" cm="1">
        <f t="array" aca="1" ref="FA59" ca="1">_xll.BDP(C59,"BEST_TARGET_4WK_CHG")</f>
        <v>#NAME?</v>
      </c>
      <c r="FB59" s="15" t="e" cm="1">
        <f t="array" aca="1" ref="FB59" ca="1">_xll.BDP(C59,"BEST_TARGET_3MO_CHG")</f>
        <v>#NAME?</v>
      </c>
      <c r="FC59" s="15" t="e" cm="1">
        <f t="array" aca="1" ref="FC59" ca="1">_xll.BDP(C59,"BEST_TARGET_6MO_CHG")</f>
        <v>#NAME?</v>
      </c>
      <c r="FE59" s="15" t="e" cm="1">
        <f t="array" aca="1" ref="FE59" ca="1">_xll.BDP(C59,"ANNOUNCEMENT_DT")</f>
        <v>#NAME?</v>
      </c>
      <c r="FF59" s="15" t="e" cm="1">
        <f t="array" aca="1" ref="FF59" ca="1">_xll.BDP(C59,"EXPECTED_REPORT_DT")</f>
        <v>#NAME?</v>
      </c>
      <c r="FG59" s="15" t="e" cm="1">
        <f t="array" aca="1" ref="FG59" ca="1">_xll.BDP(C59,"EARNINGS_RELATED_IMPLIED_MOVE")</f>
        <v>#NAME?</v>
      </c>
      <c r="FI59" s="15" t="e" cm="1">
        <f t="array" aca="1" ref="FI59" ca="1">_xll.BDP(C59,"SALES_SURPRISE_LAST_QTR")</f>
        <v>#NAME?</v>
      </c>
      <c r="FJ59" s="15" t="e" cm="1">
        <f t="array" aca="1" ref="FJ59" ca="1">_xll.BDP(C59,"EPS_SURPRISE_LAST_QTR")</f>
        <v>#NAME?</v>
      </c>
      <c r="FL59" s="15" t="e">
        <f ca="1">(_xll.BDP(C59,"VOLUME_AVG_5D"))/1000</f>
        <v>#NAME?</v>
      </c>
      <c r="FM59" s="15" t="e">
        <f ca="1">(_xll.BDP(C59,"VOLUME_AVG_3M"))/1000</f>
        <v>#NAME?</v>
      </c>
      <c r="FN59" s="15" t="e">
        <f ca="1">(_xll.BDP(C59,"VOLUME_AVG_6M"))/1000</f>
        <v>#NAME?</v>
      </c>
      <c r="FP59" s="15" t="e" cm="1">
        <f t="array" aca="1" ref="FP59" ca="1">_xll.BDP(C59,"CIE_DES")</f>
        <v>#NAME?</v>
      </c>
      <c r="FQ59" s="15" t="s">
        <v>884</v>
      </c>
      <c r="FS59" s="15" t="e" cm="1">
        <f t="array" aca="1" ref="FS59" ca="1">_xll.BDP(C59,"HIGH_52WEEK")</f>
        <v>#NAME?</v>
      </c>
      <c r="FT59" s="15" t="e" cm="1">
        <f t="array" aca="1" ref="FT59" ca="1">_xll.BDP(C59,"LOW_52WEEK")</f>
        <v>#NAME?</v>
      </c>
      <c r="FV59" s="15" t="e" cm="1">
        <f t="array" aca="1" ref="FV59" ca="1">_xll.BDP(C59,"CHG_PCT_WTD")</f>
        <v>#NAME?</v>
      </c>
      <c r="FW59" s="15" t="e" cm="1">
        <f t="array" aca="1" ref="FW59" ca="1">_xll.BDP(C59,"CHG_PCT_MTD")</f>
        <v>#NAME?</v>
      </c>
      <c r="FX59" s="15" t="e" cm="1">
        <f t="array" aca="1" ref="FX59" ca="1">_xll.BDP(C59,"CHG_PCT_YTD")</f>
        <v>#NAME?</v>
      </c>
      <c r="FY59" s="15" t="e" cm="1">
        <f t="array" aca="1" ref="FY59" ca="1">_xll.BDP(C59,"CHG_PCT_1YR")</f>
        <v>#NAME?</v>
      </c>
      <c r="GA59" s="15" t="e">
        <f ca="1">_xll.BDP($C59,"BEST_NET_DEBT","best_fperiod_override=19Y")/M10</f>
        <v>#NAME?</v>
      </c>
      <c r="GB59" s="15" t="e">
        <f ca="1">_xll.BDP($C59,"BEST_NET_DEBT","best_fperiod_override=20Y")/M10</f>
        <v>#NAME?</v>
      </c>
      <c r="GC59" s="15" t="e">
        <f ca="1">_xll.BDP($C59,"BEST_NET_DEBT","best_fperiod_override=21Y")/M10</f>
        <v>#NAME?</v>
      </c>
      <c r="GD59" s="15" t="e">
        <f ca="1">_xll.BDP($C59,"BEST_NET_DEBT","best_fperiod_override=22Y")/M10</f>
        <v>#NAME?</v>
      </c>
      <c r="GE59" s="15" t="e">
        <f ca="1">_xll.BDP($C59,"BEST_NET_DEBT","best_fperiod_override=23Y")/M10</f>
        <v>#NAME?</v>
      </c>
      <c r="GG59" s="15" t="e">
        <f t="shared" ca="1" si="274"/>
        <v>#NAME?</v>
      </c>
      <c r="GH59" s="15" t="e">
        <f t="shared" ca="1" si="275"/>
        <v>#NAME?</v>
      </c>
      <c r="GI59" s="15" t="e">
        <f t="shared" ca="1" si="276"/>
        <v>#NAME?</v>
      </c>
      <c r="GJ59" s="15" t="e">
        <f t="shared" ca="1" si="277"/>
        <v>#NAME?</v>
      </c>
      <c r="GK59" s="15" t="e">
        <f t="shared" ca="1" si="278"/>
        <v>#NAME?</v>
      </c>
      <c r="GM59" s="15" t="e" cm="1">
        <f t="array" aca="1" ref="GM59" ca="1">_xll.BDP(C59,"NET_DEBT_TO_EBITDA")</f>
        <v>#NAME?</v>
      </c>
      <c r="GN59" s="15" t="e" cm="1">
        <f t="array" aca="1" ref="GN59" ca="1">_xll.BDP(C59,"EBIT_TO_INT_EXP")</f>
        <v>#NAME?</v>
      </c>
      <c r="GO59" s="15" t="e" cm="1">
        <f t="array" aca="1" ref="GO59" ca="1">_xll.BDP(C59,"TOT_DEBT_TO_TOT_EQY")</f>
        <v>#NAME?</v>
      </c>
      <c r="GP59" s="15" t="e" cm="1">
        <f t="array" aca="1" ref="GP59" ca="1">_xll.BDP(C59,"TOT_DEBT_TO_TOT_ASSET")</f>
        <v>#NAME?</v>
      </c>
      <c r="GQ59" s="15" t="e" cm="1">
        <f t="array" aca="1" ref="GQ59" ca="1">_xll.BDP(C59,"ALTMAN_Z_SCORE")</f>
        <v>#NAME?</v>
      </c>
      <c r="GR59" s="15" t="e" cm="1">
        <f t="array" aca="1" ref="GR59" ca="1">_xll.BDP(C59,"CASH_%_CURRENT_MARKET_CAP")</f>
        <v>#NAME?</v>
      </c>
      <c r="GS59" s="15" t="e" cm="1">
        <f t="array" aca="1" ref="GS59" ca="1">_xll.BDP(C59,"CASH_TO_TOT_ASSET")</f>
        <v>#NAME?</v>
      </c>
      <c r="GU59" s="15" t="e" cm="1">
        <f t="array" aca="1" ref="GU59" ca="1">_xll.BDP(C59,"BOARD_SIZE")</f>
        <v>#NAME?</v>
      </c>
      <c r="GV59" s="15" t="e" cm="1">
        <f t="array" aca="1" ref="GV59" ca="1">_xll.BDP(C59,"PCT_INDEPENDENT_DIRECTORS")</f>
        <v>#NAME?</v>
      </c>
      <c r="GW59" s="15" t="e" cm="1">
        <f t="array" aca="1" ref="GW59" ca="1">_xll.BDP(C59,"BOARD_MEETING_ATTENDANCE_PCT")</f>
        <v>#NAME?</v>
      </c>
      <c r="GX59" s="15" t="e" cm="1">
        <f t="array" aca="1" ref="GX59" ca="1">_xll.BDP(C59,"BOARD_MEETINGS_PER_YR")</f>
        <v>#NAME?</v>
      </c>
      <c r="GY59" s="15" t="e" cm="1">
        <f t="array" aca="1" ref="GY59" ca="1">_xll.BDP(C59,"NUMBER_OF_WOMEN_ON_BOARD")</f>
        <v>#NAME?</v>
      </c>
      <c r="GZ59" s="15" t="e" cm="1">
        <f t="array" aca="1" ref="GZ59" ca="1">_xll.BDP(C59,"BOARD_AVERAGE_TENURE")</f>
        <v>#NAME?</v>
      </c>
      <c r="HA59" s="15" t="e" cm="1">
        <f t="array" aca="1" ref="HA59" ca="1">_xll.BDP(C59,"BOARD_AVERAGE_AGE")</f>
        <v>#NAME?</v>
      </c>
      <c r="HC59" s="15" t="e" cm="1">
        <f t="array" aca="1" ref="HC59" ca="1">_xll.BDP(C59,"TOT_COMP_AW_TO_CEO_&amp;_EQUIV")</f>
        <v>#NAME?</v>
      </c>
      <c r="HD59" s="15" t="e" cm="1">
        <f t="array" aca="1" ref="HD59" ca="1">_xll.BDP(C59,"TOT_COMPENSATION_AW_TO_EXECS")</f>
        <v>#NAME?</v>
      </c>
      <c r="HE59" s="15" t="e" cm="1">
        <f t="array" aca="1" ref="HE59" ca="1">_xll.BDP(C59,"CF_STOCK_BASED_COMPENSATION")</f>
        <v>#NAME?</v>
      </c>
      <c r="HF59" s="15" t="e" cm="1">
        <f t="array" aca="1" ref="HF59" ca="1">_xll.BDP(C59,"AVERAGE_BOD_TOTAL_COMPENSATION")</f>
        <v>#NAME?</v>
      </c>
      <c r="HH59" s="15" t="e" cm="1">
        <f t="array" aca="1" ref="HH59" ca="1">_xll.BDP(C59,"ISS_QUALITYSCORE")</f>
        <v>#NAME?</v>
      </c>
      <c r="HK59" s="15" t="e" cm="1">
        <f t="array" aca="1" ref="HK59" ca="1">_xll.BDP(C59,"EQY_SH_OUT")</f>
        <v>#NAME?</v>
      </c>
      <c r="HL59" s="15" t="e">
        <f t="shared" ca="1" si="279"/>
        <v>#NAME?</v>
      </c>
      <c r="HN59" s="15">
        <v>8.5</v>
      </c>
      <c r="HO59" s="15">
        <v>2</v>
      </c>
      <c r="HP59" s="39" t="e">
        <f t="shared" ca="1" si="280"/>
        <v>#NAME?</v>
      </c>
      <c r="HQ59" s="15" t="e">
        <f t="shared" ca="1" si="281"/>
        <v>#NAME?</v>
      </c>
      <c r="HS59" s="15" t="e">
        <f t="shared" ca="1" si="302"/>
        <v>#NAME?</v>
      </c>
      <c r="HU59" s="15" t="e">
        <f t="shared" ca="1" si="282"/>
        <v>#NAME?</v>
      </c>
      <c r="HW59" s="15" t="e">
        <f t="shared" ca="1" si="303"/>
        <v>#NAME?</v>
      </c>
      <c r="HY59" s="39" t="e">
        <f t="shared" ca="1" si="283"/>
        <v>#NAME?</v>
      </c>
      <c r="IA59" s="15" t="e">
        <f t="shared" ca="1" si="284"/>
        <v>#NAME?</v>
      </c>
      <c r="IB59" s="15" t="e">
        <f t="shared" ca="1" si="285"/>
        <v>#NAME?</v>
      </c>
      <c r="IC59" s="15" t="e">
        <f t="shared" ca="1" si="286"/>
        <v>#NAME?</v>
      </c>
      <c r="ID59" s="15" t="e">
        <f t="shared" ca="1" si="287"/>
        <v>#NAME?</v>
      </c>
      <c r="IE59" s="39" t="e">
        <f t="shared" ca="1" si="288"/>
        <v>#NAME?</v>
      </c>
      <c r="IF59" s="39" t="e">
        <f t="shared" ca="1" si="289"/>
        <v>#NAME?</v>
      </c>
      <c r="IG59" s="39" t="e">
        <f t="shared" ca="1" si="290"/>
        <v>#NAME?</v>
      </c>
      <c r="II59" s="15">
        <f t="shared" si="304"/>
        <v>40</v>
      </c>
    </row>
    <row r="60" spans="1:243">
      <c r="A60" s="15">
        <f t="shared" si="305"/>
        <v>40</v>
      </c>
      <c r="B60" s="15" t="s">
        <v>84</v>
      </c>
      <c r="C60" s="15" t="s">
        <v>726</v>
      </c>
      <c r="D60" s="15" t="s">
        <v>83</v>
      </c>
      <c r="E60" s="15" t="str">
        <f t="shared" si="236"/>
        <v>B1SX34</v>
      </c>
      <c r="F60" s="15">
        <f t="shared" si="237"/>
        <v>40</v>
      </c>
      <c r="G60" s="15" t="str">
        <f t="shared" si="238"/>
        <v>Boston Scientific Corp</v>
      </c>
      <c r="H60" s="24">
        <v>1.9972500000000003E-3</v>
      </c>
      <c r="I60" s="15" t="e" cm="1">
        <f t="array" aca="1" ref="I60" ca="1">_xll.BDP(C60,"GICS_SECTOR_NAME")</f>
        <v>#NAME?</v>
      </c>
      <c r="J60" s="15" t="e">
        <f t="shared" ca="1" si="239"/>
        <v>#NAME?</v>
      </c>
      <c r="K60" s="46" t="e" cm="1">
        <f t="array" aca="1" ref="K60" ca="1">_xll.BDP(C60,"BEST_PE_RATIO")</f>
        <v>#NAME?</v>
      </c>
      <c r="L60" s="46" t="e" cm="1">
        <f t="array" aca="1" ref="L60" ca="1">_xll.BDP(C60,"px_last")</f>
        <v>#NAME?</v>
      </c>
      <c r="M60" s="15" t="e" cm="1">
        <f t="array" aca="1" ref="M60" ca="1">_xll.BDP(C60,"COUNTRY_FULL_NAME")</f>
        <v>#NAME?</v>
      </c>
      <c r="N60" s="15" t="e" cm="1">
        <f t="array" aca="1" ref="N60" ca="1">_xll.BDP(C60,"px_last")</f>
        <v>#NAME?</v>
      </c>
      <c r="O60" s="15" t="e" cm="1">
        <f t="array" aca="1" ref="O60" ca="1">_xll.BDP(C60,"CRNCY")</f>
        <v>#NAME?</v>
      </c>
      <c r="Q60" s="15" t="e" cm="1">
        <f t="array" aca="1" ref="Q60" ca="1">_xll.BDP(C60,"GICS_SECTOR_NAME")</f>
        <v>#NAME?</v>
      </c>
      <c r="R60" s="15" t="e" cm="1">
        <f t="array" aca="1" ref="R60" ca="1">_xll.BDP(C60,"GICS_INDUSTRY_NAME")</f>
        <v>#NAME?</v>
      </c>
      <c r="S60" s="15" t="e" cm="1">
        <f t="array" aca="1" ref="S60" ca="1">_xll.BDP(C60,"GICS_INDUSTRY_GROUP_NAME")</f>
        <v>#NAME?</v>
      </c>
      <c r="T60" s="15" t="e" cm="1">
        <f t="array" aca="1" ref="T60" ca="1">_xll.BDP(C60,"GICS_SUB_INDUSTRY_NAME")</f>
        <v>#NAME?</v>
      </c>
      <c r="U60" s="15" t="s">
        <v>1521</v>
      </c>
      <c r="V60" s="15">
        <f>_xll.BDH(C60,"SALES_REV_TURN","FY 2009","FY 2009","Currency=USD","Period=FY","BEST_FPERIOD_OVERRIDE=FY","FILING_STATUS=MR","SCALING_FORMAT=MLN","FA_ADJUSTED=Adjusted","Sort=A","Dates=H","DateFormat=P","Fill=—","Direction=H","UseDPDF=Y")</f>
        <v>8188</v>
      </c>
      <c r="W60" s="15">
        <f>_xll.BDH(C60,"SALES_REV_TURN","FY 2019","FY 2019","Currency=USD","Period=FY","BEST_FPERIOD_OVERRIDE=FY","FILING_STATUS=MR","SCALING_FORMAT=MLN","FA_ADJUSTED=Adjusted","Sort=A","Dates=H","DateFormat=P","Fill=—","Direction=H","UseDPDF=Y")</f>
        <v>10735</v>
      </c>
      <c r="X60" s="15">
        <f>_xll.BDH(C60,"SALES_REV_TURN","FY 2020","FY 2020","Currency=USD","Period=FY","BEST_FPERIOD_OVERRIDE=FY","FILING_STATUS=MR","SCALING_FORMAT=MLN","FA_ADJUSTED=Adjusted","Sort=A","Dates=H","DateFormat=P","Fill=—","Direction=H","UseDPDF=Y")</f>
        <v>9913</v>
      </c>
      <c r="Y60" s="15">
        <f>_xll.BDH(C60,"SALES_REV_TURN","FY 2021","FY 2021","Currency=USD","Period=FY","BEST_FPERIOD_OVERRIDE=FY","FILING_STATUS=MR","SCALING_FORMAT=MLN","FA_ADJUSTED=Adjusted","Sort=A","Dates=H","DateFormat=P","Fill=—","Direction=H","UseDPDF=Y")</f>
        <v>11888</v>
      </c>
      <c r="Z60" s="15">
        <f>_xll.BDH(C60,"SALES_REV_TURN","FY 2022","FY 2022","Currency=USD","Period=FY","BEST_FPERIOD_OVERRIDE=FY","FILING_STATUS=MR","SCALING_FORMAT=MLN","FA_ADJUSTED=Adjusted","Sort=A","Dates=H","DateFormat=P","Fill=—","Direction=H","UseDPDF=Y")</f>
        <v>12682</v>
      </c>
      <c r="AA60" s="15" t="e">
        <f ca="1">+_xll.BDP($C60,AA$15,"BEST_FPERIOD_OVERRIDE="&amp;AA$16)</f>
        <v>#NAME?</v>
      </c>
      <c r="AB60" s="15" t="e">
        <f ca="1">+_xll.BDP($C60,AB$15,"BEST_FPERIOD_OVERRIDE="&amp;AB$16)</f>
        <v>#NAME?</v>
      </c>
      <c r="AC60" s="15" t="e">
        <f ca="1">+_xll.BDP($C60,AC$15,"BEST_FPERIOD_OVERRIDE="&amp;AC$16)</f>
        <v>#NAME?</v>
      </c>
      <c r="AD60" s="15" t="e">
        <f ca="1">+_xll.BDP($C60,AD$15,"BEST_FPERIOD_OVERRIDE="&amp;AD$16)</f>
        <v>#NAME?</v>
      </c>
      <c r="AF60" s="25">
        <f t="shared" si="240"/>
        <v>-7.6571960875640444E-2</v>
      </c>
      <c r="AG60" s="25">
        <f t="shared" si="241"/>
        <v>0.19923332997074539</v>
      </c>
      <c r="AH60" s="25">
        <f t="shared" si="242"/>
        <v>6.6790040376850657E-2</v>
      </c>
      <c r="AI60" s="25" t="e">
        <f t="shared" ca="1" si="243"/>
        <v>#NAME?</v>
      </c>
      <c r="AJ60" s="25" t="e">
        <f t="shared" ca="1" si="244"/>
        <v>#NAME?</v>
      </c>
      <c r="AK60" s="25" t="e">
        <f t="shared" ca="1" si="245"/>
        <v>#NAME?</v>
      </c>
      <c r="AL60" s="25" t="e">
        <f t="shared" ca="1" si="291"/>
        <v>#NAME?</v>
      </c>
      <c r="AM60" s="25" t="e">
        <f t="shared" ca="1" si="246"/>
        <v>#NAME?</v>
      </c>
      <c r="AN60" s="25">
        <f t="shared" si="247"/>
        <v>2.7454080987544538E-2</v>
      </c>
      <c r="AP60" s="15">
        <f>_xll.BDH(C60,"EBITDA","FY 2009","FY 2009","Currency=USD","Period=FY","BEST_FPERIOD_OVERRIDE=FY","FILING_STATUS=MR","SCALING_FORMAT=MLN","FA_ADJUSTED=Adjusted","Sort=A","Dates=H","DateFormat=P","Fill=—","Direction=H","UseDPDF=Y")</f>
        <v>2125</v>
      </c>
      <c r="AQ60" s="15">
        <f>_xll.BDH(C60,"EBITDA","FY 2019","FY 2019","Currency=USD","Period=FY","BEST_FPERIOD_OVERRIDE=FY","FILING_STATUS=MR","SCALING_FORMAT=MLN","FA_ADJUSTED=Adjusted","Sort=A","Dates=H","DateFormat=P","Fill=—","Direction=H","UseDPDF=Y")</f>
        <v>3633</v>
      </c>
      <c r="AR60" s="15">
        <f>_xll.BDH(C60,"EBITDA","FY 2020","FY 2020","Currency=USD","Period=FY","BEST_FPERIOD_OVERRIDE=FY","FILING_STATUS=MR","SCALING_FORMAT=MLN","FA_ADJUSTED=Adjusted","Sort=A","Dates=H","DateFormat=P","Fill=—","Direction=H","UseDPDF=Y")</f>
        <v>2344</v>
      </c>
      <c r="AS60" s="15">
        <f>_xll.BDH(C60,"EBITDA","FY 2021","FY 2021","Currency=USD","Period=FY","BEST_FPERIOD_OVERRIDE=FY","FILING_STATUS=MR","SCALING_FORMAT=MLN","FA_ADJUSTED=Adjusted","Sort=A","Dates=H","DateFormat=P","Fill=—","Direction=H","UseDPDF=Y")</f>
        <v>3375</v>
      </c>
      <c r="AT60" s="15">
        <f>_xll.BDH(C60,"EBITDA","FY 2022","FY 2022","Currency=USD","Period=FY","BEST_FPERIOD_OVERRIDE=FY","FILING_STATUS=MR","SCALING_FORMAT=MLN","FA_ADJUSTED=Adjusted","Sort=A","Dates=H","DateFormat=P","Fill=—","Direction=H","UseDPDF=Y")</f>
        <v>3687</v>
      </c>
      <c r="AU60" s="15" t="e">
        <f ca="1">+_xll.BDP($C60,AU$15,"BEST_FPERIOD_OVERRIDE="&amp;AU$16)</f>
        <v>#NAME?</v>
      </c>
      <c r="AV60" s="15" t="e">
        <f ca="1">+_xll.BDP($C60,AV$15,"BEST_FPERIOD_OVERRIDE="&amp;AV$16)</f>
        <v>#NAME?</v>
      </c>
      <c r="AW60" s="15" t="e">
        <f ca="1">+_xll.BDP($C60,AW$15,"BEST_FPERIOD_OVERRIDE="&amp;AW$16)</f>
        <v>#NAME?</v>
      </c>
      <c r="AX60" s="15" t="e">
        <f ca="1">+_xll.BDP($C60,AX$15,"BEST_FPERIOD_OVERRIDE="&amp;AX$16)</f>
        <v>#NAME?</v>
      </c>
      <c r="AZ60" s="25">
        <f t="shared" si="248"/>
        <v>-0.35480319295348195</v>
      </c>
      <c r="BA60" s="25">
        <f t="shared" si="249"/>
        <v>0.43984641638225264</v>
      </c>
      <c r="BB60" s="25">
        <f t="shared" si="250"/>
        <v>9.2444444444444551E-2</v>
      </c>
      <c r="BC60" s="25" t="e">
        <f t="shared" ca="1" si="251"/>
        <v>#NAME?</v>
      </c>
      <c r="BD60" s="25" t="e">
        <f t="shared" ca="1" si="252"/>
        <v>#NAME?</v>
      </c>
      <c r="BE60" s="25" t="e">
        <f t="shared" ca="1" si="253"/>
        <v>#NAME?</v>
      </c>
      <c r="BF60" s="25" t="e">
        <f t="shared" ca="1" si="292"/>
        <v>#NAME?</v>
      </c>
      <c r="BG60" s="25" t="e">
        <f t="shared" ca="1" si="254"/>
        <v>#NAME?</v>
      </c>
      <c r="BH60" s="25">
        <f t="shared" si="255"/>
        <v>5.5092768285354365E-2</v>
      </c>
      <c r="BJ60" s="25">
        <f t="shared" si="256"/>
        <v>0.33842571029343271</v>
      </c>
      <c r="BK60" s="25">
        <f t="shared" si="257"/>
        <v>0.23645717744376071</v>
      </c>
      <c r="BL60" s="25">
        <f t="shared" si="258"/>
        <v>0.28389973082099595</v>
      </c>
      <c r="BM60" s="25">
        <f t="shared" si="259"/>
        <v>0.2907270146664564</v>
      </c>
      <c r="BN60" s="25" t="e">
        <f t="shared" ca="1" si="260"/>
        <v>#NAME?</v>
      </c>
      <c r="BO60" s="25" t="e">
        <f t="shared" ca="1" si="261"/>
        <v>#NAME?</v>
      </c>
      <c r="BP60" s="25" t="e">
        <f t="shared" ca="1" si="262"/>
        <v>#NAME?</v>
      </c>
      <c r="BQ60" s="25" t="e">
        <f t="shared" ca="1" si="263"/>
        <v>#NAME?</v>
      </c>
      <c r="BR60" s="15">
        <f>_xll.BDH(C60,"EARN_FOR_COMMON","FY 2009","FY 2009","Currency=USD","Period=FY","BEST_FPERIOD_OVERRIDE=FY","FILING_STATUS=MR","SCALING_FORMAT=MLN","FA_ADJUSTED=Adjusted","Sort=A","Dates=H","DateFormat=P","Fill=—","Direction=H","UseDPDF=Y")</f>
        <v>768.45</v>
      </c>
      <c r="BS60" s="15">
        <f>_xll.BDH(C60,"EARN_FOR_COMMON","FY 2019","FY 2019","Currency=USD","Period=FY","BEST_FPERIOD_OVERRIDE=FY","FILING_STATUS=MR","SCALING_FORMAT=MLN","FA_ADJUSTED=Adjusted","Sort=A","Dates=H","DateFormat=P","Fill=—","Direction=H","UseDPDF=Y")</f>
        <v>1605</v>
      </c>
      <c r="BT60" s="15">
        <f>_xll.BDH(C60,"EARN_FOR_COMMON","FY 2020","FY 2020","Currency=USD","Period=FY","BEST_FPERIOD_OVERRIDE=FY","FILING_STATUS=MR","SCALING_FORMAT=MLN","FA_ADJUSTED=Adjusted","Sort=A","Dates=H","DateFormat=P","Fill=—","Direction=H","UseDPDF=Y")</f>
        <v>681.41420000000005</v>
      </c>
      <c r="BU60" s="15">
        <f>_xll.BDH(C60,"EARN_FOR_COMMON","FY 2021","FY 2021","Currency=USD","Period=FY","BEST_FPERIOD_OVERRIDE=FY","FILING_STATUS=MR","SCALING_FORMAT=MLN","FA_ADJUSTED=Adjusted","Sort=A","Dates=H","DateFormat=P","Fill=—","Direction=H","UseDPDF=Y")</f>
        <v>1598.38</v>
      </c>
      <c r="BV60" s="15">
        <f>_xll.BDH(C60,"EARN_FOR_COMMON","FY 2022","FY 2022","Currency=USD","Period=FY","BEST_FPERIOD_OVERRIDE=FY","FILING_STATUS=MR","SCALING_FORMAT=MLN","FA_ADJUSTED=Adjusted","Sort=A","Dates=H","DateFormat=P","Fill=—","Direction=H","UseDPDF=Y")</f>
        <v>1781.38</v>
      </c>
      <c r="BW60" s="15" t="e">
        <f ca="1">+_xll.BDP($C60,BW$15,"BEST_FPERIOD_OVERRIDE="&amp;BW$16)</f>
        <v>#NAME?</v>
      </c>
      <c r="BX60" s="15" t="e">
        <f ca="1">+_xll.BDP($C60,BX$15,"BEST_FPERIOD_OVERRIDE="&amp;BX$16)</f>
        <v>#NAME?</v>
      </c>
      <c r="BY60" s="15" t="e">
        <f ca="1">+_xll.BDP($C60,BY$15,"BEST_FPERIOD_OVERRIDE="&amp;BY$16)</f>
        <v>#NAME?</v>
      </c>
      <c r="BZ60" s="15" t="e">
        <f ca="1">+_xll.BDP($C60,BZ$15,"BEST_FPERIOD_OVERRIDE="&amp;BZ$16)</f>
        <v>#NAME?</v>
      </c>
      <c r="CB60" s="25">
        <f t="shared" si="264"/>
        <v>-0.57544286604361372</v>
      </c>
      <c r="CC60" s="25">
        <f t="shared" si="265"/>
        <v>1.3456804979996013</v>
      </c>
      <c r="CD60" s="25">
        <f t="shared" si="266"/>
        <v>0.11449092205858435</v>
      </c>
      <c r="CE60" s="25" t="e">
        <f t="shared" ca="1" si="267"/>
        <v>#NAME?</v>
      </c>
      <c r="CF60" s="25" t="e">
        <f t="shared" ca="1" si="268"/>
        <v>#NAME?</v>
      </c>
      <c r="CG60" s="25" t="e">
        <f t="shared" ca="1" si="269"/>
        <v>#NAME?</v>
      </c>
      <c r="CH60" s="25" t="e">
        <f t="shared" ca="1" si="293"/>
        <v>#NAME?</v>
      </c>
      <c r="CI60" s="25" t="e">
        <f t="shared" ca="1" si="270"/>
        <v>#NAME?</v>
      </c>
      <c r="CJ60" s="25">
        <f t="shared" si="271"/>
        <v>7.6430369741713911E-2</v>
      </c>
      <c r="CM60" s="25">
        <f t="shared" si="294"/>
        <v>0.14951094550535632</v>
      </c>
      <c r="CN60" s="25">
        <f t="shared" si="295"/>
        <v>6.8739453243215981E-2</v>
      </c>
      <c r="CO60" s="25">
        <f t="shared" si="296"/>
        <v>0.13445323014804847</v>
      </c>
      <c r="CP60" s="25">
        <f t="shared" si="297"/>
        <v>0.14046522630499922</v>
      </c>
      <c r="CQ60" s="25" t="e">
        <f t="shared" ca="1" si="298"/>
        <v>#NAME?</v>
      </c>
      <c r="CR60" s="25" t="e">
        <f t="shared" ca="1" si="299"/>
        <v>#NAME?</v>
      </c>
      <c r="CS60" s="25" t="e">
        <f t="shared" ca="1" si="300"/>
        <v>#NAME?</v>
      </c>
      <c r="CT60" s="15" t="e">
        <f t="shared" ca="1" si="301"/>
        <v>#NAME?</v>
      </c>
      <c r="CU60" s="25">
        <f>_xll.BDH($C60,"RETURN_ON_INV_CAPITAL","FY 2019","FY 2019","Currency=USD","Period=FY","BEST_FPERIOD_OVERRIDE=FY","FILING_STATUS=MR","FA_ADJUSTED=GAAP","Sort=A","Dates=H","DateFormat=P","Fill=—","Direction=H","UseDPDF=Y")/100</f>
        <v>0.29117700000000002</v>
      </c>
      <c r="CV60" s="25">
        <f>_xll.BDH($C60,"RETURN_ON_INV_CAPITAL","FY 2020","FY 2020","Currency=USD","Period=FY","BEST_FPERIOD_OVERRIDE=FY","FILING_STATUS=MR","FA_ADJUSTED=GAAP","Sort=A","Dates=H","DateFormat=P","Fill=—","Direction=H","UseDPDF=Y")/100</f>
        <v>-3.9550000000000002E-3</v>
      </c>
      <c r="CW60" s="25">
        <f>_xll.BDH($C60,"RETURN_ON_INV_CAPITAL","FY 2021","FY 2021","Currency=USD","Period=FY","BEST_FPERIOD_OVERRIDE=FY","FILING_STATUS=MR","FA_ADJUSTED=GAAP","Sort=A","Dates=H","DateFormat=P","Fill=—","Direction=H","UseDPDF=Y")/100</f>
        <v>5.3227000000000003E-2</v>
      </c>
      <c r="CX60" s="25">
        <f>_xll.BDH(C60,"RETURN_COM_EQY","FY 2022","FY 2022","Currency=USD","Period=FY","BEST_FPERIOD_OVERRIDE=FY","FILING_STATUS=MR","FA_ADJUSTED=GAAP","Sort=A","Dates=H","DateFormat=P","Fill=—","Direction=H","UseDPDF=Y")/100</f>
        <v>3.7608000000000003E-2</v>
      </c>
      <c r="CZ60" s="15">
        <f>_xll.BDH($C60,"RETURN_COM_EQY","FY 2019","FY 2019","Currency=USD","Period=FY","BEST_FPERIOD_OVERRIDE=FY","FILING_STATUS=MR","FA_ADJUSTED=GAAP","Sort=A","Dates=H","DateFormat=P","Fill=—","Direction=H","UseDPDF=Y")/100</f>
        <v>0.41587400000000002</v>
      </c>
      <c r="DA60" s="15">
        <f>_xll.BDH($C60,"RETURN_COM_EQY","FY 2020","FY 2020","Currency=USD","Period=FY","BEST_FPERIOD_OVERRIDE=FY","FILING_STATUS=MR","FA_ADJUSTED=GAAP","Sort=A","Dates=H","DateFormat=P","Fill=—","Direction=H","UseDPDF=Y")/100</f>
        <v>-7.8759999999999993E-3</v>
      </c>
      <c r="DB60" s="15">
        <f>_xll.BDH($C60,"RETURN_COM_EQY","FY 2021","FY 2021","Currency=USD","Period=FY","BEST_FPERIOD_OVERRIDE=FY","FILING_STATUS=MR","FA_ADJUSTED=GAAP","Sort=A","Dates=H","DateFormat=P","Fill=—","Direction=H","UseDPDF=Y")/100</f>
        <v>6.1726999999999997E-2</v>
      </c>
      <c r="DC60" s="25">
        <f>_xll.BDH(C60,"RETURN_COM_EQY","FY 2022","FY 2022","Currency=USD","Period=FY","BEST_FPERIOD_OVERRIDE=FY","FILING_STATUS=MR","FA_ADJUSTED=GAAP","Sort=A","Dates=H","DateFormat=P","Fill=—","Direction=H","UseDPDF=Y")</f>
        <v>3.7608000000000001</v>
      </c>
      <c r="DD60" s="15" t="e">
        <f ca="1">(_xll.BDP(C60,"BEST_ROE","best_fperiod_override=23Y"))/100</f>
        <v>#NAME?</v>
      </c>
      <c r="DF60" s="25" t="e">
        <f ca="1">(_xll.BDP($C60,"BEST_DIV_YLD","best_fperiod_override=19Y"))/100</f>
        <v>#NAME?</v>
      </c>
      <c r="DG60" s="25" t="e">
        <f ca="1">(_xll.BDP($C60,"BEST_DIV_YLD","best_fperiod_override=20Y"))/100</f>
        <v>#NAME?</v>
      </c>
      <c r="DH60" s="25" t="e">
        <f ca="1">(_xll.BDP($C60,"BEST_DIV_YLD","best_fperiod_override=21Y"))/100</f>
        <v>#NAME?</v>
      </c>
      <c r="DI60" s="25" t="e">
        <f ca="1">(_xll.BDP($C60,"BEST_DIV_YLD","best_fperiod_override=22Y"))/100</f>
        <v>#NAME?</v>
      </c>
      <c r="DJ60" s="25" t="e">
        <f ca="1">(_xll.BDP($C60,"BEST_DIV_YLD","best_fperiod_override=23Y"))/100</f>
        <v>#NAME?</v>
      </c>
      <c r="DL60" s="48" t="e" cm="1">
        <f t="array" aca="1" ref="DL60" ca="1">_xll.BDP($C60,$DL$12)/1000</f>
        <v>#NAME?</v>
      </c>
      <c r="DM60" s="48" t="e" cm="1">
        <f t="array" aca="1" ref="DM60" ca="1">_xll.BDP($C60,$DL$13)*1000</f>
        <v>#NAME?</v>
      </c>
      <c r="DN60" s="48" t="e">
        <f t="shared" ca="1" si="273"/>
        <v>#NAME?</v>
      </c>
      <c r="DO60" s="48" t="e" cm="1">
        <f t="array" aca="1" ref="DO60" ca="1">_xll.BDP($C60,$DL$15)*1000</f>
        <v>#NAME?</v>
      </c>
      <c r="DQ60" s="15" t="e" cm="1">
        <f t="array" aca="1" ref="DQ60" ca="1">_xll.BDP(C60,"WACC")</f>
        <v>#NAME?</v>
      </c>
      <c r="DR60" s="15" t="e" cm="1">
        <f t="array" aca="1" ref="DR60" ca="1">_xll.BDP(C60,"WACC_COST_EQUITY")</f>
        <v>#NAME?</v>
      </c>
      <c r="DS60" s="15" t="e" cm="1">
        <f t="array" aca="1" ref="DS60" ca="1">_xll.BDP(C60,"WACC_COST_EQUITY")</f>
        <v>#NAME?</v>
      </c>
      <c r="DU60" s="15" t="e" cm="1">
        <f t="array" aca="1" ref="DU60" ca="1">_xll.BDP(C60,"BEST_PE_RATIO")</f>
        <v>#NAME?</v>
      </c>
      <c r="DV60" s="15" t="e" cm="1">
        <f t="array" aca="1" ref="DV60" ca="1">_xll.BDP(C60,"FIVE_YR_AVG_PRICE_EARNINGS")</f>
        <v>#NAME?</v>
      </c>
      <c r="DW60" s="15" t="e" cm="1">
        <f t="array" aca="1" ref="DW60" ca="1">_xll.BDP(C60,"10_YEAR_MOVING_AVERAGE_PE")</f>
        <v>#NAME?</v>
      </c>
      <c r="DY60" s="15" t="e" cm="1">
        <f t="array" aca="1" ref="DY60" ca="1">_xll.BDP(C60,"BEST_CUR_EV_TO_EBITDA")</f>
        <v>#NAME?</v>
      </c>
      <c r="DZ60" s="15" t="e" cm="1">
        <f t="array" aca="1" ref="DZ60" ca="1">_xll.BDP(C60,"FIVE_YEAR_AVG_EV_TO_T12_EBITDA")</f>
        <v>#NAME?</v>
      </c>
      <c r="EB60" s="15" t="e" cm="1">
        <f t="array" aca="1" ref="EB60" ca="1">_xll.BDP(C60,"BEST_PX_BPS_RATIO")</f>
        <v>#NAME?</v>
      </c>
      <c r="EC60" s="15" t="e" cm="1">
        <f t="array" aca="1" ref="EC60" ca="1">_xll.BDP(C60,"FIVE_YEAR_AVG_PRICE_BOOK")</f>
        <v>#NAME?</v>
      </c>
      <c r="ED60" s="15" t="e" cm="1">
        <f t="array" aca="1" ref="ED60" ca="1">_xll.BDP(C60,"EV_TO_T12M_SALES")</f>
        <v>#NAME?</v>
      </c>
      <c r="EE60" s="15" t="e" cm="1">
        <f t="array" aca="1" ref="EE60" ca="1">_xll.BDP(C60,"AVERAGE_EV_TO_T12M_SALES")</f>
        <v>#NAME?</v>
      </c>
      <c r="EF60" s="15" t="e">
        <f ca="1">_xll.BDP(C60,"BEST_CURRENT_EV_BEST_SALES","best_fperiod_override=23Y")</f>
        <v>#NAME?</v>
      </c>
      <c r="EH60" s="15" t="e" cm="1">
        <f t="array" aca="1" ref="EH60" ca="1">_xll.BDP(C60,"CF_FREE_CASH_FLOW")</f>
        <v>#NAME?</v>
      </c>
      <c r="EI60" s="15" t="e" cm="1">
        <f t="array" aca="1" ref="EI60" ca="1">_xll.BDP(C60,"FREE_CASH_FLOW_YIELD")/100</f>
        <v>#NAME?</v>
      </c>
      <c r="EJ60" s="15" t="e" cm="1">
        <f t="array" aca="1" ref="EJ60" ca="1">_xll.BDP(C60,"TRAIL_12M_FREE_CASH_FLOW_PER_SH")</f>
        <v>#NAME?</v>
      </c>
      <c r="EL60" s="15" t="e" cm="1">
        <f t="array" aca="1" ref="EL60" ca="1">_xll.BDP(C60,"CF_CASH_FROM_OPER")</f>
        <v>#NAME?</v>
      </c>
      <c r="EM60" s="15" t="e" cm="1">
        <f t="array" aca="1" ref="EM60" ca="1">_xll.BDP(C60,"CF_CASH_FROM_INV_ACT")</f>
        <v>#NAME?</v>
      </c>
      <c r="EN60" s="15" t="e" cm="1">
        <f t="array" aca="1" ref="EN60" ca="1">_xll.BDP(C60,"CF_CASH_FROM_FNC_ACT")</f>
        <v>#NAME?</v>
      </c>
      <c r="EP60" s="15" t="e" cm="1">
        <f t="array" aca="1" ref="EP60" ca="1">_xll.BDP(C60,"TOT_ANALYST_REC")</f>
        <v>#NAME?</v>
      </c>
      <c r="EQ60" s="15" t="e" cm="1">
        <f t="array" aca="1" ref="EQ60" ca="1">_xll.BDP(C60,"TOT_BUY_REC")</f>
        <v>#NAME?</v>
      </c>
      <c r="ER60" s="15" t="e" cm="1">
        <f t="array" aca="1" ref="ER60" ca="1">_xll.BDP(C60,"TOT_HOLD_REC")</f>
        <v>#NAME?</v>
      </c>
      <c r="ES60" s="15" t="e" cm="1">
        <f t="array" aca="1" ref="ES60" ca="1">_xll.BDP(C60,"TOT_SELL_REC")</f>
        <v>#NAME?</v>
      </c>
      <c r="ET60" s="15" t="e" cm="1">
        <f t="array" aca="1" ref="ET60" ca="1">_xll.BDP(C60,"EQY_REC_CONS")</f>
        <v>#NAME?</v>
      </c>
      <c r="EV60" s="15" t="e" cm="1">
        <f t="array" aca="1" ref="EV60" ca="1">_xll.BDP(C60,"BEST_TARGET_HI")</f>
        <v>#NAME?</v>
      </c>
      <c r="EW60" s="15" t="e" cm="1">
        <f t="array" aca="1" ref="EW60" ca="1">_xll.BDP(C60,"BEST_TARGET_LO")</f>
        <v>#NAME?</v>
      </c>
      <c r="EX60" s="15" t="e" cm="1">
        <f t="array" aca="1" ref="EX60" ca="1">_xll.BDP(C60,"BEST_TARGET_MEDIAN")</f>
        <v>#NAME?</v>
      </c>
      <c r="EZ60" s="15" t="e" cm="1">
        <f t="array" aca="1" ref="EZ60" ca="1">_xll.BDP(C60,"BEST_TARGET_1WK_CHG")</f>
        <v>#NAME?</v>
      </c>
      <c r="FA60" s="15" t="e" cm="1">
        <f t="array" aca="1" ref="FA60" ca="1">_xll.BDP(C60,"BEST_TARGET_4WK_CHG")</f>
        <v>#NAME?</v>
      </c>
      <c r="FB60" s="15" t="e" cm="1">
        <f t="array" aca="1" ref="FB60" ca="1">_xll.BDP(C60,"BEST_TARGET_3MO_CHG")</f>
        <v>#NAME?</v>
      </c>
      <c r="FC60" s="15" t="e" cm="1">
        <f t="array" aca="1" ref="FC60" ca="1">_xll.BDP(C60,"BEST_TARGET_6MO_CHG")</f>
        <v>#NAME?</v>
      </c>
      <c r="FE60" s="15" t="e" cm="1">
        <f t="array" aca="1" ref="FE60" ca="1">_xll.BDP(C60,"ANNOUNCEMENT_DT")</f>
        <v>#NAME?</v>
      </c>
      <c r="FF60" s="15" t="e" cm="1">
        <f t="array" aca="1" ref="FF60" ca="1">_xll.BDP(C60,"EXPECTED_REPORT_DT")</f>
        <v>#NAME?</v>
      </c>
      <c r="FG60" s="15" t="e" cm="1">
        <f t="array" aca="1" ref="FG60" ca="1">_xll.BDP(C60,"EARNINGS_RELATED_IMPLIED_MOVE")</f>
        <v>#NAME?</v>
      </c>
      <c r="FI60" s="15" t="e" cm="1">
        <f t="array" aca="1" ref="FI60" ca="1">_xll.BDP(C60,"SALES_SURPRISE_LAST_QTR")</f>
        <v>#NAME?</v>
      </c>
      <c r="FJ60" s="15" t="e" cm="1">
        <f t="array" aca="1" ref="FJ60" ca="1">_xll.BDP(C60,"EPS_SURPRISE_LAST_QTR")</f>
        <v>#NAME?</v>
      </c>
      <c r="FL60" s="15" t="e">
        <f ca="1">(_xll.BDP(C60,"VOLUME_AVG_5D"))/1000</f>
        <v>#NAME?</v>
      </c>
      <c r="FM60" s="15" t="e">
        <f ca="1">(_xll.BDP(C60,"VOLUME_AVG_3M"))/1000</f>
        <v>#NAME?</v>
      </c>
      <c r="FN60" s="15" t="e">
        <f ca="1">(_xll.BDP(C60,"VOLUME_AVG_6M"))/1000</f>
        <v>#NAME?</v>
      </c>
      <c r="FP60" s="15" t="e" cm="1">
        <f t="array" aca="1" ref="FP60" ca="1">_xll.BDP(C60,"CIE_DES")</f>
        <v>#NAME?</v>
      </c>
      <c r="FQ60" s="15" t="s">
        <v>885</v>
      </c>
      <c r="FS60" s="15" t="e" cm="1">
        <f t="array" aca="1" ref="FS60" ca="1">_xll.BDP(C60,"HIGH_52WEEK")</f>
        <v>#NAME?</v>
      </c>
      <c r="FT60" s="15" t="e" cm="1">
        <f t="array" aca="1" ref="FT60" ca="1">_xll.BDP(C60,"LOW_52WEEK")</f>
        <v>#NAME?</v>
      </c>
      <c r="FV60" s="15" t="e" cm="1">
        <f t="array" aca="1" ref="FV60" ca="1">_xll.BDP(C60,"CHG_PCT_WTD")</f>
        <v>#NAME?</v>
      </c>
      <c r="FW60" s="15" t="e" cm="1">
        <f t="array" aca="1" ref="FW60" ca="1">_xll.BDP(C60,"CHG_PCT_MTD")</f>
        <v>#NAME?</v>
      </c>
      <c r="FX60" s="15" t="e" cm="1">
        <f t="array" aca="1" ref="FX60" ca="1">_xll.BDP(C60,"CHG_PCT_YTD")</f>
        <v>#NAME?</v>
      </c>
      <c r="FY60" s="15" t="e" cm="1">
        <f t="array" aca="1" ref="FY60" ca="1">_xll.BDP(C60,"CHG_PCT_1YR")</f>
        <v>#NAME?</v>
      </c>
      <c r="GA60" s="15" t="e">
        <f ca="1">_xll.BDP($C60,"BEST_NET_DEBT","best_fperiod_override=19Y")</f>
        <v>#NAME?</v>
      </c>
      <c r="GB60" s="15" t="e">
        <f ca="1">_xll.BDP($C60,"BEST_NET_DEBT","best_fperiod_override=20Y")</f>
        <v>#NAME?</v>
      </c>
      <c r="GC60" s="15" t="e">
        <f ca="1">_xll.BDP($C60,"BEST_NET_DEBT","best_fperiod_override=21Y")</f>
        <v>#NAME?</v>
      </c>
      <c r="GD60" s="15" t="e">
        <f ca="1">_xll.BDP($C60,"BEST_NET_DEBT","best_fperiod_override=22Y")</f>
        <v>#NAME?</v>
      </c>
      <c r="GE60" s="15" t="e">
        <f ca="1">_xll.BDP($C60,"BEST_NET_DEBT","best_fperiod_override=23Y")</f>
        <v>#NAME?</v>
      </c>
      <c r="GG60" s="15" t="e">
        <f t="shared" ca="1" si="274"/>
        <v>#NAME?</v>
      </c>
      <c r="GH60" s="15" t="e">
        <f t="shared" ca="1" si="275"/>
        <v>#NAME?</v>
      </c>
      <c r="GI60" s="15" t="e">
        <f t="shared" ca="1" si="276"/>
        <v>#NAME?</v>
      </c>
      <c r="GJ60" s="15" t="e">
        <f t="shared" ca="1" si="277"/>
        <v>#NAME?</v>
      </c>
      <c r="GK60" s="15" t="e">
        <f t="shared" ca="1" si="278"/>
        <v>#NAME?</v>
      </c>
      <c r="GM60" s="15" t="e" cm="1">
        <f t="array" aca="1" ref="GM60" ca="1">_xll.BDP(C60,"NET_DEBT_TO_EBITDA")</f>
        <v>#NAME?</v>
      </c>
      <c r="GN60" s="15" t="e" cm="1">
        <f t="array" aca="1" ref="GN60" ca="1">_xll.BDP(C60,"EBIT_TO_INT_EXP")</f>
        <v>#NAME?</v>
      </c>
      <c r="GO60" s="15" t="e" cm="1">
        <f t="array" aca="1" ref="GO60" ca="1">_xll.BDP(C60,"TOT_DEBT_TO_TOT_EQY")</f>
        <v>#NAME?</v>
      </c>
      <c r="GP60" s="15" t="e" cm="1">
        <f t="array" aca="1" ref="GP60" ca="1">_xll.BDP(C60,"TOT_DEBT_TO_TOT_ASSET")</f>
        <v>#NAME?</v>
      </c>
      <c r="GQ60" s="15" t="e" cm="1">
        <f t="array" aca="1" ref="GQ60" ca="1">_xll.BDP(C60,"ALTMAN_Z_SCORE")</f>
        <v>#NAME?</v>
      </c>
      <c r="GR60" s="15" t="e" cm="1">
        <f t="array" aca="1" ref="GR60" ca="1">_xll.BDP(C60,"CASH_%_CURRENT_MARKET_CAP")</f>
        <v>#NAME?</v>
      </c>
      <c r="GS60" s="15" t="e" cm="1">
        <f t="array" aca="1" ref="GS60" ca="1">_xll.BDP(C60,"CASH_TO_TOT_ASSET")</f>
        <v>#NAME?</v>
      </c>
      <c r="GU60" s="15" t="e" cm="1">
        <f t="array" aca="1" ref="GU60" ca="1">_xll.BDP(C60,"BOARD_SIZE")</f>
        <v>#NAME?</v>
      </c>
      <c r="GV60" s="15" t="e" cm="1">
        <f t="array" aca="1" ref="GV60" ca="1">_xll.BDP(C60,"PCT_INDEPENDENT_DIRECTORS")</f>
        <v>#NAME?</v>
      </c>
      <c r="GW60" s="15" t="e" cm="1">
        <f t="array" aca="1" ref="GW60" ca="1">_xll.BDP(C60,"BOARD_MEETING_ATTENDANCE_PCT")</f>
        <v>#NAME?</v>
      </c>
      <c r="GX60" s="15" t="e" cm="1">
        <f t="array" aca="1" ref="GX60" ca="1">_xll.BDP(C60,"BOARD_MEETINGS_PER_YR")</f>
        <v>#NAME?</v>
      </c>
      <c r="GY60" s="15" t="e" cm="1">
        <f t="array" aca="1" ref="GY60" ca="1">_xll.BDP(C60,"NUMBER_OF_WOMEN_ON_BOARD")</f>
        <v>#NAME?</v>
      </c>
      <c r="GZ60" s="15" t="e" cm="1">
        <f t="array" aca="1" ref="GZ60" ca="1">_xll.BDP(C60,"BOARD_AVERAGE_TENURE")</f>
        <v>#NAME?</v>
      </c>
      <c r="HA60" s="15" t="e" cm="1">
        <f t="array" aca="1" ref="HA60" ca="1">_xll.BDP(C60,"BOARD_AVERAGE_AGE")</f>
        <v>#NAME?</v>
      </c>
      <c r="HC60" s="15" t="e" cm="1">
        <f t="array" aca="1" ref="HC60" ca="1">_xll.BDP(C60,"TOT_COMP_AW_TO_CEO_&amp;_EQUIV")</f>
        <v>#NAME?</v>
      </c>
      <c r="HD60" s="15" t="e" cm="1">
        <f t="array" aca="1" ref="HD60" ca="1">_xll.BDP(C60,"TOT_COMPENSATION_AW_TO_EXECS")</f>
        <v>#NAME?</v>
      </c>
      <c r="HE60" s="15" t="e" cm="1">
        <f t="array" aca="1" ref="HE60" ca="1">_xll.BDP(C60,"CF_STOCK_BASED_COMPENSATION")</f>
        <v>#NAME?</v>
      </c>
      <c r="HF60" s="15" t="e" cm="1">
        <f t="array" aca="1" ref="HF60" ca="1">_xll.BDP(C60,"AVERAGE_BOD_TOTAL_COMPENSATION")</f>
        <v>#NAME?</v>
      </c>
      <c r="HH60" s="15" t="e" cm="1">
        <f t="array" aca="1" ref="HH60" ca="1">_xll.BDP(C60,"ISS_QUALITYSCORE")</f>
        <v>#NAME?</v>
      </c>
      <c r="HK60" s="15" t="e" cm="1">
        <f t="array" aca="1" ref="HK60" ca="1">_xll.BDP(C60,"EQY_SH_OUT")</f>
        <v>#NAME?</v>
      </c>
      <c r="HL60" s="15" t="e">
        <f t="shared" ca="1" si="279"/>
        <v>#NAME?</v>
      </c>
      <c r="HN60" s="15">
        <v>8.5</v>
      </c>
      <c r="HO60" s="15">
        <v>2</v>
      </c>
      <c r="HP60" s="39" t="e">
        <f t="shared" ca="1" si="280"/>
        <v>#NAME?</v>
      </c>
      <c r="HQ60" s="15" t="e">
        <f t="shared" ca="1" si="281"/>
        <v>#NAME?</v>
      </c>
      <c r="HS60" s="15" t="e">
        <f t="shared" ca="1" si="302"/>
        <v>#NAME?</v>
      </c>
      <c r="HU60" s="15" t="e">
        <f t="shared" ca="1" si="282"/>
        <v>#NAME?</v>
      </c>
      <c r="HW60" s="15" t="e">
        <f t="shared" ca="1" si="303"/>
        <v>#NAME?</v>
      </c>
      <c r="HY60" s="39" t="e">
        <f t="shared" ca="1" si="283"/>
        <v>#NAME?</v>
      </c>
      <c r="IA60" s="15" t="e">
        <f t="shared" ca="1" si="284"/>
        <v>#NAME?</v>
      </c>
      <c r="IB60" s="15" t="e">
        <f t="shared" ca="1" si="285"/>
        <v>#NAME?</v>
      </c>
      <c r="IC60" s="15" t="e">
        <f t="shared" ca="1" si="286"/>
        <v>#NAME?</v>
      </c>
      <c r="ID60" s="15" t="e">
        <f t="shared" ca="1" si="287"/>
        <v>#NAME?</v>
      </c>
      <c r="IE60" s="39" t="e">
        <f t="shared" ca="1" si="288"/>
        <v>#NAME?</v>
      </c>
      <c r="IF60" s="39">
        <f t="shared" si="289"/>
        <v>7.6430369741713911</v>
      </c>
      <c r="IG60" s="39" t="e">
        <f t="shared" ca="1" si="290"/>
        <v>#NAME?</v>
      </c>
      <c r="II60" s="15">
        <f t="shared" si="304"/>
        <v>41</v>
      </c>
    </row>
    <row r="61" spans="1:243">
      <c r="A61" s="15">
        <f t="shared" si="305"/>
        <v>41</v>
      </c>
      <c r="B61" s="15" t="s">
        <v>86</v>
      </c>
      <c r="C61" s="15" t="s">
        <v>532</v>
      </c>
      <c r="D61" s="15" t="s">
        <v>85</v>
      </c>
      <c r="E61" s="15" t="str">
        <f t="shared" si="236"/>
        <v>B1TI34</v>
      </c>
      <c r="F61" s="15">
        <f t="shared" si="237"/>
        <v>41</v>
      </c>
      <c r="G61" s="15" t="str">
        <f t="shared" si="238"/>
        <v>British American Tobacco PLC</v>
      </c>
      <c r="H61" s="24">
        <v>3.17687E-3</v>
      </c>
      <c r="I61" s="15" t="e" cm="1">
        <f t="array" aca="1" ref="I61" ca="1">_xll.BDP(C61,"GICS_SECTOR_NAME")</f>
        <v>#NAME?</v>
      </c>
      <c r="J61" s="15" t="e">
        <f t="shared" ca="1" si="239"/>
        <v>#NAME?</v>
      </c>
      <c r="K61" s="46" t="e" cm="1">
        <f t="array" aca="1" ref="K61" ca="1">_xll.BDP(C61,"BEST_PE_RATIO")</f>
        <v>#NAME?</v>
      </c>
      <c r="L61" s="46" t="e" cm="1">
        <f t="array" aca="1" ref="L61" ca="1">_xll.BDP(C61,"px_last")</f>
        <v>#NAME?</v>
      </c>
      <c r="M61" s="15" t="e" cm="1">
        <f t="array" aca="1" ref="M61" ca="1">_xll.BDP(C61,"COUNTRY_FULL_NAME")</f>
        <v>#NAME?</v>
      </c>
      <c r="N61" s="15" t="e" cm="1">
        <f t="array" aca="1" ref="N61" ca="1">_xll.BDP(C61,"px_last")</f>
        <v>#NAME?</v>
      </c>
      <c r="O61" s="15" t="e" cm="1">
        <f t="array" aca="1" ref="O61" ca="1">_xll.BDP(C61,"CRNCY")</f>
        <v>#NAME?</v>
      </c>
      <c r="Q61" s="15" t="e" cm="1">
        <f t="array" aca="1" ref="Q61" ca="1">_xll.BDP(C61,"GICS_SECTOR_NAME")</f>
        <v>#NAME?</v>
      </c>
      <c r="R61" s="15" t="e" cm="1">
        <f t="array" aca="1" ref="R61" ca="1">_xll.BDP(C61,"GICS_INDUSTRY_NAME")</f>
        <v>#NAME?</v>
      </c>
      <c r="S61" s="15" t="e" cm="1">
        <f t="array" aca="1" ref="S61" ca="1">_xll.BDP(C61,"GICS_INDUSTRY_GROUP_NAME")</f>
        <v>#NAME?</v>
      </c>
      <c r="T61" s="15" t="e" cm="1">
        <f t="array" aca="1" ref="T61" ca="1">_xll.BDP(C61,"GICS_SUB_INDUSTRY_NAME")</f>
        <v>#NAME?</v>
      </c>
      <c r="U61" s="15" t="s">
        <v>1526</v>
      </c>
      <c r="V61" s="15" t="e">
        <f ca="1">_xll.BDH(C61,"SALES_REV_TURN","FY 2009","FY 2009","Currency=USD","Period=FY","BEST_FPERIOD_OVERRIDE=FY","FILING_STATUS=MR","SCALING_FORMAT=MLN","FA_ADJUSTED=Adjusted","Sort=A","Dates=H","DateFormat=P","Fill=—","Direction=H","UseDPDF=Y")/M10</f>
        <v>#NAME?</v>
      </c>
      <c r="W61" s="15" t="e">
        <f ca="1">_xll.BDH(C61,"SALES_REV_TURN","FY 2019","FY 2019","Currency=USD","Period=FY","BEST_FPERIOD_OVERRIDE=FY","FILING_STATUS=MR","SCALING_FORMAT=MLN","FA_ADJUSTED=Adjusted","Sort=A","Dates=H","DateFormat=P","Fill=—","Direction=H","UseDPDF=Y")/M10</f>
        <v>#NAME?</v>
      </c>
      <c r="X61" s="15" t="e">
        <f ca="1">_xll.BDH(C61,"SALES_REV_TURN","FY 2020","FY 2020","Currency=USD","Period=FY","BEST_FPERIOD_OVERRIDE=FY","FILING_STATUS=MR","SCALING_FORMAT=MLN","FA_ADJUSTED=Adjusted","Sort=A","Dates=H","DateFormat=P","Fill=—","Direction=H","UseDPDF=Y")/M10</f>
        <v>#NAME?</v>
      </c>
      <c r="Y61" s="15" t="e">
        <f ca="1">_xll.BDH(C61,"SALES_REV_TURN","FY 2021","FY 2021","Currency=USD","Period=FY","BEST_FPERIOD_OVERRIDE=FY","FILING_STATUS=MR","SCALING_FORMAT=MLN","FA_ADJUSTED=Adjusted","Sort=A","Dates=H","DateFormat=P","Fill=—","Direction=H","UseDPDF=Y")/M10</f>
        <v>#NAME?</v>
      </c>
      <c r="Z61" s="15" t="e">
        <f ca="1">_xll.BDH(C61,"SALES_REV_TURN","FY 2022","FY 2022","Currency=USD","Period=FY","BEST_FPERIOD_OVERRIDE=FY","FILING_STATUS=MR","SCALING_FORMAT=MLN","FA_ADJUSTED=Adjusted","Sort=A","Dates=H","DateFormat=P","Fill=—","Direction=H","UseDPDF=Y")/M10</f>
        <v>#NAME?</v>
      </c>
      <c r="AA61" s="15" t="e">
        <f ca="1">+_xll.BDP($C61,AA$15,"BEST_FPERIOD_OVERRIDE="&amp;AA$16)/M10</f>
        <v>#NAME?</v>
      </c>
      <c r="AB61" s="15" t="e">
        <f ca="1">+_xll.BDP($C61,AB$15,"BEST_FPERIOD_OVERRIDE="&amp;AB$16)/M10</f>
        <v>#NAME?</v>
      </c>
      <c r="AC61" s="15" t="e">
        <f ca="1">+_xll.BDP($C61,AC$15,"BEST_FPERIOD_OVERRIDE="&amp;AC$16)</f>
        <v>#NAME?</v>
      </c>
      <c r="AD61" s="15" t="e">
        <f ca="1">+_xll.BDP($C61,AD$15,"BEST_FPERIOD_OVERRIDE="&amp;AD$16)</f>
        <v>#NAME?</v>
      </c>
      <c r="AF61" s="25" t="e">
        <f t="shared" ca="1" si="240"/>
        <v>#NAME?</v>
      </c>
      <c r="AG61" s="25" t="e">
        <f t="shared" ca="1" si="241"/>
        <v>#NAME?</v>
      </c>
      <c r="AH61" s="25" t="e">
        <f t="shared" ca="1" si="242"/>
        <v>#NAME?</v>
      </c>
      <c r="AI61" s="25" t="e">
        <f t="shared" ca="1" si="243"/>
        <v>#NAME?</v>
      </c>
      <c r="AJ61" s="25" t="e">
        <f t="shared" ca="1" si="244"/>
        <v>#NAME?</v>
      </c>
      <c r="AK61" s="25" t="e">
        <f t="shared" ca="1" si="245"/>
        <v>#NAME?</v>
      </c>
      <c r="AL61" s="25" t="e">
        <f t="shared" ca="1" si="291"/>
        <v>#NAME?</v>
      </c>
      <c r="AM61" s="25" t="e">
        <f t="shared" ca="1" si="246"/>
        <v>#NAME?</v>
      </c>
      <c r="AN61" s="25" t="e">
        <f t="shared" ca="1" si="247"/>
        <v>#NAME?</v>
      </c>
      <c r="AP61" s="15" t="e">
        <f ca="1">_xll.BDH(C61,"EBITDA","FY 2009","FY 2009","Currency=USD","Period=FY","BEST_FPERIOD_OVERRIDE=FY","FILING_STATUS=MR","SCALING_FORMAT=MLN","FA_ADJUSTED=Adjusted","Sort=A","Dates=H","DateFormat=P","Fill=—","Direction=H","UseDPDF=Y")/M10</f>
        <v>#NAME?</v>
      </c>
      <c r="AQ61" s="15" t="e">
        <f ca="1">_xll.BDH(C61,"EBITDA","FY 2019","FY 2019","Currency=USD","Period=FY","BEST_FPERIOD_OVERRIDE=FY","FILING_STATUS=MR","SCALING_FORMAT=MLN","FA_ADJUSTED=Adjusted","Sort=A","Dates=H","DateFormat=P","Fill=—","Direction=H","UseDPDF=Y")/M10</f>
        <v>#NAME?</v>
      </c>
      <c r="AR61" s="15" t="e">
        <f ca="1">_xll.BDH(C61,"EBITDA","FY 2020","FY 2020","Currency=USD","Period=FY","BEST_FPERIOD_OVERRIDE=FY","FILING_STATUS=MR","SCALING_FORMAT=MLN","FA_ADJUSTED=Adjusted","Sort=A","Dates=H","DateFormat=P","Fill=—","Direction=H","UseDPDF=Y")/M10</f>
        <v>#NAME?</v>
      </c>
      <c r="AS61" s="15" t="e">
        <f ca="1">_xll.BDH(C61,"EBITDA","FY 2021","FY 2021","Currency=USD","Period=FY","BEST_FPERIOD_OVERRIDE=FY","FILING_STATUS=MR","SCALING_FORMAT=MLN","FA_ADJUSTED=Adjusted","Sort=A","Dates=H","DateFormat=P","Fill=—","Direction=H","UseDPDF=Y")/M10</f>
        <v>#NAME?</v>
      </c>
      <c r="AT61" s="15" t="e">
        <f ca="1">_xll.BDH(C61,"EBITDA","FY 2022","FY 2022","Currency=USD","Period=FY","BEST_FPERIOD_OVERRIDE=FY","FILING_STATUS=MR","SCALING_FORMAT=MLN","FA_ADJUSTED=Adjusted","Sort=A","Dates=H","DateFormat=P","Fill=—","Direction=H","UseDPDF=Y")/M10</f>
        <v>#NAME?</v>
      </c>
      <c r="AU61" s="15" t="e">
        <f ca="1">+_xll.BDP($C61,AU$15,"BEST_FPERIOD_OVERRIDE="&amp;AU$16)/M10</f>
        <v>#NAME?</v>
      </c>
      <c r="AV61" s="15" t="e">
        <f ca="1">+_xll.BDP($C61,AV$15,"BEST_FPERIOD_OVERRIDE="&amp;AV$16)/M10</f>
        <v>#NAME?</v>
      </c>
      <c r="AW61" s="15" t="e">
        <f ca="1">+_xll.BDP($C61,AW$15,"BEST_FPERIOD_OVERRIDE="&amp;AW$16)/M10</f>
        <v>#NAME?</v>
      </c>
      <c r="AX61" s="15" t="e">
        <f ca="1">+_xll.BDP($C61,AX$15,"BEST_FPERIOD_OVERRIDE="&amp;AX$16)</f>
        <v>#NAME?</v>
      </c>
      <c r="AZ61" s="25" t="e">
        <f t="shared" ca="1" si="248"/>
        <v>#NAME?</v>
      </c>
      <c r="BA61" s="25" t="e">
        <f t="shared" ca="1" si="249"/>
        <v>#NAME?</v>
      </c>
      <c r="BB61" s="25" t="e">
        <f t="shared" ca="1" si="250"/>
        <v>#NAME?</v>
      </c>
      <c r="BC61" s="25" t="e">
        <f t="shared" ca="1" si="251"/>
        <v>#NAME?</v>
      </c>
      <c r="BD61" s="25" t="e">
        <f t="shared" ca="1" si="252"/>
        <v>#NAME?</v>
      </c>
      <c r="BE61" s="25" t="e">
        <f t="shared" ca="1" si="253"/>
        <v>#NAME?</v>
      </c>
      <c r="BF61" s="25" t="e">
        <f t="shared" ca="1" si="292"/>
        <v>#NAME?</v>
      </c>
      <c r="BG61" s="25" t="e">
        <f t="shared" ca="1" si="254"/>
        <v>#NAME?</v>
      </c>
      <c r="BH61" s="25" t="e">
        <f t="shared" ca="1" si="255"/>
        <v>#NAME?</v>
      </c>
      <c r="BJ61" s="25" t="e">
        <f t="shared" ca="1" si="256"/>
        <v>#NAME?</v>
      </c>
      <c r="BK61" s="25" t="e">
        <f t="shared" ca="1" si="257"/>
        <v>#NAME?</v>
      </c>
      <c r="BL61" s="25" t="e">
        <f t="shared" ca="1" si="258"/>
        <v>#NAME?</v>
      </c>
      <c r="BM61" s="25" t="e">
        <f t="shared" ca="1" si="259"/>
        <v>#NAME?</v>
      </c>
      <c r="BN61" s="25" t="e">
        <f t="shared" ca="1" si="260"/>
        <v>#NAME?</v>
      </c>
      <c r="BO61" s="25" t="e">
        <f t="shared" ca="1" si="261"/>
        <v>#NAME?</v>
      </c>
      <c r="BP61" s="25" t="e">
        <f t="shared" ca="1" si="262"/>
        <v>#NAME?</v>
      </c>
      <c r="BQ61" s="25" t="e">
        <f t="shared" ca="1" si="263"/>
        <v>#NAME?</v>
      </c>
      <c r="BR61" s="15" t="e">
        <f ca="1">_xll.BDH(C61,"EARN_FOR_COMMON","FY 2009","FY 2009","Currency=USD","Period=FY","BEST_FPERIOD_OVERRIDE=FY","FILING_STATUS=MR","SCALING_FORMAT=MLN","FA_ADJUSTED=Adjusted","Sort=A","Dates=H","DateFormat=P","Fill=—","Direction=H","UseDPDF=Y")/M10</f>
        <v>#NAME?</v>
      </c>
      <c r="BS61" s="15" t="e">
        <f ca="1">_xll.BDH(C61,"EARN_FOR_COMMON","FY 2019","FY 2019","Currency=USD","Period=FY","BEST_FPERIOD_OVERRIDE=FY","FILING_STATUS=MR","SCALING_FORMAT=MLN","FA_ADJUSTED=Adjusted","Sort=A","Dates=H","DateFormat=P","Fill=—","Direction=H","UseDPDF=Y")/M10</f>
        <v>#NAME?</v>
      </c>
      <c r="BT61" s="15" t="e">
        <f ca="1">_xll.BDH(C61,"EARN_FOR_COMMON","FY 2020","FY 2020","Currency=USD","Period=FY","BEST_FPERIOD_OVERRIDE=FY","FILING_STATUS=MR","SCALING_FORMAT=MLN","FA_ADJUSTED=Adjusted","Sort=A","Dates=H","DateFormat=P","Fill=—","Direction=H","UseDPDF=Y")/M10</f>
        <v>#NAME?</v>
      </c>
      <c r="BU61" s="15" t="e">
        <f ca="1">_xll.BDH(C61,"EARN_FOR_COMMON","FY 2021","FY 2021","Currency=USD","Period=FY","BEST_FPERIOD_OVERRIDE=FY","FILING_STATUS=MR","SCALING_FORMAT=MLN","FA_ADJUSTED=Adjusted","Sort=A","Dates=H","DateFormat=P","Fill=—","Direction=H","UseDPDF=Y")/M10</f>
        <v>#NAME?</v>
      </c>
      <c r="BV61" s="15" t="e">
        <f ca="1">_xll.BDH(C61,"EARN_FOR_COMMON","FY 2022","FY 2022","Currency=USD","Period=FY","BEST_FPERIOD_OVERRIDE=FY","FILING_STATUS=MR","SCALING_FORMAT=MLN","FA_ADJUSTED=Adjusted","Sort=A","Dates=H","DateFormat=P","Fill=—","Direction=H","UseDPDF=Y")/M10</f>
        <v>#NAME?</v>
      </c>
      <c r="BW61" s="15" t="e">
        <f ca="1">+_xll.BDP($C61,BW$15,"BEST_FPERIOD_OVERRIDE="&amp;BW$16)/M10</f>
        <v>#NAME?</v>
      </c>
      <c r="BX61" s="15" t="e">
        <f ca="1">+_xll.BDP($C61,BX$15,"BEST_FPERIOD_OVERRIDE="&amp;BX$16)/M10</f>
        <v>#NAME?</v>
      </c>
      <c r="BY61" s="15" t="e">
        <f ca="1">+_xll.BDP($C61,BY$15,"BEST_FPERIOD_OVERRIDE="&amp;BY$16)/M10</f>
        <v>#NAME?</v>
      </c>
      <c r="BZ61" s="15" t="e">
        <f ca="1">+_xll.BDP($C61,BZ$15,"BEST_FPERIOD_OVERRIDE="&amp;BZ$16)</f>
        <v>#NAME?</v>
      </c>
      <c r="CB61" s="25" t="e">
        <f t="shared" ca="1" si="264"/>
        <v>#NAME?</v>
      </c>
      <c r="CC61" s="25" t="e">
        <f t="shared" ca="1" si="265"/>
        <v>#NAME?</v>
      </c>
      <c r="CD61" s="25" t="e">
        <f t="shared" ca="1" si="266"/>
        <v>#NAME?</v>
      </c>
      <c r="CE61" s="25" t="e">
        <f t="shared" ca="1" si="267"/>
        <v>#NAME?</v>
      </c>
      <c r="CF61" s="25" t="e">
        <f t="shared" ca="1" si="268"/>
        <v>#NAME?</v>
      </c>
      <c r="CG61" s="25" t="e">
        <f t="shared" ca="1" si="269"/>
        <v>#NAME?</v>
      </c>
      <c r="CH61" s="25" t="e">
        <f t="shared" ca="1" si="293"/>
        <v>#NAME?</v>
      </c>
      <c r="CI61" s="25" t="e">
        <f t="shared" ca="1" si="270"/>
        <v>#NAME?</v>
      </c>
      <c r="CJ61" s="25" t="e">
        <f t="shared" ca="1" si="271"/>
        <v>#NAME?</v>
      </c>
      <c r="CM61" s="25" t="e">
        <f t="shared" ca="1" si="294"/>
        <v>#NAME?</v>
      </c>
      <c r="CN61" s="25" t="e">
        <f t="shared" ca="1" si="295"/>
        <v>#NAME?</v>
      </c>
      <c r="CO61" s="25" t="e">
        <f t="shared" ca="1" si="296"/>
        <v>#NAME?</v>
      </c>
      <c r="CP61" s="25" t="e">
        <f t="shared" ca="1" si="297"/>
        <v>#NAME?</v>
      </c>
      <c r="CQ61" s="25" t="e">
        <f t="shared" ca="1" si="298"/>
        <v>#NAME?</v>
      </c>
      <c r="CR61" s="25" t="e">
        <f t="shared" ca="1" si="299"/>
        <v>#NAME?</v>
      </c>
      <c r="CS61" s="25" t="e">
        <f t="shared" ca="1" si="300"/>
        <v>#NAME?</v>
      </c>
      <c r="CT61" s="15" t="e">
        <f t="shared" ca="1" si="301"/>
        <v>#NAME?</v>
      </c>
      <c r="CU61" s="25">
        <f>_xll.BDH($C61,"RETURN_ON_INV_CAPITAL","FY 2019","FY 2019","Currency=USD","Period=FY","BEST_FPERIOD_OVERRIDE=FY","FILING_STATUS=MR","FA_ADJUSTED=GAAP","Sort=A","Dates=H","DateFormat=P","Fill=—","Direction=H","UseDPDF=Y")/100</f>
        <v>5.2748999999999997E-2</v>
      </c>
      <c r="CV61" s="25">
        <f>_xll.BDH($C61,"RETURN_ON_INV_CAPITAL","FY 2020","FY 2020","Currency=USD","Period=FY","BEST_FPERIOD_OVERRIDE=FY","FILING_STATUS=MR","FA_ADJUSTED=GAAP","Sort=A","Dates=H","DateFormat=P","Fill=—","Direction=H","UseDPDF=Y")/100</f>
        <v>6.0913000000000002E-2</v>
      </c>
      <c r="CW61" s="25">
        <f>_xll.BDH($C61,"RETURN_ON_INV_CAPITAL","FY 2021","FY 2021","Currency=USD","Period=FY","BEST_FPERIOD_OVERRIDE=FY","FILING_STATUS=MR","FA_ADJUSTED=GAAP","Sort=A","Dates=H","DateFormat=P","Fill=—","Direction=H","UseDPDF=Y")/100</f>
        <v>6.3717999999999997E-2</v>
      </c>
      <c r="CX61" s="25">
        <f>_xll.BDH(C61,"RETURN_COM_EQY","FY 2022","FY 2022","Currency=USD","Period=FY","BEST_FPERIOD_OVERRIDE=FY","FILING_STATUS=MR","FA_ADJUSTED=GAAP","Sort=A","Dates=H","DateFormat=P","Fill=—","Direction=H","UseDPDF=Y")/100</f>
        <v>9.5140999999999989E-2</v>
      </c>
      <c r="CZ61" s="15">
        <f>_xll.BDH($C61,"RETURN_COM_EQY","FY 2019","FY 2019","Currency=USD","Period=FY","BEST_FPERIOD_OVERRIDE=FY","FILING_STATUS=MR","FA_ADJUSTED=GAAP","Sort=A","Dates=H","DateFormat=P","Fill=—","Direction=H","UseDPDF=Y")/100</f>
        <v>8.8198000000000012E-2</v>
      </c>
      <c r="DA61" s="15">
        <f>_xll.BDH($C61,"RETURN_COM_EQY","FY 2020","FY 2020","Currency=USD","Period=FY","BEST_FPERIOD_OVERRIDE=FY","FILING_STATUS=MR","FA_ADJUSTED=GAAP","Sort=A","Dates=H","DateFormat=P","Fill=—","Direction=H","UseDPDF=Y")/100</f>
        <v>0.10112600000000001</v>
      </c>
      <c r="DB61" s="15">
        <f>_xll.BDH($C61,"RETURN_COM_EQY","FY 2021","FY 2021","Currency=USD","Period=FY","BEST_FPERIOD_OVERRIDE=FY","FILING_STATUS=MR","FA_ADJUSTED=GAAP","Sort=A","Dates=H","DateFormat=P","Fill=—","Direction=H","UseDPDF=Y")/100</f>
        <v>0.106004</v>
      </c>
      <c r="DC61" s="25">
        <f>_xll.BDH(C61,"RETURN_COM_EQY","FY 2022","FY 2022","Currency=USD","Period=FY","BEST_FPERIOD_OVERRIDE=FY","FILING_STATUS=MR","FA_ADJUSTED=GAAP","Sort=A","Dates=H","DateFormat=P","Fill=—","Direction=H","UseDPDF=Y")</f>
        <v>9.5140999999999991</v>
      </c>
      <c r="DD61" s="15" t="e">
        <f ca="1">(_xll.BDP(C61,"BEST_ROE","best_fperiod_override=23Y"))/100</f>
        <v>#NAME?</v>
      </c>
      <c r="DF61" s="25" t="e">
        <f ca="1">(_xll.BDP($C61,"BEST_DIV_YLD","best_fperiod_override=19Y"))/100</f>
        <v>#NAME?</v>
      </c>
      <c r="DG61" s="25" t="e">
        <f ca="1">(_xll.BDP($C61,"BEST_DIV_YLD","best_fperiod_override=20Y"))/100</f>
        <v>#NAME?</v>
      </c>
      <c r="DH61" s="25" t="e">
        <f ca="1">(_xll.BDP($C61,"BEST_DIV_YLD","best_fperiod_override=21Y"))/100</f>
        <v>#NAME?</v>
      </c>
      <c r="DI61" s="25" t="e">
        <f ca="1">(_xll.BDP($C61,"BEST_DIV_YLD","best_fperiod_override=22Y"))/100</f>
        <v>#NAME?</v>
      </c>
      <c r="DJ61" s="25" t="e">
        <f ca="1">(_xll.BDP($C61,"BEST_DIV_YLD","best_fperiod_override=23Y"))/100</f>
        <v>#NAME?</v>
      </c>
      <c r="DL61" s="48" t="e" cm="1">
        <f t="array" aca="1" ref="DL61" ca="1">_xll.BDP($C61,$DL$12)/1000/M10</f>
        <v>#NAME?</v>
      </c>
      <c r="DM61" s="48" t="e" cm="1">
        <f t="array" aca="1" ref="DM61" ca="1">_xll.BDP($C61,$DL$13)*1000</f>
        <v>#NAME?</v>
      </c>
      <c r="DN61" s="48" t="e">
        <f t="shared" ca="1" si="273"/>
        <v>#NAME?</v>
      </c>
      <c r="DO61" s="48" t="e" cm="1">
        <f t="array" aca="1" ref="DO61" ca="1">_xll.BDP($C61,$DL$15)*1000</f>
        <v>#NAME?</v>
      </c>
      <c r="DQ61" s="15" t="e" cm="1">
        <f t="array" aca="1" ref="DQ61" ca="1">_xll.BDP(C61,"WACC")</f>
        <v>#NAME?</v>
      </c>
      <c r="DR61" s="15" t="e" cm="1">
        <f t="array" aca="1" ref="DR61" ca="1">_xll.BDP(C61,"WACC_COST_EQUITY")</f>
        <v>#NAME?</v>
      </c>
      <c r="DS61" s="15" t="e" cm="1">
        <f t="array" aca="1" ref="DS61" ca="1">_xll.BDP(C61,"WACC_COST_EQUITY")</f>
        <v>#NAME?</v>
      </c>
      <c r="DU61" s="15" t="e" cm="1">
        <f t="array" aca="1" ref="DU61" ca="1">_xll.BDP(C61,"BEST_PE_RATIO")</f>
        <v>#NAME?</v>
      </c>
      <c r="DV61" s="15" t="e" cm="1">
        <f t="array" aca="1" ref="DV61" ca="1">_xll.BDP(C61,"FIVE_YR_AVG_PRICE_EARNINGS")</f>
        <v>#NAME?</v>
      </c>
      <c r="DW61" s="15" t="e" cm="1">
        <f t="array" aca="1" ref="DW61" ca="1">_xll.BDP(C61,"10_YEAR_MOVING_AVERAGE_PE")</f>
        <v>#NAME?</v>
      </c>
      <c r="DY61" s="15" t="e" cm="1">
        <f t="array" aca="1" ref="DY61" ca="1">_xll.BDP(C61,"BEST_CUR_EV_TO_EBITDA")</f>
        <v>#NAME?</v>
      </c>
      <c r="DZ61" s="15" t="e" cm="1">
        <f t="array" aca="1" ref="DZ61" ca="1">_xll.BDP(C61,"FIVE_YEAR_AVG_EV_TO_T12_EBITDA")</f>
        <v>#NAME?</v>
      </c>
      <c r="EB61" s="15" t="e" cm="1">
        <f t="array" aca="1" ref="EB61" ca="1">_xll.BDP(C61,"BEST_PX_BPS_RATIO")</f>
        <v>#NAME?</v>
      </c>
      <c r="EC61" s="15" t="e" cm="1">
        <f t="array" aca="1" ref="EC61" ca="1">_xll.BDP(C61,"FIVE_YEAR_AVG_PRICE_BOOK")</f>
        <v>#NAME?</v>
      </c>
      <c r="ED61" s="15" t="e" cm="1">
        <f t="array" aca="1" ref="ED61" ca="1">_xll.BDP(C61,"EV_TO_T12M_SALES")</f>
        <v>#NAME?</v>
      </c>
      <c r="EE61" s="15" t="e" cm="1">
        <f t="array" aca="1" ref="EE61" ca="1">_xll.BDP(C61,"AVERAGE_EV_TO_T12M_SALES")</f>
        <v>#NAME?</v>
      </c>
      <c r="EF61" s="15" t="e">
        <f ca="1">_xll.BDP(C61,"BEST_CURRENT_EV_BEST_SALES","best_fperiod_override=23Y")</f>
        <v>#NAME?</v>
      </c>
      <c r="EH61" s="15" t="e" cm="1">
        <f t="array" aca="1" ref="EH61" ca="1">_xll.BDP(C61,"CF_FREE_CASH_FLOW")/M10</f>
        <v>#NAME?</v>
      </c>
      <c r="EI61" s="15" t="e" cm="1">
        <f t="array" aca="1" ref="EI61" ca="1">_xll.BDP(C61,"FREE_CASH_FLOW_YIELD")/100</f>
        <v>#NAME?</v>
      </c>
      <c r="EJ61" s="15" t="e" cm="1">
        <f t="array" aca="1" ref="EJ61" ca="1">_xll.BDP(C61,"TRAIL_12M_FREE_CASH_FLOW_PER_SH")/M10</f>
        <v>#NAME?</v>
      </c>
      <c r="EL61" s="15" t="e" cm="1">
        <f t="array" aca="1" ref="EL61" ca="1">_xll.BDP(C61,"CF_CASH_FROM_OPER")/M10</f>
        <v>#NAME?</v>
      </c>
      <c r="EM61" s="15" t="e" cm="1">
        <f t="array" aca="1" ref="EM61" ca="1">_xll.BDP(C61,"CF_CASH_FROM_INV_ACT")/M10</f>
        <v>#NAME?</v>
      </c>
      <c r="EN61" s="15" t="e" cm="1">
        <f t="array" aca="1" ref="EN61" ca="1">_xll.BDP(C61,"CF_CASH_FROM_FNC_ACT")/M10</f>
        <v>#NAME?</v>
      </c>
      <c r="EP61" s="15" t="e" cm="1">
        <f t="array" aca="1" ref="EP61" ca="1">_xll.BDP(C61,"TOT_ANALYST_REC")</f>
        <v>#NAME?</v>
      </c>
      <c r="EQ61" s="15" t="e" cm="1">
        <f t="array" aca="1" ref="EQ61" ca="1">_xll.BDP(C61,"TOT_BUY_REC")</f>
        <v>#NAME?</v>
      </c>
      <c r="ER61" s="15" t="e" cm="1">
        <f t="array" aca="1" ref="ER61" ca="1">_xll.BDP(C61,"TOT_HOLD_REC")</f>
        <v>#NAME?</v>
      </c>
      <c r="ES61" s="15" t="e" cm="1">
        <f t="array" aca="1" ref="ES61" ca="1">_xll.BDP(C61,"TOT_SELL_REC")</f>
        <v>#NAME?</v>
      </c>
      <c r="ET61" s="15" t="e" cm="1">
        <f t="array" aca="1" ref="ET61" ca="1">_xll.BDP(C61,"EQY_REC_CONS")</f>
        <v>#NAME?</v>
      </c>
      <c r="EV61" s="15" t="e" cm="1">
        <f t="array" aca="1" ref="EV61" ca="1">_xll.BDP(C61,"BEST_TARGET_HI")</f>
        <v>#NAME?</v>
      </c>
      <c r="EW61" s="15" t="e" cm="1">
        <f t="array" aca="1" ref="EW61" ca="1">_xll.BDP(C61,"BEST_TARGET_LO")</f>
        <v>#NAME?</v>
      </c>
      <c r="EX61" s="15" t="e" cm="1">
        <f t="array" aca="1" ref="EX61" ca="1">_xll.BDP(C61,"BEST_TARGET_MEDIAN")</f>
        <v>#NAME?</v>
      </c>
      <c r="EZ61" s="15" t="e" cm="1">
        <f t="array" aca="1" ref="EZ61" ca="1">_xll.BDP(C61,"BEST_TARGET_1WK_CHG")</f>
        <v>#NAME?</v>
      </c>
      <c r="FA61" s="15" t="e" cm="1">
        <f t="array" aca="1" ref="FA61" ca="1">_xll.BDP(C61,"BEST_TARGET_4WK_CHG")</f>
        <v>#NAME?</v>
      </c>
      <c r="FB61" s="15" t="e" cm="1">
        <f t="array" aca="1" ref="FB61" ca="1">_xll.BDP(C61,"BEST_TARGET_3MO_CHG")</f>
        <v>#NAME?</v>
      </c>
      <c r="FC61" s="15" t="e" cm="1">
        <f t="array" aca="1" ref="FC61" ca="1">_xll.BDP(C61,"BEST_TARGET_6MO_CHG")</f>
        <v>#NAME?</v>
      </c>
      <c r="FE61" s="15" t="e" cm="1">
        <f t="array" aca="1" ref="FE61" ca="1">_xll.BDP(C61,"ANNOUNCEMENT_DT")</f>
        <v>#NAME?</v>
      </c>
      <c r="FF61" s="15" t="e" cm="1">
        <f t="array" aca="1" ref="FF61" ca="1">_xll.BDP(C61,"EXPECTED_REPORT_DT")</f>
        <v>#NAME?</v>
      </c>
      <c r="FG61" s="15" t="e" cm="1">
        <f t="array" aca="1" ref="FG61" ca="1">_xll.BDP(C61,"EARNINGS_RELATED_IMPLIED_MOVE")</f>
        <v>#NAME?</v>
      </c>
      <c r="FI61" s="15" t="e" cm="1">
        <f t="array" aca="1" ref="FI61" ca="1">_xll.BDP(C61,"SALES_SURPRISE_LAST_QTR")</f>
        <v>#NAME?</v>
      </c>
      <c r="FJ61" s="15" t="e" cm="1">
        <f t="array" aca="1" ref="FJ61" ca="1">_xll.BDP(C61,"EPS_SURPRISE_LAST_QTR")</f>
        <v>#NAME?</v>
      </c>
      <c r="FL61" s="15" t="e">
        <f ca="1">(_xll.BDP(C61,"VOLUME_AVG_5D"))/1000</f>
        <v>#NAME?</v>
      </c>
      <c r="FM61" s="15" t="e">
        <f ca="1">(_xll.BDP(C61,"VOLUME_AVG_3M"))/1000</f>
        <v>#NAME?</v>
      </c>
      <c r="FN61" s="15" t="e">
        <f ca="1">(_xll.BDP(C61,"VOLUME_AVG_6M"))/1000</f>
        <v>#NAME?</v>
      </c>
      <c r="FP61" s="15" t="e" cm="1">
        <f t="array" aca="1" ref="FP61" ca="1">_xll.BDP(C61,"CIE_DES")</f>
        <v>#NAME?</v>
      </c>
      <c r="FQ61" s="15" t="s">
        <v>886</v>
      </c>
      <c r="FS61" s="15" t="e" cm="1">
        <f t="array" aca="1" ref="FS61" ca="1">_xll.BDP(C61,"HIGH_52WEEK")</f>
        <v>#NAME?</v>
      </c>
      <c r="FT61" s="15" t="e" cm="1">
        <f t="array" aca="1" ref="FT61" ca="1">_xll.BDP(C61,"LOW_52WEEK")</f>
        <v>#NAME?</v>
      </c>
      <c r="FV61" s="15" t="e" cm="1">
        <f t="array" aca="1" ref="FV61" ca="1">_xll.BDP(C61,"CHG_PCT_WTD")</f>
        <v>#NAME?</v>
      </c>
      <c r="FW61" s="15" t="e" cm="1">
        <f t="array" aca="1" ref="FW61" ca="1">_xll.BDP(C61,"CHG_PCT_MTD")</f>
        <v>#NAME?</v>
      </c>
      <c r="FX61" s="15" t="e" cm="1">
        <f t="array" aca="1" ref="FX61" ca="1">_xll.BDP(C61,"CHG_PCT_YTD")</f>
        <v>#NAME?</v>
      </c>
      <c r="FY61" s="15" t="e" cm="1">
        <f t="array" aca="1" ref="FY61" ca="1">_xll.BDP(C61,"CHG_PCT_1YR")</f>
        <v>#NAME?</v>
      </c>
      <c r="GA61" s="15" t="e">
        <f ca="1">_xll.BDP($C61,"BEST_NET_DEBT","best_fperiod_override=19Y")/M10</f>
        <v>#NAME?</v>
      </c>
      <c r="GB61" s="15" t="e">
        <f ca="1">_xll.BDP($C61,"BEST_NET_DEBT","best_fperiod_override=20Y")/M10</f>
        <v>#NAME?</v>
      </c>
      <c r="GC61" s="15" t="e">
        <f ca="1">_xll.BDP($C61,"BEST_NET_DEBT","best_fperiod_override=21Y")/M10</f>
        <v>#NAME?</v>
      </c>
      <c r="GD61" s="15" t="e">
        <f ca="1">_xll.BDP($C61,"BEST_NET_DEBT","best_fperiod_override=22Y")/M10</f>
        <v>#NAME?</v>
      </c>
      <c r="GE61" s="15" t="e">
        <f ca="1">_xll.BDP($C61,"BEST_NET_DEBT","best_fperiod_override=23Y")/M10</f>
        <v>#NAME?</v>
      </c>
      <c r="GG61" s="15" t="e">
        <f t="shared" ca="1" si="274"/>
        <v>#NAME?</v>
      </c>
      <c r="GH61" s="15" t="e">
        <f t="shared" ca="1" si="275"/>
        <v>#NAME?</v>
      </c>
      <c r="GI61" s="15" t="e">
        <f t="shared" ca="1" si="276"/>
        <v>#NAME?</v>
      </c>
      <c r="GJ61" s="15" t="e">
        <f t="shared" ca="1" si="277"/>
        <v>#NAME?</v>
      </c>
      <c r="GK61" s="15" t="e">
        <f t="shared" ca="1" si="278"/>
        <v>#NAME?</v>
      </c>
      <c r="GM61" s="15" t="e" cm="1">
        <f t="array" aca="1" ref="GM61" ca="1">_xll.BDP(C61,"NET_DEBT_TO_EBITDA")</f>
        <v>#NAME?</v>
      </c>
      <c r="GN61" s="15" t="e" cm="1">
        <f t="array" aca="1" ref="GN61" ca="1">_xll.BDP(C61,"EBIT_TO_INT_EXP")</f>
        <v>#NAME?</v>
      </c>
      <c r="GO61" s="15" t="e" cm="1">
        <f t="array" aca="1" ref="GO61" ca="1">_xll.BDP(C61,"TOT_DEBT_TO_TOT_EQY")</f>
        <v>#NAME?</v>
      </c>
      <c r="GP61" s="15" t="e" cm="1">
        <f t="array" aca="1" ref="GP61" ca="1">_xll.BDP(C61,"TOT_DEBT_TO_TOT_ASSET")</f>
        <v>#NAME?</v>
      </c>
      <c r="GQ61" s="15" t="e" cm="1">
        <f t="array" aca="1" ref="GQ61" ca="1">_xll.BDP(C61,"ALTMAN_Z_SCORE")</f>
        <v>#NAME?</v>
      </c>
      <c r="GR61" s="15" t="e" cm="1">
        <f t="array" aca="1" ref="GR61" ca="1">_xll.BDP(C61,"CASH_%_CURRENT_MARKET_CAP")</f>
        <v>#NAME?</v>
      </c>
      <c r="GS61" s="15" t="e" cm="1">
        <f t="array" aca="1" ref="GS61" ca="1">_xll.BDP(C61,"CASH_TO_TOT_ASSET")</f>
        <v>#NAME?</v>
      </c>
      <c r="GU61" s="15" t="e" cm="1">
        <f t="array" aca="1" ref="GU61" ca="1">_xll.BDP(C61,"BOARD_SIZE")</f>
        <v>#NAME?</v>
      </c>
      <c r="GV61" s="15" t="e" cm="1">
        <f t="array" aca="1" ref="GV61" ca="1">_xll.BDP(C61,"PCT_INDEPENDENT_DIRECTORS")</f>
        <v>#NAME?</v>
      </c>
      <c r="GW61" s="15" t="e" cm="1">
        <f t="array" aca="1" ref="GW61" ca="1">_xll.BDP(C61,"BOARD_MEETING_ATTENDANCE_PCT")</f>
        <v>#NAME?</v>
      </c>
      <c r="GX61" s="15" t="e" cm="1">
        <f t="array" aca="1" ref="GX61" ca="1">_xll.BDP(C61,"BOARD_MEETINGS_PER_YR")</f>
        <v>#NAME?</v>
      </c>
      <c r="GY61" s="15" t="e" cm="1">
        <f t="array" aca="1" ref="GY61" ca="1">_xll.BDP(C61,"NUMBER_OF_WOMEN_ON_BOARD")</f>
        <v>#NAME?</v>
      </c>
      <c r="GZ61" s="15" t="e" cm="1">
        <f t="array" aca="1" ref="GZ61" ca="1">_xll.BDP(C61,"BOARD_AVERAGE_TENURE")</f>
        <v>#NAME?</v>
      </c>
      <c r="HA61" s="15" t="e" cm="1">
        <f t="array" aca="1" ref="HA61" ca="1">_xll.BDP(C61,"BOARD_AVERAGE_AGE")</f>
        <v>#NAME?</v>
      </c>
      <c r="HC61" s="15" t="e" cm="1">
        <f t="array" aca="1" ref="HC61" ca="1">_xll.BDP(C61,"TOT_COMP_AW_TO_CEO_&amp;_EQUIV")</f>
        <v>#NAME?</v>
      </c>
      <c r="HD61" s="15" t="e" cm="1">
        <f t="array" aca="1" ref="HD61" ca="1">_xll.BDP(C61,"TOT_COMPENSATION_AW_TO_EXECS")</f>
        <v>#NAME?</v>
      </c>
      <c r="HE61" s="15" t="e" cm="1">
        <f t="array" aca="1" ref="HE61" ca="1">_xll.BDP(C61,"CF_STOCK_BASED_COMPENSATION")</f>
        <v>#NAME?</v>
      </c>
      <c r="HF61" s="15" t="e" cm="1">
        <f t="array" aca="1" ref="HF61" ca="1">_xll.BDP(C61,"AVERAGE_BOD_TOTAL_COMPENSATION")</f>
        <v>#NAME?</v>
      </c>
      <c r="HH61" s="15" t="e" cm="1">
        <f t="array" aca="1" ref="HH61" ca="1">_xll.BDP(C61,"ISS_QUALITYSCORE")</f>
        <v>#NAME?</v>
      </c>
      <c r="HK61" s="15" t="e" cm="1">
        <f t="array" aca="1" ref="HK61" ca="1">_xll.BDP(C61,"EQY_SH_OUT")</f>
        <v>#NAME?</v>
      </c>
      <c r="HL61" s="15" t="e">
        <f t="shared" ca="1" si="279"/>
        <v>#NAME?</v>
      </c>
      <c r="HN61" s="15">
        <v>8.5</v>
      </c>
      <c r="HO61" s="15">
        <v>2</v>
      </c>
      <c r="HP61" s="39" t="e">
        <f t="shared" ca="1" si="280"/>
        <v>#NAME?</v>
      </c>
      <c r="HQ61" s="15" t="e">
        <f t="shared" ca="1" si="281"/>
        <v>#NAME?</v>
      </c>
      <c r="HS61" s="15" t="e">
        <f t="shared" ca="1" si="302"/>
        <v>#NAME?</v>
      </c>
      <c r="HU61" s="15" t="e">
        <f t="shared" ca="1" si="282"/>
        <v>#NAME?</v>
      </c>
      <c r="HW61" s="15" t="e">
        <f t="shared" ca="1" si="303"/>
        <v>#NAME?</v>
      </c>
      <c r="HY61" s="39" t="e">
        <f t="shared" ca="1" si="283"/>
        <v>#NAME?</v>
      </c>
      <c r="IA61" s="15" t="e">
        <f t="shared" ca="1" si="284"/>
        <v>#NAME?</v>
      </c>
      <c r="IB61" s="15" t="e">
        <f t="shared" ca="1" si="285"/>
        <v>#NAME?</v>
      </c>
      <c r="IC61" s="15" t="e">
        <f t="shared" ca="1" si="286"/>
        <v>#NAME?</v>
      </c>
      <c r="ID61" s="15" t="e">
        <f t="shared" ca="1" si="287"/>
        <v>#NAME?</v>
      </c>
      <c r="IE61" s="39" t="e">
        <f t="shared" ca="1" si="288"/>
        <v>#NAME?</v>
      </c>
      <c r="IF61" s="39" t="e">
        <f t="shared" ca="1" si="289"/>
        <v>#NAME?</v>
      </c>
      <c r="IG61" s="39" t="e">
        <f t="shared" ca="1" si="290"/>
        <v>#NAME?</v>
      </c>
      <c r="II61" s="15">
        <f t="shared" si="304"/>
        <v>42</v>
      </c>
    </row>
    <row r="62" spans="1:243">
      <c r="A62" s="15">
        <f t="shared" si="305"/>
        <v>42</v>
      </c>
      <c r="B62" s="15" t="s">
        <v>88</v>
      </c>
      <c r="C62" s="15" t="s">
        <v>533</v>
      </c>
      <c r="D62" s="15" t="s">
        <v>87</v>
      </c>
      <c r="E62" s="15" t="str">
        <f t="shared" si="236"/>
        <v>BABA34</v>
      </c>
      <c r="F62" s="15">
        <f t="shared" si="237"/>
        <v>42</v>
      </c>
      <c r="G62" s="15" t="str">
        <f t="shared" si="238"/>
        <v>Alibaba Group Holding Ltd</v>
      </c>
      <c r="H62" s="24">
        <v>9.237490000000001E-3</v>
      </c>
      <c r="I62" s="15" t="e" cm="1">
        <f t="array" aca="1" ref="I62" ca="1">_xll.BDP(C62,"GICS_SECTOR_NAME")</f>
        <v>#NAME?</v>
      </c>
      <c r="J62" s="15" t="e">
        <f t="shared" ca="1" si="239"/>
        <v>#NAME?</v>
      </c>
      <c r="K62" s="46" t="e" cm="1">
        <f t="array" aca="1" ref="K62" ca="1">_xll.BDP(C62,"BEST_PE_RATIO")</f>
        <v>#NAME?</v>
      </c>
      <c r="L62" s="46" t="e" cm="1">
        <f t="array" aca="1" ref="L62" ca="1">_xll.BDP(C62,"px_last")</f>
        <v>#NAME?</v>
      </c>
      <c r="M62" s="15" t="e" cm="1">
        <f t="array" aca="1" ref="M62" ca="1">_xll.BDP(C62,"COUNTRY_FULL_NAME")</f>
        <v>#NAME?</v>
      </c>
      <c r="N62" s="15" t="e" cm="1">
        <f t="array" aca="1" ref="N62" ca="1">_xll.BDP(C62,"px_last")</f>
        <v>#NAME?</v>
      </c>
      <c r="O62" s="15" t="e" cm="1">
        <f t="array" aca="1" ref="O62" ca="1">_xll.BDP(C62,"CRNCY")</f>
        <v>#NAME?</v>
      </c>
      <c r="Q62" s="15" t="e" cm="1">
        <f t="array" aca="1" ref="Q62" ca="1">_xll.BDP(C62,"GICS_SECTOR_NAME")</f>
        <v>#NAME?</v>
      </c>
      <c r="R62" s="15" t="e" cm="1">
        <f t="array" aca="1" ref="R62" ca="1">_xll.BDP(C62,"GICS_INDUSTRY_NAME")</f>
        <v>#NAME?</v>
      </c>
      <c r="S62" s="15" t="e" cm="1">
        <f t="array" aca="1" ref="S62" ca="1">_xll.BDP(C62,"GICS_INDUSTRY_GROUP_NAME")</f>
        <v>#NAME?</v>
      </c>
      <c r="T62" s="15" t="e" cm="1">
        <f t="array" aca="1" ref="T62" ca="1">_xll.BDP(C62,"GICS_SUB_INDUSTRY_NAME")</f>
        <v>#NAME?</v>
      </c>
      <c r="U62" s="15" t="s">
        <v>1525</v>
      </c>
      <c r="V62" s="15" t="e">
        <f ca="1">_xll.BDH(C62,"SALES_REV_TURN","FY 2009","FY 2009","Currency=USD","Period=FY","BEST_FPERIOD_OVERRIDE=FY","FILING_STATUS=MR","SCALING_FORMAT=MLN","FA_ADJUSTED=Adjusted","Sort=A","Dates=H","DateFormat=P","Fill=—","Direction=H","UseDPDF=Y")/M11</f>
        <v>#NAME?</v>
      </c>
      <c r="W62" s="15" t="e">
        <f ca="1">_xll.BDH(C62,"SALES_REV_TURN","FY 2019","FY 2019","Currency=USD","Period=FY","BEST_FPERIOD_OVERRIDE=FY","FILING_STATUS=MR","SCALING_FORMAT=MLN","FA_ADJUSTED=Adjusted","Sort=A","Dates=H","DateFormat=P","Fill=—","Direction=H","UseDPDF=Y")/M11</f>
        <v>#NAME?</v>
      </c>
      <c r="X62" s="15" t="e">
        <f ca="1">_xll.BDH(C62,"SALES_REV_TURN","FY 2020","FY 2020","Currency=USD","Period=FY","BEST_FPERIOD_OVERRIDE=FY","FILING_STATUS=MR","SCALING_FORMAT=MLN","FA_ADJUSTED=Adjusted","Sort=A","Dates=H","DateFormat=P","Fill=—","Direction=H","UseDPDF=Y")/M11</f>
        <v>#NAME?</v>
      </c>
      <c r="Y62" s="15" t="e">
        <f ca="1">_xll.BDH(C62,"SALES_REV_TURN","FY 2021","FY 2021","Currency=USD","Period=FY","BEST_FPERIOD_OVERRIDE=FY","FILING_STATUS=MR","SCALING_FORMAT=MLN","FA_ADJUSTED=Adjusted","Sort=A","Dates=H","DateFormat=P","Fill=—","Direction=H","UseDPDF=Y")/M11</f>
        <v>#NAME?</v>
      </c>
      <c r="Z62" s="15" t="e">
        <f ca="1">_xll.BDH(C62,"SALES_REV_TURN","FY 2022","FY 2022","Currency=USD","Period=FY","BEST_FPERIOD_OVERRIDE=FY","FILING_STATUS=MR","SCALING_FORMAT=MLN","FA_ADJUSTED=Adjusted","Sort=A","Dates=H","DateFormat=P","Fill=—","Direction=H","UseDPDF=Y")/M11</f>
        <v>#NAME?</v>
      </c>
      <c r="AA62" s="15" t="e">
        <f ca="1">+_xll.BDP($C62,AA$15,"BEST_FPERIOD_OVERRIDE="&amp;AA$16)/M11</f>
        <v>#NAME?</v>
      </c>
      <c r="AB62" s="15" t="e">
        <f ca="1">+_xll.BDP($C62,AB$15,"BEST_FPERIOD_OVERRIDE="&amp;AB$16)/M11</f>
        <v>#NAME?</v>
      </c>
      <c r="AC62" s="15" t="e">
        <f ca="1">+_xll.BDP($C62,AC$15,"BEST_FPERIOD_OVERRIDE="&amp;AC$16)</f>
        <v>#NAME?</v>
      </c>
      <c r="AD62" s="15" t="e">
        <f ca="1">+_xll.BDP($C62,AD$15,"BEST_FPERIOD_OVERRIDE="&amp;AD$16)</f>
        <v>#NAME?</v>
      </c>
      <c r="AF62" s="25" t="e">
        <f t="shared" ca="1" si="240"/>
        <v>#NAME?</v>
      </c>
      <c r="AG62" s="25" t="e">
        <f t="shared" ca="1" si="241"/>
        <v>#NAME?</v>
      </c>
      <c r="AH62" s="25" t="e">
        <f t="shared" ca="1" si="242"/>
        <v>#NAME?</v>
      </c>
      <c r="AI62" s="25" t="e">
        <f t="shared" ca="1" si="243"/>
        <v>#NAME?</v>
      </c>
      <c r="AJ62" s="25" t="e">
        <f t="shared" ca="1" si="244"/>
        <v>#NAME?</v>
      </c>
      <c r="AK62" s="25" t="e">
        <f t="shared" ca="1" si="245"/>
        <v>#NAME?</v>
      </c>
      <c r="AL62" s="25" t="e">
        <f t="shared" ca="1" si="291"/>
        <v>#NAME?</v>
      </c>
      <c r="AM62" s="25" t="e">
        <f t="shared" ca="1" si="246"/>
        <v>#NAME?</v>
      </c>
      <c r="AN62" s="25" t="e">
        <f t="shared" ca="1" si="247"/>
        <v>#NAME?</v>
      </c>
      <c r="AP62" s="15" t="e">
        <f ca="1">_xll.BDH(C62,"EBITDA","FY 2009","FY 2009","Currency=USD","Period=FY","BEST_FPERIOD_OVERRIDE=FY","FILING_STATUS=MR","SCALING_FORMAT=MLN","FA_ADJUSTED=Adjusted","Sort=A","Dates=H","DateFormat=P","Fill=—","Direction=H","UseDPDF=Y")/M11</f>
        <v>#NAME?</v>
      </c>
      <c r="AQ62" s="15" t="e">
        <f ca="1">_xll.BDH(C62,"EBITDA","FY 2019","FY 2019","Currency=USD","Period=FY","BEST_FPERIOD_OVERRIDE=FY","FILING_STATUS=MR","SCALING_FORMAT=MLN","FA_ADJUSTED=Adjusted","Sort=A","Dates=H","DateFormat=P","Fill=—","Direction=H","UseDPDF=Y")/M11</f>
        <v>#NAME?</v>
      </c>
      <c r="AR62" s="15" t="e">
        <f ca="1">_xll.BDH(C62,"EBITDA","FY 2020","FY 2020","Currency=USD","Period=FY","BEST_FPERIOD_OVERRIDE=FY","FILING_STATUS=MR","SCALING_FORMAT=MLN","FA_ADJUSTED=Adjusted","Sort=A","Dates=H","DateFormat=P","Fill=—","Direction=H","UseDPDF=Y")/M11</f>
        <v>#NAME?</v>
      </c>
      <c r="AS62" s="15" t="e">
        <f ca="1">_xll.BDH(C62,"EBITDA","FY 2021","FY 2021","Currency=USD","Period=FY","BEST_FPERIOD_OVERRIDE=FY","FILING_STATUS=MR","SCALING_FORMAT=MLN","FA_ADJUSTED=Adjusted","Sort=A","Dates=H","DateFormat=P","Fill=—","Direction=H","UseDPDF=Y")/M11</f>
        <v>#NAME?</v>
      </c>
      <c r="AT62" s="15" t="e">
        <f ca="1">_xll.BDH(C62,"EBITDA","FY 2022","FY 2022","Currency=USD","Period=FY","BEST_FPERIOD_OVERRIDE=FY","FILING_STATUS=MR","SCALING_FORMAT=MLN","FA_ADJUSTED=Adjusted","Sort=A","Dates=H","DateFormat=P","Fill=—","Direction=H","UseDPDF=Y")/M11</f>
        <v>#NAME?</v>
      </c>
      <c r="AU62" s="15" t="e">
        <f ca="1">+_xll.BDP($C62,AU$15,"BEST_FPERIOD_OVERRIDE="&amp;AU$16)/M11</f>
        <v>#NAME?</v>
      </c>
      <c r="AV62" s="15" t="e">
        <f ca="1">+_xll.BDP($C62,AV$15,"BEST_FPERIOD_OVERRIDE="&amp;AV$16)/M11</f>
        <v>#NAME?</v>
      </c>
      <c r="AW62" s="15" t="e">
        <f ca="1">+_xll.BDP($C62,AW$15,"BEST_FPERIOD_OVERRIDE="&amp;AW$16)/M11</f>
        <v>#NAME?</v>
      </c>
      <c r="AX62" s="15" t="e">
        <f ca="1">+_xll.BDP($C62,AX$15,"BEST_FPERIOD_OVERRIDE="&amp;AX$16)</f>
        <v>#NAME?</v>
      </c>
      <c r="AZ62" s="25" t="e">
        <f t="shared" ca="1" si="248"/>
        <v>#NAME?</v>
      </c>
      <c r="BA62" s="25" t="e">
        <f t="shared" ca="1" si="249"/>
        <v>#NAME?</v>
      </c>
      <c r="BB62" s="25" t="e">
        <f t="shared" ca="1" si="250"/>
        <v>#NAME?</v>
      </c>
      <c r="BC62" s="25" t="e">
        <f t="shared" ca="1" si="251"/>
        <v>#NAME?</v>
      </c>
      <c r="BD62" s="25" t="e">
        <f t="shared" ca="1" si="252"/>
        <v>#NAME?</v>
      </c>
      <c r="BE62" s="25" t="e">
        <f t="shared" ca="1" si="253"/>
        <v>#NAME?</v>
      </c>
      <c r="BF62" s="25" t="e">
        <f t="shared" ca="1" si="292"/>
        <v>#NAME?</v>
      </c>
      <c r="BG62" s="25" t="e">
        <f t="shared" ca="1" si="254"/>
        <v>#NAME?</v>
      </c>
      <c r="BH62" s="25" t="e">
        <f t="shared" ca="1" si="255"/>
        <v>#NAME?</v>
      </c>
      <c r="BJ62" s="25" t="e">
        <f t="shared" ca="1" si="256"/>
        <v>#NAME?</v>
      </c>
      <c r="BK62" s="25" t="e">
        <f t="shared" ca="1" si="257"/>
        <v>#NAME?</v>
      </c>
      <c r="BL62" s="25" t="e">
        <f t="shared" ca="1" si="258"/>
        <v>#NAME?</v>
      </c>
      <c r="BM62" s="25" t="e">
        <f t="shared" ca="1" si="259"/>
        <v>#NAME?</v>
      </c>
      <c r="BN62" s="25" t="e">
        <f t="shared" ca="1" si="260"/>
        <v>#NAME?</v>
      </c>
      <c r="BO62" s="25" t="e">
        <f t="shared" ca="1" si="261"/>
        <v>#NAME?</v>
      </c>
      <c r="BP62" s="25" t="e">
        <f t="shared" ca="1" si="262"/>
        <v>#NAME?</v>
      </c>
      <c r="BQ62" s="25" t="e">
        <f t="shared" ca="1" si="263"/>
        <v>#NAME?</v>
      </c>
      <c r="BR62" s="15" t="e">
        <f ca="1">_xll.BDH(C62,"EARN_FOR_COMMON","FY 2009","FY 2009","Currency=USD","Period=FY","BEST_FPERIOD_OVERRIDE=FY","FILING_STATUS=MR","SCALING_FORMAT=MLN","FA_ADJUSTED=Adjusted","Sort=A","Dates=H","DateFormat=P","Fill=—","Direction=H","UseDPDF=Y")/M11</f>
        <v>#NAME?</v>
      </c>
      <c r="BS62" s="15" t="e">
        <f ca="1">_xll.BDH(C62,"EARN_FOR_COMMON","FY 2019","FY 2019","Currency=USD","Period=FY","BEST_FPERIOD_OVERRIDE=FY","FILING_STATUS=MR","SCALING_FORMAT=MLN","FA_ADJUSTED=Adjusted","Sort=A","Dates=H","DateFormat=P","Fill=—","Direction=H","UseDPDF=Y")/M11</f>
        <v>#NAME?</v>
      </c>
      <c r="BT62" s="15" t="e">
        <f ca="1">_xll.BDH(C62,"EARN_FOR_COMMON","FY 2020","FY 2020","Currency=USD","Period=FY","BEST_FPERIOD_OVERRIDE=FY","FILING_STATUS=MR","SCALING_FORMAT=MLN","FA_ADJUSTED=Adjusted","Sort=A","Dates=H","DateFormat=P","Fill=—","Direction=H","UseDPDF=Y")/M11</f>
        <v>#NAME?</v>
      </c>
      <c r="BU62" s="15" t="e">
        <f ca="1">_xll.BDH(C62,"EARN_FOR_COMMON","FY 2021","FY 2021","Currency=USD","Period=FY","BEST_FPERIOD_OVERRIDE=FY","FILING_STATUS=MR","SCALING_FORMAT=MLN","FA_ADJUSTED=Adjusted","Sort=A","Dates=H","DateFormat=P","Fill=—","Direction=H","UseDPDF=Y")/M11</f>
        <v>#NAME?</v>
      </c>
      <c r="BV62" s="15" t="e">
        <f ca="1">_xll.BDH(C62,"EARN_FOR_COMMON","FY 2022","FY 2022","Currency=USD","Period=FY","BEST_FPERIOD_OVERRIDE=FY","FILING_STATUS=MR","SCALING_FORMAT=MLN","FA_ADJUSTED=Adjusted","Sort=A","Dates=H","DateFormat=P","Fill=—","Direction=H","UseDPDF=Y")/M11</f>
        <v>#NAME?</v>
      </c>
      <c r="BW62" s="15" t="e">
        <f ca="1">+_xll.BDP($C62,BW$15,"BEST_FPERIOD_OVERRIDE="&amp;BW$16)/M11</f>
        <v>#NAME?</v>
      </c>
      <c r="BX62" s="15" t="e">
        <f ca="1">+_xll.BDP($C62,BX$15,"BEST_FPERIOD_OVERRIDE="&amp;BX$16)/M11</f>
        <v>#NAME?</v>
      </c>
      <c r="BY62" s="15" t="e">
        <f ca="1">+_xll.BDP($C62,BY$15,"BEST_FPERIOD_OVERRIDE="&amp;BY$16)/M11</f>
        <v>#NAME?</v>
      </c>
      <c r="BZ62" s="15" t="e">
        <f ca="1">+_xll.BDP($C62,BZ$15,"BEST_FPERIOD_OVERRIDE="&amp;BZ$16)</f>
        <v>#NAME?</v>
      </c>
      <c r="CB62" s="25" t="e">
        <f t="shared" ca="1" si="264"/>
        <v>#NAME?</v>
      </c>
      <c r="CC62" s="25" t="e">
        <f t="shared" ca="1" si="265"/>
        <v>#NAME?</v>
      </c>
      <c r="CD62" s="25" t="e">
        <f t="shared" ca="1" si="266"/>
        <v>#NAME?</v>
      </c>
      <c r="CE62" s="25" t="e">
        <f t="shared" ca="1" si="267"/>
        <v>#NAME?</v>
      </c>
      <c r="CF62" s="25" t="e">
        <f t="shared" ca="1" si="268"/>
        <v>#NAME?</v>
      </c>
      <c r="CG62" s="25" t="e">
        <f t="shared" ca="1" si="269"/>
        <v>#NAME?</v>
      </c>
      <c r="CH62" s="25" t="e">
        <f t="shared" ca="1" si="293"/>
        <v>#NAME?</v>
      </c>
      <c r="CI62" s="25" t="e">
        <f t="shared" ca="1" si="270"/>
        <v>#NAME?</v>
      </c>
      <c r="CJ62" s="25" t="e">
        <f t="shared" ca="1" si="271"/>
        <v>#NAME?</v>
      </c>
      <c r="CM62" s="25" t="e">
        <f t="shared" ca="1" si="294"/>
        <v>#NAME?</v>
      </c>
      <c r="CN62" s="25" t="e">
        <f t="shared" ca="1" si="295"/>
        <v>#NAME?</v>
      </c>
      <c r="CO62" s="25" t="e">
        <f t="shared" ca="1" si="296"/>
        <v>#NAME?</v>
      </c>
      <c r="CP62" s="25" t="e">
        <f t="shared" ca="1" si="297"/>
        <v>#NAME?</v>
      </c>
      <c r="CQ62" s="25" t="e">
        <f t="shared" ca="1" si="298"/>
        <v>#NAME?</v>
      </c>
      <c r="CR62" s="25" t="e">
        <f t="shared" ca="1" si="299"/>
        <v>#NAME?</v>
      </c>
      <c r="CS62" s="25" t="e">
        <f t="shared" ca="1" si="300"/>
        <v>#NAME?</v>
      </c>
      <c r="CT62" s="15" t="e">
        <f t="shared" ca="1" si="301"/>
        <v>#NAME?</v>
      </c>
      <c r="CU62" s="25">
        <f>_xll.BDH($C62,"RETURN_ON_INV_CAPITAL","FY 2019","FY 2019","Currency=USD","Period=FY","BEST_FPERIOD_OVERRIDE=FY","FILING_STATUS=MR","FA_ADJUSTED=GAAP","Sort=A","Dates=H","DateFormat=P","Fill=—","Direction=H","UseDPDF=Y")/100</f>
        <v>6.9158999999999998E-2</v>
      </c>
      <c r="CV62" s="25">
        <f>_xll.BDH($C62,"RETURN_ON_INV_CAPITAL","FY 2020","FY 2020","Currency=USD","Period=FY","BEST_FPERIOD_OVERRIDE=FY","FILING_STATUS=MR","FA_ADJUSTED=GAAP","Sort=A","Dates=H","DateFormat=P","Fill=—","Direction=H","UseDPDF=Y")/100</f>
        <v>7.9555000000000001E-2</v>
      </c>
      <c r="CW62" s="25">
        <f>_xll.BDH($C62,"RETURN_ON_INV_CAPITAL","FY 2021","FY 2021","Currency=USD","Period=FY","BEST_FPERIOD_OVERRIDE=FY","FILING_STATUS=MR","FA_ADJUSTED=GAAP","Sort=A","Dates=H","DateFormat=P","Fill=—","Direction=H","UseDPDF=Y")/100</f>
        <v>6.6715999999999998E-2</v>
      </c>
      <c r="CX62" s="25">
        <f>_xll.BDH(C62,"RETURN_COM_EQY","FY 2022","FY 2022","Currency=USD","Period=FY","BEST_FPERIOD_OVERRIDE=FY","FILING_STATUS=MR","FA_ADJUSTED=GAAP","Sort=A","Dates=H","DateFormat=P","Fill=—","Direction=H","UseDPDF=Y")/100</f>
        <v>6.5706000000000001E-2</v>
      </c>
      <c r="CZ62" s="15">
        <f>_xll.BDH($C62,"RETURN_COM_EQY","FY 2019","FY 2019","Currency=USD","Period=FY","BEST_FPERIOD_OVERRIDE=FY","FILING_STATUS=MR","FA_ADJUSTED=GAAP","Sort=A","Dates=H","DateFormat=P","Fill=—","Direction=H","UseDPDF=Y")/100</f>
        <v>0.204177</v>
      </c>
      <c r="DA62" s="15">
        <f>_xll.BDH($C62,"RETURN_COM_EQY","FY 2020","FY 2020","Currency=USD","Period=FY","BEST_FPERIOD_OVERRIDE=FY","FILING_STATUS=MR","FA_ADJUSTED=GAAP","Sort=A","Dates=H","DateFormat=P","Fill=—","Direction=H","UseDPDF=Y")/100</f>
        <v>0.23926900000000001</v>
      </c>
      <c r="DB62" s="15">
        <f>_xll.BDH($C62,"RETURN_COM_EQY","FY 2021","FY 2021","Currency=USD","Period=FY","BEST_FPERIOD_OVERRIDE=FY","FILING_STATUS=MR","FA_ADJUSTED=GAAP","Sort=A","Dates=H","DateFormat=P","Fill=—","Direction=H","UseDPDF=Y")/100</f>
        <v>0.17757799999999999</v>
      </c>
      <c r="DC62" s="25">
        <f>_xll.BDH(C62,"RETURN_COM_EQY","FY 2022","FY 2022","Currency=USD","Period=FY","BEST_FPERIOD_OVERRIDE=FY","FILING_STATUS=MR","FA_ADJUSTED=GAAP","Sort=A","Dates=H","DateFormat=P","Fill=—","Direction=H","UseDPDF=Y")</f>
        <v>6.5705999999999998</v>
      </c>
      <c r="DD62" s="15" t="e">
        <f ca="1">(_xll.BDP(C62,"BEST_ROE","best_fperiod_override=23Y"))/100</f>
        <v>#NAME?</v>
      </c>
      <c r="DF62" s="25" t="e">
        <f ca="1">(_xll.BDP($C62,"BEST_DIV_YLD","best_fperiod_override=19Y"))/100</f>
        <v>#NAME?</v>
      </c>
      <c r="DG62" s="25" t="e">
        <f ca="1">(_xll.BDP($C62,"BEST_DIV_YLD","best_fperiod_override=20Y"))/100</f>
        <v>#NAME?</v>
      </c>
      <c r="DH62" s="25" t="e">
        <f ca="1">(_xll.BDP($C62,"BEST_DIV_YLD","best_fperiod_override=21Y"))/100</f>
        <v>#NAME?</v>
      </c>
      <c r="DI62" s="25" t="e">
        <f ca="1">(_xll.BDP($C62,"BEST_DIV_YLD","best_fperiod_override=22Y"))/100</f>
        <v>#NAME?</v>
      </c>
      <c r="DJ62" s="25" t="e">
        <f ca="1">(_xll.BDP($C62,"BEST_DIV_YLD","best_fperiod_override=23Y"))/100</f>
        <v>#NAME?</v>
      </c>
      <c r="DL62" s="48" t="e" cm="1">
        <f t="array" aca="1" ref="DL62" ca="1">_xll.BDP($C62,$DL$12)/1000/M11</f>
        <v>#NAME?</v>
      </c>
      <c r="DM62" s="48" t="e" cm="1">
        <f t="array" aca="1" ref="DM62" ca="1">_xll.BDP($C62,$DL$13)*1000/M11</f>
        <v>#NAME?</v>
      </c>
      <c r="DN62" s="48" t="e">
        <f t="shared" ca="1" si="273"/>
        <v>#NAME?</v>
      </c>
      <c r="DO62" s="48" t="e" cm="1">
        <f t="array" aca="1" ref="DO62" ca="1">_xll.BDP($C62,$DL$15)*1000</f>
        <v>#NAME?</v>
      </c>
      <c r="DQ62" s="15" t="e" cm="1">
        <f t="array" aca="1" ref="DQ62" ca="1">_xll.BDP(C62,"WACC")</f>
        <v>#NAME?</v>
      </c>
      <c r="DR62" s="15" t="e" cm="1">
        <f t="array" aca="1" ref="DR62" ca="1">_xll.BDP(C62,"WACC_COST_EQUITY")</f>
        <v>#NAME?</v>
      </c>
      <c r="DS62" s="15" t="e" cm="1">
        <f t="array" aca="1" ref="DS62" ca="1">_xll.BDP(C62,"WACC_COST_EQUITY")</f>
        <v>#NAME?</v>
      </c>
      <c r="DU62" s="15" t="e" cm="1">
        <f t="array" aca="1" ref="DU62" ca="1">_xll.BDP(C62,"BEST_PE_RATIO")</f>
        <v>#NAME?</v>
      </c>
      <c r="DV62" s="15" t="e" cm="1">
        <f t="array" aca="1" ref="DV62" ca="1">_xll.BDP(C62,"FIVE_YR_AVG_PRICE_EARNINGS")</f>
        <v>#NAME?</v>
      </c>
      <c r="DW62" s="15" t="e" cm="1">
        <f t="array" aca="1" ref="DW62" ca="1">_xll.BDP(C62,"10_YEAR_MOVING_AVERAGE_PE")</f>
        <v>#NAME?</v>
      </c>
      <c r="DY62" s="15" t="e" cm="1">
        <f t="array" aca="1" ref="DY62" ca="1">_xll.BDP(C62,"BEST_CUR_EV_TO_EBITDA")</f>
        <v>#NAME?</v>
      </c>
      <c r="DZ62" s="15" t="e" cm="1">
        <f t="array" aca="1" ref="DZ62" ca="1">_xll.BDP(C62,"FIVE_YEAR_AVG_EV_TO_T12_EBITDA")</f>
        <v>#NAME?</v>
      </c>
      <c r="EB62" s="15" t="e" cm="1">
        <f t="array" aca="1" ref="EB62" ca="1">_xll.BDP(C62,"BEST_PX_BPS_RATIO")</f>
        <v>#NAME?</v>
      </c>
      <c r="EC62" s="15" t="e" cm="1">
        <f t="array" aca="1" ref="EC62" ca="1">_xll.BDP(C62,"FIVE_YEAR_AVG_PRICE_BOOK")</f>
        <v>#NAME?</v>
      </c>
      <c r="ED62" s="15" t="e" cm="1">
        <f t="array" aca="1" ref="ED62" ca="1">_xll.BDP(C62,"EV_TO_T12M_SALES")</f>
        <v>#NAME?</v>
      </c>
      <c r="EE62" s="15" t="e" cm="1">
        <f t="array" aca="1" ref="EE62" ca="1">_xll.BDP(C62,"AVERAGE_EV_TO_T12M_SALES")</f>
        <v>#NAME?</v>
      </c>
      <c r="EF62" s="15" t="e">
        <f ca="1">_xll.BDP(C62,"BEST_CURRENT_EV_BEST_SALES","best_fperiod_override=23Y")</f>
        <v>#NAME?</v>
      </c>
      <c r="EH62" s="15" t="e" cm="1">
        <f t="array" aca="1" ref="EH62" ca="1">_xll.BDP(C62,"CF_FREE_CASH_FLOW")/M11</f>
        <v>#NAME?</v>
      </c>
      <c r="EI62" s="15" t="e" cm="1">
        <f t="array" aca="1" ref="EI62" ca="1">_xll.BDP(C62,"FREE_CASH_FLOW_YIELD")/100</f>
        <v>#NAME?</v>
      </c>
      <c r="EJ62" s="15" t="e" cm="1">
        <f t="array" aca="1" ref="EJ62" ca="1">_xll.BDP(C62,"TRAIL_12M_FREE_CASH_FLOW_PER_SH")/M11</f>
        <v>#NAME?</v>
      </c>
      <c r="EL62" s="15" t="e" cm="1">
        <f t="array" aca="1" ref="EL62" ca="1">_xll.BDP(C62,"CF_CASH_FROM_OPER")/M11</f>
        <v>#NAME?</v>
      </c>
      <c r="EM62" s="15" t="e" cm="1">
        <f t="array" aca="1" ref="EM62" ca="1">_xll.BDP(C62,"CF_CASH_FROM_INV_ACT")/M11</f>
        <v>#NAME?</v>
      </c>
      <c r="EN62" s="15" t="e" cm="1">
        <f t="array" aca="1" ref="EN62" ca="1">_xll.BDP(C62,"CF_CASH_FROM_FNC_ACT")/M11</f>
        <v>#NAME?</v>
      </c>
      <c r="EP62" s="15" t="e" cm="1">
        <f t="array" aca="1" ref="EP62" ca="1">_xll.BDP(C62,"TOT_ANALYST_REC")</f>
        <v>#NAME?</v>
      </c>
      <c r="EQ62" s="15" t="e" cm="1">
        <f t="array" aca="1" ref="EQ62" ca="1">_xll.BDP(C62,"TOT_BUY_REC")</f>
        <v>#NAME?</v>
      </c>
      <c r="ER62" s="15" t="e" cm="1">
        <f t="array" aca="1" ref="ER62" ca="1">_xll.BDP(C62,"TOT_HOLD_REC")</f>
        <v>#NAME?</v>
      </c>
      <c r="ES62" s="15" t="e" cm="1">
        <f t="array" aca="1" ref="ES62" ca="1">_xll.BDP(C62,"TOT_SELL_REC")</f>
        <v>#NAME?</v>
      </c>
      <c r="ET62" s="15" t="e" cm="1">
        <f t="array" aca="1" ref="ET62" ca="1">_xll.BDP(C62,"EQY_REC_CONS")</f>
        <v>#NAME?</v>
      </c>
      <c r="EV62" s="15" t="e" cm="1">
        <f t="array" aca="1" ref="EV62" ca="1">_xll.BDP(C62,"BEST_TARGET_HI")</f>
        <v>#NAME?</v>
      </c>
      <c r="EW62" s="15" t="e" cm="1">
        <f t="array" aca="1" ref="EW62" ca="1">_xll.BDP(C62,"BEST_TARGET_LO")</f>
        <v>#NAME?</v>
      </c>
      <c r="EX62" s="15" t="e" cm="1">
        <f t="array" aca="1" ref="EX62" ca="1">_xll.BDP(C62,"BEST_TARGET_MEDIAN")</f>
        <v>#NAME?</v>
      </c>
      <c r="EZ62" s="15" t="e" cm="1">
        <f t="array" aca="1" ref="EZ62" ca="1">_xll.BDP(C62,"BEST_TARGET_1WK_CHG")</f>
        <v>#NAME?</v>
      </c>
      <c r="FA62" s="15" t="e" cm="1">
        <f t="array" aca="1" ref="FA62" ca="1">_xll.BDP(C62,"BEST_TARGET_4WK_CHG")</f>
        <v>#NAME?</v>
      </c>
      <c r="FB62" s="15" t="e" cm="1">
        <f t="array" aca="1" ref="FB62" ca="1">_xll.BDP(C62,"BEST_TARGET_3MO_CHG")</f>
        <v>#NAME?</v>
      </c>
      <c r="FC62" s="15" t="e" cm="1">
        <f t="array" aca="1" ref="FC62" ca="1">_xll.BDP(C62,"BEST_TARGET_6MO_CHG")</f>
        <v>#NAME?</v>
      </c>
      <c r="FE62" s="15" t="e" cm="1">
        <f t="array" aca="1" ref="FE62" ca="1">_xll.BDP(C62,"ANNOUNCEMENT_DT")</f>
        <v>#NAME?</v>
      </c>
      <c r="FF62" s="15" t="e" cm="1">
        <f t="array" aca="1" ref="FF62" ca="1">_xll.BDP(C62,"EXPECTED_REPORT_DT")</f>
        <v>#NAME?</v>
      </c>
      <c r="FG62" s="15" t="e" cm="1">
        <f t="array" aca="1" ref="FG62" ca="1">_xll.BDP(C62,"EARNINGS_RELATED_IMPLIED_MOVE")</f>
        <v>#NAME?</v>
      </c>
      <c r="FI62" s="15" t="e" cm="1">
        <f t="array" aca="1" ref="FI62" ca="1">_xll.BDP(C62,"SALES_SURPRISE_LAST_QTR")</f>
        <v>#NAME?</v>
      </c>
      <c r="FJ62" s="15" t="e" cm="1">
        <f t="array" aca="1" ref="FJ62" ca="1">_xll.BDP(C62,"EPS_SURPRISE_LAST_QTR")</f>
        <v>#NAME?</v>
      </c>
      <c r="FL62" s="15" t="e">
        <f ca="1">(_xll.BDP(C62,"VOLUME_AVG_5D"))/1000</f>
        <v>#NAME?</v>
      </c>
      <c r="FM62" s="15" t="e">
        <f ca="1">(_xll.BDP(C62,"VOLUME_AVG_3M"))/1000</f>
        <v>#NAME?</v>
      </c>
      <c r="FN62" s="15" t="e">
        <f ca="1">(_xll.BDP(C62,"VOLUME_AVG_6M"))/1000</f>
        <v>#NAME?</v>
      </c>
      <c r="FP62" s="15" t="e" cm="1">
        <f t="array" aca="1" ref="FP62" ca="1">_xll.BDP(C62,"CIE_DES")</f>
        <v>#NAME?</v>
      </c>
      <c r="FQ62" s="15" t="s">
        <v>887</v>
      </c>
      <c r="FS62" s="15" t="e" cm="1">
        <f t="array" aca="1" ref="FS62" ca="1">_xll.BDP(C62,"HIGH_52WEEK")</f>
        <v>#NAME?</v>
      </c>
      <c r="FT62" s="15" t="e" cm="1">
        <f t="array" aca="1" ref="FT62" ca="1">_xll.BDP(C62,"LOW_52WEEK")</f>
        <v>#NAME?</v>
      </c>
      <c r="FV62" s="15" t="e" cm="1">
        <f t="array" aca="1" ref="FV62" ca="1">_xll.BDP(C62,"CHG_PCT_WTD")</f>
        <v>#NAME?</v>
      </c>
      <c r="FW62" s="15" t="e" cm="1">
        <f t="array" aca="1" ref="FW62" ca="1">_xll.BDP(C62,"CHG_PCT_MTD")</f>
        <v>#NAME?</v>
      </c>
      <c r="FX62" s="15" t="e" cm="1">
        <f t="array" aca="1" ref="FX62" ca="1">_xll.BDP(C62,"CHG_PCT_YTD")</f>
        <v>#NAME?</v>
      </c>
      <c r="FY62" s="15" t="e" cm="1">
        <f t="array" aca="1" ref="FY62" ca="1">_xll.BDP(C62,"CHG_PCT_1YR")</f>
        <v>#NAME?</v>
      </c>
      <c r="GA62" s="15" t="e">
        <f ca="1">_xll.BDP($C62,"BEST_NET_DEBT","best_fperiod_override=19Y")/M11</f>
        <v>#NAME?</v>
      </c>
      <c r="GB62" s="15" t="e">
        <f ca="1">_xll.BDP($C62,"BEST_NET_DEBT","best_fperiod_override=20Y")/M11</f>
        <v>#NAME?</v>
      </c>
      <c r="GC62" s="15" t="e">
        <f ca="1">_xll.BDP($C62,"BEST_NET_DEBT","best_fperiod_override=21Y")/M11</f>
        <v>#NAME?</v>
      </c>
      <c r="GD62" s="15" t="e">
        <f ca="1">_xll.BDP($C62,"BEST_NET_DEBT","best_fperiod_override=22Y")/M11</f>
        <v>#NAME?</v>
      </c>
      <c r="GE62" s="15" t="e">
        <f ca="1">_xll.BDP($C62,"BEST_NET_DEBT","best_fperiod_override=23Y")/M11</f>
        <v>#NAME?</v>
      </c>
      <c r="GG62" s="15" t="e">
        <f t="shared" ca="1" si="274"/>
        <v>#NAME?</v>
      </c>
      <c r="GH62" s="15" t="e">
        <f t="shared" ca="1" si="275"/>
        <v>#NAME?</v>
      </c>
      <c r="GI62" s="15" t="e">
        <f t="shared" ca="1" si="276"/>
        <v>#NAME?</v>
      </c>
      <c r="GJ62" s="15" t="e">
        <f t="shared" ca="1" si="277"/>
        <v>#NAME?</v>
      </c>
      <c r="GK62" s="15" t="e">
        <f t="shared" ca="1" si="278"/>
        <v>#NAME?</v>
      </c>
      <c r="GM62" s="15" t="e" cm="1">
        <f t="array" aca="1" ref="GM62" ca="1">_xll.BDP(C62,"NET_DEBT_TO_EBITDA")</f>
        <v>#NAME?</v>
      </c>
      <c r="GN62" s="15" t="e" cm="1">
        <f t="array" aca="1" ref="GN62" ca="1">_xll.BDP(C62,"EBIT_TO_INT_EXP")</f>
        <v>#NAME?</v>
      </c>
      <c r="GO62" s="15" t="e" cm="1">
        <f t="array" aca="1" ref="GO62" ca="1">_xll.BDP(C62,"TOT_DEBT_TO_TOT_EQY")</f>
        <v>#NAME?</v>
      </c>
      <c r="GP62" s="15" t="e" cm="1">
        <f t="array" aca="1" ref="GP62" ca="1">_xll.BDP(C62,"TOT_DEBT_TO_TOT_ASSET")</f>
        <v>#NAME?</v>
      </c>
      <c r="GQ62" s="15" t="e" cm="1">
        <f t="array" aca="1" ref="GQ62" ca="1">_xll.BDP(C62,"ALTMAN_Z_SCORE")</f>
        <v>#NAME?</v>
      </c>
      <c r="GR62" s="15" t="e" cm="1">
        <f t="array" aca="1" ref="GR62" ca="1">_xll.BDP(C62,"CASH_%_CURRENT_MARKET_CAP")</f>
        <v>#NAME?</v>
      </c>
      <c r="GS62" s="15" t="e" cm="1">
        <f t="array" aca="1" ref="GS62" ca="1">_xll.BDP(C62,"CASH_TO_TOT_ASSET")</f>
        <v>#NAME?</v>
      </c>
      <c r="GU62" s="15" t="e" cm="1">
        <f t="array" aca="1" ref="GU62" ca="1">_xll.BDP(C62,"BOARD_SIZE")</f>
        <v>#NAME?</v>
      </c>
      <c r="GV62" s="15" t="e" cm="1">
        <f t="array" aca="1" ref="GV62" ca="1">_xll.BDP(C62,"PCT_INDEPENDENT_DIRECTORS")</f>
        <v>#NAME?</v>
      </c>
      <c r="GW62" s="15" t="e" cm="1">
        <f t="array" aca="1" ref="GW62" ca="1">_xll.BDP(C62,"BOARD_MEETING_ATTENDANCE_PCT")</f>
        <v>#NAME?</v>
      </c>
      <c r="GX62" s="15" t="e" cm="1">
        <f t="array" aca="1" ref="GX62" ca="1">_xll.BDP(C62,"BOARD_MEETINGS_PER_YR")</f>
        <v>#NAME?</v>
      </c>
      <c r="GY62" s="15" t="e" cm="1">
        <f t="array" aca="1" ref="GY62" ca="1">_xll.BDP(C62,"NUMBER_OF_WOMEN_ON_BOARD")</f>
        <v>#NAME?</v>
      </c>
      <c r="GZ62" s="15" t="e" cm="1">
        <f t="array" aca="1" ref="GZ62" ca="1">_xll.BDP(C62,"BOARD_AVERAGE_TENURE")</f>
        <v>#NAME?</v>
      </c>
      <c r="HA62" s="15" t="e" cm="1">
        <f t="array" aca="1" ref="HA62" ca="1">_xll.BDP(C62,"BOARD_AVERAGE_AGE")</f>
        <v>#NAME?</v>
      </c>
      <c r="HC62" s="15" t="e" cm="1">
        <f t="array" aca="1" ref="HC62" ca="1">_xll.BDP(C62,"TOT_COMP_AW_TO_CEO_&amp;_EQUIV")</f>
        <v>#NAME?</v>
      </c>
      <c r="HD62" s="15" t="e" cm="1">
        <f t="array" aca="1" ref="HD62" ca="1">_xll.BDP(C62,"TOT_COMPENSATION_AW_TO_EXECS")</f>
        <v>#NAME?</v>
      </c>
      <c r="HE62" s="15" t="e" cm="1">
        <f t="array" aca="1" ref="HE62" ca="1">_xll.BDP(C62,"CF_STOCK_BASED_COMPENSATION")</f>
        <v>#NAME?</v>
      </c>
      <c r="HF62" s="15" t="e" cm="1">
        <f t="array" aca="1" ref="HF62" ca="1">_xll.BDP(C62,"AVERAGE_BOD_TOTAL_COMPENSATION")</f>
        <v>#NAME?</v>
      </c>
      <c r="HH62" s="15" t="e" cm="1">
        <f t="array" aca="1" ref="HH62" ca="1">_xll.BDP(C62,"ISS_QUALITYSCORE")</f>
        <v>#NAME?</v>
      </c>
      <c r="HK62" s="15" t="e" cm="1">
        <f t="array" aca="1" ref="HK62" ca="1">_xll.BDP(C62,"EQY_SH_OUT")</f>
        <v>#NAME?</v>
      </c>
      <c r="HL62" s="15" t="e">
        <f t="shared" ca="1" si="279"/>
        <v>#NAME?</v>
      </c>
      <c r="HN62" s="15">
        <v>8.5</v>
      </c>
      <c r="HO62" s="15">
        <v>2</v>
      </c>
      <c r="HP62" s="39" t="e">
        <f t="shared" ca="1" si="280"/>
        <v>#NAME?</v>
      </c>
      <c r="HQ62" s="15" t="e">
        <f t="shared" ca="1" si="281"/>
        <v>#NAME?</v>
      </c>
      <c r="HS62" s="15" t="e">
        <f t="shared" ca="1" si="302"/>
        <v>#NAME?</v>
      </c>
      <c r="HU62" s="15" t="e">
        <f t="shared" ca="1" si="282"/>
        <v>#NAME?</v>
      </c>
      <c r="HW62" s="15" t="e">
        <f t="shared" ca="1" si="303"/>
        <v>#NAME?</v>
      </c>
      <c r="HY62" s="39" t="e">
        <f t="shared" ca="1" si="283"/>
        <v>#NAME?</v>
      </c>
      <c r="IA62" s="15" t="e">
        <f t="shared" ca="1" si="284"/>
        <v>#NAME?</v>
      </c>
      <c r="IB62" s="15" t="e">
        <f t="shared" ca="1" si="285"/>
        <v>#NAME?</v>
      </c>
      <c r="IC62" s="15" t="e">
        <f t="shared" ca="1" si="286"/>
        <v>#NAME?</v>
      </c>
      <c r="ID62" s="15" t="e">
        <f t="shared" ca="1" si="287"/>
        <v>#NAME?</v>
      </c>
      <c r="IE62" s="39" t="e">
        <f t="shared" ca="1" si="288"/>
        <v>#NAME?</v>
      </c>
      <c r="IF62" s="39" t="e">
        <f t="shared" ca="1" si="289"/>
        <v>#NAME?</v>
      </c>
      <c r="IG62" s="39" t="e">
        <f t="shared" ca="1" si="290"/>
        <v>#NAME?</v>
      </c>
      <c r="II62" s="15">
        <f t="shared" si="304"/>
        <v>43</v>
      </c>
    </row>
    <row r="63" spans="1:243">
      <c r="A63" s="15">
        <f t="shared" si="305"/>
        <v>43</v>
      </c>
      <c r="B63" s="15" t="s">
        <v>90</v>
      </c>
      <c r="C63" s="15" t="s">
        <v>534</v>
      </c>
      <c r="D63" s="15" t="s">
        <v>89</v>
      </c>
      <c r="E63" s="15" t="str">
        <f t="shared" si="236"/>
        <v>BBYY34</v>
      </c>
      <c r="F63" s="15">
        <f t="shared" si="237"/>
        <v>43</v>
      </c>
      <c r="G63" s="15" t="str">
        <f t="shared" si="238"/>
        <v>Best Buy Co Inc</v>
      </c>
      <c r="H63" s="24">
        <v>6.3758999999999994E-4</v>
      </c>
      <c r="I63" s="15" t="e" cm="1">
        <f t="array" aca="1" ref="I63" ca="1">_xll.BDP(C63,"GICS_SECTOR_NAME")</f>
        <v>#NAME?</v>
      </c>
      <c r="J63" s="15" t="e">
        <f t="shared" ca="1" si="239"/>
        <v>#NAME?</v>
      </c>
      <c r="K63" s="46" t="e" cm="1">
        <f t="array" aca="1" ref="K63" ca="1">_xll.BDP(C63,"BEST_PE_RATIO")</f>
        <v>#NAME?</v>
      </c>
      <c r="L63" s="46" t="e" cm="1">
        <f t="array" aca="1" ref="L63" ca="1">_xll.BDP(C63,"px_last")</f>
        <v>#NAME?</v>
      </c>
      <c r="M63" s="15" t="e" cm="1">
        <f t="array" aca="1" ref="M63" ca="1">_xll.BDP(C63,"COUNTRY_FULL_NAME")</f>
        <v>#NAME?</v>
      </c>
      <c r="N63" s="15" t="e" cm="1">
        <f t="array" aca="1" ref="N63" ca="1">_xll.BDP(C63,"px_last")</f>
        <v>#NAME?</v>
      </c>
      <c r="O63" s="15" t="e" cm="1">
        <f t="array" aca="1" ref="O63" ca="1">_xll.BDP(C63,"CRNCY")</f>
        <v>#NAME?</v>
      </c>
      <c r="Q63" s="15" t="e" cm="1">
        <f t="array" aca="1" ref="Q63" ca="1">_xll.BDP(C63,"GICS_SECTOR_NAME")</f>
        <v>#NAME?</v>
      </c>
      <c r="R63" s="15" t="e" cm="1">
        <f t="array" aca="1" ref="R63" ca="1">_xll.BDP(C63,"GICS_INDUSTRY_NAME")</f>
        <v>#NAME?</v>
      </c>
      <c r="S63" s="15" t="e" cm="1">
        <f t="array" aca="1" ref="S63" ca="1">_xll.BDP(C63,"GICS_INDUSTRY_GROUP_NAME")</f>
        <v>#NAME?</v>
      </c>
      <c r="T63" s="15" t="e" cm="1">
        <f t="array" aca="1" ref="T63" ca="1">_xll.BDP(C63,"GICS_SUB_INDUSTRY_NAME")</f>
        <v>#NAME?</v>
      </c>
      <c r="U63" s="15" t="s">
        <v>1521</v>
      </c>
      <c r="V63" s="15">
        <f>_xll.BDH(C63,"SALES_REV_TURN","FY 2009","FY 2009","Currency=USD","Period=FY","BEST_FPERIOD_OVERRIDE=FY","FILING_STATUS=MR","SCALING_FORMAT=MLN","FA_ADJUSTED=Adjusted","Sort=A","Dates=H","DateFormat=P","Fill=—","Direction=H","UseDPDF=Y")</f>
        <v>45015</v>
      </c>
      <c r="W63" s="15">
        <f>_xll.BDH(C63,"SALES_REV_TURN","FY 2019","FY 2019","Currency=USD","Period=FY","BEST_FPERIOD_OVERRIDE=FY","FILING_STATUS=MR","SCALING_FORMAT=MLN","FA_ADJUSTED=Adjusted","Sort=A","Dates=H","DateFormat=P","Fill=—","Direction=H","UseDPDF=Y")</f>
        <v>42879</v>
      </c>
      <c r="X63" s="15">
        <f>_xll.BDH(C63,"SALES_REV_TURN","FY 2020","FY 2020","Currency=USD","Period=FY","BEST_FPERIOD_OVERRIDE=FY","FILING_STATUS=MR","SCALING_FORMAT=MLN","FA_ADJUSTED=Adjusted","Sort=A","Dates=H","DateFormat=P","Fill=—","Direction=H","UseDPDF=Y")</f>
        <v>43638</v>
      </c>
      <c r="Y63" s="15">
        <f>_xll.BDH(C63,"SALES_REV_TURN","FY 2021","FY 2021","Currency=USD","Period=FY","BEST_FPERIOD_OVERRIDE=FY","FILING_STATUS=MR","SCALING_FORMAT=MLN","FA_ADJUSTED=Adjusted","Sort=A","Dates=H","DateFormat=P","Fill=—","Direction=H","UseDPDF=Y")</f>
        <v>47262</v>
      </c>
      <c r="Z63" s="15">
        <f>_xll.BDH(C63,"SALES_REV_TURN","FY 2022","FY 2022","Currency=USD","Period=FY","BEST_FPERIOD_OVERRIDE=FY","FILING_STATUS=MR","SCALING_FORMAT=MLN","FA_ADJUSTED=Adjusted","Sort=A","Dates=H","DateFormat=P","Fill=—","Direction=H","UseDPDF=Y")</f>
        <v>51761</v>
      </c>
      <c r="AA63" s="15" t="e">
        <f ca="1">+_xll.BDP($C63,AA$15,"BEST_FPERIOD_OVERRIDE="&amp;AA$16)</f>
        <v>#NAME?</v>
      </c>
      <c r="AB63" s="15" t="e">
        <f ca="1">+_xll.BDP($C63,AB$15,"BEST_FPERIOD_OVERRIDE="&amp;AB$16)</f>
        <v>#NAME?</v>
      </c>
      <c r="AC63" s="15" t="e">
        <f ca="1">+_xll.BDP($C63,AC$15,"BEST_FPERIOD_OVERRIDE="&amp;AC$16)</f>
        <v>#NAME?</v>
      </c>
      <c r="AD63" s="15" t="e">
        <f ca="1">+_xll.BDP($C63,AD$15,"BEST_FPERIOD_OVERRIDE="&amp;AD$16)</f>
        <v>#NAME?</v>
      </c>
      <c r="AF63" s="25">
        <f t="shared" si="240"/>
        <v>1.7700972504022916E-2</v>
      </c>
      <c r="AG63" s="25">
        <f t="shared" si="241"/>
        <v>8.3046885741784759E-2</v>
      </c>
      <c r="AH63" s="25">
        <f t="shared" si="242"/>
        <v>9.5192755279082553E-2</v>
      </c>
      <c r="AI63" s="25" t="e">
        <f t="shared" ca="1" si="243"/>
        <v>#NAME?</v>
      </c>
      <c r="AJ63" s="25" t="e">
        <f t="shared" ca="1" si="244"/>
        <v>#NAME?</v>
      </c>
      <c r="AK63" s="25" t="e">
        <f t="shared" ca="1" si="245"/>
        <v>#NAME?</v>
      </c>
      <c r="AL63" s="25" t="e">
        <f t="shared" ca="1" si="291"/>
        <v>#NAME?</v>
      </c>
      <c r="AM63" s="25" t="e">
        <f t="shared" ca="1" si="246"/>
        <v>#NAME?</v>
      </c>
      <c r="AN63" s="25">
        <f t="shared" si="247"/>
        <v>-4.8495599242991405E-3</v>
      </c>
      <c r="AP63" s="15">
        <f>_xll.BDH(C63,"EBITDA","FY 2009","FY 2009","Currency=USD","Period=FY","BEST_FPERIOD_OVERRIDE=FY","FILING_STATUS=MR","SCALING_FORMAT=MLN","FA_ADJUSTED=Adjusted","Sort=A","Dates=H","DateFormat=P","Fill=—","Direction=H","UseDPDF=Y")</f>
        <v>2807</v>
      </c>
      <c r="AQ63" s="15">
        <f>_xll.BDH(C63,"EBITDA","FY 2019","FY 2019","Currency=USD","Period=FY","BEST_FPERIOD_OVERRIDE=FY","FILING_STATUS=MR","SCALING_FORMAT=MLN","FA_ADJUSTED=Adjusted","Sort=A","Dates=H","DateFormat=P","Fill=—","Direction=H","UseDPDF=Y")</f>
        <v>2745</v>
      </c>
      <c r="AR63" s="15">
        <f>_xll.BDH(C63,"EBITDA","FY 2020","FY 2020","Currency=USD","Period=FY","BEST_FPERIOD_OVERRIDE=FY","FILING_STATUS=MR","SCALING_FORMAT=MLN","FA_ADJUSTED=Adjusted","Sort=A","Dates=H","DateFormat=P","Fill=—","Direction=H","UseDPDF=Y")</f>
        <v>3629</v>
      </c>
      <c r="AS63" s="15">
        <f>_xll.BDH(C63,"EBITDA","FY 2021","FY 2021","Currency=USD","Period=FY","BEST_FPERIOD_OVERRIDE=FY","FILING_STATUS=MR","SCALING_FORMAT=MLN","FA_ADJUSTED=Adjusted","Sort=A","Dates=H","DateFormat=P","Fill=—","Direction=H","UseDPDF=Y")</f>
        <v>4247</v>
      </c>
      <c r="AT63" s="15">
        <f>_xll.BDH(C63,"EBITDA","FY 2022","FY 2022","Currency=USD","Period=FY","BEST_FPERIOD_OVERRIDE=FY","FILING_STATUS=MR","SCALING_FORMAT=MLN","FA_ADJUSTED=Adjusted","Sort=A","Dates=H","DateFormat=P","Fill=—","Direction=H","UseDPDF=Y")</f>
        <v>4636</v>
      </c>
      <c r="AU63" s="15" t="e">
        <f ca="1">+_xll.BDP($C63,AU$15,"BEST_FPERIOD_OVERRIDE="&amp;AU$16)</f>
        <v>#NAME?</v>
      </c>
      <c r="AV63" s="15" t="e">
        <f ca="1">+_xll.BDP($C63,AV$15,"BEST_FPERIOD_OVERRIDE="&amp;AV$16)</f>
        <v>#NAME?</v>
      </c>
      <c r="AW63" s="15" t="e">
        <f ca="1">+_xll.BDP($C63,AW$15,"BEST_FPERIOD_OVERRIDE="&amp;AW$16)</f>
        <v>#NAME?</v>
      </c>
      <c r="AX63" s="15" t="e">
        <f ca="1">+_xll.BDP($C63,AX$15,"BEST_FPERIOD_OVERRIDE="&amp;AX$16)</f>
        <v>#NAME?</v>
      </c>
      <c r="AZ63" s="25">
        <f t="shared" si="248"/>
        <v>0.32204007285974501</v>
      </c>
      <c r="BA63" s="25">
        <f t="shared" si="249"/>
        <v>0.17029484706530718</v>
      </c>
      <c r="BB63" s="25">
        <f t="shared" si="250"/>
        <v>9.1594066399811602E-2</v>
      </c>
      <c r="BC63" s="25" t="e">
        <f t="shared" ca="1" si="251"/>
        <v>#NAME?</v>
      </c>
      <c r="BD63" s="25" t="e">
        <f t="shared" ca="1" si="252"/>
        <v>#NAME?</v>
      </c>
      <c r="BE63" s="25" t="e">
        <f t="shared" ca="1" si="253"/>
        <v>#NAME?</v>
      </c>
      <c r="BF63" s="25" t="e">
        <f t="shared" ca="1" si="292"/>
        <v>#NAME?</v>
      </c>
      <c r="BG63" s="25" t="e">
        <f t="shared" ca="1" si="254"/>
        <v>#NAME?</v>
      </c>
      <c r="BH63" s="25">
        <f t="shared" si="255"/>
        <v>-2.2310297870191675E-3</v>
      </c>
      <c r="BJ63" s="25">
        <f t="shared" si="256"/>
        <v>6.4017351150913032E-2</v>
      </c>
      <c r="BK63" s="25">
        <f t="shared" si="257"/>
        <v>8.3161464778404137E-2</v>
      </c>
      <c r="BL63" s="25">
        <f t="shared" si="258"/>
        <v>8.9860776099191741E-2</v>
      </c>
      <c r="BM63" s="25">
        <f t="shared" si="259"/>
        <v>8.9565502984872786E-2</v>
      </c>
      <c r="BN63" s="25" t="e">
        <f t="shared" ca="1" si="260"/>
        <v>#NAME?</v>
      </c>
      <c r="BO63" s="25" t="e">
        <f t="shared" ca="1" si="261"/>
        <v>#NAME?</v>
      </c>
      <c r="BP63" s="25" t="e">
        <f t="shared" ca="1" si="262"/>
        <v>#NAME?</v>
      </c>
      <c r="BQ63" s="25" t="e">
        <f t="shared" ca="1" si="263"/>
        <v>#NAME?</v>
      </c>
      <c r="BR63" s="15">
        <f>_xll.BDH(C63,"EARN_FOR_COMMON","FY 2009","FY 2009","Currency=USD","Period=FY","BEST_FPERIOD_OVERRIDE=FY","FILING_STATUS=MR","SCALING_FORMAT=MLN","FA_ADJUSTED=Adjusted","Sort=A","Dates=H","DateFormat=P","Fill=—","Direction=H","UseDPDF=Y")</f>
        <v>1212.3</v>
      </c>
      <c r="BS63" s="15">
        <f>_xll.BDH(C63,"EARN_FOR_COMMON","FY 2019","FY 2019","Currency=USD","Period=FY","BEST_FPERIOD_OVERRIDE=FY","FILING_STATUS=MR","SCALING_FORMAT=MLN","FA_ADJUSTED=Adjusted","Sort=A","Dates=H","DateFormat=P","Fill=—","Direction=H","UseDPDF=Y")</f>
        <v>1488.11</v>
      </c>
      <c r="BT63" s="15">
        <f>_xll.BDH(C63,"EARN_FOR_COMMON","FY 2020","FY 2020","Currency=USD","Period=FY","BEST_FPERIOD_OVERRIDE=FY","FILING_STATUS=MR","SCALING_FORMAT=MLN","FA_ADJUSTED=Adjusted","Sort=A","Dates=H","DateFormat=P","Fill=—","Direction=H","UseDPDF=Y")</f>
        <v>1574</v>
      </c>
      <c r="BU63" s="15">
        <f>_xll.BDH(C63,"EARN_FOR_COMMON","FY 2021","FY 2021","Currency=USD","Period=FY","BEST_FPERIOD_OVERRIDE=FY","FILING_STATUS=MR","SCALING_FORMAT=MLN","FA_ADJUSTED=Adjusted","Sort=A","Dates=H","DateFormat=P","Fill=—","Direction=H","UseDPDF=Y")</f>
        <v>2019</v>
      </c>
      <c r="BV63" s="15">
        <f>_xll.BDH(C63,"EARN_FOR_COMMON","FY 2022","FY 2022","Currency=USD","Period=FY","BEST_FPERIOD_OVERRIDE=FY","FILING_STATUS=MR","SCALING_FORMAT=MLN","FA_ADJUSTED=Adjusted","Sort=A","Dates=H","DateFormat=P","Fill=—","Direction=H","UseDPDF=Y")</f>
        <v>2434</v>
      </c>
      <c r="BW63" s="15" t="e">
        <f ca="1">+_xll.BDP($C63,BW$15,"BEST_FPERIOD_OVERRIDE="&amp;BW$16)</f>
        <v>#NAME?</v>
      </c>
      <c r="BX63" s="15" t="e">
        <f ca="1">+_xll.BDP($C63,BX$15,"BEST_FPERIOD_OVERRIDE="&amp;BX$16)</f>
        <v>#NAME?</v>
      </c>
      <c r="BY63" s="15" t="e">
        <f ca="1">+_xll.BDP($C63,BY$15,"BEST_FPERIOD_OVERRIDE="&amp;BY$16)</f>
        <v>#NAME?</v>
      </c>
      <c r="BZ63" s="15" t="e">
        <f ca="1">+_xll.BDP($C63,BZ$15,"BEST_FPERIOD_OVERRIDE="&amp;BZ$16)</f>
        <v>#NAME?</v>
      </c>
      <c r="CB63" s="25">
        <f t="shared" si="264"/>
        <v>5.7717507442326177E-2</v>
      </c>
      <c r="CC63" s="25">
        <f t="shared" si="265"/>
        <v>0.28271918678526053</v>
      </c>
      <c r="CD63" s="25">
        <f t="shared" si="266"/>
        <v>0.20554730064388305</v>
      </c>
      <c r="CE63" s="25" t="e">
        <f t="shared" ca="1" si="267"/>
        <v>#NAME?</v>
      </c>
      <c r="CF63" s="25" t="e">
        <f t="shared" ca="1" si="268"/>
        <v>#NAME?</v>
      </c>
      <c r="CG63" s="25" t="e">
        <f t="shared" ca="1" si="269"/>
        <v>#NAME?</v>
      </c>
      <c r="CH63" s="25" t="e">
        <f t="shared" ca="1" si="293"/>
        <v>#NAME?</v>
      </c>
      <c r="CI63" s="25" t="e">
        <f t="shared" ca="1" si="270"/>
        <v>#NAME?</v>
      </c>
      <c r="CJ63" s="25">
        <f t="shared" si="271"/>
        <v>2.0710289970088613E-2</v>
      </c>
      <c r="CM63" s="25">
        <f t="shared" si="294"/>
        <v>3.4704867184402619E-2</v>
      </c>
      <c r="CN63" s="25">
        <f t="shared" si="295"/>
        <v>3.6069480727806039E-2</v>
      </c>
      <c r="CO63" s="25">
        <f t="shared" si="296"/>
        <v>4.2719309381744321E-2</v>
      </c>
      <c r="CP63" s="25">
        <f t="shared" si="297"/>
        <v>4.7023821023550551E-2</v>
      </c>
      <c r="CQ63" s="25" t="e">
        <f t="shared" ca="1" si="298"/>
        <v>#NAME?</v>
      </c>
      <c r="CR63" s="25" t="e">
        <f t="shared" ca="1" si="299"/>
        <v>#NAME?</v>
      </c>
      <c r="CS63" s="25" t="e">
        <f t="shared" ca="1" si="300"/>
        <v>#NAME?</v>
      </c>
      <c r="CT63" s="15" t="e">
        <f t="shared" ca="1" si="301"/>
        <v>#NAME?</v>
      </c>
      <c r="CU63" s="25">
        <f>_xll.BDH($C63,"RETURN_ON_INV_CAPITAL","FY 2019","FY 2019","Currency=USD","Period=FY","BEST_FPERIOD_OVERRIDE=FY","FILING_STATUS=MR","FA_ADJUSTED=GAAP","Sort=A","Dates=H","DateFormat=P","Fill=—","Direction=H","UseDPDF=Y")/100</f>
        <v>0.303118</v>
      </c>
      <c r="CV63" s="25">
        <f>_xll.BDH($C63,"RETURN_ON_INV_CAPITAL","FY 2020","FY 2020","Currency=USD","Period=FY","BEST_FPERIOD_OVERRIDE=FY","FILING_STATUS=MR","FA_ADJUSTED=GAAP","Sort=A","Dates=H","DateFormat=P","Fill=—","Direction=H","UseDPDF=Y")/100</f>
        <v>0.252807</v>
      </c>
      <c r="CW63" s="25">
        <f>_xll.BDH($C63,"RETURN_ON_INV_CAPITAL","FY 2021","FY 2021","Currency=USD","Period=FY","BEST_FPERIOD_OVERRIDE=FY","FILING_STATUS=MR","FA_ADJUSTED=GAAP","Sort=A","Dates=H","DateFormat=P","Fill=—","Direction=H","UseDPDF=Y")/100</f>
        <v>0.22219899999999998</v>
      </c>
      <c r="CX63" s="25">
        <f>_xll.BDH(C63,"RETURN_COM_EQY","FY 2022","FY 2022","Currency=USD","Period=FY","BEST_FPERIOD_OVERRIDE=FY","FILING_STATUS=MR","FA_ADJUSTED=GAAP","Sort=A","Dates=H","DateFormat=P","Fill=—","Direction=H","UseDPDF=Y")/100</f>
        <v>0.64519499999999996</v>
      </c>
      <c r="CZ63" s="15">
        <f>_xll.BDH($C63,"RETURN_COM_EQY","FY 2019","FY 2019","Currency=USD","Period=FY","BEST_FPERIOD_OVERRIDE=FY","FILING_STATUS=MR","FA_ADJUSTED=GAAP","Sort=A","Dates=H","DateFormat=P","Fill=—","Direction=H","UseDPDF=Y")/100</f>
        <v>0.42324399999999995</v>
      </c>
      <c r="DA63" s="15">
        <f>_xll.BDH($C63,"RETURN_COM_EQY","FY 2020","FY 2020","Currency=USD","Period=FY","BEST_FPERIOD_OVERRIDE=FY","FILING_STATUS=MR","FA_ADJUSTED=GAAP","Sort=A","Dates=H","DateFormat=P","Fill=—","Direction=H","UseDPDF=Y")/100</f>
        <v>0.45423699999999995</v>
      </c>
      <c r="DB63" s="15">
        <f>_xll.BDH($C63,"RETURN_COM_EQY","FY 2021","FY 2021","Currency=USD","Period=FY","BEST_FPERIOD_OVERRIDE=FY","FILING_STATUS=MR","FA_ADJUSTED=GAAP","Sort=A","Dates=H","DateFormat=P","Fill=—","Direction=H","UseDPDF=Y")/100</f>
        <v>0.445822</v>
      </c>
      <c r="DC63" s="25">
        <f>_xll.BDH(C63,"RETURN_COM_EQY","FY 2022","FY 2022","Currency=USD","Period=FY","BEST_FPERIOD_OVERRIDE=FY","FILING_STATUS=MR","FA_ADJUSTED=GAAP","Sort=A","Dates=H","DateFormat=P","Fill=—","Direction=H","UseDPDF=Y")</f>
        <v>64.519499999999994</v>
      </c>
      <c r="DD63" s="15" t="e">
        <f ca="1">(_xll.BDP(C63,"BEST_ROE","best_fperiod_override=23Y"))/100</f>
        <v>#NAME?</v>
      </c>
      <c r="DF63" s="25" t="e">
        <f ca="1">(_xll.BDP($C63,"BEST_DIV_YLD","best_fperiod_override=19Y"))/100</f>
        <v>#NAME?</v>
      </c>
      <c r="DG63" s="25" t="e">
        <f ca="1">(_xll.BDP($C63,"BEST_DIV_YLD","best_fperiod_override=20Y"))/100</f>
        <v>#NAME?</v>
      </c>
      <c r="DH63" s="25" t="e">
        <f ca="1">(_xll.BDP($C63,"BEST_DIV_YLD","best_fperiod_override=21Y"))/100</f>
        <v>#NAME?</v>
      </c>
      <c r="DI63" s="25" t="e">
        <f ca="1">(_xll.BDP($C63,"BEST_DIV_YLD","best_fperiod_override=22Y"))/100</f>
        <v>#NAME?</v>
      </c>
      <c r="DJ63" s="25" t="e">
        <f ca="1">(_xll.BDP($C63,"BEST_DIV_YLD","best_fperiod_override=23Y"))/100</f>
        <v>#NAME?</v>
      </c>
      <c r="DL63" s="48" t="e" cm="1">
        <f t="array" aca="1" ref="DL63" ca="1">_xll.BDP($C63,$DL$12)/1000</f>
        <v>#NAME?</v>
      </c>
      <c r="DM63" s="48" t="e" cm="1">
        <f t="array" aca="1" ref="DM63" ca="1">_xll.BDP($C63,$DL$13)*1000</f>
        <v>#NAME?</v>
      </c>
      <c r="DN63" s="48" t="e">
        <f t="shared" ca="1" si="273"/>
        <v>#NAME?</v>
      </c>
      <c r="DO63" s="48" t="e" cm="1">
        <f t="array" aca="1" ref="DO63" ca="1">_xll.BDP($C63,$DL$15)*1000</f>
        <v>#NAME?</v>
      </c>
      <c r="DQ63" s="15" t="e" cm="1">
        <f t="array" aca="1" ref="DQ63" ca="1">_xll.BDP(C63,"WACC")</f>
        <v>#NAME?</v>
      </c>
      <c r="DR63" s="15" t="e" cm="1">
        <f t="array" aca="1" ref="DR63" ca="1">_xll.BDP(C63,"WACC_COST_EQUITY")</f>
        <v>#NAME?</v>
      </c>
      <c r="DS63" s="15" t="e" cm="1">
        <f t="array" aca="1" ref="DS63" ca="1">_xll.BDP(C63,"WACC_COST_EQUITY")</f>
        <v>#NAME?</v>
      </c>
      <c r="DU63" s="15" t="e" cm="1">
        <f t="array" aca="1" ref="DU63" ca="1">_xll.BDP(C63,"BEST_PE_RATIO")</f>
        <v>#NAME?</v>
      </c>
      <c r="DV63" s="15" t="e" cm="1">
        <f t="array" aca="1" ref="DV63" ca="1">_xll.BDP(C63,"FIVE_YR_AVG_PRICE_EARNINGS")</f>
        <v>#NAME?</v>
      </c>
      <c r="DW63" s="15" t="e" cm="1">
        <f t="array" aca="1" ref="DW63" ca="1">_xll.BDP(C63,"10_YEAR_MOVING_AVERAGE_PE")</f>
        <v>#NAME?</v>
      </c>
      <c r="DY63" s="15" t="e" cm="1">
        <f t="array" aca="1" ref="DY63" ca="1">_xll.BDP(C63,"BEST_CUR_EV_TO_EBITDA")</f>
        <v>#NAME?</v>
      </c>
      <c r="DZ63" s="15" t="e" cm="1">
        <f t="array" aca="1" ref="DZ63" ca="1">_xll.BDP(C63,"FIVE_YEAR_AVG_EV_TO_T12_EBITDA")</f>
        <v>#NAME?</v>
      </c>
      <c r="EB63" s="15" t="e" cm="1">
        <f t="array" aca="1" ref="EB63" ca="1">_xll.BDP(C63,"BEST_PX_BPS_RATIO")</f>
        <v>#NAME?</v>
      </c>
      <c r="EC63" s="15" t="e" cm="1">
        <f t="array" aca="1" ref="EC63" ca="1">_xll.BDP(C63,"FIVE_YEAR_AVG_PRICE_BOOK")</f>
        <v>#NAME?</v>
      </c>
      <c r="ED63" s="15" t="e" cm="1">
        <f t="array" aca="1" ref="ED63" ca="1">_xll.BDP(C63,"EV_TO_T12M_SALES")</f>
        <v>#NAME?</v>
      </c>
      <c r="EE63" s="15" t="e" cm="1">
        <f t="array" aca="1" ref="EE63" ca="1">_xll.BDP(C63,"AVERAGE_EV_TO_T12M_SALES")</f>
        <v>#NAME?</v>
      </c>
      <c r="EF63" s="15" t="e">
        <f ca="1">_xll.BDP(C63,"BEST_CURRENT_EV_BEST_SALES","best_fperiod_override=23Y")</f>
        <v>#NAME?</v>
      </c>
      <c r="EH63" s="15" t="e" cm="1">
        <f t="array" aca="1" ref="EH63" ca="1">_xll.BDP(C63,"CF_FREE_CASH_FLOW")</f>
        <v>#NAME?</v>
      </c>
      <c r="EI63" s="15" t="e" cm="1">
        <f t="array" aca="1" ref="EI63" ca="1">_xll.BDP(C63,"FREE_CASH_FLOW_YIELD")/100</f>
        <v>#NAME?</v>
      </c>
      <c r="EJ63" s="15" t="e" cm="1">
        <f t="array" aca="1" ref="EJ63" ca="1">_xll.BDP(C63,"TRAIL_12M_FREE_CASH_FLOW_PER_SH")</f>
        <v>#NAME?</v>
      </c>
      <c r="EL63" s="15" t="e" cm="1">
        <f t="array" aca="1" ref="EL63" ca="1">_xll.BDP(C63,"CF_CASH_FROM_OPER")</f>
        <v>#NAME?</v>
      </c>
      <c r="EM63" s="15" t="e" cm="1">
        <f t="array" aca="1" ref="EM63" ca="1">_xll.BDP(C63,"CF_CASH_FROM_INV_ACT")</f>
        <v>#NAME?</v>
      </c>
      <c r="EN63" s="15" t="e" cm="1">
        <f t="array" aca="1" ref="EN63" ca="1">_xll.BDP(C63,"CF_CASH_FROM_FNC_ACT")</f>
        <v>#NAME?</v>
      </c>
      <c r="EP63" s="15" t="e" cm="1">
        <f t="array" aca="1" ref="EP63" ca="1">_xll.BDP(C63,"TOT_ANALYST_REC")</f>
        <v>#NAME?</v>
      </c>
      <c r="EQ63" s="15" t="e" cm="1">
        <f t="array" aca="1" ref="EQ63" ca="1">_xll.BDP(C63,"TOT_BUY_REC")</f>
        <v>#NAME?</v>
      </c>
      <c r="ER63" s="15" t="e" cm="1">
        <f t="array" aca="1" ref="ER63" ca="1">_xll.BDP(C63,"TOT_HOLD_REC")</f>
        <v>#NAME?</v>
      </c>
      <c r="ES63" s="15" t="e" cm="1">
        <f t="array" aca="1" ref="ES63" ca="1">_xll.BDP(C63,"TOT_SELL_REC")</f>
        <v>#NAME?</v>
      </c>
      <c r="ET63" s="15" t="e" cm="1">
        <f t="array" aca="1" ref="ET63" ca="1">_xll.BDP(C63,"EQY_REC_CONS")</f>
        <v>#NAME?</v>
      </c>
      <c r="EV63" s="15" t="e" cm="1">
        <f t="array" aca="1" ref="EV63" ca="1">_xll.BDP(C63,"BEST_TARGET_HI")</f>
        <v>#NAME?</v>
      </c>
      <c r="EW63" s="15" t="e" cm="1">
        <f t="array" aca="1" ref="EW63" ca="1">_xll.BDP(C63,"BEST_TARGET_LO")</f>
        <v>#NAME?</v>
      </c>
      <c r="EX63" s="15" t="e" cm="1">
        <f t="array" aca="1" ref="EX63" ca="1">_xll.BDP(C63,"BEST_TARGET_MEDIAN")</f>
        <v>#NAME?</v>
      </c>
      <c r="EZ63" s="15" t="e" cm="1">
        <f t="array" aca="1" ref="EZ63" ca="1">_xll.BDP(C63,"BEST_TARGET_1WK_CHG")</f>
        <v>#NAME?</v>
      </c>
      <c r="FA63" s="15" t="e" cm="1">
        <f t="array" aca="1" ref="FA63" ca="1">_xll.BDP(C63,"BEST_TARGET_4WK_CHG")</f>
        <v>#NAME?</v>
      </c>
      <c r="FB63" s="15" t="e" cm="1">
        <f t="array" aca="1" ref="FB63" ca="1">_xll.BDP(C63,"BEST_TARGET_3MO_CHG")</f>
        <v>#NAME?</v>
      </c>
      <c r="FC63" s="15" t="e" cm="1">
        <f t="array" aca="1" ref="FC63" ca="1">_xll.BDP(C63,"BEST_TARGET_6MO_CHG")</f>
        <v>#NAME?</v>
      </c>
      <c r="FE63" s="15" t="e" cm="1">
        <f t="array" aca="1" ref="FE63" ca="1">_xll.BDP(C63,"ANNOUNCEMENT_DT")</f>
        <v>#NAME?</v>
      </c>
      <c r="FF63" s="15" t="e" cm="1">
        <f t="array" aca="1" ref="FF63" ca="1">_xll.BDP(C63,"EXPECTED_REPORT_DT")</f>
        <v>#NAME?</v>
      </c>
      <c r="FG63" s="15" t="e" cm="1">
        <f t="array" aca="1" ref="FG63" ca="1">_xll.BDP(C63,"EARNINGS_RELATED_IMPLIED_MOVE")</f>
        <v>#NAME?</v>
      </c>
      <c r="FI63" s="15" t="e" cm="1">
        <f t="array" aca="1" ref="FI63" ca="1">_xll.BDP(C63,"SALES_SURPRISE_LAST_QTR")</f>
        <v>#NAME?</v>
      </c>
      <c r="FJ63" s="15" t="e" cm="1">
        <f t="array" aca="1" ref="FJ63" ca="1">_xll.BDP(C63,"EPS_SURPRISE_LAST_QTR")</f>
        <v>#NAME?</v>
      </c>
      <c r="FL63" s="15" t="e">
        <f ca="1">(_xll.BDP(C63,"VOLUME_AVG_5D"))/1000</f>
        <v>#NAME?</v>
      </c>
      <c r="FM63" s="15" t="e">
        <f ca="1">(_xll.BDP(C63,"VOLUME_AVG_3M"))/1000</f>
        <v>#NAME?</v>
      </c>
      <c r="FN63" s="15" t="e">
        <f ca="1">(_xll.BDP(C63,"VOLUME_AVG_6M"))/1000</f>
        <v>#NAME?</v>
      </c>
      <c r="FP63" s="15" t="e" cm="1">
        <f t="array" aca="1" ref="FP63" ca="1">_xll.BDP(C63,"CIE_DES")</f>
        <v>#NAME?</v>
      </c>
      <c r="FQ63" s="15" t="s">
        <v>888</v>
      </c>
      <c r="FS63" s="15" t="e" cm="1">
        <f t="array" aca="1" ref="FS63" ca="1">_xll.BDP(C63,"HIGH_52WEEK")</f>
        <v>#NAME?</v>
      </c>
      <c r="FT63" s="15" t="e" cm="1">
        <f t="array" aca="1" ref="FT63" ca="1">_xll.BDP(C63,"LOW_52WEEK")</f>
        <v>#NAME?</v>
      </c>
      <c r="FV63" s="15" t="e" cm="1">
        <f t="array" aca="1" ref="FV63" ca="1">_xll.BDP(C63,"CHG_PCT_WTD")</f>
        <v>#NAME?</v>
      </c>
      <c r="FW63" s="15" t="e" cm="1">
        <f t="array" aca="1" ref="FW63" ca="1">_xll.BDP(C63,"CHG_PCT_MTD")</f>
        <v>#NAME?</v>
      </c>
      <c r="FX63" s="15" t="e" cm="1">
        <f t="array" aca="1" ref="FX63" ca="1">_xll.BDP(C63,"CHG_PCT_YTD")</f>
        <v>#NAME?</v>
      </c>
      <c r="FY63" s="15" t="e" cm="1">
        <f t="array" aca="1" ref="FY63" ca="1">_xll.BDP(C63,"CHG_PCT_1YR")</f>
        <v>#NAME?</v>
      </c>
      <c r="GA63" s="15" t="e">
        <f ca="1">_xll.BDP($C63,"BEST_NET_DEBT","best_fperiod_override=19Y")</f>
        <v>#NAME?</v>
      </c>
      <c r="GB63" s="15" t="e">
        <f ca="1">_xll.BDP($C63,"BEST_NET_DEBT","best_fperiod_override=20Y")</f>
        <v>#NAME?</v>
      </c>
      <c r="GC63" s="15" t="e">
        <f ca="1">_xll.BDP($C63,"BEST_NET_DEBT","best_fperiod_override=21Y")</f>
        <v>#NAME?</v>
      </c>
      <c r="GD63" s="15" t="e">
        <f ca="1">_xll.BDP($C63,"BEST_NET_DEBT","best_fperiod_override=22Y")</f>
        <v>#NAME?</v>
      </c>
      <c r="GE63" s="15" t="e">
        <f ca="1">_xll.BDP($C63,"BEST_NET_DEBT","best_fperiod_override=23Y")</f>
        <v>#NAME?</v>
      </c>
      <c r="GG63" s="15" t="e">
        <f t="shared" ca="1" si="274"/>
        <v>#NAME?</v>
      </c>
      <c r="GH63" s="15" t="e">
        <f t="shared" ca="1" si="275"/>
        <v>#NAME?</v>
      </c>
      <c r="GI63" s="15" t="e">
        <f t="shared" ca="1" si="276"/>
        <v>#NAME?</v>
      </c>
      <c r="GJ63" s="15" t="e">
        <f t="shared" ca="1" si="277"/>
        <v>#NAME?</v>
      </c>
      <c r="GK63" s="15" t="e">
        <f t="shared" ca="1" si="278"/>
        <v>#NAME?</v>
      </c>
      <c r="GM63" s="15" t="e" cm="1">
        <f t="array" aca="1" ref="GM63" ca="1">_xll.BDP(C63,"NET_DEBT_TO_EBITDA")</f>
        <v>#NAME?</v>
      </c>
      <c r="GN63" s="15" t="e" cm="1">
        <f t="array" aca="1" ref="GN63" ca="1">_xll.BDP(C63,"EBIT_TO_INT_EXP")</f>
        <v>#NAME?</v>
      </c>
      <c r="GO63" s="15" t="e" cm="1">
        <f t="array" aca="1" ref="GO63" ca="1">_xll.BDP(C63,"TOT_DEBT_TO_TOT_EQY")</f>
        <v>#NAME?</v>
      </c>
      <c r="GP63" s="15" t="e" cm="1">
        <f t="array" aca="1" ref="GP63" ca="1">_xll.BDP(C63,"TOT_DEBT_TO_TOT_ASSET")</f>
        <v>#NAME?</v>
      </c>
      <c r="GQ63" s="15" t="e" cm="1">
        <f t="array" aca="1" ref="GQ63" ca="1">_xll.BDP(C63,"ALTMAN_Z_SCORE")</f>
        <v>#NAME?</v>
      </c>
      <c r="GR63" s="15" t="e" cm="1">
        <f t="array" aca="1" ref="GR63" ca="1">_xll.BDP(C63,"CASH_%_CURRENT_MARKET_CAP")</f>
        <v>#NAME?</v>
      </c>
      <c r="GS63" s="15" t="e" cm="1">
        <f t="array" aca="1" ref="GS63" ca="1">_xll.BDP(C63,"CASH_TO_TOT_ASSET")</f>
        <v>#NAME?</v>
      </c>
      <c r="GU63" s="15" t="e" cm="1">
        <f t="array" aca="1" ref="GU63" ca="1">_xll.BDP(C63,"BOARD_SIZE")</f>
        <v>#NAME?</v>
      </c>
      <c r="GV63" s="15" t="e" cm="1">
        <f t="array" aca="1" ref="GV63" ca="1">_xll.BDP(C63,"PCT_INDEPENDENT_DIRECTORS")</f>
        <v>#NAME?</v>
      </c>
      <c r="GW63" s="15" t="e" cm="1">
        <f t="array" aca="1" ref="GW63" ca="1">_xll.BDP(C63,"BOARD_MEETING_ATTENDANCE_PCT")</f>
        <v>#NAME?</v>
      </c>
      <c r="GX63" s="15" t="e" cm="1">
        <f t="array" aca="1" ref="GX63" ca="1">_xll.BDP(C63,"BOARD_MEETINGS_PER_YR")</f>
        <v>#NAME?</v>
      </c>
      <c r="GY63" s="15" t="e" cm="1">
        <f t="array" aca="1" ref="GY63" ca="1">_xll.BDP(C63,"NUMBER_OF_WOMEN_ON_BOARD")</f>
        <v>#NAME?</v>
      </c>
      <c r="GZ63" s="15" t="e" cm="1">
        <f t="array" aca="1" ref="GZ63" ca="1">_xll.BDP(C63,"BOARD_AVERAGE_TENURE")</f>
        <v>#NAME?</v>
      </c>
      <c r="HA63" s="15" t="e" cm="1">
        <f t="array" aca="1" ref="HA63" ca="1">_xll.BDP(C63,"BOARD_AVERAGE_AGE")</f>
        <v>#NAME?</v>
      </c>
      <c r="HC63" s="15" t="e" cm="1">
        <f t="array" aca="1" ref="HC63" ca="1">_xll.BDP(C63,"TOT_COMP_AW_TO_CEO_&amp;_EQUIV")</f>
        <v>#NAME?</v>
      </c>
      <c r="HD63" s="15" t="e" cm="1">
        <f t="array" aca="1" ref="HD63" ca="1">_xll.BDP(C63,"TOT_COMPENSATION_AW_TO_EXECS")</f>
        <v>#NAME?</v>
      </c>
      <c r="HE63" s="15" t="e" cm="1">
        <f t="array" aca="1" ref="HE63" ca="1">_xll.BDP(C63,"CF_STOCK_BASED_COMPENSATION")</f>
        <v>#NAME?</v>
      </c>
      <c r="HF63" s="15" t="e" cm="1">
        <f t="array" aca="1" ref="HF63" ca="1">_xll.BDP(C63,"AVERAGE_BOD_TOTAL_COMPENSATION")</f>
        <v>#NAME?</v>
      </c>
      <c r="HH63" s="15" t="e" cm="1">
        <f t="array" aca="1" ref="HH63" ca="1">_xll.BDP(C63,"ISS_QUALITYSCORE")</f>
        <v>#NAME?</v>
      </c>
      <c r="HK63" s="15" t="e" cm="1">
        <f t="array" aca="1" ref="HK63" ca="1">_xll.BDP(C63,"EQY_SH_OUT")</f>
        <v>#NAME?</v>
      </c>
      <c r="HL63" s="15" t="e">
        <f t="shared" ca="1" si="279"/>
        <v>#NAME?</v>
      </c>
      <c r="HN63" s="15">
        <v>8.5</v>
      </c>
      <c r="HO63" s="15">
        <v>2</v>
      </c>
      <c r="HP63" s="39" t="e">
        <f t="shared" ca="1" si="280"/>
        <v>#NAME?</v>
      </c>
      <c r="HQ63" s="15" t="e">
        <f t="shared" ca="1" si="281"/>
        <v>#NAME?</v>
      </c>
      <c r="HS63" s="15" t="e">
        <f t="shared" ca="1" si="302"/>
        <v>#NAME?</v>
      </c>
      <c r="HU63" s="15" t="e">
        <f t="shared" ca="1" si="282"/>
        <v>#NAME?</v>
      </c>
      <c r="HW63" s="15" t="e">
        <f t="shared" ca="1" si="303"/>
        <v>#NAME?</v>
      </c>
      <c r="HY63" s="39" t="e">
        <f t="shared" ca="1" si="283"/>
        <v>#NAME?</v>
      </c>
      <c r="IA63" s="15" t="e">
        <f t="shared" ca="1" si="284"/>
        <v>#NAME?</v>
      </c>
      <c r="IB63" s="15" t="e">
        <f t="shared" ca="1" si="285"/>
        <v>#NAME?</v>
      </c>
      <c r="IC63" s="15" t="e">
        <f t="shared" ca="1" si="286"/>
        <v>#NAME?</v>
      </c>
      <c r="ID63" s="15" t="e">
        <f t="shared" ca="1" si="287"/>
        <v>#NAME?</v>
      </c>
      <c r="IE63" s="39" t="e">
        <f t="shared" ca="1" si="288"/>
        <v>#NAME?</v>
      </c>
      <c r="IF63" s="39">
        <f t="shared" si="289"/>
        <v>2.0710289970088613</v>
      </c>
      <c r="IG63" s="39" t="e">
        <f t="shared" ca="1" si="290"/>
        <v>#NAME?</v>
      </c>
      <c r="II63" s="15">
        <f t="shared" si="304"/>
        <v>44</v>
      </c>
    </row>
    <row r="64" spans="1:243">
      <c r="A64" s="15">
        <f t="shared" si="305"/>
        <v>44</v>
      </c>
      <c r="B64" s="15" t="s">
        <v>92</v>
      </c>
      <c r="C64" s="15" t="s">
        <v>535</v>
      </c>
      <c r="D64" s="15" t="s">
        <v>91</v>
      </c>
      <c r="E64" s="15" t="str">
        <f t="shared" si="236"/>
        <v>BCSA34</v>
      </c>
      <c r="F64" s="15">
        <f t="shared" si="237"/>
        <v>44</v>
      </c>
      <c r="G64" s="15" t="str">
        <f t="shared" si="238"/>
        <v>Banco Santander SA</v>
      </c>
      <c r="H64" s="24">
        <v>1.4403700000000001E-3</v>
      </c>
      <c r="I64" s="15" t="e" cm="1">
        <f t="array" aca="1" ref="I64" ca="1">_xll.BDP(C64,"GICS_SECTOR_NAME")</f>
        <v>#NAME?</v>
      </c>
      <c r="J64" s="15" t="e">
        <f t="shared" ca="1" si="239"/>
        <v>#NAME?</v>
      </c>
      <c r="K64" s="46" t="e" cm="1">
        <f t="array" aca="1" ref="K64" ca="1">_xll.BDP(C64,"BEST_PE_RATIO")</f>
        <v>#NAME?</v>
      </c>
      <c r="L64" s="46" t="e" cm="1">
        <f t="array" aca="1" ref="L64" ca="1">_xll.BDP(C64,"px_last")</f>
        <v>#NAME?</v>
      </c>
      <c r="M64" s="15" t="e" cm="1">
        <f t="array" aca="1" ref="M64" ca="1">_xll.BDP(C64,"COUNTRY_FULL_NAME")</f>
        <v>#NAME?</v>
      </c>
      <c r="N64" s="15" t="e" cm="1">
        <f t="array" aca="1" ref="N64" ca="1">_xll.BDP(C64,"px_last")</f>
        <v>#NAME?</v>
      </c>
      <c r="O64" s="15" t="e" cm="1">
        <f t="array" aca="1" ref="O64" ca="1">_xll.BDP(C64,"CRNCY")</f>
        <v>#NAME?</v>
      </c>
      <c r="Q64" s="15" t="e" cm="1">
        <f t="array" aca="1" ref="Q64" ca="1">_xll.BDP(C64,"GICS_SECTOR_NAME")</f>
        <v>#NAME?</v>
      </c>
      <c r="R64" s="15" t="e" cm="1">
        <f t="array" aca="1" ref="R64" ca="1">_xll.BDP(C64,"GICS_INDUSTRY_NAME")</f>
        <v>#NAME?</v>
      </c>
      <c r="S64" s="15" t="e" cm="1">
        <f t="array" aca="1" ref="S64" ca="1">_xll.BDP(C64,"GICS_INDUSTRY_GROUP_NAME")</f>
        <v>#NAME?</v>
      </c>
      <c r="T64" s="15" t="e" cm="1">
        <f t="array" aca="1" ref="T64" ca="1">_xll.BDP(C64,"GICS_SUB_INDUSTRY_NAME")</f>
        <v>#NAME?</v>
      </c>
      <c r="U64" s="15" t="s">
        <v>1523</v>
      </c>
      <c r="V64" s="15" t="e">
        <f ca="1">_xll.BDH(C64,"SALES_REV_TURN","FY 2009","FY 2009","Currency=USD","Period=FY","BEST_FPERIOD_OVERRIDE=FY","FILING_STATUS=MR","SCALING_FORMAT=MLN","FA_ADJUSTED=Adjusted","Sort=A","Dates=H","DateFormat=P","Fill=—","Direction=H","UseDPDF=Y")/M9</f>
        <v>#NAME?</v>
      </c>
      <c r="W64" s="15" t="e">
        <f ca="1">_xll.BDH(C64,"SALES_REV_TURN","FY 2019","FY 2019","Currency=USD","Period=FY","BEST_FPERIOD_OVERRIDE=FY","FILING_STATUS=MR","SCALING_FORMAT=MLN","FA_ADJUSTED=Adjusted","Sort=A","Dates=H","DateFormat=P","Fill=—","Direction=H","UseDPDF=Y")/M9</f>
        <v>#NAME?</v>
      </c>
      <c r="X64" s="15" t="e">
        <f ca="1">_xll.BDH(C64,"SALES_REV_TURN","FY 2020","FY 2020","Currency=USD","Period=FY","BEST_FPERIOD_OVERRIDE=FY","FILING_STATUS=MR","SCALING_FORMAT=MLN","FA_ADJUSTED=Adjusted","Sort=A","Dates=H","DateFormat=P","Fill=—","Direction=H","UseDPDF=Y")/M9</f>
        <v>#NAME?</v>
      </c>
      <c r="Y64" s="15" t="e">
        <f ca="1">_xll.BDH(C64,"SALES_REV_TURN","FY 2021","FY 2021","Currency=USD","Period=FY","BEST_FPERIOD_OVERRIDE=FY","FILING_STATUS=MR","SCALING_FORMAT=MLN","FA_ADJUSTED=Adjusted","Sort=A","Dates=H","DateFormat=P","Fill=—","Direction=H","UseDPDF=Y")/M9</f>
        <v>#NAME?</v>
      </c>
      <c r="Z64" s="15" t="e">
        <f ca="1">_xll.BDH(C64,"SALES_REV_TURN","FY 2022","FY 2022","Currency=USD","Period=FY","BEST_FPERIOD_OVERRIDE=FY","FILING_STATUS=MR","SCALING_FORMAT=MLN","FA_ADJUSTED=Adjusted","Sort=A","Dates=H","DateFormat=P","Fill=—","Direction=H","UseDPDF=Y")/M9</f>
        <v>#NAME?</v>
      </c>
      <c r="AA64" s="15" t="e">
        <f ca="1">+_xll.BDP($C64,AA$15,"BEST_FPERIOD_OVERRIDE="&amp;AA$16)/M9</f>
        <v>#NAME?</v>
      </c>
      <c r="AB64" s="15" t="e">
        <f ca="1">+_xll.BDP($C64,AB$15,"BEST_FPERIOD_OVERRIDE="&amp;AB$16)/M9</f>
        <v>#NAME?</v>
      </c>
      <c r="AC64" s="15" t="e">
        <f ca="1">+_xll.BDP($C64,AC$15,"BEST_FPERIOD_OVERRIDE="&amp;AC$16)</f>
        <v>#NAME?</v>
      </c>
      <c r="AD64" s="15" t="e">
        <f ca="1">+_xll.BDP($C64,AD$15,"BEST_FPERIOD_OVERRIDE="&amp;AD$16)</f>
        <v>#NAME?</v>
      </c>
      <c r="AF64" s="25" t="e">
        <f t="shared" ca="1" si="240"/>
        <v>#NAME?</v>
      </c>
      <c r="AG64" s="25" t="e">
        <f t="shared" ca="1" si="241"/>
        <v>#NAME?</v>
      </c>
      <c r="AH64" s="25" t="e">
        <f t="shared" ca="1" si="242"/>
        <v>#NAME?</v>
      </c>
      <c r="AI64" s="25" t="e">
        <f t="shared" ca="1" si="243"/>
        <v>#NAME?</v>
      </c>
      <c r="AJ64" s="25" t="e">
        <f t="shared" ca="1" si="244"/>
        <v>#NAME?</v>
      </c>
      <c r="AK64" s="25" t="e">
        <f t="shared" ca="1" si="245"/>
        <v>#NAME?</v>
      </c>
      <c r="AL64" s="25" t="e">
        <f t="shared" ca="1" si="291"/>
        <v>#NAME?</v>
      </c>
      <c r="AM64" s="25" t="e">
        <f t="shared" ca="1" si="246"/>
        <v>#NAME?</v>
      </c>
      <c r="AN64" s="25" t="e">
        <f t="shared" ca="1" si="247"/>
        <v>#NAME?</v>
      </c>
      <c r="AP64" s="15" t="e">
        <f ca="1">_xll.BDH(C64,"EBITDA","FY 2009","FY 2009","Currency=USD","Period=FY","BEST_FPERIOD_OVERRIDE=FY","FILING_STATUS=MR","SCALING_FORMAT=MLN","FA_ADJUSTED=Adjusted","Sort=A","Dates=H","DateFormat=P","Fill=—","Direction=H","UseDPDF=Y")/M9</f>
        <v>#NAME?</v>
      </c>
      <c r="AQ64" s="15" t="e">
        <f ca="1">_xll.BDH(C64,"EBITDA","FY 2019","FY 2019","Currency=USD","Period=FY","BEST_FPERIOD_OVERRIDE=FY","FILING_STATUS=MR","SCALING_FORMAT=MLN","FA_ADJUSTED=Adjusted","Sort=A","Dates=H","DateFormat=P","Fill=—","Direction=H","UseDPDF=Y")/M9</f>
        <v>#NAME?</v>
      </c>
      <c r="AR64" s="15" t="e">
        <f ca="1">_xll.BDH(C64,"EBITDA","FY 2020","FY 2020","Currency=USD","Period=FY","BEST_FPERIOD_OVERRIDE=FY","FILING_STATUS=MR","SCALING_FORMAT=MLN","FA_ADJUSTED=Adjusted","Sort=A","Dates=H","DateFormat=P","Fill=—","Direction=H","UseDPDF=Y")/M9</f>
        <v>#NAME?</v>
      </c>
      <c r="AS64" s="15" t="e">
        <f ca="1">_xll.BDH(C64,"EBITDA","FY 2021","FY 2021","Currency=USD","Period=FY","BEST_FPERIOD_OVERRIDE=FY","FILING_STATUS=MR","SCALING_FORMAT=MLN","FA_ADJUSTED=Adjusted","Sort=A","Dates=H","DateFormat=P","Fill=—","Direction=H","UseDPDF=Y")/M9</f>
        <v>#NAME?</v>
      </c>
      <c r="AT64" s="15" t="e">
        <f ca="1">_xll.BDH(C64,"EBITDA","FY 2022","FY 2022","Currency=USD","Period=FY","BEST_FPERIOD_OVERRIDE=FY","FILING_STATUS=MR","SCALING_FORMAT=MLN","FA_ADJUSTED=Adjusted","Sort=A","Dates=H","DateFormat=P","Fill=—","Direction=H","UseDPDF=Y")/M9</f>
        <v>#NAME?</v>
      </c>
      <c r="AU64" s="15" t="e">
        <f ca="1">+_xll.BDP($C64,AU$15,"BEST_FPERIOD_OVERRIDE="&amp;AU$16)/M9</f>
        <v>#NAME?</v>
      </c>
      <c r="AV64" s="15" t="e">
        <f ca="1">+_xll.BDP($C64,AV$15,"BEST_FPERIOD_OVERRIDE="&amp;AV$16)/M9</f>
        <v>#NAME?</v>
      </c>
      <c r="AW64" s="15" t="e">
        <f ca="1">+_xll.BDP($C64,AW$15,"BEST_FPERIOD_OVERRIDE="&amp;AW$16)/M9</f>
        <v>#NAME?</v>
      </c>
      <c r="AX64" s="15" t="e">
        <f ca="1">+_xll.BDP($C64,AX$15,"BEST_FPERIOD_OVERRIDE="&amp;AX$16)</f>
        <v>#NAME?</v>
      </c>
      <c r="AZ64" s="25" t="e">
        <f t="shared" ca="1" si="248"/>
        <v>#NAME?</v>
      </c>
      <c r="BA64" s="25" t="e">
        <f t="shared" ca="1" si="249"/>
        <v>#NAME?</v>
      </c>
      <c r="BB64" s="25" t="e">
        <f t="shared" ca="1" si="250"/>
        <v>#NAME?</v>
      </c>
      <c r="BC64" s="25" t="e">
        <f t="shared" ca="1" si="251"/>
        <v>#NAME?</v>
      </c>
      <c r="BD64" s="25" t="e">
        <f t="shared" ca="1" si="252"/>
        <v>#NAME?</v>
      </c>
      <c r="BE64" s="25" t="e">
        <f t="shared" ca="1" si="253"/>
        <v>#NAME?</v>
      </c>
      <c r="BF64" s="25" t="e">
        <f t="shared" ca="1" si="292"/>
        <v>#NAME?</v>
      </c>
      <c r="BG64" s="25" t="e">
        <f t="shared" ca="1" si="254"/>
        <v>#NAME?</v>
      </c>
      <c r="BH64" s="25" t="e">
        <f t="shared" ca="1" si="255"/>
        <v>#NAME?</v>
      </c>
      <c r="BJ64" s="25" t="e">
        <f t="shared" ca="1" si="256"/>
        <v>#NAME?</v>
      </c>
      <c r="BK64" s="25" t="e">
        <f t="shared" ca="1" si="257"/>
        <v>#NAME?</v>
      </c>
      <c r="BL64" s="25" t="e">
        <f t="shared" ca="1" si="258"/>
        <v>#NAME?</v>
      </c>
      <c r="BM64" s="25" t="e">
        <f t="shared" ca="1" si="259"/>
        <v>#NAME?</v>
      </c>
      <c r="BN64" s="25" t="e">
        <f t="shared" ca="1" si="260"/>
        <v>#NAME?</v>
      </c>
      <c r="BO64" s="25" t="e">
        <f t="shared" ca="1" si="261"/>
        <v>#NAME?</v>
      </c>
      <c r="BP64" s="25" t="e">
        <f t="shared" ca="1" si="262"/>
        <v>#NAME?</v>
      </c>
      <c r="BQ64" s="25" t="e">
        <f t="shared" ca="1" si="263"/>
        <v>#NAME?</v>
      </c>
      <c r="BR64" s="15" t="e">
        <f ca="1">_xll.BDH(C64,"EARN_FOR_COMMON","FY 2009","FY 2009","Currency=USD","Period=FY","BEST_FPERIOD_OVERRIDE=FY","FILING_STATUS=MR","SCALING_FORMAT=MLN","FA_ADJUSTED=Adjusted","Sort=A","Dates=H","DateFormat=P","Fill=—","Direction=H","UseDPDF=Y")/M9</f>
        <v>#NAME?</v>
      </c>
      <c r="BS64" s="15" t="e">
        <f ca="1">_xll.BDH(C64,"EARN_FOR_COMMON","FY 2019","FY 2019","Currency=USD","Period=FY","BEST_FPERIOD_OVERRIDE=FY","FILING_STATUS=MR","SCALING_FORMAT=MLN","FA_ADJUSTED=Adjusted","Sort=A","Dates=H","DateFormat=P","Fill=—","Direction=H","UseDPDF=Y")/M9</f>
        <v>#NAME?</v>
      </c>
      <c r="BT64" s="15" t="e">
        <f ca="1">_xll.BDH(C64,"EARN_FOR_COMMON","FY 2020","FY 2020","Currency=USD","Period=FY","BEST_FPERIOD_OVERRIDE=FY","FILING_STATUS=MR","SCALING_FORMAT=MLN","FA_ADJUSTED=Adjusted","Sort=A","Dates=H","DateFormat=P","Fill=—","Direction=H","UseDPDF=Y")/M9</f>
        <v>#NAME?</v>
      </c>
      <c r="BU64" s="15" t="e">
        <f ca="1">_xll.BDH(C64,"EARN_FOR_COMMON","FY 2021","FY 2021","Currency=USD","Period=FY","BEST_FPERIOD_OVERRIDE=FY","FILING_STATUS=MR","SCALING_FORMAT=MLN","FA_ADJUSTED=Adjusted","Sort=A","Dates=H","DateFormat=P","Fill=—","Direction=H","UseDPDF=Y")/M9</f>
        <v>#NAME?</v>
      </c>
      <c r="BV64" s="15" t="e">
        <f ca="1">_xll.BDH(C64,"EARN_FOR_COMMON","FY 2022","FY 2022","Currency=USD","Period=FY","BEST_FPERIOD_OVERRIDE=FY","FILING_STATUS=MR","SCALING_FORMAT=MLN","FA_ADJUSTED=Adjusted","Sort=A","Dates=H","DateFormat=P","Fill=—","Direction=H","UseDPDF=Y")/M9</f>
        <v>#NAME?</v>
      </c>
      <c r="BW64" s="15" t="e">
        <f ca="1">+_xll.BDP($C64,BW$15,"BEST_FPERIOD_OVERRIDE="&amp;BW$16)/M9</f>
        <v>#NAME?</v>
      </c>
      <c r="BX64" s="15" t="e">
        <f ca="1">+_xll.BDP($C64,BX$15,"BEST_FPERIOD_OVERRIDE="&amp;BX$16)/M9</f>
        <v>#NAME?</v>
      </c>
      <c r="BY64" s="15" t="e">
        <f ca="1">+_xll.BDP($C64,BY$15,"BEST_FPERIOD_OVERRIDE="&amp;BY$16)/M9</f>
        <v>#NAME?</v>
      </c>
      <c r="BZ64" s="15" t="e">
        <f ca="1">+_xll.BDP($C64,BZ$15,"BEST_FPERIOD_OVERRIDE="&amp;BZ$16)</f>
        <v>#NAME?</v>
      </c>
      <c r="CB64" s="25" t="e">
        <f t="shared" ca="1" si="264"/>
        <v>#NAME?</v>
      </c>
      <c r="CC64" s="25" t="e">
        <f t="shared" ca="1" si="265"/>
        <v>#NAME?</v>
      </c>
      <c r="CD64" s="25" t="e">
        <f t="shared" ca="1" si="266"/>
        <v>#NAME?</v>
      </c>
      <c r="CE64" s="25" t="e">
        <f t="shared" ca="1" si="267"/>
        <v>#NAME?</v>
      </c>
      <c r="CF64" s="25" t="e">
        <f t="shared" ca="1" si="268"/>
        <v>#NAME?</v>
      </c>
      <c r="CG64" s="25" t="e">
        <f t="shared" ca="1" si="269"/>
        <v>#NAME?</v>
      </c>
      <c r="CH64" s="25" t="e">
        <f t="shared" ca="1" si="293"/>
        <v>#NAME?</v>
      </c>
      <c r="CI64" s="25" t="e">
        <f t="shared" ca="1" si="270"/>
        <v>#NAME?</v>
      </c>
      <c r="CJ64" s="25" t="e">
        <f t="shared" ca="1" si="271"/>
        <v>#NAME?</v>
      </c>
      <c r="CM64" s="25" t="e">
        <f t="shared" ca="1" si="294"/>
        <v>#NAME?</v>
      </c>
      <c r="CN64" s="25" t="e">
        <f t="shared" ca="1" si="295"/>
        <v>#NAME?</v>
      </c>
      <c r="CO64" s="25" t="e">
        <f t="shared" ca="1" si="296"/>
        <v>#NAME?</v>
      </c>
      <c r="CP64" s="25" t="e">
        <f t="shared" ca="1" si="297"/>
        <v>#NAME?</v>
      </c>
      <c r="CQ64" s="25" t="e">
        <f t="shared" ca="1" si="298"/>
        <v>#NAME?</v>
      </c>
      <c r="CR64" s="25" t="e">
        <f t="shared" ca="1" si="299"/>
        <v>#NAME?</v>
      </c>
      <c r="CS64" s="25" t="e">
        <f t="shared" ca="1" si="300"/>
        <v>#NAME?</v>
      </c>
      <c r="CT64" s="15" t="e">
        <f t="shared" ca="1" si="301"/>
        <v>#NAME?</v>
      </c>
      <c r="CU64" s="25">
        <f>_xll.BDH($C64,"RETURN_ON_INV_CAPITAL","FY 2019","FY 2019","Currency=USD","Period=FY","BEST_FPERIOD_OVERRIDE=FY","FILING_STATUS=MR","FA_ADJUSTED=GAAP","Sort=A","Dates=H","DateFormat=P","Fill=—","Direction=H","UseDPDF=Y")/100</f>
        <v>2.7195999999999998E-2</v>
      </c>
      <c r="CV64" s="25">
        <f>_xll.BDH($C64,"RETURN_ON_INV_CAPITAL","FY 2020","FY 2020","Currency=USD","Period=FY","BEST_FPERIOD_OVERRIDE=FY","FILING_STATUS=MR","FA_ADJUSTED=GAAP","Sort=A","Dates=H","DateFormat=P","Fill=—","Direction=H","UseDPDF=Y")/100</f>
        <v>1.8551999999999999E-2</v>
      </c>
      <c r="CW64" s="25">
        <f>_xll.BDH($C64,"RETURN_ON_INV_CAPITAL","FY 2021","FY 2021","Currency=USD","Period=FY","BEST_FPERIOD_OVERRIDE=FY","FILING_STATUS=MR","FA_ADJUSTED=GAAP","Sort=A","Dates=H","DateFormat=P","Fill=—","Direction=H","UseDPDF=Y")/100</f>
        <v>2.5314999999999997E-2</v>
      </c>
      <c r="CX64" s="25">
        <f>_xll.BDH(C64,"RETURN_COM_EQY","FY 2022","FY 2022","Currency=USD","Period=FY","BEST_FPERIOD_OVERRIDE=FY","FILING_STATUS=MR","FA_ADJUSTED=GAAP","Sort=A","Dates=H","DateFormat=P","Fill=—","Direction=H","UseDPDF=Y")/100</f>
        <v>0.10912699999999999</v>
      </c>
      <c r="CZ64" s="15">
        <f>_xll.BDH($C64,"RETURN_COM_EQY","FY 2019","FY 2019","Currency=USD","Period=FY","BEST_FPERIOD_OVERRIDE=FY","FILING_STATUS=MR","FA_ADJUSTED=GAAP","Sort=A","Dates=H","DateFormat=P","Fill=—","Direction=H","UseDPDF=Y")/100</f>
        <v>6.6295999999999994E-2</v>
      </c>
      <c r="DA64" s="15">
        <f>_xll.BDH($C64,"RETURN_COM_EQY","FY 2020","FY 2020","Currency=USD","Period=FY","BEST_FPERIOD_OVERRIDE=FY","FILING_STATUS=MR","FA_ADJUSTED=GAAP","Sort=A","Dates=H","DateFormat=P","Fill=—","Direction=H","UseDPDF=Y")/100</f>
        <v>-9.6625000000000003E-2</v>
      </c>
      <c r="DB64" s="15">
        <f>_xll.BDH($C64,"RETURN_COM_EQY","FY 2021","FY 2021","Currency=USD","Period=FY","BEST_FPERIOD_OVERRIDE=FY","FILING_STATUS=MR","FA_ADJUSTED=GAAP","Sort=A","Dates=H","DateFormat=P","Fill=—","Direction=H","UseDPDF=Y")/100</f>
        <v>9.6480999999999997E-2</v>
      </c>
      <c r="DC64" s="25">
        <f>_xll.BDH(C64,"RETURN_COM_EQY","FY 2022","FY 2022","Currency=USD","Period=FY","BEST_FPERIOD_OVERRIDE=FY","FILING_STATUS=MR","FA_ADJUSTED=GAAP","Sort=A","Dates=H","DateFormat=P","Fill=—","Direction=H","UseDPDF=Y")</f>
        <v>10.912699999999999</v>
      </c>
      <c r="DD64" s="15" t="e">
        <f ca="1">(_xll.BDP(C64,"BEST_ROE","best_fperiod_override=23Y"))/100</f>
        <v>#NAME?</v>
      </c>
      <c r="DF64" s="25" t="e">
        <f ca="1">(_xll.BDP($C64,"BEST_DIV_YLD","best_fperiod_override=19Y"))/100</f>
        <v>#NAME?</v>
      </c>
      <c r="DG64" s="25" t="e">
        <f ca="1">(_xll.BDP($C64,"BEST_DIV_YLD","best_fperiod_override=20Y"))/100</f>
        <v>#NAME?</v>
      </c>
      <c r="DH64" s="25" t="e">
        <f ca="1">(_xll.BDP($C64,"BEST_DIV_YLD","best_fperiod_override=21Y"))/100</f>
        <v>#NAME?</v>
      </c>
      <c r="DI64" s="25" t="e">
        <f ca="1">(_xll.BDP($C64,"BEST_DIV_YLD","best_fperiod_override=22Y"))/100</f>
        <v>#NAME?</v>
      </c>
      <c r="DJ64" s="25" t="e">
        <f ca="1">(_xll.BDP($C64,"BEST_DIV_YLD","best_fperiod_override=23Y"))/100</f>
        <v>#NAME?</v>
      </c>
      <c r="DL64" s="48" t="e" cm="1">
        <f t="array" aca="1" ref="DL64" ca="1">_xll.BDP($C64,$DL$12)/1000/M9</f>
        <v>#NAME?</v>
      </c>
      <c r="DM64" s="48" t="e" cm="1">
        <f t="array" aca="1" ref="DM64" ca="1">_xll.BDP($C64,$DL$13)*1000/M9</f>
        <v>#NAME?</v>
      </c>
      <c r="DN64" s="48" t="e">
        <f t="shared" ca="1" si="273"/>
        <v>#NAME?</v>
      </c>
      <c r="DO64" s="48" t="e" cm="1">
        <f t="array" aca="1" ref="DO64" ca="1">_xll.BDP($C64,$DL$15)*1000</f>
        <v>#NAME?</v>
      </c>
      <c r="DQ64" s="15" t="e" cm="1">
        <f t="array" aca="1" ref="DQ64" ca="1">_xll.BDP(C64,"WACC")</f>
        <v>#NAME?</v>
      </c>
      <c r="DR64" s="15" t="e" cm="1">
        <f t="array" aca="1" ref="DR64" ca="1">_xll.BDP(C64,"WACC_COST_EQUITY")</f>
        <v>#NAME?</v>
      </c>
      <c r="DS64" s="15" t="e" cm="1">
        <f t="array" aca="1" ref="DS64" ca="1">_xll.BDP(C64,"WACC_COST_EQUITY")</f>
        <v>#NAME?</v>
      </c>
      <c r="DU64" s="15" t="e" cm="1">
        <f t="array" aca="1" ref="DU64" ca="1">_xll.BDP(C64,"BEST_PE_RATIO")</f>
        <v>#NAME?</v>
      </c>
      <c r="DV64" s="15" t="e" cm="1">
        <f t="array" aca="1" ref="DV64" ca="1">_xll.BDP(C64,"FIVE_YR_AVG_PRICE_EARNINGS")</f>
        <v>#NAME?</v>
      </c>
      <c r="DW64" s="15" t="e" cm="1">
        <f t="array" aca="1" ref="DW64" ca="1">_xll.BDP(C64,"10_YEAR_MOVING_AVERAGE_PE")</f>
        <v>#NAME?</v>
      </c>
      <c r="DY64" s="15" t="e" cm="1">
        <f t="array" aca="1" ref="DY64" ca="1">_xll.BDP(C64,"BEST_CUR_EV_TO_EBITDA")</f>
        <v>#NAME?</v>
      </c>
      <c r="DZ64" s="15" t="e" cm="1">
        <f t="array" aca="1" ref="DZ64" ca="1">_xll.BDP(C64,"FIVE_YEAR_AVG_EV_TO_T12_EBITDA")</f>
        <v>#NAME?</v>
      </c>
      <c r="EB64" s="15" t="e" cm="1">
        <f t="array" aca="1" ref="EB64" ca="1">_xll.BDP(C64,"BEST_PX_BPS_RATIO")</f>
        <v>#NAME?</v>
      </c>
      <c r="EC64" s="15" t="e" cm="1">
        <f t="array" aca="1" ref="EC64" ca="1">_xll.BDP(C64,"FIVE_YEAR_AVG_PRICE_BOOK")</f>
        <v>#NAME?</v>
      </c>
      <c r="ED64" s="15" t="e" cm="1">
        <f t="array" aca="1" ref="ED64" ca="1">_xll.BDP(C64,"EV_TO_T12M_SALES")</f>
        <v>#NAME?</v>
      </c>
      <c r="EE64" s="15" t="e" cm="1">
        <f t="array" aca="1" ref="EE64" ca="1">_xll.BDP(C64,"AVERAGE_EV_TO_T12M_SALES")</f>
        <v>#NAME?</v>
      </c>
      <c r="EF64" s="15" t="e">
        <f ca="1">_xll.BDP(C64,"BEST_CURRENT_EV_BEST_SALES","best_fperiod_override=23Y")</f>
        <v>#NAME?</v>
      </c>
      <c r="EH64" s="15" t="e" cm="1">
        <f t="array" aca="1" ref="EH64" ca="1">_xll.BDP(C64,"CF_FREE_CASH_FLOW")/M9</f>
        <v>#NAME?</v>
      </c>
      <c r="EI64" s="15" t="e" cm="1">
        <f t="array" aca="1" ref="EI64" ca="1">_xll.BDP(C64,"FREE_CASH_FLOW_YIELD")/100</f>
        <v>#NAME?</v>
      </c>
      <c r="EJ64" s="15" t="e" cm="1">
        <f t="array" aca="1" ref="EJ64" ca="1">_xll.BDP(C64,"TRAIL_12M_FREE_CASH_FLOW_PER_SH")/M9</f>
        <v>#NAME?</v>
      </c>
      <c r="EL64" s="15" t="e" cm="1">
        <f t="array" aca="1" ref="EL64" ca="1">_xll.BDP(C64,"CF_CASH_FROM_OPER")/M9</f>
        <v>#NAME?</v>
      </c>
      <c r="EM64" s="15" t="e" cm="1">
        <f t="array" aca="1" ref="EM64" ca="1">_xll.BDP(C64,"CF_CASH_FROM_INV_ACT")/M9</f>
        <v>#NAME?</v>
      </c>
      <c r="EN64" s="15" t="e" cm="1">
        <f t="array" aca="1" ref="EN64" ca="1">_xll.BDP(C64,"CF_CASH_FROM_FNC_ACT")/M9</f>
        <v>#NAME?</v>
      </c>
      <c r="EP64" s="15" t="e" cm="1">
        <f t="array" aca="1" ref="EP64" ca="1">_xll.BDP(C64,"TOT_ANALYST_REC")</f>
        <v>#NAME?</v>
      </c>
      <c r="EQ64" s="15" t="e" cm="1">
        <f t="array" aca="1" ref="EQ64" ca="1">_xll.BDP(C64,"TOT_BUY_REC")</f>
        <v>#NAME?</v>
      </c>
      <c r="ER64" s="15" t="e" cm="1">
        <f t="array" aca="1" ref="ER64" ca="1">_xll.BDP(C64,"TOT_HOLD_REC")</f>
        <v>#NAME?</v>
      </c>
      <c r="ES64" s="15" t="e" cm="1">
        <f t="array" aca="1" ref="ES64" ca="1">_xll.BDP(C64,"TOT_SELL_REC")</f>
        <v>#NAME?</v>
      </c>
      <c r="ET64" s="15" t="e" cm="1">
        <f t="array" aca="1" ref="ET64" ca="1">_xll.BDP(C64,"EQY_REC_CONS")</f>
        <v>#NAME?</v>
      </c>
      <c r="EV64" s="15" t="e" cm="1">
        <f t="array" aca="1" ref="EV64" ca="1">_xll.BDP(C64,"BEST_TARGET_HI")</f>
        <v>#NAME?</v>
      </c>
      <c r="EW64" s="15" t="e" cm="1">
        <f t="array" aca="1" ref="EW64" ca="1">_xll.BDP(C64,"BEST_TARGET_LO")</f>
        <v>#NAME?</v>
      </c>
      <c r="EX64" s="15" t="e" cm="1">
        <f t="array" aca="1" ref="EX64" ca="1">_xll.BDP(C64,"BEST_TARGET_MEDIAN")</f>
        <v>#NAME?</v>
      </c>
      <c r="EZ64" s="15" t="e" cm="1">
        <f t="array" aca="1" ref="EZ64" ca="1">_xll.BDP(C64,"BEST_TARGET_1WK_CHG")</f>
        <v>#NAME?</v>
      </c>
      <c r="FA64" s="15" t="e" cm="1">
        <f t="array" aca="1" ref="FA64" ca="1">_xll.BDP(C64,"BEST_TARGET_4WK_CHG")</f>
        <v>#NAME?</v>
      </c>
      <c r="FB64" s="15" t="e" cm="1">
        <f t="array" aca="1" ref="FB64" ca="1">_xll.BDP(C64,"BEST_TARGET_3MO_CHG")</f>
        <v>#NAME?</v>
      </c>
      <c r="FC64" s="15" t="e" cm="1">
        <f t="array" aca="1" ref="FC64" ca="1">_xll.BDP(C64,"BEST_TARGET_6MO_CHG")</f>
        <v>#NAME?</v>
      </c>
      <c r="FE64" s="15" t="e" cm="1">
        <f t="array" aca="1" ref="FE64" ca="1">_xll.BDP(C64,"ANNOUNCEMENT_DT")</f>
        <v>#NAME?</v>
      </c>
      <c r="FF64" s="15" t="e" cm="1">
        <f t="array" aca="1" ref="FF64" ca="1">_xll.BDP(C64,"EXPECTED_REPORT_DT")</f>
        <v>#NAME?</v>
      </c>
      <c r="FG64" s="15" t="e" cm="1">
        <f t="array" aca="1" ref="FG64" ca="1">_xll.BDP(C64,"EARNINGS_RELATED_IMPLIED_MOVE")</f>
        <v>#NAME?</v>
      </c>
      <c r="FI64" s="15" t="e" cm="1">
        <f t="array" aca="1" ref="FI64" ca="1">_xll.BDP(C64,"SALES_SURPRISE_LAST_QTR")</f>
        <v>#NAME?</v>
      </c>
      <c r="FJ64" s="15" t="e" cm="1">
        <f t="array" aca="1" ref="FJ64" ca="1">_xll.BDP(C64,"EPS_SURPRISE_LAST_QTR")</f>
        <v>#NAME?</v>
      </c>
      <c r="FL64" s="15" t="e">
        <f ca="1">(_xll.BDP(C64,"VOLUME_AVG_5D"))/1000</f>
        <v>#NAME?</v>
      </c>
      <c r="FM64" s="15" t="e">
        <f ca="1">(_xll.BDP(C64,"VOLUME_AVG_3M"))/1000</f>
        <v>#NAME?</v>
      </c>
      <c r="FN64" s="15" t="e">
        <f ca="1">(_xll.BDP(C64,"VOLUME_AVG_6M"))/1000</f>
        <v>#NAME?</v>
      </c>
      <c r="FP64" s="15" t="e" cm="1">
        <f t="array" aca="1" ref="FP64" ca="1">_xll.BDP(C64,"CIE_DES")</f>
        <v>#NAME?</v>
      </c>
      <c r="FQ64" s="15" t="s">
        <v>889</v>
      </c>
      <c r="FS64" s="15" t="e" cm="1">
        <f t="array" aca="1" ref="FS64" ca="1">_xll.BDP(C64,"HIGH_52WEEK")</f>
        <v>#NAME?</v>
      </c>
      <c r="FT64" s="15" t="e" cm="1">
        <f t="array" aca="1" ref="FT64" ca="1">_xll.BDP(C64,"LOW_52WEEK")</f>
        <v>#NAME?</v>
      </c>
      <c r="FV64" s="15" t="e" cm="1">
        <f t="array" aca="1" ref="FV64" ca="1">_xll.BDP(C64,"CHG_PCT_WTD")</f>
        <v>#NAME?</v>
      </c>
      <c r="FW64" s="15" t="e" cm="1">
        <f t="array" aca="1" ref="FW64" ca="1">_xll.BDP(C64,"CHG_PCT_MTD")</f>
        <v>#NAME?</v>
      </c>
      <c r="FX64" s="15" t="e" cm="1">
        <f t="array" aca="1" ref="FX64" ca="1">_xll.BDP(C64,"CHG_PCT_YTD")</f>
        <v>#NAME?</v>
      </c>
      <c r="FY64" s="15" t="e" cm="1">
        <f t="array" aca="1" ref="FY64" ca="1">_xll.BDP(C64,"CHG_PCT_1YR")</f>
        <v>#NAME?</v>
      </c>
      <c r="GA64" s="15" t="e">
        <f ca="1">_xll.BDP($C64,"BEST_NET_DEBT","best_fperiod_override=19Y")/M9</f>
        <v>#NAME?</v>
      </c>
      <c r="GB64" s="15" t="e">
        <f ca="1">_xll.BDP($C64,"BEST_NET_DEBT","best_fperiod_override=20Y")/M9</f>
        <v>#NAME?</v>
      </c>
      <c r="GC64" s="15" t="e">
        <f ca="1">_xll.BDP($C64,"BEST_NET_DEBT","best_fperiod_override=21Y")/M9</f>
        <v>#NAME?</v>
      </c>
      <c r="GD64" s="15" t="e">
        <f ca="1">_xll.BDP($C64,"BEST_NET_DEBT","best_fperiod_override=22Y")/M9</f>
        <v>#NAME?</v>
      </c>
      <c r="GE64" s="15" t="e">
        <f ca="1">_xll.BDP($C64,"BEST_NET_DEBT","best_fperiod_override=23Y")/M9</f>
        <v>#NAME?</v>
      </c>
      <c r="GG64" s="15" t="e">
        <f t="shared" ca="1" si="274"/>
        <v>#NAME?</v>
      </c>
      <c r="GH64" s="15" t="e">
        <f t="shared" ca="1" si="275"/>
        <v>#NAME?</v>
      </c>
      <c r="GI64" s="15" t="e">
        <f t="shared" ca="1" si="276"/>
        <v>#NAME?</v>
      </c>
      <c r="GJ64" s="15" t="e">
        <f t="shared" ca="1" si="277"/>
        <v>#NAME?</v>
      </c>
      <c r="GK64" s="15" t="e">
        <f t="shared" ca="1" si="278"/>
        <v>#NAME?</v>
      </c>
      <c r="GM64" s="15" t="e" cm="1">
        <f t="array" aca="1" ref="GM64" ca="1">_xll.BDP(C64,"NET_DEBT_TO_EBITDA")</f>
        <v>#NAME?</v>
      </c>
      <c r="GN64" s="15" t="e" cm="1">
        <f t="array" aca="1" ref="GN64" ca="1">_xll.BDP(C64,"EBIT_TO_INT_EXP")</f>
        <v>#NAME?</v>
      </c>
      <c r="GO64" s="15" t="e" cm="1">
        <f t="array" aca="1" ref="GO64" ca="1">_xll.BDP(C64,"TOT_DEBT_TO_TOT_EQY")</f>
        <v>#NAME?</v>
      </c>
      <c r="GP64" s="15" t="e" cm="1">
        <f t="array" aca="1" ref="GP64" ca="1">_xll.BDP(C64,"TOT_DEBT_TO_TOT_ASSET")</f>
        <v>#NAME?</v>
      </c>
      <c r="GQ64" s="15" t="e" cm="1">
        <f t="array" aca="1" ref="GQ64" ca="1">_xll.BDP(C64,"ALTMAN_Z_SCORE")</f>
        <v>#NAME?</v>
      </c>
      <c r="GR64" s="15" t="e" cm="1">
        <f t="array" aca="1" ref="GR64" ca="1">_xll.BDP(C64,"CASH_%_CURRENT_MARKET_CAP")</f>
        <v>#NAME?</v>
      </c>
      <c r="GS64" s="15" t="e" cm="1">
        <f t="array" aca="1" ref="GS64" ca="1">_xll.BDP(C64,"CASH_TO_TOT_ASSET")</f>
        <v>#NAME?</v>
      </c>
      <c r="GU64" s="15" t="e" cm="1">
        <f t="array" aca="1" ref="GU64" ca="1">_xll.BDP(C64,"BOARD_SIZE")</f>
        <v>#NAME?</v>
      </c>
      <c r="GV64" s="15" t="e" cm="1">
        <f t="array" aca="1" ref="GV64" ca="1">_xll.BDP(C64,"PCT_INDEPENDENT_DIRECTORS")</f>
        <v>#NAME?</v>
      </c>
      <c r="GW64" s="15" t="e" cm="1">
        <f t="array" aca="1" ref="GW64" ca="1">_xll.BDP(C64,"BOARD_MEETING_ATTENDANCE_PCT")</f>
        <v>#NAME?</v>
      </c>
      <c r="GX64" s="15" t="e" cm="1">
        <f t="array" aca="1" ref="GX64" ca="1">_xll.BDP(C64,"BOARD_MEETINGS_PER_YR")</f>
        <v>#NAME?</v>
      </c>
      <c r="GY64" s="15" t="e" cm="1">
        <f t="array" aca="1" ref="GY64" ca="1">_xll.BDP(C64,"NUMBER_OF_WOMEN_ON_BOARD")</f>
        <v>#NAME?</v>
      </c>
      <c r="GZ64" s="15" t="e" cm="1">
        <f t="array" aca="1" ref="GZ64" ca="1">_xll.BDP(C64,"BOARD_AVERAGE_TENURE")</f>
        <v>#NAME?</v>
      </c>
      <c r="HA64" s="15" t="e" cm="1">
        <f t="array" aca="1" ref="HA64" ca="1">_xll.BDP(C64,"BOARD_AVERAGE_AGE")</f>
        <v>#NAME?</v>
      </c>
      <c r="HC64" s="15" t="e" cm="1">
        <f t="array" aca="1" ref="HC64" ca="1">_xll.BDP(C64,"TOT_COMP_AW_TO_CEO_&amp;_EQUIV")</f>
        <v>#NAME?</v>
      </c>
      <c r="HD64" s="15" t="e" cm="1">
        <f t="array" aca="1" ref="HD64" ca="1">_xll.BDP(C64,"TOT_COMPENSATION_AW_TO_EXECS")</f>
        <v>#NAME?</v>
      </c>
      <c r="HE64" s="15" t="e" cm="1">
        <f t="array" aca="1" ref="HE64" ca="1">_xll.BDP(C64,"CF_STOCK_BASED_COMPENSATION")</f>
        <v>#NAME?</v>
      </c>
      <c r="HF64" s="15" t="e" cm="1">
        <f t="array" aca="1" ref="HF64" ca="1">_xll.BDP(C64,"AVERAGE_BOD_TOTAL_COMPENSATION")</f>
        <v>#NAME?</v>
      </c>
      <c r="HH64" s="15" t="e" cm="1">
        <f t="array" aca="1" ref="HH64" ca="1">_xll.BDP(C64,"ISS_QUALITYSCORE")</f>
        <v>#NAME?</v>
      </c>
      <c r="HK64" s="15" t="e" cm="1">
        <f t="array" aca="1" ref="HK64" ca="1">_xll.BDP(C64,"EQY_SH_OUT")</f>
        <v>#NAME?</v>
      </c>
      <c r="HL64" s="15" t="e">
        <f t="shared" ca="1" si="279"/>
        <v>#NAME?</v>
      </c>
      <c r="HN64" s="15">
        <v>8.5</v>
      </c>
      <c r="HO64" s="15">
        <v>2</v>
      </c>
      <c r="HP64" s="39" t="e">
        <f t="shared" ca="1" si="280"/>
        <v>#NAME?</v>
      </c>
      <c r="HQ64" s="15" t="e">
        <f t="shared" ca="1" si="281"/>
        <v>#NAME?</v>
      </c>
      <c r="HS64" s="15" t="e">
        <f t="shared" ca="1" si="302"/>
        <v>#NAME?</v>
      </c>
      <c r="HU64" s="15" t="e">
        <f t="shared" ca="1" si="282"/>
        <v>#NAME?</v>
      </c>
      <c r="HW64" s="15" t="e">
        <f t="shared" ca="1" si="303"/>
        <v>#NAME?</v>
      </c>
      <c r="HY64" s="39" t="e">
        <f t="shared" ca="1" si="283"/>
        <v>#NAME?</v>
      </c>
      <c r="IA64" s="15" t="e">
        <f t="shared" ca="1" si="284"/>
        <v>#NAME?</v>
      </c>
      <c r="IB64" s="15" t="e">
        <f t="shared" ca="1" si="285"/>
        <v>#NAME?</v>
      </c>
      <c r="IC64" s="15" t="e">
        <f t="shared" ca="1" si="286"/>
        <v>#NAME?</v>
      </c>
      <c r="ID64" s="15" t="e">
        <f t="shared" ca="1" si="287"/>
        <v>#NAME?</v>
      </c>
      <c r="IE64" s="39" t="e">
        <f t="shared" ca="1" si="288"/>
        <v>#NAME?</v>
      </c>
      <c r="IF64" s="39" t="e">
        <f t="shared" ca="1" si="289"/>
        <v>#NAME?</v>
      </c>
      <c r="IG64" s="39" t="e">
        <f t="shared" ca="1" si="290"/>
        <v>#NAME?</v>
      </c>
      <c r="II64" s="15">
        <f t="shared" si="304"/>
        <v>45</v>
      </c>
    </row>
    <row r="65" spans="1:243">
      <c r="A65" s="15">
        <f t="shared" si="305"/>
        <v>45</v>
      </c>
      <c r="B65" s="15" t="s">
        <v>94</v>
      </c>
      <c r="C65" s="15" t="s">
        <v>536</v>
      </c>
      <c r="D65" s="15" t="s">
        <v>93</v>
      </c>
      <c r="E65" s="15" t="str">
        <f t="shared" si="236"/>
        <v>BERK34</v>
      </c>
      <c r="F65" s="15">
        <f t="shared" si="237"/>
        <v>45</v>
      </c>
      <c r="G65" s="15" t="str">
        <f t="shared" si="238"/>
        <v>Berkshire Hathaway Inc</v>
      </c>
      <c r="H65" s="24">
        <v>7.4383000000000001E-4</v>
      </c>
      <c r="I65" s="15" t="e" cm="1">
        <f t="array" aca="1" ref="I65" ca="1">_xll.BDP(C65,"GICS_SECTOR_NAME")</f>
        <v>#NAME?</v>
      </c>
      <c r="J65" s="15" t="e">
        <f t="shared" ca="1" si="239"/>
        <v>#NAME?</v>
      </c>
      <c r="K65" s="46" t="e" cm="1">
        <f t="array" aca="1" ref="K65" ca="1">_xll.BDP(C65,"BEST_PE_RATIO")</f>
        <v>#NAME?</v>
      </c>
      <c r="L65" s="46" t="e" cm="1">
        <f t="array" aca="1" ref="L65" ca="1">_xll.BDP(C65,"px_last")</f>
        <v>#NAME?</v>
      </c>
      <c r="M65" s="15" t="e" cm="1">
        <f t="array" aca="1" ref="M65" ca="1">_xll.BDP(C65,"COUNTRY_FULL_NAME")</f>
        <v>#NAME?</v>
      </c>
      <c r="N65" s="15" t="e" cm="1">
        <f t="array" aca="1" ref="N65" ca="1">_xll.BDP(C65,"px_last")</f>
        <v>#NAME?</v>
      </c>
      <c r="O65" s="15" t="e" cm="1">
        <f t="array" aca="1" ref="O65" ca="1">_xll.BDP(C65,"CRNCY")</f>
        <v>#NAME?</v>
      </c>
      <c r="Q65" s="15" t="e" cm="1">
        <f t="array" aca="1" ref="Q65" ca="1">_xll.BDP(C65,"GICS_SECTOR_NAME")</f>
        <v>#NAME?</v>
      </c>
      <c r="R65" s="15" t="e" cm="1">
        <f t="array" aca="1" ref="R65" ca="1">_xll.BDP(C65,"GICS_INDUSTRY_NAME")</f>
        <v>#NAME?</v>
      </c>
      <c r="S65" s="15" t="e" cm="1">
        <f t="array" aca="1" ref="S65" ca="1">_xll.BDP(C65,"GICS_INDUSTRY_GROUP_NAME")</f>
        <v>#NAME?</v>
      </c>
      <c r="T65" s="15" t="e" cm="1">
        <f t="array" aca="1" ref="T65" ca="1">_xll.BDP(C65,"GICS_SUB_INDUSTRY_NAME")</f>
        <v>#NAME?</v>
      </c>
      <c r="U65" s="15" t="s">
        <v>1521</v>
      </c>
      <c r="V65" s="15">
        <f>_xll.BDH(C65,"SALES_REV_TURN","FY 2009","FY 2009","Currency=USD","Period=FY","BEST_FPERIOD_OVERRIDE=FY","FILING_STATUS=MR","SCALING_FORMAT=MLN","FA_ADJUSTED=Adjusted","Sort=A","Dates=H","DateFormat=P","Fill=—","Direction=H","UseDPDF=Y")</f>
        <v>111706</v>
      </c>
      <c r="W65" s="15">
        <f>_xll.BDH(C65,"SALES_REV_TURN","FY 2019","FY 2019","Currency=USD","Period=FY","BEST_FPERIOD_OVERRIDE=FY","FILING_STATUS=MR","SCALING_FORMAT=MLN","FA_ADJUSTED=Adjusted","Sort=A","Dates=H","DateFormat=P","Fill=—","Direction=H","UseDPDF=Y")</f>
        <v>254616</v>
      </c>
      <c r="X65" s="15">
        <f>_xll.BDH(C65,"SALES_REV_TURN","FY 2020","FY 2020","Currency=USD","Period=FY","BEST_FPERIOD_OVERRIDE=FY","FILING_STATUS=MR","SCALING_FORMAT=MLN","FA_ADJUSTED=Adjusted","Sort=A","Dates=H","DateFormat=P","Fill=—","Direction=H","UseDPDF=Y")</f>
        <v>245579</v>
      </c>
      <c r="Y65" s="15">
        <f>_xll.BDH(C65,"SALES_REV_TURN","FY 2021","FY 2021","Currency=USD","Period=FY","BEST_FPERIOD_OVERRIDE=FY","FILING_STATUS=MR","SCALING_FORMAT=MLN","FA_ADJUSTED=Adjusted","Sort=A","Dates=H","DateFormat=P","Fill=—","Direction=H","UseDPDF=Y")</f>
        <v>276203</v>
      </c>
      <c r="Z65" s="15">
        <f>_xll.BDH(C65,"SALES_REV_TURN","FY 2022","FY 2022","Currency=USD","Period=FY","BEST_FPERIOD_OVERRIDE=FY","FILING_STATUS=MR","SCALING_FORMAT=MLN","FA_ADJUSTED=Adjusted","Sort=A","Dates=H","DateFormat=P","Fill=—","Direction=H","UseDPDF=Y")</f>
        <v>302020</v>
      </c>
      <c r="AA65" s="15" t="e">
        <f ca="1">+_xll.BDP($C65,AA$15,"BEST_FPERIOD_OVERRIDE="&amp;AA$16)</f>
        <v>#NAME?</v>
      </c>
      <c r="AB65" s="15" t="e">
        <f ca="1">+_xll.BDP($C65,AB$15,"BEST_FPERIOD_OVERRIDE="&amp;AB$16)</f>
        <v>#NAME?</v>
      </c>
      <c r="AC65" s="15" t="e">
        <f ca="1">+_xll.BDP($C65,AC$15,"BEST_FPERIOD_OVERRIDE="&amp;AC$16)</f>
        <v>#NAME?</v>
      </c>
      <c r="AD65" s="15" t="e">
        <f ca="1">+_xll.BDP($C65,AD$15,"BEST_FPERIOD_OVERRIDE="&amp;AD$16)</f>
        <v>#NAME?</v>
      </c>
      <c r="AF65" s="25">
        <f t="shared" si="240"/>
        <v>-3.5492663461840546E-2</v>
      </c>
      <c r="AG65" s="25">
        <f t="shared" si="241"/>
        <v>0.12470121630921205</v>
      </c>
      <c r="AH65" s="25">
        <f t="shared" si="242"/>
        <v>9.3471106396382453E-2</v>
      </c>
      <c r="AI65" s="25" t="e">
        <f t="shared" ca="1" si="243"/>
        <v>#NAME?</v>
      </c>
      <c r="AJ65" s="25" t="e">
        <f t="shared" ca="1" si="244"/>
        <v>#NAME?</v>
      </c>
      <c r="AK65" s="25" t="e">
        <f t="shared" ca="1" si="245"/>
        <v>#NAME?</v>
      </c>
      <c r="AL65" s="25" t="e">
        <f t="shared" ca="1" si="291"/>
        <v>#NAME?</v>
      </c>
      <c r="AM65" s="25" t="e">
        <f t="shared" ca="1" si="246"/>
        <v>#NAME?</v>
      </c>
      <c r="AN65" s="25">
        <f t="shared" si="247"/>
        <v>8.5877711640033327E-2</v>
      </c>
      <c r="AP65" s="15">
        <f>_xll.BDH(C65,"EBITDA","FY 2009","FY 2009","Currency=USD","Period=FY","BEST_FPERIOD_OVERRIDE=FY","FILING_STATUS=MR","SCALING_FORMAT=MLN","FA_ADJUSTED=Adjusted","Sort=A","Dates=H","DateFormat=P","Fill=—","Direction=H","UseDPDF=Y")</f>
        <v>15884</v>
      </c>
      <c r="AQ65" s="15">
        <f>_xll.BDH(C65,"EBITDA","FY 2019","FY 2019","Currency=USD","Period=FY","BEST_FPERIOD_OVERRIDE=FY","FILING_STATUS=MR","SCALING_FORMAT=MLN","FA_ADJUSTED=Adjusted","Sort=A","Dates=H","DateFormat=P","Fill=—","Direction=H","UseDPDF=Y")</f>
        <v>44988</v>
      </c>
      <c r="AR65" s="15">
        <f>_xll.BDH(C65,"EBITDA","FY 2020","FY 2020","Currency=USD","Period=FY","BEST_FPERIOD_OVERRIDE=FY","FILING_STATUS=MR","SCALING_FORMAT=MLN","FA_ADJUSTED=Adjusted","Sort=A","Dates=H","DateFormat=P","Fill=—","Direction=H","UseDPDF=Y")</f>
        <v>41043</v>
      </c>
      <c r="AS65" s="15">
        <f>_xll.BDH(C65,"EBITDA","FY 2021","FY 2021","Currency=USD","Period=FY","BEST_FPERIOD_OVERRIDE=FY","FILING_STATUS=MR","SCALING_FORMAT=MLN","FA_ADJUSTED=Adjusted","Sort=A","Dates=H","DateFormat=P","Fill=—","Direction=H","UseDPDF=Y")</f>
        <v>48891.848100000003</v>
      </c>
      <c r="AT65" s="15">
        <f>_xll.BDH(C65,"EBITDA","FY 2022","FY 2022","Currency=USD","Period=FY","BEST_FPERIOD_OVERRIDE=FY","FILING_STATUS=MR","SCALING_FORMAT=MLN","FA_ADJUSTED=Adjusted","Sort=A","Dates=H","DateFormat=P","Fill=—","Direction=H","UseDPDF=Y")</f>
        <v>52334.734199999999</v>
      </c>
      <c r="AU65" s="15" t="e">
        <f ca="1">+_xll.BDP($C65,AU$15,"BEST_FPERIOD_OVERRIDE="&amp;AU$16)</f>
        <v>#NAME?</v>
      </c>
      <c r="AV65" s="15" t="e">
        <f ca="1">+_xll.BDP($C65,AV$15,"BEST_FPERIOD_OVERRIDE="&amp;AV$16)</f>
        <v>#NAME?</v>
      </c>
      <c r="AW65" s="15" t="e">
        <f ca="1">+_xll.BDP($C65,AW$15,"BEST_FPERIOD_OVERRIDE="&amp;AW$16)</f>
        <v>#NAME?</v>
      </c>
      <c r="AX65" s="15" t="e">
        <f ca="1">+_xll.BDP($C65,AX$15,"BEST_FPERIOD_OVERRIDE="&amp;AX$16)</f>
        <v>#NAME?</v>
      </c>
      <c r="AZ65" s="25">
        <f t="shared" si="248"/>
        <v>-8.7690050680181431E-2</v>
      </c>
      <c r="BA65" s="25">
        <f t="shared" si="249"/>
        <v>0.19123475623126973</v>
      </c>
      <c r="BB65" s="25">
        <f t="shared" si="250"/>
        <v>7.0418407849058173E-2</v>
      </c>
      <c r="BC65" s="25" t="e">
        <f t="shared" ca="1" si="251"/>
        <v>#NAME?</v>
      </c>
      <c r="BD65" s="25" t="e">
        <f t="shared" ca="1" si="252"/>
        <v>#NAME?</v>
      </c>
      <c r="BE65" s="25" t="e">
        <f t="shared" ca="1" si="253"/>
        <v>#NAME?</v>
      </c>
      <c r="BF65" s="25" t="e">
        <f t="shared" ca="1" si="292"/>
        <v>#NAME?</v>
      </c>
      <c r="BG65" s="25" t="e">
        <f t="shared" ca="1" si="254"/>
        <v>#NAME?</v>
      </c>
      <c r="BH65" s="25">
        <f t="shared" si="255"/>
        <v>0.10972068378330468</v>
      </c>
      <c r="BJ65" s="25">
        <f t="shared" si="256"/>
        <v>0.17668960316712226</v>
      </c>
      <c r="BK65" s="25">
        <f t="shared" si="257"/>
        <v>0.16712748239873931</v>
      </c>
      <c r="BL65" s="25">
        <f t="shared" si="258"/>
        <v>0.17701418196036975</v>
      </c>
      <c r="BM65" s="25">
        <f t="shared" si="259"/>
        <v>0.17328234620223826</v>
      </c>
      <c r="BN65" s="25" t="e">
        <f t="shared" ca="1" si="260"/>
        <v>#NAME?</v>
      </c>
      <c r="BO65" s="25" t="e">
        <f t="shared" ca="1" si="261"/>
        <v>#NAME?</v>
      </c>
      <c r="BP65" s="25" t="e">
        <f t="shared" ca="1" si="262"/>
        <v>#NAME?</v>
      </c>
      <c r="BQ65" s="25" t="e">
        <f t="shared" ca="1" si="263"/>
        <v>#NAME?</v>
      </c>
      <c r="BR65" s="15">
        <f>_xll.BDH(C65,"EARN_FOR_COMMON","FY 2009","FY 2009","Currency=USD","Period=FY","BEST_FPERIOD_OVERRIDE=FY","FILING_STATUS=MR","SCALING_FORMAT=MLN","FA_ADJUSTED=Adjusted","Sort=A","Dates=H","DateFormat=P","Fill=—","Direction=H","UseDPDF=Y")</f>
        <v>7569</v>
      </c>
      <c r="BS65" s="15">
        <f>_xll.BDH(C65,"EARN_FOR_COMMON","FY 2019","FY 2019","Currency=USD","Period=FY","BEST_FPERIOD_OVERRIDE=FY","FILING_STATUS=MR","SCALING_FORMAT=MLN","FA_ADJUSTED=Adjusted","Sort=A","Dates=H","DateFormat=P","Fill=—","Direction=H","UseDPDF=Y")</f>
        <v>24476.75</v>
      </c>
      <c r="BT65" s="15">
        <f>_xll.BDH(C65,"EARN_FOR_COMMON","FY 2020","FY 2020","Currency=USD","Period=FY","BEST_FPERIOD_OVERRIDE=FY","FILING_STATUS=MR","SCALING_FORMAT=MLN","FA_ADJUSTED=Adjusted","Sort=A","Dates=H","DateFormat=P","Fill=—","Direction=H","UseDPDF=Y")</f>
        <v>21922</v>
      </c>
      <c r="BU65" s="15">
        <f>_xll.BDH(C65,"EARN_FOR_COMMON","FY 2021","FY 2021","Currency=USD","Period=FY","BEST_FPERIOD_OVERRIDE=FY","FILING_STATUS=MR","SCALING_FORMAT=MLN","FA_ADJUSTED=Adjusted","Sort=A","Dates=H","DateFormat=P","Fill=—","Direction=H","UseDPDF=Y")</f>
        <v>27714</v>
      </c>
      <c r="BV65" s="15">
        <f>_xll.BDH(C65,"EARN_FOR_COMMON","FY 2022","FY 2022","Currency=USD","Period=FY","BEST_FPERIOD_OVERRIDE=FY","FILING_STATUS=MR","SCALING_FORMAT=MLN","FA_ADJUSTED=Adjusted","Sort=A","Dates=H","DateFormat=P","Fill=—","Direction=H","UseDPDF=Y")</f>
        <v>31038.21</v>
      </c>
      <c r="BW65" s="15" t="e">
        <f ca="1">+_xll.BDP($C65,BW$15,"BEST_FPERIOD_OVERRIDE="&amp;BW$16)</f>
        <v>#NAME?</v>
      </c>
      <c r="BX65" s="15" t="e">
        <f ca="1">+_xll.BDP($C65,BX$15,"BEST_FPERIOD_OVERRIDE="&amp;BX$16)</f>
        <v>#NAME?</v>
      </c>
      <c r="BY65" s="15" t="e">
        <f ca="1">+_xll.BDP($C65,BY$15,"BEST_FPERIOD_OVERRIDE="&amp;BY$16)</f>
        <v>#NAME?</v>
      </c>
      <c r="BZ65" s="15" t="e">
        <f ca="1">+_xll.BDP($C65,BZ$15,"BEST_FPERIOD_OVERRIDE="&amp;BZ$16)</f>
        <v>#NAME?</v>
      </c>
      <c r="CB65" s="25">
        <f t="shared" si="264"/>
        <v>-0.10437455953098351</v>
      </c>
      <c r="CC65" s="25">
        <f t="shared" si="265"/>
        <v>0.26420946993887418</v>
      </c>
      <c r="CD65" s="25">
        <f t="shared" si="266"/>
        <v>0.11994695821606416</v>
      </c>
      <c r="CE65" s="25" t="e">
        <f t="shared" ca="1" si="267"/>
        <v>#NAME?</v>
      </c>
      <c r="CF65" s="25" t="e">
        <f t="shared" ca="1" si="268"/>
        <v>#NAME?</v>
      </c>
      <c r="CG65" s="25" t="e">
        <f t="shared" ca="1" si="269"/>
        <v>#NAME?</v>
      </c>
      <c r="CH65" s="25" t="e">
        <f t="shared" ca="1" si="293"/>
        <v>#NAME?</v>
      </c>
      <c r="CI65" s="25" t="e">
        <f t="shared" ca="1" si="270"/>
        <v>#NAME?</v>
      </c>
      <c r="CJ65" s="25">
        <f t="shared" si="271"/>
        <v>0.12453123959417223</v>
      </c>
      <c r="CM65" s="25">
        <f t="shared" si="294"/>
        <v>9.6132018412040096E-2</v>
      </c>
      <c r="CN65" s="25">
        <f t="shared" si="295"/>
        <v>8.926659038435697E-2</v>
      </c>
      <c r="CO65" s="25">
        <f t="shared" si="296"/>
        <v>0.10033924323776353</v>
      </c>
      <c r="CP65" s="25">
        <f t="shared" si="297"/>
        <v>0.10276872392556784</v>
      </c>
      <c r="CQ65" s="25" t="e">
        <f t="shared" ca="1" si="298"/>
        <v>#NAME?</v>
      </c>
      <c r="CR65" s="25" t="e">
        <f t="shared" ca="1" si="299"/>
        <v>#NAME?</v>
      </c>
      <c r="CS65" s="25" t="e">
        <f t="shared" ca="1" si="300"/>
        <v>#NAME?</v>
      </c>
      <c r="CT65" s="15" t="e">
        <f t="shared" ca="1" si="301"/>
        <v>#NAME?</v>
      </c>
      <c r="CU65" s="25">
        <f>_xll.BDH($C65,"RETURN_ON_INV_CAPITAL","FY 2019","FY 2019","Currency=USD","Period=FY","BEST_FPERIOD_OVERRIDE=FY","FILING_STATUS=MR","FA_ADJUSTED=GAAP","Sort=A","Dates=H","DateFormat=P","Fill=—","Direction=H","UseDPDF=Y")/100</f>
        <v>0.151505</v>
      </c>
      <c r="CV65" s="25">
        <f>_xll.BDH($C65,"RETURN_ON_INV_CAPITAL","FY 2020","FY 2020","Currency=USD","Period=FY","BEST_FPERIOD_OVERRIDE=FY","FILING_STATUS=MR","FA_ADJUSTED=GAAP","Sort=A","Dates=H","DateFormat=P","Fill=—","Direction=H","UseDPDF=Y")/100</f>
        <v>7.2912000000000005E-2</v>
      </c>
      <c r="CW65" s="25">
        <f>_xll.BDH($C65,"RETURN_ON_INV_CAPITAL","FY 2021","FY 2021","Currency=USD","Period=FY","BEST_FPERIOD_OVERRIDE=FY","FILING_STATUS=MR","FA_ADJUSTED=GAAP","Sort=A","Dates=H","DateFormat=P","Fill=—","Direction=H","UseDPDF=Y")/100</f>
        <v>0.13564500000000002</v>
      </c>
      <c r="CX65" s="25">
        <f>_xll.BDH(C65,"RETURN_COM_EQY","FY 2022","FY 2022","Currency=USD","Period=FY","BEST_FPERIOD_OVERRIDE=FY","FILING_STATUS=MR","FA_ADJUSTED=GAAP","Sort=A","Dates=H","DateFormat=P","Fill=—","Direction=H","UseDPDF=Y")/100</f>
        <v>-4.6464999999999999E-2</v>
      </c>
      <c r="CZ65" s="15">
        <f>_xll.BDH($C65,"RETURN_COM_EQY","FY 2019","FY 2019","Currency=USD","Period=FY","BEST_FPERIOD_OVERRIDE=FY","FILING_STATUS=MR","FA_ADJUSTED=GAAP","Sort=A","Dates=H","DateFormat=P","Fill=—","Direction=H","UseDPDF=Y")/100</f>
        <v>0.21051700000000001</v>
      </c>
      <c r="DA65" s="15">
        <f>_xll.BDH($C65,"RETURN_COM_EQY","FY 2020","FY 2020","Currency=USD","Period=FY","BEST_FPERIOD_OVERRIDE=FY","FILING_STATUS=MR","FA_ADJUSTED=GAAP","Sort=A","Dates=H","DateFormat=P","Fill=—","Direction=H","UseDPDF=Y")/100</f>
        <v>9.7979999999999998E-2</v>
      </c>
      <c r="DB65" s="15">
        <f>_xll.BDH($C65,"RETURN_COM_EQY","FY 2021","FY 2021","Currency=USD","Period=FY","BEST_FPERIOD_OVERRIDE=FY","FILING_STATUS=MR","FA_ADJUSTED=GAAP","Sort=A","Dates=H","DateFormat=P","Fill=—","Direction=H","UseDPDF=Y")/100</f>
        <v>0.18916899999999998</v>
      </c>
      <c r="DC65" s="25">
        <f>_xll.BDH(C65,"RETURN_COM_EQY","FY 2022","FY 2022","Currency=USD","Period=FY","BEST_FPERIOD_OVERRIDE=FY","FILING_STATUS=MR","FA_ADJUSTED=GAAP","Sort=A","Dates=H","DateFormat=P","Fill=—","Direction=H","UseDPDF=Y")</f>
        <v>-4.6464999999999996</v>
      </c>
      <c r="DD65" s="15" t="e">
        <f ca="1">(_xll.BDP(C65,"BEST_ROE","best_fperiod_override=23Y"))/100</f>
        <v>#NAME?</v>
      </c>
      <c r="DF65" s="25" t="e">
        <f ca="1">(_xll.BDP($C65,"BEST_DIV_YLD","best_fperiod_override=19Y"))/100</f>
        <v>#NAME?</v>
      </c>
      <c r="DG65" s="25" t="e">
        <f ca="1">(_xll.BDP($C65,"BEST_DIV_YLD","best_fperiod_override=20Y"))/100</f>
        <v>#NAME?</v>
      </c>
      <c r="DH65" s="25" t="e">
        <f ca="1">(_xll.BDP($C65,"BEST_DIV_YLD","best_fperiod_override=21Y"))/100</f>
        <v>#NAME?</v>
      </c>
      <c r="DI65" s="25" t="e">
        <f ca="1">(_xll.BDP($C65,"BEST_DIV_YLD","best_fperiod_override=22Y"))/100</f>
        <v>#NAME?</v>
      </c>
      <c r="DJ65" s="25" t="e">
        <f ca="1">(_xll.BDP($C65,"BEST_DIV_YLD","best_fperiod_override=23Y"))/100</f>
        <v>#NAME?</v>
      </c>
      <c r="DL65" s="48" t="e" cm="1">
        <f t="array" aca="1" ref="DL65" ca="1">_xll.BDP($C65,$DL$12)/1000</f>
        <v>#NAME?</v>
      </c>
      <c r="DM65" s="48" t="e" cm="1">
        <f t="array" aca="1" ref="DM65" ca="1">_xll.BDP($C65,$DL$13)*1000</f>
        <v>#NAME?</v>
      </c>
      <c r="DN65" s="48" t="e">
        <f t="shared" ca="1" si="273"/>
        <v>#NAME?</v>
      </c>
      <c r="DO65" s="48" t="e" cm="1">
        <f t="array" aca="1" ref="DO65" ca="1">_xll.BDP($C65,$DL$15)*1000</f>
        <v>#NAME?</v>
      </c>
      <c r="DQ65" s="15" t="e" cm="1">
        <f t="array" aca="1" ref="DQ65" ca="1">_xll.BDP(C65,"WACC")</f>
        <v>#NAME?</v>
      </c>
      <c r="DR65" s="15" t="e" cm="1">
        <f t="array" aca="1" ref="DR65" ca="1">_xll.BDP(C65,"WACC_COST_EQUITY")</f>
        <v>#NAME?</v>
      </c>
      <c r="DS65" s="15" t="e" cm="1">
        <f t="array" aca="1" ref="DS65" ca="1">_xll.BDP(C65,"WACC_COST_EQUITY")</f>
        <v>#NAME?</v>
      </c>
      <c r="DU65" s="15" t="e" cm="1">
        <f t="array" aca="1" ref="DU65" ca="1">_xll.BDP(C65,"BEST_PE_RATIO")</f>
        <v>#NAME?</v>
      </c>
      <c r="DV65" s="15" t="e" cm="1">
        <f t="array" aca="1" ref="DV65" ca="1">_xll.BDP(C65,"FIVE_YR_AVG_PRICE_EARNINGS")</f>
        <v>#NAME?</v>
      </c>
      <c r="DW65" s="15" t="e" cm="1">
        <f t="array" aca="1" ref="DW65" ca="1">_xll.BDP(C65,"10_YEAR_MOVING_AVERAGE_PE")</f>
        <v>#NAME?</v>
      </c>
      <c r="DY65" s="15" t="e" cm="1">
        <f t="array" aca="1" ref="DY65" ca="1">_xll.BDP(C65,"BEST_CUR_EV_TO_EBITDA")</f>
        <v>#NAME?</v>
      </c>
      <c r="DZ65" s="15" t="e" cm="1">
        <f t="array" aca="1" ref="DZ65" ca="1">_xll.BDP(C65,"FIVE_YEAR_AVG_EV_TO_T12_EBITDA")</f>
        <v>#NAME?</v>
      </c>
      <c r="EB65" s="15" t="e" cm="1">
        <f t="array" aca="1" ref="EB65" ca="1">_xll.BDP(C65,"BEST_PX_BPS_RATIO")</f>
        <v>#NAME?</v>
      </c>
      <c r="EC65" s="15" t="e" cm="1">
        <f t="array" aca="1" ref="EC65" ca="1">_xll.BDP(C65,"FIVE_YEAR_AVG_PRICE_BOOK")</f>
        <v>#NAME?</v>
      </c>
      <c r="ED65" s="15" t="e" cm="1">
        <f t="array" aca="1" ref="ED65" ca="1">_xll.BDP(C65,"EV_TO_T12M_SALES")</f>
        <v>#NAME?</v>
      </c>
      <c r="EE65" s="15" t="e" cm="1">
        <f t="array" aca="1" ref="EE65" ca="1">_xll.BDP(C65,"AVERAGE_EV_TO_T12M_SALES")</f>
        <v>#NAME?</v>
      </c>
      <c r="EF65" s="15" t="e">
        <f ca="1">_xll.BDP(C65,"BEST_CURRENT_EV_BEST_SALES","best_fperiod_override=23Y")</f>
        <v>#NAME?</v>
      </c>
      <c r="EH65" s="15" t="e" cm="1">
        <f t="array" aca="1" ref="EH65" ca="1">_xll.BDP(C65,"CF_FREE_CASH_FLOW")</f>
        <v>#NAME?</v>
      </c>
      <c r="EI65" s="15" t="e" cm="1">
        <f t="array" aca="1" ref="EI65" ca="1">_xll.BDP(C65,"FREE_CASH_FLOW_YIELD")/100</f>
        <v>#NAME?</v>
      </c>
      <c r="EJ65" s="15" t="e" cm="1">
        <f t="array" aca="1" ref="EJ65" ca="1">_xll.BDP(C65,"TRAIL_12M_FREE_CASH_FLOW_PER_SH")</f>
        <v>#NAME?</v>
      </c>
      <c r="EL65" s="15" t="e" cm="1">
        <f t="array" aca="1" ref="EL65" ca="1">_xll.BDP(C65,"CF_CASH_FROM_OPER")</f>
        <v>#NAME?</v>
      </c>
      <c r="EM65" s="15" t="e" cm="1">
        <f t="array" aca="1" ref="EM65" ca="1">_xll.BDP(C65,"CF_CASH_FROM_INV_ACT")</f>
        <v>#NAME?</v>
      </c>
      <c r="EN65" s="15" t="e" cm="1">
        <f t="array" aca="1" ref="EN65" ca="1">_xll.BDP(C65,"CF_CASH_FROM_FNC_ACT")</f>
        <v>#NAME?</v>
      </c>
      <c r="EP65" s="15" t="e" cm="1">
        <f t="array" aca="1" ref="EP65" ca="1">_xll.BDP(C65,"TOT_ANALYST_REC")</f>
        <v>#NAME?</v>
      </c>
      <c r="EQ65" s="15" t="e" cm="1">
        <f t="array" aca="1" ref="EQ65" ca="1">_xll.BDP(C65,"TOT_BUY_REC")</f>
        <v>#NAME?</v>
      </c>
      <c r="ER65" s="15" t="e" cm="1">
        <f t="array" aca="1" ref="ER65" ca="1">_xll.BDP(C65,"TOT_HOLD_REC")</f>
        <v>#NAME?</v>
      </c>
      <c r="ES65" s="15" t="e" cm="1">
        <f t="array" aca="1" ref="ES65" ca="1">_xll.BDP(C65,"TOT_SELL_REC")</f>
        <v>#NAME?</v>
      </c>
      <c r="ET65" s="15" t="e" cm="1">
        <f t="array" aca="1" ref="ET65" ca="1">_xll.BDP(C65,"EQY_REC_CONS")</f>
        <v>#NAME?</v>
      </c>
      <c r="EV65" s="15" t="e" cm="1">
        <f t="array" aca="1" ref="EV65" ca="1">_xll.BDP(C65,"BEST_TARGET_HI")</f>
        <v>#NAME?</v>
      </c>
      <c r="EW65" s="15" t="e" cm="1">
        <f t="array" aca="1" ref="EW65" ca="1">_xll.BDP(C65,"BEST_TARGET_LO")</f>
        <v>#NAME?</v>
      </c>
      <c r="EX65" s="15" t="e" cm="1">
        <f t="array" aca="1" ref="EX65" ca="1">_xll.BDP(C65,"BEST_TARGET_MEDIAN")</f>
        <v>#NAME?</v>
      </c>
      <c r="EZ65" s="15" t="e" cm="1">
        <f t="array" aca="1" ref="EZ65" ca="1">_xll.BDP(C65,"BEST_TARGET_1WK_CHG")</f>
        <v>#NAME?</v>
      </c>
      <c r="FA65" s="15" t="e" cm="1">
        <f t="array" aca="1" ref="FA65" ca="1">_xll.BDP(C65,"BEST_TARGET_4WK_CHG")</f>
        <v>#NAME?</v>
      </c>
      <c r="FB65" s="15" t="e" cm="1">
        <f t="array" aca="1" ref="FB65" ca="1">_xll.BDP(C65,"BEST_TARGET_3MO_CHG")</f>
        <v>#NAME?</v>
      </c>
      <c r="FC65" s="15" t="e" cm="1">
        <f t="array" aca="1" ref="FC65" ca="1">_xll.BDP(C65,"BEST_TARGET_6MO_CHG")</f>
        <v>#NAME?</v>
      </c>
      <c r="FE65" s="15" t="e" cm="1">
        <f t="array" aca="1" ref="FE65" ca="1">_xll.BDP(C65,"ANNOUNCEMENT_DT")</f>
        <v>#NAME?</v>
      </c>
      <c r="FF65" s="15" t="e" cm="1">
        <f t="array" aca="1" ref="FF65" ca="1">_xll.BDP(C65,"EXPECTED_REPORT_DT")</f>
        <v>#NAME?</v>
      </c>
      <c r="FG65" s="15" t="e" cm="1">
        <f t="array" aca="1" ref="FG65" ca="1">_xll.BDP(C65,"EARNINGS_RELATED_IMPLIED_MOVE")</f>
        <v>#NAME?</v>
      </c>
      <c r="FI65" s="15" t="e" cm="1">
        <f t="array" aca="1" ref="FI65" ca="1">_xll.BDP(C65,"SALES_SURPRISE_LAST_QTR")</f>
        <v>#NAME?</v>
      </c>
      <c r="FJ65" s="15" t="e" cm="1">
        <f t="array" aca="1" ref="FJ65" ca="1">_xll.BDP(C65,"EPS_SURPRISE_LAST_QTR")</f>
        <v>#NAME?</v>
      </c>
      <c r="FL65" s="15" t="e">
        <f ca="1">(_xll.BDP(C65,"VOLUME_AVG_5D"))/1000</f>
        <v>#NAME?</v>
      </c>
      <c r="FM65" s="15" t="e">
        <f ca="1">(_xll.BDP(C65,"VOLUME_AVG_3M"))/1000</f>
        <v>#NAME?</v>
      </c>
      <c r="FN65" s="15" t="e">
        <f ca="1">(_xll.BDP(C65,"VOLUME_AVG_6M"))/1000</f>
        <v>#NAME?</v>
      </c>
      <c r="FP65" s="15" t="e" cm="1">
        <f t="array" aca="1" ref="FP65" ca="1">_xll.BDP(C65,"CIE_DES")</f>
        <v>#NAME?</v>
      </c>
      <c r="FQ65" s="15" t="s">
        <v>890</v>
      </c>
      <c r="FS65" s="15" t="e" cm="1">
        <f t="array" aca="1" ref="FS65" ca="1">_xll.BDP(C65,"HIGH_52WEEK")</f>
        <v>#NAME?</v>
      </c>
      <c r="FT65" s="15" t="e" cm="1">
        <f t="array" aca="1" ref="FT65" ca="1">_xll.BDP(C65,"LOW_52WEEK")</f>
        <v>#NAME?</v>
      </c>
      <c r="FV65" s="15" t="e" cm="1">
        <f t="array" aca="1" ref="FV65" ca="1">_xll.BDP(C65,"CHG_PCT_WTD")</f>
        <v>#NAME?</v>
      </c>
      <c r="FW65" s="15" t="e" cm="1">
        <f t="array" aca="1" ref="FW65" ca="1">_xll.BDP(C65,"CHG_PCT_MTD")</f>
        <v>#NAME?</v>
      </c>
      <c r="FX65" s="15" t="e" cm="1">
        <f t="array" aca="1" ref="FX65" ca="1">_xll.BDP(C65,"CHG_PCT_YTD")</f>
        <v>#NAME?</v>
      </c>
      <c r="FY65" s="15" t="e" cm="1">
        <f t="array" aca="1" ref="FY65" ca="1">_xll.BDP(C65,"CHG_PCT_1YR")</f>
        <v>#NAME?</v>
      </c>
      <c r="GA65" s="15" t="e">
        <f ca="1">_xll.BDP($C65,"BEST_NET_DEBT","best_fperiod_override=19Y")</f>
        <v>#NAME?</v>
      </c>
      <c r="GB65" s="15" t="e">
        <f ca="1">_xll.BDP($C65,"BEST_NET_DEBT","best_fperiod_override=20Y")</f>
        <v>#NAME?</v>
      </c>
      <c r="GC65" s="15" t="e">
        <f ca="1">_xll.BDP($C65,"BEST_NET_DEBT","best_fperiod_override=21Y")</f>
        <v>#NAME?</v>
      </c>
      <c r="GD65" s="15" t="e">
        <f ca="1">_xll.BDP($C65,"BEST_NET_DEBT","best_fperiod_override=22Y")</f>
        <v>#NAME?</v>
      </c>
      <c r="GE65" s="15" t="e">
        <f ca="1">_xll.BDP($C65,"BEST_NET_DEBT","best_fperiod_override=23Y")</f>
        <v>#NAME?</v>
      </c>
      <c r="GG65" s="15" t="e">
        <f t="shared" ca="1" si="274"/>
        <v>#NAME?</v>
      </c>
      <c r="GH65" s="15" t="e">
        <f t="shared" ca="1" si="275"/>
        <v>#NAME?</v>
      </c>
      <c r="GI65" s="15" t="e">
        <f t="shared" ca="1" si="276"/>
        <v>#NAME?</v>
      </c>
      <c r="GJ65" s="15" t="e">
        <f t="shared" ca="1" si="277"/>
        <v>#NAME?</v>
      </c>
      <c r="GK65" s="15" t="e">
        <f t="shared" ca="1" si="278"/>
        <v>#NAME?</v>
      </c>
      <c r="GM65" s="15" t="e" cm="1">
        <f t="array" aca="1" ref="GM65" ca="1">_xll.BDP(C65,"NET_DEBT_TO_EBITDA")</f>
        <v>#NAME?</v>
      </c>
      <c r="GN65" s="15" t="e" cm="1">
        <f t="array" aca="1" ref="GN65" ca="1">_xll.BDP(C65,"EBIT_TO_INT_EXP")</f>
        <v>#NAME?</v>
      </c>
      <c r="GO65" s="15" t="e" cm="1">
        <f t="array" aca="1" ref="GO65" ca="1">_xll.BDP(C65,"TOT_DEBT_TO_TOT_EQY")</f>
        <v>#NAME?</v>
      </c>
      <c r="GP65" s="15" t="e" cm="1">
        <f t="array" aca="1" ref="GP65" ca="1">_xll.BDP(C65,"TOT_DEBT_TO_TOT_ASSET")</f>
        <v>#NAME?</v>
      </c>
      <c r="GQ65" s="15" t="e" cm="1">
        <f t="array" aca="1" ref="GQ65" ca="1">_xll.BDP(C65,"ALTMAN_Z_SCORE")</f>
        <v>#NAME?</v>
      </c>
      <c r="GR65" s="15" t="e" cm="1">
        <f t="array" aca="1" ref="GR65" ca="1">_xll.BDP(C65,"CASH_%_CURRENT_MARKET_CAP")</f>
        <v>#NAME?</v>
      </c>
      <c r="GS65" s="15" t="e" cm="1">
        <f t="array" aca="1" ref="GS65" ca="1">_xll.BDP(C65,"CASH_TO_TOT_ASSET")</f>
        <v>#NAME?</v>
      </c>
      <c r="GU65" s="15" t="e" cm="1">
        <f t="array" aca="1" ref="GU65" ca="1">_xll.BDP(C65,"BOARD_SIZE")</f>
        <v>#NAME?</v>
      </c>
      <c r="GV65" s="15" t="e" cm="1">
        <f t="array" aca="1" ref="GV65" ca="1">_xll.BDP(C65,"PCT_INDEPENDENT_DIRECTORS")</f>
        <v>#NAME?</v>
      </c>
      <c r="GW65" s="15" t="e" cm="1">
        <f t="array" aca="1" ref="GW65" ca="1">_xll.BDP(C65,"BOARD_MEETING_ATTENDANCE_PCT")</f>
        <v>#NAME?</v>
      </c>
      <c r="GX65" s="15" t="e" cm="1">
        <f t="array" aca="1" ref="GX65" ca="1">_xll.BDP(C65,"BOARD_MEETINGS_PER_YR")</f>
        <v>#NAME?</v>
      </c>
      <c r="GY65" s="15" t="e" cm="1">
        <f t="array" aca="1" ref="GY65" ca="1">_xll.BDP(C65,"NUMBER_OF_WOMEN_ON_BOARD")</f>
        <v>#NAME?</v>
      </c>
      <c r="GZ65" s="15" t="e" cm="1">
        <f t="array" aca="1" ref="GZ65" ca="1">_xll.BDP(C65,"BOARD_AVERAGE_TENURE")</f>
        <v>#NAME?</v>
      </c>
      <c r="HA65" s="15" t="e" cm="1">
        <f t="array" aca="1" ref="HA65" ca="1">_xll.BDP(C65,"BOARD_AVERAGE_AGE")</f>
        <v>#NAME?</v>
      </c>
      <c r="HC65" s="15" t="e" cm="1">
        <f t="array" aca="1" ref="HC65" ca="1">_xll.BDP(C65,"TOT_COMP_AW_TO_CEO_&amp;_EQUIV")</f>
        <v>#NAME?</v>
      </c>
      <c r="HD65" s="15" t="e" cm="1">
        <f t="array" aca="1" ref="HD65" ca="1">_xll.BDP(C65,"TOT_COMPENSATION_AW_TO_EXECS")</f>
        <v>#NAME?</v>
      </c>
      <c r="HE65" s="15" t="e" cm="1">
        <f t="array" aca="1" ref="HE65" ca="1">_xll.BDP(C65,"CF_STOCK_BASED_COMPENSATION")</f>
        <v>#NAME?</v>
      </c>
      <c r="HF65" s="15" t="e" cm="1">
        <f t="array" aca="1" ref="HF65" ca="1">_xll.BDP(C65,"AVERAGE_BOD_TOTAL_COMPENSATION")</f>
        <v>#NAME?</v>
      </c>
      <c r="HH65" s="15" t="e" cm="1">
        <f t="array" aca="1" ref="HH65" ca="1">_xll.BDP(C65,"ISS_QUALITYSCORE")</f>
        <v>#NAME?</v>
      </c>
      <c r="HK65" s="15" t="e" cm="1">
        <f t="array" aca="1" ref="HK65" ca="1">_xll.BDP(C65,"EQY_SH_OUT")</f>
        <v>#NAME?</v>
      </c>
      <c r="HL65" s="15" t="e">
        <f t="shared" ca="1" si="279"/>
        <v>#NAME?</v>
      </c>
      <c r="HN65" s="15">
        <v>8.5</v>
      </c>
      <c r="HO65" s="15">
        <v>2</v>
      </c>
      <c r="HP65" s="39" t="e">
        <f t="shared" ca="1" si="280"/>
        <v>#NAME?</v>
      </c>
      <c r="HQ65" s="15" t="e">
        <f t="shared" ca="1" si="281"/>
        <v>#NAME?</v>
      </c>
      <c r="HS65" s="15" t="e">
        <f t="shared" ca="1" si="302"/>
        <v>#NAME?</v>
      </c>
      <c r="HU65" s="15" t="e">
        <f t="shared" ca="1" si="282"/>
        <v>#NAME?</v>
      </c>
      <c r="HW65" s="15" t="e">
        <f t="shared" ca="1" si="303"/>
        <v>#NAME?</v>
      </c>
      <c r="HY65" s="39" t="e">
        <f t="shared" ca="1" si="283"/>
        <v>#NAME?</v>
      </c>
      <c r="IA65" s="15" t="e">
        <f t="shared" ca="1" si="284"/>
        <v>#NAME?</v>
      </c>
      <c r="IB65" s="15" t="e">
        <f t="shared" ca="1" si="285"/>
        <v>#NAME?</v>
      </c>
      <c r="IC65" s="15" t="e">
        <f t="shared" ca="1" si="286"/>
        <v>#NAME?</v>
      </c>
      <c r="ID65" s="15" t="e">
        <f t="shared" ca="1" si="287"/>
        <v>#NAME?</v>
      </c>
      <c r="IE65" s="39" t="e">
        <f t="shared" ca="1" si="288"/>
        <v>#NAME?</v>
      </c>
      <c r="IF65" s="39">
        <f t="shared" si="289"/>
        <v>12.453123959417223</v>
      </c>
      <c r="IG65" s="39" t="e">
        <f t="shared" ca="1" si="290"/>
        <v>#NAME?</v>
      </c>
      <c r="II65" s="15">
        <f t="shared" si="304"/>
        <v>46</v>
      </c>
    </row>
    <row r="66" spans="1:243">
      <c r="A66" s="15">
        <f t="shared" si="305"/>
        <v>46</v>
      </c>
      <c r="B66" s="15" t="s">
        <v>96</v>
      </c>
      <c r="C66" s="15" t="s">
        <v>537</v>
      </c>
      <c r="D66" s="15" t="s">
        <v>95</v>
      </c>
      <c r="E66" s="15" t="str">
        <f t="shared" si="236"/>
        <v>BIDU34</v>
      </c>
      <c r="F66" s="15">
        <f t="shared" si="237"/>
        <v>46</v>
      </c>
      <c r="G66" s="15" t="str">
        <f t="shared" si="238"/>
        <v>Baidu Inc</v>
      </c>
      <c r="H66" s="24">
        <v>1.4152000000000001E-3</v>
      </c>
      <c r="I66" s="15" t="e" cm="1">
        <f t="array" aca="1" ref="I66" ca="1">_xll.BDP(C66,"GICS_SECTOR_NAME")</f>
        <v>#NAME?</v>
      </c>
      <c r="J66" s="15" t="e">
        <f t="shared" ca="1" si="239"/>
        <v>#NAME?</v>
      </c>
      <c r="K66" s="46" t="e" cm="1">
        <f t="array" aca="1" ref="K66" ca="1">_xll.BDP(C66,"BEST_PE_RATIO")</f>
        <v>#NAME?</v>
      </c>
      <c r="L66" s="46" t="e" cm="1">
        <f t="array" aca="1" ref="L66" ca="1">_xll.BDP(C66,"px_last")</f>
        <v>#NAME?</v>
      </c>
      <c r="M66" s="15" t="e" cm="1">
        <f t="array" aca="1" ref="M66" ca="1">_xll.BDP(C66,"COUNTRY_FULL_NAME")</f>
        <v>#NAME?</v>
      </c>
      <c r="N66" s="15" t="e" cm="1">
        <f t="array" aca="1" ref="N66" ca="1">_xll.BDP(C66,"px_last")</f>
        <v>#NAME?</v>
      </c>
      <c r="O66" s="15" t="e" cm="1">
        <f t="array" aca="1" ref="O66" ca="1">_xll.BDP(C66,"CRNCY")</f>
        <v>#NAME?</v>
      </c>
      <c r="Q66" s="15" t="e" cm="1">
        <f t="array" aca="1" ref="Q66" ca="1">_xll.BDP(C66,"GICS_SECTOR_NAME")</f>
        <v>#NAME?</v>
      </c>
      <c r="R66" s="15" t="e" cm="1">
        <f t="array" aca="1" ref="R66" ca="1">_xll.BDP(C66,"GICS_INDUSTRY_NAME")</f>
        <v>#NAME?</v>
      </c>
      <c r="S66" s="15" t="e" cm="1">
        <f t="array" aca="1" ref="S66" ca="1">_xll.BDP(C66,"GICS_INDUSTRY_GROUP_NAME")</f>
        <v>#NAME?</v>
      </c>
      <c r="T66" s="15" t="e" cm="1">
        <f t="array" aca="1" ref="T66" ca="1">_xll.BDP(C66,"GICS_SUB_INDUSTRY_NAME")</f>
        <v>#NAME?</v>
      </c>
      <c r="U66" s="15" t="s">
        <v>1525</v>
      </c>
      <c r="V66" s="15" t="e">
        <f ca="1">_xll.BDH(C66,"SALES_REV_TURN","FY 2009","FY 2009","Currency=USD","Period=FY","BEST_FPERIOD_OVERRIDE=FY","FILING_STATUS=MR","SCALING_FORMAT=MLN","FA_ADJUSTED=Adjusted","Sort=A","Dates=H","DateFormat=P","Fill=—","Direction=H","UseDPDF=Y")/M11</f>
        <v>#NAME?</v>
      </c>
      <c r="W66" s="15" t="e">
        <f ca="1">_xll.BDH(C66,"SALES_REV_TURN","FY 2019","FY 2019","Currency=USD","Period=FY","BEST_FPERIOD_OVERRIDE=FY","FILING_STATUS=MR","SCALING_FORMAT=MLN","FA_ADJUSTED=Adjusted","Sort=A","Dates=H","DateFormat=P","Fill=—","Direction=H","UseDPDF=Y")/M11</f>
        <v>#NAME?</v>
      </c>
      <c r="X66" s="15" t="e">
        <f ca="1">_xll.BDH(C66,"SALES_REV_TURN","FY 2020","FY 2020","Currency=USD","Period=FY","BEST_FPERIOD_OVERRIDE=FY","FILING_STATUS=MR","SCALING_FORMAT=MLN","FA_ADJUSTED=Adjusted","Sort=A","Dates=H","DateFormat=P","Fill=—","Direction=H","UseDPDF=Y")/M11</f>
        <v>#NAME?</v>
      </c>
      <c r="Y66" s="15" t="e">
        <f ca="1">_xll.BDH(C66,"SALES_REV_TURN","FY 2021","FY 2021","Currency=USD","Period=FY","BEST_FPERIOD_OVERRIDE=FY","FILING_STATUS=MR","SCALING_FORMAT=MLN","FA_ADJUSTED=Adjusted","Sort=A","Dates=H","DateFormat=P","Fill=—","Direction=H","UseDPDF=Y")/M11</f>
        <v>#NAME?</v>
      </c>
      <c r="Z66" s="15" t="e">
        <f ca="1">_xll.BDH(C66,"SALES_REV_TURN","FY 2022","FY 2022","Currency=USD","Period=FY","BEST_FPERIOD_OVERRIDE=FY","FILING_STATUS=MR","SCALING_FORMAT=MLN","FA_ADJUSTED=Adjusted","Sort=A","Dates=H","DateFormat=P","Fill=—","Direction=H","UseDPDF=Y")/M11</f>
        <v>#NAME?</v>
      </c>
      <c r="AA66" s="15" t="e">
        <f ca="1">+_xll.BDP($C66,AA$15,"BEST_FPERIOD_OVERRIDE="&amp;AA$16)/M11</f>
        <v>#NAME?</v>
      </c>
      <c r="AB66" s="15" t="e">
        <f ca="1">+_xll.BDP($C66,AB$15,"BEST_FPERIOD_OVERRIDE="&amp;AB$16)/M11</f>
        <v>#NAME?</v>
      </c>
      <c r="AC66" s="15" t="e">
        <f ca="1">+_xll.BDP($C66,AC$15,"BEST_FPERIOD_OVERRIDE="&amp;AC$16)</f>
        <v>#NAME?</v>
      </c>
      <c r="AD66" s="15" t="e">
        <f ca="1">+_xll.BDP($C66,AD$15,"BEST_FPERIOD_OVERRIDE="&amp;AD$16)</f>
        <v>#NAME?</v>
      </c>
      <c r="AF66" s="25" t="e">
        <f t="shared" ca="1" si="240"/>
        <v>#NAME?</v>
      </c>
      <c r="AG66" s="25" t="e">
        <f t="shared" ca="1" si="241"/>
        <v>#NAME?</v>
      </c>
      <c r="AH66" s="25" t="e">
        <f t="shared" ca="1" si="242"/>
        <v>#NAME?</v>
      </c>
      <c r="AI66" s="25" t="e">
        <f t="shared" ca="1" si="243"/>
        <v>#NAME?</v>
      </c>
      <c r="AJ66" s="25" t="e">
        <f t="shared" ca="1" si="244"/>
        <v>#NAME?</v>
      </c>
      <c r="AK66" s="25" t="e">
        <f t="shared" ca="1" si="245"/>
        <v>#NAME?</v>
      </c>
      <c r="AL66" s="25" t="e">
        <f t="shared" ca="1" si="291"/>
        <v>#NAME?</v>
      </c>
      <c r="AM66" s="25" t="e">
        <f t="shared" ca="1" si="246"/>
        <v>#NAME?</v>
      </c>
      <c r="AN66" s="25" t="e">
        <f t="shared" ca="1" si="247"/>
        <v>#NAME?</v>
      </c>
      <c r="AP66" s="15" t="e">
        <f ca="1">_xll.BDH(C66,"EBITDA","FY 2009","FY 2009","Currency=USD","Period=FY","BEST_FPERIOD_OVERRIDE=FY","FILING_STATUS=MR","SCALING_FORMAT=MLN","FA_ADJUSTED=Adjusted","Sort=A","Dates=H","DateFormat=P","Fill=—","Direction=H","UseDPDF=Y")/M11</f>
        <v>#NAME?</v>
      </c>
      <c r="AQ66" s="15" t="e">
        <f ca="1">_xll.BDH(C66,"EBITDA","FY 2019","FY 2019","Currency=USD","Period=FY","BEST_FPERIOD_OVERRIDE=FY","FILING_STATUS=MR","SCALING_FORMAT=MLN","FA_ADJUSTED=Adjusted","Sort=A","Dates=H","DateFormat=P","Fill=—","Direction=H","UseDPDF=Y")/M11</f>
        <v>#NAME?</v>
      </c>
      <c r="AR66" s="15" t="e">
        <f ca="1">_xll.BDH(C66,"EBITDA","FY 2020","FY 2020","Currency=USD","Period=FY","BEST_FPERIOD_OVERRIDE=FY","FILING_STATUS=MR","SCALING_FORMAT=MLN","FA_ADJUSTED=Adjusted","Sort=A","Dates=H","DateFormat=P","Fill=—","Direction=H","UseDPDF=Y")/M11</f>
        <v>#NAME?</v>
      </c>
      <c r="AS66" s="15" t="e">
        <f ca="1">_xll.BDH(C66,"EBITDA","FY 2021","FY 2021","Currency=USD","Period=FY","BEST_FPERIOD_OVERRIDE=FY","FILING_STATUS=MR","SCALING_FORMAT=MLN","FA_ADJUSTED=Adjusted","Sort=A","Dates=H","DateFormat=P","Fill=—","Direction=H","UseDPDF=Y")/M11</f>
        <v>#NAME?</v>
      </c>
      <c r="AT66" s="15" t="e">
        <f ca="1">_xll.BDH(C66,"EBITDA","FY 2022","FY 2022","Currency=USD","Period=FY","BEST_FPERIOD_OVERRIDE=FY","FILING_STATUS=MR","SCALING_FORMAT=MLN","FA_ADJUSTED=Adjusted","Sort=A","Dates=H","DateFormat=P","Fill=—","Direction=H","UseDPDF=Y")/M11</f>
        <v>#NAME?</v>
      </c>
      <c r="AU66" s="15" t="e">
        <f ca="1">+_xll.BDP($C66,AU$15,"BEST_FPERIOD_OVERRIDE="&amp;AU$16)/M11</f>
        <v>#NAME?</v>
      </c>
      <c r="AV66" s="15" t="e">
        <f ca="1">+_xll.BDP($C66,AV$15,"BEST_FPERIOD_OVERRIDE="&amp;AV$16)/M11</f>
        <v>#NAME?</v>
      </c>
      <c r="AW66" s="15" t="e">
        <f ca="1">+_xll.BDP($C66,AW$15,"BEST_FPERIOD_OVERRIDE="&amp;AW$16)/M11</f>
        <v>#NAME?</v>
      </c>
      <c r="AX66" s="15" t="e">
        <f ca="1">+_xll.BDP($C66,AX$15,"BEST_FPERIOD_OVERRIDE="&amp;AX$16)</f>
        <v>#NAME?</v>
      </c>
      <c r="AZ66" s="25" t="e">
        <f t="shared" ca="1" si="248"/>
        <v>#NAME?</v>
      </c>
      <c r="BA66" s="25" t="e">
        <f t="shared" ca="1" si="249"/>
        <v>#NAME?</v>
      </c>
      <c r="BB66" s="25" t="e">
        <f t="shared" ca="1" si="250"/>
        <v>#NAME?</v>
      </c>
      <c r="BC66" s="25" t="e">
        <f t="shared" ca="1" si="251"/>
        <v>#NAME?</v>
      </c>
      <c r="BD66" s="25" t="e">
        <f t="shared" ca="1" si="252"/>
        <v>#NAME?</v>
      </c>
      <c r="BE66" s="25" t="e">
        <f t="shared" ca="1" si="253"/>
        <v>#NAME?</v>
      </c>
      <c r="BF66" s="25" t="e">
        <f t="shared" ca="1" si="292"/>
        <v>#NAME?</v>
      </c>
      <c r="BG66" s="25" t="e">
        <f t="shared" ca="1" si="254"/>
        <v>#NAME?</v>
      </c>
      <c r="BH66" s="25" t="e">
        <f t="shared" ca="1" si="255"/>
        <v>#NAME?</v>
      </c>
      <c r="BJ66" s="25" t="e">
        <f t="shared" ca="1" si="256"/>
        <v>#NAME?</v>
      </c>
      <c r="BK66" s="25" t="e">
        <f t="shared" ca="1" si="257"/>
        <v>#NAME?</v>
      </c>
      <c r="BL66" s="25" t="e">
        <f t="shared" ca="1" si="258"/>
        <v>#NAME?</v>
      </c>
      <c r="BM66" s="25" t="e">
        <f t="shared" ca="1" si="259"/>
        <v>#NAME?</v>
      </c>
      <c r="BN66" s="25" t="e">
        <f t="shared" ca="1" si="260"/>
        <v>#NAME?</v>
      </c>
      <c r="BO66" s="25" t="e">
        <f t="shared" ca="1" si="261"/>
        <v>#NAME?</v>
      </c>
      <c r="BP66" s="25" t="e">
        <f t="shared" ca="1" si="262"/>
        <v>#NAME?</v>
      </c>
      <c r="BQ66" s="25" t="e">
        <f t="shared" ca="1" si="263"/>
        <v>#NAME?</v>
      </c>
      <c r="BR66" s="15" t="e">
        <f ca="1">_xll.BDH(C66,"EARN_FOR_COMMON","FY 2009","FY 2009","Currency=USD","Period=FY","BEST_FPERIOD_OVERRIDE=FY","FILING_STATUS=MR","SCALING_FORMAT=MLN","FA_ADJUSTED=Adjusted","Sort=A","Dates=H","DateFormat=P","Fill=—","Direction=H","UseDPDF=Y")/M11</f>
        <v>#NAME?</v>
      </c>
      <c r="BS66" s="15" t="e">
        <f ca="1">_xll.BDH(C66,"EARN_FOR_COMMON","FY 2019","FY 2019","Currency=USD","Period=FY","BEST_FPERIOD_OVERRIDE=FY","FILING_STATUS=MR","SCALING_FORMAT=MLN","FA_ADJUSTED=Adjusted","Sort=A","Dates=H","DateFormat=P","Fill=—","Direction=H","UseDPDF=Y")/M11</f>
        <v>#NAME?</v>
      </c>
      <c r="BT66" s="15" t="e">
        <f ca="1">_xll.BDH(C66,"EARN_FOR_COMMON","FY 2020","FY 2020","Currency=USD","Period=FY","BEST_FPERIOD_OVERRIDE=FY","FILING_STATUS=MR","SCALING_FORMAT=MLN","FA_ADJUSTED=Adjusted","Sort=A","Dates=H","DateFormat=P","Fill=—","Direction=H","UseDPDF=Y")/M11</f>
        <v>#NAME?</v>
      </c>
      <c r="BU66" s="15" t="e">
        <f ca="1">_xll.BDH(C66,"EARN_FOR_COMMON","FY 2021","FY 2021","Currency=USD","Period=FY","BEST_FPERIOD_OVERRIDE=FY","FILING_STATUS=MR","SCALING_FORMAT=MLN","FA_ADJUSTED=Adjusted","Sort=A","Dates=H","DateFormat=P","Fill=—","Direction=H","UseDPDF=Y")/M11</f>
        <v>#NAME?</v>
      </c>
      <c r="BV66" s="15" t="e">
        <f ca="1">_xll.BDH(C66,"EARN_FOR_COMMON","FY 2022","FY 2022","Currency=USD","Period=FY","BEST_FPERIOD_OVERRIDE=FY","FILING_STATUS=MR","SCALING_FORMAT=MLN","FA_ADJUSTED=Adjusted","Sort=A","Dates=H","DateFormat=P","Fill=—","Direction=H","UseDPDF=Y")/M11</f>
        <v>#NAME?</v>
      </c>
      <c r="BW66" s="15" t="e">
        <f ca="1">+_xll.BDP($C66,BW$15,"BEST_FPERIOD_OVERRIDE="&amp;BW$16)/M11</f>
        <v>#NAME?</v>
      </c>
      <c r="BX66" s="15" t="e">
        <f ca="1">+_xll.BDP($C66,BX$15,"BEST_FPERIOD_OVERRIDE="&amp;BX$16)/M11</f>
        <v>#NAME?</v>
      </c>
      <c r="BY66" s="15" t="e">
        <f ca="1">+_xll.BDP($C66,BY$15,"BEST_FPERIOD_OVERRIDE="&amp;BY$16)/M11</f>
        <v>#NAME?</v>
      </c>
      <c r="BZ66" s="15" t="e">
        <f ca="1">+_xll.BDP($C66,BZ$15,"BEST_FPERIOD_OVERRIDE="&amp;BZ$16)</f>
        <v>#NAME?</v>
      </c>
      <c r="CB66" s="25" t="e">
        <f t="shared" ca="1" si="264"/>
        <v>#NAME?</v>
      </c>
      <c r="CC66" s="25" t="e">
        <f t="shared" ca="1" si="265"/>
        <v>#NAME?</v>
      </c>
      <c r="CD66" s="25" t="e">
        <f t="shared" ca="1" si="266"/>
        <v>#NAME?</v>
      </c>
      <c r="CE66" s="25" t="e">
        <f t="shared" ca="1" si="267"/>
        <v>#NAME?</v>
      </c>
      <c r="CF66" s="25" t="e">
        <f t="shared" ca="1" si="268"/>
        <v>#NAME?</v>
      </c>
      <c r="CG66" s="25" t="e">
        <f t="shared" ca="1" si="269"/>
        <v>#NAME?</v>
      </c>
      <c r="CH66" s="25" t="e">
        <f t="shared" ca="1" si="293"/>
        <v>#NAME?</v>
      </c>
      <c r="CI66" s="25" t="e">
        <f t="shared" ca="1" si="270"/>
        <v>#NAME?</v>
      </c>
      <c r="CJ66" s="25" t="e">
        <f t="shared" ca="1" si="271"/>
        <v>#NAME?</v>
      </c>
      <c r="CM66" s="25" t="e">
        <f t="shared" ca="1" si="294"/>
        <v>#NAME?</v>
      </c>
      <c r="CN66" s="25" t="e">
        <f t="shared" ca="1" si="295"/>
        <v>#NAME?</v>
      </c>
      <c r="CO66" s="25" t="e">
        <f t="shared" ca="1" si="296"/>
        <v>#NAME?</v>
      </c>
      <c r="CP66" s="25" t="e">
        <f t="shared" ca="1" si="297"/>
        <v>#NAME?</v>
      </c>
      <c r="CQ66" s="25" t="e">
        <f t="shared" ca="1" si="298"/>
        <v>#NAME?</v>
      </c>
      <c r="CR66" s="25" t="e">
        <f t="shared" ca="1" si="299"/>
        <v>#NAME?</v>
      </c>
      <c r="CS66" s="25" t="e">
        <f t="shared" ca="1" si="300"/>
        <v>#NAME?</v>
      </c>
      <c r="CT66" s="15" t="e">
        <f t="shared" ca="1" si="301"/>
        <v>#NAME?</v>
      </c>
      <c r="CU66" s="25">
        <f>_xll.BDH($C66,"RETURN_ON_INV_CAPITAL","FY 2019","FY 2019","Currency=USD","Period=FY","BEST_FPERIOD_OVERRIDE=FY","FILING_STATUS=MR","FA_ADJUSTED=GAAP","Sort=A","Dates=H","DateFormat=P","Fill=—","Direction=H","UseDPDF=Y")/100</f>
        <v>1.206E-2</v>
      </c>
      <c r="CV66" s="25">
        <f>_xll.BDH($C66,"RETURN_ON_INV_CAPITAL","FY 2020","FY 2020","Currency=USD","Period=FY","BEST_FPERIOD_OVERRIDE=FY","FILING_STATUS=MR","FA_ADJUSTED=GAAP","Sort=A","Dates=H","DateFormat=P","Fill=—","Direction=H","UseDPDF=Y")/100</f>
        <v>4.4970999999999997E-2</v>
      </c>
      <c r="CW66" s="25">
        <f>_xll.BDH($C66,"RETURN_ON_INV_CAPITAL","FY 2021","FY 2021","Currency=USD","Period=FY","BEST_FPERIOD_OVERRIDE=FY","FILING_STATUS=MR","FA_ADJUSTED=GAAP","Sort=A","Dates=H","DateFormat=P","Fill=—","Direction=H","UseDPDF=Y")/100</f>
        <v>2.4875999999999999E-2</v>
      </c>
      <c r="CX66" s="25">
        <f>_xll.BDH(C66,"RETURN_COM_EQY","FY 2022","FY 2022","Currency=USD","Period=FY","BEST_FPERIOD_OVERRIDE=FY","FILING_STATUS=MR","FA_ADJUSTED=GAAP","Sort=A","Dates=H","DateFormat=P","Fill=—","Direction=H","UseDPDF=Y")/100</f>
        <v>3.4759000000000005E-2</v>
      </c>
      <c r="CZ66" s="15">
        <f>_xll.BDH($C66,"RETURN_COM_EQY","FY 2019","FY 2019","Currency=USD","Period=FY","BEST_FPERIOD_OVERRIDE=FY","FILING_STATUS=MR","FA_ADJUSTED=GAAP","Sort=A","Dates=H","DateFormat=P","Fill=—","Direction=H","UseDPDF=Y")/100</f>
        <v>1.26E-2</v>
      </c>
      <c r="DA66" s="15">
        <f>_xll.BDH($C66,"RETURN_COM_EQY","FY 2020","FY 2020","Currency=USD","Period=FY","BEST_FPERIOD_OVERRIDE=FY","FILING_STATUS=MR","FA_ADJUSTED=GAAP","Sort=A","Dates=H","DateFormat=P","Fill=—","Direction=H","UseDPDF=Y")/100</f>
        <v>0.12978500000000001</v>
      </c>
      <c r="DB66" s="15">
        <f>_xll.BDH($C66,"RETURN_COM_EQY","FY 2021","FY 2021","Currency=USD","Period=FY","BEST_FPERIOD_OVERRIDE=FY","FILING_STATUS=MR","FA_ADJUSTED=GAAP","Sort=A","Dates=H","DateFormat=P","Fill=—","Direction=H","UseDPDF=Y")/100</f>
        <v>5.1887999999999997E-2</v>
      </c>
      <c r="DC66" s="25">
        <f>_xll.BDH(C66,"RETURN_COM_EQY","FY 2022","FY 2022","Currency=USD","Period=FY","BEST_FPERIOD_OVERRIDE=FY","FILING_STATUS=MR","FA_ADJUSTED=GAAP","Sort=A","Dates=H","DateFormat=P","Fill=—","Direction=H","UseDPDF=Y")</f>
        <v>3.4759000000000002</v>
      </c>
      <c r="DD66" s="15" t="e">
        <f ca="1">(_xll.BDP(C66,"BEST_ROE","best_fperiod_override=23Y"))/100</f>
        <v>#NAME?</v>
      </c>
      <c r="DF66" s="25" t="e">
        <f ca="1">(_xll.BDP($C66,"BEST_DIV_YLD","best_fperiod_override=19Y"))/100</f>
        <v>#NAME?</v>
      </c>
      <c r="DG66" s="25" t="e">
        <f ca="1">(_xll.BDP($C66,"BEST_DIV_YLD","best_fperiod_override=20Y"))/100</f>
        <v>#NAME?</v>
      </c>
      <c r="DH66" s="25" t="e">
        <f ca="1">(_xll.BDP($C66,"BEST_DIV_YLD","best_fperiod_override=21Y"))/100</f>
        <v>#NAME?</v>
      </c>
      <c r="DI66" s="25" t="e">
        <f ca="1">(_xll.BDP($C66,"BEST_DIV_YLD","best_fperiod_override=22Y"))/100</f>
        <v>#NAME?</v>
      </c>
      <c r="DJ66" s="25" t="e">
        <f ca="1">(_xll.BDP($C66,"BEST_DIV_YLD","best_fperiod_override=23Y"))/100</f>
        <v>#NAME?</v>
      </c>
      <c r="DL66" s="48" t="e" cm="1">
        <f t="array" aca="1" ref="DL66" ca="1">_xll.BDP($C66,$DL$12)/1000/M11</f>
        <v>#NAME?</v>
      </c>
      <c r="DM66" s="48" t="e" cm="1">
        <f t="array" aca="1" ref="DM66" ca="1">_xll.BDP($C66,$DL$13)*1000/M11</f>
        <v>#NAME?</v>
      </c>
      <c r="DN66" s="48" t="e">
        <f t="shared" ca="1" si="273"/>
        <v>#NAME?</v>
      </c>
      <c r="DO66" s="48" t="e" cm="1">
        <f t="array" aca="1" ref="DO66" ca="1">_xll.BDP($C66,$DL$15)*1000</f>
        <v>#NAME?</v>
      </c>
      <c r="DQ66" s="15" t="e" cm="1">
        <f t="array" aca="1" ref="DQ66" ca="1">_xll.BDP(C66,"WACC")</f>
        <v>#NAME?</v>
      </c>
      <c r="DR66" s="15" t="e" cm="1">
        <f t="array" aca="1" ref="DR66" ca="1">_xll.BDP(C66,"WACC_COST_EQUITY")</f>
        <v>#NAME?</v>
      </c>
      <c r="DS66" s="15" t="e" cm="1">
        <f t="array" aca="1" ref="DS66" ca="1">_xll.BDP(C66,"WACC_COST_EQUITY")</f>
        <v>#NAME?</v>
      </c>
      <c r="DU66" s="15" t="e" cm="1">
        <f t="array" aca="1" ref="DU66" ca="1">_xll.BDP(C66,"BEST_PE_RATIO")</f>
        <v>#NAME?</v>
      </c>
      <c r="DV66" s="15" t="e" cm="1">
        <f t="array" aca="1" ref="DV66" ca="1">_xll.BDP(C66,"FIVE_YR_AVG_PRICE_EARNINGS")</f>
        <v>#NAME?</v>
      </c>
      <c r="DW66" s="15" t="e" cm="1">
        <f t="array" aca="1" ref="DW66" ca="1">_xll.BDP(C66,"10_YEAR_MOVING_AVERAGE_PE")</f>
        <v>#NAME?</v>
      </c>
      <c r="DY66" s="15" t="e" cm="1">
        <f t="array" aca="1" ref="DY66" ca="1">_xll.BDP(C66,"BEST_CUR_EV_TO_EBITDA")</f>
        <v>#NAME?</v>
      </c>
      <c r="DZ66" s="15" t="e" cm="1">
        <f t="array" aca="1" ref="DZ66" ca="1">_xll.BDP(C66,"FIVE_YEAR_AVG_EV_TO_T12_EBITDA")</f>
        <v>#NAME?</v>
      </c>
      <c r="EB66" s="15" t="e" cm="1">
        <f t="array" aca="1" ref="EB66" ca="1">_xll.BDP(C66,"BEST_PX_BPS_RATIO")</f>
        <v>#NAME?</v>
      </c>
      <c r="EC66" s="15" t="e" cm="1">
        <f t="array" aca="1" ref="EC66" ca="1">_xll.BDP(C66,"FIVE_YEAR_AVG_PRICE_BOOK")</f>
        <v>#NAME?</v>
      </c>
      <c r="ED66" s="15" t="e" cm="1">
        <f t="array" aca="1" ref="ED66" ca="1">_xll.BDP(C66,"EV_TO_T12M_SALES")</f>
        <v>#NAME?</v>
      </c>
      <c r="EE66" s="15" t="e" cm="1">
        <f t="array" aca="1" ref="EE66" ca="1">_xll.BDP(C66,"AVERAGE_EV_TO_T12M_SALES")</f>
        <v>#NAME?</v>
      </c>
      <c r="EF66" s="15" t="e">
        <f ca="1">_xll.BDP(C66,"BEST_CURRENT_EV_BEST_SALES","best_fperiod_override=23Y")</f>
        <v>#NAME?</v>
      </c>
      <c r="EH66" s="15" t="e" cm="1">
        <f t="array" aca="1" ref="EH66" ca="1">_xll.BDP(C66,"CF_FREE_CASH_FLOW")/M11</f>
        <v>#NAME?</v>
      </c>
      <c r="EI66" s="15" t="e" cm="1">
        <f t="array" aca="1" ref="EI66" ca="1">_xll.BDP(C66,"FREE_CASH_FLOW_YIELD")/100</f>
        <v>#NAME?</v>
      </c>
      <c r="EJ66" s="15" t="e" cm="1">
        <f t="array" aca="1" ref="EJ66" ca="1">_xll.BDP(C66,"TRAIL_12M_FREE_CASH_FLOW_PER_SH")/M11</f>
        <v>#NAME?</v>
      </c>
      <c r="EL66" s="15" t="e" cm="1">
        <f t="array" aca="1" ref="EL66" ca="1">_xll.BDP(C66,"CF_CASH_FROM_OPER")/M11</f>
        <v>#NAME?</v>
      </c>
      <c r="EM66" s="15" t="e" cm="1">
        <f t="array" aca="1" ref="EM66" ca="1">_xll.BDP(C66,"CF_CASH_FROM_INV_ACT")/M11</f>
        <v>#NAME?</v>
      </c>
      <c r="EN66" s="15" t="e" cm="1">
        <f t="array" aca="1" ref="EN66" ca="1">_xll.BDP(C66,"CF_CASH_FROM_FNC_ACT")/M11</f>
        <v>#NAME?</v>
      </c>
      <c r="EP66" s="15" t="e" cm="1">
        <f t="array" aca="1" ref="EP66" ca="1">_xll.BDP(C66,"TOT_ANALYST_REC")</f>
        <v>#NAME?</v>
      </c>
      <c r="EQ66" s="15" t="e" cm="1">
        <f t="array" aca="1" ref="EQ66" ca="1">_xll.BDP(C66,"TOT_BUY_REC")</f>
        <v>#NAME?</v>
      </c>
      <c r="ER66" s="15" t="e" cm="1">
        <f t="array" aca="1" ref="ER66" ca="1">_xll.BDP(C66,"TOT_HOLD_REC")</f>
        <v>#NAME?</v>
      </c>
      <c r="ES66" s="15" t="e" cm="1">
        <f t="array" aca="1" ref="ES66" ca="1">_xll.BDP(C66,"TOT_SELL_REC")</f>
        <v>#NAME?</v>
      </c>
      <c r="ET66" s="15" t="e" cm="1">
        <f t="array" aca="1" ref="ET66" ca="1">_xll.BDP(C66,"EQY_REC_CONS")</f>
        <v>#NAME?</v>
      </c>
      <c r="EV66" s="15" t="e" cm="1">
        <f t="array" aca="1" ref="EV66" ca="1">_xll.BDP(C66,"BEST_TARGET_HI")</f>
        <v>#NAME?</v>
      </c>
      <c r="EW66" s="15" t="e" cm="1">
        <f t="array" aca="1" ref="EW66" ca="1">_xll.BDP(C66,"BEST_TARGET_LO")</f>
        <v>#NAME?</v>
      </c>
      <c r="EX66" s="15" t="e" cm="1">
        <f t="array" aca="1" ref="EX66" ca="1">_xll.BDP(C66,"BEST_TARGET_MEDIAN")</f>
        <v>#NAME?</v>
      </c>
      <c r="EZ66" s="15" t="e" cm="1">
        <f t="array" aca="1" ref="EZ66" ca="1">_xll.BDP(C66,"BEST_TARGET_1WK_CHG")</f>
        <v>#NAME?</v>
      </c>
      <c r="FA66" s="15" t="e" cm="1">
        <f t="array" aca="1" ref="FA66" ca="1">_xll.BDP(C66,"BEST_TARGET_4WK_CHG")</f>
        <v>#NAME?</v>
      </c>
      <c r="FB66" s="15" t="e" cm="1">
        <f t="array" aca="1" ref="FB66" ca="1">_xll.BDP(C66,"BEST_TARGET_3MO_CHG")</f>
        <v>#NAME?</v>
      </c>
      <c r="FC66" s="15" t="e" cm="1">
        <f t="array" aca="1" ref="FC66" ca="1">_xll.BDP(C66,"BEST_TARGET_6MO_CHG")</f>
        <v>#NAME?</v>
      </c>
      <c r="FE66" s="15" t="e" cm="1">
        <f t="array" aca="1" ref="FE66" ca="1">_xll.BDP(C66,"ANNOUNCEMENT_DT")</f>
        <v>#NAME?</v>
      </c>
      <c r="FF66" s="15" t="e" cm="1">
        <f t="array" aca="1" ref="FF66" ca="1">_xll.BDP(C66,"EXPECTED_REPORT_DT")</f>
        <v>#NAME?</v>
      </c>
      <c r="FG66" s="15" t="e" cm="1">
        <f t="array" aca="1" ref="FG66" ca="1">_xll.BDP(C66,"EARNINGS_RELATED_IMPLIED_MOVE")</f>
        <v>#NAME?</v>
      </c>
      <c r="FI66" s="15" t="e" cm="1">
        <f t="array" aca="1" ref="FI66" ca="1">_xll.BDP(C66,"SALES_SURPRISE_LAST_QTR")</f>
        <v>#NAME?</v>
      </c>
      <c r="FJ66" s="15" t="e" cm="1">
        <f t="array" aca="1" ref="FJ66" ca="1">_xll.BDP(C66,"EPS_SURPRISE_LAST_QTR")</f>
        <v>#NAME?</v>
      </c>
      <c r="FL66" s="15" t="e">
        <f ca="1">(_xll.BDP(C66,"VOLUME_AVG_5D"))/1000</f>
        <v>#NAME?</v>
      </c>
      <c r="FM66" s="15" t="e">
        <f ca="1">(_xll.BDP(C66,"VOLUME_AVG_3M"))/1000</f>
        <v>#NAME?</v>
      </c>
      <c r="FN66" s="15" t="e">
        <f ca="1">(_xll.BDP(C66,"VOLUME_AVG_6M"))/1000</f>
        <v>#NAME?</v>
      </c>
      <c r="FP66" s="15" t="e" cm="1">
        <f t="array" aca="1" ref="FP66" ca="1">_xll.BDP(C66,"CIE_DES")</f>
        <v>#NAME?</v>
      </c>
      <c r="FQ66" s="15" t="s">
        <v>891</v>
      </c>
      <c r="FS66" s="15" t="e" cm="1">
        <f t="array" aca="1" ref="FS66" ca="1">_xll.BDP(C66,"HIGH_52WEEK")</f>
        <v>#NAME?</v>
      </c>
      <c r="FT66" s="15" t="e" cm="1">
        <f t="array" aca="1" ref="FT66" ca="1">_xll.BDP(C66,"LOW_52WEEK")</f>
        <v>#NAME?</v>
      </c>
      <c r="FV66" s="15" t="e" cm="1">
        <f t="array" aca="1" ref="FV66" ca="1">_xll.BDP(C66,"CHG_PCT_WTD")</f>
        <v>#NAME?</v>
      </c>
      <c r="FW66" s="15" t="e" cm="1">
        <f t="array" aca="1" ref="FW66" ca="1">_xll.BDP(C66,"CHG_PCT_MTD")</f>
        <v>#NAME?</v>
      </c>
      <c r="FX66" s="15" t="e" cm="1">
        <f t="array" aca="1" ref="FX66" ca="1">_xll.BDP(C66,"CHG_PCT_YTD")</f>
        <v>#NAME?</v>
      </c>
      <c r="FY66" s="15" t="e" cm="1">
        <f t="array" aca="1" ref="FY66" ca="1">_xll.BDP(C66,"CHG_PCT_1YR")</f>
        <v>#NAME?</v>
      </c>
      <c r="GA66" s="15" t="e">
        <f ca="1">_xll.BDP($C66,"BEST_NET_DEBT","best_fperiod_override=19Y")/M11</f>
        <v>#NAME?</v>
      </c>
      <c r="GB66" s="15" t="e">
        <f ca="1">_xll.BDP($C66,"BEST_NET_DEBT","best_fperiod_override=20Y")/M11</f>
        <v>#NAME?</v>
      </c>
      <c r="GC66" s="15" t="e">
        <f ca="1">_xll.BDP($C66,"BEST_NET_DEBT","best_fperiod_override=21Y")/M11</f>
        <v>#NAME?</v>
      </c>
      <c r="GD66" s="15" t="e">
        <f ca="1">_xll.BDP($C66,"BEST_NET_DEBT","best_fperiod_override=22Y")/M11</f>
        <v>#NAME?</v>
      </c>
      <c r="GE66" s="15" t="e">
        <f ca="1">_xll.BDP($C66,"BEST_NET_DEBT","best_fperiod_override=23Y")/M11</f>
        <v>#NAME?</v>
      </c>
      <c r="GG66" s="15" t="e">
        <f t="shared" ca="1" si="274"/>
        <v>#NAME?</v>
      </c>
      <c r="GH66" s="15" t="e">
        <f t="shared" ca="1" si="275"/>
        <v>#NAME?</v>
      </c>
      <c r="GI66" s="15" t="e">
        <f t="shared" ca="1" si="276"/>
        <v>#NAME?</v>
      </c>
      <c r="GJ66" s="15" t="e">
        <f t="shared" ca="1" si="277"/>
        <v>#NAME?</v>
      </c>
      <c r="GK66" s="15" t="e">
        <f t="shared" ca="1" si="278"/>
        <v>#NAME?</v>
      </c>
      <c r="GM66" s="15" t="e" cm="1">
        <f t="array" aca="1" ref="GM66" ca="1">_xll.BDP(C66,"NET_DEBT_TO_EBITDA")</f>
        <v>#NAME?</v>
      </c>
      <c r="GN66" s="15" t="e" cm="1">
        <f t="array" aca="1" ref="GN66" ca="1">_xll.BDP(C66,"EBIT_TO_INT_EXP")</f>
        <v>#NAME?</v>
      </c>
      <c r="GO66" s="15" t="e" cm="1">
        <f t="array" aca="1" ref="GO66" ca="1">_xll.BDP(C66,"TOT_DEBT_TO_TOT_EQY")</f>
        <v>#NAME?</v>
      </c>
      <c r="GP66" s="15" t="e" cm="1">
        <f t="array" aca="1" ref="GP66" ca="1">_xll.BDP(C66,"TOT_DEBT_TO_TOT_ASSET")</f>
        <v>#NAME?</v>
      </c>
      <c r="GQ66" s="15" t="e" cm="1">
        <f t="array" aca="1" ref="GQ66" ca="1">_xll.BDP(C66,"ALTMAN_Z_SCORE")</f>
        <v>#NAME?</v>
      </c>
      <c r="GR66" s="15" t="e" cm="1">
        <f t="array" aca="1" ref="GR66" ca="1">_xll.BDP(C66,"CASH_%_CURRENT_MARKET_CAP")</f>
        <v>#NAME?</v>
      </c>
      <c r="GS66" s="15" t="e" cm="1">
        <f t="array" aca="1" ref="GS66" ca="1">_xll.BDP(C66,"CASH_TO_TOT_ASSET")</f>
        <v>#NAME?</v>
      </c>
      <c r="GU66" s="15" t="e" cm="1">
        <f t="array" aca="1" ref="GU66" ca="1">_xll.BDP(C66,"BOARD_SIZE")</f>
        <v>#NAME?</v>
      </c>
      <c r="GV66" s="15" t="e" cm="1">
        <f t="array" aca="1" ref="GV66" ca="1">_xll.BDP(C66,"PCT_INDEPENDENT_DIRECTORS")</f>
        <v>#NAME?</v>
      </c>
      <c r="GW66" s="15" t="e" cm="1">
        <f t="array" aca="1" ref="GW66" ca="1">_xll.BDP(C66,"BOARD_MEETING_ATTENDANCE_PCT")</f>
        <v>#NAME?</v>
      </c>
      <c r="GX66" s="15" t="e" cm="1">
        <f t="array" aca="1" ref="GX66" ca="1">_xll.BDP(C66,"BOARD_MEETINGS_PER_YR")</f>
        <v>#NAME?</v>
      </c>
      <c r="GY66" s="15" t="e" cm="1">
        <f t="array" aca="1" ref="GY66" ca="1">_xll.BDP(C66,"NUMBER_OF_WOMEN_ON_BOARD")</f>
        <v>#NAME?</v>
      </c>
      <c r="GZ66" s="15" t="e" cm="1">
        <f t="array" aca="1" ref="GZ66" ca="1">_xll.BDP(C66,"BOARD_AVERAGE_TENURE")</f>
        <v>#NAME?</v>
      </c>
      <c r="HA66" s="15" t="e" cm="1">
        <f t="array" aca="1" ref="HA66" ca="1">_xll.BDP(C66,"BOARD_AVERAGE_AGE")</f>
        <v>#NAME?</v>
      </c>
      <c r="HC66" s="15" t="e" cm="1">
        <f t="array" aca="1" ref="HC66" ca="1">_xll.BDP(C66,"TOT_COMP_AW_TO_CEO_&amp;_EQUIV")</f>
        <v>#NAME?</v>
      </c>
      <c r="HD66" s="15" t="e" cm="1">
        <f t="array" aca="1" ref="HD66" ca="1">_xll.BDP(C66,"TOT_COMPENSATION_AW_TO_EXECS")</f>
        <v>#NAME?</v>
      </c>
      <c r="HE66" s="15" t="e" cm="1">
        <f t="array" aca="1" ref="HE66" ca="1">_xll.BDP(C66,"CF_STOCK_BASED_COMPENSATION")</f>
        <v>#NAME?</v>
      </c>
      <c r="HF66" s="15" t="e" cm="1">
        <f t="array" aca="1" ref="HF66" ca="1">_xll.BDP(C66,"AVERAGE_BOD_TOTAL_COMPENSATION")</f>
        <v>#NAME?</v>
      </c>
      <c r="HH66" s="15" t="e" cm="1">
        <f t="array" aca="1" ref="HH66" ca="1">_xll.BDP(C66,"ISS_QUALITYSCORE")</f>
        <v>#NAME?</v>
      </c>
      <c r="HK66" s="15" t="e" cm="1">
        <f t="array" aca="1" ref="HK66" ca="1">_xll.BDP(C66,"EQY_SH_OUT")</f>
        <v>#NAME?</v>
      </c>
      <c r="HL66" s="15" t="e">
        <f t="shared" ca="1" si="279"/>
        <v>#NAME?</v>
      </c>
      <c r="HN66" s="15">
        <v>8.5</v>
      </c>
      <c r="HO66" s="15">
        <v>2</v>
      </c>
      <c r="HP66" s="39" t="e">
        <f t="shared" ca="1" si="280"/>
        <v>#NAME?</v>
      </c>
      <c r="HQ66" s="15" t="e">
        <f t="shared" ca="1" si="281"/>
        <v>#NAME?</v>
      </c>
      <c r="HS66" s="15" t="e">
        <f t="shared" ca="1" si="302"/>
        <v>#NAME?</v>
      </c>
      <c r="HU66" s="15" t="e">
        <f t="shared" ca="1" si="282"/>
        <v>#NAME?</v>
      </c>
      <c r="HW66" s="15" t="e">
        <f t="shared" ca="1" si="303"/>
        <v>#NAME?</v>
      </c>
      <c r="HY66" s="39" t="e">
        <f t="shared" ca="1" si="283"/>
        <v>#NAME?</v>
      </c>
      <c r="IA66" s="15" t="e">
        <f t="shared" ca="1" si="284"/>
        <v>#NAME?</v>
      </c>
      <c r="IB66" s="15" t="e">
        <f t="shared" ca="1" si="285"/>
        <v>#NAME?</v>
      </c>
      <c r="IC66" s="15" t="e">
        <f t="shared" ca="1" si="286"/>
        <v>#NAME?</v>
      </c>
      <c r="ID66" s="15" t="e">
        <f t="shared" ca="1" si="287"/>
        <v>#NAME?</v>
      </c>
      <c r="IE66" s="39" t="e">
        <f t="shared" ca="1" si="288"/>
        <v>#NAME?</v>
      </c>
      <c r="IF66" s="39" t="e">
        <f t="shared" ca="1" si="289"/>
        <v>#NAME?</v>
      </c>
      <c r="IG66" s="39" t="e">
        <f t="shared" ca="1" si="290"/>
        <v>#NAME?</v>
      </c>
      <c r="II66" s="15">
        <f t="shared" si="304"/>
        <v>47</v>
      </c>
    </row>
    <row r="67" spans="1:243">
      <c r="A67" s="15">
        <f t="shared" si="305"/>
        <v>47</v>
      </c>
      <c r="B67" s="15" t="s">
        <v>98</v>
      </c>
      <c r="C67" s="15" t="s">
        <v>538</v>
      </c>
      <c r="D67" s="15" t="s">
        <v>97</v>
      </c>
      <c r="E67" s="15" t="str">
        <f t="shared" si="236"/>
        <v>BIIB34</v>
      </c>
      <c r="F67" s="15">
        <f t="shared" si="237"/>
        <v>47</v>
      </c>
      <c r="G67" s="15" t="str">
        <f t="shared" si="238"/>
        <v>Biogen Inc</v>
      </c>
      <c r="H67" s="24">
        <v>1.10205E-3</v>
      </c>
      <c r="I67" s="15" t="e" cm="1">
        <f t="array" aca="1" ref="I67" ca="1">_xll.BDP(C67,"GICS_SECTOR_NAME")</f>
        <v>#NAME?</v>
      </c>
      <c r="J67" s="15" t="e">
        <f t="shared" ca="1" si="239"/>
        <v>#NAME?</v>
      </c>
      <c r="K67" s="46" t="e" cm="1">
        <f t="array" aca="1" ref="K67" ca="1">_xll.BDP(C67,"BEST_PE_RATIO")</f>
        <v>#NAME?</v>
      </c>
      <c r="L67" s="46" t="e" cm="1">
        <f t="array" aca="1" ref="L67" ca="1">_xll.BDP(C67,"px_last")</f>
        <v>#NAME?</v>
      </c>
      <c r="M67" s="15" t="e" cm="1">
        <f t="array" aca="1" ref="M67" ca="1">_xll.BDP(C67,"COUNTRY_FULL_NAME")</f>
        <v>#NAME?</v>
      </c>
      <c r="N67" s="15" t="e" cm="1">
        <f t="array" aca="1" ref="N67" ca="1">_xll.BDP(C67,"px_last")</f>
        <v>#NAME?</v>
      </c>
      <c r="O67" s="15" t="e" cm="1">
        <f t="array" aca="1" ref="O67" ca="1">_xll.BDP(C67,"CRNCY")</f>
        <v>#NAME?</v>
      </c>
      <c r="Q67" s="15" t="e" cm="1">
        <f t="array" aca="1" ref="Q67" ca="1">_xll.BDP(C67,"GICS_SECTOR_NAME")</f>
        <v>#NAME?</v>
      </c>
      <c r="R67" s="15" t="e" cm="1">
        <f t="array" aca="1" ref="R67" ca="1">_xll.BDP(C67,"GICS_INDUSTRY_NAME")</f>
        <v>#NAME?</v>
      </c>
      <c r="S67" s="15" t="e" cm="1">
        <f t="array" aca="1" ref="S67" ca="1">_xll.BDP(C67,"GICS_INDUSTRY_GROUP_NAME")</f>
        <v>#NAME?</v>
      </c>
      <c r="T67" s="15" t="e" cm="1">
        <f t="array" aca="1" ref="T67" ca="1">_xll.BDP(C67,"GICS_SUB_INDUSTRY_NAME")</f>
        <v>#NAME?</v>
      </c>
      <c r="U67" s="15" t="s">
        <v>1521</v>
      </c>
      <c r="V67" s="15">
        <f>_xll.BDH(C67,"SALES_REV_TURN","FY 2009","FY 2009","Currency=USD","Period=FY","BEST_FPERIOD_OVERRIDE=FY","FILING_STATUS=MR","SCALING_FORMAT=MLN","FA_ADJUSTED=Adjusted","Sort=A","Dates=H","DateFormat=P","Fill=—","Direction=H","UseDPDF=Y")</f>
        <v>4377.348</v>
      </c>
      <c r="W67" s="15">
        <f>_xll.BDH(C67,"SALES_REV_TURN","FY 2019","FY 2019","Currency=USD","Period=FY","BEST_FPERIOD_OVERRIDE=FY","FILING_STATUS=MR","SCALING_FORMAT=MLN","FA_ADJUSTED=Adjusted","Sort=A","Dates=H","DateFormat=P","Fill=—","Direction=H","UseDPDF=Y")</f>
        <v>14377.9</v>
      </c>
      <c r="X67" s="15">
        <f>_xll.BDH(C67,"SALES_REV_TURN","FY 2020","FY 2020","Currency=USD","Period=FY","BEST_FPERIOD_OVERRIDE=FY","FILING_STATUS=MR","SCALING_FORMAT=MLN","FA_ADJUSTED=Adjusted","Sort=A","Dates=H","DateFormat=P","Fill=—","Direction=H","UseDPDF=Y")</f>
        <v>13444.6</v>
      </c>
      <c r="Y67" s="15">
        <f>_xll.BDH(C67,"SALES_REV_TURN","FY 2021","FY 2021","Currency=USD","Period=FY","BEST_FPERIOD_OVERRIDE=FY","FILING_STATUS=MR","SCALING_FORMAT=MLN","FA_ADJUSTED=Adjusted","Sort=A","Dates=H","DateFormat=P","Fill=—","Direction=H","UseDPDF=Y")</f>
        <v>10981.7</v>
      </c>
      <c r="Z67" s="15">
        <f>_xll.BDH(C67,"SALES_REV_TURN","FY 2022","FY 2022","Currency=USD","Period=FY","BEST_FPERIOD_OVERRIDE=FY","FILING_STATUS=MR","SCALING_FORMAT=MLN","FA_ADJUSTED=Adjusted","Sort=A","Dates=H","DateFormat=P","Fill=—","Direction=H","UseDPDF=Y")</f>
        <v>10173.4</v>
      </c>
      <c r="AA67" s="15" t="e">
        <f ca="1">+_xll.BDP($C67,AA$15,"BEST_FPERIOD_OVERRIDE="&amp;AA$16)</f>
        <v>#NAME?</v>
      </c>
      <c r="AB67" s="15" t="e">
        <f ca="1">+_xll.BDP($C67,AB$15,"BEST_FPERIOD_OVERRIDE="&amp;AB$16)</f>
        <v>#NAME?</v>
      </c>
      <c r="AC67" s="15" t="e">
        <f ca="1">+_xll.BDP($C67,AC$15,"BEST_FPERIOD_OVERRIDE="&amp;AC$16)</f>
        <v>#NAME?</v>
      </c>
      <c r="AD67" s="15" t="e">
        <f ca="1">+_xll.BDP($C67,AD$15,"BEST_FPERIOD_OVERRIDE="&amp;AD$16)</f>
        <v>#NAME?</v>
      </c>
      <c r="AF67" s="25">
        <f t="shared" si="240"/>
        <v>-6.4912122076241974E-2</v>
      </c>
      <c r="AG67" s="25">
        <f t="shared" si="241"/>
        <v>-0.18318878955119522</v>
      </c>
      <c r="AH67" s="25">
        <f t="shared" si="242"/>
        <v>-7.3604268920112625E-2</v>
      </c>
      <c r="AI67" s="25" t="e">
        <f t="shared" ca="1" si="243"/>
        <v>#NAME?</v>
      </c>
      <c r="AJ67" s="25" t="e">
        <f t="shared" ca="1" si="244"/>
        <v>#NAME?</v>
      </c>
      <c r="AK67" s="25" t="e">
        <f t="shared" ca="1" si="245"/>
        <v>#NAME?</v>
      </c>
      <c r="AL67" s="25" t="e">
        <f t="shared" ca="1" si="291"/>
        <v>#NAME?</v>
      </c>
      <c r="AM67" s="25" t="e">
        <f t="shared" ca="1" si="246"/>
        <v>#NAME?</v>
      </c>
      <c r="AN67" s="25">
        <f t="shared" si="247"/>
        <v>0.12628535855474055</v>
      </c>
      <c r="AP67" s="15">
        <f>_xll.BDH(C67,"EBITDA","FY 2009","FY 2009","Currency=USD","Period=FY","BEST_FPERIOD_OVERRIDE=FY","FILING_STATUS=MR","SCALING_FORMAT=MLN","FA_ADJUSTED=Adjusted","Sort=A","Dates=H","DateFormat=P","Fill=—","Direction=H","UseDPDF=Y")</f>
        <v>1737.3879999999999</v>
      </c>
      <c r="AQ67" s="15">
        <f>_xll.BDH(C67,"EBITDA","FY 2019","FY 2019","Currency=USD","Period=FY","BEST_FPERIOD_OVERRIDE=FY","FILING_STATUS=MR","SCALING_FORMAT=MLN","FA_ADJUSTED=Adjusted","Sort=A","Dates=H","DateFormat=P","Fill=—","Direction=H","UseDPDF=Y")</f>
        <v>8051.6</v>
      </c>
      <c r="AR67" s="15">
        <f>_xll.BDH(C67,"EBITDA","FY 2020","FY 2020","Currency=USD","Period=FY","BEST_FPERIOD_OVERRIDE=FY","FILING_STATUS=MR","SCALING_FORMAT=MLN","FA_ADJUSTED=Adjusted","Sort=A","Dates=H","DateFormat=P","Fill=—","Direction=H","UseDPDF=Y")</f>
        <v>5398.7</v>
      </c>
      <c r="AS67" s="15">
        <f>_xll.BDH(C67,"EBITDA","FY 2021","FY 2021","Currency=USD","Period=FY","BEST_FPERIOD_OVERRIDE=FY","FILING_STATUS=MR","SCALING_FORMAT=MLN","FA_ADJUSTED=Adjusted","Sort=A","Dates=H","DateFormat=P","Fill=—","Direction=H","UseDPDF=Y")</f>
        <v>4634</v>
      </c>
      <c r="AT67" s="15">
        <f>_xll.BDH(C67,"EBITDA","FY 2022","FY 2022","Currency=USD","Period=FY","BEST_FPERIOD_OVERRIDE=FY","FILING_STATUS=MR","SCALING_FORMAT=MLN","FA_ADJUSTED=Adjusted","Sort=A","Dates=H","DateFormat=P","Fill=—","Direction=H","UseDPDF=Y")</f>
        <v>3733.5</v>
      </c>
      <c r="AU67" s="15" t="e">
        <f ca="1">+_xll.BDP($C67,AU$15,"BEST_FPERIOD_OVERRIDE="&amp;AU$16)</f>
        <v>#NAME?</v>
      </c>
      <c r="AV67" s="15" t="e">
        <f ca="1">+_xll.BDP($C67,AV$15,"BEST_FPERIOD_OVERRIDE="&amp;AV$16)</f>
        <v>#NAME?</v>
      </c>
      <c r="AW67" s="15" t="e">
        <f ca="1">+_xll.BDP($C67,AW$15,"BEST_FPERIOD_OVERRIDE="&amp;AW$16)</f>
        <v>#NAME?</v>
      </c>
      <c r="AX67" s="15" t="e">
        <f ca="1">+_xll.BDP($C67,AX$15,"BEST_FPERIOD_OVERRIDE="&amp;AX$16)</f>
        <v>#NAME?</v>
      </c>
      <c r="AZ67" s="25">
        <f t="shared" si="248"/>
        <v>-0.32948730687068417</v>
      </c>
      <c r="BA67" s="25">
        <f t="shared" si="249"/>
        <v>-0.14164521088410165</v>
      </c>
      <c r="BB67" s="25">
        <f t="shared" si="250"/>
        <v>-0.19432455761760903</v>
      </c>
      <c r="BC67" s="25" t="e">
        <f t="shared" ca="1" si="251"/>
        <v>#NAME?</v>
      </c>
      <c r="BD67" s="25" t="e">
        <f t="shared" ca="1" si="252"/>
        <v>#NAME?</v>
      </c>
      <c r="BE67" s="25" t="e">
        <f t="shared" ca="1" si="253"/>
        <v>#NAME?</v>
      </c>
      <c r="BF67" s="25" t="e">
        <f t="shared" ca="1" si="292"/>
        <v>#NAME?</v>
      </c>
      <c r="BG67" s="25" t="e">
        <f t="shared" ca="1" si="254"/>
        <v>#NAME?</v>
      </c>
      <c r="BH67" s="25">
        <f t="shared" si="255"/>
        <v>0.16573151443314682</v>
      </c>
      <c r="BJ67" s="25">
        <f t="shared" si="256"/>
        <v>0.55999833077153138</v>
      </c>
      <c r="BK67" s="25">
        <f t="shared" si="257"/>
        <v>0.40155155229608913</v>
      </c>
      <c r="BL67" s="25">
        <f t="shared" si="258"/>
        <v>0.42197473979438516</v>
      </c>
      <c r="BM67" s="25">
        <f t="shared" si="259"/>
        <v>0.36698645487251069</v>
      </c>
      <c r="BN67" s="25" t="e">
        <f t="shared" ca="1" si="260"/>
        <v>#NAME?</v>
      </c>
      <c r="BO67" s="25" t="e">
        <f t="shared" ca="1" si="261"/>
        <v>#NAME?</v>
      </c>
      <c r="BP67" s="25" t="e">
        <f t="shared" ca="1" si="262"/>
        <v>#NAME?</v>
      </c>
      <c r="BQ67" s="25" t="e">
        <f t="shared" ca="1" si="263"/>
        <v>#NAME?</v>
      </c>
      <c r="BR67" s="15">
        <f>_xll.BDH(C67,"EARN_FOR_COMMON","FY 2009","FY 2009","Currency=USD","Period=FY","BEST_FPERIOD_OVERRIDE=FY","FILING_STATUS=MR","SCALING_FORMAT=MLN","FA_ADJUSTED=Adjusted","Sort=A","Dates=H","DateFormat=P","Fill=—","Direction=H","UseDPDF=Y")</f>
        <v>964.47829999999999</v>
      </c>
      <c r="BS67" s="15">
        <f>_xll.BDH(C67,"EARN_FOR_COMMON","FY 2019","FY 2019","Currency=USD","Period=FY","BEST_FPERIOD_OVERRIDE=FY","FILING_STATUS=MR","SCALING_FORMAT=MLN","FA_ADJUSTED=Adjusted","Sort=A","Dates=H","DateFormat=P","Fill=—","Direction=H","UseDPDF=Y")</f>
        <v>5906.5877</v>
      </c>
      <c r="BT67" s="15">
        <f>_xll.BDH(C67,"EARN_FOR_COMMON","FY 2020","FY 2020","Currency=USD","Period=FY","BEST_FPERIOD_OVERRIDE=FY","FILING_STATUS=MR","SCALING_FORMAT=MLN","FA_ADJUSTED=Adjusted","Sort=A","Dates=H","DateFormat=P","Fill=—","Direction=H","UseDPDF=Y")</f>
        <v>3630.8040000000001</v>
      </c>
      <c r="BU67" s="15">
        <f>_xll.BDH(C67,"EARN_FOR_COMMON","FY 2021","FY 2021","Currency=USD","Period=FY","BEST_FPERIOD_OVERRIDE=FY","FILING_STATUS=MR","SCALING_FORMAT=MLN","FA_ADJUSTED=Adjusted","Sort=A","Dates=H","DateFormat=P","Fill=—","Direction=H","UseDPDF=Y")</f>
        <v>2690.145</v>
      </c>
      <c r="BV67" s="15">
        <f>_xll.BDH(C67,"EARN_FOR_COMMON","FY 2022","FY 2022","Currency=USD","Period=FY","BEST_FPERIOD_OVERRIDE=FY","FILING_STATUS=MR","SCALING_FORMAT=MLN","FA_ADJUSTED=Adjusted","Sort=A","Dates=H","DateFormat=P","Fill=—","Direction=H","UseDPDF=Y")</f>
        <v>2896.01</v>
      </c>
      <c r="BW67" s="15" t="e">
        <f ca="1">+_xll.BDP($C67,BW$15,"BEST_FPERIOD_OVERRIDE="&amp;BW$16)</f>
        <v>#NAME?</v>
      </c>
      <c r="BX67" s="15" t="e">
        <f ca="1">+_xll.BDP($C67,BX$15,"BEST_FPERIOD_OVERRIDE="&amp;BX$16)</f>
        <v>#NAME?</v>
      </c>
      <c r="BY67" s="15" t="e">
        <f ca="1">+_xll.BDP($C67,BY$15,"BEST_FPERIOD_OVERRIDE="&amp;BY$16)</f>
        <v>#NAME?</v>
      </c>
      <c r="BZ67" s="15" t="e">
        <f ca="1">+_xll.BDP($C67,BZ$15,"BEST_FPERIOD_OVERRIDE="&amp;BZ$16)</f>
        <v>#NAME?</v>
      </c>
      <c r="CB67" s="25">
        <f t="shared" si="264"/>
        <v>-0.38529584517978122</v>
      </c>
      <c r="CC67" s="25">
        <f t="shared" si="265"/>
        <v>-0.25907732832727959</v>
      </c>
      <c r="CD67" s="25">
        <f t="shared" si="266"/>
        <v>7.652561479028086E-2</v>
      </c>
      <c r="CE67" s="25" t="e">
        <f t="shared" ca="1" si="267"/>
        <v>#NAME?</v>
      </c>
      <c r="CF67" s="25" t="e">
        <f t="shared" ca="1" si="268"/>
        <v>#NAME?</v>
      </c>
      <c r="CG67" s="25" t="e">
        <f t="shared" ca="1" si="269"/>
        <v>#NAME?</v>
      </c>
      <c r="CH67" s="25" t="e">
        <f t="shared" ca="1" si="293"/>
        <v>#NAME?</v>
      </c>
      <c r="CI67" s="25" t="e">
        <f t="shared" ca="1" si="270"/>
        <v>#NAME?</v>
      </c>
      <c r="CJ67" s="25">
        <f t="shared" si="271"/>
        <v>0.19868320281001628</v>
      </c>
      <c r="CM67" s="25">
        <f t="shared" si="294"/>
        <v>0.41081018090263532</v>
      </c>
      <c r="CN67" s="25">
        <f t="shared" si="295"/>
        <v>0.2700566770301831</v>
      </c>
      <c r="CO67" s="25">
        <f t="shared" si="296"/>
        <v>0.24496617099356199</v>
      </c>
      <c r="CP67" s="25">
        <f t="shared" si="297"/>
        <v>0.28466491045274933</v>
      </c>
      <c r="CQ67" s="25" t="e">
        <f t="shared" ca="1" si="298"/>
        <v>#NAME?</v>
      </c>
      <c r="CR67" s="25" t="e">
        <f t="shared" ca="1" si="299"/>
        <v>#NAME?</v>
      </c>
      <c r="CS67" s="25" t="e">
        <f t="shared" ca="1" si="300"/>
        <v>#NAME?</v>
      </c>
      <c r="CT67" s="15" t="e">
        <f t="shared" ca="1" si="301"/>
        <v>#NAME?</v>
      </c>
      <c r="CU67" s="25">
        <f>_xll.BDH($C67,"RETURN_ON_INV_CAPITAL","FY 2019","FY 2019","Currency=USD","Period=FY","BEST_FPERIOD_OVERRIDE=FY","FILING_STATUS=MR","FA_ADJUSTED=GAAP","Sort=A","Dates=H","DateFormat=P","Fill=—","Direction=H","UseDPDF=Y")/100</f>
        <v>0.30774299999999999</v>
      </c>
      <c r="CV67" s="25">
        <f>_xll.BDH($C67,"RETURN_ON_INV_CAPITAL","FY 2020","FY 2020","Currency=USD","Period=FY","BEST_FPERIOD_OVERRIDE=FY","FILING_STATUS=MR","FA_ADJUSTED=GAAP","Sort=A","Dates=H","DateFormat=P","Fill=—","Direction=H","UseDPDF=Y")/100</f>
        <v>0.19467500000000001</v>
      </c>
      <c r="CW67" s="25">
        <f>_xll.BDH($C67,"RETURN_ON_INV_CAPITAL","FY 2021","FY 2021","Currency=USD","Period=FY","BEST_FPERIOD_OVERRIDE=FY","FILING_STATUS=MR","FA_ADJUSTED=GAAP","Sort=A","Dates=H","DateFormat=P","Fill=—","Direction=H","UseDPDF=Y")/100</f>
        <v>0.15444000000000002</v>
      </c>
      <c r="CX67" s="25">
        <f>_xll.BDH(C67,"RETURN_COM_EQY","FY 2022","FY 2022","Currency=USD","Period=FY","BEST_FPERIOD_OVERRIDE=FY","FILING_STATUS=MR","FA_ADJUSTED=GAAP","Sort=A","Dates=H","DateFormat=P","Fill=—","Direction=H","UseDPDF=Y")/100</f>
        <v>0.25083500000000003</v>
      </c>
      <c r="CZ67" s="15">
        <f>_xll.BDH($C67,"RETURN_COM_EQY","FY 2019","FY 2019","Currency=USD","Period=FY","BEST_FPERIOD_OVERRIDE=FY","FILING_STATUS=MR","FA_ADJUSTED=GAAP","Sort=A","Dates=H","DateFormat=P","Fill=—","Direction=H","UseDPDF=Y")/100</f>
        <v>0.44638899999999998</v>
      </c>
      <c r="DA67" s="15">
        <f>_xll.BDH($C67,"RETURN_COM_EQY","FY 2020","FY 2020","Currency=USD","Period=FY","BEST_FPERIOD_OVERRIDE=FY","FILING_STATUS=MR","FA_ADJUSTED=GAAP","Sort=A","Dates=H","DateFormat=P","Fill=—","Direction=H","UseDPDF=Y")/100</f>
        <v>0.33277999999999996</v>
      </c>
      <c r="DB67" s="15">
        <f>_xll.BDH($C67,"RETURN_COM_EQY","FY 2021","FY 2021","Currency=USD","Period=FY","BEST_FPERIOD_OVERRIDE=FY","FILING_STATUS=MR","FA_ADJUSTED=GAAP","Sort=A","Dates=H","DateFormat=P","Fill=—","Direction=H","UseDPDF=Y")/100</f>
        <v>0.14410700000000001</v>
      </c>
      <c r="DC67" s="25">
        <f>_xll.BDH(C67,"RETURN_COM_EQY","FY 2022","FY 2022","Currency=USD","Period=FY","BEST_FPERIOD_OVERRIDE=FY","FILING_STATUS=MR","FA_ADJUSTED=GAAP","Sort=A","Dates=H","DateFormat=P","Fill=—","Direction=H","UseDPDF=Y")</f>
        <v>25.083500000000001</v>
      </c>
      <c r="DD67" s="15" t="e">
        <f ca="1">(_xll.BDP(C67,"BEST_ROE","best_fperiod_override=23Y"))/100</f>
        <v>#NAME?</v>
      </c>
      <c r="DF67" s="25" t="e">
        <f ca="1">(_xll.BDP($C67,"BEST_DIV_YLD","best_fperiod_override=19Y"))/100</f>
        <v>#NAME?</v>
      </c>
      <c r="DG67" s="25" t="e">
        <f ca="1">(_xll.BDP($C67,"BEST_DIV_YLD","best_fperiod_override=20Y"))/100</f>
        <v>#NAME?</v>
      </c>
      <c r="DH67" s="25" t="e">
        <f ca="1">(_xll.BDP($C67,"BEST_DIV_YLD","best_fperiod_override=21Y"))/100</f>
        <v>#NAME?</v>
      </c>
      <c r="DI67" s="25" t="e">
        <f ca="1">(_xll.BDP($C67,"BEST_DIV_YLD","best_fperiod_override=22Y"))/100</f>
        <v>#NAME?</v>
      </c>
      <c r="DJ67" s="25" t="e">
        <f ca="1">(_xll.BDP($C67,"BEST_DIV_YLD","best_fperiod_override=23Y"))/100</f>
        <v>#NAME?</v>
      </c>
      <c r="DL67" s="48" t="e" cm="1">
        <f t="array" aca="1" ref="DL67" ca="1">_xll.BDP($C67,$DL$12)/1000</f>
        <v>#NAME?</v>
      </c>
      <c r="DM67" s="48" t="e" cm="1">
        <f t="array" aca="1" ref="DM67" ca="1">_xll.BDP($C67,$DL$13)*1000</f>
        <v>#NAME?</v>
      </c>
      <c r="DN67" s="48" t="e">
        <f t="shared" ca="1" si="273"/>
        <v>#NAME?</v>
      </c>
      <c r="DO67" s="48" t="e" cm="1">
        <f t="array" aca="1" ref="DO67" ca="1">_xll.BDP($C67,$DL$15)*1000</f>
        <v>#NAME?</v>
      </c>
      <c r="DQ67" s="15" t="e" cm="1">
        <f t="array" aca="1" ref="DQ67" ca="1">_xll.BDP(C67,"WACC")</f>
        <v>#NAME?</v>
      </c>
      <c r="DR67" s="15" t="e" cm="1">
        <f t="array" aca="1" ref="DR67" ca="1">_xll.BDP(C67,"WACC_COST_EQUITY")</f>
        <v>#NAME?</v>
      </c>
      <c r="DS67" s="15" t="e" cm="1">
        <f t="array" aca="1" ref="DS67" ca="1">_xll.BDP(C67,"WACC_COST_EQUITY")</f>
        <v>#NAME?</v>
      </c>
      <c r="DU67" s="15" t="e" cm="1">
        <f t="array" aca="1" ref="DU67" ca="1">_xll.BDP(C67,"BEST_PE_RATIO")</f>
        <v>#NAME?</v>
      </c>
      <c r="DV67" s="15" t="e" cm="1">
        <f t="array" aca="1" ref="DV67" ca="1">_xll.BDP(C67,"FIVE_YR_AVG_PRICE_EARNINGS")</f>
        <v>#NAME?</v>
      </c>
      <c r="DW67" s="15" t="e" cm="1">
        <f t="array" aca="1" ref="DW67" ca="1">_xll.BDP(C67,"10_YEAR_MOVING_AVERAGE_PE")</f>
        <v>#NAME?</v>
      </c>
      <c r="DY67" s="15" t="e" cm="1">
        <f t="array" aca="1" ref="DY67" ca="1">_xll.BDP(C67,"BEST_CUR_EV_TO_EBITDA")</f>
        <v>#NAME?</v>
      </c>
      <c r="DZ67" s="15" t="e" cm="1">
        <f t="array" aca="1" ref="DZ67" ca="1">_xll.BDP(C67,"FIVE_YEAR_AVG_EV_TO_T12_EBITDA")</f>
        <v>#NAME?</v>
      </c>
      <c r="EB67" s="15" t="e" cm="1">
        <f t="array" aca="1" ref="EB67" ca="1">_xll.BDP(C67,"BEST_PX_BPS_RATIO")</f>
        <v>#NAME?</v>
      </c>
      <c r="EC67" s="15" t="e" cm="1">
        <f t="array" aca="1" ref="EC67" ca="1">_xll.BDP(C67,"FIVE_YEAR_AVG_PRICE_BOOK")</f>
        <v>#NAME?</v>
      </c>
      <c r="ED67" s="15" t="e" cm="1">
        <f t="array" aca="1" ref="ED67" ca="1">_xll.BDP(C67,"EV_TO_T12M_SALES")</f>
        <v>#NAME?</v>
      </c>
      <c r="EE67" s="15" t="e" cm="1">
        <f t="array" aca="1" ref="EE67" ca="1">_xll.BDP(C67,"AVERAGE_EV_TO_T12M_SALES")</f>
        <v>#NAME?</v>
      </c>
      <c r="EF67" s="15" t="e">
        <f ca="1">_xll.BDP(C67,"BEST_CURRENT_EV_BEST_SALES","best_fperiod_override=23Y")</f>
        <v>#NAME?</v>
      </c>
      <c r="EH67" s="15" t="e" cm="1">
        <f t="array" aca="1" ref="EH67" ca="1">_xll.BDP(C67,"CF_FREE_CASH_FLOW")</f>
        <v>#NAME?</v>
      </c>
      <c r="EI67" s="15" t="e" cm="1">
        <f t="array" aca="1" ref="EI67" ca="1">_xll.BDP(C67,"FREE_CASH_FLOW_YIELD")/100</f>
        <v>#NAME?</v>
      </c>
      <c r="EJ67" s="15" t="e" cm="1">
        <f t="array" aca="1" ref="EJ67" ca="1">_xll.BDP(C67,"TRAIL_12M_FREE_CASH_FLOW_PER_SH")</f>
        <v>#NAME?</v>
      </c>
      <c r="EL67" s="15" t="e" cm="1">
        <f t="array" aca="1" ref="EL67" ca="1">_xll.BDP(C67,"CF_CASH_FROM_OPER")</f>
        <v>#NAME?</v>
      </c>
      <c r="EM67" s="15" t="e" cm="1">
        <f t="array" aca="1" ref="EM67" ca="1">_xll.BDP(C67,"CF_CASH_FROM_INV_ACT")</f>
        <v>#NAME?</v>
      </c>
      <c r="EN67" s="15" t="e" cm="1">
        <f t="array" aca="1" ref="EN67" ca="1">_xll.BDP(C67,"CF_CASH_FROM_FNC_ACT")</f>
        <v>#NAME?</v>
      </c>
      <c r="EP67" s="15" t="e" cm="1">
        <f t="array" aca="1" ref="EP67" ca="1">_xll.BDP(C67,"TOT_ANALYST_REC")</f>
        <v>#NAME?</v>
      </c>
      <c r="EQ67" s="15" t="e" cm="1">
        <f t="array" aca="1" ref="EQ67" ca="1">_xll.BDP(C67,"TOT_BUY_REC")</f>
        <v>#NAME?</v>
      </c>
      <c r="ER67" s="15" t="e" cm="1">
        <f t="array" aca="1" ref="ER67" ca="1">_xll.BDP(C67,"TOT_HOLD_REC")</f>
        <v>#NAME?</v>
      </c>
      <c r="ES67" s="15" t="e" cm="1">
        <f t="array" aca="1" ref="ES67" ca="1">_xll.BDP(C67,"TOT_SELL_REC")</f>
        <v>#NAME?</v>
      </c>
      <c r="ET67" s="15" t="e" cm="1">
        <f t="array" aca="1" ref="ET67" ca="1">_xll.BDP(C67,"EQY_REC_CONS")</f>
        <v>#NAME?</v>
      </c>
      <c r="EV67" s="15" t="e" cm="1">
        <f t="array" aca="1" ref="EV67" ca="1">_xll.BDP(C67,"BEST_TARGET_HI")</f>
        <v>#NAME?</v>
      </c>
      <c r="EW67" s="15" t="e" cm="1">
        <f t="array" aca="1" ref="EW67" ca="1">_xll.BDP(C67,"BEST_TARGET_LO")</f>
        <v>#NAME?</v>
      </c>
      <c r="EX67" s="15" t="e" cm="1">
        <f t="array" aca="1" ref="EX67" ca="1">_xll.BDP(C67,"BEST_TARGET_MEDIAN")</f>
        <v>#NAME?</v>
      </c>
      <c r="EZ67" s="15" t="e" cm="1">
        <f t="array" aca="1" ref="EZ67" ca="1">_xll.BDP(C67,"BEST_TARGET_1WK_CHG")</f>
        <v>#NAME?</v>
      </c>
      <c r="FA67" s="15" t="e" cm="1">
        <f t="array" aca="1" ref="FA67" ca="1">_xll.BDP(C67,"BEST_TARGET_4WK_CHG")</f>
        <v>#NAME?</v>
      </c>
      <c r="FB67" s="15" t="e" cm="1">
        <f t="array" aca="1" ref="FB67" ca="1">_xll.BDP(C67,"BEST_TARGET_3MO_CHG")</f>
        <v>#NAME?</v>
      </c>
      <c r="FC67" s="15" t="e" cm="1">
        <f t="array" aca="1" ref="FC67" ca="1">_xll.BDP(C67,"BEST_TARGET_6MO_CHG")</f>
        <v>#NAME?</v>
      </c>
      <c r="FE67" s="15" t="e" cm="1">
        <f t="array" aca="1" ref="FE67" ca="1">_xll.BDP(C67,"ANNOUNCEMENT_DT")</f>
        <v>#NAME?</v>
      </c>
      <c r="FF67" s="15" t="e" cm="1">
        <f t="array" aca="1" ref="FF67" ca="1">_xll.BDP(C67,"EXPECTED_REPORT_DT")</f>
        <v>#NAME?</v>
      </c>
      <c r="FG67" s="15" t="e" cm="1">
        <f t="array" aca="1" ref="FG67" ca="1">_xll.BDP(C67,"EARNINGS_RELATED_IMPLIED_MOVE")</f>
        <v>#NAME?</v>
      </c>
      <c r="FI67" s="15" t="e" cm="1">
        <f t="array" aca="1" ref="FI67" ca="1">_xll.BDP(C67,"SALES_SURPRISE_LAST_QTR")</f>
        <v>#NAME?</v>
      </c>
      <c r="FJ67" s="15" t="e" cm="1">
        <f t="array" aca="1" ref="FJ67" ca="1">_xll.BDP(C67,"EPS_SURPRISE_LAST_QTR")</f>
        <v>#NAME?</v>
      </c>
      <c r="FL67" s="15" t="e">
        <f ca="1">(_xll.BDP(C67,"VOLUME_AVG_5D"))/1000</f>
        <v>#NAME?</v>
      </c>
      <c r="FM67" s="15" t="e">
        <f ca="1">(_xll.BDP(C67,"VOLUME_AVG_3M"))/1000</f>
        <v>#NAME?</v>
      </c>
      <c r="FN67" s="15" t="e">
        <f ca="1">(_xll.BDP(C67,"VOLUME_AVG_6M"))/1000</f>
        <v>#NAME?</v>
      </c>
      <c r="FP67" s="15" t="e" cm="1">
        <f t="array" aca="1" ref="FP67" ca="1">_xll.BDP(C67,"CIE_DES")</f>
        <v>#NAME?</v>
      </c>
      <c r="FQ67" s="15" t="s">
        <v>892</v>
      </c>
      <c r="FS67" s="15" t="e" cm="1">
        <f t="array" aca="1" ref="FS67" ca="1">_xll.BDP(C67,"HIGH_52WEEK")</f>
        <v>#NAME?</v>
      </c>
      <c r="FT67" s="15" t="e" cm="1">
        <f t="array" aca="1" ref="FT67" ca="1">_xll.BDP(C67,"LOW_52WEEK")</f>
        <v>#NAME?</v>
      </c>
      <c r="FV67" s="15" t="e" cm="1">
        <f t="array" aca="1" ref="FV67" ca="1">_xll.BDP(C67,"CHG_PCT_WTD")</f>
        <v>#NAME?</v>
      </c>
      <c r="FW67" s="15" t="e" cm="1">
        <f t="array" aca="1" ref="FW67" ca="1">_xll.BDP(C67,"CHG_PCT_MTD")</f>
        <v>#NAME?</v>
      </c>
      <c r="FX67" s="15" t="e" cm="1">
        <f t="array" aca="1" ref="FX67" ca="1">_xll.BDP(C67,"CHG_PCT_YTD")</f>
        <v>#NAME?</v>
      </c>
      <c r="FY67" s="15" t="e" cm="1">
        <f t="array" aca="1" ref="FY67" ca="1">_xll.BDP(C67,"CHG_PCT_1YR")</f>
        <v>#NAME?</v>
      </c>
      <c r="GA67" s="15" t="e">
        <f ca="1">_xll.BDP($C67,"BEST_NET_DEBT","best_fperiod_override=19Y")</f>
        <v>#NAME?</v>
      </c>
      <c r="GB67" s="15" t="e">
        <f ca="1">_xll.BDP($C67,"BEST_NET_DEBT","best_fperiod_override=20Y")</f>
        <v>#NAME?</v>
      </c>
      <c r="GC67" s="15" t="e">
        <f ca="1">_xll.BDP($C67,"BEST_NET_DEBT","best_fperiod_override=21Y")</f>
        <v>#NAME?</v>
      </c>
      <c r="GD67" s="15" t="e">
        <f ca="1">_xll.BDP($C67,"BEST_NET_DEBT","best_fperiod_override=22Y")</f>
        <v>#NAME?</v>
      </c>
      <c r="GE67" s="15" t="e">
        <f ca="1">_xll.BDP($C67,"BEST_NET_DEBT","best_fperiod_override=23Y")</f>
        <v>#NAME?</v>
      </c>
      <c r="GG67" s="15" t="e">
        <f t="shared" ca="1" si="274"/>
        <v>#NAME?</v>
      </c>
      <c r="GH67" s="15" t="e">
        <f t="shared" ca="1" si="275"/>
        <v>#NAME?</v>
      </c>
      <c r="GI67" s="15" t="e">
        <f t="shared" ca="1" si="276"/>
        <v>#NAME?</v>
      </c>
      <c r="GJ67" s="15" t="e">
        <f t="shared" ca="1" si="277"/>
        <v>#NAME?</v>
      </c>
      <c r="GK67" s="15" t="e">
        <f t="shared" ca="1" si="278"/>
        <v>#NAME?</v>
      </c>
      <c r="GM67" s="15" t="e" cm="1">
        <f t="array" aca="1" ref="GM67" ca="1">_xll.BDP(C67,"NET_DEBT_TO_EBITDA")</f>
        <v>#NAME?</v>
      </c>
      <c r="GN67" s="15" t="e" cm="1">
        <f t="array" aca="1" ref="GN67" ca="1">_xll.BDP(C67,"EBIT_TO_INT_EXP")</f>
        <v>#NAME?</v>
      </c>
      <c r="GO67" s="15" t="e" cm="1">
        <f t="array" aca="1" ref="GO67" ca="1">_xll.BDP(C67,"TOT_DEBT_TO_TOT_EQY")</f>
        <v>#NAME?</v>
      </c>
      <c r="GP67" s="15" t="e" cm="1">
        <f t="array" aca="1" ref="GP67" ca="1">_xll.BDP(C67,"TOT_DEBT_TO_TOT_ASSET")</f>
        <v>#NAME?</v>
      </c>
      <c r="GQ67" s="15" t="e" cm="1">
        <f t="array" aca="1" ref="GQ67" ca="1">_xll.BDP(C67,"ALTMAN_Z_SCORE")</f>
        <v>#NAME?</v>
      </c>
      <c r="GR67" s="15" t="e" cm="1">
        <f t="array" aca="1" ref="GR67" ca="1">_xll.BDP(C67,"CASH_%_CURRENT_MARKET_CAP")</f>
        <v>#NAME?</v>
      </c>
      <c r="GS67" s="15" t="e" cm="1">
        <f t="array" aca="1" ref="GS67" ca="1">_xll.BDP(C67,"CASH_TO_TOT_ASSET")</f>
        <v>#NAME?</v>
      </c>
      <c r="GU67" s="15" t="e" cm="1">
        <f t="array" aca="1" ref="GU67" ca="1">_xll.BDP(C67,"BOARD_SIZE")</f>
        <v>#NAME?</v>
      </c>
      <c r="GV67" s="15" t="e" cm="1">
        <f t="array" aca="1" ref="GV67" ca="1">_xll.BDP(C67,"PCT_INDEPENDENT_DIRECTORS")</f>
        <v>#NAME?</v>
      </c>
      <c r="GW67" s="15" t="e" cm="1">
        <f t="array" aca="1" ref="GW67" ca="1">_xll.BDP(C67,"BOARD_MEETING_ATTENDANCE_PCT")</f>
        <v>#NAME?</v>
      </c>
      <c r="GX67" s="15" t="e" cm="1">
        <f t="array" aca="1" ref="GX67" ca="1">_xll.BDP(C67,"BOARD_MEETINGS_PER_YR")</f>
        <v>#NAME?</v>
      </c>
      <c r="GY67" s="15" t="e" cm="1">
        <f t="array" aca="1" ref="GY67" ca="1">_xll.BDP(C67,"NUMBER_OF_WOMEN_ON_BOARD")</f>
        <v>#NAME?</v>
      </c>
      <c r="GZ67" s="15" t="e" cm="1">
        <f t="array" aca="1" ref="GZ67" ca="1">_xll.BDP(C67,"BOARD_AVERAGE_TENURE")</f>
        <v>#NAME?</v>
      </c>
      <c r="HA67" s="15" t="e" cm="1">
        <f t="array" aca="1" ref="HA67" ca="1">_xll.BDP(C67,"BOARD_AVERAGE_AGE")</f>
        <v>#NAME?</v>
      </c>
      <c r="HC67" s="15" t="e" cm="1">
        <f t="array" aca="1" ref="HC67" ca="1">_xll.BDP(C67,"TOT_COMP_AW_TO_CEO_&amp;_EQUIV")</f>
        <v>#NAME?</v>
      </c>
      <c r="HD67" s="15" t="e" cm="1">
        <f t="array" aca="1" ref="HD67" ca="1">_xll.BDP(C67,"TOT_COMPENSATION_AW_TO_EXECS")</f>
        <v>#NAME?</v>
      </c>
      <c r="HE67" s="15" t="e" cm="1">
        <f t="array" aca="1" ref="HE67" ca="1">_xll.BDP(C67,"CF_STOCK_BASED_COMPENSATION")</f>
        <v>#NAME?</v>
      </c>
      <c r="HF67" s="15" t="e" cm="1">
        <f t="array" aca="1" ref="HF67" ca="1">_xll.BDP(C67,"AVERAGE_BOD_TOTAL_COMPENSATION")</f>
        <v>#NAME?</v>
      </c>
      <c r="HH67" s="15" t="e" cm="1">
        <f t="array" aca="1" ref="HH67" ca="1">_xll.BDP(C67,"ISS_QUALITYSCORE")</f>
        <v>#NAME?</v>
      </c>
      <c r="HK67" s="15" t="e" cm="1">
        <f t="array" aca="1" ref="HK67" ca="1">_xll.BDP(C67,"EQY_SH_OUT")</f>
        <v>#NAME?</v>
      </c>
      <c r="HL67" s="15" t="e">
        <f t="shared" ca="1" si="279"/>
        <v>#NAME?</v>
      </c>
      <c r="HN67" s="15">
        <v>8.5</v>
      </c>
      <c r="HO67" s="15">
        <v>2</v>
      </c>
      <c r="HP67" s="39" t="e">
        <f t="shared" ca="1" si="280"/>
        <v>#NAME?</v>
      </c>
      <c r="HQ67" s="15" t="e">
        <f t="shared" ca="1" si="281"/>
        <v>#NAME?</v>
      </c>
      <c r="HS67" s="15" t="e">
        <f t="shared" ca="1" si="302"/>
        <v>#NAME?</v>
      </c>
      <c r="HU67" s="15" t="e">
        <f t="shared" ca="1" si="282"/>
        <v>#NAME?</v>
      </c>
      <c r="HW67" s="15" t="e">
        <f t="shared" ca="1" si="303"/>
        <v>#NAME?</v>
      </c>
      <c r="HY67" s="39" t="e">
        <f t="shared" ca="1" si="283"/>
        <v>#NAME?</v>
      </c>
      <c r="IA67" s="15" t="e">
        <f t="shared" ca="1" si="284"/>
        <v>#NAME?</v>
      </c>
      <c r="IB67" s="15" t="e">
        <f t="shared" ca="1" si="285"/>
        <v>#NAME?</v>
      </c>
      <c r="IC67" s="15" t="e">
        <f t="shared" ca="1" si="286"/>
        <v>#NAME?</v>
      </c>
      <c r="ID67" s="15" t="e">
        <f t="shared" ca="1" si="287"/>
        <v>#NAME?</v>
      </c>
      <c r="IE67" s="39" t="e">
        <f t="shared" ca="1" si="288"/>
        <v>#NAME?</v>
      </c>
      <c r="IF67" s="39">
        <f t="shared" si="289"/>
        <v>19.86832028100163</v>
      </c>
      <c r="IG67" s="39" t="e">
        <f t="shared" ca="1" si="290"/>
        <v>#NAME?</v>
      </c>
      <c r="II67" s="15">
        <f t="shared" si="304"/>
        <v>48</v>
      </c>
    </row>
    <row r="68" spans="1:243">
      <c r="A68" s="15">
        <f t="shared" si="305"/>
        <v>48</v>
      </c>
      <c r="B68" s="15" t="s">
        <v>100</v>
      </c>
      <c r="C68" s="15" t="s">
        <v>539</v>
      </c>
      <c r="D68" s="15" t="s">
        <v>99</v>
      </c>
      <c r="E68" s="15" t="str">
        <f t="shared" si="236"/>
        <v>BKNG34</v>
      </c>
      <c r="F68" s="15">
        <f t="shared" si="237"/>
        <v>48</v>
      </c>
      <c r="G68" s="15" t="str">
        <f t="shared" si="238"/>
        <v>Booking Holdings Inc</v>
      </c>
      <c r="H68" s="24">
        <v>2.7996700000000002E-3</v>
      </c>
      <c r="I68" s="15" t="e" cm="1">
        <f t="array" aca="1" ref="I68" ca="1">_xll.BDP(C68,"GICS_SECTOR_NAME")</f>
        <v>#NAME?</v>
      </c>
      <c r="J68" s="15" t="e">
        <f t="shared" ca="1" si="239"/>
        <v>#NAME?</v>
      </c>
      <c r="K68" s="46" t="e" cm="1">
        <f t="array" aca="1" ref="K68" ca="1">_xll.BDP(C68,"BEST_PE_RATIO")</f>
        <v>#NAME?</v>
      </c>
      <c r="L68" s="46" t="e" cm="1">
        <f t="array" aca="1" ref="L68" ca="1">_xll.BDP(C68,"px_last")</f>
        <v>#NAME?</v>
      </c>
      <c r="M68" s="15" t="e" cm="1">
        <f t="array" aca="1" ref="M68" ca="1">_xll.BDP(C68,"COUNTRY_FULL_NAME")</f>
        <v>#NAME?</v>
      </c>
      <c r="N68" s="15" t="e" cm="1">
        <f t="array" aca="1" ref="N68" ca="1">_xll.BDP(C68,"px_last")</f>
        <v>#NAME?</v>
      </c>
      <c r="O68" s="15" t="e" cm="1">
        <f t="array" aca="1" ref="O68" ca="1">_xll.BDP(C68,"CRNCY")</f>
        <v>#NAME?</v>
      </c>
      <c r="Q68" s="15" t="e" cm="1">
        <f t="array" aca="1" ref="Q68" ca="1">_xll.BDP(C68,"GICS_SECTOR_NAME")</f>
        <v>#NAME?</v>
      </c>
      <c r="R68" s="15" t="e" cm="1">
        <f t="array" aca="1" ref="R68" ca="1">_xll.BDP(C68,"GICS_INDUSTRY_NAME")</f>
        <v>#NAME?</v>
      </c>
      <c r="S68" s="15" t="e" cm="1">
        <f t="array" aca="1" ref="S68" ca="1">_xll.BDP(C68,"GICS_INDUSTRY_GROUP_NAME")</f>
        <v>#NAME?</v>
      </c>
      <c r="T68" s="15" t="e" cm="1">
        <f t="array" aca="1" ref="T68" ca="1">_xll.BDP(C68,"GICS_SUB_INDUSTRY_NAME")</f>
        <v>#NAME?</v>
      </c>
      <c r="U68" s="15" t="s">
        <v>1521</v>
      </c>
      <c r="V68" s="15">
        <f>_xll.BDH(C68,"SALES_REV_TURN","FY 2009","FY 2009","Currency=USD","Period=FY","BEST_FPERIOD_OVERRIDE=FY","FILING_STATUS=MR","SCALING_FORMAT=MLN","FA_ADJUSTED=Adjusted","Sort=A","Dates=H","DateFormat=P","Fill=—","Direction=H","UseDPDF=Y")</f>
        <v>2338.212</v>
      </c>
      <c r="W68" s="15">
        <f>_xll.BDH(C68,"SALES_REV_TURN","FY 2019","FY 2019","Currency=USD","Period=FY","BEST_FPERIOD_OVERRIDE=FY","FILING_STATUS=MR","SCALING_FORMAT=MLN","FA_ADJUSTED=Adjusted","Sort=A","Dates=H","DateFormat=P","Fill=—","Direction=H","UseDPDF=Y")</f>
        <v>15066</v>
      </c>
      <c r="X68" s="15">
        <f>_xll.BDH(C68,"SALES_REV_TURN","FY 2020","FY 2020","Currency=USD","Period=FY","BEST_FPERIOD_OVERRIDE=FY","FILING_STATUS=MR","SCALING_FORMAT=MLN","FA_ADJUSTED=Adjusted","Sort=A","Dates=H","DateFormat=P","Fill=—","Direction=H","UseDPDF=Y")</f>
        <v>6796</v>
      </c>
      <c r="Y68" s="15">
        <f>_xll.BDH(C68,"SALES_REV_TURN","FY 2021","FY 2021","Currency=USD","Period=FY","BEST_FPERIOD_OVERRIDE=FY","FILING_STATUS=MR","SCALING_FORMAT=MLN","FA_ADJUSTED=Adjusted","Sort=A","Dates=H","DateFormat=P","Fill=—","Direction=H","UseDPDF=Y")</f>
        <v>10958</v>
      </c>
      <c r="Z68" s="15">
        <f>_xll.BDH(C68,"SALES_REV_TURN","FY 2022","FY 2022","Currency=USD","Period=FY","BEST_FPERIOD_OVERRIDE=FY","FILING_STATUS=MR","SCALING_FORMAT=MLN","FA_ADJUSTED=Adjusted","Sort=A","Dates=H","DateFormat=P","Fill=—","Direction=H","UseDPDF=Y")</f>
        <v>17090</v>
      </c>
      <c r="AA68" s="15" t="e">
        <f ca="1">+_xll.BDP($C68,AA$15,"BEST_FPERIOD_OVERRIDE="&amp;AA$16)</f>
        <v>#NAME?</v>
      </c>
      <c r="AB68" s="15" t="e">
        <f ca="1">+_xll.BDP($C68,AB$15,"BEST_FPERIOD_OVERRIDE="&amp;AB$16)</f>
        <v>#NAME?</v>
      </c>
      <c r="AC68" s="15" t="e">
        <f ca="1">+_xll.BDP($C68,AC$15,"BEST_FPERIOD_OVERRIDE="&amp;AC$16)</f>
        <v>#NAME?</v>
      </c>
      <c r="AD68" s="15" t="e">
        <f ca="1">+_xll.BDP($C68,AD$15,"BEST_FPERIOD_OVERRIDE="&amp;AD$16)</f>
        <v>#NAME?</v>
      </c>
      <c r="AF68" s="25">
        <f t="shared" si="240"/>
        <v>-0.54891809372096112</v>
      </c>
      <c r="AG68" s="25">
        <f t="shared" si="241"/>
        <v>0.61241907004120066</v>
      </c>
      <c r="AH68" s="25">
        <f t="shared" si="242"/>
        <v>0.55959116627121741</v>
      </c>
      <c r="AI68" s="25" t="e">
        <f t="shared" ca="1" si="243"/>
        <v>#NAME?</v>
      </c>
      <c r="AJ68" s="25" t="e">
        <f t="shared" ca="1" si="244"/>
        <v>#NAME?</v>
      </c>
      <c r="AK68" s="25" t="e">
        <f t="shared" ca="1" si="245"/>
        <v>#NAME?</v>
      </c>
      <c r="AL68" s="25" t="e">
        <f t="shared" ca="1" si="291"/>
        <v>#NAME?</v>
      </c>
      <c r="AM68" s="25" t="e">
        <f t="shared" ca="1" si="246"/>
        <v>#NAME?</v>
      </c>
      <c r="AN68" s="25">
        <f t="shared" si="247"/>
        <v>0.2047901488772006</v>
      </c>
      <c r="AP68" s="15">
        <f>_xll.BDH(C68,"EBITDA","FY 2009","FY 2009","Currency=USD","Period=FY","BEST_FPERIOD_OVERRIDE=FY","FILING_STATUS=MR","SCALING_FORMAT=MLN","FA_ADJUSTED=Adjusted","Sort=A","Dates=H","DateFormat=P","Fill=—","Direction=H","UseDPDF=Y")</f>
        <v>512.65899999999999</v>
      </c>
      <c r="AQ68" s="15">
        <f>_xll.BDH(C68,"EBITDA","FY 2019","FY 2019","Currency=USD","Period=FY","BEST_FPERIOD_OVERRIDE=FY","FILING_STATUS=MR","SCALING_FORMAT=MLN","FA_ADJUSTED=Adjusted","Sort=A","Dates=H","DateFormat=P","Fill=—","Direction=H","UseDPDF=Y")</f>
        <v>6061</v>
      </c>
      <c r="AR68" s="15">
        <f>_xll.BDH(C68,"EBITDA","FY 2020","FY 2020","Currency=USD","Period=FY","BEST_FPERIOD_OVERRIDE=FY","FILING_STATUS=MR","SCALING_FORMAT=MLN","FA_ADJUSTED=Adjusted","Sort=A","Dates=H","DateFormat=P","Fill=—","Direction=H","UseDPDF=Y")</f>
        <v>1230</v>
      </c>
      <c r="AS68" s="15">
        <f>_xll.BDH(C68,"EBITDA","FY 2021","FY 2021","Currency=USD","Period=FY","BEST_FPERIOD_OVERRIDE=FY","FILING_STATUS=MR","SCALING_FORMAT=MLN","FA_ADJUSTED=Adjusted","Sort=A","Dates=H","DateFormat=P","Fill=—","Direction=H","UseDPDF=Y")</f>
        <v>3112</v>
      </c>
      <c r="AT68" s="15">
        <f>_xll.BDH(C68,"EBITDA","FY 2022","FY 2022","Currency=USD","Period=FY","BEST_FPERIOD_OVERRIDE=FY","FILING_STATUS=MR","SCALING_FORMAT=MLN","FA_ADJUSTED=Adjusted","Sort=A","Dates=H","DateFormat=P","Fill=—","Direction=H","UseDPDF=Y")</f>
        <v>5392</v>
      </c>
      <c r="AU68" s="15" t="e">
        <f ca="1">+_xll.BDP($C68,AU$15,"BEST_FPERIOD_OVERRIDE="&amp;AU$16)</f>
        <v>#NAME?</v>
      </c>
      <c r="AV68" s="15" t="e">
        <f ca="1">+_xll.BDP($C68,AV$15,"BEST_FPERIOD_OVERRIDE="&amp;AV$16)</f>
        <v>#NAME?</v>
      </c>
      <c r="AW68" s="15" t="e">
        <f ca="1">+_xll.BDP($C68,AW$15,"BEST_FPERIOD_OVERRIDE="&amp;AW$16)</f>
        <v>#NAME?</v>
      </c>
      <c r="AX68" s="15" t="e">
        <f ca="1">+_xll.BDP($C68,AX$15,"BEST_FPERIOD_OVERRIDE="&amp;AX$16)</f>
        <v>#NAME?</v>
      </c>
      <c r="AZ68" s="25">
        <f t="shared" si="248"/>
        <v>-0.79706319089259203</v>
      </c>
      <c r="BA68" s="25">
        <f t="shared" si="249"/>
        <v>1.5300813008130083</v>
      </c>
      <c r="BB68" s="25">
        <f t="shared" si="250"/>
        <v>0.73264781491002573</v>
      </c>
      <c r="BC68" s="25" t="e">
        <f t="shared" ca="1" si="251"/>
        <v>#NAME?</v>
      </c>
      <c r="BD68" s="25" t="e">
        <f t="shared" ca="1" si="252"/>
        <v>#NAME?</v>
      </c>
      <c r="BE68" s="25" t="e">
        <f t="shared" ca="1" si="253"/>
        <v>#NAME?</v>
      </c>
      <c r="BF68" s="25" t="e">
        <f t="shared" ca="1" si="292"/>
        <v>#NAME?</v>
      </c>
      <c r="BG68" s="25" t="e">
        <f t="shared" ca="1" si="254"/>
        <v>#NAME?</v>
      </c>
      <c r="BH68" s="25">
        <f t="shared" si="255"/>
        <v>0.2801815675435273</v>
      </c>
      <c r="BJ68" s="25">
        <f t="shared" si="256"/>
        <v>0.40229656179476969</v>
      </c>
      <c r="BK68" s="25">
        <f t="shared" si="257"/>
        <v>0.18098881695114774</v>
      </c>
      <c r="BL68" s="25">
        <f t="shared" si="258"/>
        <v>0.28399342945793027</v>
      </c>
      <c r="BM68" s="25">
        <f t="shared" si="259"/>
        <v>0.31550614394382681</v>
      </c>
      <c r="BN68" s="25" t="e">
        <f t="shared" ca="1" si="260"/>
        <v>#NAME?</v>
      </c>
      <c r="BO68" s="25" t="e">
        <f t="shared" ca="1" si="261"/>
        <v>#NAME?</v>
      </c>
      <c r="BP68" s="25" t="e">
        <f t="shared" ca="1" si="262"/>
        <v>#NAME?</v>
      </c>
      <c r="BQ68" s="25" t="e">
        <f t="shared" ca="1" si="263"/>
        <v>#NAME?</v>
      </c>
      <c r="BR68" s="15">
        <f>_xll.BDH(C68,"EARN_FOR_COMMON","FY 2009","FY 2009","Currency=USD","Period=FY","BEST_FPERIOD_OVERRIDE=FY","FILING_STATUS=MR","SCALING_FORMAT=MLN","FA_ADJUSTED=Adjusted","Sort=A","Dates=H","DateFormat=P","Fill=—","Direction=H","UseDPDF=Y")</f>
        <v>370.95389999999998</v>
      </c>
      <c r="BS68" s="15">
        <f>_xll.BDH(C68,"EARN_FOR_COMMON","FY 2019","FY 2019","Currency=USD","Period=FY","BEST_FPERIOD_OVERRIDE=FY","FILING_STATUS=MR","SCALING_FORMAT=MLN","FA_ADJUSTED=Adjusted","Sort=A","Dates=H","DateFormat=P","Fill=—","Direction=H","UseDPDF=Y")</f>
        <v>4271.8247000000001</v>
      </c>
      <c r="BT68" s="15">
        <f>_xll.BDH(C68,"EARN_FOR_COMMON","FY 2020","FY 2020","Currency=USD","Period=FY","BEST_FPERIOD_OVERRIDE=FY","FILING_STATUS=MR","SCALING_FORMAT=MLN","FA_ADJUSTED=Adjusted","Sort=A","Dates=H","DateFormat=P","Fill=—","Direction=H","UseDPDF=Y")</f>
        <v>134.3092</v>
      </c>
      <c r="BU68" s="15">
        <f>_xll.BDH(C68,"EARN_FOR_COMMON","FY 2021","FY 2021","Currency=USD","Period=FY","BEST_FPERIOD_OVERRIDE=FY","FILING_STATUS=MR","SCALING_FORMAT=MLN","FA_ADJUSTED=Adjusted","Sort=A","Dates=H","DateFormat=P","Fill=—","Direction=H","UseDPDF=Y")</f>
        <v>1725.8435999999999</v>
      </c>
      <c r="BV68" s="15">
        <f>_xll.BDH(C68,"EARN_FOR_COMMON","FY 2022","FY 2022","Currency=USD","Period=FY","BEST_FPERIOD_OVERRIDE=FY","FILING_STATUS=MR","SCALING_FORMAT=MLN","FA_ADJUSTED=Adjusted","Sort=A","Dates=H","DateFormat=P","Fill=—","Direction=H","UseDPDF=Y")</f>
        <v>3769.3982000000001</v>
      </c>
      <c r="BW68" s="15" t="e">
        <f ca="1">+_xll.BDP($C68,BW$15,"BEST_FPERIOD_OVERRIDE="&amp;BW$16)</f>
        <v>#NAME?</v>
      </c>
      <c r="BX68" s="15" t="e">
        <f ca="1">+_xll.BDP($C68,BX$15,"BEST_FPERIOD_OVERRIDE="&amp;BX$16)</f>
        <v>#NAME?</v>
      </c>
      <c r="BY68" s="15" t="e">
        <f ca="1">+_xll.BDP($C68,BY$15,"BEST_FPERIOD_OVERRIDE="&amp;BY$16)</f>
        <v>#NAME?</v>
      </c>
      <c r="BZ68" s="15" t="e">
        <f ca="1">+_xll.BDP($C68,BZ$15,"BEST_FPERIOD_OVERRIDE="&amp;BZ$16)</f>
        <v>#NAME?</v>
      </c>
      <c r="CB68" s="25">
        <f t="shared" si="264"/>
        <v>-0.96855929036601152</v>
      </c>
      <c r="CC68" s="25">
        <f t="shared" si="265"/>
        <v>11.849779464102236</v>
      </c>
      <c r="CD68" s="25">
        <f t="shared" si="266"/>
        <v>1.1840902617131706</v>
      </c>
      <c r="CE68" s="25" t="e">
        <f t="shared" ca="1" si="267"/>
        <v>#NAME?</v>
      </c>
      <c r="CF68" s="25" t="e">
        <f t="shared" ca="1" si="268"/>
        <v>#NAME?</v>
      </c>
      <c r="CG68" s="25" t="e">
        <f t="shared" ca="1" si="269"/>
        <v>#NAME?</v>
      </c>
      <c r="CH68" s="25" t="e">
        <f t="shared" ca="1" si="293"/>
        <v>#NAME?</v>
      </c>
      <c r="CI68" s="25" t="e">
        <f t="shared" ca="1" si="270"/>
        <v>#NAME?</v>
      </c>
      <c r="CJ68" s="25">
        <f t="shared" si="271"/>
        <v>0.27681903364119909</v>
      </c>
      <c r="CM68" s="25">
        <f t="shared" si="294"/>
        <v>0.2835407341032789</v>
      </c>
      <c r="CN68" s="25">
        <f t="shared" si="295"/>
        <v>1.9762978222483813E-2</v>
      </c>
      <c r="CO68" s="25">
        <f t="shared" si="296"/>
        <v>0.15749622193830989</v>
      </c>
      <c r="CP68" s="25">
        <f t="shared" si="297"/>
        <v>0.22056162668227033</v>
      </c>
      <c r="CQ68" s="25" t="e">
        <f t="shared" ca="1" si="298"/>
        <v>#NAME?</v>
      </c>
      <c r="CR68" s="25" t="e">
        <f t="shared" ca="1" si="299"/>
        <v>#NAME?</v>
      </c>
      <c r="CS68" s="25" t="e">
        <f t="shared" ca="1" si="300"/>
        <v>#NAME?</v>
      </c>
      <c r="CT68" s="15" t="e">
        <f t="shared" ca="1" si="301"/>
        <v>#NAME?</v>
      </c>
      <c r="CU68" s="25">
        <f>_xll.BDH($C68,"RETURN_ON_INV_CAPITAL","FY 2019","FY 2019","Currency=USD","Period=FY","BEST_FPERIOD_OVERRIDE=FY","FILING_STATUS=MR","FA_ADJUSTED=GAAP","Sort=A","Dates=H","DateFormat=P","Fill=—","Direction=H","UseDPDF=Y")/100</f>
        <v>0.26038600000000001</v>
      </c>
      <c r="CV68" s="25">
        <f>_xll.BDH($C68,"RETURN_ON_INV_CAPITAL","FY 2020","FY 2020","Currency=USD","Period=FY","BEST_FPERIOD_OVERRIDE=FY","FILING_STATUS=MR","FA_ADJUSTED=GAAP","Sort=A","Dates=H","DateFormat=P","Fill=—","Direction=H","UseDPDF=Y")/100</f>
        <v>-3.8649999999999999E-3</v>
      </c>
      <c r="CW68" s="25">
        <f>_xll.BDH($C68,"RETURN_ON_INV_CAPITAL","FY 2021","FY 2021","Currency=USD","Period=FY","BEST_FPERIOD_OVERRIDE=FY","FILING_STATUS=MR","FA_ADJUSTED=GAAP","Sort=A","Dates=H","DateFormat=P","Fill=—","Direction=H","UseDPDF=Y")/100</f>
        <v>0.10929899999999999</v>
      </c>
      <c r="CX68" s="25">
        <f>_xll.BDH(C68,"RETURN_COM_EQY","FY 2022","FY 2022","Currency=USD","Period=FY","BEST_FPERIOD_OVERRIDE=FY","FILING_STATUS=MR","FA_ADJUSTED=GAAP","Sort=A","Dates=H","DateFormat=P","Fill=—","Direction=H","UseDPDF=Y")/100</f>
        <v>0.682589</v>
      </c>
      <c r="CZ68" s="15">
        <f>_xll.BDH($C68,"RETURN_COM_EQY","FY 2019","FY 2019","Currency=USD","Period=FY","BEST_FPERIOD_OVERRIDE=FY","FILING_STATUS=MR","FA_ADJUSTED=GAAP","Sort=A","Dates=H","DateFormat=P","Fill=—","Direction=H","UseDPDF=Y")/100</f>
        <v>0.66109499999999999</v>
      </c>
      <c r="DA68" s="15">
        <f>_xll.BDH($C68,"RETURN_COM_EQY","FY 2020","FY 2020","Currency=USD","Period=FY","BEST_FPERIOD_OVERRIDE=FY","FILING_STATUS=MR","FA_ADJUSTED=GAAP","Sort=A","Dates=H","DateFormat=P","Fill=—","Direction=H","UseDPDF=Y")/100</f>
        <v>1.09E-2</v>
      </c>
      <c r="DB68" s="15">
        <f>_xll.BDH($C68,"RETURN_COM_EQY","FY 2021","FY 2021","Currency=USD","Period=FY","BEST_FPERIOD_OVERRIDE=FY","FILING_STATUS=MR","FA_ADJUSTED=GAAP","Sort=A","Dates=H","DateFormat=P","Fill=—","Direction=H","UseDPDF=Y")/100</f>
        <v>0.21045999999999998</v>
      </c>
      <c r="DC68" s="25">
        <f>_xll.BDH(C68,"RETURN_COM_EQY","FY 2022","FY 2022","Currency=USD","Period=FY","BEST_FPERIOD_OVERRIDE=FY","FILING_STATUS=MR","FA_ADJUSTED=GAAP","Sort=A","Dates=H","DateFormat=P","Fill=—","Direction=H","UseDPDF=Y")</f>
        <v>68.258899999999997</v>
      </c>
      <c r="DD68" s="15" t="e">
        <f ca="1">(_xll.BDP(C68,"BEST_ROE","best_fperiod_override=23Y"))/100</f>
        <v>#NAME?</v>
      </c>
      <c r="DF68" s="25" t="e">
        <f ca="1">(_xll.BDP($C68,"BEST_DIV_YLD","best_fperiod_override=19Y"))/100</f>
        <v>#NAME?</v>
      </c>
      <c r="DG68" s="25" t="e">
        <f ca="1">(_xll.BDP($C68,"BEST_DIV_YLD","best_fperiod_override=20Y"))/100</f>
        <v>#NAME?</v>
      </c>
      <c r="DH68" s="25" t="e">
        <f ca="1">(_xll.BDP($C68,"BEST_DIV_YLD","best_fperiod_override=21Y"))/100</f>
        <v>#NAME?</v>
      </c>
      <c r="DI68" s="25" t="e">
        <f ca="1">(_xll.BDP($C68,"BEST_DIV_YLD","best_fperiod_override=22Y"))/100</f>
        <v>#NAME?</v>
      </c>
      <c r="DJ68" s="25" t="e">
        <f ca="1">(_xll.BDP($C68,"BEST_DIV_YLD","best_fperiod_override=23Y"))/100</f>
        <v>#NAME?</v>
      </c>
      <c r="DL68" s="48" t="e" cm="1">
        <f t="array" aca="1" ref="DL68" ca="1">_xll.BDP($C68,$DL$12)/1000</f>
        <v>#NAME?</v>
      </c>
      <c r="DM68" s="48" t="e" cm="1">
        <f t="array" aca="1" ref="DM68" ca="1">_xll.BDP($C68,$DL$13)*1000</f>
        <v>#NAME?</v>
      </c>
      <c r="DN68" s="48" t="e">
        <f t="shared" ca="1" si="273"/>
        <v>#NAME?</v>
      </c>
      <c r="DO68" s="48" t="e" cm="1">
        <f t="array" aca="1" ref="DO68" ca="1">_xll.BDP($C68,$DL$15)*1000</f>
        <v>#NAME?</v>
      </c>
      <c r="DQ68" s="15" t="e" cm="1">
        <f t="array" aca="1" ref="DQ68" ca="1">_xll.BDP(C68,"WACC")</f>
        <v>#NAME?</v>
      </c>
      <c r="DR68" s="15" t="e" cm="1">
        <f t="array" aca="1" ref="DR68" ca="1">_xll.BDP(C68,"WACC_COST_EQUITY")</f>
        <v>#NAME?</v>
      </c>
      <c r="DS68" s="15" t="e" cm="1">
        <f t="array" aca="1" ref="DS68" ca="1">_xll.BDP(C68,"WACC_COST_EQUITY")</f>
        <v>#NAME?</v>
      </c>
      <c r="DU68" s="15" t="e" cm="1">
        <f t="array" aca="1" ref="DU68" ca="1">_xll.BDP(C68,"BEST_PE_RATIO")</f>
        <v>#NAME?</v>
      </c>
      <c r="DV68" s="15" t="e" cm="1">
        <f t="array" aca="1" ref="DV68" ca="1">_xll.BDP(C68,"FIVE_YR_AVG_PRICE_EARNINGS")</f>
        <v>#NAME?</v>
      </c>
      <c r="DW68" s="15" t="e" cm="1">
        <f t="array" aca="1" ref="DW68" ca="1">_xll.BDP(C68,"10_YEAR_MOVING_AVERAGE_PE")</f>
        <v>#NAME?</v>
      </c>
      <c r="DY68" s="15" t="e" cm="1">
        <f t="array" aca="1" ref="DY68" ca="1">_xll.BDP(C68,"BEST_CUR_EV_TO_EBITDA")</f>
        <v>#NAME?</v>
      </c>
      <c r="DZ68" s="15" t="e" cm="1">
        <f t="array" aca="1" ref="DZ68" ca="1">_xll.BDP(C68,"FIVE_YEAR_AVG_EV_TO_T12_EBITDA")</f>
        <v>#NAME?</v>
      </c>
      <c r="EB68" s="15" t="e" cm="1">
        <f t="array" aca="1" ref="EB68" ca="1">_xll.BDP(C68,"BEST_PX_BPS_RATIO")</f>
        <v>#NAME?</v>
      </c>
      <c r="EC68" s="15" t="e" cm="1">
        <f t="array" aca="1" ref="EC68" ca="1">_xll.BDP(C68,"FIVE_YEAR_AVG_PRICE_BOOK")</f>
        <v>#NAME?</v>
      </c>
      <c r="ED68" s="15" t="e" cm="1">
        <f t="array" aca="1" ref="ED68" ca="1">_xll.BDP(C68,"EV_TO_T12M_SALES")</f>
        <v>#NAME?</v>
      </c>
      <c r="EE68" s="15" t="e" cm="1">
        <f t="array" aca="1" ref="EE68" ca="1">_xll.BDP(C68,"AVERAGE_EV_TO_T12M_SALES")</f>
        <v>#NAME?</v>
      </c>
      <c r="EF68" s="15" t="e">
        <f ca="1">_xll.BDP(C68,"BEST_CURRENT_EV_BEST_SALES","best_fperiod_override=23Y")</f>
        <v>#NAME?</v>
      </c>
      <c r="EH68" s="15" t="e" cm="1">
        <f t="array" aca="1" ref="EH68" ca="1">_xll.BDP(C68,"CF_FREE_CASH_FLOW")</f>
        <v>#NAME?</v>
      </c>
      <c r="EI68" s="15" t="e" cm="1">
        <f t="array" aca="1" ref="EI68" ca="1">_xll.BDP(C68,"FREE_CASH_FLOW_YIELD")/100</f>
        <v>#NAME?</v>
      </c>
      <c r="EJ68" s="15" t="e" cm="1">
        <f t="array" aca="1" ref="EJ68" ca="1">_xll.BDP(C68,"TRAIL_12M_FREE_CASH_FLOW_PER_SH")</f>
        <v>#NAME?</v>
      </c>
      <c r="EL68" s="15" t="e" cm="1">
        <f t="array" aca="1" ref="EL68" ca="1">_xll.BDP(C68,"CF_CASH_FROM_OPER")</f>
        <v>#NAME?</v>
      </c>
      <c r="EM68" s="15" t="e" cm="1">
        <f t="array" aca="1" ref="EM68" ca="1">_xll.BDP(C68,"CF_CASH_FROM_INV_ACT")</f>
        <v>#NAME?</v>
      </c>
      <c r="EN68" s="15" t="e" cm="1">
        <f t="array" aca="1" ref="EN68" ca="1">_xll.BDP(C68,"CF_CASH_FROM_FNC_ACT")</f>
        <v>#NAME?</v>
      </c>
      <c r="EP68" s="15" t="e" cm="1">
        <f t="array" aca="1" ref="EP68" ca="1">_xll.BDP(C68,"TOT_ANALYST_REC")</f>
        <v>#NAME?</v>
      </c>
      <c r="EQ68" s="15" t="e" cm="1">
        <f t="array" aca="1" ref="EQ68" ca="1">_xll.BDP(C68,"TOT_BUY_REC")</f>
        <v>#NAME?</v>
      </c>
      <c r="ER68" s="15" t="e" cm="1">
        <f t="array" aca="1" ref="ER68" ca="1">_xll.BDP(C68,"TOT_HOLD_REC")</f>
        <v>#NAME?</v>
      </c>
      <c r="ES68" s="15" t="e" cm="1">
        <f t="array" aca="1" ref="ES68" ca="1">_xll.BDP(C68,"TOT_SELL_REC")</f>
        <v>#NAME?</v>
      </c>
      <c r="ET68" s="15" t="e" cm="1">
        <f t="array" aca="1" ref="ET68" ca="1">_xll.BDP(C68,"EQY_REC_CONS")</f>
        <v>#NAME?</v>
      </c>
      <c r="EV68" s="15" t="e" cm="1">
        <f t="array" aca="1" ref="EV68" ca="1">_xll.BDP(C68,"BEST_TARGET_HI")</f>
        <v>#NAME?</v>
      </c>
      <c r="EW68" s="15" t="e" cm="1">
        <f t="array" aca="1" ref="EW68" ca="1">_xll.BDP(C68,"BEST_TARGET_LO")</f>
        <v>#NAME?</v>
      </c>
      <c r="EX68" s="15" t="e" cm="1">
        <f t="array" aca="1" ref="EX68" ca="1">_xll.BDP(C68,"BEST_TARGET_MEDIAN")</f>
        <v>#NAME?</v>
      </c>
      <c r="EZ68" s="15" t="e" cm="1">
        <f t="array" aca="1" ref="EZ68" ca="1">_xll.BDP(C68,"BEST_TARGET_1WK_CHG")</f>
        <v>#NAME?</v>
      </c>
      <c r="FA68" s="15" t="e" cm="1">
        <f t="array" aca="1" ref="FA68" ca="1">_xll.BDP(C68,"BEST_TARGET_4WK_CHG")</f>
        <v>#NAME?</v>
      </c>
      <c r="FB68" s="15" t="e" cm="1">
        <f t="array" aca="1" ref="FB68" ca="1">_xll.BDP(C68,"BEST_TARGET_3MO_CHG")</f>
        <v>#NAME?</v>
      </c>
      <c r="FC68" s="15" t="e" cm="1">
        <f t="array" aca="1" ref="FC68" ca="1">_xll.BDP(C68,"BEST_TARGET_6MO_CHG")</f>
        <v>#NAME?</v>
      </c>
      <c r="FE68" s="15" t="e" cm="1">
        <f t="array" aca="1" ref="FE68" ca="1">_xll.BDP(C68,"ANNOUNCEMENT_DT")</f>
        <v>#NAME?</v>
      </c>
      <c r="FF68" s="15" t="e" cm="1">
        <f t="array" aca="1" ref="FF68" ca="1">_xll.BDP(C68,"EXPECTED_REPORT_DT")</f>
        <v>#NAME?</v>
      </c>
      <c r="FG68" s="15" t="e" cm="1">
        <f t="array" aca="1" ref="FG68" ca="1">_xll.BDP(C68,"EARNINGS_RELATED_IMPLIED_MOVE")</f>
        <v>#NAME?</v>
      </c>
      <c r="FI68" s="15" t="e" cm="1">
        <f t="array" aca="1" ref="FI68" ca="1">_xll.BDP(C68,"SALES_SURPRISE_LAST_QTR")</f>
        <v>#NAME?</v>
      </c>
      <c r="FJ68" s="15" t="e" cm="1">
        <f t="array" aca="1" ref="FJ68" ca="1">_xll.BDP(C68,"EPS_SURPRISE_LAST_QTR")</f>
        <v>#NAME?</v>
      </c>
      <c r="FL68" s="15" t="e">
        <f ca="1">(_xll.BDP(C68,"VOLUME_AVG_5D"))/1000</f>
        <v>#NAME?</v>
      </c>
      <c r="FM68" s="15" t="e">
        <f ca="1">(_xll.BDP(C68,"VOLUME_AVG_3M"))/1000</f>
        <v>#NAME?</v>
      </c>
      <c r="FN68" s="15" t="e">
        <f ca="1">(_xll.BDP(C68,"VOLUME_AVG_6M"))/1000</f>
        <v>#NAME?</v>
      </c>
      <c r="FP68" s="15" t="e" cm="1">
        <f t="array" aca="1" ref="FP68" ca="1">_xll.BDP(C68,"CIE_DES")</f>
        <v>#NAME?</v>
      </c>
      <c r="FQ68" s="15" t="s">
        <v>893</v>
      </c>
      <c r="FS68" s="15" t="e" cm="1">
        <f t="array" aca="1" ref="FS68" ca="1">_xll.BDP(C68,"HIGH_52WEEK")</f>
        <v>#NAME?</v>
      </c>
      <c r="FT68" s="15" t="e" cm="1">
        <f t="array" aca="1" ref="FT68" ca="1">_xll.BDP(C68,"LOW_52WEEK")</f>
        <v>#NAME?</v>
      </c>
      <c r="FV68" s="15" t="e" cm="1">
        <f t="array" aca="1" ref="FV68" ca="1">_xll.BDP(C68,"CHG_PCT_WTD")</f>
        <v>#NAME?</v>
      </c>
      <c r="FW68" s="15" t="e" cm="1">
        <f t="array" aca="1" ref="FW68" ca="1">_xll.BDP(C68,"CHG_PCT_MTD")</f>
        <v>#NAME?</v>
      </c>
      <c r="FX68" s="15" t="e" cm="1">
        <f t="array" aca="1" ref="FX68" ca="1">_xll.BDP(C68,"CHG_PCT_YTD")</f>
        <v>#NAME?</v>
      </c>
      <c r="FY68" s="15" t="e" cm="1">
        <f t="array" aca="1" ref="FY68" ca="1">_xll.BDP(C68,"CHG_PCT_1YR")</f>
        <v>#NAME?</v>
      </c>
      <c r="GA68" s="15" t="e">
        <f ca="1">_xll.BDP($C68,"BEST_NET_DEBT","best_fperiod_override=19Y")</f>
        <v>#NAME?</v>
      </c>
      <c r="GB68" s="15" t="e">
        <f ca="1">_xll.BDP($C68,"BEST_NET_DEBT","best_fperiod_override=20Y")</f>
        <v>#NAME?</v>
      </c>
      <c r="GC68" s="15" t="e">
        <f ca="1">_xll.BDP($C68,"BEST_NET_DEBT","best_fperiod_override=21Y")</f>
        <v>#NAME?</v>
      </c>
      <c r="GD68" s="15" t="e">
        <f ca="1">_xll.BDP($C68,"BEST_NET_DEBT","best_fperiod_override=22Y")</f>
        <v>#NAME?</v>
      </c>
      <c r="GE68" s="15" t="e">
        <f ca="1">_xll.BDP($C68,"BEST_NET_DEBT","best_fperiod_override=23Y")</f>
        <v>#NAME?</v>
      </c>
      <c r="GG68" s="15" t="e">
        <f t="shared" ca="1" si="274"/>
        <v>#NAME?</v>
      </c>
      <c r="GH68" s="15" t="e">
        <f t="shared" ca="1" si="275"/>
        <v>#NAME?</v>
      </c>
      <c r="GI68" s="15" t="e">
        <f t="shared" ca="1" si="276"/>
        <v>#NAME?</v>
      </c>
      <c r="GJ68" s="15" t="e">
        <f t="shared" ca="1" si="277"/>
        <v>#NAME?</v>
      </c>
      <c r="GK68" s="15" t="e">
        <f t="shared" ca="1" si="278"/>
        <v>#NAME?</v>
      </c>
      <c r="GM68" s="15" t="e" cm="1">
        <f t="array" aca="1" ref="GM68" ca="1">_xll.BDP(C68,"NET_DEBT_TO_EBITDA")</f>
        <v>#NAME?</v>
      </c>
      <c r="GN68" s="15" t="e" cm="1">
        <f t="array" aca="1" ref="GN68" ca="1">_xll.BDP(C68,"EBIT_TO_INT_EXP")</f>
        <v>#NAME?</v>
      </c>
      <c r="GO68" s="15" t="e" cm="1">
        <f t="array" aca="1" ref="GO68" ca="1">_xll.BDP(C68,"TOT_DEBT_TO_TOT_EQY")</f>
        <v>#NAME?</v>
      </c>
      <c r="GP68" s="15" t="e" cm="1">
        <f t="array" aca="1" ref="GP68" ca="1">_xll.BDP(C68,"TOT_DEBT_TO_TOT_ASSET")</f>
        <v>#NAME?</v>
      </c>
      <c r="GQ68" s="15" t="e" cm="1">
        <f t="array" aca="1" ref="GQ68" ca="1">_xll.BDP(C68,"ALTMAN_Z_SCORE")</f>
        <v>#NAME?</v>
      </c>
      <c r="GR68" s="15" t="e" cm="1">
        <f t="array" aca="1" ref="GR68" ca="1">_xll.BDP(C68,"CASH_%_CURRENT_MARKET_CAP")</f>
        <v>#NAME?</v>
      </c>
      <c r="GS68" s="15" t="e" cm="1">
        <f t="array" aca="1" ref="GS68" ca="1">_xll.BDP(C68,"CASH_TO_TOT_ASSET")</f>
        <v>#NAME?</v>
      </c>
      <c r="GU68" s="15" t="e" cm="1">
        <f t="array" aca="1" ref="GU68" ca="1">_xll.BDP(C68,"BOARD_SIZE")</f>
        <v>#NAME?</v>
      </c>
      <c r="GV68" s="15" t="e" cm="1">
        <f t="array" aca="1" ref="GV68" ca="1">_xll.BDP(C68,"PCT_INDEPENDENT_DIRECTORS")</f>
        <v>#NAME?</v>
      </c>
      <c r="GW68" s="15" t="e" cm="1">
        <f t="array" aca="1" ref="GW68" ca="1">_xll.BDP(C68,"BOARD_MEETING_ATTENDANCE_PCT")</f>
        <v>#NAME?</v>
      </c>
      <c r="GX68" s="15" t="e" cm="1">
        <f t="array" aca="1" ref="GX68" ca="1">_xll.BDP(C68,"BOARD_MEETINGS_PER_YR")</f>
        <v>#NAME?</v>
      </c>
      <c r="GY68" s="15" t="e" cm="1">
        <f t="array" aca="1" ref="GY68" ca="1">_xll.BDP(C68,"NUMBER_OF_WOMEN_ON_BOARD")</f>
        <v>#NAME?</v>
      </c>
      <c r="GZ68" s="15" t="e" cm="1">
        <f t="array" aca="1" ref="GZ68" ca="1">_xll.BDP(C68,"BOARD_AVERAGE_TENURE")</f>
        <v>#NAME?</v>
      </c>
      <c r="HA68" s="15" t="e" cm="1">
        <f t="array" aca="1" ref="HA68" ca="1">_xll.BDP(C68,"BOARD_AVERAGE_AGE")</f>
        <v>#NAME?</v>
      </c>
      <c r="HC68" s="15" t="e" cm="1">
        <f t="array" aca="1" ref="HC68" ca="1">_xll.BDP(C68,"TOT_COMP_AW_TO_CEO_&amp;_EQUIV")</f>
        <v>#NAME?</v>
      </c>
      <c r="HD68" s="15" t="e" cm="1">
        <f t="array" aca="1" ref="HD68" ca="1">_xll.BDP(C68,"TOT_COMPENSATION_AW_TO_EXECS")</f>
        <v>#NAME?</v>
      </c>
      <c r="HE68" s="15" t="e" cm="1">
        <f t="array" aca="1" ref="HE68" ca="1">_xll.BDP(C68,"CF_STOCK_BASED_COMPENSATION")</f>
        <v>#NAME?</v>
      </c>
      <c r="HF68" s="15" t="e" cm="1">
        <f t="array" aca="1" ref="HF68" ca="1">_xll.BDP(C68,"AVERAGE_BOD_TOTAL_COMPENSATION")</f>
        <v>#NAME?</v>
      </c>
      <c r="HH68" s="15" t="e" cm="1">
        <f t="array" aca="1" ref="HH68" ca="1">_xll.BDP(C68,"ISS_QUALITYSCORE")</f>
        <v>#NAME?</v>
      </c>
      <c r="HK68" s="15" t="e" cm="1">
        <f t="array" aca="1" ref="HK68" ca="1">_xll.BDP(C68,"EQY_SH_OUT")</f>
        <v>#NAME?</v>
      </c>
      <c r="HL68" s="15" t="e">
        <f t="shared" ca="1" si="279"/>
        <v>#NAME?</v>
      </c>
      <c r="HN68" s="15">
        <v>8.5</v>
      </c>
      <c r="HO68" s="15">
        <v>2</v>
      </c>
      <c r="HP68" s="39" t="e">
        <f t="shared" ca="1" si="280"/>
        <v>#NAME?</v>
      </c>
      <c r="HQ68" s="15" t="e">
        <f t="shared" ca="1" si="281"/>
        <v>#NAME?</v>
      </c>
      <c r="HS68" s="15" t="e">
        <f t="shared" ca="1" si="302"/>
        <v>#NAME?</v>
      </c>
      <c r="HU68" s="15" t="e">
        <f t="shared" ca="1" si="282"/>
        <v>#NAME?</v>
      </c>
      <c r="HW68" s="15" t="e">
        <f t="shared" ca="1" si="303"/>
        <v>#NAME?</v>
      </c>
      <c r="HY68" s="39" t="e">
        <f t="shared" ca="1" si="283"/>
        <v>#NAME?</v>
      </c>
      <c r="IA68" s="15" t="e">
        <f t="shared" ca="1" si="284"/>
        <v>#NAME?</v>
      </c>
      <c r="IB68" s="15" t="e">
        <f t="shared" ca="1" si="285"/>
        <v>#NAME?</v>
      </c>
      <c r="IC68" s="15" t="e">
        <f t="shared" ca="1" si="286"/>
        <v>#NAME?</v>
      </c>
      <c r="ID68" s="15" t="e">
        <f t="shared" ca="1" si="287"/>
        <v>#NAME?</v>
      </c>
      <c r="IE68" s="39" t="e">
        <f t="shared" ca="1" si="288"/>
        <v>#NAME?</v>
      </c>
      <c r="IF68" s="39">
        <f t="shared" si="289"/>
        <v>27.681903364119908</v>
      </c>
      <c r="IG68" s="39" t="e">
        <f t="shared" ca="1" si="290"/>
        <v>#NAME?</v>
      </c>
      <c r="II68" s="15">
        <f t="shared" si="304"/>
        <v>49</v>
      </c>
    </row>
    <row r="69" spans="1:243">
      <c r="A69" s="15">
        <f t="shared" si="305"/>
        <v>49</v>
      </c>
      <c r="B69" s="15" t="s">
        <v>102</v>
      </c>
      <c r="C69" s="15" t="s">
        <v>540</v>
      </c>
      <c r="D69" s="15" t="s">
        <v>101</v>
      </c>
      <c r="E69" s="15" t="str">
        <f t="shared" si="236"/>
        <v>BLAK34</v>
      </c>
      <c r="F69" s="15">
        <f t="shared" si="237"/>
        <v>49</v>
      </c>
      <c r="G69" s="15" t="str">
        <f t="shared" si="238"/>
        <v>BlackRock Inc</v>
      </c>
      <c r="H69" s="24">
        <v>3.6562299999999999E-3</v>
      </c>
      <c r="I69" s="15" t="e" cm="1">
        <f t="array" aca="1" ref="I69" ca="1">_xll.BDP(C69,"GICS_SECTOR_NAME")</f>
        <v>#NAME?</v>
      </c>
      <c r="J69" s="15" t="e">
        <f t="shared" ca="1" si="239"/>
        <v>#NAME?</v>
      </c>
      <c r="K69" s="46" t="e" cm="1">
        <f t="array" aca="1" ref="K69" ca="1">_xll.BDP(C69,"BEST_PE_RATIO")</f>
        <v>#NAME?</v>
      </c>
      <c r="L69" s="46" t="e" cm="1">
        <f t="array" aca="1" ref="L69" ca="1">_xll.BDP(C69,"px_last")</f>
        <v>#NAME?</v>
      </c>
      <c r="M69" s="15" t="e" cm="1">
        <f t="array" aca="1" ref="M69" ca="1">_xll.BDP(C69,"COUNTRY_FULL_NAME")</f>
        <v>#NAME?</v>
      </c>
      <c r="N69" s="15" t="e" cm="1">
        <f t="array" aca="1" ref="N69" ca="1">_xll.BDP(C69,"px_last")</f>
        <v>#NAME?</v>
      </c>
      <c r="O69" s="15" t="e" cm="1">
        <f t="array" aca="1" ref="O69" ca="1">_xll.BDP(C69,"CRNCY")</f>
        <v>#NAME?</v>
      </c>
      <c r="Q69" s="15" t="e" cm="1">
        <f t="array" aca="1" ref="Q69" ca="1">_xll.BDP(C69,"GICS_SECTOR_NAME")</f>
        <v>#NAME?</v>
      </c>
      <c r="R69" s="15" t="e" cm="1">
        <f t="array" aca="1" ref="R69" ca="1">_xll.BDP(C69,"GICS_INDUSTRY_NAME")</f>
        <v>#NAME?</v>
      </c>
      <c r="S69" s="15" t="e" cm="1">
        <f t="array" aca="1" ref="S69" ca="1">_xll.BDP(C69,"GICS_INDUSTRY_GROUP_NAME")</f>
        <v>#NAME?</v>
      </c>
      <c r="T69" s="15" t="e" cm="1">
        <f t="array" aca="1" ref="T69" ca="1">_xll.BDP(C69,"GICS_SUB_INDUSTRY_NAME")</f>
        <v>#NAME?</v>
      </c>
      <c r="U69" s="15" t="s">
        <v>1521</v>
      </c>
      <c r="V69" s="15">
        <f>_xll.BDH(C69,"SALES_REV_TURN","FY 2009","FY 2009","Currency=USD","Period=FY","BEST_FPERIOD_OVERRIDE=FY","FILING_STATUS=MR","SCALING_FORMAT=MLN","FA_ADJUSTED=Adjusted","Sort=A","Dates=H","DateFormat=P","Fill=—","Direction=H","UseDPDF=Y")</f>
        <v>4700</v>
      </c>
      <c r="W69" s="15">
        <f>_xll.BDH(C69,"SALES_REV_TURN","FY 2019","FY 2019","Currency=USD","Period=FY","BEST_FPERIOD_OVERRIDE=FY","FILING_STATUS=MR","SCALING_FORMAT=MLN","FA_ADJUSTED=Adjusted","Sort=A","Dates=H","DateFormat=P","Fill=—","Direction=H","UseDPDF=Y")</f>
        <v>14539</v>
      </c>
      <c r="X69" s="15">
        <f>_xll.BDH(C69,"SALES_REV_TURN","FY 2020","FY 2020","Currency=USD","Period=FY","BEST_FPERIOD_OVERRIDE=FY","FILING_STATUS=MR","SCALING_FORMAT=MLN","FA_ADJUSTED=Adjusted","Sort=A","Dates=H","DateFormat=P","Fill=—","Direction=H","UseDPDF=Y")</f>
        <v>16205</v>
      </c>
      <c r="Y69" s="15">
        <f>_xll.BDH(C69,"SALES_REV_TURN","FY 2021","FY 2021","Currency=USD","Period=FY","BEST_FPERIOD_OVERRIDE=FY","FILING_STATUS=MR","SCALING_FORMAT=MLN","FA_ADJUSTED=Adjusted","Sort=A","Dates=H","DateFormat=P","Fill=—","Direction=H","UseDPDF=Y")</f>
        <v>19374</v>
      </c>
      <c r="Z69" s="15">
        <f>_xll.BDH(C69,"SALES_REV_TURN","FY 2022","FY 2022","Currency=USD","Period=FY","BEST_FPERIOD_OVERRIDE=FY","FILING_STATUS=MR","SCALING_FORMAT=MLN","FA_ADJUSTED=Adjusted","Sort=A","Dates=H","DateFormat=P","Fill=—","Direction=H","UseDPDF=Y")</f>
        <v>17873</v>
      </c>
      <c r="AA69" s="15" t="e">
        <f ca="1">+_xll.BDP($C69,AA$15,"BEST_FPERIOD_OVERRIDE="&amp;AA$16)</f>
        <v>#NAME?</v>
      </c>
      <c r="AB69" s="15" t="e">
        <f ca="1">+_xll.BDP($C69,AB$15,"BEST_FPERIOD_OVERRIDE="&amp;AB$16)</f>
        <v>#NAME?</v>
      </c>
      <c r="AC69" s="15" t="e">
        <f ca="1">+_xll.BDP($C69,AC$15,"BEST_FPERIOD_OVERRIDE="&amp;AC$16)</f>
        <v>#NAME?</v>
      </c>
      <c r="AD69" s="15" t="e">
        <f ca="1">+_xll.BDP($C69,AD$15,"BEST_FPERIOD_OVERRIDE="&amp;AD$16)</f>
        <v>#NAME?</v>
      </c>
      <c r="AF69" s="25">
        <f t="shared" si="240"/>
        <v>0.11458834857968214</v>
      </c>
      <c r="AG69" s="25">
        <f t="shared" si="241"/>
        <v>0.1955569268744215</v>
      </c>
      <c r="AH69" s="25">
        <f t="shared" si="242"/>
        <v>-7.7474966449881277E-2</v>
      </c>
      <c r="AI69" s="25" t="e">
        <f t="shared" ca="1" si="243"/>
        <v>#NAME?</v>
      </c>
      <c r="AJ69" s="25" t="e">
        <f t="shared" ca="1" si="244"/>
        <v>#NAME?</v>
      </c>
      <c r="AK69" s="25" t="e">
        <f t="shared" ca="1" si="245"/>
        <v>#NAME?</v>
      </c>
      <c r="AL69" s="25" t="e">
        <f t="shared" ca="1" si="291"/>
        <v>#NAME?</v>
      </c>
      <c r="AM69" s="25" t="e">
        <f t="shared" ca="1" si="246"/>
        <v>#NAME?</v>
      </c>
      <c r="AN69" s="25">
        <f t="shared" si="247"/>
        <v>0.11955044744852983</v>
      </c>
      <c r="AP69" s="15">
        <f>_xll.BDH(C69,"EBITDA","FY 2009","FY 2009","Currency=USD","Period=FY","BEST_FPERIOD_OVERRIDE=FY","FILING_STATUS=MR","SCALING_FORMAT=MLN","FA_ADJUSTED=Adjusted","Sort=A","Dates=H","DateFormat=P","Fill=—","Direction=H","UseDPDF=Y")</f>
        <v>1791</v>
      </c>
      <c r="AQ69" s="15">
        <f>_xll.BDH(C69,"EBITDA","FY 2019","FY 2019","Currency=USD","Period=FY","BEST_FPERIOD_OVERRIDE=FY","FILING_STATUS=MR","SCALING_FORMAT=MLN","FA_ADJUSTED=Adjusted","Sort=A","Dates=H","DateFormat=P","Fill=—","Direction=H","UseDPDF=Y")</f>
        <v>5950</v>
      </c>
      <c r="AR69" s="15">
        <f>_xll.BDH(C69,"EBITDA","FY 2020","FY 2020","Currency=USD","Period=FY","BEST_FPERIOD_OVERRIDE=FY","FILING_STATUS=MR","SCALING_FORMAT=MLN","FA_ADJUSTED=Adjusted","Sort=A","Dates=H","DateFormat=P","Fill=—","Direction=H","UseDPDF=Y")</f>
        <v>7019</v>
      </c>
      <c r="AS69" s="15">
        <f>_xll.BDH(C69,"EBITDA","FY 2021","FY 2021","Currency=USD","Period=FY","BEST_FPERIOD_OVERRIDE=FY","FILING_STATUS=MR","SCALING_FORMAT=MLN","FA_ADJUSTED=Adjusted","Sort=A","Dates=H","DateFormat=P","Fill=—","Direction=H","UseDPDF=Y")</f>
        <v>8231</v>
      </c>
      <c r="AT69" s="15">
        <f>_xll.BDH(C69,"EBITDA","FY 2022","FY 2022","Currency=USD","Period=FY","BEST_FPERIOD_OVERRIDE=FY","FILING_STATUS=MR","SCALING_FORMAT=MLN","FA_ADJUSTED=Adjusted","Sort=A","Dates=H","DateFormat=P","Fill=—","Direction=H","UseDPDF=Y")</f>
        <v>6794</v>
      </c>
      <c r="AU69" s="15" t="e">
        <f ca="1">+_xll.BDP($C69,AU$15,"BEST_FPERIOD_OVERRIDE="&amp;AU$16)</f>
        <v>#NAME?</v>
      </c>
      <c r="AV69" s="15" t="e">
        <f ca="1">+_xll.BDP($C69,AV$15,"BEST_FPERIOD_OVERRIDE="&amp;AV$16)</f>
        <v>#NAME?</v>
      </c>
      <c r="AW69" s="15" t="e">
        <f ca="1">+_xll.BDP($C69,AW$15,"BEST_FPERIOD_OVERRIDE="&amp;AW$16)</f>
        <v>#NAME?</v>
      </c>
      <c r="AX69" s="15" t="e">
        <f ca="1">+_xll.BDP($C69,AX$15,"BEST_FPERIOD_OVERRIDE="&amp;AX$16)</f>
        <v>#NAME?</v>
      </c>
      <c r="AZ69" s="25">
        <f t="shared" si="248"/>
        <v>0.17966386554621838</v>
      </c>
      <c r="BA69" s="25">
        <f t="shared" si="249"/>
        <v>0.17267417010970232</v>
      </c>
      <c r="BB69" s="25">
        <f t="shared" si="250"/>
        <v>-0.1745838901713036</v>
      </c>
      <c r="BC69" s="25" t="e">
        <f t="shared" ca="1" si="251"/>
        <v>#NAME?</v>
      </c>
      <c r="BD69" s="25" t="e">
        <f t="shared" ca="1" si="252"/>
        <v>#NAME?</v>
      </c>
      <c r="BE69" s="25" t="e">
        <f t="shared" ca="1" si="253"/>
        <v>#NAME?</v>
      </c>
      <c r="BF69" s="25" t="e">
        <f t="shared" ca="1" si="292"/>
        <v>#NAME?</v>
      </c>
      <c r="BG69" s="25" t="e">
        <f t="shared" ca="1" si="254"/>
        <v>#NAME?</v>
      </c>
      <c r="BH69" s="25">
        <f t="shared" si="255"/>
        <v>0.12756643115993449</v>
      </c>
      <c r="BJ69" s="25">
        <f t="shared" si="256"/>
        <v>0.40924410207029371</v>
      </c>
      <c r="BK69" s="25">
        <f t="shared" si="257"/>
        <v>0.43313792039493981</v>
      </c>
      <c r="BL69" s="25">
        <f t="shared" si="258"/>
        <v>0.42484773407659748</v>
      </c>
      <c r="BM69" s="25">
        <f t="shared" si="259"/>
        <v>0.38012644771442961</v>
      </c>
      <c r="BN69" s="25" t="e">
        <f t="shared" ca="1" si="260"/>
        <v>#NAME?</v>
      </c>
      <c r="BO69" s="25" t="e">
        <f t="shared" ca="1" si="261"/>
        <v>#NAME?</v>
      </c>
      <c r="BP69" s="25" t="e">
        <f t="shared" ca="1" si="262"/>
        <v>#NAME?</v>
      </c>
      <c r="BQ69" s="25" t="e">
        <f t="shared" ca="1" si="263"/>
        <v>#NAME?</v>
      </c>
      <c r="BR69" s="15">
        <f>_xll.BDH(C69,"EARN_FOR_COMMON","FY 2009","FY 2009","Currency=USD","Period=FY","BEST_FPERIOD_OVERRIDE=FY","FILING_STATUS=MR","SCALING_FORMAT=MLN","FA_ADJUSTED=Adjusted","Sort=A","Dates=H","DateFormat=P","Fill=—","Direction=H","UseDPDF=Y")</f>
        <v>967.7</v>
      </c>
      <c r="BS69" s="15">
        <f>_xll.BDH(C69,"EARN_FOR_COMMON","FY 2019","FY 2019","Currency=USD","Period=FY","BEST_FPERIOD_OVERRIDE=FY","FILING_STATUS=MR","SCALING_FORMAT=MLN","FA_ADJUSTED=Adjusted","Sort=A","Dates=H","DateFormat=P","Fill=—","Direction=H","UseDPDF=Y")</f>
        <v>4295.1899999999996</v>
      </c>
      <c r="BT69" s="15">
        <f>_xll.BDH(C69,"EARN_FOR_COMMON","FY 2020","FY 2020","Currency=USD","Period=FY","BEST_FPERIOD_OVERRIDE=FY","FILING_STATUS=MR","SCALING_FORMAT=MLN","FA_ADJUSTED=Adjusted","Sort=A","Dates=H","DateFormat=P","Fill=—","Direction=H","UseDPDF=Y")</f>
        <v>4766.95</v>
      </c>
      <c r="BU69" s="15">
        <f>_xll.BDH(C69,"EARN_FOR_COMMON","FY 2021","FY 2021","Currency=USD","Period=FY","BEST_FPERIOD_OVERRIDE=FY","FILING_STATUS=MR","SCALING_FORMAT=MLN","FA_ADJUSTED=Adjusted","Sort=A","Dates=H","DateFormat=P","Fill=—","Direction=H","UseDPDF=Y")</f>
        <v>5651.63</v>
      </c>
      <c r="BV69" s="15">
        <f>_xll.BDH(C69,"EARN_FOR_COMMON","FY 2022","FY 2022","Currency=USD","Period=FY","BEST_FPERIOD_OVERRIDE=FY","FILING_STATUS=MR","SCALING_FORMAT=MLN","FA_ADJUSTED=Adjusted","Sort=A","Dates=H","DateFormat=P","Fill=—","Direction=H","UseDPDF=Y")</f>
        <v>5159.29</v>
      </c>
      <c r="BW69" s="15" t="e">
        <f ca="1">+_xll.BDP($C69,BW$15,"BEST_FPERIOD_OVERRIDE="&amp;BW$16)</f>
        <v>#NAME?</v>
      </c>
      <c r="BX69" s="15" t="e">
        <f ca="1">+_xll.BDP($C69,BX$15,"BEST_FPERIOD_OVERRIDE="&amp;BX$16)</f>
        <v>#NAME?</v>
      </c>
      <c r="BY69" s="15" t="e">
        <f ca="1">+_xll.BDP($C69,BY$15,"BEST_FPERIOD_OVERRIDE="&amp;BY$16)</f>
        <v>#NAME?</v>
      </c>
      <c r="BZ69" s="15" t="e">
        <f ca="1">+_xll.BDP($C69,BZ$15,"BEST_FPERIOD_OVERRIDE="&amp;BZ$16)</f>
        <v>#NAME?</v>
      </c>
      <c r="CB69" s="25">
        <f t="shared" si="264"/>
        <v>0.10983448927754069</v>
      </c>
      <c r="CC69" s="25">
        <f t="shared" si="265"/>
        <v>0.18558617145134737</v>
      </c>
      <c r="CD69" s="25">
        <f t="shared" si="266"/>
        <v>-8.7114690806015305E-2</v>
      </c>
      <c r="CE69" s="25" t="e">
        <f t="shared" ca="1" si="267"/>
        <v>#NAME?</v>
      </c>
      <c r="CF69" s="25" t="e">
        <f t="shared" ca="1" si="268"/>
        <v>#NAME?</v>
      </c>
      <c r="CG69" s="25" t="e">
        <f t="shared" ca="1" si="269"/>
        <v>#NAME?</v>
      </c>
      <c r="CH69" s="25" t="e">
        <f t="shared" ca="1" si="293"/>
        <v>#NAME?</v>
      </c>
      <c r="CI69" s="25" t="e">
        <f t="shared" ca="1" si="270"/>
        <v>#NAME?</v>
      </c>
      <c r="CJ69" s="25">
        <f t="shared" si="271"/>
        <v>0.16071117006343627</v>
      </c>
      <c r="CM69" s="25">
        <f t="shared" si="294"/>
        <v>0.29542540752458901</v>
      </c>
      <c r="CN69" s="25">
        <f t="shared" si="295"/>
        <v>0.29416538105522988</v>
      </c>
      <c r="CO69" s="25">
        <f t="shared" si="296"/>
        <v>0.29171208836585116</v>
      </c>
      <c r="CP69" s="25">
        <f t="shared" si="297"/>
        <v>0.28866390645107143</v>
      </c>
      <c r="CQ69" s="25" t="e">
        <f t="shared" ca="1" si="298"/>
        <v>#NAME?</v>
      </c>
      <c r="CR69" s="25" t="e">
        <f t="shared" ca="1" si="299"/>
        <v>#NAME?</v>
      </c>
      <c r="CS69" s="25" t="e">
        <f t="shared" ca="1" si="300"/>
        <v>#NAME?</v>
      </c>
      <c r="CT69" s="15" t="e">
        <f t="shared" ca="1" si="301"/>
        <v>#NAME?</v>
      </c>
      <c r="CU69" s="25">
        <f>_xll.BDH($C69,"RETURN_ON_INV_CAPITAL","FY 2019","FY 2019","Currency=USD","Period=FY","BEST_FPERIOD_OVERRIDE=FY","FILING_STATUS=MR","FA_ADJUSTED=GAAP","Sort=A","Dates=H","DateFormat=P","Fill=—","Direction=H","UseDPDF=Y")/100</f>
        <v>0.10648099999999999</v>
      </c>
      <c r="CV69" s="25">
        <f>_xll.BDH($C69,"RETURN_ON_INV_CAPITAL","FY 2020","FY 2020","Currency=USD","Period=FY","BEST_FPERIOD_OVERRIDE=FY","FILING_STATUS=MR","FA_ADJUSTED=GAAP","Sort=A","Dates=H","DateFormat=P","Fill=—","Direction=H","UseDPDF=Y")/100</f>
        <v>0.11525000000000001</v>
      </c>
      <c r="CW69" s="25">
        <f>_xll.BDH($C69,"RETURN_ON_INV_CAPITAL","FY 2021","FY 2021","Currency=USD","Period=FY","BEST_FPERIOD_OVERRIDE=FY","FILING_STATUS=MR","FA_ADJUSTED=GAAP","Sort=A","Dates=H","DateFormat=P","Fill=—","Direction=H","UseDPDF=Y")/100</f>
        <v>0.12549399999999999</v>
      </c>
      <c r="CX69" s="25">
        <f>_xll.BDH(C69,"RETURN_COM_EQY","FY 2022","FY 2022","Currency=USD","Period=FY","BEST_FPERIOD_OVERRIDE=FY","FILING_STATUS=MR","FA_ADJUSTED=GAAP","Sort=A","Dates=H","DateFormat=P","Fill=—","Direction=H","UseDPDF=Y")/100</f>
        <v>0.13727999999999999</v>
      </c>
      <c r="CZ69" s="15">
        <f>_xll.BDH($C69,"RETURN_COM_EQY","FY 2019","FY 2019","Currency=USD","Period=FY","BEST_FPERIOD_OVERRIDE=FY","FILING_STATUS=MR","FA_ADJUSTED=GAAP","Sort=A","Dates=H","DateFormat=P","Fill=—","Direction=H","UseDPDF=Y")/100</f>
        <v>0.135799</v>
      </c>
      <c r="DA69" s="15">
        <f>_xll.BDH($C69,"RETURN_COM_EQY","FY 2020","FY 2020","Currency=USD","Period=FY","BEST_FPERIOD_OVERRIDE=FY","FILING_STATUS=MR","FA_ADJUSTED=GAAP","Sort=A","Dates=H","DateFormat=P","Fill=—","Direction=H","UseDPDF=Y")/100</f>
        <v>0.14330999999999999</v>
      </c>
      <c r="DB69" s="15">
        <f>_xll.BDH($C69,"RETURN_COM_EQY","FY 2021","FY 2021","Currency=USD","Period=FY","BEST_FPERIOD_OVERRIDE=FY","FILING_STATUS=MR","FA_ADJUSTED=GAAP","Sort=A","Dates=H","DateFormat=P","Fill=—","Direction=H","UseDPDF=Y")/100</f>
        <v>0.16172400000000001</v>
      </c>
      <c r="DC69" s="25">
        <f>_xll.BDH(C69,"RETURN_COM_EQY","FY 2022","FY 2022","Currency=USD","Period=FY","BEST_FPERIOD_OVERRIDE=FY","FILING_STATUS=MR","FA_ADJUSTED=GAAP","Sort=A","Dates=H","DateFormat=P","Fill=—","Direction=H","UseDPDF=Y")</f>
        <v>13.728</v>
      </c>
      <c r="DD69" s="15" t="e">
        <f ca="1">(_xll.BDP(C69,"BEST_ROE","best_fperiod_override=23Y"))/100</f>
        <v>#NAME?</v>
      </c>
      <c r="DF69" s="25" t="e">
        <f ca="1">(_xll.BDP($C69,"BEST_DIV_YLD","best_fperiod_override=19Y"))/100</f>
        <v>#NAME?</v>
      </c>
      <c r="DG69" s="25" t="e">
        <f ca="1">(_xll.BDP($C69,"BEST_DIV_YLD","best_fperiod_override=20Y"))/100</f>
        <v>#NAME?</v>
      </c>
      <c r="DH69" s="25" t="e">
        <f ca="1">(_xll.BDP($C69,"BEST_DIV_YLD","best_fperiod_override=21Y"))/100</f>
        <v>#NAME?</v>
      </c>
      <c r="DI69" s="25" t="e">
        <f ca="1">(_xll.BDP($C69,"BEST_DIV_YLD","best_fperiod_override=22Y"))/100</f>
        <v>#NAME?</v>
      </c>
      <c r="DJ69" s="25" t="e">
        <f ca="1">(_xll.BDP($C69,"BEST_DIV_YLD","best_fperiod_override=23Y"))/100</f>
        <v>#NAME?</v>
      </c>
      <c r="DL69" s="48" t="e" cm="1">
        <f t="array" aca="1" ref="DL69" ca="1">_xll.BDP($C69,$DL$12)/1000</f>
        <v>#NAME?</v>
      </c>
      <c r="DM69" s="48" t="e" cm="1">
        <f t="array" aca="1" ref="DM69" ca="1">_xll.BDP($C69,$DL$13)*1000</f>
        <v>#NAME?</v>
      </c>
      <c r="DN69" s="48" t="e">
        <f t="shared" ca="1" si="273"/>
        <v>#NAME?</v>
      </c>
      <c r="DO69" s="48" t="e" cm="1">
        <f t="array" aca="1" ref="DO69" ca="1">_xll.BDP($C69,$DL$15)*1000</f>
        <v>#NAME?</v>
      </c>
      <c r="DQ69" s="15" t="e" cm="1">
        <f t="array" aca="1" ref="DQ69" ca="1">_xll.BDP(C69,"WACC")</f>
        <v>#NAME?</v>
      </c>
      <c r="DR69" s="15" t="e" cm="1">
        <f t="array" aca="1" ref="DR69" ca="1">_xll.BDP(C69,"WACC_COST_EQUITY")</f>
        <v>#NAME?</v>
      </c>
      <c r="DS69" s="15" t="e" cm="1">
        <f t="array" aca="1" ref="DS69" ca="1">_xll.BDP(C69,"WACC_COST_EQUITY")</f>
        <v>#NAME?</v>
      </c>
      <c r="DU69" s="15" t="e" cm="1">
        <f t="array" aca="1" ref="DU69" ca="1">_xll.BDP(C69,"BEST_PE_RATIO")</f>
        <v>#NAME?</v>
      </c>
      <c r="DV69" s="15" t="e" cm="1">
        <f t="array" aca="1" ref="DV69" ca="1">_xll.BDP(C69,"FIVE_YR_AVG_PRICE_EARNINGS")</f>
        <v>#NAME?</v>
      </c>
      <c r="DW69" s="15" t="e" cm="1">
        <f t="array" aca="1" ref="DW69" ca="1">_xll.BDP(C69,"10_YEAR_MOVING_AVERAGE_PE")</f>
        <v>#NAME?</v>
      </c>
      <c r="DY69" s="15" t="e" cm="1">
        <f t="array" aca="1" ref="DY69" ca="1">_xll.BDP(C69,"BEST_CUR_EV_TO_EBITDA")</f>
        <v>#NAME?</v>
      </c>
      <c r="DZ69" s="15" t="e" cm="1">
        <f t="array" aca="1" ref="DZ69" ca="1">_xll.BDP(C69,"FIVE_YEAR_AVG_EV_TO_T12_EBITDA")</f>
        <v>#NAME?</v>
      </c>
      <c r="EB69" s="15" t="e" cm="1">
        <f t="array" aca="1" ref="EB69" ca="1">_xll.BDP(C69,"BEST_PX_BPS_RATIO")</f>
        <v>#NAME?</v>
      </c>
      <c r="EC69" s="15" t="e" cm="1">
        <f t="array" aca="1" ref="EC69" ca="1">_xll.BDP(C69,"FIVE_YEAR_AVG_PRICE_BOOK")</f>
        <v>#NAME?</v>
      </c>
      <c r="ED69" s="15" t="e" cm="1">
        <f t="array" aca="1" ref="ED69" ca="1">_xll.BDP(C69,"EV_TO_T12M_SALES")</f>
        <v>#NAME?</v>
      </c>
      <c r="EE69" s="15" t="e" cm="1">
        <f t="array" aca="1" ref="EE69" ca="1">_xll.BDP(C69,"AVERAGE_EV_TO_T12M_SALES")</f>
        <v>#NAME?</v>
      </c>
      <c r="EF69" s="15" t="e">
        <f ca="1">_xll.BDP(C69,"BEST_CURRENT_EV_BEST_SALES","best_fperiod_override=23Y")</f>
        <v>#NAME?</v>
      </c>
      <c r="EH69" s="15" t="e" cm="1">
        <f t="array" aca="1" ref="EH69" ca="1">_xll.BDP(C69,"CF_FREE_CASH_FLOW")</f>
        <v>#NAME?</v>
      </c>
      <c r="EI69" s="15" t="e" cm="1">
        <f t="array" aca="1" ref="EI69" ca="1">_xll.BDP(C69,"FREE_CASH_FLOW_YIELD")/100</f>
        <v>#NAME?</v>
      </c>
      <c r="EJ69" s="15" t="e" cm="1">
        <f t="array" aca="1" ref="EJ69" ca="1">_xll.BDP(C69,"TRAIL_12M_FREE_CASH_FLOW_PER_SH")</f>
        <v>#NAME?</v>
      </c>
      <c r="EL69" s="15" t="e" cm="1">
        <f t="array" aca="1" ref="EL69" ca="1">_xll.BDP(C69,"CF_CASH_FROM_OPER")</f>
        <v>#NAME?</v>
      </c>
      <c r="EM69" s="15" t="e" cm="1">
        <f t="array" aca="1" ref="EM69" ca="1">_xll.BDP(C69,"CF_CASH_FROM_INV_ACT")</f>
        <v>#NAME?</v>
      </c>
      <c r="EN69" s="15" t="e" cm="1">
        <f t="array" aca="1" ref="EN69" ca="1">_xll.BDP(C69,"CF_CASH_FROM_FNC_ACT")</f>
        <v>#NAME?</v>
      </c>
      <c r="EP69" s="15" t="e" cm="1">
        <f t="array" aca="1" ref="EP69" ca="1">_xll.BDP(C69,"TOT_ANALYST_REC")</f>
        <v>#NAME?</v>
      </c>
      <c r="EQ69" s="15" t="e" cm="1">
        <f t="array" aca="1" ref="EQ69" ca="1">_xll.BDP(C69,"TOT_BUY_REC")</f>
        <v>#NAME?</v>
      </c>
      <c r="ER69" s="15" t="e" cm="1">
        <f t="array" aca="1" ref="ER69" ca="1">_xll.BDP(C69,"TOT_HOLD_REC")</f>
        <v>#NAME?</v>
      </c>
      <c r="ES69" s="15" t="e" cm="1">
        <f t="array" aca="1" ref="ES69" ca="1">_xll.BDP(C69,"TOT_SELL_REC")</f>
        <v>#NAME?</v>
      </c>
      <c r="ET69" s="15" t="e" cm="1">
        <f t="array" aca="1" ref="ET69" ca="1">_xll.BDP(C69,"EQY_REC_CONS")</f>
        <v>#NAME?</v>
      </c>
      <c r="EV69" s="15" t="e" cm="1">
        <f t="array" aca="1" ref="EV69" ca="1">_xll.BDP(C69,"BEST_TARGET_HI")</f>
        <v>#NAME?</v>
      </c>
      <c r="EW69" s="15" t="e" cm="1">
        <f t="array" aca="1" ref="EW69" ca="1">_xll.BDP(C69,"BEST_TARGET_LO")</f>
        <v>#NAME?</v>
      </c>
      <c r="EX69" s="15" t="e" cm="1">
        <f t="array" aca="1" ref="EX69" ca="1">_xll.BDP(C69,"BEST_TARGET_MEDIAN")</f>
        <v>#NAME?</v>
      </c>
      <c r="EZ69" s="15" t="e" cm="1">
        <f t="array" aca="1" ref="EZ69" ca="1">_xll.BDP(C69,"BEST_TARGET_1WK_CHG")</f>
        <v>#NAME?</v>
      </c>
      <c r="FA69" s="15" t="e" cm="1">
        <f t="array" aca="1" ref="FA69" ca="1">_xll.BDP(C69,"BEST_TARGET_4WK_CHG")</f>
        <v>#NAME?</v>
      </c>
      <c r="FB69" s="15" t="e" cm="1">
        <f t="array" aca="1" ref="FB69" ca="1">_xll.BDP(C69,"BEST_TARGET_3MO_CHG")</f>
        <v>#NAME?</v>
      </c>
      <c r="FC69" s="15" t="e" cm="1">
        <f t="array" aca="1" ref="FC69" ca="1">_xll.BDP(C69,"BEST_TARGET_6MO_CHG")</f>
        <v>#NAME?</v>
      </c>
      <c r="FE69" s="15" t="e" cm="1">
        <f t="array" aca="1" ref="FE69" ca="1">_xll.BDP(C69,"ANNOUNCEMENT_DT")</f>
        <v>#NAME?</v>
      </c>
      <c r="FF69" s="15" t="e" cm="1">
        <f t="array" aca="1" ref="FF69" ca="1">_xll.BDP(C69,"EXPECTED_REPORT_DT")</f>
        <v>#NAME?</v>
      </c>
      <c r="FG69" s="15" t="e" cm="1">
        <f t="array" aca="1" ref="FG69" ca="1">_xll.BDP(C69,"EARNINGS_RELATED_IMPLIED_MOVE")</f>
        <v>#NAME?</v>
      </c>
      <c r="FI69" s="15" t="e" cm="1">
        <f t="array" aca="1" ref="FI69" ca="1">_xll.BDP(C69,"SALES_SURPRISE_LAST_QTR")</f>
        <v>#NAME?</v>
      </c>
      <c r="FJ69" s="15" t="e" cm="1">
        <f t="array" aca="1" ref="FJ69" ca="1">_xll.BDP(C69,"EPS_SURPRISE_LAST_QTR")</f>
        <v>#NAME?</v>
      </c>
      <c r="FL69" s="15" t="e">
        <f ca="1">(_xll.BDP(C69,"VOLUME_AVG_5D"))/1000</f>
        <v>#NAME?</v>
      </c>
      <c r="FM69" s="15" t="e">
        <f ca="1">(_xll.BDP(C69,"VOLUME_AVG_3M"))/1000</f>
        <v>#NAME?</v>
      </c>
      <c r="FN69" s="15" t="e">
        <f ca="1">(_xll.BDP(C69,"VOLUME_AVG_6M"))/1000</f>
        <v>#NAME?</v>
      </c>
      <c r="FP69" s="15" t="e" cm="1">
        <f t="array" aca="1" ref="FP69" ca="1">_xll.BDP(C69,"CIE_DES")</f>
        <v>#NAME?</v>
      </c>
      <c r="FQ69" s="15" t="s">
        <v>894</v>
      </c>
      <c r="FS69" s="15" t="e" cm="1">
        <f t="array" aca="1" ref="FS69" ca="1">_xll.BDP(C69,"HIGH_52WEEK")</f>
        <v>#NAME?</v>
      </c>
      <c r="FT69" s="15" t="e" cm="1">
        <f t="array" aca="1" ref="FT69" ca="1">_xll.BDP(C69,"LOW_52WEEK")</f>
        <v>#NAME?</v>
      </c>
      <c r="FV69" s="15" t="e" cm="1">
        <f t="array" aca="1" ref="FV69" ca="1">_xll.BDP(C69,"CHG_PCT_WTD")</f>
        <v>#NAME?</v>
      </c>
      <c r="FW69" s="15" t="e" cm="1">
        <f t="array" aca="1" ref="FW69" ca="1">_xll.BDP(C69,"CHG_PCT_MTD")</f>
        <v>#NAME?</v>
      </c>
      <c r="FX69" s="15" t="e" cm="1">
        <f t="array" aca="1" ref="FX69" ca="1">_xll.BDP(C69,"CHG_PCT_YTD")</f>
        <v>#NAME?</v>
      </c>
      <c r="FY69" s="15" t="e" cm="1">
        <f t="array" aca="1" ref="FY69" ca="1">_xll.BDP(C69,"CHG_PCT_1YR")</f>
        <v>#NAME?</v>
      </c>
      <c r="GA69" s="15" t="e">
        <f ca="1">_xll.BDP($C69,"BEST_NET_DEBT","best_fperiod_override=19Y")</f>
        <v>#NAME?</v>
      </c>
      <c r="GB69" s="15" t="e">
        <f ca="1">_xll.BDP($C69,"BEST_NET_DEBT","best_fperiod_override=20Y")</f>
        <v>#NAME?</v>
      </c>
      <c r="GC69" s="15" t="e">
        <f ca="1">_xll.BDP($C69,"BEST_NET_DEBT","best_fperiod_override=21Y")</f>
        <v>#NAME?</v>
      </c>
      <c r="GD69" s="15" t="e">
        <f ca="1">_xll.BDP($C69,"BEST_NET_DEBT","best_fperiod_override=22Y")</f>
        <v>#NAME?</v>
      </c>
      <c r="GE69" s="15" t="e">
        <f ca="1">_xll.BDP($C69,"BEST_NET_DEBT","best_fperiod_override=23Y")</f>
        <v>#NAME?</v>
      </c>
      <c r="GG69" s="15" t="e">
        <f t="shared" ca="1" si="274"/>
        <v>#NAME?</v>
      </c>
      <c r="GH69" s="15" t="e">
        <f t="shared" ca="1" si="275"/>
        <v>#NAME?</v>
      </c>
      <c r="GI69" s="15" t="e">
        <f t="shared" ca="1" si="276"/>
        <v>#NAME?</v>
      </c>
      <c r="GJ69" s="15" t="e">
        <f t="shared" ca="1" si="277"/>
        <v>#NAME?</v>
      </c>
      <c r="GK69" s="15" t="e">
        <f t="shared" ca="1" si="278"/>
        <v>#NAME?</v>
      </c>
      <c r="GM69" s="15" t="e" cm="1">
        <f t="array" aca="1" ref="GM69" ca="1">_xll.BDP(C69,"NET_DEBT_TO_EBITDA")</f>
        <v>#NAME?</v>
      </c>
      <c r="GN69" s="15" t="e" cm="1">
        <f t="array" aca="1" ref="GN69" ca="1">_xll.BDP(C69,"EBIT_TO_INT_EXP")</f>
        <v>#NAME?</v>
      </c>
      <c r="GO69" s="15" t="e" cm="1">
        <f t="array" aca="1" ref="GO69" ca="1">_xll.BDP(C69,"TOT_DEBT_TO_TOT_EQY")</f>
        <v>#NAME?</v>
      </c>
      <c r="GP69" s="15" t="e" cm="1">
        <f t="array" aca="1" ref="GP69" ca="1">_xll.BDP(C69,"TOT_DEBT_TO_TOT_ASSET")</f>
        <v>#NAME?</v>
      </c>
      <c r="GQ69" s="15" t="e" cm="1">
        <f t="array" aca="1" ref="GQ69" ca="1">_xll.BDP(C69,"ALTMAN_Z_SCORE")</f>
        <v>#NAME?</v>
      </c>
      <c r="GR69" s="15" t="e" cm="1">
        <f t="array" aca="1" ref="GR69" ca="1">_xll.BDP(C69,"CASH_%_CURRENT_MARKET_CAP")</f>
        <v>#NAME?</v>
      </c>
      <c r="GS69" s="15" t="e" cm="1">
        <f t="array" aca="1" ref="GS69" ca="1">_xll.BDP(C69,"CASH_TO_TOT_ASSET")</f>
        <v>#NAME?</v>
      </c>
      <c r="GU69" s="15" t="e" cm="1">
        <f t="array" aca="1" ref="GU69" ca="1">_xll.BDP(C69,"BOARD_SIZE")</f>
        <v>#NAME?</v>
      </c>
      <c r="GV69" s="15" t="e" cm="1">
        <f t="array" aca="1" ref="GV69" ca="1">_xll.BDP(C69,"PCT_INDEPENDENT_DIRECTORS")</f>
        <v>#NAME?</v>
      </c>
      <c r="GW69" s="15" t="e" cm="1">
        <f t="array" aca="1" ref="GW69" ca="1">_xll.BDP(C69,"BOARD_MEETING_ATTENDANCE_PCT")</f>
        <v>#NAME?</v>
      </c>
      <c r="GX69" s="15" t="e" cm="1">
        <f t="array" aca="1" ref="GX69" ca="1">_xll.BDP(C69,"BOARD_MEETINGS_PER_YR")</f>
        <v>#NAME?</v>
      </c>
      <c r="GY69" s="15" t="e" cm="1">
        <f t="array" aca="1" ref="GY69" ca="1">_xll.BDP(C69,"NUMBER_OF_WOMEN_ON_BOARD")</f>
        <v>#NAME?</v>
      </c>
      <c r="GZ69" s="15" t="e" cm="1">
        <f t="array" aca="1" ref="GZ69" ca="1">_xll.BDP(C69,"BOARD_AVERAGE_TENURE")</f>
        <v>#NAME?</v>
      </c>
      <c r="HA69" s="15" t="e" cm="1">
        <f t="array" aca="1" ref="HA69" ca="1">_xll.BDP(C69,"BOARD_AVERAGE_AGE")</f>
        <v>#NAME?</v>
      </c>
      <c r="HC69" s="15" t="e" cm="1">
        <f t="array" aca="1" ref="HC69" ca="1">_xll.BDP(C69,"TOT_COMP_AW_TO_CEO_&amp;_EQUIV")</f>
        <v>#NAME?</v>
      </c>
      <c r="HD69" s="15" t="e" cm="1">
        <f t="array" aca="1" ref="HD69" ca="1">_xll.BDP(C69,"TOT_COMPENSATION_AW_TO_EXECS")</f>
        <v>#NAME?</v>
      </c>
      <c r="HE69" s="15" t="e" cm="1">
        <f t="array" aca="1" ref="HE69" ca="1">_xll.BDP(C69,"CF_STOCK_BASED_COMPENSATION")</f>
        <v>#NAME?</v>
      </c>
      <c r="HF69" s="15" t="e" cm="1">
        <f t="array" aca="1" ref="HF69" ca="1">_xll.BDP(C69,"AVERAGE_BOD_TOTAL_COMPENSATION")</f>
        <v>#NAME?</v>
      </c>
      <c r="HH69" s="15" t="e" cm="1">
        <f t="array" aca="1" ref="HH69" ca="1">_xll.BDP(C69,"ISS_QUALITYSCORE")</f>
        <v>#NAME?</v>
      </c>
      <c r="HK69" s="15" t="e" cm="1">
        <f t="array" aca="1" ref="HK69" ca="1">_xll.BDP(C69,"EQY_SH_OUT")</f>
        <v>#NAME?</v>
      </c>
      <c r="HL69" s="15" t="e">
        <f t="shared" ca="1" si="279"/>
        <v>#NAME?</v>
      </c>
      <c r="HN69" s="15">
        <v>8.5</v>
      </c>
      <c r="HO69" s="15">
        <v>2</v>
      </c>
      <c r="HP69" s="39" t="e">
        <f t="shared" ca="1" si="280"/>
        <v>#NAME?</v>
      </c>
      <c r="HQ69" s="15" t="e">
        <f t="shared" ca="1" si="281"/>
        <v>#NAME?</v>
      </c>
      <c r="HS69" s="15" t="e">
        <f t="shared" ca="1" si="302"/>
        <v>#NAME?</v>
      </c>
      <c r="HU69" s="15" t="e">
        <f t="shared" ca="1" si="282"/>
        <v>#NAME?</v>
      </c>
      <c r="HW69" s="15" t="e">
        <f t="shared" ca="1" si="303"/>
        <v>#NAME?</v>
      </c>
      <c r="HY69" s="39" t="e">
        <f t="shared" ca="1" si="283"/>
        <v>#NAME?</v>
      </c>
      <c r="IA69" s="15" t="e">
        <f t="shared" ca="1" si="284"/>
        <v>#NAME?</v>
      </c>
      <c r="IB69" s="15" t="e">
        <f t="shared" ca="1" si="285"/>
        <v>#NAME?</v>
      </c>
      <c r="IC69" s="15" t="e">
        <f t="shared" ca="1" si="286"/>
        <v>#NAME?</v>
      </c>
      <c r="ID69" s="15" t="e">
        <f t="shared" ca="1" si="287"/>
        <v>#NAME?</v>
      </c>
      <c r="IE69" s="39" t="e">
        <f t="shared" ca="1" si="288"/>
        <v>#NAME?</v>
      </c>
      <c r="IF69" s="39">
        <f t="shared" si="289"/>
        <v>16.071117006343627</v>
      </c>
      <c r="IG69" s="39" t="e">
        <f t="shared" ca="1" si="290"/>
        <v>#NAME?</v>
      </c>
      <c r="II69" s="15">
        <f t="shared" si="304"/>
        <v>50</v>
      </c>
    </row>
    <row r="70" spans="1:243">
      <c r="A70" s="15">
        <f t="shared" si="305"/>
        <v>50</v>
      </c>
      <c r="B70" s="15" t="s">
        <v>104</v>
      </c>
      <c r="C70" s="15" t="s">
        <v>541</v>
      </c>
      <c r="D70" s="15" t="s">
        <v>103</v>
      </c>
      <c r="E70" s="15" t="str">
        <f t="shared" si="236"/>
        <v>BMYB34</v>
      </c>
      <c r="F70" s="15">
        <f t="shared" si="237"/>
        <v>50</v>
      </c>
      <c r="G70" s="15" t="str">
        <f t="shared" si="238"/>
        <v>Bristol-Myers Squibb Co</v>
      </c>
      <c r="H70" s="24">
        <v>5.1593900000000007E-3</v>
      </c>
      <c r="I70" s="15" t="e" cm="1">
        <f t="array" aca="1" ref="I70" ca="1">_xll.BDP(C70,"GICS_SECTOR_NAME")</f>
        <v>#NAME?</v>
      </c>
      <c r="J70" s="15" t="e">
        <f t="shared" ca="1" si="239"/>
        <v>#NAME?</v>
      </c>
      <c r="K70" s="46" t="e" cm="1">
        <f t="array" aca="1" ref="K70" ca="1">_xll.BDP(C70,"BEST_PE_RATIO")</f>
        <v>#NAME?</v>
      </c>
      <c r="L70" s="46" t="e" cm="1">
        <f t="array" aca="1" ref="L70" ca="1">_xll.BDP(C70,"px_last")</f>
        <v>#NAME?</v>
      </c>
      <c r="M70" s="15" t="e" cm="1">
        <f t="array" aca="1" ref="M70" ca="1">_xll.BDP(C70,"COUNTRY_FULL_NAME")</f>
        <v>#NAME?</v>
      </c>
      <c r="N70" s="15" t="e" cm="1">
        <f t="array" aca="1" ref="N70" ca="1">_xll.BDP(C70,"px_last")</f>
        <v>#NAME?</v>
      </c>
      <c r="O70" s="15" t="e" cm="1">
        <f t="array" aca="1" ref="O70" ca="1">_xll.BDP(C70,"CRNCY")</f>
        <v>#NAME?</v>
      </c>
      <c r="Q70" s="15" t="e" cm="1">
        <f t="array" aca="1" ref="Q70" ca="1">_xll.BDP(C70,"GICS_SECTOR_NAME")</f>
        <v>#NAME?</v>
      </c>
      <c r="R70" s="15" t="e" cm="1">
        <f t="array" aca="1" ref="R70" ca="1">_xll.BDP(C70,"GICS_INDUSTRY_NAME")</f>
        <v>#NAME?</v>
      </c>
      <c r="S70" s="15" t="e" cm="1">
        <f t="array" aca="1" ref="S70" ca="1">_xll.BDP(C70,"GICS_INDUSTRY_GROUP_NAME")</f>
        <v>#NAME?</v>
      </c>
      <c r="T70" s="15" t="e" cm="1">
        <f t="array" aca="1" ref="T70" ca="1">_xll.BDP(C70,"GICS_SUB_INDUSTRY_NAME")</f>
        <v>#NAME?</v>
      </c>
      <c r="U70" s="15" t="s">
        <v>1521</v>
      </c>
      <c r="V70" s="15">
        <f>_xll.BDH(C70,"SALES_REV_TURN","FY 2009","FY 2009","Currency=USD","Period=FY","BEST_FPERIOD_OVERRIDE=FY","FILING_STATUS=MR","SCALING_FORMAT=MLN","FA_ADJUSTED=Adjusted","Sort=A","Dates=H","DateFormat=P","Fill=—","Direction=H","UseDPDF=Y")</f>
        <v>18808</v>
      </c>
      <c r="W70" s="15">
        <f>_xll.BDH(C70,"SALES_REV_TURN","FY 2019","FY 2019","Currency=USD","Period=FY","BEST_FPERIOD_OVERRIDE=FY","FILING_STATUS=MR","SCALING_FORMAT=MLN","FA_ADJUSTED=Adjusted","Sort=A","Dates=H","DateFormat=P","Fill=—","Direction=H","UseDPDF=Y")</f>
        <v>26145</v>
      </c>
      <c r="X70" s="15">
        <f>_xll.BDH(C70,"SALES_REV_TURN","FY 2020","FY 2020","Currency=USD","Period=FY","BEST_FPERIOD_OVERRIDE=FY","FILING_STATUS=MR","SCALING_FORMAT=MLN","FA_ADJUSTED=Adjusted","Sort=A","Dates=H","DateFormat=P","Fill=—","Direction=H","UseDPDF=Y")</f>
        <v>42518</v>
      </c>
      <c r="Y70" s="15">
        <f>_xll.BDH(C70,"SALES_REV_TURN","FY 2021","FY 2021","Currency=USD","Period=FY","BEST_FPERIOD_OVERRIDE=FY","FILING_STATUS=MR","SCALING_FORMAT=MLN","FA_ADJUSTED=Adjusted","Sort=A","Dates=H","DateFormat=P","Fill=—","Direction=H","UseDPDF=Y")</f>
        <v>46385</v>
      </c>
      <c r="Z70" s="15">
        <f>_xll.BDH(C70,"SALES_REV_TURN","FY 2022","FY 2022","Currency=USD","Period=FY","BEST_FPERIOD_OVERRIDE=FY","FILING_STATUS=MR","SCALING_FORMAT=MLN","FA_ADJUSTED=Adjusted","Sort=A","Dates=H","DateFormat=P","Fill=—","Direction=H","UseDPDF=Y")</f>
        <v>46159</v>
      </c>
      <c r="AA70" s="15" t="e">
        <f ca="1">+_xll.BDP($C70,AA$15,"BEST_FPERIOD_OVERRIDE="&amp;AA$16)</f>
        <v>#NAME?</v>
      </c>
      <c r="AB70" s="15" t="e">
        <f ca="1">+_xll.BDP($C70,AB$15,"BEST_FPERIOD_OVERRIDE="&amp;AB$16)</f>
        <v>#NAME?</v>
      </c>
      <c r="AC70" s="15" t="e">
        <f ca="1">+_xll.BDP($C70,AC$15,"BEST_FPERIOD_OVERRIDE="&amp;AC$16)</f>
        <v>#NAME?</v>
      </c>
      <c r="AD70" s="15" t="e">
        <f ca="1">+_xll.BDP($C70,AD$15,"BEST_FPERIOD_OVERRIDE="&amp;AD$16)</f>
        <v>#NAME?</v>
      </c>
      <c r="AF70" s="25">
        <f t="shared" si="240"/>
        <v>0.62623828647925039</v>
      </c>
      <c r="AG70" s="25">
        <f t="shared" si="241"/>
        <v>9.0949715414647914E-2</v>
      </c>
      <c r="AH70" s="25">
        <f t="shared" si="242"/>
        <v>-4.8722647407567488E-3</v>
      </c>
      <c r="AI70" s="25" t="e">
        <f t="shared" ca="1" si="243"/>
        <v>#NAME?</v>
      </c>
      <c r="AJ70" s="25" t="e">
        <f t="shared" ca="1" si="244"/>
        <v>#NAME?</v>
      </c>
      <c r="AK70" s="25" t="e">
        <f t="shared" ca="1" si="245"/>
        <v>#NAME?</v>
      </c>
      <c r="AL70" s="25" t="e">
        <f t="shared" ca="1" si="291"/>
        <v>#NAME?</v>
      </c>
      <c r="AM70" s="25" t="e">
        <f t="shared" ca="1" si="246"/>
        <v>#NAME?</v>
      </c>
      <c r="AN70" s="25">
        <f t="shared" si="247"/>
        <v>3.3486012189474224E-2</v>
      </c>
      <c r="AP70" s="15">
        <f>_xll.BDH(C70,"EBITDA","FY 2009","FY 2009","Currency=USD","Period=FY","BEST_FPERIOD_OVERRIDE=FY","FILING_STATUS=MR","SCALING_FORMAT=MLN","FA_ADJUSTED=Adjusted","Sort=A","Dates=H","DateFormat=P","Fill=—","Direction=H","UseDPDF=Y")</f>
        <v>5879</v>
      </c>
      <c r="AQ70" s="15">
        <f>_xll.BDH(C70,"EBITDA","FY 2019","FY 2019","Currency=USD","Period=FY","BEST_FPERIOD_OVERRIDE=FY","FILING_STATUS=MR","SCALING_FORMAT=MLN","FA_ADJUSTED=Adjusted","Sort=A","Dates=H","DateFormat=P","Fill=—","Direction=H","UseDPDF=Y")</f>
        <v>11313</v>
      </c>
      <c r="AR70" s="15">
        <f>_xll.BDH(C70,"EBITDA","FY 2020","FY 2020","Currency=USD","Period=FY","BEST_FPERIOD_OVERRIDE=FY","FILING_STATUS=MR","SCALING_FORMAT=MLN","FA_ADJUSTED=Adjusted","Sort=A","Dates=H","DateFormat=P","Fill=—","Direction=H","UseDPDF=Y")</f>
        <v>16692</v>
      </c>
      <c r="AS70" s="15">
        <f>_xll.BDH(C70,"EBITDA","FY 2021","FY 2021","Currency=USD","Period=FY","BEST_FPERIOD_OVERRIDE=FY","FILING_STATUS=MR","SCALING_FORMAT=MLN","FA_ADJUSTED=Adjusted","Sort=A","Dates=H","DateFormat=P","Fill=—","Direction=H","UseDPDF=Y")</f>
        <v>20656</v>
      </c>
      <c r="AT70" s="15">
        <f>_xll.BDH(C70,"EBITDA","FY 2022","FY 2022","Currency=USD","Period=FY","BEST_FPERIOD_OVERRIDE=FY","FILING_STATUS=MR","SCALING_FORMAT=MLN","FA_ADJUSTED=Adjusted","Sort=A","Dates=H","DateFormat=P","Fill=—","Direction=H","UseDPDF=Y")</f>
        <v>20825</v>
      </c>
      <c r="AU70" s="15" t="e">
        <f ca="1">+_xll.BDP($C70,AU$15,"BEST_FPERIOD_OVERRIDE="&amp;AU$16)</f>
        <v>#NAME?</v>
      </c>
      <c r="AV70" s="15" t="e">
        <f ca="1">+_xll.BDP($C70,AV$15,"BEST_FPERIOD_OVERRIDE="&amp;AV$16)</f>
        <v>#NAME?</v>
      </c>
      <c r="AW70" s="15" t="e">
        <f ca="1">+_xll.BDP($C70,AW$15,"BEST_FPERIOD_OVERRIDE="&amp;AW$16)</f>
        <v>#NAME?</v>
      </c>
      <c r="AX70" s="15" t="e">
        <f ca="1">+_xll.BDP($C70,AX$15,"BEST_FPERIOD_OVERRIDE="&amp;AX$16)</f>
        <v>#NAME?</v>
      </c>
      <c r="AZ70" s="25">
        <f t="shared" si="248"/>
        <v>0.47547069742773806</v>
      </c>
      <c r="BA70" s="25">
        <f t="shared" si="249"/>
        <v>0.23747903187155517</v>
      </c>
      <c r="BB70" s="25">
        <f t="shared" si="250"/>
        <v>8.1816421378775317E-3</v>
      </c>
      <c r="BC70" s="25" t="e">
        <f t="shared" ca="1" si="251"/>
        <v>#NAME?</v>
      </c>
      <c r="BD70" s="25" t="e">
        <f t="shared" ca="1" si="252"/>
        <v>#NAME?</v>
      </c>
      <c r="BE70" s="25" t="e">
        <f t="shared" ca="1" si="253"/>
        <v>#NAME?</v>
      </c>
      <c r="BF70" s="25" t="e">
        <f t="shared" ca="1" si="292"/>
        <v>#NAME?</v>
      </c>
      <c r="BG70" s="25" t="e">
        <f t="shared" ca="1" si="254"/>
        <v>#NAME?</v>
      </c>
      <c r="BH70" s="25">
        <f t="shared" si="255"/>
        <v>6.7646382039900477E-2</v>
      </c>
      <c r="BJ70" s="25">
        <f t="shared" si="256"/>
        <v>0.43270223752151465</v>
      </c>
      <c r="BK70" s="25">
        <f t="shared" si="257"/>
        <v>0.39258666917540808</v>
      </c>
      <c r="BL70" s="25">
        <f t="shared" si="258"/>
        <v>0.44531637382774603</v>
      </c>
      <c r="BM70" s="25">
        <f t="shared" si="259"/>
        <v>0.45115795402846681</v>
      </c>
      <c r="BN70" s="25" t="e">
        <f t="shared" ca="1" si="260"/>
        <v>#NAME?</v>
      </c>
      <c r="BO70" s="25" t="e">
        <f t="shared" ca="1" si="261"/>
        <v>#NAME?</v>
      </c>
      <c r="BP70" s="25" t="e">
        <f t="shared" ca="1" si="262"/>
        <v>#NAME?</v>
      </c>
      <c r="BQ70" s="25" t="e">
        <f t="shared" ca="1" si="263"/>
        <v>#NAME?</v>
      </c>
      <c r="BR70" s="15">
        <f>_xll.BDH(C70,"EARN_FOR_COMMON","FY 2009","FY 2009","Currency=USD","Period=FY","BEST_FPERIOD_OVERRIDE=FY","FILING_STATUS=MR","SCALING_FORMAT=MLN","FA_ADJUSTED=Adjusted","Sort=A","Dates=H","DateFormat=P","Fill=—","Direction=H","UseDPDF=Y")</f>
        <v>3335.85</v>
      </c>
      <c r="BS70" s="15">
        <f>_xll.BDH(C70,"EARN_FOR_COMMON","FY 2019","FY 2019","Currency=USD","Period=FY","BEST_FPERIOD_OVERRIDE=FY","FILING_STATUS=MR","SCALING_FORMAT=MLN","FA_ADJUSTED=Adjusted","Sort=A","Dates=H","DateFormat=P","Fill=—","Direction=H","UseDPDF=Y")</f>
        <v>7009.0649999999996</v>
      </c>
      <c r="BT70" s="15">
        <f>_xll.BDH(C70,"EARN_FOR_COMMON","FY 2020","FY 2020","Currency=USD","Period=FY","BEST_FPERIOD_OVERRIDE=FY","FILING_STATUS=MR","SCALING_FORMAT=MLN","FA_ADJUSTED=Adjusted","Sort=A","Dates=H","DateFormat=P","Fill=—","Direction=H","UseDPDF=Y")</f>
        <v>5208.1158999999998</v>
      </c>
      <c r="BU70" s="15">
        <f>_xll.BDH(C70,"EARN_FOR_COMMON","FY 2021","FY 2021","Currency=USD","Period=FY","BEST_FPERIOD_OVERRIDE=FY","FILING_STATUS=MR","SCALING_FORMAT=MLN","FA_ADJUSTED=Adjusted","Sort=A","Dates=H","DateFormat=P","Fill=—","Direction=H","UseDPDF=Y")</f>
        <v>7718.6990999999998</v>
      </c>
      <c r="BV70" s="15">
        <f>_xll.BDH(C70,"EARN_FOR_COMMON","FY 2022","FY 2022","Currency=USD","Period=FY","BEST_FPERIOD_OVERRIDE=FY","FILING_STATUS=MR","SCALING_FORMAT=MLN","FA_ADJUSTED=Adjusted","Sort=A","Dates=H","DateFormat=P","Fill=—","Direction=H","UseDPDF=Y")</f>
        <v>8704.4020999999993</v>
      </c>
      <c r="BW70" s="15" t="e">
        <f ca="1">+_xll.BDP($C70,BW$15,"BEST_FPERIOD_OVERRIDE="&amp;BW$16)</f>
        <v>#NAME?</v>
      </c>
      <c r="BX70" s="15" t="e">
        <f ca="1">+_xll.BDP($C70,BX$15,"BEST_FPERIOD_OVERRIDE="&amp;BX$16)</f>
        <v>#NAME?</v>
      </c>
      <c r="BY70" s="15" t="e">
        <f ca="1">+_xll.BDP($C70,BY$15,"BEST_FPERIOD_OVERRIDE="&amp;BY$16)</f>
        <v>#NAME?</v>
      </c>
      <c r="BZ70" s="15" t="e">
        <f ca="1">+_xll.BDP($C70,BZ$15,"BEST_FPERIOD_OVERRIDE="&amp;BZ$16)</f>
        <v>#NAME?</v>
      </c>
      <c r="CB70" s="25">
        <f t="shared" si="264"/>
        <v>-0.25694569817800228</v>
      </c>
      <c r="CC70" s="25">
        <f t="shared" si="265"/>
        <v>0.48205209872537602</v>
      </c>
      <c r="CD70" s="25">
        <f t="shared" si="266"/>
        <v>0.12770325507312497</v>
      </c>
      <c r="CE70" s="25" t="e">
        <f t="shared" ca="1" si="267"/>
        <v>#NAME?</v>
      </c>
      <c r="CF70" s="25" t="e">
        <f t="shared" ca="1" si="268"/>
        <v>#NAME?</v>
      </c>
      <c r="CG70" s="25" t="e">
        <f t="shared" ca="1" si="269"/>
        <v>#NAME?</v>
      </c>
      <c r="CH70" s="25" t="e">
        <f t="shared" ca="1" si="293"/>
        <v>#NAME?</v>
      </c>
      <c r="CI70" s="25" t="e">
        <f t="shared" ca="1" si="270"/>
        <v>#NAME?</v>
      </c>
      <c r="CJ70" s="25">
        <f t="shared" si="271"/>
        <v>7.7073541154887071E-2</v>
      </c>
      <c r="CM70" s="25">
        <f t="shared" si="294"/>
        <v>0.26808433734939757</v>
      </c>
      <c r="CN70" s="25">
        <f t="shared" si="295"/>
        <v>0.12249202455430641</v>
      </c>
      <c r="CO70" s="25">
        <f t="shared" si="296"/>
        <v>0.166405068448852</v>
      </c>
      <c r="CP70" s="25">
        <f t="shared" si="297"/>
        <v>0.18857432136744728</v>
      </c>
      <c r="CQ70" s="25" t="e">
        <f t="shared" ca="1" si="298"/>
        <v>#NAME?</v>
      </c>
      <c r="CR70" s="25" t="e">
        <f t="shared" ca="1" si="299"/>
        <v>#NAME?</v>
      </c>
      <c r="CS70" s="25" t="e">
        <f t="shared" ca="1" si="300"/>
        <v>#NAME?</v>
      </c>
      <c r="CT70" s="15" t="e">
        <f t="shared" ca="1" si="301"/>
        <v>#NAME?</v>
      </c>
      <c r="CU70" s="25">
        <f>_xll.BDH($C70,"RETURN_ON_INV_CAPITAL","FY 2019","FY 2019","Currency=USD","Period=FY","BEST_FPERIOD_OVERRIDE=FY","FILING_STATUS=MR","FA_ADJUSTED=GAAP","Sort=A","Dates=H","DateFormat=P","Fill=—","Direction=H","UseDPDF=Y")/100</f>
        <v>8.8956999999999994E-2</v>
      </c>
      <c r="CV70" s="25">
        <f>_xll.BDH($C70,"RETURN_ON_INV_CAPITAL","FY 2020","FY 2020","Currency=USD","Period=FY","BEST_FPERIOD_OVERRIDE=FY","FILING_STATUS=MR","FA_ADJUSTED=GAAP","Sort=A","Dates=H","DateFormat=P","Fill=—","Direction=H","UseDPDF=Y")/100</f>
        <v>-0.10744400000000001</v>
      </c>
      <c r="CW70" s="25">
        <f>_xll.BDH($C70,"RETURN_ON_INV_CAPITAL","FY 2021","FY 2021","Currency=USD","Period=FY","BEST_FPERIOD_OVERRIDE=FY","FILING_STATUS=MR","FA_ADJUSTED=GAAP","Sort=A","Dates=H","DateFormat=P","Fill=—","Direction=H","UseDPDF=Y")/100</f>
        <v>7.0786000000000002E-2</v>
      </c>
      <c r="CX70" s="25">
        <f>_xll.BDH(C70,"RETURN_COM_EQY","FY 2022","FY 2022","Currency=USD","Period=FY","BEST_FPERIOD_OVERRIDE=FY","FILING_STATUS=MR","FA_ADJUSTED=GAAP","Sort=A","Dates=H","DateFormat=P","Fill=—","Direction=H","UseDPDF=Y")/100</f>
        <v>0.18884599999999999</v>
      </c>
      <c r="CZ70" s="15">
        <f>_xll.BDH($C70,"RETURN_COM_EQY","FY 2019","FY 2019","Currency=USD","Period=FY","BEST_FPERIOD_OVERRIDE=FY","FILING_STATUS=MR","FA_ADJUSTED=GAAP","Sort=A","Dates=H","DateFormat=P","Fill=—","Direction=H","UseDPDF=Y")/100</f>
        <v>0.10480100000000001</v>
      </c>
      <c r="DA70" s="15">
        <f>_xll.BDH($C70,"RETURN_COM_EQY","FY 2020","FY 2020","Currency=USD","Period=FY","BEST_FPERIOD_OVERRIDE=FY","FILING_STATUS=MR","FA_ADJUSTED=GAAP","Sort=A","Dates=H","DateFormat=P","Fill=—","Direction=H","UseDPDF=Y")/100</f>
        <v>-0.20163300000000001</v>
      </c>
      <c r="DB70" s="15">
        <f>_xll.BDH($C70,"RETURN_COM_EQY","FY 2021","FY 2021","Currency=USD","Period=FY","BEST_FPERIOD_OVERRIDE=FY","FILING_STATUS=MR","FA_ADJUSTED=GAAP","Sort=A","Dates=H","DateFormat=P","Fill=—","Direction=H","UseDPDF=Y")/100</f>
        <v>0.18962199999999999</v>
      </c>
      <c r="DC70" s="25">
        <f>_xll.BDH(C70,"RETURN_COM_EQY","FY 2022","FY 2022","Currency=USD","Period=FY","BEST_FPERIOD_OVERRIDE=FY","FILING_STATUS=MR","FA_ADJUSTED=GAAP","Sort=A","Dates=H","DateFormat=P","Fill=—","Direction=H","UseDPDF=Y")</f>
        <v>18.884599999999999</v>
      </c>
      <c r="DD70" s="15" t="e">
        <f ca="1">(_xll.BDP(C70,"BEST_ROE","best_fperiod_override=23Y"))/100</f>
        <v>#NAME?</v>
      </c>
      <c r="DF70" s="25" t="e">
        <f ca="1">(_xll.BDP($C70,"BEST_DIV_YLD","best_fperiod_override=19Y"))/100</f>
        <v>#NAME?</v>
      </c>
      <c r="DG70" s="25" t="e">
        <f ca="1">(_xll.BDP($C70,"BEST_DIV_YLD","best_fperiod_override=20Y"))/100</f>
        <v>#NAME?</v>
      </c>
      <c r="DH70" s="25" t="e">
        <f ca="1">(_xll.BDP($C70,"BEST_DIV_YLD","best_fperiod_override=21Y"))/100</f>
        <v>#NAME?</v>
      </c>
      <c r="DI70" s="25" t="e">
        <f ca="1">(_xll.BDP($C70,"BEST_DIV_YLD","best_fperiod_override=22Y"))/100</f>
        <v>#NAME?</v>
      </c>
      <c r="DJ70" s="25" t="e">
        <f ca="1">(_xll.BDP($C70,"BEST_DIV_YLD","best_fperiod_override=23Y"))/100</f>
        <v>#NAME?</v>
      </c>
      <c r="DL70" s="48" t="e" cm="1">
        <f t="array" aca="1" ref="DL70" ca="1">_xll.BDP($C70,$DL$12)/1000</f>
        <v>#NAME?</v>
      </c>
      <c r="DM70" s="48" t="e" cm="1">
        <f t="array" aca="1" ref="DM70" ca="1">_xll.BDP($C70,$DL$13)*1000</f>
        <v>#NAME?</v>
      </c>
      <c r="DN70" s="48" t="e">
        <f t="shared" ca="1" si="273"/>
        <v>#NAME?</v>
      </c>
      <c r="DO70" s="48" t="e" cm="1">
        <f t="array" aca="1" ref="DO70" ca="1">_xll.BDP($C70,$DL$15)*1000</f>
        <v>#NAME?</v>
      </c>
      <c r="DQ70" s="15" t="e" cm="1">
        <f t="array" aca="1" ref="DQ70" ca="1">_xll.BDP(C70,"WACC")</f>
        <v>#NAME?</v>
      </c>
      <c r="DR70" s="15" t="e" cm="1">
        <f t="array" aca="1" ref="DR70" ca="1">_xll.BDP(C70,"WACC_COST_EQUITY")</f>
        <v>#NAME?</v>
      </c>
      <c r="DS70" s="15" t="e" cm="1">
        <f t="array" aca="1" ref="DS70" ca="1">_xll.BDP(C70,"WACC_COST_EQUITY")</f>
        <v>#NAME?</v>
      </c>
      <c r="DU70" s="15" t="e" cm="1">
        <f t="array" aca="1" ref="DU70" ca="1">_xll.BDP(C70,"BEST_PE_RATIO")</f>
        <v>#NAME?</v>
      </c>
      <c r="DV70" s="15" t="e" cm="1">
        <f t="array" aca="1" ref="DV70" ca="1">_xll.BDP(C70,"FIVE_YR_AVG_PRICE_EARNINGS")</f>
        <v>#NAME?</v>
      </c>
      <c r="DW70" s="15" t="e" cm="1">
        <f t="array" aca="1" ref="DW70" ca="1">_xll.BDP(C70,"10_YEAR_MOVING_AVERAGE_PE")</f>
        <v>#NAME?</v>
      </c>
      <c r="DY70" s="15" t="e" cm="1">
        <f t="array" aca="1" ref="DY70" ca="1">_xll.BDP(C70,"BEST_CUR_EV_TO_EBITDA")</f>
        <v>#NAME?</v>
      </c>
      <c r="DZ70" s="15" t="e" cm="1">
        <f t="array" aca="1" ref="DZ70" ca="1">_xll.BDP(C70,"FIVE_YEAR_AVG_EV_TO_T12_EBITDA")</f>
        <v>#NAME?</v>
      </c>
      <c r="EB70" s="15" t="e" cm="1">
        <f t="array" aca="1" ref="EB70" ca="1">_xll.BDP(C70,"BEST_PX_BPS_RATIO")</f>
        <v>#NAME?</v>
      </c>
      <c r="EC70" s="15" t="e" cm="1">
        <f t="array" aca="1" ref="EC70" ca="1">_xll.BDP(C70,"FIVE_YEAR_AVG_PRICE_BOOK")</f>
        <v>#NAME?</v>
      </c>
      <c r="ED70" s="15" t="e" cm="1">
        <f t="array" aca="1" ref="ED70" ca="1">_xll.BDP(C70,"EV_TO_T12M_SALES")</f>
        <v>#NAME?</v>
      </c>
      <c r="EE70" s="15" t="e" cm="1">
        <f t="array" aca="1" ref="EE70" ca="1">_xll.BDP(C70,"AVERAGE_EV_TO_T12M_SALES")</f>
        <v>#NAME?</v>
      </c>
      <c r="EF70" s="15" t="e">
        <f ca="1">_xll.BDP(C70,"BEST_CURRENT_EV_BEST_SALES","best_fperiod_override=23Y")</f>
        <v>#NAME?</v>
      </c>
      <c r="EH70" s="15" t="e" cm="1">
        <f t="array" aca="1" ref="EH70" ca="1">_xll.BDP(C70,"CF_FREE_CASH_FLOW")</f>
        <v>#NAME?</v>
      </c>
      <c r="EI70" s="15" t="e" cm="1">
        <f t="array" aca="1" ref="EI70" ca="1">_xll.BDP(C70,"FREE_CASH_FLOW_YIELD")/100</f>
        <v>#NAME?</v>
      </c>
      <c r="EJ70" s="15" t="e" cm="1">
        <f t="array" aca="1" ref="EJ70" ca="1">_xll.BDP(C70,"TRAIL_12M_FREE_CASH_FLOW_PER_SH")</f>
        <v>#NAME?</v>
      </c>
      <c r="EL70" s="15" t="e" cm="1">
        <f t="array" aca="1" ref="EL70" ca="1">_xll.BDP(C70,"CF_CASH_FROM_OPER")</f>
        <v>#NAME?</v>
      </c>
      <c r="EM70" s="15" t="e" cm="1">
        <f t="array" aca="1" ref="EM70" ca="1">_xll.BDP(C70,"CF_CASH_FROM_INV_ACT")</f>
        <v>#NAME?</v>
      </c>
      <c r="EN70" s="15" t="e" cm="1">
        <f t="array" aca="1" ref="EN70" ca="1">_xll.BDP(C70,"CF_CASH_FROM_FNC_ACT")</f>
        <v>#NAME?</v>
      </c>
      <c r="EP70" s="15" t="e" cm="1">
        <f t="array" aca="1" ref="EP70" ca="1">_xll.BDP(C70,"TOT_ANALYST_REC")</f>
        <v>#NAME?</v>
      </c>
      <c r="EQ70" s="15" t="e" cm="1">
        <f t="array" aca="1" ref="EQ70" ca="1">_xll.BDP(C70,"TOT_BUY_REC")</f>
        <v>#NAME?</v>
      </c>
      <c r="ER70" s="15" t="e" cm="1">
        <f t="array" aca="1" ref="ER70" ca="1">_xll.BDP(C70,"TOT_HOLD_REC")</f>
        <v>#NAME?</v>
      </c>
      <c r="ES70" s="15" t="e" cm="1">
        <f t="array" aca="1" ref="ES70" ca="1">_xll.BDP(C70,"TOT_SELL_REC")</f>
        <v>#NAME?</v>
      </c>
      <c r="ET70" s="15" t="e" cm="1">
        <f t="array" aca="1" ref="ET70" ca="1">_xll.BDP(C70,"EQY_REC_CONS")</f>
        <v>#NAME?</v>
      </c>
      <c r="EV70" s="15" t="e" cm="1">
        <f t="array" aca="1" ref="EV70" ca="1">_xll.BDP(C70,"BEST_TARGET_HI")</f>
        <v>#NAME?</v>
      </c>
      <c r="EW70" s="15" t="e" cm="1">
        <f t="array" aca="1" ref="EW70" ca="1">_xll.BDP(C70,"BEST_TARGET_LO")</f>
        <v>#NAME?</v>
      </c>
      <c r="EX70" s="15" t="e" cm="1">
        <f t="array" aca="1" ref="EX70" ca="1">_xll.BDP(C70,"BEST_TARGET_MEDIAN")</f>
        <v>#NAME?</v>
      </c>
      <c r="EZ70" s="15" t="e" cm="1">
        <f t="array" aca="1" ref="EZ70" ca="1">_xll.BDP(C70,"BEST_TARGET_1WK_CHG")</f>
        <v>#NAME?</v>
      </c>
      <c r="FA70" s="15" t="e" cm="1">
        <f t="array" aca="1" ref="FA70" ca="1">_xll.BDP(C70,"BEST_TARGET_4WK_CHG")</f>
        <v>#NAME?</v>
      </c>
      <c r="FB70" s="15" t="e" cm="1">
        <f t="array" aca="1" ref="FB70" ca="1">_xll.BDP(C70,"BEST_TARGET_3MO_CHG")</f>
        <v>#NAME?</v>
      </c>
      <c r="FC70" s="15" t="e" cm="1">
        <f t="array" aca="1" ref="FC70" ca="1">_xll.BDP(C70,"BEST_TARGET_6MO_CHG")</f>
        <v>#NAME?</v>
      </c>
      <c r="FE70" s="15" t="e" cm="1">
        <f t="array" aca="1" ref="FE70" ca="1">_xll.BDP(C70,"ANNOUNCEMENT_DT")</f>
        <v>#NAME?</v>
      </c>
      <c r="FF70" s="15" t="e" cm="1">
        <f t="array" aca="1" ref="FF70" ca="1">_xll.BDP(C70,"EXPECTED_REPORT_DT")</f>
        <v>#NAME?</v>
      </c>
      <c r="FG70" s="15" t="e" cm="1">
        <f t="array" aca="1" ref="FG70" ca="1">_xll.BDP(C70,"EARNINGS_RELATED_IMPLIED_MOVE")</f>
        <v>#NAME?</v>
      </c>
      <c r="FI70" s="15" t="e" cm="1">
        <f t="array" aca="1" ref="FI70" ca="1">_xll.BDP(C70,"SALES_SURPRISE_LAST_QTR")</f>
        <v>#NAME?</v>
      </c>
      <c r="FJ70" s="15" t="e" cm="1">
        <f t="array" aca="1" ref="FJ70" ca="1">_xll.BDP(C70,"EPS_SURPRISE_LAST_QTR")</f>
        <v>#NAME?</v>
      </c>
      <c r="FL70" s="15" t="e">
        <f ca="1">(_xll.BDP(C70,"VOLUME_AVG_5D"))/1000</f>
        <v>#NAME?</v>
      </c>
      <c r="FM70" s="15" t="e">
        <f ca="1">(_xll.BDP(C70,"VOLUME_AVG_3M"))/1000</f>
        <v>#NAME?</v>
      </c>
      <c r="FN70" s="15" t="e">
        <f ca="1">(_xll.BDP(C70,"VOLUME_AVG_6M"))/1000</f>
        <v>#NAME?</v>
      </c>
      <c r="FP70" s="15" t="e" cm="1">
        <f t="array" aca="1" ref="FP70" ca="1">_xll.BDP(C70,"CIE_DES")</f>
        <v>#NAME?</v>
      </c>
      <c r="FQ70" s="15" t="s">
        <v>895</v>
      </c>
      <c r="FS70" s="15" t="e" cm="1">
        <f t="array" aca="1" ref="FS70" ca="1">_xll.BDP(C70,"HIGH_52WEEK")</f>
        <v>#NAME?</v>
      </c>
      <c r="FT70" s="15" t="e" cm="1">
        <f t="array" aca="1" ref="FT70" ca="1">_xll.BDP(C70,"LOW_52WEEK")</f>
        <v>#NAME?</v>
      </c>
      <c r="FV70" s="15" t="e" cm="1">
        <f t="array" aca="1" ref="FV70" ca="1">_xll.BDP(C70,"CHG_PCT_WTD")</f>
        <v>#NAME?</v>
      </c>
      <c r="FW70" s="15" t="e" cm="1">
        <f t="array" aca="1" ref="FW70" ca="1">_xll.BDP(C70,"CHG_PCT_MTD")</f>
        <v>#NAME?</v>
      </c>
      <c r="FX70" s="15" t="e" cm="1">
        <f t="array" aca="1" ref="FX70" ca="1">_xll.BDP(C70,"CHG_PCT_YTD")</f>
        <v>#NAME?</v>
      </c>
      <c r="FY70" s="15" t="e" cm="1">
        <f t="array" aca="1" ref="FY70" ca="1">_xll.BDP(C70,"CHG_PCT_1YR")</f>
        <v>#NAME?</v>
      </c>
      <c r="GA70" s="15" t="e">
        <f ca="1">_xll.BDP($C70,"BEST_NET_DEBT","best_fperiod_override=19Y")</f>
        <v>#NAME?</v>
      </c>
      <c r="GB70" s="15" t="e">
        <f ca="1">_xll.BDP($C70,"BEST_NET_DEBT","best_fperiod_override=20Y")</f>
        <v>#NAME?</v>
      </c>
      <c r="GC70" s="15" t="e">
        <f ca="1">_xll.BDP($C70,"BEST_NET_DEBT","best_fperiod_override=21Y")</f>
        <v>#NAME?</v>
      </c>
      <c r="GD70" s="15" t="e">
        <f ca="1">_xll.BDP($C70,"BEST_NET_DEBT","best_fperiod_override=22Y")</f>
        <v>#NAME?</v>
      </c>
      <c r="GE70" s="15" t="e">
        <f ca="1">_xll.BDP($C70,"BEST_NET_DEBT","best_fperiod_override=23Y")</f>
        <v>#NAME?</v>
      </c>
      <c r="GG70" s="15" t="e">
        <f t="shared" ca="1" si="274"/>
        <v>#NAME?</v>
      </c>
      <c r="GH70" s="15" t="e">
        <f t="shared" ca="1" si="275"/>
        <v>#NAME?</v>
      </c>
      <c r="GI70" s="15" t="e">
        <f t="shared" ca="1" si="276"/>
        <v>#NAME?</v>
      </c>
      <c r="GJ70" s="15" t="e">
        <f t="shared" ca="1" si="277"/>
        <v>#NAME?</v>
      </c>
      <c r="GK70" s="15" t="e">
        <f t="shared" ca="1" si="278"/>
        <v>#NAME?</v>
      </c>
      <c r="GM70" s="15" t="e" cm="1">
        <f t="array" aca="1" ref="GM70" ca="1">_xll.BDP(C70,"NET_DEBT_TO_EBITDA")</f>
        <v>#NAME?</v>
      </c>
      <c r="GN70" s="15" t="e" cm="1">
        <f t="array" aca="1" ref="GN70" ca="1">_xll.BDP(C70,"EBIT_TO_INT_EXP")</f>
        <v>#NAME?</v>
      </c>
      <c r="GO70" s="15" t="e" cm="1">
        <f t="array" aca="1" ref="GO70" ca="1">_xll.BDP(C70,"TOT_DEBT_TO_TOT_EQY")</f>
        <v>#NAME?</v>
      </c>
      <c r="GP70" s="15" t="e" cm="1">
        <f t="array" aca="1" ref="GP70" ca="1">_xll.BDP(C70,"TOT_DEBT_TO_TOT_ASSET")</f>
        <v>#NAME?</v>
      </c>
      <c r="GQ70" s="15" t="e" cm="1">
        <f t="array" aca="1" ref="GQ70" ca="1">_xll.BDP(C70,"ALTMAN_Z_SCORE")</f>
        <v>#NAME?</v>
      </c>
      <c r="GR70" s="15" t="e" cm="1">
        <f t="array" aca="1" ref="GR70" ca="1">_xll.BDP(C70,"CASH_%_CURRENT_MARKET_CAP")</f>
        <v>#NAME?</v>
      </c>
      <c r="GS70" s="15" t="e" cm="1">
        <f t="array" aca="1" ref="GS70" ca="1">_xll.BDP(C70,"CASH_TO_TOT_ASSET")</f>
        <v>#NAME?</v>
      </c>
      <c r="GU70" s="15" t="e" cm="1">
        <f t="array" aca="1" ref="GU70" ca="1">_xll.BDP(C70,"BOARD_SIZE")</f>
        <v>#NAME?</v>
      </c>
      <c r="GV70" s="15" t="e" cm="1">
        <f t="array" aca="1" ref="GV70" ca="1">_xll.BDP(C70,"PCT_INDEPENDENT_DIRECTORS")</f>
        <v>#NAME?</v>
      </c>
      <c r="GW70" s="15" t="e" cm="1">
        <f t="array" aca="1" ref="GW70" ca="1">_xll.BDP(C70,"BOARD_MEETING_ATTENDANCE_PCT")</f>
        <v>#NAME?</v>
      </c>
      <c r="GX70" s="15" t="e" cm="1">
        <f t="array" aca="1" ref="GX70" ca="1">_xll.BDP(C70,"BOARD_MEETINGS_PER_YR")</f>
        <v>#NAME?</v>
      </c>
      <c r="GY70" s="15" t="e" cm="1">
        <f t="array" aca="1" ref="GY70" ca="1">_xll.BDP(C70,"NUMBER_OF_WOMEN_ON_BOARD")</f>
        <v>#NAME?</v>
      </c>
      <c r="GZ70" s="15" t="e" cm="1">
        <f t="array" aca="1" ref="GZ70" ca="1">_xll.BDP(C70,"BOARD_AVERAGE_TENURE")</f>
        <v>#NAME?</v>
      </c>
      <c r="HA70" s="15" t="e" cm="1">
        <f t="array" aca="1" ref="HA70" ca="1">_xll.BDP(C70,"BOARD_AVERAGE_AGE")</f>
        <v>#NAME?</v>
      </c>
      <c r="HC70" s="15" t="e" cm="1">
        <f t="array" aca="1" ref="HC70" ca="1">_xll.BDP(C70,"TOT_COMP_AW_TO_CEO_&amp;_EQUIV")</f>
        <v>#NAME?</v>
      </c>
      <c r="HD70" s="15" t="e" cm="1">
        <f t="array" aca="1" ref="HD70" ca="1">_xll.BDP(C70,"TOT_COMPENSATION_AW_TO_EXECS")</f>
        <v>#NAME?</v>
      </c>
      <c r="HE70" s="15" t="e" cm="1">
        <f t="array" aca="1" ref="HE70" ca="1">_xll.BDP(C70,"CF_STOCK_BASED_COMPENSATION")</f>
        <v>#NAME?</v>
      </c>
      <c r="HF70" s="15" t="e" cm="1">
        <f t="array" aca="1" ref="HF70" ca="1">_xll.BDP(C70,"AVERAGE_BOD_TOTAL_COMPENSATION")</f>
        <v>#NAME?</v>
      </c>
      <c r="HH70" s="15" t="e" cm="1">
        <f t="array" aca="1" ref="HH70" ca="1">_xll.BDP(C70,"ISS_QUALITYSCORE")</f>
        <v>#NAME?</v>
      </c>
      <c r="HK70" s="15" t="e" cm="1">
        <f t="array" aca="1" ref="HK70" ca="1">_xll.BDP(C70,"EQY_SH_OUT")</f>
        <v>#NAME?</v>
      </c>
      <c r="HL70" s="15" t="e">
        <f t="shared" ca="1" si="279"/>
        <v>#NAME?</v>
      </c>
      <c r="HN70" s="15">
        <v>8.5</v>
      </c>
      <c r="HO70" s="15">
        <v>2</v>
      </c>
      <c r="HP70" s="39" t="e">
        <f t="shared" ca="1" si="280"/>
        <v>#NAME?</v>
      </c>
      <c r="HQ70" s="15" t="e">
        <f t="shared" ca="1" si="281"/>
        <v>#NAME?</v>
      </c>
      <c r="HS70" s="15" t="e">
        <f t="shared" ca="1" si="302"/>
        <v>#NAME?</v>
      </c>
      <c r="HU70" s="15" t="e">
        <f t="shared" ca="1" si="282"/>
        <v>#NAME?</v>
      </c>
      <c r="HW70" s="15" t="e">
        <f t="shared" ca="1" si="303"/>
        <v>#NAME?</v>
      </c>
      <c r="HY70" s="39" t="e">
        <f t="shared" ca="1" si="283"/>
        <v>#NAME?</v>
      </c>
      <c r="IA70" s="15" t="e">
        <f t="shared" ca="1" si="284"/>
        <v>#NAME?</v>
      </c>
      <c r="IB70" s="15" t="e">
        <f t="shared" ca="1" si="285"/>
        <v>#NAME?</v>
      </c>
      <c r="IC70" s="15" t="e">
        <f t="shared" ca="1" si="286"/>
        <v>#NAME?</v>
      </c>
      <c r="ID70" s="15" t="e">
        <f t="shared" ca="1" si="287"/>
        <v>#NAME?</v>
      </c>
      <c r="IE70" s="39" t="e">
        <f t="shared" ca="1" si="288"/>
        <v>#NAME?</v>
      </c>
      <c r="IF70" s="39">
        <f t="shared" si="289"/>
        <v>7.7073541154887071</v>
      </c>
      <c r="IG70" s="39" t="e">
        <f t="shared" ca="1" si="290"/>
        <v>#NAME?</v>
      </c>
      <c r="II70" s="15">
        <f t="shared" si="304"/>
        <v>51</v>
      </c>
    </row>
    <row r="71" spans="1:243">
      <c r="A71" s="15">
        <f t="shared" si="305"/>
        <v>51</v>
      </c>
      <c r="B71" s="15" t="s">
        <v>106</v>
      </c>
      <c r="C71" s="15" t="s">
        <v>727</v>
      </c>
      <c r="D71" s="15" t="s">
        <v>105</v>
      </c>
      <c r="E71" s="15" t="str">
        <f t="shared" si="236"/>
        <v>BOAC34</v>
      </c>
      <c r="F71" s="15">
        <f t="shared" si="237"/>
        <v>51</v>
      </c>
      <c r="G71" s="15" t="str">
        <f t="shared" si="238"/>
        <v>Bank of America Corp</v>
      </c>
      <c r="H71" s="24">
        <v>9.6137799999999989E-3</v>
      </c>
      <c r="I71" s="15" t="e" cm="1">
        <f t="array" aca="1" ref="I71" ca="1">_xll.BDP(C71,"GICS_SECTOR_NAME")</f>
        <v>#NAME?</v>
      </c>
      <c r="J71" s="15" t="e">
        <f t="shared" ca="1" si="239"/>
        <v>#NAME?</v>
      </c>
      <c r="K71" s="46" t="e" cm="1">
        <f t="array" aca="1" ref="K71" ca="1">_xll.BDP(C71,"BEST_PE_RATIO")</f>
        <v>#NAME?</v>
      </c>
      <c r="L71" s="46" t="e" cm="1">
        <f t="array" aca="1" ref="L71" ca="1">_xll.BDP(C71,"px_last")</f>
        <v>#NAME?</v>
      </c>
      <c r="M71" s="15" t="e" cm="1">
        <f t="array" aca="1" ref="M71" ca="1">_xll.BDP(C71,"COUNTRY_FULL_NAME")</f>
        <v>#NAME?</v>
      </c>
      <c r="N71" s="15" t="e" cm="1">
        <f t="array" aca="1" ref="N71" ca="1">_xll.BDP(C71,"px_last")</f>
        <v>#NAME?</v>
      </c>
      <c r="O71" s="15" t="e" cm="1">
        <f t="array" aca="1" ref="O71" ca="1">_xll.BDP(C71,"CRNCY")</f>
        <v>#NAME?</v>
      </c>
      <c r="Q71" s="15" t="e" cm="1">
        <f t="array" aca="1" ref="Q71" ca="1">_xll.BDP(C71,"GICS_SECTOR_NAME")</f>
        <v>#NAME?</v>
      </c>
      <c r="R71" s="15" t="e" cm="1">
        <f t="array" aca="1" ref="R71" ca="1">_xll.BDP(C71,"GICS_INDUSTRY_NAME")</f>
        <v>#NAME?</v>
      </c>
      <c r="S71" s="15" t="e" cm="1">
        <f t="array" aca="1" ref="S71" ca="1">_xll.BDP(C71,"GICS_INDUSTRY_GROUP_NAME")</f>
        <v>#NAME?</v>
      </c>
      <c r="T71" s="15" t="e" cm="1">
        <f t="array" aca="1" ref="T71" ca="1">_xll.BDP(C71,"GICS_SUB_INDUSTRY_NAME")</f>
        <v>#NAME?</v>
      </c>
      <c r="U71" s="15" t="s">
        <v>1521</v>
      </c>
      <c r="V71" s="15">
        <f>_xll.BDH(C71,"SALES_REV_TURN","FY 2009","FY 2009","Currency=USD","Period=FY","BEST_FPERIOD_OVERRIDE=FY","FILING_STATUS=MR","SCALING_FORMAT=MLN","FA_ADJUSTED=Adjusted","Sort=A","Dates=H","DateFormat=P","Fill=—","Direction=H","UseDPDF=Y")</f>
        <v>150450</v>
      </c>
      <c r="W71" s="15">
        <f>_xll.BDH(C71,"SALES_REV_TURN","FY 2019","FY 2019","Currency=USD","Period=FY","BEST_FPERIOD_OVERRIDE=FY","FILING_STATUS=MR","SCALING_FORMAT=MLN","FA_ADJUSTED=Adjusted","Sort=A","Dates=H","DateFormat=P","Fill=—","Direction=H","UseDPDF=Y")</f>
        <v>113589</v>
      </c>
      <c r="X71" s="15">
        <f>_xll.BDH(C71,"SALES_REV_TURN","FY 2020","FY 2020","Currency=USD","Period=FY","BEST_FPERIOD_OVERRIDE=FY","FILING_STATUS=MR","SCALING_FORMAT=MLN","FA_ADJUSTED=Adjusted","Sort=A","Dates=H","DateFormat=P","Fill=—","Direction=H","UseDPDF=Y")</f>
        <v>93753</v>
      </c>
      <c r="Y71" s="15">
        <f>_xll.BDH(C71,"SALES_REV_TURN","FY 2021","FY 2021","Currency=USD","Period=FY","BEST_FPERIOD_OVERRIDE=FY","FILING_STATUS=MR","SCALING_FORMAT=MLN","FA_ADJUSTED=Adjusted","Sort=A","Dates=H","DateFormat=P","Fill=—","Direction=H","UseDPDF=Y")</f>
        <v>93851</v>
      </c>
      <c r="Z71" s="15">
        <f>_xll.BDH(C71,"SALES_REV_TURN","FY 2022","FY 2022","Currency=USD","Period=FY","BEST_FPERIOD_OVERRIDE=FY","FILING_STATUS=MR","SCALING_FORMAT=MLN","FA_ADJUSTED=Adjusted","Sort=A","Dates=H","DateFormat=P","Fill=—","Direction=H","UseDPDF=Y")</f>
        <v>115053</v>
      </c>
      <c r="AA71" s="15" t="e">
        <f ca="1">+_xll.BDP($C71,AA$15,"BEST_FPERIOD_OVERRIDE="&amp;AA$16)</f>
        <v>#NAME?</v>
      </c>
      <c r="AB71" s="15" t="e">
        <f ca="1">+_xll.BDP($C71,AB$15,"BEST_FPERIOD_OVERRIDE="&amp;AB$16)</f>
        <v>#NAME?</v>
      </c>
      <c r="AC71" s="15" t="e">
        <f ca="1">+_xll.BDP($C71,AC$15,"BEST_FPERIOD_OVERRIDE="&amp;AC$16)</f>
        <v>#NAME?</v>
      </c>
      <c r="AD71" s="15" t="e">
        <f ca="1">+_xll.BDP($C71,AD$15,"BEST_FPERIOD_OVERRIDE="&amp;AD$16)</f>
        <v>#NAME?</v>
      </c>
      <c r="AF71" s="25">
        <f t="shared" si="240"/>
        <v>-0.17462958561128283</v>
      </c>
      <c r="AG71" s="25">
        <f t="shared" si="241"/>
        <v>1.0452998837371386E-3</v>
      </c>
      <c r="AH71" s="25">
        <f t="shared" si="242"/>
        <v>0.22591128490905787</v>
      </c>
      <c r="AI71" s="25" t="e">
        <f t="shared" ca="1" si="243"/>
        <v>#NAME?</v>
      </c>
      <c r="AJ71" s="25" t="e">
        <f t="shared" ca="1" si="244"/>
        <v>#NAME?</v>
      </c>
      <c r="AK71" s="25" t="e">
        <f t="shared" ca="1" si="245"/>
        <v>#NAME?</v>
      </c>
      <c r="AL71" s="25" t="e">
        <f t="shared" ca="1" si="291"/>
        <v>#NAME?</v>
      </c>
      <c r="AM71" s="25" t="e">
        <f t="shared" ca="1" si="246"/>
        <v>#NAME?</v>
      </c>
      <c r="AN71" s="25">
        <f t="shared" si="247"/>
        <v>-2.7713158124462622E-2</v>
      </c>
      <c r="AP71" s="15" t="str">
        <f>_xll.BDH(C71,"EBITDA","FY 2009","FY 2009","Currency=USD","Period=FY","BEST_FPERIOD_OVERRIDE=FY","FILING_STATUS=MR","SCALING_FORMAT=MLN","FA_ADJUSTED=Adjusted","Sort=A","Dates=H","DateFormat=P","Fill=—","Direction=H","UseDPDF=Y")</f>
        <v>—</v>
      </c>
      <c r="AQ71" s="15" t="str">
        <f>_xll.BDH(C71,"EBITDA","FY 2019","FY 2019","Currency=USD","Period=FY","BEST_FPERIOD_OVERRIDE=FY","FILING_STATUS=MR","SCALING_FORMAT=MLN","FA_ADJUSTED=Adjusted","Sort=A","Dates=H","DateFormat=P","Fill=—","Direction=H","UseDPDF=Y")</f>
        <v>—</v>
      </c>
      <c r="AR71" s="15" t="str">
        <f>_xll.BDH(C71,"EBITDA","FY 2020","FY 2020","Currency=USD","Period=FY","BEST_FPERIOD_OVERRIDE=FY","FILING_STATUS=MR","SCALING_FORMAT=MLN","FA_ADJUSTED=Adjusted","Sort=A","Dates=H","DateFormat=P","Fill=—","Direction=H","UseDPDF=Y")</f>
        <v>—</v>
      </c>
      <c r="AS71" s="15" t="str">
        <f>_xll.BDH(C71,"EBITDA","FY 2021","FY 2021","Currency=USD","Period=FY","BEST_FPERIOD_OVERRIDE=FY","FILING_STATUS=MR","SCALING_FORMAT=MLN","FA_ADJUSTED=Adjusted","Sort=A","Dates=H","DateFormat=P","Fill=—","Direction=H","UseDPDF=Y")</f>
        <v>—</v>
      </c>
      <c r="AT71" s="15" t="str">
        <f>_xll.BDH(C71,"EBITDA","FY 2022","FY 2022","Currency=USD","Period=FY","BEST_FPERIOD_OVERRIDE=FY","FILING_STATUS=MR","SCALING_FORMAT=MLN","FA_ADJUSTED=Adjusted","Sort=A","Dates=H","DateFormat=P","Fill=—","Direction=H","UseDPDF=Y")</f>
        <v>—</v>
      </c>
      <c r="AU71" s="15" t="e">
        <f ca="1">+_xll.BDP($C71,AU$15,"BEST_FPERIOD_OVERRIDE="&amp;AU$16)</f>
        <v>#NAME?</v>
      </c>
      <c r="AV71" s="15" t="e">
        <f ca="1">+_xll.BDP($C71,AV$15,"BEST_FPERIOD_OVERRIDE="&amp;AV$16)</f>
        <v>#NAME?</v>
      </c>
      <c r="AW71" s="15" t="e">
        <f ca="1">+_xll.BDP($C71,AW$15,"BEST_FPERIOD_OVERRIDE="&amp;AW$16)</f>
        <v>#NAME?</v>
      </c>
      <c r="AX71" s="15" t="e">
        <f ca="1">+_xll.BDP($C71,AX$15,"BEST_FPERIOD_OVERRIDE="&amp;AX$16)</f>
        <v>#NAME?</v>
      </c>
      <c r="AZ71" s="25" t="e">
        <f t="shared" si="248"/>
        <v>#VALUE!</v>
      </c>
      <c r="BA71" s="25" t="e">
        <f t="shared" si="249"/>
        <v>#VALUE!</v>
      </c>
      <c r="BB71" s="25" t="e">
        <f t="shared" si="250"/>
        <v>#VALUE!</v>
      </c>
      <c r="BC71" s="25" t="e">
        <f t="shared" ca="1" si="251"/>
        <v>#NAME?</v>
      </c>
      <c r="BD71" s="25" t="e">
        <f t="shared" ca="1" si="252"/>
        <v>#NAME?</v>
      </c>
      <c r="BE71" s="25" t="e">
        <f t="shared" ca="1" si="253"/>
        <v>#NAME?</v>
      </c>
      <c r="BF71" s="25" t="e">
        <f t="shared" ca="1" si="292"/>
        <v>#NAME?</v>
      </c>
      <c r="BG71" s="25" t="e">
        <f t="shared" ca="1" si="254"/>
        <v>#NAME?</v>
      </c>
      <c r="BH71" s="25" t="e">
        <f t="shared" si="255"/>
        <v>#VALUE!</v>
      </c>
      <c r="BJ71" s="25" t="e">
        <f t="shared" si="256"/>
        <v>#VALUE!</v>
      </c>
      <c r="BK71" s="25" t="e">
        <f t="shared" si="257"/>
        <v>#VALUE!</v>
      </c>
      <c r="BL71" s="25" t="e">
        <f t="shared" si="258"/>
        <v>#VALUE!</v>
      </c>
      <c r="BM71" s="25" t="e">
        <f t="shared" si="259"/>
        <v>#VALUE!</v>
      </c>
      <c r="BN71" s="25" t="e">
        <f t="shared" ca="1" si="260"/>
        <v>#NAME?</v>
      </c>
      <c r="BO71" s="25" t="e">
        <f t="shared" ca="1" si="261"/>
        <v>#NAME?</v>
      </c>
      <c r="BP71" s="25" t="e">
        <f t="shared" ca="1" si="262"/>
        <v>#NAME?</v>
      </c>
      <c r="BQ71" s="25" t="e">
        <f t="shared" ca="1" si="263"/>
        <v>#NAME?</v>
      </c>
      <c r="BR71" s="15">
        <f>_xll.BDH(C71,"EARN_FOR_COMMON","FY 2009","FY 2009","Currency=USD","Period=FY","BEST_FPERIOD_OVERRIDE=FY","FILING_STATUS=MR","SCALING_FORMAT=MLN","FA_ADJUSTED=Adjusted","Sort=A","Dates=H","DateFormat=P","Fill=—","Direction=H","UseDPDF=Y")</f>
        <v>2176.1999999999998</v>
      </c>
      <c r="BS71" s="15">
        <f>_xll.BDH(C71,"EARN_FOR_COMMON","FY 2019","FY 2019","Currency=USD","Period=FY","BEST_FPERIOD_OVERRIDE=FY","FILING_STATUS=MR","SCALING_FORMAT=MLN","FA_ADJUSTED=Adjusted","Sort=A","Dates=H","DateFormat=P","Fill=—","Direction=H","UseDPDF=Y")</f>
        <v>26711.37</v>
      </c>
      <c r="BT71" s="15">
        <f>_xll.BDH(C71,"EARN_FOR_COMMON","FY 2020","FY 2020","Currency=USD","Period=FY","BEST_FPERIOD_OVERRIDE=FY","FILING_STATUS=MR","SCALING_FORMAT=MLN","FA_ADJUSTED=Adjusted","Sort=A","Dates=H","DateFormat=P","Fill=—","Direction=H","UseDPDF=Y")</f>
        <v>17228.240000000002</v>
      </c>
      <c r="BU71" s="15">
        <f>_xll.BDH(C71,"EARN_FOR_COMMON","FY 2021","FY 2021","Currency=USD","Period=FY","BEST_FPERIOD_OVERRIDE=FY","FILING_STATUS=MR","SCALING_FORMAT=MLN","FA_ADJUSTED=Adjusted","Sort=A","Dates=H","DateFormat=P","Fill=—","Direction=H","UseDPDF=Y")</f>
        <v>30729.22</v>
      </c>
      <c r="BV71" s="15">
        <f>_xll.BDH(C71,"EARN_FOR_COMMON","FY 2022","FY 2022","Currency=USD","Period=FY","BEST_FPERIOD_OVERRIDE=FY","FILING_STATUS=MR","SCALING_FORMAT=MLN","FA_ADJUSTED=Adjusted","Sort=A","Dates=H","DateFormat=P","Fill=—","Direction=H","UseDPDF=Y")</f>
        <v>26947.200000000001</v>
      </c>
      <c r="BW71" s="15" t="e">
        <f ca="1">+_xll.BDP($C71,BW$15,"BEST_FPERIOD_OVERRIDE="&amp;BW$16)</f>
        <v>#NAME?</v>
      </c>
      <c r="BX71" s="15" t="e">
        <f ca="1">+_xll.BDP($C71,BX$15,"BEST_FPERIOD_OVERRIDE="&amp;BX$16)</f>
        <v>#NAME?</v>
      </c>
      <c r="BY71" s="15" t="e">
        <f ca="1">+_xll.BDP($C71,BY$15,"BEST_FPERIOD_OVERRIDE="&amp;BY$16)</f>
        <v>#NAME?</v>
      </c>
      <c r="BZ71" s="15" t="e">
        <f ca="1">+_xll.BDP($C71,BZ$15,"BEST_FPERIOD_OVERRIDE="&amp;BZ$16)</f>
        <v>#NAME?</v>
      </c>
      <c r="CB71" s="25">
        <f t="shared" si="264"/>
        <v>-0.35502222461820554</v>
      </c>
      <c r="CC71" s="25">
        <f t="shared" si="265"/>
        <v>0.78365404707619568</v>
      </c>
      <c r="CD71" s="25">
        <f t="shared" si="266"/>
        <v>-0.12307569147541009</v>
      </c>
      <c r="CE71" s="25" t="e">
        <f t="shared" ca="1" si="267"/>
        <v>#NAME?</v>
      </c>
      <c r="CF71" s="25" t="e">
        <f t="shared" ca="1" si="268"/>
        <v>#NAME?</v>
      </c>
      <c r="CG71" s="25" t="e">
        <f t="shared" ca="1" si="269"/>
        <v>#NAME?</v>
      </c>
      <c r="CH71" s="25" t="e">
        <f t="shared" ca="1" si="293"/>
        <v>#NAME?</v>
      </c>
      <c r="CI71" s="25" t="e">
        <f t="shared" ca="1" si="270"/>
        <v>#NAME?</v>
      </c>
      <c r="CJ71" s="25">
        <f t="shared" si="271"/>
        <v>0.28498996386164066</v>
      </c>
      <c r="CM71" s="25">
        <f t="shared" si="294"/>
        <v>0.23515806988352744</v>
      </c>
      <c r="CN71" s="25">
        <f t="shared" si="295"/>
        <v>0.18376201294891897</v>
      </c>
      <c r="CO71" s="25">
        <f t="shared" si="296"/>
        <v>0.32742560015343469</v>
      </c>
      <c r="CP71" s="25">
        <f t="shared" si="297"/>
        <v>0.23421553544888007</v>
      </c>
      <c r="CQ71" s="25" t="e">
        <f t="shared" ca="1" si="298"/>
        <v>#NAME?</v>
      </c>
      <c r="CR71" s="25" t="e">
        <f t="shared" ca="1" si="299"/>
        <v>#NAME?</v>
      </c>
      <c r="CS71" s="25" t="e">
        <f t="shared" ca="1" si="300"/>
        <v>#NAME?</v>
      </c>
      <c r="CT71" s="15" t="e">
        <f t="shared" ca="1" si="301"/>
        <v>#NAME?</v>
      </c>
      <c r="CU71" s="25">
        <f>_xll.BDH($C71,"RETURN_ON_INV_CAPITAL","FY 2019","FY 2019","Currency=USD","Period=FY","BEST_FPERIOD_OVERRIDE=FY","FILING_STATUS=MR","FA_ADJUSTED=GAAP","Sort=A","Dates=H","DateFormat=P","Fill=—","Direction=H","UseDPDF=Y")/100</f>
        <v>3.9336999999999997E-2</v>
      </c>
      <c r="CV71" s="25">
        <f>_xll.BDH($C71,"RETURN_ON_INV_CAPITAL","FY 2020","FY 2020","Currency=USD","Period=FY","BEST_FPERIOD_OVERRIDE=FY","FILING_STATUS=MR","FA_ADJUSTED=GAAP","Sort=A","Dates=H","DateFormat=P","Fill=—","Direction=H","UseDPDF=Y")/100</f>
        <v>3.5779999999999999E-2</v>
      </c>
      <c r="CW71" s="25">
        <f>_xll.BDH($C71,"RETURN_ON_INV_CAPITAL","FY 2021","FY 2021","Currency=USD","Period=FY","BEST_FPERIOD_OVERRIDE=FY","FILING_STATUS=MR","FA_ADJUSTED=GAAP","Sort=A","Dates=H","DateFormat=P","Fill=—","Direction=H","UseDPDF=Y")/100</f>
        <v>3.1649999999999998E-2</v>
      </c>
      <c r="CX71" s="25">
        <f>_xll.BDH(C71,"RETURN_COM_EQY","FY 2022","FY 2022","Currency=USD","Period=FY","BEST_FPERIOD_OVERRIDE=FY","FILING_STATUS=MR","FA_ADJUSTED=GAAP","Sort=A","Dates=H","DateFormat=P","Fill=—","Direction=H","UseDPDF=Y")/100</f>
        <v>0.10614900000000001</v>
      </c>
      <c r="CZ71" s="15">
        <f>_xll.BDH($C71,"RETURN_COM_EQY","FY 2019","FY 2019","Currency=USD","Period=FY","BEST_FPERIOD_OVERRIDE=FY","FILING_STATUS=MR","FA_ADJUSTED=GAAP","Sort=A","Dates=H","DateFormat=P","Fill=—","Direction=H","UseDPDF=Y")/100</f>
        <v>0.107339</v>
      </c>
      <c r="DA71" s="15">
        <f>_xll.BDH($C71,"RETURN_COM_EQY","FY 2020","FY 2020","Currency=USD","Period=FY","BEST_FPERIOD_OVERRIDE=FY","FILING_STATUS=MR","FA_ADJUSTED=GAAP","Sort=A","Dates=H","DateFormat=P","Fill=—","Direction=H","UseDPDF=Y")/100</f>
        <v>6.7261000000000001E-2</v>
      </c>
      <c r="DB71" s="15">
        <f>_xll.BDH($C71,"RETURN_COM_EQY","FY 2021","FY 2021","Currency=USD","Period=FY","BEST_FPERIOD_OVERRIDE=FY","FILING_STATUS=MR","FA_ADJUSTED=GAAP","Sort=A","Dates=H","DateFormat=P","Fill=—","Direction=H","UseDPDF=Y")/100</f>
        <v>0.12377000000000001</v>
      </c>
      <c r="DC71" s="25">
        <f>_xll.BDH(C71,"RETURN_COM_EQY","FY 2022","FY 2022","Currency=USD","Period=FY","BEST_FPERIOD_OVERRIDE=FY","FILING_STATUS=MR","FA_ADJUSTED=GAAP","Sort=A","Dates=H","DateFormat=P","Fill=—","Direction=H","UseDPDF=Y")</f>
        <v>10.6149</v>
      </c>
      <c r="DD71" s="15" t="e">
        <f ca="1">(_xll.BDP(C71,"BEST_ROE","best_fperiod_override=23Y"))/100</f>
        <v>#NAME?</v>
      </c>
      <c r="DF71" s="25" t="e">
        <f ca="1">(_xll.BDP($C71,"BEST_DIV_YLD","best_fperiod_override=19Y"))/100</f>
        <v>#NAME?</v>
      </c>
      <c r="DG71" s="25" t="e">
        <f ca="1">(_xll.BDP($C71,"BEST_DIV_YLD","best_fperiod_override=20Y"))/100</f>
        <v>#NAME?</v>
      </c>
      <c r="DH71" s="25" t="e">
        <f ca="1">(_xll.BDP($C71,"BEST_DIV_YLD","best_fperiod_override=21Y"))/100</f>
        <v>#NAME?</v>
      </c>
      <c r="DI71" s="25" t="e">
        <f ca="1">(_xll.BDP($C71,"BEST_DIV_YLD","best_fperiod_override=22Y"))/100</f>
        <v>#NAME?</v>
      </c>
      <c r="DJ71" s="25" t="e">
        <f ca="1">(_xll.BDP($C71,"BEST_DIV_YLD","best_fperiod_override=23Y"))/100</f>
        <v>#NAME?</v>
      </c>
      <c r="DL71" s="48" t="e" cm="1">
        <f t="array" aca="1" ref="DL71" ca="1">_xll.BDP($C71,$DL$12)/1000</f>
        <v>#NAME?</v>
      </c>
      <c r="DM71" s="48" t="e" cm="1">
        <f t="array" aca="1" ref="DM71" ca="1">_xll.BDP($C71,$DL$13)*1000</f>
        <v>#NAME?</v>
      </c>
      <c r="DN71" s="48" t="e">
        <f t="shared" ca="1" si="273"/>
        <v>#NAME?</v>
      </c>
      <c r="DO71" s="48" t="e" cm="1">
        <f t="array" aca="1" ref="DO71" ca="1">_xll.BDP($C71,$DL$15)*1000</f>
        <v>#NAME?</v>
      </c>
      <c r="DQ71" s="15" t="e" cm="1">
        <f t="array" aca="1" ref="DQ71" ca="1">_xll.BDP(C71,"WACC")</f>
        <v>#NAME?</v>
      </c>
      <c r="DR71" s="15" t="e" cm="1">
        <f t="array" aca="1" ref="DR71" ca="1">_xll.BDP(C71,"WACC_COST_EQUITY")</f>
        <v>#NAME?</v>
      </c>
      <c r="DS71" s="15" t="e" cm="1">
        <f t="array" aca="1" ref="DS71" ca="1">_xll.BDP(C71,"WACC_COST_EQUITY")</f>
        <v>#NAME?</v>
      </c>
      <c r="DU71" s="15" t="e" cm="1">
        <f t="array" aca="1" ref="DU71" ca="1">_xll.BDP(C71,"BEST_PE_RATIO")</f>
        <v>#NAME?</v>
      </c>
      <c r="DV71" s="15" t="e" cm="1">
        <f t="array" aca="1" ref="DV71" ca="1">_xll.BDP(C71,"FIVE_YR_AVG_PRICE_EARNINGS")</f>
        <v>#NAME?</v>
      </c>
      <c r="DW71" s="15" t="e" cm="1">
        <f t="array" aca="1" ref="DW71" ca="1">_xll.BDP(C71,"10_YEAR_MOVING_AVERAGE_PE")</f>
        <v>#NAME?</v>
      </c>
      <c r="DY71" s="15" t="e" cm="1">
        <f t="array" aca="1" ref="DY71" ca="1">_xll.BDP(C71,"BEST_CUR_EV_TO_EBITDA")</f>
        <v>#NAME?</v>
      </c>
      <c r="DZ71" s="15" t="e" cm="1">
        <f t="array" aca="1" ref="DZ71" ca="1">_xll.BDP(C71,"FIVE_YEAR_AVG_EV_TO_T12_EBITDA")</f>
        <v>#NAME?</v>
      </c>
      <c r="EB71" s="15" t="e" cm="1">
        <f t="array" aca="1" ref="EB71" ca="1">_xll.BDP(C71,"BEST_PX_BPS_RATIO")</f>
        <v>#NAME?</v>
      </c>
      <c r="EC71" s="15" t="e" cm="1">
        <f t="array" aca="1" ref="EC71" ca="1">_xll.BDP(C71,"FIVE_YEAR_AVG_PRICE_BOOK")</f>
        <v>#NAME?</v>
      </c>
      <c r="ED71" s="15" t="e" cm="1">
        <f t="array" aca="1" ref="ED71" ca="1">_xll.BDP(C71,"EV_TO_T12M_SALES")</f>
        <v>#NAME?</v>
      </c>
      <c r="EE71" s="15" t="e" cm="1">
        <f t="array" aca="1" ref="EE71" ca="1">_xll.BDP(C71,"AVERAGE_EV_TO_T12M_SALES")</f>
        <v>#NAME?</v>
      </c>
      <c r="EF71" s="15" t="e">
        <f ca="1">_xll.BDP(C71,"BEST_CURRENT_EV_BEST_SALES","best_fperiod_override=23Y")</f>
        <v>#NAME?</v>
      </c>
      <c r="EH71" s="15" t="e" cm="1">
        <f t="array" aca="1" ref="EH71" ca="1">_xll.BDP(C71,"CF_FREE_CASH_FLOW")</f>
        <v>#NAME?</v>
      </c>
      <c r="EI71" s="15" t="e" cm="1">
        <f t="array" aca="1" ref="EI71" ca="1">_xll.BDP(C71,"FREE_CASH_FLOW_YIELD")/100</f>
        <v>#NAME?</v>
      </c>
      <c r="EJ71" s="15" t="e" cm="1">
        <f t="array" aca="1" ref="EJ71" ca="1">_xll.BDP(C71,"TRAIL_12M_FREE_CASH_FLOW_PER_SH")</f>
        <v>#NAME?</v>
      </c>
      <c r="EL71" s="15" t="e" cm="1">
        <f t="array" aca="1" ref="EL71" ca="1">_xll.BDP(C71,"CF_CASH_FROM_OPER")</f>
        <v>#NAME?</v>
      </c>
      <c r="EM71" s="15" t="e" cm="1">
        <f t="array" aca="1" ref="EM71" ca="1">_xll.BDP(C71,"CF_CASH_FROM_INV_ACT")</f>
        <v>#NAME?</v>
      </c>
      <c r="EN71" s="15" t="e" cm="1">
        <f t="array" aca="1" ref="EN71" ca="1">_xll.BDP(C71,"CF_CASH_FROM_FNC_ACT")</f>
        <v>#NAME?</v>
      </c>
      <c r="EP71" s="15" t="e" cm="1">
        <f t="array" aca="1" ref="EP71" ca="1">_xll.BDP(C71,"TOT_ANALYST_REC")</f>
        <v>#NAME?</v>
      </c>
      <c r="EQ71" s="15" t="e" cm="1">
        <f t="array" aca="1" ref="EQ71" ca="1">_xll.BDP(C71,"TOT_BUY_REC")</f>
        <v>#NAME?</v>
      </c>
      <c r="ER71" s="15" t="e" cm="1">
        <f t="array" aca="1" ref="ER71" ca="1">_xll.BDP(C71,"TOT_HOLD_REC")</f>
        <v>#NAME?</v>
      </c>
      <c r="ES71" s="15" t="e" cm="1">
        <f t="array" aca="1" ref="ES71" ca="1">_xll.BDP(C71,"TOT_SELL_REC")</f>
        <v>#NAME?</v>
      </c>
      <c r="ET71" s="15" t="e" cm="1">
        <f t="array" aca="1" ref="ET71" ca="1">_xll.BDP(C71,"EQY_REC_CONS")</f>
        <v>#NAME?</v>
      </c>
      <c r="EV71" s="15" t="e" cm="1">
        <f t="array" aca="1" ref="EV71" ca="1">_xll.BDP(C71,"BEST_TARGET_HI")</f>
        <v>#NAME?</v>
      </c>
      <c r="EW71" s="15" t="e" cm="1">
        <f t="array" aca="1" ref="EW71" ca="1">_xll.BDP(C71,"BEST_TARGET_LO")</f>
        <v>#NAME?</v>
      </c>
      <c r="EX71" s="15" t="e" cm="1">
        <f t="array" aca="1" ref="EX71" ca="1">_xll.BDP(C71,"BEST_TARGET_MEDIAN")</f>
        <v>#NAME?</v>
      </c>
      <c r="EZ71" s="15" t="e" cm="1">
        <f t="array" aca="1" ref="EZ71" ca="1">_xll.BDP(C71,"BEST_TARGET_1WK_CHG")</f>
        <v>#NAME?</v>
      </c>
      <c r="FA71" s="15" t="e" cm="1">
        <f t="array" aca="1" ref="FA71" ca="1">_xll.BDP(C71,"BEST_TARGET_4WK_CHG")</f>
        <v>#NAME?</v>
      </c>
      <c r="FB71" s="15" t="e" cm="1">
        <f t="array" aca="1" ref="FB71" ca="1">_xll.BDP(C71,"BEST_TARGET_3MO_CHG")</f>
        <v>#NAME?</v>
      </c>
      <c r="FC71" s="15" t="e" cm="1">
        <f t="array" aca="1" ref="FC71" ca="1">_xll.BDP(C71,"BEST_TARGET_6MO_CHG")</f>
        <v>#NAME?</v>
      </c>
      <c r="FE71" s="15" t="e" cm="1">
        <f t="array" aca="1" ref="FE71" ca="1">_xll.BDP(C71,"ANNOUNCEMENT_DT")</f>
        <v>#NAME?</v>
      </c>
      <c r="FF71" s="15" t="e" cm="1">
        <f t="array" aca="1" ref="FF71" ca="1">_xll.BDP(C71,"EXPECTED_REPORT_DT")</f>
        <v>#NAME?</v>
      </c>
      <c r="FG71" s="15" t="e" cm="1">
        <f t="array" aca="1" ref="FG71" ca="1">_xll.BDP(C71,"EARNINGS_RELATED_IMPLIED_MOVE")</f>
        <v>#NAME?</v>
      </c>
      <c r="FI71" s="15" t="e" cm="1">
        <f t="array" aca="1" ref="FI71" ca="1">_xll.BDP(C71,"SALES_SURPRISE_LAST_QTR")</f>
        <v>#NAME?</v>
      </c>
      <c r="FJ71" s="15" t="e" cm="1">
        <f t="array" aca="1" ref="FJ71" ca="1">_xll.BDP(C71,"EPS_SURPRISE_LAST_QTR")</f>
        <v>#NAME?</v>
      </c>
      <c r="FL71" s="15" t="e">
        <f ca="1">(_xll.BDP(C71,"VOLUME_AVG_5D"))/1000</f>
        <v>#NAME?</v>
      </c>
      <c r="FM71" s="15" t="e">
        <f ca="1">(_xll.BDP(C71,"VOLUME_AVG_3M"))/1000</f>
        <v>#NAME?</v>
      </c>
      <c r="FN71" s="15" t="e">
        <f ca="1">(_xll.BDP(C71,"VOLUME_AVG_6M"))/1000</f>
        <v>#NAME?</v>
      </c>
      <c r="FP71" s="15" t="e" cm="1">
        <f t="array" aca="1" ref="FP71" ca="1">_xll.BDP(C71,"CIE_DES")</f>
        <v>#NAME?</v>
      </c>
      <c r="FQ71" s="15" t="s">
        <v>896</v>
      </c>
      <c r="FS71" s="15" t="e" cm="1">
        <f t="array" aca="1" ref="FS71" ca="1">_xll.BDP(C71,"HIGH_52WEEK")</f>
        <v>#NAME?</v>
      </c>
      <c r="FT71" s="15" t="e" cm="1">
        <f t="array" aca="1" ref="FT71" ca="1">_xll.BDP(C71,"LOW_52WEEK")</f>
        <v>#NAME?</v>
      </c>
      <c r="FV71" s="15" t="e" cm="1">
        <f t="array" aca="1" ref="FV71" ca="1">_xll.BDP(C71,"CHG_PCT_WTD")</f>
        <v>#NAME?</v>
      </c>
      <c r="FW71" s="15" t="e" cm="1">
        <f t="array" aca="1" ref="FW71" ca="1">_xll.BDP(C71,"CHG_PCT_MTD")</f>
        <v>#NAME?</v>
      </c>
      <c r="FX71" s="15" t="e" cm="1">
        <f t="array" aca="1" ref="FX71" ca="1">_xll.BDP(C71,"CHG_PCT_YTD")</f>
        <v>#NAME?</v>
      </c>
      <c r="FY71" s="15" t="e" cm="1">
        <f t="array" aca="1" ref="FY71" ca="1">_xll.BDP(C71,"CHG_PCT_1YR")</f>
        <v>#NAME?</v>
      </c>
      <c r="GA71" s="15" t="e">
        <f ca="1">_xll.BDP($C71,"BEST_NET_DEBT","best_fperiod_override=19Y")</f>
        <v>#NAME?</v>
      </c>
      <c r="GB71" s="15" t="e">
        <f ca="1">_xll.BDP($C71,"BEST_NET_DEBT","best_fperiod_override=20Y")</f>
        <v>#NAME?</v>
      </c>
      <c r="GC71" s="15" t="e">
        <f ca="1">_xll.BDP($C71,"BEST_NET_DEBT","best_fperiod_override=21Y")</f>
        <v>#NAME?</v>
      </c>
      <c r="GD71" s="15" t="e">
        <f ca="1">_xll.BDP($C71,"BEST_NET_DEBT","best_fperiod_override=22Y")</f>
        <v>#NAME?</v>
      </c>
      <c r="GE71" s="15" t="e">
        <f ca="1">_xll.BDP($C71,"BEST_NET_DEBT","best_fperiod_override=23Y")</f>
        <v>#NAME?</v>
      </c>
      <c r="GG71" s="15" t="e">
        <f t="shared" ca="1" si="274"/>
        <v>#NAME?</v>
      </c>
      <c r="GH71" s="15" t="e">
        <f t="shared" ca="1" si="275"/>
        <v>#NAME?</v>
      </c>
      <c r="GI71" s="15" t="e">
        <f t="shared" ca="1" si="276"/>
        <v>#NAME?</v>
      </c>
      <c r="GJ71" s="15" t="e">
        <f t="shared" ca="1" si="277"/>
        <v>#NAME?</v>
      </c>
      <c r="GK71" s="15" t="e">
        <f t="shared" ca="1" si="278"/>
        <v>#NAME?</v>
      </c>
      <c r="GM71" s="15" t="e" cm="1">
        <f t="array" aca="1" ref="GM71" ca="1">_xll.BDP(C71,"NET_DEBT_TO_EBITDA")</f>
        <v>#NAME?</v>
      </c>
      <c r="GN71" s="15" t="e" cm="1">
        <f t="array" aca="1" ref="GN71" ca="1">_xll.BDP(C71,"EBIT_TO_INT_EXP")</f>
        <v>#NAME?</v>
      </c>
      <c r="GO71" s="15" t="e" cm="1">
        <f t="array" aca="1" ref="GO71" ca="1">_xll.BDP(C71,"TOT_DEBT_TO_TOT_EQY")</f>
        <v>#NAME?</v>
      </c>
      <c r="GP71" s="15" t="e" cm="1">
        <f t="array" aca="1" ref="GP71" ca="1">_xll.BDP(C71,"TOT_DEBT_TO_TOT_ASSET")</f>
        <v>#NAME?</v>
      </c>
      <c r="GQ71" s="15" t="e" cm="1">
        <f t="array" aca="1" ref="GQ71" ca="1">_xll.BDP(C71,"ALTMAN_Z_SCORE")</f>
        <v>#NAME?</v>
      </c>
      <c r="GR71" s="15" t="e" cm="1">
        <f t="array" aca="1" ref="GR71" ca="1">_xll.BDP(C71,"CASH_%_CURRENT_MARKET_CAP")</f>
        <v>#NAME?</v>
      </c>
      <c r="GS71" s="15" t="e" cm="1">
        <f t="array" aca="1" ref="GS71" ca="1">_xll.BDP(C71,"CASH_TO_TOT_ASSET")</f>
        <v>#NAME?</v>
      </c>
      <c r="GU71" s="15" t="e" cm="1">
        <f t="array" aca="1" ref="GU71" ca="1">_xll.BDP(C71,"BOARD_SIZE")</f>
        <v>#NAME?</v>
      </c>
      <c r="GV71" s="15" t="e" cm="1">
        <f t="array" aca="1" ref="GV71" ca="1">_xll.BDP(C71,"PCT_INDEPENDENT_DIRECTORS")</f>
        <v>#NAME?</v>
      </c>
      <c r="GW71" s="15" t="e" cm="1">
        <f t="array" aca="1" ref="GW71" ca="1">_xll.BDP(C71,"BOARD_MEETING_ATTENDANCE_PCT")</f>
        <v>#NAME?</v>
      </c>
      <c r="GX71" s="15" t="e" cm="1">
        <f t="array" aca="1" ref="GX71" ca="1">_xll.BDP(C71,"BOARD_MEETINGS_PER_YR")</f>
        <v>#NAME?</v>
      </c>
      <c r="GY71" s="15" t="e" cm="1">
        <f t="array" aca="1" ref="GY71" ca="1">_xll.BDP(C71,"NUMBER_OF_WOMEN_ON_BOARD")</f>
        <v>#NAME?</v>
      </c>
      <c r="GZ71" s="15" t="e" cm="1">
        <f t="array" aca="1" ref="GZ71" ca="1">_xll.BDP(C71,"BOARD_AVERAGE_TENURE")</f>
        <v>#NAME?</v>
      </c>
      <c r="HA71" s="15" t="e" cm="1">
        <f t="array" aca="1" ref="HA71" ca="1">_xll.BDP(C71,"BOARD_AVERAGE_AGE")</f>
        <v>#NAME?</v>
      </c>
      <c r="HC71" s="15" t="e" cm="1">
        <f t="array" aca="1" ref="HC71" ca="1">_xll.BDP(C71,"TOT_COMP_AW_TO_CEO_&amp;_EQUIV")</f>
        <v>#NAME?</v>
      </c>
      <c r="HD71" s="15" t="e" cm="1">
        <f t="array" aca="1" ref="HD71" ca="1">_xll.BDP(C71,"TOT_COMPENSATION_AW_TO_EXECS")</f>
        <v>#NAME?</v>
      </c>
      <c r="HE71" s="15" t="e" cm="1">
        <f t="array" aca="1" ref="HE71" ca="1">_xll.BDP(C71,"CF_STOCK_BASED_COMPENSATION")</f>
        <v>#NAME?</v>
      </c>
      <c r="HF71" s="15" t="e" cm="1">
        <f t="array" aca="1" ref="HF71" ca="1">_xll.BDP(C71,"AVERAGE_BOD_TOTAL_COMPENSATION")</f>
        <v>#NAME?</v>
      </c>
      <c r="HH71" s="15" t="e" cm="1">
        <f t="array" aca="1" ref="HH71" ca="1">_xll.BDP(C71,"ISS_QUALITYSCORE")</f>
        <v>#NAME?</v>
      </c>
      <c r="HK71" s="15" t="e" cm="1">
        <f t="array" aca="1" ref="HK71" ca="1">_xll.BDP(C71,"EQY_SH_OUT")</f>
        <v>#NAME?</v>
      </c>
      <c r="HL71" s="15" t="e">
        <f t="shared" ca="1" si="279"/>
        <v>#NAME?</v>
      </c>
      <c r="HN71" s="15">
        <v>8.5</v>
      </c>
      <c r="HO71" s="15">
        <v>2</v>
      </c>
      <c r="HP71" s="39" t="e">
        <f t="shared" ca="1" si="280"/>
        <v>#NAME?</v>
      </c>
      <c r="HQ71" s="15" t="e">
        <f t="shared" ca="1" si="281"/>
        <v>#NAME?</v>
      </c>
      <c r="HS71" s="15" t="e">
        <f t="shared" ca="1" si="302"/>
        <v>#NAME?</v>
      </c>
      <c r="HU71" s="15" t="e">
        <f t="shared" ca="1" si="282"/>
        <v>#NAME?</v>
      </c>
      <c r="HW71" s="15" t="e">
        <f t="shared" ca="1" si="303"/>
        <v>#NAME?</v>
      </c>
      <c r="HY71" s="39" t="e">
        <f t="shared" ca="1" si="283"/>
        <v>#NAME?</v>
      </c>
      <c r="IA71" s="15" t="e">
        <f t="shared" ca="1" si="284"/>
        <v>#NAME?</v>
      </c>
      <c r="IB71" s="15" t="e">
        <f t="shared" ca="1" si="285"/>
        <v>#NAME?</v>
      </c>
      <c r="IC71" s="15" t="e">
        <f t="shared" ca="1" si="286"/>
        <v>#NAME?</v>
      </c>
      <c r="ID71" s="15" t="e">
        <f t="shared" ca="1" si="287"/>
        <v>#NAME?</v>
      </c>
      <c r="IE71" s="39" t="e">
        <f t="shared" ca="1" si="288"/>
        <v>#NAME?</v>
      </c>
      <c r="IF71" s="39">
        <f t="shared" si="289"/>
        <v>28.498996386164066</v>
      </c>
      <c r="IG71" s="39" t="e">
        <f t="shared" ca="1" si="290"/>
        <v>#NAME?</v>
      </c>
      <c r="II71" s="15">
        <f t="shared" si="304"/>
        <v>52</v>
      </c>
    </row>
    <row r="72" spans="1:243">
      <c r="A72" s="15">
        <f t="shared" si="305"/>
        <v>52</v>
      </c>
      <c r="B72" s="15" t="s">
        <v>108</v>
      </c>
      <c r="C72" s="15" t="s">
        <v>542</v>
      </c>
      <c r="D72" s="15" t="s">
        <v>107</v>
      </c>
      <c r="E72" s="15" t="str">
        <f t="shared" si="236"/>
        <v>BOEI34</v>
      </c>
      <c r="F72" s="15">
        <f t="shared" si="237"/>
        <v>52</v>
      </c>
      <c r="G72" s="15" t="str">
        <f t="shared" si="238"/>
        <v>Boeing Co/The</v>
      </c>
      <c r="H72" s="24">
        <v>3.3755600000000001E-3</v>
      </c>
      <c r="I72" s="15" t="e" cm="1">
        <f t="array" aca="1" ref="I72" ca="1">_xll.BDP(C72,"GICS_SECTOR_NAME")</f>
        <v>#NAME?</v>
      </c>
      <c r="J72" s="15" t="e">
        <f t="shared" ca="1" si="239"/>
        <v>#NAME?</v>
      </c>
      <c r="K72" s="46" t="e" cm="1">
        <f t="array" aca="1" ref="K72" ca="1">_xll.BDP(C72,"BEST_PE_RATIO")</f>
        <v>#NAME?</v>
      </c>
      <c r="L72" s="46" t="e" cm="1">
        <f t="array" aca="1" ref="L72" ca="1">_xll.BDP(C72,"px_last")</f>
        <v>#NAME?</v>
      </c>
      <c r="M72" s="15" t="e" cm="1">
        <f t="array" aca="1" ref="M72" ca="1">_xll.BDP(C72,"COUNTRY_FULL_NAME")</f>
        <v>#NAME?</v>
      </c>
      <c r="N72" s="15" t="e" cm="1">
        <f t="array" aca="1" ref="N72" ca="1">_xll.BDP(C72,"px_last")</f>
        <v>#NAME?</v>
      </c>
      <c r="O72" s="15" t="e" cm="1">
        <f t="array" aca="1" ref="O72" ca="1">_xll.BDP(C72,"CRNCY")</f>
        <v>#NAME?</v>
      </c>
      <c r="Q72" s="15" t="e" cm="1">
        <f t="array" aca="1" ref="Q72" ca="1">_xll.BDP(C72,"GICS_SECTOR_NAME")</f>
        <v>#NAME?</v>
      </c>
      <c r="R72" s="15" t="e" cm="1">
        <f t="array" aca="1" ref="R72" ca="1">_xll.BDP(C72,"GICS_INDUSTRY_NAME")</f>
        <v>#NAME?</v>
      </c>
      <c r="S72" s="15" t="e" cm="1">
        <f t="array" aca="1" ref="S72" ca="1">_xll.BDP(C72,"GICS_INDUSTRY_GROUP_NAME")</f>
        <v>#NAME?</v>
      </c>
      <c r="T72" s="15" t="e" cm="1">
        <f t="array" aca="1" ref="T72" ca="1">_xll.BDP(C72,"GICS_SUB_INDUSTRY_NAME")</f>
        <v>#NAME?</v>
      </c>
      <c r="U72" s="15" t="s">
        <v>1521</v>
      </c>
      <c r="V72" s="15">
        <f>_xll.BDH(C72,"SALES_REV_TURN","FY 2009","FY 2009","Currency=USD","Period=FY","BEST_FPERIOD_OVERRIDE=FY","FILING_STATUS=MR","SCALING_FORMAT=MLN","FA_ADJUSTED=Adjusted","Sort=A","Dates=H","DateFormat=P","Fill=—","Direction=H","UseDPDF=Y")</f>
        <v>68281</v>
      </c>
      <c r="W72" s="15">
        <f>_xll.BDH(C72,"SALES_REV_TURN","FY 2019","FY 2019","Currency=USD","Period=FY","BEST_FPERIOD_OVERRIDE=FY","FILING_STATUS=MR","SCALING_FORMAT=MLN","FA_ADJUSTED=Adjusted","Sort=A","Dates=H","DateFormat=P","Fill=—","Direction=H","UseDPDF=Y")</f>
        <v>76559</v>
      </c>
      <c r="X72" s="15">
        <f>_xll.BDH(C72,"SALES_REV_TURN","FY 2020","FY 2020","Currency=USD","Period=FY","BEST_FPERIOD_OVERRIDE=FY","FILING_STATUS=MR","SCALING_FORMAT=MLN","FA_ADJUSTED=Adjusted","Sort=A","Dates=H","DateFormat=P","Fill=—","Direction=H","UseDPDF=Y")</f>
        <v>58158</v>
      </c>
      <c r="Y72" s="15">
        <f>_xll.BDH(C72,"SALES_REV_TURN","FY 2021","FY 2021","Currency=USD","Period=FY","BEST_FPERIOD_OVERRIDE=FY","FILING_STATUS=MR","SCALING_FORMAT=MLN","FA_ADJUSTED=Adjusted","Sort=A","Dates=H","DateFormat=P","Fill=—","Direction=H","UseDPDF=Y")</f>
        <v>62286</v>
      </c>
      <c r="Z72" s="15">
        <f>_xll.BDH(C72,"SALES_REV_TURN","FY 2022","FY 2022","Currency=USD","Period=FY","BEST_FPERIOD_OVERRIDE=FY","FILING_STATUS=MR","SCALING_FORMAT=MLN","FA_ADJUSTED=Adjusted","Sort=A","Dates=H","DateFormat=P","Fill=—","Direction=H","UseDPDF=Y")</f>
        <v>66608</v>
      </c>
      <c r="AA72" s="15" t="e">
        <f ca="1">+_xll.BDP($C72,AA$15,"BEST_FPERIOD_OVERRIDE="&amp;AA$16)</f>
        <v>#NAME?</v>
      </c>
      <c r="AB72" s="15" t="e">
        <f ca="1">+_xll.BDP($C72,AB$15,"BEST_FPERIOD_OVERRIDE="&amp;AB$16)</f>
        <v>#NAME?</v>
      </c>
      <c r="AC72" s="15" t="e">
        <f ca="1">+_xll.BDP($C72,AC$15,"BEST_FPERIOD_OVERRIDE="&amp;AC$16)</f>
        <v>#NAME?</v>
      </c>
      <c r="AD72" s="15" t="e">
        <f ca="1">+_xll.BDP($C72,AD$15,"BEST_FPERIOD_OVERRIDE="&amp;AD$16)</f>
        <v>#NAME?</v>
      </c>
      <c r="AF72" s="25">
        <f t="shared" si="240"/>
        <v>-0.24035057929178805</v>
      </c>
      <c r="AG72" s="25">
        <f t="shared" si="241"/>
        <v>7.0979057051480554E-2</v>
      </c>
      <c r="AH72" s="25">
        <f t="shared" si="242"/>
        <v>6.9389589956009301E-2</v>
      </c>
      <c r="AI72" s="25" t="e">
        <f t="shared" ca="1" si="243"/>
        <v>#NAME?</v>
      </c>
      <c r="AJ72" s="25" t="e">
        <f t="shared" ca="1" si="244"/>
        <v>#NAME?</v>
      </c>
      <c r="AK72" s="25" t="e">
        <f t="shared" ca="1" si="245"/>
        <v>#NAME?</v>
      </c>
      <c r="AL72" s="25" t="e">
        <f t="shared" ca="1" si="291"/>
        <v>#NAME?</v>
      </c>
      <c r="AM72" s="25" t="e">
        <f t="shared" ca="1" si="246"/>
        <v>#NAME?</v>
      </c>
      <c r="AN72" s="25">
        <f t="shared" si="247"/>
        <v>1.1508735933917436E-2</v>
      </c>
      <c r="AP72" s="15">
        <f>_xll.BDH(C72,"EBITDA","FY 2009","FY 2009","Currency=USD","Period=FY","BEST_FPERIOD_OVERRIDE=FY","FILING_STATUS=MR","SCALING_FORMAT=MLN","FA_ADJUSTED=Adjusted","Sort=A","Dates=H","DateFormat=P","Fill=—","Direction=H","UseDPDF=Y")</f>
        <v>7272</v>
      </c>
      <c r="AQ72" s="15">
        <f>_xll.BDH(C72,"EBITDA","FY 2019","FY 2019","Currency=USD","Period=FY","BEST_FPERIOD_OVERRIDE=FY","FILING_STATUS=MR","SCALING_FORMAT=MLN","FA_ADJUSTED=Adjusted","Sort=A","Dates=H","DateFormat=P","Fill=—","Direction=H","UseDPDF=Y")</f>
        <v>8987</v>
      </c>
      <c r="AR72" s="15">
        <f>_xll.BDH(C72,"EBITDA","FY 2020","FY 2020","Currency=USD","Period=FY","BEST_FPERIOD_OVERRIDE=FY","FILING_STATUS=MR","SCALING_FORMAT=MLN","FA_ADJUSTED=Adjusted","Sort=A","Dates=H","DateFormat=P","Fill=—","Direction=H","UseDPDF=Y")</f>
        <v>-11407</v>
      </c>
      <c r="AS72" s="15">
        <f>_xll.BDH(C72,"EBITDA","FY 2021","FY 2021","Currency=USD","Period=FY","BEST_FPERIOD_OVERRIDE=FY","FILING_STATUS=MR","SCALING_FORMAT=MLN","FA_ADJUSTED=Adjusted","Sort=A","Dates=H","DateFormat=P","Fill=—","Direction=H","UseDPDF=Y")</f>
        <v>1697</v>
      </c>
      <c r="AT72" s="15">
        <f>_xll.BDH(C72,"EBITDA","FY 2022","FY 2022","Currency=USD","Period=FY","BEST_FPERIOD_OVERRIDE=FY","FILING_STATUS=MR","SCALING_FORMAT=MLN","FA_ADJUSTED=Adjusted","Sort=A","Dates=H","DateFormat=P","Fill=—","Direction=H","UseDPDF=Y")</f>
        <v>-2219</v>
      </c>
      <c r="AU72" s="15" t="e">
        <f ca="1">+_xll.BDP($C72,AU$15,"BEST_FPERIOD_OVERRIDE="&amp;AU$16)</f>
        <v>#NAME?</v>
      </c>
      <c r="AV72" s="15" t="e">
        <f ca="1">+_xll.BDP($C72,AV$15,"BEST_FPERIOD_OVERRIDE="&amp;AV$16)</f>
        <v>#NAME?</v>
      </c>
      <c r="AW72" s="15" t="e">
        <f ca="1">+_xll.BDP($C72,AW$15,"BEST_FPERIOD_OVERRIDE="&amp;AW$16)</f>
        <v>#NAME?</v>
      </c>
      <c r="AX72" s="15" t="e">
        <f ca="1">+_xll.BDP($C72,AX$15,"BEST_FPERIOD_OVERRIDE="&amp;AX$16)</f>
        <v>#NAME?</v>
      </c>
      <c r="AZ72" s="25">
        <f t="shared" si="248"/>
        <v>-2.2692778457772338</v>
      </c>
      <c r="BA72" s="25">
        <f t="shared" si="249"/>
        <v>-1.1487683001665645</v>
      </c>
      <c r="BB72" s="25">
        <f t="shared" si="250"/>
        <v>-2.3076016499705361</v>
      </c>
      <c r="BC72" s="25" t="e">
        <f t="shared" ca="1" si="251"/>
        <v>#NAME?</v>
      </c>
      <c r="BD72" s="25" t="e">
        <f t="shared" ca="1" si="252"/>
        <v>#NAME?</v>
      </c>
      <c r="BE72" s="25" t="e">
        <f t="shared" ca="1" si="253"/>
        <v>#NAME?</v>
      </c>
      <c r="BF72" s="25" t="e">
        <f t="shared" ca="1" si="292"/>
        <v>#NAME?</v>
      </c>
      <c r="BG72" s="25" t="e">
        <f t="shared" ca="1" si="254"/>
        <v>#NAME?</v>
      </c>
      <c r="BH72" s="25">
        <f t="shared" si="255"/>
        <v>2.140054946094927E-2</v>
      </c>
      <c r="BJ72" s="25">
        <f t="shared" si="256"/>
        <v>0.11738659073394375</v>
      </c>
      <c r="BK72" s="25">
        <f t="shared" si="257"/>
        <v>-0.19613810653736374</v>
      </c>
      <c r="BL72" s="25">
        <f t="shared" si="258"/>
        <v>2.7245287865651991E-2</v>
      </c>
      <c r="BM72" s="25">
        <f t="shared" si="259"/>
        <v>-3.3314316598606772E-2</v>
      </c>
      <c r="BN72" s="25" t="e">
        <f t="shared" ca="1" si="260"/>
        <v>#NAME?</v>
      </c>
      <c r="BO72" s="25" t="e">
        <f t="shared" ca="1" si="261"/>
        <v>#NAME?</v>
      </c>
      <c r="BP72" s="25" t="e">
        <f t="shared" ca="1" si="262"/>
        <v>#NAME?</v>
      </c>
      <c r="BQ72" s="25" t="e">
        <f t="shared" ca="1" si="263"/>
        <v>#NAME?</v>
      </c>
      <c r="BR72" s="15">
        <f>_xll.BDH(C72,"EARN_FOR_COMMON","FY 2009","FY 2009","Currency=USD","Period=FY","BEST_FPERIOD_OVERRIDE=FY","FILING_STATUS=MR","SCALING_FORMAT=MLN","FA_ADJUSTED=Adjusted","Sort=A","Dates=H","DateFormat=P","Fill=—","Direction=H","UseDPDF=Y")</f>
        <v>3811.83</v>
      </c>
      <c r="BS72" s="15">
        <f>_xll.BDH(C72,"EARN_FOR_COMMON","FY 2019","FY 2019","Currency=USD","Period=FY","BEST_FPERIOD_OVERRIDE=FY","FILING_STATUS=MR","SCALING_FORMAT=MLN","FA_ADJUSTED=Adjusted","Sort=A","Dates=H","DateFormat=P","Fill=—","Direction=H","UseDPDF=Y")</f>
        <v>5631.15</v>
      </c>
      <c r="BT72" s="15">
        <f>_xll.BDH(C72,"EARN_FOR_COMMON","FY 2020","FY 2020","Currency=USD","Period=FY","BEST_FPERIOD_OVERRIDE=FY","FILING_STATUS=MR","SCALING_FORMAT=MLN","FA_ADJUSTED=Adjusted","Sort=A","Dates=H","DateFormat=P","Fill=—","Direction=H","UseDPDF=Y")</f>
        <v>-13057.68</v>
      </c>
      <c r="BU72" s="15">
        <f>_xll.BDH(C72,"EARN_FOR_COMMON","FY 2021","FY 2021","Currency=USD","Period=FY","BEST_FPERIOD_OVERRIDE=FY","FILING_STATUS=MR","SCALING_FORMAT=MLN","FA_ADJUSTED=Adjusted","Sort=A","Dates=H","DateFormat=P","Fill=—","Direction=H","UseDPDF=Y")</f>
        <v>-2923.41</v>
      </c>
      <c r="BV72" s="15">
        <f>_xll.BDH(C72,"EARN_FOR_COMMON","FY 2022","FY 2022","Currency=USD","Period=FY","BEST_FPERIOD_OVERRIDE=FY","FILING_STATUS=MR","SCALING_FORMAT=MLN","FA_ADJUSTED=Adjusted","Sort=A","Dates=H","DateFormat=P","Fill=—","Direction=H","UseDPDF=Y")</f>
        <v>-6440.96</v>
      </c>
      <c r="BW72" s="15" t="e">
        <f ca="1">+_xll.BDP($C72,BW$15,"BEST_FPERIOD_OVERRIDE="&amp;BW$16)</f>
        <v>#NAME?</v>
      </c>
      <c r="BX72" s="15" t="e">
        <f ca="1">+_xll.BDP($C72,BX$15,"BEST_FPERIOD_OVERRIDE="&amp;BX$16)</f>
        <v>#NAME?</v>
      </c>
      <c r="BY72" s="15" t="e">
        <f ca="1">+_xll.BDP($C72,BY$15,"BEST_FPERIOD_OVERRIDE="&amp;BY$16)</f>
        <v>#NAME?</v>
      </c>
      <c r="BZ72" s="15" t="e">
        <f ca="1">+_xll.BDP($C72,BZ$15,"BEST_FPERIOD_OVERRIDE="&amp;BZ$16)</f>
        <v>#NAME?</v>
      </c>
      <c r="CB72" s="25">
        <f t="shared" si="264"/>
        <v>-3.3188300791135026</v>
      </c>
      <c r="CC72" s="25">
        <f t="shared" si="265"/>
        <v>-0.77611566526366094</v>
      </c>
      <c r="CD72" s="25">
        <f t="shared" si="266"/>
        <v>1.2032352629292506</v>
      </c>
      <c r="CE72" s="25" t="e">
        <f t="shared" ca="1" si="267"/>
        <v>#NAME?</v>
      </c>
      <c r="CF72" s="25" t="e">
        <f t="shared" ca="1" si="268"/>
        <v>#NAME?</v>
      </c>
      <c r="CG72" s="25" t="e">
        <f t="shared" ca="1" si="269"/>
        <v>#NAME?</v>
      </c>
      <c r="CH72" s="25" t="e">
        <f t="shared" ca="1" si="293"/>
        <v>#NAME?</v>
      </c>
      <c r="CI72" s="25" t="e">
        <f t="shared" ca="1" si="270"/>
        <v>#NAME?</v>
      </c>
      <c r="CJ72" s="25">
        <f t="shared" si="271"/>
        <v>3.9791725898298491E-2</v>
      </c>
      <c r="CM72" s="25">
        <f t="shared" si="294"/>
        <v>7.3553076712078266E-2</v>
      </c>
      <c r="CN72" s="25">
        <f t="shared" si="295"/>
        <v>-0.22452078819766844</v>
      </c>
      <c r="CO72" s="25">
        <f t="shared" si="296"/>
        <v>-4.6935266351989212E-2</v>
      </c>
      <c r="CP72" s="25">
        <f t="shared" si="297"/>
        <v>-9.6699495556089365E-2</v>
      </c>
      <c r="CQ72" s="25" t="e">
        <f t="shared" ca="1" si="298"/>
        <v>#NAME?</v>
      </c>
      <c r="CR72" s="25" t="e">
        <f t="shared" ca="1" si="299"/>
        <v>#NAME?</v>
      </c>
      <c r="CS72" s="25" t="e">
        <f t="shared" ca="1" si="300"/>
        <v>#NAME?</v>
      </c>
      <c r="CT72" s="15" t="e">
        <f t="shared" ca="1" si="301"/>
        <v>#NAME?</v>
      </c>
      <c r="CU72" s="25">
        <f>_xll.BDH($C72,"RETURN_ON_INV_CAPITAL","FY 2019","FY 2019","Currency=USD","Period=FY","BEST_FPERIOD_OVERRIDE=FY","FILING_STATUS=MR","FA_ADJUSTED=GAAP","Sort=A","Dates=H","DateFormat=P","Fill=—","Direction=H","UseDPDF=Y")/100</f>
        <v>-4.4048999999999998E-2</v>
      </c>
      <c r="CV72" s="25">
        <f>_xll.BDH($C72,"RETURN_ON_INV_CAPITAL","FY 2020","FY 2020","Currency=USD","Period=FY","BEST_FPERIOD_OVERRIDE=FY","FILING_STATUS=MR","FA_ADJUSTED=GAAP","Sort=A","Dates=H","DateFormat=P","Fill=—","Direction=H","UseDPDF=Y")/100</f>
        <v>-0.32270200000000004</v>
      </c>
      <c r="CW72" s="25">
        <f>_xll.BDH($C72,"RETURN_ON_INV_CAPITAL","FY 2021","FY 2021","Currency=USD","Period=FY","BEST_FPERIOD_OVERRIDE=FY","FILING_STATUS=MR","FA_ADJUSTED=GAAP","Sort=A","Dates=H","DateFormat=P","Fill=—","Direction=H","UseDPDF=Y")/100</f>
        <v>-6.7611999999999992E-2</v>
      </c>
      <c r="CX72" s="25" t="e">
        <f>_xll.BDH(C72,"RETURN_COM_EQY","FY 2022","FY 2022","Currency=USD","Period=FY","BEST_FPERIOD_OVERRIDE=FY","FILING_STATUS=MR","FA_ADJUSTED=GAAP","Sort=A","Dates=H","DateFormat=P","Fill=—","Direction=H","UseDPDF=Y")/100</f>
        <v>#VALUE!</v>
      </c>
      <c r="CZ72" s="15" t="e">
        <f>_xll.BDH($C72,"RETURN_COM_EQY","FY 2019","FY 2019","Currency=USD","Period=FY","BEST_FPERIOD_OVERRIDE=FY","FILING_STATUS=MR","FA_ADJUSTED=GAAP","Sort=A","Dates=H","DateFormat=P","Fill=—","Direction=H","UseDPDF=Y")/100</f>
        <v>#VALUE!</v>
      </c>
      <c r="DA72" s="15" t="e">
        <f>_xll.BDH($C72,"RETURN_COM_EQY","FY 2020","FY 2020","Currency=USD","Period=FY","BEST_FPERIOD_OVERRIDE=FY","FILING_STATUS=MR","FA_ADJUSTED=GAAP","Sort=A","Dates=H","DateFormat=P","Fill=—","Direction=H","UseDPDF=Y")/100</f>
        <v>#VALUE!</v>
      </c>
      <c r="DB72" s="15" t="e">
        <f>_xll.BDH($C72,"RETURN_COM_EQY","FY 2021","FY 2021","Currency=USD","Period=FY","BEST_FPERIOD_OVERRIDE=FY","FILING_STATUS=MR","FA_ADJUSTED=GAAP","Sort=A","Dates=H","DateFormat=P","Fill=—","Direction=H","UseDPDF=Y")/100</f>
        <v>#VALUE!</v>
      </c>
      <c r="DC72" s="25" t="str">
        <f>_xll.BDH(C72,"RETURN_COM_EQY","FY 2022","FY 2022","Currency=USD","Period=FY","BEST_FPERIOD_OVERRIDE=FY","FILING_STATUS=MR","FA_ADJUSTED=GAAP","Sort=A","Dates=H","DateFormat=P","Fill=—","Direction=H","UseDPDF=Y")</f>
        <v>—</v>
      </c>
      <c r="DD72" s="15" t="e">
        <f ca="1">(_xll.BDP(C72,"BEST_ROE","best_fperiod_override=23Y"))/100</f>
        <v>#NAME?</v>
      </c>
      <c r="DF72" s="25" t="e">
        <f ca="1">(_xll.BDP($C72,"BEST_DIV_YLD","best_fperiod_override=19Y"))/100</f>
        <v>#NAME?</v>
      </c>
      <c r="DG72" s="25" t="e">
        <f ca="1">(_xll.BDP($C72,"BEST_DIV_YLD","best_fperiod_override=20Y"))/100</f>
        <v>#NAME?</v>
      </c>
      <c r="DH72" s="25" t="e">
        <f ca="1">(_xll.BDP($C72,"BEST_DIV_YLD","best_fperiod_override=21Y"))/100</f>
        <v>#NAME?</v>
      </c>
      <c r="DI72" s="25" t="e">
        <f ca="1">(_xll.BDP($C72,"BEST_DIV_YLD","best_fperiod_override=22Y"))/100</f>
        <v>#NAME?</v>
      </c>
      <c r="DJ72" s="25" t="e">
        <f ca="1">(_xll.BDP($C72,"BEST_DIV_YLD","best_fperiod_override=23Y"))/100</f>
        <v>#NAME?</v>
      </c>
      <c r="DL72" s="48" t="e" cm="1">
        <f t="array" aca="1" ref="DL72" ca="1">_xll.BDP($C72,$DL$12)/1000</f>
        <v>#NAME?</v>
      </c>
      <c r="DM72" s="48" t="e" cm="1">
        <f t="array" aca="1" ref="DM72" ca="1">_xll.BDP($C72,$DL$13)*1000</f>
        <v>#NAME?</v>
      </c>
      <c r="DN72" s="48" t="e">
        <f t="shared" ca="1" si="273"/>
        <v>#NAME?</v>
      </c>
      <c r="DO72" s="48" t="e" cm="1">
        <f t="array" aca="1" ref="DO72" ca="1">_xll.BDP($C72,$DL$15)*1000</f>
        <v>#NAME?</v>
      </c>
      <c r="DQ72" s="15" t="e" cm="1">
        <f t="array" aca="1" ref="DQ72" ca="1">_xll.BDP(C72,"WACC")</f>
        <v>#NAME?</v>
      </c>
      <c r="DR72" s="15" t="e" cm="1">
        <f t="array" aca="1" ref="DR72" ca="1">_xll.BDP(C72,"WACC_COST_EQUITY")</f>
        <v>#NAME?</v>
      </c>
      <c r="DS72" s="15" t="e" cm="1">
        <f t="array" aca="1" ref="DS72" ca="1">_xll.BDP(C72,"WACC_COST_EQUITY")</f>
        <v>#NAME?</v>
      </c>
      <c r="DU72" s="15" t="e" cm="1">
        <f t="array" aca="1" ref="DU72" ca="1">_xll.BDP(C72,"BEST_PE_RATIO")</f>
        <v>#NAME?</v>
      </c>
      <c r="DV72" s="15" t="e" cm="1">
        <f t="array" aca="1" ref="DV72" ca="1">_xll.BDP(C72,"FIVE_YR_AVG_PRICE_EARNINGS")</f>
        <v>#NAME?</v>
      </c>
      <c r="DW72" s="15" t="e" cm="1">
        <f t="array" aca="1" ref="DW72" ca="1">_xll.BDP(C72,"10_YEAR_MOVING_AVERAGE_PE")</f>
        <v>#NAME?</v>
      </c>
      <c r="DY72" s="15" t="e" cm="1">
        <f t="array" aca="1" ref="DY72" ca="1">_xll.BDP(C72,"BEST_CUR_EV_TO_EBITDA")</f>
        <v>#NAME?</v>
      </c>
      <c r="DZ72" s="15" t="e" cm="1">
        <f t="array" aca="1" ref="DZ72" ca="1">_xll.BDP(C72,"FIVE_YEAR_AVG_EV_TO_T12_EBITDA")</f>
        <v>#NAME?</v>
      </c>
      <c r="EB72" s="15" t="e" cm="1">
        <f t="array" aca="1" ref="EB72" ca="1">_xll.BDP(C72,"BEST_PX_BPS_RATIO")</f>
        <v>#NAME?</v>
      </c>
      <c r="EC72" s="15" t="e" cm="1">
        <f t="array" aca="1" ref="EC72" ca="1">_xll.BDP(C72,"FIVE_YEAR_AVG_PRICE_BOOK")</f>
        <v>#NAME?</v>
      </c>
      <c r="ED72" s="15" t="e" cm="1">
        <f t="array" aca="1" ref="ED72" ca="1">_xll.BDP(C72,"EV_TO_T12M_SALES")</f>
        <v>#NAME?</v>
      </c>
      <c r="EE72" s="15" t="e" cm="1">
        <f t="array" aca="1" ref="EE72" ca="1">_xll.BDP(C72,"AVERAGE_EV_TO_T12M_SALES")</f>
        <v>#NAME?</v>
      </c>
      <c r="EF72" s="15" t="e">
        <f ca="1">_xll.BDP(C72,"BEST_CURRENT_EV_BEST_SALES","best_fperiod_override=23Y")</f>
        <v>#NAME?</v>
      </c>
      <c r="EH72" s="15" t="e" cm="1">
        <f t="array" aca="1" ref="EH72" ca="1">_xll.BDP(C72,"CF_FREE_CASH_FLOW")</f>
        <v>#NAME?</v>
      </c>
      <c r="EI72" s="15" t="e" cm="1">
        <f t="array" aca="1" ref="EI72" ca="1">_xll.BDP(C72,"FREE_CASH_FLOW_YIELD")/100</f>
        <v>#NAME?</v>
      </c>
      <c r="EJ72" s="15" t="e" cm="1">
        <f t="array" aca="1" ref="EJ72" ca="1">_xll.BDP(C72,"TRAIL_12M_FREE_CASH_FLOW_PER_SH")</f>
        <v>#NAME?</v>
      </c>
      <c r="EL72" s="15" t="e" cm="1">
        <f t="array" aca="1" ref="EL72" ca="1">_xll.BDP(C72,"CF_CASH_FROM_OPER")</f>
        <v>#NAME?</v>
      </c>
      <c r="EM72" s="15" t="e" cm="1">
        <f t="array" aca="1" ref="EM72" ca="1">_xll.BDP(C72,"CF_CASH_FROM_INV_ACT")</f>
        <v>#NAME?</v>
      </c>
      <c r="EN72" s="15" t="e" cm="1">
        <f t="array" aca="1" ref="EN72" ca="1">_xll.BDP(C72,"CF_CASH_FROM_FNC_ACT")</f>
        <v>#NAME?</v>
      </c>
      <c r="EP72" s="15" t="e" cm="1">
        <f t="array" aca="1" ref="EP72" ca="1">_xll.BDP(C72,"TOT_ANALYST_REC")</f>
        <v>#NAME?</v>
      </c>
      <c r="EQ72" s="15" t="e" cm="1">
        <f t="array" aca="1" ref="EQ72" ca="1">_xll.BDP(C72,"TOT_BUY_REC")</f>
        <v>#NAME?</v>
      </c>
      <c r="ER72" s="15" t="e" cm="1">
        <f t="array" aca="1" ref="ER72" ca="1">_xll.BDP(C72,"TOT_HOLD_REC")</f>
        <v>#NAME?</v>
      </c>
      <c r="ES72" s="15" t="e" cm="1">
        <f t="array" aca="1" ref="ES72" ca="1">_xll.BDP(C72,"TOT_SELL_REC")</f>
        <v>#NAME?</v>
      </c>
      <c r="ET72" s="15" t="e" cm="1">
        <f t="array" aca="1" ref="ET72" ca="1">_xll.BDP(C72,"EQY_REC_CONS")</f>
        <v>#NAME?</v>
      </c>
      <c r="EV72" s="15" t="e" cm="1">
        <f t="array" aca="1" ref="EV72" ca="1">_xll.BDP(C72,"BEST_TARGET_HI")</f>
        <v>#NAME?</v>
      </c>
      <c r="EW72" s="15" t="e" cm="1">
        <f t="array" aca="1" ref="EW72" ca="1">_xll.BDP(C72,"BEST_TARGET_LO")</f>
        <v>#NAME?</v>
      </c>
      <c r="EX72" s="15" t="e" cm="1">
        <f t="array" aca="1" ref="EX72" ca="1">_xll.BDP(C72,"BEST_TARGET_MEDIAN")</f>
        <v>#NAME?</v>
      </c>
      <c r="EZ72" s="15" t="e" cm="1">
        <f t="array" aca="1" ref="EZ72" ca="1">_xll.BDP(C72,"BEST_TARGET_1WK_CHG")</f>
        <v>#NAME?</v>
      </c>
      <c r="FA72" s="15" t="e" cm="1">
        <f t="array" aca="1" ref="FA72" ca="1">_xll.BDP(C72,"BEST_TARGET_4WK_CHG")</f>
        <v>#NAME?</v>
      </c>
      <c r="FB72" s="15" t="e" cm="1">
        <f t="array" aca="1" ref="FB72" ca="1">_xll.BDP(C72,"BEST_TARGET_3MO_CHG")</f>
        <v>#NAME?</v>
      </c>
      <c r="FC72" s="15" t="e" cm="1">
        <f t="array" aca="1" ref="FC72" ca="1">_xll.BDP(C72,"BEST_TARGET_6MO_CHG")</f>
        <v>#NAME?</v>
      </c>
      <c r="FE72" s="15" t="e" cm="1">
        <f t="array" aca="1" ref="FE72" ca="1">_xll.BDP(C72,"ANNOUNCEMENT_DT")</f>
        <v>#NAME?</v>
      </c>
      <c r="FF72" s="15" t="e" cm="1">
        <f t="array" aca="1" ref="FF72" ca="1">_xll.BDP(C72,"EXPECTED_REPORT_DT")</f>
        <v>#NAME?</v>
      </c>
      <c r="FG72" s="15" t="e" cm="1">
        <f t="array" aca="1" ref="FG72" ca="1">_xll.BDP(C72,"EARNINGS_RELATED_IMPLIED_MOVE")</f>
        <v>#NAME?</v>
      </c>
      <c r="FI72" s="15" t="e" cm="1">
        <f t="array" aca="1" ref="FI72" ca="1">_xll.BDP(C72,"SALES_SURPRISE_LAST_QTR")</f>
        <v>#NAME?</v>
      </c>
      <c r="FJ72" s="15" t="e" cm="1">
        <f t="array" aca="1" ref="FJ72" ca="1">_xll.BDP(C72,"EPS_SURPRISE_LAST_QTR")</f>
        <v>#NAME?</v>
      </c>
      <c r="FL72" s="15" t="e">
        <f ca="1">(_xll.BDP(C72,"VOLUME_AVG_5D"))/1000</f>
        <v>#NAME?</v>
      </c>
      <c r="FM72" s="15" t="e">
        <f ca="1">(_xll.BDP(C72,"VOLUME_AVG_3M"))/1000</f>
        <v>#NAME?</v>
      </c>
      <c r="FN72" s="15" t="e">
        <f ca="1">(_xll.BDP(C72,"VOLUME_AVG_6M"))/1000</f>
        <v>#NAME?</v>
      </c>
      <c r="FP72" s="15" t="e" cm="1">
        <f t="array" aca="1" ref="FP72" ca="1">_xll.BDP(C72,"CIE_DES")</f>
        <v>#NAME?</v>
      </c>
      <c r="FQ72" s="15" t="s">
        <v>897</v>
      </c>
      <c r="FS72" s="15" t="e" cm="1">
        <f t="array" aca="1" ref="FS72" ca="1">_xll.BDP(C72,"HIGH_52WEEK")</f>
        <v>#NAME?</v>
      </c>
      <c r="FT72" s="15" t="e" cm="1">
        <f t="array" aca="1" ref="FT72" ca="1">_xll.BDP(C72,"LOW_52WEEK")</f>
        <v>#NAME?</v>
      </c>
      <c r="FV72" s="15" t="e" cm="1">
        <f t="array" aca="1" ref="FV72" ca="1">_xll.BDP(C72,"CHG_PCT_WTD")</f>
        <v>#NAME?</v>
      </c>
      <c r="FW72" s="15" t="e" cm="1">
        <f t="array" aca="1" ref="FW72" ca="1">_xll.BDP(C72,"CHG_PCT_MTD")</f>
        <v>#NAME?</v>
      </c>
      <c r="FX72" s="15" t="e" cm="1">
        <f t="array" aca="1" ref="FX72" ca="1">_xll.BDP(C72,"CHG_PCT_YTD")</f>
        <v>#NAME?</v>
      </c>
      <c r="FY72" s="15" t="e" cm="1">
        <f t="array" aca="1" ref="FY72" ca="1">_xll.BDP(C72,"CHG_PCT_1YR")</f>
        <v>#NAME?</v>
      </c>
      <c r="GA72" s="15" t="e">
        <f ca="1">_xll.BDP($C72,"BEST_NET_DEBT","best_fperiod_override=19Y")</f>
        <v>#NAME?</v>
      </c>
      <c r="GB72" s="15" t="e">
        <f ca="1">_xll.BDP($C72,"BEST_NET_DEBT","best_fperiod_override=20Y")</f>
        <v>#NAME?</v>
      </c>
      <c r="GC72" s="15" t="e">
        <f ca="1">_xll.BDP($C72,"BEST_NET_DEBT","best_fperiod_override=21Y")</f>
        <v>#NAME?</v>
      </c>
      <c r="GD72" s="15" t="e">
        <f ca="1">_xll.BDP($C72,"BEST_NET_DEBT","best_fperiod_override=22Y")</f>
        <v>#NAME?</v>
      </c>
      <c r="GE72" s="15" t="e">
        <f ca="1">_xll.BDP($C72,"BEST_NET_DEBT","best_fperiod_override=23Y")</f>
        <v>#NAME?</v>
      </c>
      <c r="GG72" s="15" t="e">
        <f t="shared" ca="1" si="274"/>
        <v>#NAME?</v>
      </c>
      <c r="GH72" s="15" t="e">
        <f t="shared" ca="1" si="275"/>
        <v>#NAME?</v>
      </c>
      <c r="GI72" s="15" t="e">
        <f t="shared" ca="1" si="276"/>
        <v>#NAME?</v>
      </c>
      <c r="GJ72" s="15" t="e">
        <f t="shared" ca="1" si="277"/>
        <v>#NAME?</v>
      </c>
      <c r="GK72" s="15" t="e">
        <f t="shared" ca="1" si="278"/>
        <v>#NAME?</v>
      </c>
      <c r="GM72" s="15" t="e" cm="1">
        <f t="array" aca="1" ref="GM72" ca="1">_xll.BDP(C72,"NET_DEBT_TO_EBITDA")</f>
        <v>#NAME?</v>
      </c>
      <c r="GN72" s="15" t="e" cm="1">
        <f t="array" aca="1" ref="GN72" ca="1">_xll.BDP(C72,"EBIT_TO_INT_EXP")</f>
        <v>#NAME?</v>
      </c>
      <c r="GO72" s="15" t="e" cm="1">
        <f t="array" aca="1" ref="GO72" ca="1">_xll.BDP(C72,"TOT_DEBT_TO_TOT_EQY")</f>
        <v>#NAME?</v>
      </c>
      <c r="GP72" s="15" t="e" cm="1">
        <f t="array" aca="1" ref="GP72" ca="1">_xll.BDP(C72,"TOT_DEBT_TO_TOT_ASSET")</f>
        <v>#NAME?</v>
      </c>
      <c r="GQ72" s="15" t="e" cm="1">
        <f t="array" aca="1" ref="GQ72" ca="1">_xll.BDP(C72,"ALTMAN_Z_SCORE")</f>
        <v>#NAME?</v>
      </c>
      <c r="GR72" s="15" t="e" cm="1">
        <f t="array" aca="1" ref="GR72" ca="1">_xll.BDP(C72,"CASH_%_CURRENT_MARKET_CAP")</f>
        <v>#NAME?</v>
      </c>
      <c r="GS72" s="15" t="e" cm="1">
        <f t="array" aca="1" ref="GS72" ca="1">_xll.BDP(C72,"CASH_TO_TOT_ASSET")</f>
        <v>#NAME?</v>
      </c>
      <c r="GU72" s="15" t="e" cm="1">
        <f t="array" aca="1" ref="GU72" ca="1">_xll.BDP(C72,"BOARD_SIZE")</f>
        <v>#NAME?</v>
      </c>
      <c r="GV72" s="15" t="e" cm="1">
        <f t="array" aca="1" ref="GV72" ca="1">_xll.BDP(C72,"PCT_INDEPENDENT_DIRECTORS")</f>
        <v>#NAME?</v>
      </c>
      <c r="GW72" s="15" t="e" cm="1">
        <f t="array" aca="1" ref="GW72" ca="1">_xll.BDP(C72,"BOARD_MEETING_ATTENDANCE_PCT")</f>
        <v>#NAME?</v>
      </c>
      <c r="GX72" s="15" t="e" cm="1">
        <f t="array" aca="1" ref="GX72" ca="1">_xll.BDP(C72,"BOARD_MEETINGS_PER_YR")</f>
        <v>#NAME?</v>
      </c>
      <c r="GY72" s="15" t="e" cm="1">
        <f t="array" aca="1" ref="GY72" ca="1">_xll.BDP(C72,"NUMBER_OF_WOMEN_ON_BOARD")</f>
        <v>#NAME?</v>
      </c>
      <c r="GZ72" s="15" t="e" cm="1">
        <f t="array" aca="1" ref="GZ72" ca="1">_xll.BDP(C72,"BOARD_AVERAGE_TENURE")</f>
        <v>#NAME?</v>
      </c>
      <c r="HA72" s="15" t="e" cm="1">
        <f t="array" aca="1" ref="HA72" ca="1">_xll.BDP(C72,"BOARD_AVERAGE_AGE")</f>
        <v>#NAME?</v>
      </c>
      <c r="HC72" s="15" t="e" cm="1">
        <f t="array" aca="1" ref="HC72" ca="1">_xll.BDP(C72,"TOT_COMP_AW_TO_CEO_&amp;_EQUIV")</f>
        <v>#NAME?</v>
      </c>
      <c r="HD72" s="15" t="e" cm="1">
        <f t="array" aca="1" ref="HD72" ca="1">_xll.BDP(C72,"TOT_COMPENSATION_AW_TO_EXECS")</f>
        <v>#NAME?</v>
      </c>
      <c r="HE72" s="15" t="e" cm="1">
        <f t="array" aca="1" ref="HE72" ca="1">_xll.BDP(C72,"CF_STOCK_BASED_COMPENSATION")</f>
        <v>#NAME?</v>
      </c>
      <c r="HF72" s="15" t="e" cm="1">
        <f t="array" aca="1" ref="HF72" ca="1">_xll.BDP(C72,"AVERAGE_BOD_TOTAL_COMPENSATION")</f>
        <v>#NAME?</v>
      </c>
      <c r="HH72" s="15" t="e" cm="1">
        <f t="array" aca="1" ref="HH72" ca="1">_xll.BDP(C72,"ISS_QUALITYSCORE")</f>
        <v>#NAME?</v>
      </c>
      <c r="HK72" s="15" t="e" cm="1">
        <f t="array" aca="1" ref="HK72" ca="1">_xll.BDP(C72,"EQY_SH_OUT")</f>
        <v>#NAME?</v>
      </c>
      <c r="HL72" s="15" t="e">
        <f t="shared" ca="1" si="279"/>
        <v>#NAME?</v>
      </c>
      <c r="HN72" s="15">
        <v>8.5</v>
      </c>
      <c r="HO72" s="15">
        <v>2</v>
      </c>
      <c r="HP72" s="39" t="e">
        <f t="shared" ca="1" si="280"/>
        <v>#NAME?</v>
      </c>
      <c r="HQ72" s="15" t="e">
        <f t="shared" ca="1" si="281"/>
        <v>#NAME?</v>
      </c>
      <c r="HS72" s="15" t="e">
        <f t="shared" ca="1" si="302"/>
        <v>#NAME?</v>
      </c>
      <c r="HU72" s="15" t="e">
        <f t="shared" ca="1" si="282"/>
        <v>#NAME?</v>
      </c>
      <c r="HW72" s="15" t="e">
        <f t="shared" ca="1" si="303"/>
        <v>#NAME?</v>
      </c>
      <c r="HY72" s="39" t="e">
        <f t="shared" ca="1" si="283"/>
        <v>#NAME?</v>
      </c>
      <c r="IA72" s="15" t="e">
        <f t="shared" ca="1" si="284"/>
        <v>#NAME?</v>
      </c>
      <c r="IB72" s="15" t="e">
        <f t="shared" ca="1" si="285"/>
        <v>#NAME?</v>
      </c>
      <c r="IC72" s="15" t="e">
        <f t="shared" ca="1" si="286"/>
        <v>#NAME?</v>
      </c>
      <c r="ID72" s="15" t="e">
        <f t="shared" ca="1" si="287"/>
        <v>#NAME?</v>
      </c>
      <c r="IE72" s="39" t="e">
        <f t="shared" ca="1" si="288"/>
        <v>#NAME?</v>
      </c>
      <c r="IF72" s="39">
        <f t="shared" si="289"/>
        <v>3.9791725898298491</v>
      </c>
      <c r="IG72" s="39" t="e">
        <f t="shared" ca="1" si="290"/>
        <v>#NAME?</v>
      </c>
      <c r="II72" s="15">
        <f t="shared" si="304"/>
        <v>53</v>
      </c>
    </row>
    <row r="73" spans="1:243">
      <c r="A73" s="15">
        <f t="shared" si="305"/>
        <v>53</v>
      </c>
      <c r="B73" s="15" t="s">
        <v>110</v>
      </c>
      <c r="C73" s="15" t="s">
        <v>543</v>
      </c>
      <c r="D73" s="15" t="s">
        <v>109</v>
      </c>
      <c r="E73" s="15" t="str">
        <f t="shared" si="236"/>
        <v>BONY34</v>
      </c>
      <c r="F73" s="15">
        <f t="shared" si="237"/>
        <v>53</v>
      </c>
      <c r="G73" s="15" t="str">
        <f t="shared" si="238"/>
        <v>Bank of New York Mellon Corp/The</v>
      </c>
      <c r="H73" s="24">
        <v>1.18969E-3</v>
      </c>
      <c r="I73" s="15" t="e" cm="1">
        <f t="array" aca="1" ref="I73" ca="1">_xll.BDP(C73,"GICS_SECTOR_NAME")</f>
        <v>#NAME?</v>
      </c>
      <c r="J73" s="15" t="e">
        <f t="shared" ca="1" si="239"/>
        <v>#NAME?</v>
      </c>
      <c r="K73" s="46" t="e" cm="1">
        <f t="array" aca="1" ref="K73" ca="1">_xll.BDP(C73,"BEST_PE_RATIO")</f>
        <v>#NAME?</v>
      </c>
      <c r="L73" s="46" t="e" cm="1">
        <f t="array" aca="1" ref="L73" ca="1">_xll.BDP(C73,"px_last")</f>
        <v>#NAME?</v>
      </c>
      <c r="M73" s="15" t="e" cm="1">
        <f t="array" aca="1" ref="M73" ca="1">_xll.BDP(C73,"COUNTRY_FULL_NAME")</f>
        <v>#NAME?</v>
      </c>
      <c r="N73" s="15" t="e" cm="1">
        <f t="array" aca="1" ref="N73" ca="1">_xll.BDP(C73,"px_last")</f>
        <v>#NAME?</v>
      </c>
      <c r="O73" s="15" t="e" cm="1">
        <f t="array" aca="1" ref="O73" ca="1">_xll.BDP(C73,"CRNCY")</f>
        <v>#NAME?</v>
      </c>
      <c r="Q73" s="15" t="e" cm="1">
        <f t="array" aca="1" ref="Q73" ca="1">_xll.BDP(C73,"GICS_SECTOR_NAME")</f>
        <v>#NAME?</v>
      </c>
      <c r="R73" s="15" t="e" cm="1">
        <f t="array" aca="1" ref="R73" ca="1">_xll.BDP(C73,"GICS_INDUSTRY_NAME")</f>
        <v>#NAME?</v>
      </c>
      <c r="S73" s="15" t="e" cm="1">
        <f t="array" aca="1" ref="S73" ca="1">_xll.BDP(C73,"GICS_INDUSTRY_GROUP_NAME")</f>
        <v>#NAME?</v>
      </c>
      <c r="T73" s="15" t="e" cm="1">
        <f t="array" aca="1" ref="T73" ca="1">_xll.BDP(C73,"GICS_SUB_INDUSTRY_NAME")</f>
        <v>#NAME?</v>
      </c>
      <c r="U73" s="15" t="s">
        <v>1521</v>
      </c>
      <c r="V73" s="15">
        <f>_xll.BDH(C73,"SALES_REV_TURN","FY 2009","FY 2009","Currency=USD","Period=FY","BEST_FPERIOD_OVERRIDE=FY","FILING_STATUS=MR","SCALING_FORMAT=MLN","FA_ADJUSTED=Adjusted","Sort=A","Dates=H","DateFormat=P","Fill=—","Direction=H","UseDPDF=Y")</f>
        <v>8247</v>
      </c>
      <c r="W73" s="15">
        <f>_xll.BDH(C73,"SALES_REV_TURN","FY 2019","FY 2019","Currency=USD","Period=FY","BEST_FPERIOD_OVERRIDE=FY","FILING_STATUS=MR","SCALING_FORMAT=MLN","FA_ADJUSTED=Adjusted","Sort=A","Dates=H","DateFormat=P","Fill=—","Direction=H","UseDPDF=Y")</f>
        <v>20838</v>
      </c>
      <c r="X73" s="15">
        <f>_xll.BDH(C73,"SALES_REV_TURN","FY 2020","FY 2020","Currency=USD","Period=FY","BEST_FPERIOD_OVERRIDE=FY","FILING_STATUS=MR","SCALING_FORMAT=MLN","FA_ADJUSTED=Adjusted","Sort=A","Dates=H","DateFormat=P","Fill=—","Direction=H","UseDPDF=Y")</f>
        <v>16940</v>
      </c>
      <c r="Y73" s="15">
        <f>_xll.BDH(C73,"SALES_REV_TURN","FY 2021","FY 2021","Currency=USD","Period=FY","BEST_FPERIOD_OVERRIDE=FY","FILING_STATUS=MR","SCALING_FORMAT=MLN","FA_ADJUSTED=Adjusted","Sort=A","Dates=H","DateFormat=P","Fill=—","Direction=H","UseDPDF=Y")</f>
        <v>16158</v>
      </c>
      <c r="Z73" s="15">
        <f>_xll.BDH(C73,"SALES_REV_TURN","FY 2022","FY 2022","Currency=USD","Period=FY","BEST_FPERIOD_OVERRIDE=FY","FILING_STATUS=MR","SCALING_FORMAT=MLN","FA_ADJUSTED=Adjusted","Sort=A","Dates=H","DateFormat=P","Fill=—","Direction=H","UseDPDF=Y")</f>
        <v>20143</v>
      </c>
      <c r="AA73" s="15" t="e">
        <f ca="1">+_xll.BDP($C73,AA$15,"BEST_FPERIOD_OVERRIDE="&amp;AA$16)</f>
        <v>#NAME?</v>
      </c>
      <c r="AB73" s="15" t="e">
        <f ca="1">+_xll.BDP($C73,AB$15,"BEST_FPERIOD_OVERRIDE="&amp;AB$16)</f>
        <v>#NAME?</v>
      </c>
      <c r="AC73" s="15" t="e">
        <f ca="1">+_xll.BDP($C73,AC$15,"BEST_FPERIOD_OVERRIDE="&amp;AC$16)</f>
        <v>#NAME?</v>
      </c>
      <c r="AD73" s="15" t="e">
        <f ca="1">+_xll.BDP($C73,AD$15,"BEST_FPERIOD_OVERRIDE="&amp;AD$16)</f>
        <v>#NAME?</v>
      </c>
      <c r="AF73" s="25">
        <f t="shared" si="240"/>
        <v>-0.18706209809002783</v>
      </c>
      <c r="AG73" s="25">
        <f t="shared" si="241"/>
        <v>-4.6162927981109769E-2</v>
      </c>
      <c r="AH73" s="25">
        <f t="shared" si="242"/>
        <v>0.24662705780418359</v>
      </c>
      <c r="AI73" s="25" t="e">
        <f t="shared" ca="1" si="243"/>
        <v>#NAME?</v>
      </c>
      <c r="AJ73" s="25" t="e">
        <f t="shared" ca="1" si="244"/>
        <v>#NAME?</v>
      </c>
      <c r="AK73" s="25" t="e">
        <f t="shared" ca="1" si="245"/>
        <v>#NAME?</v>
      </c>
      <c r="AL73" s="25" t="e">
        <f t="shared" ca="1" si="291"/>
        <v>#NAME?</v>
      </c>
      <c r="AM73" s="25" t="e">
        <f t="shared" ca="1" si="246"/>
        <v>#NAME?</v>
      </c>
      <c r="AN73" s="25">
        <f t="shared" si="247"/>
        <v>9.7124728553461326E-2</v>
      </c>
      <c r="AP73" s="15" t="str">
        <f>_xll.BDH(C73,"EBITDA","FY 2009","FY 2009","Currency=USD","Period=FY","BEST_FPERIOD_OVERRIDE=FY","FILING_STATUS=MR","SCALING_FORMAT=MLN","FA_ADJUSTED=Adjusted","Sort=A","Dates=H","DateFormat=P","Fill=—","Direction=H","UseDPDF=Y")</f>
        <v>—</v>
      </c>
      <c r="AQ73" s="15" t="str">
        <f>_xll.BDH(C73,"EBITDA","FY 2019","FY 2019","Currency=USD","Period=FY","BEST_FPERIOD_OVERRIDE=FY","FILING_STATUS=MR","SCALING_FORMAT=MLN","FA_ADJUSTED=Adjusted","Sort=A","Dates=H","DateFormat=P","Fill=—","Direction=H","UseDPDF=Y")</f>
        <v>—</v>
      </c>
      <c r="AR73" s="15" t="str">
        <f>_xll.BDH(C73,"EBITDA","FY 2020","FY 2020","Currency=USD","Period=FY","BEST_FPERIOD_OVERRIDE=FY","FILING_STATUS=MR","SCALING_FORMAT=MLN","FA_ADJUSTED=Adjusted","Sort=A","Dates=H","DateFormat=P","Fill=—","Direction=H","UseDPDF=Y")</f>
        <v>—</v>
      </c>
      <c r="AS73" s="15" t="str">
        <f>_xll.BDH(C73,"EBITDA","FY 2021","FY 2021","Currency=USD","Period=FY","BEST_FPERIOD_OVERRIDE=FY","FILING_STATUS=MR","SCALING_FORMAT=MLN","FA_ADJUSTED=Adjusted","Sort=A","Dates=H","DateFormat=P","Fill=—","Direction=H","UseDPDF=Y")</f>
        <v>—</v>
      </c>
      <c r="AT73" s="15" t="str">
        <f>_xll.BDH(C73,"EBITDA","FY 2022","FY 2022","Currency=USD","Period=FY","BEST_FPERIOD_OVERRIDE=FY","FILING_STATUS=MR","SCALING_FORMAT=MLN","FA_ADJUSTED=Adjusted","Sort=A","Dates=H","DateFormat=P","Fill=—","Direction=H","UseDPDF=Y")</f>
        <v>—</v>
      </c>
      <c r="AU73" s="15" t="e">
        <f ca="1">+_xll.BDP($C73,AU$15,"BEST_FPERIOD_OVERRIDE="&amp;AU$16)</f>
        <v>#NAME?</v>
      </c>
      <c r="AV73" s="15" t="e">
        <f ca="1">+_xll.BDP($C73,AV$15,"BEST_FPERIOD_OVERRIDE="&amp;AV$16)</f>
        <v>#NAME?</v>
      </c>
      <c r="AW73" s="15" t="e">
        <f ca="1">+_xll.BDP($C73,AW$15,"BEST_FPERIOD_OVERRIDE="&amp;AW$16)</f>
        <v>#NAME?</v>
      </c>
      <c r="AX73" s="15" t="e">
        <f ca="1">+_xll.BDP($C73,AX$15,"BEST_FPERIOD_OVERRIDE="&amp;AX$16)</f>
        <v>#NAME?</v>
      </c>
      <c r="AZ73" s="25" t="e">
        <f t="shared" si="248"/>
        <v>#VALUE!</v>
      </c>
      <c r="BA73" s="25" t="e">
        <f t="shared" si="249"/>
        <v>#VALUE!</v>
      </c>
      <c r="BB73" s="25" t="e">
        <f t="shared" si="250"/>
        <v>#VALUE!</v>
      </c>
      <c r="BC73" s="25" t="e">
        <f t="shared" ca="1" si="251"/>
        <v>#NAME?</v>
      </c>
      <c r="BD73" s="25" t="e">
        <f t="shared" ca="1" si="252"/>
        <v>#NAME?</v>
      </c>
      <c r="BE73" s="25" t="e">
        <f t="shared" ca="1" si="253"/>
        <v>#NAME?</v>
      </c>
      <c r="BF73" s="25" t="e">
        <f t="shared" ca="1" si="292"/>
        <v>#NAME?</v>
      </c>
      <c r="BG73" s="25" t="e">
        <f t="shared" ca="1" si="254"/>
        <v>#NAME?</v>
      </c>
      <c r="BH73" s="25" t="e">
        <f t="shared" si="255"/>
        <v>#VALUE!</v>
      </c>
      <c r="BJ73" s="25" t="e">
        <f t="shared" si="256"/>
        <v>#VALUE!</v>
      </c>
      <c r="BK73" s="25" t="e">
        <f t="shared" si="257"/>
        <v>#VALUE!</v>
      </c>
      <c r="BL73" s="25" t="e">
        <f t="shared" si="258"/>
        <v>#VALUE!</v>
      </c>
      <c r="BM73" s="25" t="e">
        <f t="shared" si="259"/>
        <v>#VALUE!</v>
      </c>
      <c r="BN73" s="25" t="e">
        <f t="shared" ca="1" si="260"/>
        <v>#NAME?</v>
      </c>
      <c r="BO73" s="25" t="e">
        <f t="shared" ca="1" si="261"/>
        <v>#NAME?</v>
      </c>
      <c r="BP73" s="25" t="e">
        <f t="shared" ca="1" si="262"/>
        <v>#NAME?</v>
      </c>
      <c r="BQ73" s="25" t="e">
        <f t="shared" ca="1" si="263"/>
        <v>#NAME?</v>
      </c>
      <c r="BR73" s="15">
        <f>_xll.BDH(C73,"EARN_FOR_COMMON","FY 2009","FY 2009","Currency=USD","Period=FY","BEST_FPERIOD_OVERRIDE=FY","FILING_STATUS=MR","SCALING_FORMAT=MLN","FA_ADJUSTED=Adjusted","Sort=A","Dates=H","DateFormat=P","Fill=—","Direction=H","UseDPDF=Y")</f>
        <v>-1058.5328</v>
      </c>
      <c r="BS73" s="15">
        <f>_xll.BDH(C73,"EARN_FOR_COMMON","FY 2019","FY 2019","Currency=USD","Period=FY","BEST_FPERIOD_OVERRIDE=FY","FILING_STATUS=MR","SCALING_FORMAT=MLN","FA_ADJUSTED=Adjusted","Sort=A","Dates=H","DateFormat=P","Fill=—","Direction=H","UseDPDF=Y")</f>
        <v>4737</v>
      </c>
      <c r="BT73" s="15">
        <f>_xll.BDH(C73,"EARN_FOR_COMMON","FY 2020","FY 2020","Currency=USD","Period=FY","BEST_FPERIOD_OVERRIDE=FY","FILING_STATUS=MR","SCALING_FORMAT=MLN","FA_ADJUSTED=Adjusted","Sort=A","Dates=H","DateFormat=P","Fill=—","Direction=H","UseDPDF=Y")</f>
        <v>3576</v>
      </c>
      <c r="BU73" s="15">
        <f>_xll.BDH(C73,"EARN_FOR_COMMON","FY 2021","FY 2021","Currency=USD","Period=FY","BEST_FPERIOD_OVERRIDE=FY","FILING_STATUS=MR","SCALING_FORMAT=MLN","FA_ADJUSTED=Adjusted","Sort=A","Dates=H","DateFormat=P","Fill=—","Direction=H","UseDPDF=Y")</f>
        <v>3584.2543999999998</v>
      </c>
      <c r="BV73" s="15">
        <f>_xll.BDH(C73,"EARN_FOR_COMMON","FY 2022","FY 2022","Currency=USD","Period=FY","BEST_FPERIOD_OVERRIDE=FY","FILING_STATUS=MR","SCALING_FORMAT=MLN","FA_ADJUSTED=Adjusted","Sort=A","Dates=H","DateFormat=P","Fill=—","Direction=H","UseDPDF=Y")</f>
        <v>1621.9965</v>
      </c>
      <c r="BW73" s="15" t="e">
        <f ca="1">+_xll.BDP($C73,BW$15,"BEST_FPERIOD_OVERRIDE="&amp;BW$16)</f>
        <v>#NAME?</v>
      </c>
      <c r="BX73" s="15" t="e">
        <f ca="1">+_xll.BDP($C73,BX$15,"BEST_FPERIOD_OVERRIDE="&amp;BX$16)</f>
        <v>#NAME?</v>
      </c>
      <c r="BY73" s="15" t="e">
        <f ca="1">+_xll.BDP($C73,BY$15,"BEST_FPERIOD_OVERRIDE="&amp;BY$16)</f>
        <v>#NAME?</v>
      </c>
      <c r="BZ73" s="15" t="e">
        <f ca="1">+_xll.BDP($C73,BZ$15,"BEST_FPERIOD_OVERRIDE="&amp;BZ$16)</f>
        <v>#NAME?</v>
      </c>
      <c r="CB73" s="25">
        <f t="shared" si="264"/>
        <v>-0.24509183027232428</v>
      </c>
      <c r="CC73" s="25">
        <f t="shared" si="265"/>
        <v>2.308277404921677E-3</v>
      </c>
      <c r="CD73" s="25">
        <f t="shared" si="266"/>
        <v>-0.54746613410030265</v>
      </c>
      <c r="CE73" s="25" t="e">
        <f t="shared" ca="1" si="267"/>
        <v>#NAME?</v>
      </c>
      <c r="CF73" s="25" t="e">
        <f t="shared" ca="1" si="268"/>
        <v>#NAME?</v>
      </c>
      <c r="CG73" s="25" t="e">
        <f t="shared" ca="1" si="269"/>
        <v>#NAME?</v>
      </c>
      <c r="CH73" s="25" t="e">
        <f t="shared" ca="1" si="293"/>
        <v>#NAME?</v>
      </c>
      <c r="CI73" s="25" t="e">
        <f t="shared" ca="1" si="270"/>
        <v>#NAME?</v>
      </c>
      <c r="CJ73" s="25" t="e">
        <f t="shared" si="271"/>
        <v>#NUM!</v>
      </c>
      <c r="CM73" s="25">
        <f t="shared" si="294"/>
        <v>0.22732507918226316</v>
      </c>
      <c r="CN73" s="25">
        <f t="shared" si="295"/>
        <v>0.21109799291617473</v>
      </c>
      <c r="CO73" s="25">
        <f t="shared" si="296"/>
        <v>0.22182537442752814</v>
      </c>
      <c r="CP73" s="25">
        <f t="shared" si="297"/>
        <v>8.0524077843419542E-2</v>
      </c>
      <c r="CQ73" s="25" t="e">
        <f t="shared" ca="1" si="298"/>
        <v>#NAME?</v>
      </c>
      <c r="CR73" s="25" t="e">
        <f t="shared" ca="1" si="299"/>
        <v>#NAME?</v>
      </c>
      <c r="CS73" s="25" t="e">
        <f t="shared" ca="1" si="300"/>
        <v>#NAME?</v>
      </c>
      <c r="CT73" s="15" t="e">
        <f t="shared" ca="1" si="301"/>
        <v>#NAME?</v>
      </c>
      <c r="CU73" s="25">
        <f>_xll.BDH($C73,"RETURN_ON_INV_CAPITAL","FY 2019","FY 2019","Currency=USD","Period=FY","BEST_FPERIOD_OVERRIDE=FY","FILING_STATUS=MR","FA_ADJUSTED=GAAP","Sort=A","Dates=H","DateFormat=P","Fill=—","Direction=H","UseDPDF=Y")/100</f>
        <v>3.8921999999999998E-2</v>
      </c>
      <c r="CV73" s="25">
        <f>_xll.BDH($C73,"RETURN_ON_INV_CAPITAL","FY 2020","FY 2020","Currency=USD","Period=FY","BEST_FPERIOD_OVERRIDE=FY","FILING_STATUS=MR","FA_ADJUSTED=GAAP","Sort=A","Dates=H","DateFormat=P","Fill=—","Direction=H","UseDPDF=Y")/100</f>
        <v>3.4394000000000001E-2</v>
      </c>
      <c r="CW73" s="25">
        <f>_xll.BDH($C73,"RETURN_ON_INV_CAPITAL","FY 2021","FY 2021","Currency=USD","Period=FY","BEST_FPERIOD_OVERRIDE=FY","FILING_STATUS=MR","FA_ADJUSTED=GAAP","Sort=A","Dates=H","DateFormat=P","Fill=—","Direction=H","UseDPDF=Y")/100</f>
        <v>3.0325999999999999E-2</v>
      </c>
      <c r="CX73" s="25">
        <f>_xll.BDH(C73,"RETURN_COM_EQY","FY 2022","FY 2022","Currency=USD","Period=FY","BEST_FPERIOD_OVERRIDE=FY","FILING_STATUS=MR","FA_ADJUSTED=GAAP","Sort=A","Dates=H","DateFormat=P","Fill=—","Direction=H","UseDPDF=Y")/100</f>
        <v>6.2598000000000001E-2</v>
      </c>
      <c r="CZ73" s="15">
        <f>_xll.BDH($C73,"RETURN_COM_EQY","FY 2019","FY 2019","Currency=USD","Period=FY","BEST_FPERIOD_OVERRIDE=FY","FILING_STATUS=MR","FA_ADJUSTED=GAAP","Sort=A","Dates=H","DateFormat=P","Fill=—","Direction=H","UseDPDF=Y")/100</f>
        <v>0.11393399999999999</v>
      </c>
      <c r="DA73" s="15">
        <f>_xll.BDH($C73,"RETURN_COM_EQY","FY 2020","FY 2020","Currency=USD","Period=FY","BEST_FPERIOD_OVERRIDE=FY","FILING_STATUS=MR","FA_ADJUSTED=GAAP","Sort=A","Dates=H","DateFormat=P","Fill=—","Direction=H","UseDPDF=Y")/100</f>
        <v>8.6331000000000005E-2</v>
      </c>
      <c r="DB73" s="15">
        <f>_xll.BDH($C73,"RETURN_COM_EQY","FY 2021","FY 2021","Currency=USD","Period=FY","BEST_FPERIOD_OVERRIDE=FY","FILING_STATUS=MR","FA_ADJUSTED=GAAP","Sort=A","Dates=H","DateFormat=P","Fill=—","Direction=H","UseDPDF=Y")/100</f>
        <v>8.9358000000000007E-2</v>
      </c>
      <c r="DC73" s="25">
        <f>_xll.BDH(C73,"RETURN_COM_EQY","FY 2022","FY 2022","Currency=USD","Period=FY","BEST_FPERIOD_OVERRIDE=FY","FILING_STATUS=MR","FA_ADJUSTED=GAAP","Sort=A","Dates=H","DateFormat=P","Fill=—","Direction=H","UseDPDF=Y")</f>
        <v>6.2598000000000003</v>
      </c>
      <c r="DD73" s="15" t="e">
        <f ca="1">(_xll.BDP(C73,"BEST_ROE","best_fperiod_override=23Y"))/100</f>
        <v>#NAME?</v>
      </c>
      <c r="DF73" s="25" t="e">
        <f ca="1">(_xll.BDP($C73,"BEST_DIV_YLD","best_fperiod_override=19Y"))/100</f>
        <v>#NAME?</v>
      </c>
      <c r="DG73" s="25" t="e">
        <f ca="1">(_xll.BDP($C73,"BEST_DIV_YLD","best_fperiod_override=20Y"))/100</f>
        <v>#NAME?</v>
      </c>
      <c r="DH73" s="25" t="e">
        <f ca="1">(_xll.BDP($C73,"BEST_DIV_YLD","best_fperiod_override=21Y"))/100</f>
        <v>#NAME?</v>
      </c>
      <c r="DI73" s="25" t="e">
        <f ca="1">(_xll.BDP($C73,"BEST_DIV_YLD","best_fperiod_override=22Y"))/100</f>
        <v>#NAME?</v>
      </c>
      <c r="DJ73" s="25" t="e">
        <f ca="1">(_xll.BDP($C73,"BEST_DIV_YLD","best_fperiod_override=23Y"))/100</f>
        <v>#NAME?</v>
      </c>
      <c r="DL73" s="48" t="e" cm="1">
        <f t="array" aca="1" ref="DL73" ca="1">_xll.BDP($C73,$DL$12)/1000</f>
        <v>#NAME?</v>
      </c>
      <c r="DM73" s="48" t="e" cm="1">
        <f t="array" aca="1" ref="DM73" ca="1">_xll.BDP($C73,$DL$13)*1000</f>
        <v>#NAME?</v>
      </c>
      <c r="DN73" s="48" t="e">
        <f t="shared" ca="1" si="273"/>
        <v>#NAME?</v>
      </c>
      <c r="DO73" s="48" t="e" cm="1">
        <f t="array" aca="1" ref="DO73" ca="1">_xll.BDP($C73,$DL$15)*1000</f>
        <v>#NAME?</v>
      </c>
      <c r="DQ73" s="15" t="e" cm="1">
        <f t="array" aca="1" ref="DQ73" ca="1">_xll.BDP(C73,"WACC")</f>
        <v>#NAME?</v>
      </c>
      <c r="DR73" s="15" t="e" cm="1">
        <f t="array" aca="1" ref="DR73" ca="1">_xll.BDP(C73,"WACC_COST_EQUITY")</f>
        <v>#NAME?</v>
      </c>
      <c r="DS73" s="15" t="e" cm="1">
        <f t="array" aca="1" ref="DS73" ca="1">_xll.BDP(C73,"WACC_COST_EQUITY")</f>
        <v>#NAME?</v>
      </c>
      <c r="DU73" s="15" t="e" cm="1">
        <f t="array" aca="1" ref="DU73" ca="1">_xll.BDP(C73,"BEST_PE_RATIO")</f>
        <v>#NAME?</v>
      </c>
      <c r="DV73" s="15" t="e" cm="1">
        <f t="array" aca="1" ref="DV73" ca="1">_xll.BDP(C73,"FIVE_YR_AVG_PRICE_EARNINGS")</f>
        <v>#NAME?</v>
      </c>
      <c r="DW73" s="15" t="e" cm="1">
        <f t="array" aca="1" ref="DW73" ca="1">_xll.BDP(C73,"10_YEAR_MOVING_AVERAGE_PE")</f>
        <v>#NAME?</v>
      </c>
      <c r="DY73" s="15" t="e" cm="1">
        <f t="array" aca="1" ref="DY73" ca="1">_xll.BDP(C73,"BEST_CUR_EV_TO_EBITDA")</f>
        <v>#NAME?</v>
      </c>
      <c r="DZ73" s="15" t="e" cm="1">
        <f t="array" aca="1" ref="DZ73" ca="1">_xll.BDP(C73,"FIVE_YEAR_AVG_EV_TO_T12_EBITDA")</f>
        <v>#NAME?</v>
      </c>
      <c r="EB73" s="15" t="e" cm="1">
        <f t="array" aca="1" ref="EB73" ca="1">_xll.BDP(C73,"BEST_PX_BPS_RATIO")</f>
        <v>#NAME?</v>
      </c>
      <c r="EC73" s="15" t="e" cm="1">
        <f t="array" aca="1" ref="EC73" ca="1">_xll.BDP(C73,"FIVE_YEAR_AVG_PRICE_BOOK")</f>
        <v>#NAME?</v>
      </c>
      <c r="ED73" s="15" t="e" cm="1">
        <f t="array" aca="1" ref="ED73" ca="1">_xll.BDP(C73,"EV_TO_T12M_SALES")</f>
        <v>#NAME?</v>
      </c>
      <c r="EE73" s="15" t="e" cm="1">
        <f t="array" aca="1" ref="EE73" ca="1">_xll.BDP(C73,"AVERAGE_EV_TO_T12M_SALES")</f>
        <v>#NAME?</v>
      </c>
      <c r="EF73" s="15" t="e">
        <f ca="1">_xll.BDP(C73,"BEST_CURRENT_EV_BEST_SALES","best_fperiod_override=23Y")</f>
        <v>#NAME?</v>
      </c>
      <c r="EH73" s="15" t="e" cm="1">
        <f t="array" aca="1" ref="EH73" ca="1">_xll.BDP(C73,"CF_FREE_CASH_FLOW")</f>
        <v>#NAME?</v>
      </c>
      <c r="EI73" s="15" t="e" cm="1">
        <f t="array" aca="1" ref="EI73" ca="1">_xll.BDP(C73,"FREE_CASH_FLOW_YIELD")/100</f>
        <v>#NAME?</v>
      </c>
      <c r="EJ73" s="15" t="e" cm="1">
        <f t="array" aca="1" ref="EJ73" ca="1">_xll.BDP(C73,"TRAIL_12M_FREE_CASH_FLOW_PER_SH")</f>
        <v>#NAME?</v>
      </c>
      <c r="EL73" s="15" t="e" cm="1">
        <f t="array" aca="1" ref="EL73" ca="1">_xll.BDP(C73,"CF_CASH_FROM_OPER")</f>
        <v>#NAME?</v>
      </c>
      <c r="EM73" s="15" t="e" cm="1">
        <f t="array" aca="1" ref="EM73" ca="1">_xll.BDP(C73,"CF_CASH_FROM_INV_ACT")</f>
        <v>#NAME?</v>
      </c>
      <c r="EN73" s="15" t="e" cm="1">
        <f t="array" aca="1" ref="EN73" ca="1">_xll.BDP(C73,"CF_CASH_FROM_FNC_ACT")</f>
        <v>#NAME?</v>
      </c>
      <c r="EP73" s="15" t="e" cm="1">
        <f t="array" aca="1" ref="EP73" ca="1">_xll.BDP(C73,"TOT_ANALYST_REC")</f>
        <v>#NAME?</v>
      </c>
      <c r="EQ73" s="15" t="e" cm="1">
        <f t="array" aca="1" ref="EQ73" ca="1">_xll.BDP(C73,"TOT_BUY_REC")</f>
        <v>#NAME?</v>
      </c>
      <c r="ER73" s="15" t="e" cm="1">
        <f t="array" aca="1" ref="ER73" ca="1">_xll.BDP(C73,"TOT_HOLD_REC")</f>
        <v>#NAME?</v>
      </c>
      <c r="ES73" s="15" t="e" cm="1">
        <f t="array" aca="1" ref="ES73" ca="1">_xll.BDP(C73,"TOT_SELL_REC")</f>
        <v>#NAME?</v>
      </c>
      <c r="ET73" s="15" t="e" cm="1">
        <f t="array" aca="1" ref="ET73" ca="1">_xll.BDP(C73,"EQY_REC_CONS")</f>
        <v>#NAME?</v>
      </c>
      <c r="EV73" s="15" t="e" cm="1">
        <f t="array" aca="1" ref="EV73" ca="1">_xll.BDP(C73,"BEST_TARGET_HI")</f>
        <v>#NAME?</v>
      </c>
      <c r="EW73" s="15" t="e" cm="1">
        <f t="array" aca="1" ref="EW73" ca="1">_xll.BDP(C73,"BEST_TARGET_LO")</f>
        <v>#NAME?</v>
      </c>
      <c r="EX73" s="15" t="e" cm="1">
        <f t="array" aca="1" ref="EX73" ca="1">_xll.BDP(C73,"BEST_TARGET_MEDIAN")</f>
        <v>#NAME?</v>
      </c>
      <c r="EZ73" s="15" t="e" cm="1">
        <f t="array" aca="1" ref="EZ73" ca="1">_xll.BDP(C73,"BEST_TARGET_1WK_CHG")</f>
        <v>#NAME?</v>
      </c>
      <c r="FA73" s="15" t="e" cm="1">
        <f t="array" aca="1" ref="FA73" ca="1">_xll.BDP(C73,"BEST_TARGET_4WK_CHG")</f>
        <v>#NAME?</v>
      </c>
      <c r="FB73" s="15" t="e" cm="1">
        <f t="array" aca="1" ref="FB73" ca="1">_xll.BDP(C73,"BEST_TARGET_3MO_CHG")</f>
        <v>#NAME?</v>
      </c>
      <c r="FC73" s="15" t="e" cm="1">
        <f t="array" aca="1" ref="FC73" ca="1">_xll.BDP(C73,"BEST_TARGET_6MO_CHG")</f>
        <v>#NAME?</v>
      </c>
      <c r="FE73" s="15" t="e" cm="1">
        <f t="array" aca="1" ref="FE73" ca="1">_xll.BDP(C73,"ANNOUNCEMENT_DT")</f>
        <v>#NAME?</v>
      </c>
      <c r="FF73" s="15" t="e" cm="1">
        <f t="array" aca="1" ref="FF73" ca="1">_xll.BDP(C73,"EXPECTED_REPORT_DT")</f>
        <v>#NAME?</v>
      </c>
      <c r="FG73" s="15" t="e" cm="1">
        <f t="array" aca="1" ref="FG73" ca="1">_xll.BDP(C73,"EARNINGS_RELATED_IMPLIED_MOVE")</f>
        <v>#NAME?</v>
      </c>
      <c r="FI73" s="15" t="e" cm="1">
        <f t="array" aca="1" ref="FI73" ca="1">_xll.BDP(C73,"SALES_SURPRISE_LAST_QTR")</f>
        <v>#NAME?</v>
      </c>
      <c r="FJ73" s="15" t="e" cm="1">
        <f t="array" aca="1" ref="FJ73" ca="1">_xll.BDP(C73,"EPS_SURPRISE_LAST_QTR")</f>
        <v>#NAME?</v>
      </c>
      <c r="FL73" s="15" t="e">
        <f ca="1">(_xll.BDP(C73,"VOLUME_AVG_5D"))/1000</f>
        <v>#NAME?</v>
      </c>
      <c r="FM73" s="15" t="e">
        <f ca="1">(_xll.BDP(C73,"VOLUME_AVG_3M"))/1000</f>
        <v>#NAME?</v>
      </c>
      <c r="FN73" s="15" t="e">
        <f ca="1">(_xll.BDP(C73,"VOLUME_AVG_6M"))/1000</f>
        <v>#NAME?</v>
      </c>
      <c r="FP73" s="15" t="e" cm="1">
        <f t="array" aca="1" ref="FP73" ca="1">_xll.BDP(C73,"CIE_DES")</f>
        <v>#NAME?</v>
      </c>
      <c r="FQ73" s="15" t="s">
        <v>898</v>
      </c>
      <c r="FS73" s="15" t="e" cm="1">
        <f t="array" aca="1" ref="FS73" ca="1">_xll.BDP(C73,"HIGH_52WEEK")</f>
        <v>#NAME?</v>
      </c>
      <c r="FT73" s="15" t="e" cm="1">
        <f t="array" aca="1" ref="FT73" ca="1">_xll.BDP(C73,"LOW_52WEEK")</f>
        <v>#NAME?</v>
      </c>
      <c r="FV73" s="15" t="e" cm="1">
        <f t="array" aca="1" ref="FV73" ca="1">_xll.BDP(C73,"CHG_PCT_WTD")</f>
        <v>#NAME?</v>
      </c>
      <c r="FW73" s="15" t="e" cm="1">
        <f t="array" aca="1" ref="FW73" ca="1">_xll.BDP(C73,"CHG_PCT_MTD")</f>
        <v>#NAME?</v>
      </c>
      <c r="FX73" s="15" t="e" cm="1">
        <f t="array" aca="1" ref="FX73" ca="1">_xll.BDP(C73,"CHG_PCT_YTD")</f>
        <v>#NAME?</v>
      </c>
      <c r="FY73" s="15" t="e" cm="1">
        <f t="array" aca="1" ref="FY73" ca="1">_xll.BDP(C73,"CHG_PCT_1YR")</f>
        <v>#NAME?</v>
      </c>
      <c r="GA73" s="15" t="e">
        <f ca="1">_xll.BDP($C73,"BEST_NET_DEBT","best_fperiod_override=19Y")</f>
        <v>#NAME?</v>
      </c>
      <c r="GB73" s="15" t="e">
        <f ca="1">_xll.BDP($C73,"BEST_NET_DEBT","best_fperiod_override=20Y")</f>
        <v>#NAME?</v>
      </c>
      <c r="GC73" s="15" t="e">
        <f ca="1">_xll.BDP($C73,"BEST_NET_DEBT","best_fperiod_override=21Y")</f>
        <v>#NAME?</v>
      </c>
      <c r="GD73" s="15" t="e">
        <f ca="1">_xll.BDP($C73,"BEST_NET_DEBT","best_fperiod_override=22Y")</f>
        <v>#NAME?</v>
      </c>
      <c r="GE73" s="15" t="e">
        <f ca="1">_xll.BDP($C73,"BEST_NET_DEBT","best_fperiod_override=23Y")</f>
        <v>#NAME?</v>
      </c>
      <c r="GG73" s="15" t="e">
        <f t="shared" ca="1" si="274"/>
        <v>#NAME?</v>
      </c>
      <c r="GH73" s="15" t="e">
        <f t="shared" ca="1" si="275"/>
        <v>#NAME?</v>
      </c>
      <c r="GI73" s="15" t="e">
        <f t="shared" ca="1" si="276"/>
        <v>#NAME?</v>
      </c>
      <c r="GJ73" s="15" t="e">
        <f t="shared" ca="1" si="277"/>
        <v>#NAME?</v>
      </c>
      <c r="GK73" s="15" t="e">
        <f t="shared" ca="1" si="278"/>
        <v>#NAME?</v>
      </c>
      <c r="GM73" s="15" t="e" cm="1">
        <f t="array" aca="1" ref="GM73" ca="1">_xll.BDP(C73,"NET_DEBT_TO_EBITDA")</f>
        <v>#NAME?</v>
      </c>
      <c r="GN73" s="15" t="e" cm="1">
        <f t="array" aca="1" ref="GN73" ca="1">_xll.BDP(C73,"EBIT_TO_INT_EXP")</f>
        <v>#NAME?</v>
      </c>
      <c r="GO73" s="15" t="e" cm="1">
        <f t="array" aca="1" ref="GO73" ca="1">_xll.BDP(C73,"TOT_DEBT_TO_TOT_EQY")</f>
        <v>#NAME?</v>
      </c>
      <c r="GP73" s="15" t="e" cm="1">
        <f t="array" aca="1" ref="GP73" ca="1">_xll.BDP(C73,"TOT_DEBT_TO_TOT_ASSET")</f>
        <v>#NAME?</v>
      </c>
      <c r="GQ73" s="15" t="e" cm="1">
        <f t="array" aca="1" ref="GQ73" ca="1">_xll.BDP(C73,"ALTMAN_Z_SCORE")</f>
        <v>#NAME?</v>
      </c>
      <c r="GR73" s="15" t="e" cm="1">
        <f t="array" aca="1" ref="GR73" ca="1">_xll.BDP(C73,"CASH_%_CURRENT_MARKET_CAP")</f>
        <v>#NAME?</v>
      </c>
      <c r="GS73" s="15" t="e" cm="1">
        <f t="array" aca="1" ref="GS73" ca="1">_xll.BDP(C73,"CASH_TO_TOT_ASSET")</f>
        <v>#NAME?</v>
      </c>
      <c r="GU73" s="15" t="e" cm="1">
        <f t="array" aca="1" ref="GU73" ca="1">_xll.BDP(C73,"BOARD_SIZE")</f>
        <v>#NAME?</v>
      </c>
      <c r="GV73" s="15" t="e" cm="1">
        <f t="array" aca="1" ref="GV73" ca="1">_xll.BDP(C73,"PCT_INDEPENDENT_DIRECTORS")</f>
        <v>#NAME?</v>
      </c>
      <c r="GW73" s="15" t="e" cm="1">
        <f t="array" aca="1" ref="GW73" ca="1">_xll.BDP(C73,"BOARD_MEETING_ATTENDANCE_PCT")</f>
        <v>#NAME?</v>
      </c>
      <c r="GX73" s="15" t="e" cm="1">
        <f t="array" aca="1" ref="GX73" ca="1">_xll.BDP(C73,"BOARD_MEETINGS_PER_YR")</f>
        <v>#NAME?</v>
      </c>
      <c r="GY73" s="15" t="e" cm="1">
        <f t="array" aca="1" ref="GY73" ca="1">_xll.BDP(C73,"NUMBER_OF_WOMEN_ON_BOARD")</f>
        <v>#NAME?</v>
      </c>
      <c r="GZ73" s="15" t="e" cm="1">
        <f t="array" aca="1" ref="GZ73" ca="1">_xll.BDP(C73,"BOARD_AVERAGE_TENURE")</f>
        <v>#NAME?</v>
      </c>
      <c r="HA73" s="15" t="e" cm="1">
        <f t="array" aca="1" ref="HA73" ca="1">_xll.BDP(C73,"BOARD_AVERAGE_AGE")</f>
        <v>#NAME?</v>
      </c>
      <c r="HC73" s="15" t="e" cm="1">
        <f t="array" aca="1" ref="HC73" ca="1">_xll.BDP(C73,"TOT_COMP_AW_TO_CEO_&amp;_EQUIV")</f>
        <v>#NAME?</v>
      </c>
      <c r="HD73" s="15" t="e" cm="1">
        <f t="array" aca="1" ref="HD73" ca="1">_xll.BDP(C73,"TOT_COMPENSATION_AW_TO_EXECS")</f>
        <v>#NAME?</v>
      </c>
      <c r="HE73" s="15" t="e" cm="1">
        <f t="array" aca="1" ref="HE73" ca="1">_xll.BDP(C73,"CF_STOCK_BASED_COMPENSATION")</f>
        <v>#NAME?</v>
      </c>
      <c r="HF73" s="15" t="e" cm="1">
        <f t="array" aca="1" ref="HF73" ca="1">_xll.BDP(C73,"AVERAGE_BOD_TOTAL_COMPENSATION")</f>
        <v>#NAME?</v>
      </c>
      <c r="HH73" s="15" t="e" cm="1">
        <f t="array" aca="1" ref="HH73" ca="1">_xll.BDP(C73,"ISS_QUALITYSCORE")</f>
        <v>#NAME?</v>
      </c>
      <c r="HK73" s="15" t="e" cm="1">
        <f t="array" aca="1" ref="HK73" ca="1">_xll.BDP(C73,"EQY_SH_OUT")</f>
        <v>#NAME?</v>
      </c>
      <c r="HL73" s="15" t="e">
        <f t="shared" ca="1" si="279"/>
        <v>#NAME?</v>
      </c>
      <c r="HN73" s="15">
        <v>8.5</v>
      </c>
      <c r="HO73" s="15">
        <v>2</v>
      </c>
      <c r="HP73" s="39" t="e">
        <f t="shared" ca="1" si="280"/>
        <v>#NAME?</v>
      </c>
      <c r="HQ73" s="15" t="e">
        <f t="shared" ca="1" si="281"/>
        <v>#NAME?</v>
      </c>
      <c r="HS73" s="15" t="e">
        <f t="shared" ca="1" si="302"/>
        <v>#NAME?</v>
      </c>
      <c r="HU73" s="15" t="e">
        <f t="shared" ca="1" si="282"/>
        <v>#NAME?</v>
      </c>
      <c r="HW73" s="15" t="e">
        <f t="shared" ca="1" si="303"/>
        <v>#NAME?</v>
      </c>
      <c r="HY73" s="39" t="e">
        <f t="shared" ca="1" si="283"/>
        <v>#NAME?</v>
      </c>
      <c r="IA73" s="15" t="e">
        <f t="shared" ca="1" si="284"/>
        <v>#NAME?</v>
      </c>
      <c r="IB73" s="15" t="e">
        <f t="shared" ca="1" si="285"/>
        <v>#NAME?</v>
      </c>
      <c r="IC73" s="15" t="e">
        <f t="shared" ca="1" si="286"/>
        <v>#NAME?</v>
      </c>
      <c r="ID73" s="15" t="e">
        <f t="shared" ca="1" si="287"/>
        <v>#NAME?</v>
      </c>
      <c r="IE73" s="39" t="e">
        <f t="shared" ca="1" si="288"/>
        <v>#NAME?</v>
      </c>
      <c r="IF73" s="39" t="e">
        <f t="shared" si="289"/>
        <v>#NUM!</v>
      </c>
      <c r="IG73" s="39" t="e">
        <f t="shared" ca="1" si="290"/>
        <v>#NAME?</v>
      </c>
      <c r="II73" s="15">
        <f t="shared" si="304"/>
        <v>54</v>
      </c>
    </row>
    <row r="74" spans="1:243">
      <c r="A74" s="15">
        <f t="shared" si="305"/>
        <v>54</v>
      </c>
      <c r="B74" s="15" t="s">
        <v>112</v>
      </c>
      <c r="C74" s="15" t="s">
        <v>544</v>
      </c>
      <c r="D74" s="15" t="s">
        <v>111</v>
      </c>
      <c r="E74" s="15" t="str">
        <f t="shared" si="236"/>
        <v>BOXP34</v>
      </c>
      <c r="F74" s="15">
        <f t="shared" si="237"/>
        <v>54</v>
      </c>
      <c r="G74" s="15" t="str">
        <f t="shared" si="238"/>
        <v>Boston Properties Inc</v>
      </c>
      <c r="H74" s="24">
        <v>4.4873999999999999E-4</v>
      </c>
      <c r="I74" s="15" t="e" cm="1">
        <f t="array" aca="1" ref="I74" ca="1">_xll.BDP(C74,"GICS_SECTOR_NAME")</f>
        <v>#NAME?</v>
      </c>
      <c r="J74" s="15" t="e">
        <f t="shared" ca="1" si="239"/>
        <v>#NAME?</v>
      </c>
      <c r="K74" s="46" t="e" cm="1">
        <f t="array" aca="1" ref="K74" ca="1">_xll.BDP(C74,"BEST_PE_RATIO")</f>
        <v>#NAME?</v>
      </c>
      <c r="L74" s="46" t="e" cm="1">
        <f t="array" aca="1" ref="L74" ca="1">_xll.BDP(C74,"px_last")</f>
        <v>#NAME?</v>
      </c>
      <c r="M74" s="15" t="e" cm="1">
        <f t="array" aca="1" ref="M74" ca="1">_xll.BDP(C74,"COUNTRY_FULL_NAME")</f>
        <v>#NAME?</v>
      </c>
      <c r="N74" s="15" t="e" cm="1">
        <f t="array" aca="1" ref="N74" ca="1">_xll.BDP(C74,"px_last")</f>
        <v>#NAME?</v>
      </c>
      <c r="O74" s="15" t="e" cm="1">
        <f t="array" aca="1" ref="O74" ca="1">_xll.BDP(C74,"CRNCY")</f>
        <v>#NAME?</v>
      </c>
      <c r="Q74" s="15" t="e" cm="1">
        <f t="array" aca="1" ref="Q74" ca="1">_xll.BDP(C74,"GICS_SECTOR_NAME")</f>
        <v>#NAME?</v>
      </c>
      <c r="R74" s="15" t="e" cm="1">
        <f t="array" aca="1" ref="R74" ca="1">_xll.BDP(C74,"GICS_INDUSTRY_NAME")</f>
        <v>#NAME?</v>
      </c>
      <c r="S74" s="15" t="e" cm="1">
        <f t="array" aca="1" ref="S74" ca="1">_xll.BDP(C74,"GICS_INDUSTRY_GROUP_NAME")</f>
        <v>#NAME?</v>
      </c>
      <c r="T74" s="15" t="e" cm="1">
        <f t="array" aca="1" ref="T74" ca="1">_xll.BDP(C74,"GICS_SUB_INDUSTRY_NAME")</f>
        <v>#NAME?</v>
      </c>
      <c r="U74" s="15" t="s">
        <v>1521</v>
      </c>
      <c r="V74" s="15">
        <f>_xll.BDH(C74,"SALES_REV_TURN","FY 2009","FY 2009","Currency=USD","Period=FY","BEST_FPERIOD_OVERRIDE=FY","FILING_STATUS=MR","SCALING_FORMAT=MLN","FA_ADJUSTED=Adjusted","Sort=A","Dates=H","DateFormat=P","Fill=—","Direction=H","UseDPDF=Y")</f>
        <v>1518.19</v>
      </c>
      <c r="W74" s="15">
        <f>_xll.BDH(C74,"SALES_REV_TURN","FY 2019","FY 2019","Currency=USD","Period=FY","BEST_FPERIOD_OVERRIDE=FY","FILING_STATUS=MR","SCALING_FORMAT=MLN","FA_ADJUSTED=Adjusted","Sort=A","Dates=H","DateFormat=P","Fill=—","Direction=H","UseDPDF=Y")</f>
        <v>2960.5619999999999</v>
      </c>
      <c r="X74" s="15">
        <f>_xll.BDH(C74,"SALES_REV_TURN","FY 2020","FY 2020","Currency=USD","Period=FY","BEST_FPERIOD_OVERRIDE=FY","FILING_STATUS=MR","SCALING_FORMAT=MLN","FA_ADJUSTED=Adjusted","Sort=A","Dates=H","DateFormat=P","Fill=—","Direction=H","UseDPDF=Y")</f>
        <v>2765.6860000000001</v>
      </c>
      <c r="Y74" s="15">
        <f>_xll.BDH(C74,"SALES_REV_TURN","FY 2021","FY 2021","Currency=USD","Period=FY","BEST_FPERIOD_OVERRIDE=FY","FILING_STATUS=MR","SCALING_FORMAT=MLN","FA_ADJUSTED=Adjusted","Sort=A","Dates=H","DateFormat=P","Fill=—","Direction=H","UseDPDF=Y")</f>
        <v>2888.6210000000001</v>
      </c>
      <c r="Z74" s="15">
        <f>_xll.BDH(C74,"SALES_REV_TURN","FY 2022","FY 2022","Currency=USD","Period=FY","BEST_FPERIOD_OVERRIDE=FY","FILING_STATUS=MR","SCALING_FORMAT=MLN","FA_ADJUSTED=Adjusted","Sort=A","Dates=H","DateFormat=P","Fill=—","Direction=H","UseDPDF=Y")</f>
        <v>3108.5810000000001</v>
      </c>
      <c r="AA74" s="15" t="e">
        <f ca="1">+_xll.BDP($C74,AA$15,"BEST_FPERIOD_OVERRIDE="&amp;AA$16)</f>
        <v>#NAME?</v>
      </c>
      <c r="AB74" s="15" t="e">
        <f ca="1">+_xll.BDP($C74,AB$15,"BEST_FPERIOD_OVERRIDE="&amp;AB$16)</f>
        <v>#NAME?</v>
      </c>
      <c r="AC74" s="15" t="e">
        <f ca="1">+_xll.BDP($C74,AC$15,"BEST_FPERIOD_OVERRIDE="&amp;AC$16)</f>
        <v>#NAME?</v>
      </c>
      <c r="AD74" s="15" t="e">
        <f ca="1">+_xll.BDP($C74,AD$15,"BEST_FPERIOD_OVERRIDE="&amp;AD$16)</f>
        <v>#NAME?</v>
      </c>
      <c r="AF74" s="25">
        <f t="shared" si="240"/>
        <v>-6.5823988823743518E-2</v>
      </c>
      <c r="AG74" s="25">
        <f t="shared" si="241"/>
        <v>4.4450093032976312E-2</v>
      </c>
      <c r="AH74" s="25">
        <f t="shared" si="242"/>
        <v>7.6147061175557473E-2</v>
      </c>
      <c r="AI74" s="25" t="e">
        <f t="shared" ca="1" si="243"/>
        <v>#NAME?</v>
      </c>
      <c r="AJ74" s="25" t="e">
        <f t="shared" ca="1" si="244"/>
        <v>#NAME?</v>
      </c>
      <c r="AK74" s="25" t="e">
        <f t="shared" ca="1" si="245"/>
        <v>#NAME?</v>
      </c>
      <c r="AL74" s="25" t="e">
        <f t="shared" ca="1" si="291"/>
        <v>#NAME?</v>
      </c>
      <c r="AM74" s="25" t="e">
        <f t="shared" ca="1" si="246"/>
        <v>#NAME?</v>
      </c>
      <c r="AN74" s="25">
        <f t="shared" si="247"/>
        <v>6.9066703289353049E-2</v>
      </c>
      <c r="AP74" s="15">
        <f>_xll.BDH(C74,"EBITDA","FY 2009","FY 2009","Currency=USD","Period=FY","BEST_FPERIOD_OVERRIDE=FY","FILING_STATUS=MR","SCALING_FORMAT=MLN","FA_ADJUSTED=Adjusted","Sort=A","Dates=H","DateFormat=P","Fill=—","Direction=H","UseDPDF=Y")</f>
        <v>889.21199999999999</v>
      </c>
      <c r="AQ74" s="15">
        <f>_xll.BDH(C74,"EBITDA","FY 2019","FY 2019","Currency=USD","Period=FY","BEST_FPERIOD_OVERRIDE=FY","FILING_STATUS=MR","SCALING_FORMAT=MLN","FA_ADJUSTED=Adjusted","Sort=A","Dates=H","DateFormat=P","Fill=—","Direction=H","UseDPDF=Y")</f>
        <v>1739.249</v>
      </c>
      <c r="AR74" s="15">
        <f>_xll.BDH(C74,"EBITDA","FY 2020","FY 2020","Currency=USD","Period=FY","BEST_FPERIOD_OVERRIDE=FY","FILING_STATUS=MR","SCALING_FORMAT=MLN","FA_ADJUSTED=Adjusted","Sort=A","Dates=H","DateFormat=P","Fill=—","Direction=H","UseDPDF=Y")</f>
        <v>985.57</v>
      </c>
      <c r="AS74" s="15">
        <f>_xll.BDH(C74,"EBITDA","FY 2021","FY 2021","Currency=USD","Period=FY","BEST_FPERIOD_OVERRIDE=FY","FILING_STATUS=MR","SCALING_FORMAT=MLN","FA_ADJUSTED=Adjusted","Sort=A","Dates=H","DateFormat=P","Fill=—","Direction=H","UseDPDF=Y")</f>
        <v>1579.903</v>
      </c>
      <c r="AT74" s="15">
        <f>_xll.BDH(C74,"EBITDA","FY 2022","FY 2022","Currency=USD","Period=FY","BEST_FPERIOD_OVERRIDE=FY","FILING_STATUS=MR","SCALING_FORMAT=MLN","FA_ADJUSTED=Adjusted","Sort=A","Dates=H","DateFormat=P","Fill=—","Direction=H","UseDPDF=Y")</f>
        <v>1376.6780000000001</v>
      </c>
      <c r="AU74" s="15" t="e">
        <f ca="1">+_xll.BDP($C74,AU$15,"BEST_FPERIOD_OVERRIDE="&amp;AU$16)</f>
        <v>#NAME?</v>
      </c>
      <c r="AV74" s="15" t="e">
        <f ca="1">+_xll.BDP($C74,AV$15,"BEST_FPERIOD_OVERRIDE="&amp;AV$16)</f>
        <v>#NAME?</v>
      </c>
      <c r="AW74" s="15" t="e">
        <f ca="1">+_xll.BDP($C74,AW$15,"BEST_FPERIOD_OVERRIDE="&amp;AW$16)</f>
        <v>#NAME?</v>
      </c>
      <c r="AX74" s="15" t="e">
        <f ca="1">+_xll.BDP($C74,AX$15,"BEST_FPERIOD_OVERRIDE="&amp;AX$16)</f>
        <v>#NAME?</v>
      </c>
      <c r="AZ74" s="25">
        <f t="shared" si="248"/>
        <v>-0.43333588232622244</v>
      </c>
      <c r="BA74" s="25">
        <f t="shared" si="249"/>
        <v>0.60303479204927091</v>
      </c>
      <c r="BB74" s="25">
        <f t="shared" si="250"/>
        <v>-0.12863131470729527</v>
      </c>
      <c r="BC74" s="25" t="e">
        <f t="shared" ca="1" si="251"/>
        <v>#NAME?</v>
      </c>
      <c r="BD74" s="25" t="e">
        <f t="shared" ca="1" si="252"/>
        <v>#NAME?</v>
      </c>
      <c r="BE74" s="25" t="e">
        <f t="shared" ca="1" si="253"/>
        <v>#NAME?</v>
      </c>
      <c r="BF74" s="25" t="e">
        <f t="shared" ca="1" si="292"/>
        <v>#NAME?</v>
      </c>
      <c r="BG74" s="25" t="e">
        <f t="shared" ca="1" si="254"/>
        <v>#NAME?</v>
      </c>
      <c r="BH74" s="25">
        <f t="shared" si="255"/>
        <v>6.9388833088621205E-2</v>
      </c>
      <c r="BJ74" s="25">
        <f t="shared" si="256"/>
        <v>0.58747258121937662</v>
      </c>
      <c r="BK74" s="25">
        <f t="shared" si="257"/>
        <v>0.35635643381063503</v>
      </c>
      <c r="BL74" s="25">
        <f t="shared" si="258"/>
        <v>0.54694021818715577</v>
      </c>
      <c r="BM74" s="25">
        <f t="shared" si="259"/>
        <v>0.44286380184399249</v>
      </c>
      <c r="BN74" s="25" t="e">
        <f t="shared" ca="1" si="260"/>
        <v>#NAME?</v>
      </c>
      <c r="BO74" s="25" t="e">
        <f t="shared" ca="1" si="261"/>
        <v>#NAME?</v>
      </c>
      <c r="BP74" s="25" t="e">
        <f t="shared" ca="1" si="262"/>
        <v>#NAME?</v>
      </c>
      <c r="BQ74" s="25" t="e">
        <f t="shared" ca="1" si="263"/>
        <v>#NAME?</v>
      </c>
      <c r="BR74" s="15">
        <f>_xll.BDH(C74,"EARN_FOR_COMMON","FY 2009","FY 2009","Currency=USD","Period=FY","BEST_FPERIOD_OVERRIDE=FY","FILING_STATUS=MR","SCALING_FORMAT=MLN","FA_ADJUSTED=Adjusted","Sort=A","Dates=H","DateFormat=P","Fill=—","Direction=H","UseDPDF=Y")</f>
        <v>219.76400000000001</v>
      </c>
      <c r="BS74" s="15">
        <f>_xll.BDH(C74,"EARN_FOR_COMMON","FY 2019","FY 2019","Currency=USD","Period=FY","BEST_FPERIOD_OVERRIDE=FY","FILING_STATUS=MR","SCALING_FORMAT=MLN","FA_ADJUSTED=Adjusted","Sort=A","Dates=H","DateFormat=P","Fill=—","Direction=H","UseDPDF=Y")</f>
        <v>565.88699999999994</v>
      </c>
      <c r="BT74" s="15">
        <f>_xll.BDH(C74,"EARN_FOR_COMMON","FY 2020","FY 2020","Currency=USD","Period=FY","BEST_FPERIOD_OVERRIDE=FY","FILING_STATUS=MR","SCALING_FORMAT=MLN","FA_ADJUSTED=Adjusted","Sort=A","Dates=H","DateFormat=P","Fill=—","Direction=H","UseDPDF=Y")</f>
        <v>238.81800000000001</v>
      </c>
      <c r="BU74" s="15">
        <f>_xll.BDH(C74,"EARN_FOR_COMMON","FY 2021","FY 2021","Currency=USD","Period=FY","BEST_FPERIOD_OVERRIDE=FY","FILING_STATUS=MR","SCALING_FORMAT=MLN","FA_ADJUSTED=Adjusted","Sort=A","Dates=H","DateFormat=P","Fill=—","Direction=H","UseDPDF=Y")</f>
        <v>412.524</v>
      </c>
      <c r="BV74" s="15">
        <f>_xll.BDH(C74,"EARN_FOR_COMMON","FY 2022","FY 2022","Currency=USD","Period=FY","BEST_FPERIOD_OVERRIDE=FY","FILING_STATUS=MR","SCALING_FORMAT=MLN","FA_ADJUSTED=Adjusted","Sort=A","Dates=H","DateFormat=P","Fill=—","Direction=H","UseDPDF=Y")</f>
        <v>404.625</v>
      </c>
      <c r="BW74" s="15" t="e">
        <f ca="1">+_xll.BDP($C74,BW$15,"BEST_FPERIOD_OVERRIDE="&amp;BW$16)</f>
        <v>#NAME?</v>
      </c>
      <c r="BX74" s="15" t="e">
        <f ca="1">+_xll.BDP($C74,BX$15,"BEST_FPERIOD_OVERRIDE="&amp;BX$16)</f>
        <v>#NAME?</v>
      </c>
      <c r="BY74" s="15" t="e">
        <f ca="1">+_xll.BDP($C74,BY$15,"BEST_FPERIOD_OVERRIDE="&amp;BY$16)</f>
        <v>#NAME?</v>
      </c>
      <c r="BZ74" s="15" t="e">
        <f ca="1">+_xll.BDP($C74,BZ$15,"BEST_FPERIOD_OVERRIDE="&amp;BZ$16)</f>
        <v>#NAME?</v>
      </c>
      <c r="CB74" s="25">
        <f t="shared" si="264"/>
        <v>-0.57797581495952366</v>
      </c>
      <c r="CC74" s="25">
        <f t="shared" si="265"/>
        <v>0.72735723437931799</v>
      </c>
      <c r="CD74" s="25">
        <f t="shared" si="266"/>
        <v>-1.9147976844983594E-2</v>
      </c>
      <c r="CE74" s="25" t="e">
        <f t="shared" ca="1" si="267"/>
        <v>#NAME?</v>
      </c>
      <c r="CF74" s="25" t="e">
        <f t="shared" ca="1" si="268"/>
        <v>#NAME?</v>
      </c>
      <c r="CG74" s="25" t="e">
        <f t="shared" ca="1" si="269"/>
        <v>#NAME?</v>
      </c>
      <c r="CH74" s="25" t="e">
        <f t="shared" ca="1" si="293"/>
        <v>#NAME?</v>
      </c>
      <c r="CI74" s="25" t="e">
        <f t="shared" ca="1" si="270"/>
        <v>#NAME?</v>
      </c>
      <c r="CJ74" s="25">
        <f t="shared" si="271"/>
        <v>9.9201510683549321E-2</v>
      </c>
      <c r="CM74" s="25">
        <f t="shared" si="294"/>
        <v>0.19114174943811343</v>
      </c>
      <c r="CN74" s="25">
        <f t="shared" si="295"/>
        <v>8.6350366599823702E-2</v>
      </c>
      <c r="CO74" s="25">
        <f t="shared" si="296"/>
        <v>0.14281001211304634</v>
      </c>
      <c r="CP74" s="25">
        <f t="shared" si="297"/>
        <v>0.13016389149904731</v>
      </c>
      <c r="CQ74" s="25" t="e">
        <f t="shared" ca="1" si="298"/>
        <v>#NAME?</v>
      </c>
      <c r="CR74" s="25" t="e">
        <f t="shared" ca="1" si="299"/>
        <v>#NAME?</v>
      </c>
      <c r="CS74" s="25" t="e">
        <f t="shared" ca="1" si="300"/>
        <v>#NAME?</v>
      </c>
      <c r="CT74" s="15" t="e">
        <f t="shared" ca="1" si="301"/>
        <v>#NAME?</v>
      </c>
      <c r="CU74" s="25">
        <f>_xll.BDH($C74,"RETURN_ON_INV_CAPITAL","FY 2019","FY 2019","Currency=USD","Period=FY","BEST_FPERIOD_OVERRIDE=FY","FILING_STATUS=MR","FA_ADJUSTED=GAAP","Sort=A","Dates=H","DateFormat=P","Fill=—","Direction=H","UseDPDF=Y")/100</f>
        <v>5.4112999999999994E-2</v>
      </c>
      <c r="CV74" s="25">
        <f>_xll.BDH($C74,"RETURN_ON_INV_CAPITAL","FY 2020","FY 2020","Currency=USD","Period=FY","BEST_FPERIOD_OVERRIDE=FY","FILING_STATUS=MR","FA_ADJUSTED=GAAP","Sort=A","Dates=H","DateFormat=P","Fill=—","Direction=H","UseDPDF=Y")/100</f>
        <v>3.8973000000000001E-2</v>
      </c>
      <c r="CW74" s="25">
        <f>_xll.BDH($C74,"RETURN_ON_INV_CAPITAL","FY 2021","FY 2021","Currency=USD","Period=FY","BEST_FPERIOD_OVERRIDE=FY","FILING_STATUS=MR","FA_ADJUSTED=GAAP","Sort=A","Dates=H","DateFormat=P","Fill=—","Direction=H","UseDPDF=Y")/100</f>
        <v>4.4676E-2</v>
      </c>
      <c r="CX74" s="25">
        <f>_xll.BDH(C74,"RETURN_COM_EQY","FY 2022","FY 2022","Currency=USD","Period=FY","BEST_FPERIOD_OVERRIDE=FY","FILING_STATUS=MR","FA_ADJUSTED=GAAP","Sort=A","Dates=H","DateFormat=P","Fill=—","Direction=H","UseDPDF=Y")/100</f>
        <v>0.14188200000000001</v>
      </c>
      <c r="CZ74" s="15">
        <f>_xll.BDH($C74,"RETURN_COM_EQY","FY 2019","FY 2019","Currency=USD","Period=FY","BEST_FPERIOD_OVERRIDE=FY","FILING_STATUS=MR","FA_ADJUSTED=GAAP","Sort=A","Dates=H","DateFormat=P","Fill=—","Direction=H","UseDPDF=Y")/100</f>
        <v>9.1765000000000013E-2</v>
      </c>
      <c r="DA74" s="15">
        <f>_xll.BDH($C74,"RETURN_COM_EQY","FY 2020","FY 2020","Currency=USD","Period=FY","BEST_FPERIOD_OVERRIDE=FY","FILING_STATUS=MR","FA_ADJUSTED=GAAP","Sort=A","Dates=H","DateFormat=P","Fill=—","Direction=H","UseDPDF=Y")/100</f>
        <v>0.15327400000000002</v>
      </c>
      <c r="DB74" s="15">
        <f>_xll.BDH($C74,"RETURN_COM_EQY","FY 2021","FY 2021","Currency=USD","Period=FY","BEST_FPERIOD_OVERRIDE=FY","FILING_STATUS=MR","FA_ADJUSTED=GAAP","Sort=A","Dates=H","DateFormat=P","Fill=—","Direction=H","UseDPDF=Y")/100</f>
        <v>8.5334000000000007E-2</v>
      </c>
      <c r="DC74" s="25">
        <f>_xll.BDH(C74,"RETURN_COM_EQY","FY 2022","FY 2022","Currency=USD","Period=FY","BEST_FPERIOD_OVERRIDE=FY","FILING_STATUS=MR","FA_ADJUSTED=GAAP","Sort=A","Dates=H","DateFormat=P","Fill=—","Direction=H","UseDPDF=Y")</f>
        <v>14.1882</v>
      </c>
      <c r="DD74" s="15" t="e">
        <f ca="1">(_xll.BDP(C74,"BEST_ROE","best_fperiod_override=23Y"))/100</f>
        <v>#NAME?</v>
      </c>
      <c r="DF74" s="25" t="e">
        <f ca="1">(_xll.BDP($C74,"BEST_DIV_YLD","best_fperiod_override=19Y"))/100</f>
        <v>#NAME?</v>
      </c>
      <c r="DG74" s="25" t="e">
        <f ca="1">(_xll.BDP($C74,"BEST_DIV_YLD","best_fperiod_override=20Y"))/100</f>
        <v>#NAME?</v>
      </c>
      <c r="DH74" s="25" t="e">
        <f ca="1">(_xll.BDP($C74,"BEST_DIV_YLD","best_fperiod_override=21Y"))/100</f>
        <v>#NAME?</v>
      </c>
      <c r="DI74" s="25" t="e">
        <f ca="1">(_xll.BDP($C74,"BEST_DIV_YLD","best_fperiod_override=22Y"))/100</f>
        <v>#NAME?</v>
      </c>
      <c r="DJ74" s="25" t="e">
        <f ca="1">(_xll.BDP($C74,"BEST_DIV_YLD","best_fperiod_override=23Y"))/100</f>
        <v>#NAME?</v>
      </c>
      <c r="DL74" s="48" t="e" cm="1">
        <f t="array" aca="1" ref="DL74" ca="1">_xll.BDP($C74,$DL$12)/1000</f>
        <v>#NAME?</v>
      </c>
      <c r="DM74" s="48" t="e" cm="1">
        <f t="array" aca="1" ref="DM74" ca="1">_xll.BDP($C74,$DL$13)*1000</f>
        <v>#NAME?</v>
      </c>
      <c r="DN74" s="48" t="e">
        <f t="shared" ca="1" si="273"/>
        <v>#NAME?</v>
      </c>
      <c r="DO74" s="48" t="e" cm="1">
        <f t="array" aca="1" ref="DO74" ca="1">_xll.BDP($C74,$DL$15)*1000</f>
        <v>#NAME?</v>
      </c>
      <c r="DQ74" s="15" t="e" cm="1">
        <f t="array" aca="1" ref="DQ74" ca="1">_xll.BDP(C74,"WACC")</f>
        <v>#NAME?</v>
      </c>
      <c r="DR74" s="15" t="e" cm="1">
        <f t="array" aca="1" ref="DR74" ca="1">_xll.BDP(C74,"WACC_COST_EQUITY")</f>
        <v>#NAME?</v>
      </c>
      <c r="DS74" s="15" t="e" cm="1">
        <f t="array" aca="1" ref="DS74" ca="1">_xll.BDP(C74,"WACC_COST_EQUITY")</f>
        <v>#NAME?</v>
      </c>
      <c r="DU74" s="15" t="e" cm="1">
        <f t="array" aca="1" ref="DU74" ca="1">_xll.BDP(C74,"BEST_PE_RATIO")</f>
        <v>#NAME?</v>
      </c>
      <c r="DV74" s="15" t="e" cm="1">
        <f t="array" aca="1" ref="DV74" ca="1">_xll.BDP(C74,"FIVE_YR_AVG_PRICE_EARNINGS")</f>
        <v>#NAME?</v>
      </c>
      <c r="DW74" s="15" t="e" cm="1">
        <f t="array" aca="1" ref="DW74" ca="1">_xll.BDP(C74,"10_YEAR_MOVING_AVERAGE_PE")</f>
        <v>#NAME?</v>
      </c>
      <c r="DY74" s="15" t="e" cm="1">
        <f t="array" aca="1" ref="DY74" ca="1">_xll.BDP(C74,"BEST_CUR_EV_TO_EBITDA")</f>
        <v>#NAME?</v>
      </c>
      <c r="DZ74" s="15" t="e" cm="1">
        <f t="array" aca="1" ref="DZ74" ca="1">_xll.BDP(C74,"FIVE_YEAR_AVG_EV_TO_T12_EBITDA")</f>
        <v>#NAME?</v>
      </c>
      <c r="EB74" s="15" t="e" cm="1">
        <f t="array" aca="1" ref="EB74" ca="1">_xll.BDP(C74,"BEST_PX_BPS_RATIO")</f>
        <v>#NAME?</v>
      </c>
      <c r="EC74" s="15" t="e" cm="1">
        <f t="array" aca="1" ref="EC74" ca="1">_xll.BDP(C74,"FIVE_YEAR_AVG_PRICE_BOOK")</f>
        <v>#NAME?</v>
      </c>
      <c r="ED74" s="15" t="e" cm="1">
        <f t="array" aca="1" ref="ED74" ca="1">_xll.BDP(C74,"EV_TO_T12M_SALES")</f>
        <v>#NAME?</v>
      </c>
      <c r="EE74" s="15" t="e" cm="1">
        <f t="array" aca="1" ref="EE74" ca="1">_xll.BDP(C74,"AVERAGE_EV_TO_T12M_SALES")</f>
        <v>#NAME?</v>
      </c>
      <c r="EF74" s="15" t="e">
        <f ca="1">_xll.BDP(C74,"BEST_CURRENT_EV_BEST_SALES","best_fperiod_override=23Y")</f>
        <v>#NAME?</v>
      </c>
      <c r="EH74" s="15" t="e" cm="1">
        <f t="array" aca="1" ref="EH74" ca="1">_xll.BDP(C74,"CF_FREE_CASH_FLOW")</f>
        <v>#NAME?</v>
      </c>
      <c r="EI74" s="15" t="e" cm="1">
        <f t="array" aca="1" ref="EI74" ca="1">_xll.BDP(C74,"FREE_CASH_FLOW_YIELD")/100</f>
        <v>#NAME?</v>
      </c>
      <c r="EJ74" s="15" t="e" cm="1">
        <f t="array" aca="1" ref="EJ74" ca="1">_xll.BDP(C74,"TRAIL_12M_FREE_CASH_FLOW_PER_SH")</f>
        <v>#NAME?</v>
      </c>
      <c r="EL74" s="15" t="e" cm="1">
        <f t="array" aca="1" ref="EL74" ca="1">_xll.BDP(C74,"CF_CASH_FROM_OPER")</f>
        <v>#NAME?</v>
      </c>
      <c r="EM74" s="15" t="e" cm="1">
        <f t="array" aca="1" ref="EM74" ca="1">_xll.BDP(C74,"CF_CASH_FROM_INV_ACT")</f>
        <v>#NAME?</v>
      </c>
      <c r="EN74" s="15" t="e" cm="1">
        <f t="array" aca="1" ref="EN74" ca="1">_xll.BDP(C74,"CF_CASH_FROM_FNC_ACT")</f>
        <v>#NAME?</v>
      </c>
      <c r="EP74" s="15" t="e" cm="1">
        <f t="array" aca="1" ref="EP74" ca="1">_xll.BDP(C74,"TOT_ANALYST_REC")</f>
        <v>#NAME?</v>
      </c>
      <c r="EQ74" s="15" t="e" cm="1">
        <f t="array" aca="1" ref="EQ74" ca="1">_xll.BDP(C74,"TOT_BUY_REC")</f>
        <v>#NAME?</v>
      </c>
      <c r="ER74" s="15" t="e" cm="1">
        <f t="array" aca="1" ref="ER74" ca="1">_xll.BDP(C74,"TOT_HOLD_REC")</f>
        <v>#NAME?</v>
      </c>
      <c r="ES74" s="15" t="e" cm="1">
        <f t="array" aca="1" ref="ES74" ca="1">_xll.BDP(C74,"TOT_SELL_REC")</f>
        <v>#NAME?</v>
      </c>
      <c r="ET74" s="15" t="e" cm="1">
        <f t="array" aca="1" ref="ET74" ca="1">_xll.BDP(C74,"EQY_REC_CONS")</f>
        <v>#NAME?</v>
      </c>
      <c r="EV74" s="15" t="e" cm="1">
        <f t="array" aca="1" ref="EV74" ca="1">_xll.BDP(C74,"BEST_TARGET_HI")</f>
        <v>#NAME?</v>
      </c>
      <c r="EW74" s="15" t="e" cm="1">
        <f t="array" aca="1" ref="EW74" ca="1">_xll.BDP(C74,"BEST_TARGET_LO")</f>
        <v>#NAME?</v>
      </c>
      <c r="EX74" s="15" t="e" cm="1">
        <f t="array" aca="1" ref="EX74" ca="1">_xll.BDP(C74,"BEST_TARGET_MEDIAN")</f>
        <v>#NAME?</v>
      </c>
      <c r="EZ74" s="15" t="e" cm="1">
        <f t="array" aca="1" ref="EZ74" ca="1">_xll.BDP(C74,"BEST_TARGET_1WK_CHG")</f>
        <v>#NAME?</v>
      </c>
      <c r="FA74" s="15" t="e" cm="1">
        <f t="array" aca="1" ref="FA74" ca="1">_xll.BDP(C74,"BEST_TARGET_4WK_CHG")</f>
        <v>#NAME?</v>
      </c>
      <c r="FB74" s="15" t="e" cm="1">
        <f t="array" aca="1" ref="FB74" ca="1">_xll.BDP(C74,"BEST_TARGET_3MO_CHG")</f>
        <v>#NAME?</v>
      </c>
      <c r="FC74" s="15" t="e" cm="1">
        <f t="array" aca="1" ref="FC74" ca="1">_xll.BDP(C74,"BEST_TARGET_6MO_CHG")</f>
        <v>#NAME?</v>
      </c>
      <c r="FE74" s="15" t="e" cm="1">
        <f t="array" aca="1" ref="FE74" ca="1">_xll.BDP(C74,"ANNOUNCEMENT_DT")</f>
        <v>#NAME?</v>
      </c>
      <c r="FF74" s="15" t="e" cm="1">
        <f t="array" aca="1" ref="FF74" ca="1">_xll.BDP(C74,"EXPECTED_REPORT_DT")</f>
        <v>#NAME?</v>
      </c>
      <c r="FG74" s="15" t="e" cm="1">
        <f t="array" aca="1" ref="FG74" ca="1">_xll.BDP(C74,"EARNINGS_RELATED_IMPLIED_MOVE")</f>
        <v>#NAME?</v>
      </c>
      <c r="FI74" s="15" t="e" cm="1">
        <f t="array" aca="1" ref="FI74" ca="1">_xll.BDP(C74,"SALES_SURPRISE_LAST_QTR")</f>
        <v>#NAME?</v>
      </c>
      <c r="FJ74" s="15" t="e" cm="1">
        <f t="array" aca="1" ref="FJ74" ca="1">_xll.BDP(C74,"EPS_SURPRISE_LAST_QTR")</f>
        <v>#NAME?</v>
      </c>
      <c r="FL74" s="15" t="e">
        <f ca="1">(_xll.BDP(C74,"VOLUME_AVG_5D"))/1000</f>
        <v>#NAME?</v>
      </c>
      <c r="FM74" s="15" t="e">
        <f ca="1">(_xll.BDP(C74,"VOLUME_AVG_3M"))/1000</f>
        <v>#NAME?</v>
      </c>
      <c r="FN74" s="15" t="e">
        <f ca="1">(_xll.BDP(C74,"VOLUME_AVG_6M"))/1000</f>
        <v>#NAME?</v>
      </c>
      <c r="FP74" s="15" t="e" cm="1">
        <f t="array" aca="1" ref="FP74" ca="1">_xll.BDP(C74,"CIE_DES")</f>
        <v>#NAME?</v>
      </c>
      <c r="FQ74" s="15" t="s">
        <v>899</v>
      </c>
      <c r="FS74" s="15" t="e" cm="1">
        <f t="array" aca="1" ref="FS74" ca="1">_xll.BDP(C74,"HIGH_52WEEK")</f>
        <v>#NAME?</v>
      </c>
      <c r="FT74" s="15" t="e" cm="1">
        <f t="array" aca="1" ref="FT74" ca="1">_xll.BDP(C74,"LOW_52WEEK")</f>
        <v>#NAME?</v>
      </c>
      <c r="FV74" s="15" t="e" cm="1">
        <f t="array" aca="1" ref="FV74" ca="1">_xll.BDP(C74,"CHG_PCT_WTD")</f>
        <v>#NAME?</v>
      </c>
      <c r="FW74" s="15" t="e" cm="1">
        <f t="array" aca="1" ref="FW74" ca="1">_xll.BDP(C74,"CHG_PCT_MTD")</f>
        <v>#NAME?</v>
      </c>
      <c r="FX74" s="15" t="e" cm="1">
        <f t="array" aca="1" ref="FX74" ca="1">_xll.BDP(C74,"CHG_PCT_YTD")</f>
        <v>#NAME?</v>
      </c>
      <c r="FY74" s="15" t="e" cm="1">
        <f t="array" aca="1" ref="FY74" ca="1">_xll.BDP(C74,"CHG_PCT_1YR")</f>
        <v>#NAME?</v>
      </c>
      <c r="GA74" s="15" t="e">
        <f ca="1">_xll.BDP($C74,"BEST_NET_DEBT","best_fperiod_override=19Y")</f>
        <v>#NAME?</v>
      </c>
      <c r="GB74" s="15" t="e">
        <f ca="1">_xll.BDP($C74,"BEST_NET_DEBT","best_fperiod_override=20Y")</f>
        <v>#NAME?</v>
      </c>
      <c r="GC74" s="15" t="e">
        <f ca="1">_xll.BDP($C74,"BEST_NET_DEBT","best_fperiod_override=21Y")</f>
        <v>#NAME?</v>
      </c>
      <c r="GD74" s="15" t="e">
        <f ca="1">_xll.BDP($C74,"BEST_NET_DEBT","best_fperiod_override=22Y")</f>
        <v>#NAME?</v>
      </c>
      <c r="GE74" s="15" t="e">
        <f ca="1">_xll.BDP($C74,"BEST_NET_DEBT","best_fperiod_override=23Y")</f>
        <v>#NAME?</v>
      </c>
      <c r="GG74" s="15" t="e">
        <f t="shared" ca="1" si="274"/>
        <v>#NAME?</v>
      </c>
      <c r="GH74" s="15" t="e">
        <f t="shared" ca="1" si="275"/>
        <v>#NAME?</v>
      </c>
      <c r="GI74" s="15" t="e">
        <f t="shared" ca="1" si="276"/>
        <v>#NAME?</v>
      </c>
      <c r="GJ74" s="15" t="e">
        <f t="shared" ca="1" si="277"/>
        <v>#NAME?</v>
      </c>
      <c r="GK74" s="15" t="e">
        <f t="shared" ca="1" si="278"/>
        <v>#NAME?</v>
      </c>
      <c r="GM74" s="15" t="e" cm="1">
        <f t="array" aca="1" ref="GM74" ca="1">_xll.BDP(C74,"NET_DEBT_TO_EBITDA")</f>
        <v>#NAME?</v>
      </c>
      <c r="GN74" s="15" t="e" cm="1">
        <f t="array" aca="1" ref="GN74" ca="1">_xll.BDP(C74,"EBIT_TO_INT_EXP")</f>
        <v>#NAME?</v>
      </c>
      <c r="GO74" s="15" t="e" cm="1">
        <f t="array" aca="1" ref="GO74" ca="1">_xll.BDP(C74,"TOT_DEBT_TO_TOT_EQY")</f>
        <v>#NAME?</v>
      </c>
      <c r="GP74" s="15" t="e" cm="1">
        <f t="array" aca="1" ref="GP74" ca="1">_xll.BDP(C74,"TOT_DEBT_TO_TOT_ASSET")</f>
        <v>#NAME?</v>
      </c>
      <c r="GQ74" s="15" t="e" cm="1">
        <f t="array" aca="1" ref="GQ74" ca="1">_xll.BDP(C74,"ALTMAN_Z_SCORE")</f>
        <v>#NAME?</v>
      </c>
      <c r="GR74" s="15" t="e" cm="1">
        <f t="array" aca="1" ref="GR74" ca="1">_xll.BDP(C74,"CASH_%_CURRENT_MARKET_CAP")</f>
        <v>#NAME?</v>
      </c>
      <c r="GS74" s="15" t="e" cm="1">
        <f t="array" aca="1" ref="GS74" ca="1">_xll.BDP(C74,"CASH_TO_TOT_ASSET")</f>
        <v>#NAME?</v>
      </c>
      <c r="GU74" s="15" t="e" cm="1">
        <f t="array" aca="1" ref="GU74" ca="1">_xll.BDP(C74,"BOARD_SIZE")</f>
        <v>#NAME?</v>
      </c>
      <c r="GV74" s="15" t="e" cm="1">
        <f t="array" aca="1" ref="GV74" ca="1">_xll.BDP(C74,"PCT_INDEPENDENT_DIRECTORS")</f>
        <v>#NAME?</v>
      </c>
      <c r="GW74" s="15" t="e" cm="1">
        <f t="array" aca="1" ref="GW74" ca="1">_xll.BDP(C74,"BOARD_MEETING_ATTENDANCE_PCT")</f>
        <v>#NAME?</v>
      </c>
      <c r="GX74" s="15" t="e" cm="1">
        <f t="array" aca="1" ref="GX74" ca="1">_xll.BDP(C74,"BOARD_MEETINGS_PER_YR")</f>
        <v>#NAME?</v>
      </c>
      <c r="GY74" s="15" t="e" cm="1">
        <f t="array" aca="1" ref="GY74" ca="1">_xll.BDP(C74,"NUMBER_OF_WOMEN_ON_BOARD")</f>
        <v>#NAME?</v>
      </c>
      <c r="GZ74" s="15" t="e" cm="1">
        <f t="array" aca="1" ref="GZ74" ca="1">_xll.BDP(C74,"BOARD_AVERAGE_TENURE")</f>
        <v>#NAME?</v>
      </c>
      <c r="HA74" s="15" t="e" cm="1">
        <f t="array" aca="1" ref="HA74" ca="1">_xll.BDP(C74,"BOARD_AVERAGE_AGE")</f>
        <v>#NAME?</v>
      </c>
      <c r="HC74" s="15" t="e" cm="1">
        <f t="array" aca="1" ref="HC74" ca="1">_xll.BDP(C74,"TOT_COMP_AW_TO_CEO_&amp;_EQUIV")</f>
        <v>#NAME?</v>
      </c>
      <c r="HD74" s="15" t="e" cm="1">
        <f t="array" aca="1" ref="HD74" ca="1">_xll.BDP(C74,"TOT_COMPENSATION_AW_TO_EXECS")</f>
        <v>#NAME?</v>
      </c>
      <c r="HE74" s="15" t="e" cm="1">
        <f t="array" aca="1" ref="HE74" ca="1">_xll.BDP(C74,"CF_STOCK_BASED_COMPENSATION")</f>
        <v>#NAME?</v>
      </c>
      <c r="HF74" s="15" t="e" cm="1">
        <f t="array" aca="1" ref="HF74" ca="1">_xll.BDP(C74,"AVERAGE_BOD_TOTAL_COMPENSATION")</f>
        <v>#NAME?</v>
      </c>
      <c r="HH74" s="15" t="e" cm="1">
        <f t="array" aca="1" ref="HH74" ca="1">_xll.BDP(C74,"ISS_QUALITYSCORE")</f>
        <v>#NAME?</v>
      </c>
      <c r="HK74" s="15" t="e" cm="1">
        <f t="array" aca="1" ref="HK74" ca="1">_xll.BDP(C74,"EQY_SH_OUT")</f>
        <v>#NAME?</v>
      </c>
      <c r="HL74" s="15" t="e">
        <f t="shared" ca="1" si="279"/>
        <v>#NAME?</v>
      </c>
      <c r="HN74" s="15">
        <v>8.5</v>
      </c>
      <c r="HO74" s="15">
        <v>2</v>
      </c>
      <c r="HP74" s="39" t="e">
        <f t="shared" ca="1" si="280"/>
        <v>#NAME?</v>
      </c>
      <c r="HQ74" s="15" t="e">
        <f t="shared" ca="1" si="281"/>
        <v>#NAME?</v>
      </c>
      <c r="HS74" s="15" t="e">
        <f t="shared" ca="1" si="302"/>
        <v>#NAME?</v>
      </c>
      <c r="HU74" s="15" t="e">
        <f t="shared" ca="1" si="282"/>
        <v>#NAME?</v>
      </c>
      <c r="HW74" s="15" t="e">
        <f t="shared" ca="1" si="303"/>
        <v>#NAME?</v>
      </c>
      <c r="HY74" s="39" t="e">
        <f t="shared" ca="1" si="283"/>
        <v>#NAME?</v>
      </c>
      <c r="IA74" s="15" t="e">
        <f t="shared" ca="1" si="284"/>
        <v>#NAME?</v>
      </c>
      <c r="IB74" s="15" t="e">
        <f t="shared" ca="1" si="285"/>
        <v>#NAME?</v>
      </c>
      <c r="IC74" s="15" t="e">
        <f t="shared" ca="1" si="286"/>
        <v>#NAME?</v>
      </c>
      <c r="ID74" s="15" t="e">
        <f t="shared" ca="1" si="287"/>
        <v>#NAME?</v>
      </c>
      <c r="IE74" s="39" t="e">
        <f t="shared" ca="1" si="288"/>
        <v>#NAME?</v>
      </c>
      <c r="IF74" s="39">
        <f t="shared" si="289"/>
        <v>9.920151068354933</v>
      </c>
      <c r="IG74" s="39" t="e">
        <f t="shared" ca="1" si="290"/>
        <v>#NAME?</v>
      </c>
      <c r="II74" s="15">
        <f t="shared" si="304"/>
        <v>55</v>
      </c>
    </row>
    <row r="75" spans="1:243">
      <c r="A75" s="15">
        <f t="shared" si="305"/>
        <v>55</v>
      </c>
      <c r="B75" s="15" t="s">
        <v>114</v>
      </c>
      <c r="C75" s="15" t="s">
        <v>545</v>
      </c>
      <c r="D75" s="15" t="s">
        <v>113</v>
      </c>
      <c r="E75" s="15" t="str">
        <f t="shared" si="236"/>
        <v>C1BS34</v>
      </c>
      <c r="F75" s="15">
        <f t="shared" si="237"/>
        <v>55</v>
      </c>
      <c r="G75" s="15" t="str">
        <f t="shared" si="238"/>
        <v>Paramount Global</v>
      </c>
      <c r="H75" s="24">
        <v>5.1915999999999996E-4</v>
      </c>
      <c r="I75" s="15" t="e" cm="1">
        <f t="array" aca="1" ref="I75" ca="1">_xll.BDP(C75,"GICS_SECTOR_NAME")</f>
        <v>#NAME?</v>
      </c>
      <c r="J75" s="15" t="e">
        <f t="shared" ca="1" si="239"/>
        <v>#NAME?</v>
      </c>
      <c r="K75" s="46" t="e" cm="1">
        <f t="array" aca="1" ref="K75" ca="1">_xll.BDP(C75,"BEST_PE_RATIO")</f>
        <v>#NAME?</v>
      </c>
      <c r="L75" s="46" t="e" cm="1">
        <f t="array" aca="1" ref="L75" ca="1">_xll.BDP(C75,"px_last")</f>
        <v>#NAME?</v>
      </c>
      <c r="M75" s="15" t="e" cm="1">
        <f t="array" aca="1" ref="M75" ca="1">_xll.BDP(C75,"COUNTRY_FULL_NAME")</f>
        <v>#NAME?</v>
      </c>
      <c r="N75" s="15" t="e" cm="1">
        <f t="array" aca="1" ref="N75" ca="1">_xll.BDP(C75,"px_last")</f>
        <v>#NAME?</v>
      </c>
      <c r="O75" s="15" t="e" cm="1">
        <f t="array" aca="1" ref="O75" ca="1">_xll.BDP(C75,"CRNCY")</f>
        <v>#NAME?</v>
      </c>
      <c r="Q75" s="15" t="e" cm="1">
        <f t="array" aca="1" ref="Q75" ca="1">_xll.BDP(C75,"GICS_SECTOR_NAME")</f>
        <v>#NAME?</v>
      </c>
      <c r="R75" s="15" t="e" cm="1">
        <f t="array" aca="1" ref="R75" ca="1">_xll.BDP(C75,"GICS_INDUSTRY_NAME")</f>
        <v>#NAME?</v>
      </c>
      <c r="S75" s="15" t="e" cm="1">
        <f t="array" aca="1" ref="S75" ca="1">_xll.BDP(C75,"GICS_INDUSTRY_GROUP_NAME")</f>
        <v>#NAME?</v>
      </c>
      <c r="T75" s="15" t="e" cm="1">
        <f t="array" aca="1" ref="T75" ca="1">_xll.BDP(C75,"GICS_SUB_INDUSTRY_NAME")</f>
        <v>#NAME?</v>
      </c>
      <c r="U75" s="15" t="s">
        <v>1521</v>
      </c>
      <c r="V75" s="15">
        <f>_xll.BDH(C75,"SALES_REV_TURN","FY 2009","FY 2009","Currency=USD","Period=FY","BEST_FPERIOD_OVERRIDE=FY","FILING_STATUS=MR","SCALING_FORMAT=MLN","FA_ADJUSTED=Adjusted","Sort=A","Dates=H","DateFormat=P","Fill=—","Direction=H","UseDPDF=Y")</f>
        <v>13015</v>
      </c>
      <c r="W75" s="15">
        <f>_xll.BDH(C75,"SALES_REV_TURN","FY 2019","FY 2019","Currency=USD","Period=FY","BEST_FPERIOD_OVERRIDE=FY","FILING_STATUS=MR","SCALING_FORMAT=MLN","FA_ADJUSTED=Adjusted","Sort=A","Dates=H","DateFormat=P","Fill=—","Direction=H","UseDPDF=Y")</f>
        <v>26998</v>
      </c>
      <c r="X75" s="15">
        <f>_xll.BDH(C75,"SALES_REV_TURN","FY 2020","FY 2020","Currency=USD","Period=FY","BEST_FPERIOD_OVERRIDE=FY","FILING_STATUS=MR","SCALING_FORMAT=MLN","FA_ADJUSTED=Adjusted","Sort=A","Dates=H","DateFormat=P","Fill=—","Direction=H","UseDPDF=Y")</f>
        <v>25285</v>
      </c>
      <c r="Y75" s="15">
        <f>_xll.BDH(C75,"SALES_REV_TURN","FY 2021","FY 2021","Currency=USD","Period=FY","BEST_FPERIOD_OVERRIDE=FY","FILING_STATUS=MR","SCALING_FORMAT=MLN","FA_ADJUSTED=Adjusted","Sort=A","Dates=H","DateFormat=P","Fill=—","Direction=H","UseDPDF=Y")</f>
        <v>28586</v>
      </c>
      <c r="Z75" s="15">
        <f>_xll.BDH(C75,"SALES_REV_TURN","FY 2022","FY 2022","Currency=USD","Period=FY","BEST_FPERIOD_OVERRIDE=FY","FILING_STATUS=MR","SCALING_FORMAT=MLN","FA_ADJUSTED=Adjusted","Sort=A","Dates=H","DateFormat=P","Fill=—","Direction=H","UseDPDF=Y")</f>
        <v>30154</v>
      </c>
      <c r="AA75" s="15" t="e">
        <f ca="1">+_xll.BDP($C75,AA$15,"BEST_FPERIOD_OVERRIDE="&amp;AA$16)</f>
        <v>#NAME?</v>
      </c>
      <c r="AB75" s="15" t="e">
        <f ca="1">+_xll.BDP($C75,AB$15,"BEST_FPERIOD_OVERRIDE="&amp;AB$16)</f>
        <v>#NAME?</v>
      </c>
      <c r="AC75" s="15" t="e">
        <f ca="1">+_xll.BDP($C75,AC$15,"BEST_FPERIOD_OVERRIDE="&amp;AC$16)</f>
        <v>#NAME?</v>
      </c>
      <c r="AD75" s="15" t="e">
        <f ca="1">+_xll.BDP($C75,AD$15,"BEST_FPERIOD_OVERRIDE="&amp;AD$16)</f>
        <v>#NAME?</v>
      </c>
      <c r="AF75" s="25">
        <f t="shared" si="240"/>
        <v>-6.3449144381065303E-2</v>
      </c>
      <c r="AG75" s="25">
        <f t="shared" si="241"/>
        <v>0.13055171050029668</v>
      </c>
      <c r="AH75" s="25">
        <f t="shared" si="242"/>
        <v>5.4852025467011734E-2</v>
      </c>
      <c r="AI75" s="25" t="e">
        <f t="shared" ca="1" si="243"/>
        <v>#NAME?</v>
      </c>
      <c r="AJ75" s="25" t="e">
        <f t="shared" ca="1" si="244"/>
        <v>#NAME?</v>
      </c>
      <c r="AK75" s="25" t="e">
        <f t="shared" ca="1" si="245"/>
        <v>#NAME?</v>
      </c>
      <c r="AL75" s="25" t="e">
        <f t="shared" ca="1" si="291"/>
        <v>#NAME?</v>
      </c>
      <c r="AM75" s="25" t="e">
        <f t="shared" ca="1" si="246"/>
        <v>#NAME?</v>
      </c>
      <c r="AN75" s="25">
        <f t="shared" si="247"/>
        <v>7.5693989670175821E-2</v>
      </c>
      <c r="AP75" s="15">
        <f>_xll.BDH(C75,"EBITDA","FY 2009","FY 2009","Currency=USD","Period=FY","BEST_FPERIOD_OVERRIDE=FY","FILING_STATUS=MR","SCALING_FORMAT=MLN","FA_ADJUSTED=Adjusted","Sort=A","Dates=H","DateFormat=P","Fill=—","Direction=H","UseDPDF=Y")</f>
        <v>1806.5</v>
      </c>
      <c r="AQ75" s="15">
        <f>_xll.BDH(C75,"EBITDA","FY 2019","FY 2019","Currency=USD","Period=FY","BEST_FPERIOD_OVERRIDE=FY","FILING_STATUS=MR","SCALING_FORMAT=MLN","FA_ADJUSTED=Adjusted","Sort=A","Dates=H","DateFormat=P","Fill=—","Direction=H","UseDPDF=Y")</f>
        <v>5764</v>
      </c>
      <c r="AR75" s="15">
        <f>_xll.BDH(C75,"EBITDA","FY 2020","FY 2020","Currency=USD","Period=FY","BEST_FPERIOD_OVERRIDE=FY","FILING_STATUS=MR","SCALING_FORMAT=MLN","FA_ADJUSTED=Adjusted","Sort=A","Dates=H","DateFormat=P","Fill=—","Direction=H","UseDPDF=Y")</f>
        <v>5512</v>
      </c>
      <c r="AS75" s="15">
        <f>_xll.BDH(C75,"EBITDA","FY 2021","FY 2021","Currency=USD","Period=FY","BEST_FPERIOD_OVERRIDE=FY","FILING_STATUS=MR","SCALING_FORMAT=MLN","FA_ADJUSTED=Adjusted","Sort=A","Dates=H","DateFormat=P","Fill=—","Direction=H","UseDPDF=Y")</f>
        <v>4808</v>
      </c>
      <c r="AT75" s="15">
        <f>_xll.BDH(C75,"EBITDA","FY 2022","FY 2022","Currency=USD","Period=FY","BEST_FPERIOD_OVERRIDE=FY","FILING_STATUS=MR","SCALING_FORMAT=MLN","FA_ADJUSTED=Adjusted","Sort=A","Dates=H","DateFormat=P","Fill=—","Direction=H","UseDPDF=Y")</f>
        <v>3664</v>
      </c>
      <c r="AU75" s="15" t="e">
        <f ca="1">+_xll.BDP($C75,AU$15,"BEST_FPERIOD_OVERRIDE="&amp;AU$16)</f>
        <v>#NAME?</v>
      </c>
      <c r="AV75" s="15" t="e">
        <f ca="1">+_xll.BDP($C75,AV$15,"BEST_FPERIOD_OVERRIDE="&amp;AV$16)</f>
        <v>#NAME?</v>
      </c>
      <c r="AW75" s="15" t="e">
        <f ca="1">+_xll.BDP($C75,AW$15,"BEST_FPERIOD_OVERRIDE="&amp;AW$16)</f>
        <v>#NAME?</v>
      </c>
      <c r="AX75" s="15" t="e">
        <f ca="1">+_xll.BDP($C75,AX$15,"BEST_FPERIOD_OVERRIDE="&amp;AX$16)</f>
        <v>#NAME?</v>
      </c>
      <c r="AZ75" s="25">
        <f t="shared" si="248"/>
        <v>-4.371963913948651E-2</v>
      </c>
      <c r="BA75" s="25">
        <f t="shared" si="249"/>
        <v>-0.12772133526850504</v>
      </c>
      <c r="BB75" s="25">
        <f t="shared" si="250"/>
        <v>-0.23793677204658903</v>
      </c>
      <c r="BC75" s="25" t="e">
        <f t="shared" ca="1" si="251"/>
        <v>#NAME?</v>
      </c>
      <c r="BD75" s="25" t="e">
        <f t="shared" ca="1" si="252"/>
        <v>#NAME?</v>
      </c>
      <c r="BE75" s="25" t="e">
        <f t="shared" ca="1" si="253"/>
        <v>#NAME?</v>
      </c>
      <c r="BF75" s="25" t="e">
        <f t="shared" ca="1" si="292"/>
        <v>#NAME?</v>
      </c>
      <c r="BG75" s="25" t="e">
        <f t="shared" ca="1" si="254"/>
        <v>#NAME?</v>
      </c>
      <c r="BH75" s="25">
        <f t="shared" si="255"/>
        <v>0.12302287001205214</v>
      </c>
      <c r="BJ75" s="25">
        <f t="shared" si="256"/>
        <v>0.21349729609600712</v>
      </c>
      <c r="BK75" s="25">
        <f t="shared" si="257"/>
        <v>0.21799485861182519</v>
      </c>
      <c r="BL75" s="25">
        <f t="shared" si="258"/>
        <v>0.16819422094731687</v>
      </c>
      <c r="BM75" s="25">
        <f t="shared" si="259"/>
        <v>0.12150958413477482</v>
      </c>
      <c r="BN75" s="25" t="e">
        <f t="shared" ca="1" si="260"/>
        <v>#NAME?</v>
      </c>
      <c r="BO75" s="25" t="e">
        <f t="shared" ca="1" si="261"/>
        <v>#NAME?</v>
      </c>
      <c r="BP75" s="25" t="e">
        <f t="shared" ca="1" si="262"/>
        <v>#NAME?</v>
      </c>
      <c r="BQ75" s="25" t="e">
        <f t="shared" ca="1" si="263"/>
        <v>#NAME?</v>
      </c>
      <c r="BR75" s="15">
        <f>_xll.BDH(C75,"EARN_FOR_COMMON","FY 2009","FY 2009","Currency=USD","Period=FY","BEST_FPERIOD_OVERRIDE=FY","FILING_STATUS=MR","SCALING_FORMAT=MLN","FA_ADJUSTED=Adjusted","Sort=A","Dates=H","DateFormat=P","Fill=—","Direction=H","UseDPDF=Y")</f>
        <v>333.59500000000003</v>
      </c>
      <c r="BS75" s="15">
        <f>_xll.BDH(C75,"EARN_FOR_COMMON","FY 2019","FY 2019","Currency=USD","Period=FY","BEST_FPERIOD_OVERRIDE=FY","FILING_STATUS=MR","SCALING_FORMAT=MLN","FA_ADJUSTED=Adjusted","Sort=A","Dates=H","DateFormat=P","Fill=—","Direction=H","UseDPDF=Y")</f>
        <v>2983</v>
      </c>
      <c r="BT75" s="15">
        <f>_xll.BDH(C75,"EARN_FOR_COMMON","FY 2020","FY 2020","Currency=USD","Period=FY","BEST_FPERIOD_OVERRIDE=FY","FILING_STATUS=MR","SCALING_FORMAT=MLN","FA_ADJUSTED=Adjusted","Sort=A","Dates=H","DateFormat=P","Fill=—","Direction=H","UseDPDF=Y")</f>
        <v>2586</v>
      </c>
      <c r="BU75" s="15">
        <f>_xll.BDH(C75,"EARN_FOR_COMMON","FY 2021","FY 2021","Currency=USD","Period=FY","BEST_FPERIOD_OVERRIDE=FY","FILING_STATUS=MR","SCALING_FORMAT=MLN","FA_ADJUSTED=Adjusted","Sort=A","Dates=H","DateFormat=P","Fill=—","Direction=H","UseDPDF=Y")</f>
        <v>2258</v>
      </c>
      <c r="BV75" s="15">
        <f>_xll.BDH(C75,"EARN_FOR_COMMON","FY 2022","FY 2022","Currency=USD","Period=FY","BEST_FPERIOD_OVERRIDE=FY","FILING_STATUS=MR","SCALING_FORMAT=MLN","FA_ADJUSTED=Adjusted","Sort=A","Dates=H","DateFormat=P","Fill=—","Direction=H","UseDPDF=Y")</f>
        <v>1116.2117000000001</v>
      </c>
      <c r="BW75" s="15" t="e">
        <f ca="1">+_xll.BDP($C75,BW$15,"BEST_FPERIOD_OVERRIDE="&amp;BW$16)</f>
        <v>#NAME?</v>
      </c>
      <c r="BX75" s="15" t="e">
        <f ca="1">+_xll.BDP($C75,BX$15,"BEST_FPERIOD_OVERRIDE="&amp;BX$16)</f>
        <v>#NAME?</v>
      </c>
      <c r="BY75" s="15" t="e">
        <f ca="1">+_xll.BDP($C75,BY$15,"BEST_FPERIOD_OVERRIDE="&amp;BY$16)</f>
        <v>#NAME?</v>
      </c>
      <c r="BZ75" s="15" t="e">
        <f ca="1">+_xll.BDP($C75,BZ$15,"BEST_FPERIOD_OVERRIDE="&amp;BZ$16)</f>
        <v>#NAME?</v>
      </c>
      <c r="CB75" s="25">
        <f t="shared" si="264"/>
        <v>-0.13308749580958767</v>
      </c>
      <c r="CC75" s="25">
        <f t="shared" si="265"/>
        <v>-0.12683681361175558</v>
      </c>
      <c r="CD75" s="25">
        <f t="shared" si="266"/>
        <v>-0.50566355181576617</v>
      </c>
      <c r="CE75" s="25" t="e">
        <f t="shared" ca="1" si="267"/>
        <v>#NAME?</v>
      </c>
      <c r="CF75" s="25" t="e">
        <f t="shared" ca="1" si="268"/>
        <v>#NAME?</v>
      </c>
      <c r="CG75" s="25" t="e">
        <f t="shared" ca="1" si="269"/>
        <v>#NAME?</v>
      </c>
      <c r="CH75" s="25" t="e">
        <f t="shared" ca="1" si="293"/>
        <v>#NAME?</v>
      </c>
      <c r="CI75" s="25" t="e">
        <f t="shared" ca="1" si="270"/>
        <v>#NAME?</v>
      </c>
      <c r="CJ75" s="25">
        <f t="shared" si="271"/>
        <v>0.24492552669918499</v>
      </c>
      <c r="CM75" s="25">
        <f t="shared" si="294"/>
        <v>0.11048966590117787</v>
      </c>
      <c r="CN75" s="25">
        <f t="shared" si="295"/>
        <v>0.10227407553885703</v>
      </c>
      <c r="CO75" s="25">
        <f t="shared" si="296"/>
        <v>7.898971524522494E-2</v>
      </c>
      <c r="CP75" s="25">
        <f t="shared" si="297"/>
        <v>3.701703588246999E-2</v>
      </c>
      <c r="CQ75" s="25" t="e">
        <f t="shared" ca="1" si="298"/>
        <v>#NAME?</v>
      </c>
      <c r="CR75" s="25" t="e">
        <f t="shared" ca="1" si="299"/>
        <v>#NAME?</v>
      </c>
      <c r="CS75" s="25" t="e">
        <f t="shared" ca="1" si="300"/>
        <v>#NAME?</v>
      </c>
      <c r="CT75" s="15" t="e">
        <f t="shared" ca="1" si="301"/>
        <v>#NAME?</v>
      </c>
      <c r="CU75" s="25">
        <f>_xll.BDH($C75,"RETURN_ON_INV_CAPITAL","FY 2019","FY 2019","Currency=USD","Period=FY","BEST_FPERIOD_OVERRIDE=FY","FILING_STATUS=MR","FA_ADJUSTED=GAAP","Sort=A","Dates=H","DateFormat=P","Fill=—","Direction=H","UseDPDF=Y")/100</f>
        <v>0.12631000000000001</v>
      </c>
      <c r="CV75" s="25">
        <f>_xll.BDH($C75,"RETURN_ON_INV_CAPITAL","FY 2020","FY 2020","Currency=USD","Period=FY","BEST_FPERIOD_OVERRIDE=FY","FILING_STATUS=MR","FA_ADJUSTED=GAAP","Sort=A","Dates=H","DateFormat=P","Fill=—","Direction=H","UseDPDF=Y")/100</f>
        <v>9.7741000000000008E-2</v>
      </c>
      <c r="CW75" s="25">
        <f>_xll.BDH($C75,"RETURN_ON_INV_CAPITAL","FY 2021","FY 2021","Currency=USD","Period=FY","BEST_FPERIOD_OVERRIDE=FY","FILING_STATUS=MR","FA_ADJUSTED=GAAP","Sort=A","Dates=H","DateFormat=P","Fill=—","Direction=H","UseDPDF=Y")/100</f>
        <v>0.13696700000000001</v>
      </c>
      <c r="CX75" s="25">
        <f>_xll.BDH(C75,"RETURN_COM_EQY","FY 2022","FY 2022","Currency=USD","Period=FY","BEST_FPERIOD_OVERRIDE=FY","FILING_STATUS=MR","FA_ADJUSTED=GAAP","Sort=A","Dates=H","DateFormat=P","Fill=—","Direction=H","UseDPDF=Y")/100</f>
        <v>4.8593999999999998E-2</v>
      </c>
      <c r="CZ75" s="15">
        <f>_xll.BDH($C75,"RETURN_COM_EQY","FY 2019","FY 2019","Currency=USD","Period=FY","BEST_FPERIOD_OVERRIDE=FY","FILING_STATUS=MR","FA_ADJUSTED=GAAP","Sort=A","Dates=H","DateFormat=P","Fill=—","Direction=H","UseDPDF=Y")/100</f>
        <v>0.27967500000000001</v>
      </c>
      <c r="DA75" s="15">
        <f>_xll.BDH($C75,"RETURN_COM_EQY","FY 2020","FY 2020","Currency=USD","Period=FY","BEST_FPERIOD_OVERRIDE=FY","FILING_STATUS=MR","FA_ADJUSTED=GAAP","Sort=A","Dates=H","DateFormat=P","Fill=—","Direction=H","UseDPDF=Y")/100</f>
        <v>0.16950099999999999</v>
      </c>
      <c r="DB75" s="15">
        <f>_xll.BDH($C75,"RETURN_COM_EQY","FY 2021","FY 2021","Currency=USD","Period=FY","BEST_FPERIOD_OVERRIDE=FY","FILING_STATUS=MR","FA_ADJUSTED=GAAP","Sort=A","Dates=H","DateFormat=P","Fill=—","Direction=H","UseDPDF=Y")/100</f>
        <v>0.24054200000000001</v>
      </c>
      <c r="DC75" s="25">
        <f>_xll.BDH(C75,"RETURN_COM_EQY","FY 2022","FY 2022","Currency=USD","Period=FY","BEST_FPERIOD_OVERRIDE=FY","FILING_STATUS=MR","FA_ADJUSTED=GAAP","Sort=A","Dates=H","DateFormat=P","Fill=—","Direction=H","UseDPDF=Y")</f>
        <v>4.8593999999999999</v>
      </c>
      <c r="DD75" s="15" t="e">
        <f ca="1">(_xll.BDP(C75,"BEST_ROE","best_fperiod_override=23Y"))/100</f>
        <v>#NAME?</v>
      </c>
      <c r="DF75" s="25" t="e">
        <f ca="1">(_xll.BDP($C75,"BEST_DIV_YLD","best_fperiod_override=19Y"))/100</f>
        <v>#NAME?</v>
      </c>
      <c r="DG75" s="25" t="e">
        <f ca="1">(_xll.BDP($C75,"BEST_DIV_YLD","best_fperiod_override=20Y"))/100</f>
        <v>#NAME?</v>
      </c>
      <c r="DH75" s="25" t="e">
        <f ca="1">(_xll.BDP($C75,"BEST_DIV_YLD","best_fperiod_override=21Y"))/100</f>
        <v>#NAME?</v>
      </c>
      <c r="DI75" s="25" t="e">
        <f ca="1">(_xll.BDP($C75,"BEST_DIV_YLD","best_fperiod_override=22Y"))/100</f>
        <v>#NAME?</v>
      </c>
      <c r="DJ75" s="25" t="e">
        <f ca="1">(_xll.BDP($C75,"BEST_DIV_YLD","best_fperiod_override=23Y"))/100</f>
        <v>#NAME?</v>
      </c>
      <c r="DL75" s="48" t="e" cm="1">
        <f t="array" aca="1" ref="DL75" ca="1">_xll.BDP($C75,$DL$12)/1000</f>
        <v>#NAME?</v>
      </c>
      <c r="DM75" s="48" t="e" cm="1">
        <f t="array" aca="1" ref="DM75" ca="1">_xll.BDP($C75,$DL$13)*1000</f>
        <v>#NAME?</v>
      </c>
      <c r="DN75" s="48" t="e">
        <f t="shared" ca="1" si="273"/>
        <v>#NAME?</v>
      </c>
      <c r="DO75" s="48" t="e" cm="1">
        <f t="array" aca="1" ref="DO75" ca="1">_xll.BDP($C75,$DL$15)*1000</f>
        <v>#NAME?</v>
      </c>
      <c r="DQ75" s="15" t="e" cm="1">
        <f t="array" aca="1" ref="DQ75" ca="1">_xll.BDP(C75,"WACC")</f>
        <v>#NAME?</v>
      </c>
      <c r="DR75" s="15" t="e" cm="1">
        <f t="array" aca="1" ref="DR75" ca="1">_xll.BDP(C75,"WACC_COST_EQUITY")</f>
        <v>#NAME?</v>
      </c>
      <c r="DS75" s="15" t="e" cm="1">
        <f t="array" aca="1" ref="DS75" ca="1">_xll.BDP(C75,"WACC_COST_EQUITY")</f>
        <v>#NAME?</v>
      </c>
      <c r="DU75" s="15" t="e" cm="1">
        <f t="array" aca="1" ref="DU75" ca="1">_xll.BDP(C75,"BEST_PE_RATIO")</f>
        <v>#NAME?</v>
      </c>
      <c r="DV75" s="15" t="e" cm="1">
        <f t="array" aca="1" ref="DV75" ca="1">_xll.BDP(C75,"FIVE_YR_AVG_PRICE_EARNINGS")</f>
        <v>#NAME?</v>
      </c>
      <c r="DW75" s="15" t="e" cm="1">
        <f t="array" aca="1" ref="DW75" ca="1">_xll.BDP(C75,"10_YEAR_MOVING_AVERAGE_PE")</f>
        <v>#NAME?</v>
      </c>
      <c r="DY75" s="15" t="e" cm="1">
        <f t="array" aca="1" ref="DY75" ca="1">_xll.BDP(C75,"BEST_CUR_EV_TO_EBITDA")</f>
        <v>#NAME?</v>
      </c>
      <c r="DZ75" s="15" t="e" cm="1">
        <f t="array" aca="1" ref="DZ75" ca="1">_xll.BDP(C75,"FIVE_YEAR_AVG_EV_TO_T12_EBITDA")</f>
        <v>#NAME?</v>
      </c>
      <c r="EB75" s="15" t="e" cm="1">
        <f t="array" aca="1" ref="EB75" ca="1">_xll.BDP(C75,"BEST_PX_BPS_RATIO")</f>
        <v>#NAME?</v>
      </c>
      <c r="EC75" s="15" t="e" cm="1">
        <f t="array" aca="1" ref="EC75" ca="1">_xll.BDP(C75,"FIVE_YEAR_AVG_PRICE_BOOK")</f>
        <v>#NAME?</v>
      </c>
      <c r="ED75" s="15" t="e" cm="1">
        <f t="array" aca="1" ref="ED75" ca="1">_xll.BDP(C75,"EV_TO_T12M_SALES")</f>
        <v>#NAME?</v>
      </c>
      <c r="EE75" s="15" t="e" cm="1">
        <f t="array" aca="1" ref="EE75" ca="1">_xll.BDP(C75,"AVERAGE_EV_TO_T12M_SALES")</f>
        <v>#NAME?</v>
      </c>
      <c r="EF75" s="15" t="e">
        <f ca="1">_xll.BDP(C75,"BEST_CURRENT_EV_BEST_SALES","best_fperiod_override=23Y")</f>
        <v>#NAME?</v>
      </c>
      <c r="EH75" s="15" t="e" cm="1">
        <f t="array" aca="1" ref="EH75" ca="1">_xll.BDP(C75,"CF_FREE_CASH_FLOW")</f>
        <v>#NAME?</v>
      </c>
      <c r="EI75" s="15" t="e" cm="1">
        <f t="array" aca="1" ref="EI75" ca="1">_xll.BDP(C75,"FREE_CASH_FLOW_YIELD")/100</f>
        <v>#NAME?</v>
      </c>
      <c r="EJ75" s="15" t="e" cm="1">
        <f t="array" aca="1" ref="EJ75" ca="1">_xll.BDP(C75,"TRAIL_12M_FREE_CASH_FLOW_PER_SH")</f>
        <v>#NAME?</v>
      </c>
      <c r="EL75" s="15" t="e" cm="1">
        <f t="array" aca="1" ref="EL75" ca="1">_xll.BDP(C75,"CF_CASH_FROM_OPER")</f>
        <v>#NAME?</v>
      </c>
      <c r="EM75" s="15" t="e" cm="1">
        <f t="array" aca="1" ref="EM75" ca="1">_xll.BDP(C75,"CF_CASH_FROM_INV_ACT")</f>
        <v>#NAME?</v>
      </c>
      <c r="EN75" s="15" t="e" cm="1">
        <f t="array" aca="1" ref="EN75" ca="1">_xll.BDP(C75,"CF_CASH_FROM_FNC_ACT")</f>
        <v>#NAME?</v>
      </c>
      <c r="EP75" s="15" t="e" cm="1">
        <f t="array" aca="1" ref="EP75" ca="1">_xll.BDP(C75,"TOT_ANALYST_REC")</f>
        <v>#NAME?</v>
      </c>
      <c r="EQ75" s="15" t="e" cm="1">
        <f t="array" aca="1" ref="EQ75" ca="1">_xll.BDP(C75,"TOT_BUY_REC")</f>
        <v>#NAME?</v>
      </c>
      <c r="ER75" s="15" t="e" cm="1">
        <f t="array" aca="1" ref="ER75" ca="1">_xll.BDP(C75,"TOT_HOLD_REC")</f>
        <v>#NAME?</v>
      </c>
      <c r="ES75" s="15" t="e" cm="1">
        <f t="array" aca="1" ref="ES75" ca="1">_xll.BDP(C75,"TOT_SELL_REC")</f>
        <v>#NAME?</v>
      </c>
      <c r="ET75" s="15" t="e" cm="1">
        <f t="array" aca="1" ref="ET75" ca="1">_xll.BDP(C75,"EQY_REC_CONS")</f>
        <v>#NAME?</v>
      </c>
      <c r="EV75" s="15" t="e" cm="1">
        <f t="array" aca="1" ref="EV75" ca="1">_xll.BDP(C75,"BEST_TARGET_HI")</f>
        <v>#NAME?</v>
      </c>
      <c r="EW75" s="15" t="e" cm="1">
        <f t="array" aca="1" ref="EW75" ca="1">_xll.BDP(C75,"BEST_TARGET_LO")</f>
        <v>#NAME?</v>
      </c>
      <c r="EX75" s="15" t="e" cm="1">
        <f t="array" aca="1" ref="EX75" ca="1">_xll.BDP(C75,"BEST_TARGET_MEDIAN")</f>
        <v>#NAME?</v>
      </c>
      <c r="EZ75" s="15" t="e" cm="1">
        <f t="array" aca="1" ref="EZ75" ca="1">_xll.BDP(C75,"BEST_TARGET_1WK_CHG")</f>
        <v>#NAME?</v>
      </c>
      <c r="FA75" s="15" t="e" cm="1">
        <f t="array" aca="1" ref="FA75" ca="1">_xll.BDP(C75,"BEST_TARGET_4WK_CHG")</f>
        <v>#NAME?</v>
      </c>
      <c r="FB75" s="15" t="e" cm="1">
        <f t="array" aca="1" ref="FB75" ca="1">_xll.BDP(C75,"BEST_TARGET_3MO_CHG")</f>
        <v>#NAME?</v>
      </c>
      <c r="FC75" s="15" t="e" cm="1">
        <f t="array" aca="1" ref="FC75" ca="1">_xll.BDP(C75,"BEST_TARGET_6MO_CHG")</f>
        <v>#NAME?</v>
      </c>
      <c r="FE75" s="15" t="e" cm="1">
        <f t="array" aca="1" ref="FE75" ca="1">_xll.BDP(C75,"ANNOUNCEMENT_DT")</f>
        <v>#NAME?</v>
      </c>
      <c r="FF75" s="15" t="e" cm="1">
        <f t="array" aca="1" ref="FF75" ca="1">_xll.BDP(C75,"EXPECTED_REPORT_DT")</f>
        <v>#NAME?</v>
      </c>
      <c r="FG75" s="15" t="e" cm="1">
        <f t="array" aca="1" ref="FG75" ca="1">_xll.BDP(C75,"EARNINGS_RELATED_IMPLIED_MOVE")</f>
        <v>#NAME?</v>
      </c>
      <c r="FI75" s="15" t="e" cm="1">
        <f t="array" aca="1" ref="FI75" ca="1">_xll.BDP(C75,"SALES_SURPRISE_LAST_QTR")</f>
        <v>#NAME?</v>
      </c>
      <c r="FJ75" s="15" t="e" cm="1">
        <f t="array" aca="1" ref="FJ75" ca="1">_xll.BDP(C75,"EPS_SURPRISE_LAST_QTR")</f>
        <v>#NAME?</v>
      </c>
      <c r="FL75" s="15" t="e">
        <f ca="1">(_xll.BDP(C75,"VOLUME_AVG_5D"))/1000</f>
        <v>#NAME?</v>
      </c>
      <c r="FM75" s="15" t="e">
        <f ca="1">(_xll.BDP(C75,"VOLUME_AVG_3M"))/1000</f>
        <v>#NAME?</v>
      </c>
      <c r="FN75" s="15" t="e">
        <f ca="1">(_xll.BDP(C75,"VOLUME_AVG_6M"))/1000</f>
        <v>#NAME?</v>
      </c>
      <c r="FP75" s="15" t="e" cm="1">
        <f t="array" aca="1" ref="FP75" ca="1">_xll.BDP(C75,"CIE_DES")</f>
        <v>#NAME?</v>
      </c>
      <c r="FQ75" s="15" t="s">
        <v>900</v>
      </c>
      <c r="FS75" s="15" t="e" cm="1">
        <f t="array" aca="1" ref="FS75" ca="1">_xll.BDP(C75,"HIGH_52WEEK")</f>
        <v>#NAME?</v>
      </c>
      <c r="FT75" s="15" t="e" cm="1">
        <f t="array" aca="1" ref="FT75" ca="1">_xll.BDP(C75,"LOW_52WEEK")</f>
        <v>#NAME?</v>
      </c>
      <c r="FV75" s="15" t="e" cm="1">
        <f t="array" aca="1" ref="FV75" ca="1">_xll.BDP(C75,"CHG_PCT_WTD")</f>
        <v>#NAME?</v>
      </c>
      <c r="FW75" s="15" t="e" cm="1">
        <f t="array" aca="1" ref="FW75" ca="1">_xll.BDP(C75,"CHG_PCT_MTD")</f>
        <v>#NAME?</v>
      </c>
      <c r="FX75" s="15" t="e" cm="1">
        <f t="array" aca="1" ref="FX75" ca="1">_xll.BDP(C75,"CHG_PCT_YTD")</f>
        <v>#NAME?</v>
      </c>
      <c r="FY75" s="15" t="e" cm="1">
        <f t="array" aca="1" ref="FY75" ca="1">_xll.BDP(C75,"CHG_PCT_1YR")</f>
        <v>#NAME?</v>
      </c>
      <c r="GA75" s="15" t="e">
        <f ca="1">_xll.BDP($C75,"BEST_NET_DEBT","best_fperiod_override=19Y")</f>
        <v>#NAME?</v>
      </c>
      <c r="GB75" s="15" t="e">
        <f ca="1">_xll.BDP($C75,"BEST_NET_DEBT","best_fperiod_override=20Y")</f>
        <v>#NAME?</v>
      </c>
      <c r="GC75" s="15" t="e">
        <f ca="1">_xll.BDP($C75,"BEST_NET_DEBT","best_fperiod_override=21Y")</f>
        <v>#NAME?</v>
      </c>
      <c r="GD75" s="15" t="e">
        <f ca="1">_xll.BDP($C75,"BEST_NET_DEBT","best_fperiod_override=22Y")</f>
        <v>#NAME?</v>
      </c>
      <c r="GE75" s="15" t="e">
        <f ca="1">_xll.BDP($C75,"BEST_NET_DEBT","best_fperiod_override=23Y")</f>
        <v>#NAME?</v>
      </c>
      <c r="GG75" s="15" t="e">
        <f t="shared" ca="1" si="274"/>
        <v>#NAME?</v>
      </c>
      <c r="GH75" s="15" t="e">
        <f t="shared" ca="1" si="275"/>
        <v>#NAME?</v>
      </c>
      <c r="GI75" s="15" t="e">
        <f t="shared" ca="1" si="276"/>
        <v>#NAME?</v>
      </c>
      <c r="GJ75" s="15" t="e">
        <f t="shared" ca="1" si="277"/>
        <v>#NAME?</v>
      </c>
      <c r="GK75" s="15" t="e">
        <f t="shared" ca="1" si="278"/>
        <v>#NAME?</v>
      </c>
      <c r="GM75" s="15" t="e" cm="1">
        <f t="array" aca="1" ref="GM75" ca="1">_xll.BDP(C75,"NET_DEBT_TO_EBITDA")</f>
        <v>#NAME?</v>
      </c>
      <c r="GN75" s="15" t="e" cm="1">
        <f t="array" aca="1" ref="GN75" ca="1">_xll.BDP(C75,"EBIT_TO_INT_EXP")</f>
        <v>#NAME?</v>
      </c>
      <c r="GO75" s="15" t="e" cm="1">
        <f t="array" aca="1" ref="GO75" ca="1">_xll.BDP(C75,"TOT_DEBT_TO_TOT_EQY")</f>
        <v>#NAME?</v>
      </c>
      <c r="GP75" s="15" t="e" cm="1">
        <f t="array" aca="1" ref="GP75" ca="1">_xll.BDP(C75,"TOT_DEBT_TO_TOT_ASSET")</f>
        <v>#NAME?</v>
      </c>
      <c r="GQ75" s="15" t="e" cm="1">
        <f t="array" aca="1" ref="GQ75" ca="1">_xll.BDP(C75,"ALTMAN_Z_SCORE")</f>
        <v>#NAME?</v>
      </c>
      <c r="GR75" s="15" t="e" cm="1">
        <f t="array" aca="1" ref="GR75" ca="1">_xll.BDP(C75,"CASH_%_CURRENT_MARKET_CAP")</f>
        <v>#NAME?</v>
      </c>
      <c r="GS75" s="15" t="e" cm="1">
        <f t="array" aca="1" ref="GS75" ca="1">_xll.BDP(C75,"CASH_TO_TOT_ASSET")</f>
        <v>#NAME?</v>
      </c>
      <c r="GU75" s="15" t="e" cm="1">
        <f t="array" aca="1" ref="GU75" ca="1">_xll.BDP(C75,"BOARD_SIZE")</f>
        <v>#NAME?</v>
      </c>
      <c r="GV75" s="15" t="e" cm="1">
        <f t="array" aca="1" ref="GV75" ca="1">_xll.BDP(C75,"PCT_INDEPENDENT_DIRECTORS")</f>
        <v>#NAME?</v>
      </c>
      <c r="GW75" s="15" t="e" cm="1">
        <f t="array" aca="1" ref="GW75" ca="1">_xll.BDP(C75,"BOARD_MEETING_ATTENDANCE_PCT")</f>
        <v>#NAME?</v>
      </c>
      <c r="GX75" s="15" t="e" cm="1">
        <f t="array" aca="1" ref="GX75" ca="1">_xll.BDP(C75,"BOARD_MEETINGS_PER_YR")</f>
        <v>#NAME?</v>
      </c>
      <c r="GY75" s="15" t="e" cm="1">
        <f t="array" aca="1" ref="GY75" ca="1">_xll.BDP(C75,"NUMBER_OF_WOMEN_ON_BOARD")</f>
        <v>#NAME?</v>
      </c>
      <c r="GZ75" s="15" t="e" cm="1">
        <f t="array" aca="1" ref="GZ75" ca="1">_xll.BDP(C75,"BOARD_AVERAGE_TENURE")</f>
        <v>#NAME?</v>
      </c>
      <c r="HA75" s="15" t="e" cm="1">
        <f t="array" aca="1" ref="HA75" ca="1">_xll.BDP(C75,"BOARD_AVERAGE_AGE")</f>
        <v>#NAME?</v>
      </c>
      <c r="HC75" s="15" t="e" cm="1">
        <f t="array" aca="1" ref="HC75" ca="1">_xll.BDP(C75,"TOT_COMP_AW_TO_CEO_&amp;_EQUIV")</f>
        <v>#NAME?</v>
      </c>
      <c r="HD75" s="15" t="e" cm="1">
        <f t="array" aca="1" ref="HD75" ca="1">_xll.BDP(C75,"TOT_COMPENSATION_AW_TO_EXECS")</f>
        <v>#NAME?</v>
      </c>
      <c r="HE75" s="15" t="e" cm="1">
        <f t="array" aca="1" ref="HE75" ca="1">_xll.BDP(C75,"CF_STOCK_BASED_COMPENSATION")</f>
        <v>#NAME?</v>
      </c>
      <c r="HF75" s="15" t="e" cm="1">
        <f t="array" aca="1" ref="HF75" ca="1">_xll.BDP(C75,"AVERAGE_BOD_TOTAL_COMPENSATION")</f>
        <v>#NAME?</v>
      </c>
      <c r="HH75" s="15" t="e" cm="1">
        <f t="array" aca="1" ref="HH75" ca="1">_xll.BDP(C75,"ISS_QUALITYSCORE")</f>
        <v>#NAME?</v>
      </c>
      <c r="HK75" s="15" t="e" cm="1">
        <f t="array" aca="1" ref="HK75" ca="1">_xll.BDP(C75,"EQY_SH_OUT")</f>
        <v>#NAME?</v>
      </c>
      <c r="HL75" s="15" t="e">
        <f t="shared" ca="1" si="279"/>
        <v>#NAME?</v>
      </c>
      <c r="HN75" s="15">
        <v>8.5</v>
      </c>
      <c r="HO75" s="15">
        <v>2</v>
      </c>
      <c r="HP75" s="39" t="e">
        <f t="shared" ca="1" si="280"/>
        <v>#NAME?</v>
      </c>
      <c r="HQ75" s="15" t="e">
        <f t="shared" ca="1" si="281"/>
        <v>#NAME?</v>
      </c>
      <c r="HS75" s="15" t="e">
        <f t="shared" ca="1" si="302"/>
        <v>#NAME?</v>
      </c>
      <c r="HU75" s="15" t="e">
        <f t="shared" ca="1" si="282"/>
        <v>#NAME?</v>
      </c>
      <c r="HW75" s="15" t="e">
        <f t="shared" ca="1" si="303"/>
        <v>#NAME?</v>
      </c>
      <c r="HY75" s="39" t="e">
        <f t="shared" ca="1" si="283"/>
        <v>#NAME?</v>
      </c>
      <c r="IA75" s="15" t="e">
        <f t="shared" ca="1" si="284"/>
        <v>#NAME?</v>
      </c>
      <c r="IB75" s="15" t="e">
        <f t="shared" ca="1" si="285"/>
        <v>#NAME?</v>
      </c>
      <c r="IC75" s="15" t="e">
        <f t="shared" ca="1" si="286"/>
        <v>#NAME?</v>
      </c>
      <c r="ID75" s="15" t="e">
        <f t="shared" ca="1" si="287"/>
        <v>#NAME?</v>
      </c>
      <c r="IE75" s="39" t="e">
        <f t="shared" ca="1" si="288"/>
        <v>#NAME?</v>
      </c>
      <c r="IF75" s="39">
        <f t="shared" si="289"/>
        <v>24.492552669918499</v>
      </c>
      <c r="IG75" s="39" t="e">
        <f t="shared" ca="1" si="290"/>
        <v>#NAME?</v>
      </c>
      <c r="II75" s="15">
        <f t="shared" si="304"/>
        <v>56</v>
      </c>
    </row>
    <row r="76" spans="1:243">
      <c r="A76" s="15">
        <f t="shared" si="305"/>
        <v>56</v>
      </c>
      <c r="B76" s="15" t="s">
        <v>116</v>
      </c>
      <c r="C76" s="15" t="s">
        <v>728</v>
      </c>
      <c r="D76" s="15" t="s">
        <v>115</v>
      </c>
      <c r="E76" s="15" t="str">
        <f t="shared" si="236"/>
        <v>C1CL34</v>
      </c>
      <c r="F76" s="15">
        <f t="shared" si="237"/>
        <v>56</v>
      </c>
      <c r="G76" s="15" t="str">
        <f t="shared" si="238"/>
        <v>Carnival Corp</v>
      </c>
      <c r="H76" s="24">
        <v>3.5875999999999996E-4</v>
      </c>
      <c r="I76" s="15" t="e" cm="1">
        <f t="array" aca="1" ref="I76" ca="1">_xll.BDP(C76,"GICS_SECTOR_NAME")</f>
        <v>#NAME?</v>
      </c>
      <c r="J76" s="15" t="e">
        <f t="shared" ca="1" si="239"/>
        <v>#NAME?</v>
      </c>
      <c r="K76" s="46" t="e" cm="1">
        <f t="array" aca="1" ref="K76" ca="1">_xll.BDP(C76,"BEST_PE_RATIO")</f>
        <v>#NAME?</v>
      </c>
      <c r="L76" s="46" t="e" cm="1">
        <f t="array" aca="1" ref="L76" ca="1">_xll.BDP(C76,"px_last")</f>
        <v>#NAME?</v>
      </c>
      <c r="M76" s="15" t="e" cm="1">
        <f t="array" aca="1" ref="M76" ca="1">_xll.BDP(C76,"COUNTRY_FULL_NAME")</f>
        <v>#NAME?</v>
      </c>
      <c r="N76" s="15" t="e" cm="1">
        <f t="array" aca="1" ref="N76" ca="1">_xll.BDP(C76,"px_last")</f>
        <v>#NAME?</v>
      </c>
      <c r="O76" s="15" t="e" cm="1">
        <f t="array" aca="1" ref="O76" ca="1">_xll.BDP(C76,"CRNCY")</f>
        <v>#NAME?</v>
      </c>
      <c r="Q76" s="15" t="e" cm="1">
        <f t="array" aca="1" ref="Q76" ca="1">_xll.BDP(C76,"GICS_SECTOR_NAME")</f>
        <v>#NAME?</v>
      </c>
      <c r="R76" s="15" t="e" cm="1">
        <f t="array" aca="1" ref="R76" ca="1">_xll.BDP(C76,"GICS_INDUSTRY_NAME")</f>
        <v>#NAME?</v>
      </c>
      <c r="S76" s="15" t="e" cm="1">
        <f t="array" aca="1" ref="S76" ca="1">_xll.BDP(C76,"GICS_INDUSTRY_GROUP_NAME")</f>
        <v>#NAME?</v>
      </c>
      <c r="T76" s="15" t="e" cm="1">
        <f t="array" aca="1" ref="T76" ca="1">_xll.BDP(C76,"GICS_SUB_INDUSTRY_NAME")</f>
        <v>#NAME?</v>
      </c>
      <c r="U76" s="15" t="s">
        <v>1521</v>
      </c>
      <c r="V76" s="15">
        <f>_xll.BDH(C76,"SALES_REV_TURN","FY 2009","FY 2009","Currency=USD","Period=FY","BEST_FPERIOD_OVERRIDE=FY","FILING_STATUS=MR","SCALING_FORMAT=MLN","FA_ADJUSTED=Adjusted","Sort=A","Dates=H","DateFormat=P","Fill=—","Direction=H","UseDPDF=Y")</f>
        <v>13460</v>
      </c>
      <c r="W76" s="15">
        <f>_xll.BDH(C76,"SALES_REV_TURN","FY 2019","FY 2019","Currency=USD","Period=FY","BEST_FPERIOD_OVERRIDE=FY","FILING_STATUS=MR","SCALING_FORMAT=MLN","FA_ADJUSTED=Adjusted","Sort=A","Dates=H","DateFormat=P","Fill=—","Direction=H","UseDPDF=Y")</f>
        <v>20825</v>
      </c>
      <c r="X76" s="15">
        <f>_xll.BDH(C76,"SALES_REV_TURN","FY 2020","FY 2020","Currency=USD","Period=FY","BEST_FPERIOD_OVERRIDE=FY","FILING_STATUS=MR","SCALING_FORMAT=MLN","FA_ADJUSTED=Adjusted","Sort=A","Dates=H","DateFormat=P","Fill=—","Direction=H","UseDPDF=Y")</f>
        <v>5595</v>
      </c>
      <c r="Y76" s="15">
        <f>_xll.BDH(C76,"SALES_REV_TURN","FY 2021","FY 2021","Currency=USD","Period=FY","BEST_FPERIOD_OVERRIDE=FY","FILING_STATUS=MR","SCALING_FORMAT=MLN","FA_ADJUSTED=Adjusted","Sort=A","Dates=H","DateFormat=P","Fill=—","Direction=H","UseDPDF=Y")</f>
        <v>1908</v>
      </c>
      <c r="Z76" s="15">
        <f>_xll.BDH(C76,"SALES_REV_TURN","FY 2022","FY 2022","Currency=USD","Period=FY","BEST_FPERIOD_OVERRIDE=FY","FILING_STATUS=MR","SCALING_FORMAT=MLN","FA_ADJUSTED=Adjusted","Sort=A","Dates=H","DateFormat=P","Fill=—","Direction=H","UseDPDF=Y")</f>
        <v>12168</v>
      </c>
      <c r="AA76" s="15" t="e">
        <f ca="1">+_xll.BDP($C76,AA$15,"BEST_FPERIOD_OVERRIDE="&amp;AA$16)</f>
        <v>#NAME?</v>
      </c>
      <c r="AB76" s="15" t="e">
        <f ca="1">+_xll.BDP($C76,AB$15,"BEST_FPERIOD_OVERRIDE="&amp;AB$16)</f>
        <v>#NAME?</v>
      </c>
      <c r="AC76" s="15" t="e">
        <f ca="1">+_xll.BDP($C76,AC$15,"BEST_FPERIOD_OVERRIDE="&amp;AC$16)</f>
        <v>#NAME?</v>
      </c>
      <c r="AD76" s="15" t="e">
        <f ca="1">+_xll.BDP($C76,AD$15,"BEST_FPERIOD_OVERRIDE="&amp;AD$16)</f>
        <v>#NAME?</v>
      </c>
      <c r="AF76" s="25">
        <f t="shared" si="240"/>
        <v>-0.73133253301320522</v>
      </c>
      <c r="AG76" s="25">
        <f t="shared" si="241"/>
        <v>-0.65898123324396785</v>
      </c>
      <c r="AH76" s="25">
        <f t="shared" si="242"/>
        <v>5.3773584905660377</v>
      </c>
      <c r="AI76" s="25" t="e">
        <f t="shared" ca="1" si="243"/>
        <v>#NAME?</v>
      </c>
      <c r="AJ76" s="25" t="e">
        <f t="shared" ca="1" si="244"/>
        <v>#NAME?</v>
      </c>
      <c r="AK76" s="25" t="e">
        <f t="shared" ca="1" si="245"/>
        <v>#NAME?</v>
      </c>
      <c r="AL76" s="25" t="e">
        <f t="shared" ca="1" si="291"/>
        <v>#NAME?</v>
      </c>
      <c r="AM76" s="25" t="e">
        <f t="shared" ca="1" si="246"/>
        <v>#NAME?</v>
      </c>
      <c r="AN76" s="25">
        <f t="shared" si="247"/>
        <v>4.4609557468908712E-2</v>
      </c>
      <c r="AP76" s="15">
        <f>_xll.BDH(C76,"EBITDA","FY 2009","FY 2009","Currency=USD","Period=FY","BEST_FPERIOD_OVERRIDE=FY","FILING_STATUS=MR","SCALING_FORMAT=MLN","FA_ADJUSTED=Adjusted","Sort=A","Dates=H","DateFormat=P","Fill=—","Direction=H","UseDPDF=Y")</f>
        <v>3463</v>
      </c>
      <c r="AQ76" s="15">
        <f>_xll.BDH(C76,"EBITDA","FY 2019","FY 2019","Currency=USD","Period=FY","BEST_FPERIOD_OVERRIDE=FY","FILING_STATUS=MR","SCALING_FORMAT=MLN","FA_ADJUSTED=Adjusted","Sort=A","Dates=H","DateFormat=P","Fill=—","Direction=H","UseDPDF=Y")</f>
        <v>5588.5823</v>
      </c>
      <c r="AR76" s="15">
        <f>_xll.BDH(C76,"EBITDA","FY 2020","FY 2020","Currency=USD","Period=FY","BEST_FPERIOD_OVERRIDE=FY","FILING_STATUS=MR","SCALING_FORMAT=MLN","FA_ADJUSTED=Adjusted","Sort=A","Dates=H","DateFormat=P","Fill=—","Direction=H","UseDPDF=Y")</f>
        <v>-1935.1266000000001</v>
      </c>
      <c r="AS76" s="15">
        <f>_xll.BDH(C76,"EBITDA","FY 2021","FY 2021","Currency=USD","Period=FY","BEST_FPERIOD_OVERRIDE=FY","FILING_STATUS=MR","SCALING_FORMAT=MLN","FA_ADJUSTED=Adjusted","Sort=A","Dates=H","DateFormat=P","Fill=—","Direction=H","UseDPDF=Y")</f>
        <v>-3001.4177</v>
      </c>
      <c r="AT76" s="15">
        <f>_xll.BDH(C76,"EBITDA","FY 2022","FY 2022","Currency=USD","Period=FY","BEST_FPERIOD_OVERRIDE=FY","FILING_STATUS=MR","SCALING_FORMAT=MLN","FA_ADJUSTED=Adjusted","Sort=A","Dates=H","DateFormat=P","Fill=—","Direction=H","UseDPDF=Y")</f>
        <v>-1288.4557</v>
      </c>
      <c r="AU76" s="15" t="e">
        <f ca="1">+_xll.BDP($C76,AU$15,"BEST_FPERIOD_OVERRIDE="&amp;AU$16)</f>
        <v>#NAME?</v>
      </c>
      <c r="AV76" s="15" t="e">
        <f ca="1">+_xll.BDP($C76,AV$15,"BEST_FPERIOD_OVERRIDE="&amp;AV$16)</f>
        <v>#NAME?</v>
      </c>
      <c r="AW76" s="15" t="e">
        <f ca="1">+_xll.BDP($C76,AW$15,"BEST_FPERIOD_OVERRIDE="&amp;AW$16)</f>
        <v>#NAME?</v>
      </c>
      <c r="AX76" s="15" t="e">
        <f ca="1">+_xll.BDP($C76,AX$15,"BEST_FPERIOD_OVERRIDE="&amp;AX$16)</f>
        <v>#NAME?</v>
      </c>
      <c r="AZ76" s="25">
        <f t="shared" si="248"/>
        <v>-1.3462643110758161</v>
      </c>
      <c r="BA76" s="25">
        <f t="shared" si="249"/>
        <v>0.5510187808900977</v>
      </c>
      <c r="BB76" s="25">
        <f t="shared" si="250"/>
        <v>-0.57071763120474706</v>
      </c>
      <c r="BC76" s="25" t="e">
        <f t="shared" ca="1" si="251"/>
        <v>#NAME?</v>
      </c>
      <c r="BD76" s="25" t="e">
        <f t="shared" ca="1" si="252"/>
        <v>#NAME?</v>
      </c>
      <c r="BE76" s="25" t="e">
        <f t="shared" ca="1" si="253"/>
        <v>#NAME?</v>
      </c>
      <c r="BF76" s="25" t="e">
        <f t="shared" ca="1" si="292"/>
        <v>#NAME?</v>
      </c>
      <c r="BG76" s="25" t="e">
        <f t="shared" ca="1" si="254"/>
        <v>#NAME?</v>
      </c>
      <c r="BH76" s="25">
        <f t="shared" si="255"/>
        <v>4.9022772132610637E-2</v>
      </c>
      <c r="BJ76" s="25">
        <f t="shared" si="256"/>
        <v>0.26835929411764708</v>
      </c>
      <c r="BK76" s="25">
        <f t="shared" si="257"/>
        <v>-0.34586713136729225</v>
      </c>
      <c r="BL76" s="25">
        <f t="shared" si="258"/>
        <v>-1.5730700733752621</v>
      </c>
      <c r="BM76" s="25">
        <f t="shared" si="259"/>
        <v>-0.10588886423405654</v>
      </c>
      <c r="BN76" s="25" t="e">
        <f t="shared" ca="1" si="260"/>
        <v>#NAME?</v>
      </c>
      <c r="BO76" s="25" t="e">
        <f t="shared" ca="1" si="261"/>
        <v>#NAME?</v>
      </c>
      <c r="BP76" s="25" t="e">
        <f t="shared" ca="1" si="262"/>
        <v>#NAME?</v>
      </c>
      <c r="BQ76" s="25" t="e">
        <f t="shared" ca="1" si="263"/>
        <v>#NAME?</v>
      </c>
      <c r="BR76" s="15">
        <f>_xll.BDH(C76,"EARN_FOR_COMMON","FY 2009","FY 2009","Currency=USD","Period=FY","BEST_FPERIOD_OVERRIDE=FY","FILING_STATUS=MR","SCALING_FORMAT=MLN","FA_ADJUSTED=Adjusted","Sort=A","Dates=H","DateFormat=P","Fill=—","Direction=H","UseDPDF=Y")</f>
        <v>1790</v>
      </c>
      <c r="BS76" s="15">
        <f>_xll.BDH(C76,"EARN_FOR_COMMON","FY 2019","FY 2019","Currency=USD","Period=FY","BEST_FPERIOD_OVERRIDE=FY","FILING_STATUS=MR","SCALING_FORMAT=MLN","FA_ADJUSTED=Adjusted","Sort=A","Dates=H","DateFormat=P","Fill=—","Direction=H","UseDPDF=Y")</f>
        <v>3110.54</v>
      </c>
      <c r="BT76" s="15">
        <f>_xll.BDH(C76,"EARN_FOR_COMMON","FY 2020","FY 2020","Currency=USD","Period=FY","BEST_FPERIOD_OVERRIDE=FY","FILING_STATUS=MR","SCALING_FORMAT=MLN","FA_ADJUSTED=Adjusted","Sort=A","Dates=H","DateFormat=P","Fill=—","Direction=H","UseDPDF=Y")</f>
        <v>-5793</v>
      </c>
      <c r="BU76" s="15">
        <f>_xll.BDH(C76,"EARN_FOR_COMMON","FY 2021","FY 2021","Currency=USD","Period=FY","BEST_FPERIOD_OVERRIDE=FY","FILING_STATUS=MR","SCALING_FORMAT=MLN","FA_ADJUSTED=Adjusted","Sort=A","Dates=H","DateFormat=P","Fill=—","Direction=H","UseDPDF=Y")</f>
        <v>-7478</v>
      </c>
      <c r="BV76" s="15">
        <f>_xll.BDH(C76,"EARN_FOR_COMMON","FY 2022","FY 2022","Currency=USD","Period=FY","BEST_FPERIOD_OVERRIDE=FY","FILING_STATUS=MR","SCALING_FORMAT=MLN","FA_ADJUSTED=Adjusted","Sort=A","Dates=H","DateFormat=P","Fill=—","Direction=H","UseDPDF=Y")</f>
        <v>-5575.7</v>
      </c>
      <c r="BW76" s="15" t="e">
        <f ca="1">+_xll.BDP($C76,BW$15,"BEST_FPERIOD_OVERRIDE="&amp;BW$16)</f>
        <v>#NAME?</v>
      </c>
      <c r="BX76" s="15" t="e">
        <f ca="1">+_xll.BDP($C76,BX$15,"BEST_FPERIOD_OVERRIDE="&amp;BX$16)</f>
        <v>#NAME?</v>
      </c>
      <c r="BY76" s="15" t="e">
        <f ca="1">+_xll.BDP($C76,BY$15,"BEST_FPERIOD_OVERRIDE="&amp;BY$16)</f>
        <v>#NAME?</v>
      </c>
      <c r="BZ76" s="15" t="e">
        <f ca="1">+_xll.BDP($C76,BZ$15,"BEST_FPERIOD_OVERRIDE="&amp;BZ$16)</f>
        <v>#NAME?</v>
      </c>
      <c r="CB76" s="25">
        <f t="shared" si="264"/>
        <v>-2.8623775936011109</v>
      </c>
      <c r="CC76" s="25">
        <f t="shared" si="265"/>
        <v>0.29086828931469011</v>
      </c>
      <c r="CD76" s="25">
        <f t="shared" si="266"/>
        <v>-0.25438619951858787</v>
      </c>
      <c r="CE76" s="25" t="e">
        <f t="shared" ca="1" si="267"/>
        <v>#NAME?</v>
      </c>
      <c r="CF76" s="25" t="e">
        <f t="shared" ca="1" si="268"/>
        <v>#NAME?</v>
      </c>
      <c r="CG76" s="25" t="e">
        <f t="shared" ca="1" si="269"/>
        <v>#NAME?</v>
      </c>
      <c r="CH76" s="25" t="e">
        <f t="shared" ca="1" si="293"/>
        <v>#NAME?</v>
      </c>
      <c r="CI76" s="25" t="e">
        <f t="shared" ca="1" si="270"/>
        <v>#NAME?</v>
      </c>
      <c r="CJ76" s="25">
        <f t="shared" si="271"/>
        <v>5.6813313908829599E-2</v>
      </c>
      <c r="CM76" s="25">
        <f t="shared" si="294"/>
        <v>0.1493656662665066</v>
      </c>
      <c r="CN76" s="25">
        <f t="shared" si="295"/>
        <v>-1.0353887399463806</v>
      </c>
      <c r="CO76" s="25">
        <f t="shared" si="296"/>
        <v>-3.9192872117400421</v>
      </c>
      <c r="CP76" s="25">
        <f t="shared" si="297"/>
        <v>-0.45822649572649571</v>
      </c>
      <c r="CQ76" s="25" t="e">
        <f t="shared" ca="1" si="298"/>
        <v>#NAME?</v>
      </c>
      <c r="CR76" s="25" t="e">
        <f t="shared" ca="1" si="299"/>
        <v>#NAME?</v>
      </c>
      <c r="CS76" s="25" t="e">
        <f t="shared" ca="1" si="300"/>
        <v>#NAME?</v>
      </c>
      <c r="CT76" s="15" t="e">
        <f t="shared" ca="1" si="301"/>
        <v>#NAME?</v>
      </c>
      <c r="CU76" s="25">
        <f>_xll.BDH($C76,"RETURN_ON_INV_CAPITAL","FY 2019","FY 2019","Currency=USD","Period=FY","BEST_FPERIOD_OVERRIDE=FY","FILING_STATUS=MR","FA_ADJUSTED=GAAP","Sort=A","Dates=H","DateFormat=P","Fill=—","Direction=H","UseDPDF=Y")/100</f>
        <v>8.9596999999999996E-2</v>
      </c>
      <c r="CV76" s="25">
        <f>_xll.BDH($C76,"RETURN_ON_INV_CAPITAL","FY 2020","FY 2020","Currency=USD","Period=FY","BEST_FPERIOD_OVERRIDE=FY","FILING_STATUS=MR","FA_ADJUSTED=GAAP","Sort=A","Dates=H","DateFormat=P","Fill=—","Direction=H","UseDPDF=Y")/100</f>
        <v>-0.21282699999999999</v>
      </c>
      <c r="CW76" s="25">
        <f>_xll.BDH($C76,"RETURN_ON_INV_CAPITAL","FY 2021","FY 2021","Currency=USD","Period=FY","BEST_FPERIOD_OVERRIDE=FY","FILING_STATUS=MR","FA_ADJUSTED=GAAP","Sort=A","Dates=H","DateFormat=P","Fill=—","Direction=H","UseDPDF=Y")/100</f>
        <v>-0.158197</v>
      </c>
      <c r="CX76" s="25">
        <f>_xll.BDH(C76,"RETURN_COM_EQY","FY 2022","FY 2022","Currency=USD","Period=FY","BEST_FPERIOD_OVERRIDE=FY","FILING_STATUS=MR","FA_ADJUSTED=GAAP","Sort=A","Dates=H","DateFormat=P","Fill=—","Direction=H","UseDPDF=Y")/100</f>
        <v>-0.63435699999999995</v>
      </c>
      <c r="CZ76" s="15">
        <f>_xll.BDH($C76,"RETURN_COM_EQY","FY 2019","FY 2019","Currency=USD","Period=FY","BEST_FPERIOD_OVERRIDE=FY","FILING_STATUS=MR","FA_ADJUSTED=GAAP","Sort=A","Dates=H","DateFormat=P","Fill=—","Direction=H","UseDPDF=Y")/100</f>
        <v>0.120061</v>
      </c>
      <c r="DA76" s="15">
        <f>_xll.BDH($C76,"RETURN_COM_EQY","FY 2020","FY 2020","Currency=USD","Period=FY","BEST_FPERIOD_OVERRIDE=FY","FILING_STATUS=MR","FA_ADJUSTED=GAAP","Sort=A","Dates=H","DateFormat=P","Fill=—","Direction=H","UseDPDF=Y")/100</f>
        <v>-0.44581899999999997</v>
      </c>
      <c r="DB76" s="15">
        <f>_xll.BDH($C76,"RETURN_COM_EQY","FY 2021","FY 2021","Currency=USD","Period=FY","BEST_FPERIOD_OVERRIDE=FY","FILING_STATUS=MR","FA_ADJUSTED=GAAP","Sort=A","Dates=H","DateFormat=P","Fill=—","Direction=H","UseDPDF=Y")/100</f>
        <v>-0.58110099999999998</v>
      </c>
      <c r="DC76" s="25">
        <f>_xll.BDH(C76,"RETURN_COM_EQY","FY 2022","FY 2022","Currency=USD","Period=FY","BEST_FPERIOD_OVERRIDE=FY","FILING_STATUS=MR","FA_ADJUSTED=GAAP","Sort=A","Dates=H","DateFormat=P","Fill=—","Direction=H","UseDPDF=Y")</f>
        <v>-63.435699999999997</v>
      </c>
      <c r="DD76" s="15" t="e">
        <f ca="1">(_xll.BDP(C76,"BEST_ROE","best_fperiod_override=23Y"))/100</f>
        <v>#NAME?</v>
      </c>
      <c r="DF76" s="25" t="e">
        <f ca="1">(_xll.BDP($C76,"BEST_DIV_YLD","best_fperiod_override=19Y"))/100</f>
        <v>#NAME?</v>
      </c>
      <c r="DG76" s="25" t="e">
        <f ca="1">(_xll.BDP($C76,"BEST_DIV_YLD","best_fperiod_override=20Y"))/100</f>
        <v>#NAME?</v>
      </c>
      <c r="DH76" s="25" t="e">
        <f ca="1">(_xll.BDP($C76,"BEST_DIV_YLD","best_fperiod_override=21Y"))/100</f>
        <v>#NAME?</v>
      </c>
      <c r="DI76" s="25" t="e">
        <f ca="1">(_xll.BDP($C76,"BEST_DIV_YLD","best_fperiod_override=22Y"))/100</f>
        <v>#NAME?</v>
      </c>
      <c r="DJ76" s="25" t="e">
        <f ca="1">(_xll.BDP($C76,"BEST_DIV_YLD","best_fperiod_override=23Y"))/100</f>
        <v>#NAME?</v>
      </c>
      <c r="DL76" s="48" t="e" cm="1">
        <f t="array" aca="1" ref="DL76" ca="1">_xll.BDP($C76,$DL$12)/1000</f>
        <v>#NAME?</v>
      </c>
      <c r="DM76" s="48" t="e" cm="1">
        <f t="array" aca="1" ref="DM76" ca="1">_xll.BDP($C76,$DL$13)*1000</f>
        <v>#NAME?</v>
      </c>
      <c r="DN76" s="48" t="e">
        <f t="shared" ca="1" si="273"/>
        <v>#NAME?</v>
      </c>
      <c r="DO76" s="48" t="e" cm="1">
        <f t="array" aca="1" ref="DO76" ca="1">_xll.BDP($C76,$DL$15)*1000</f>
        <v>#NAME?</v>
      </c>
      <c r="DQ76" s="15" t="e" cm="1">
        <f t="array" aca="1" ref="DQ76" ca="1">_xll.BDP(C76,"WACC")</f>
        <v>#NAME?</v>
      </c>
      <c r="DR76" s="15" t="e" cm="1">
        <f t="array" aca="1" ref="DR76" ca="1">_xll.BDP(C76,"WACC_COST_EQUITY")</f>
        <v>#NAME?</v>
      </c>
      <c r="DS76" s="15" t="e" cm="1">
        <f t="array" aca="1" ref="DS76" ca="1">_xll.BDP(C76,"WACC_COST_EQUITY")</f>
        <v>#NAME?</v>
      </c>
      <c r="DU76" s="15" t="e" cm="1">
        <f t="array" aca="1" ref="DU76" ca="1">_xll.BDP(C76,"BEST_PE_RATIO")</f>
        <v>#NAME?</v>
      </c>
      <c r="DV76" s="15" t="e" cm="1">
        <f t="array" aca="1" ref="DV76" ca="1">_xll.BDP(C76,"FIVE_YR_AVG_PRICE_EARNINGS")</f>
        <v>#NAME?</v>
      </c>
      <c r="DW76" s="15" t="e" cm="1">
        <f t="array" aca="1" ref="DW76" ca="1">_xll.BDP(C76,"10_YEAR_MOVING_AVERAGE_PE")</f>
        <v>#NAME?</v>
      </c>
      <c r="DY76" s="15" t="e" cm="1">
        <f t="array" aca="1" ref="DY76" ca="1">_xll.BDP(C76,"BEST_CUR_EV_TO_EBITDA")</f>
        <v>#NAME?</v>
      </c>
      <c r="DZ76" s="15" t="e" cm="1">
        <f t="array" aca="1" ref="DZ76" ca="1">_xll.BDP(C76,"FIVE_YEAR_AVG_EV_TO_T12_EBITDA")</f>
        <v>#NAME?</v>
      </c>
      <c r="EB76" s="15" t="e" cm="1">
        <f t="array" aca="1" ref="EB76" ca="1">_xll.BDP(C76,"BEST_PX_BPS_RATIO")</f>
        <v>#NAME?</v>
      </c>
      <c r="EC76" s="15" t="e" cm="1">
        <f t="array" aca="1" ref="EC76" ca="1">_xll.BDP(C76,"FIVE_YEAR_AVG_PRICE_BOOK")</f>
        <v>#NAME?</v>
      </c>
      <c r="ED76" s="15" t="e" cm="1">
        <f t="array" aca="1" ref="ED76" ca="1">_xll.BDP(C76,"EV_TO_T12M_SALES")</f>
        <v>#NAME?</v>
      </c>
      <c r="EE76" s="15" t="e" cm="1">
        <f t="array" aca="1" ref="EE76" ca="1">_xll.BDP(C76,"AVERAGE_EV_TO_T12M_SALES")</f>
        <v>#NAME?</v>
      </c>
      <c r="EF76" s="15" t="e">
        <f ca="1">_xll.BDP(C76,"BEST_CURRENT_EV_BEST_SALES","best_fperiod_override=23Y")</f>
        <v>#NAME?</v>
      </c>
      <c r="EH76" s="15" t="e" cm="1">
        <f t="array" aca="1" ref="EH76" ca="1">_xll.BDP(C76,"CF_FREE_CASH_FLOW")</f>
        <v>#NAME?</v>
      </c>
      <c r="EI76" s="15" t="e" cm="1">
        <f t="array" aca="1" ref="EI76" ca="1">_xll.BDP(C76,"FREE_CASH_FLOW_YIELD")/100</f>
        <v>#NAME?</v>
      </c>
      <c r="EJ76" s="15" t="e" cm="1">
        <f t="array" aca="1" ref="EJ76" ca="1">_xll.BDP(C76,"TRAIL_12M_FREE_CASH_FLOW_PER_SH")</f>
        <v>#NAME?</v>
      </c>
      <c r="EL76" s="15" t="e" cm="1">
        <f t="array" aca="1" ref="EL76" ca="1">_xll.BDP(C76,"CF_CASH_FROM_OPER")</f>
        <v>#NAME?</v>
      </c>
      <c r="EM76" s="15" t="e" cm="1">
        <f t="array" aca="1" ref="EM76" ca="1">_xll.BDP(C76,"CF_CASH_FROM_INV_ACT")</f>
        <v>#NAME?</v>
      </c>
      <c r="EN76" s="15" t="e" cm="1">
        <f t="array" aca="1" ref="EN76" ca="1">_xll.BDP(C76,"CF_CASH_FROM_FNC_ACT")</f>
        <v>#NAME?</v>
      </c>
      <c r="EP76" s="15" t="e" cm="1">
        <f t="array" aca="1" ref="EP76" ca="1">_xll.BDP(C76,"TOT_ANALYST_REC")</f>
        <v>#NAME?</v>
      </c>
      <c r="EQ76" s="15" t="e" cm="1">
        <f t="array" aca="1" ref="EQ76" ca="1">_xll.BDP(C76,"TOT_BUY_REC")</f>
        <v>#NAME?</v>
      </c>
      <c r="ER76" s="15" t="e" cm="1">
        <f t="array" aca="1" ref="ER76" ca="1">_xll.BDP(C76,"TOT_HOLD_REC")</f>
        <v>#NAME?</v>
      </c>
      <c r="ES76" s="15" t="e" cm="1">
        <f t="array" aca="1" ref="ES76" ca="1">_xll.BDP(C76,"TOT_SELL_REC")</f>
        <v>#NAME?</v>
      </c>
      <c r="ET76" s="15" t="e" cm="1">
        <f t="array" aca="1" ref="ET76" ca="1">_xll.BDP(C76,"EQY_REC_CONS")</f>
        <v>#NAME?</v>
      </c>
      <c r="EV76" s="15" t="e" cm="1">
        <f t="array" aca="1" ref="EV76" ca="1">_xll.BDP(C76,"BEST_TARGET_HI")</f>
        <v>#NAME?</v>
      </c>
      <c r="EW76" s="15" t="e" cm="1">
        <f t="array" aca="1" ref="EW76" ca="1">_xll.BDP(C76,"BEST_TARGET_LO")</f>
        <v>#NAME?</v>
      </c>
      <c r="EX76" s="15" t="e" cm="1">
        <f t="array" aca="1" ref="EX76" ca="1">_xll.BDP(C76,"BEST_TARGET_MEDIAN")</f>
        <v>#NAME?</v>
      </c>
      <c r="EZ76" s="15" t="e" cm="1">
        <f t="array" aca="1" ref="EZ76" ca="1">_xll.BDP(C76,"BEST_TARGET_1WK_CHG")</f>
        <v>#NAME?</v>
      </c>
      <c r="FA76" s="15" t="e" cm="1">
        <f t="array" aca="1" ref="FA76" ca="1">_xll.BDP(C76,"BEST_TARGET_4WK_CHG")</f>
        <v>#NAME?</v>
      </c>
      <c r="FB76" s="15" t="e" cm="1">
        <f t="array" aca="1" ref="FB76" ca="1">_xll.BDP(C76,"BEST_TARGET_3MO_CHG")</f>
        <v>#NAME?</v>
      </c>
      <c r="FC76" s="15" t="e" cm="1">
        <f t="array" aca="1" ref="FC76" ca="1">_xll.BDP(C76,"BEST_TARGET_6MO_CHG")</f>
        <v>#NAME?</v>
      </c>
      <c r="FE76" s="15" t="e" cm="1">
        <f t="array" aca="1" ref="FE76" ca="1">_xll.BDP(C76,"ANNOUNCEMENT_DT")</f>
        <v>#NAME?</v>
      </c>
      <c r="FF76" s="15" t="e" cm="1">
        <f t="array" aca="1" ref="FF76" ca="1">_xll.BDP(C76,"EXPECTED_REPORT_DT")</f>
        <v>#NAME?</v>
      </c>
      <c r="FG76" s="15" t="e" cm="1">
        <f t="array" aca="1" ref="FG76" ca="1">_xll.BDP(C76,"EARNINGS_RELATED_IMPLIED_MOVE")</f>
        <v>#NAME?</v>
      </c>
      <c r="FI76" s="15" t="e" cm="1">
        <f t="array" aca="1" ref="FI76" ca="1">_xll.BDP(C76,"SALES_SURPRISE_LAST_QTR")</f>
        <v>#NAME?</v>
      </c>
      <c r="FJ76" s="15" t="e" cm="1">
        <f t="array" aca="1" ref="FJ76" ca="1">_xll.BDP(C76,"EPS_SURPRISE_LAST_QTR")</f>
        <v>#NAME?</v>
      </c>
      <c r="FL76" s="15" t="e">
        <f ca="1">(_xll.BDP(C76,"VOLUME_AVG_5D"))/1000</f>
        <v>#NAME?</v>
      </c>
      <c r="FM76" s="15" t="e">
        <f ca="1">(_xll.BDP(C76,"VOLUME_AVG_3M"))/1000</f>
        <v>#NAME?</v>
      </c>
      <c r="FN76" s="15" t="e">
        <f ca="1">(_xll.BDP(C76,"VOLUME_AVG_6M"))/1000</f>
        <v>#NAME?</v>
      </c>
      <c r="FP76" s="15" t="e" cm="1">
        <f t="array" aca="1" ref="FP76" ca="1">_xll.BDP(C76,"CIE_DES")</f>
        <v>#NAME?</v>
      </c>
      <c r="FQ76" s="15" t="s">
        <v>901</v>
      </c>
      <c r="FS76" s="15" t="e" cm="1">
        <f t="array" aca="1" ref="FS76" ca="1">_xll.BDP(C76,"HIGH_52WEEK")</f>
        <v>#NAME?</v>
      </c>
      <c r="FT76" s="15" t="e" cm="1">
        <f t="array" aca="1" ref="FT76" ca="1">_xll.BDP(C76,"LOW_52WEEK")</f>
        <v>#NAME?</v>
      </c>
      <c r="FV76" s="15" t="e" cm="1">
        <f t="array" aca="1" ref="FV76" ca="1">_xll.BDP(C76,"CHG_PCT_WTD")</f>
        <v>#NAME?</v>
      </c>
      <c r="FW76" s="15" t="e" cm="1">
        <f t="array" aca="1" ref="FW76" ca="1">_xll.BDP(C76,"CHG_PCT_MTD")</f>
        <v>#NAME?</v>
      </c>
      <c r="FX76" s="15" t="e" cm="1">
        <f t="array" aca="1" ref="FX76" ca="1">_xll.BDP(C76,"CHG_PCT_YTD")</f>
        <v>#NAME?</v>
      </c>
      <c r="FY76" s="15" t="e" cm="1">
        <f t="array" aca="1" ref="FY76" ca="1">_xll.BDP(C76,"CHG_PCT_1YR")</f>
        <v>#NAME?</v>
      </c>
      <c r="GA76" s="15" t="e">
        <f ca="1">_xll.BDP($C76,"BEST_NET_DEBT","best_fperiod_override=19Y")</f>
        <v>#NAME?</v>
      </c>
      <c r="GB76" s="15" t="e">
        <f ca="1">_xll.BDP($C76,"BEST_NET_DEBT","best_fperiod_override=20Y")</f>
        <v>#NAME?</v>
      </c>
      <c r="GC76" s="15" t="e">
        <f ca="1">_xll.BDP($C76,"BEST_NET_DEBT","best_fperiod_override=21Y")</f>
        <v>#NAME?</v>
      </c>
      <c r="GD76" s="15" t="e">
        <f ca="1">_xll.BDP($C76,"BEST_NET_DEBT","best_fperiod_override=22Y")</f>
        <v>#NAME?</v>
      </c>
      <c r="GE76" s="15" t="e">
        <f ca="1">_xll.BDP($C76,"BEST_NET_DEBT","best_fperiod_override=23Y")</f>
        <v>#NAME?</v>
      </c>
      <c r="GG76" s="15" t="e">
        <f t="shared" ca="1" si="274"/>
        <v>#NAME?</v>
      </c>
      <c r="GH76" s="15" t="e">
        <f t="shared" ca="1" si="275"/>
        <v>#NAME?</v>
      </c>
      <c r="GI76" s="15" t="e">
        <f t="shared" ca="1" si="276"/>
        <v>#NAME?</v>
      </c>
      <c r="GJ76" s="15" t="e">
        <f t="shared" ca="1" si="277"/>
        <v>#NAME?</v>
      </c>
      <c r="GK76" s="15" t="e">
        <f t="shared" ca="1" si="278"/>
        <v>#NAME?</v>
      </c>
      <c r="GM76" s="15" t="e" cm="1">
        <f t="array" aca="1" ref="GM76" ca="1">_xll.BDP(C76,"NET_DEBT_TO_EBITDA")</f>
        <v>#NAME?</v>
      </c>
      <c r="GN76" s="15" t="e" cm="1">
        <f t="array" aca="1" ref="GN76" ca="1">_xll.BDP(C76,"EBIT_TO_INT_EXP")</f>
        <v>#NAME?</v>
      </c>
      <c r="GO76" s="15" t="e" cm="1">
        <f t="array" aca="1" ref="GO76" ca="1">_xll.BDP(C76,"TOT_DEBT_TO_TOT_EQY")</f>
        <v>#NAME?</v>
      </c>
      <c r="GP76" s="15" t="e" cm="1">
        <f t="array" aca="1" ref="GP76" ca="1">_xll.BDP(C76,"TOT_DEBT_TO_TOT_ASSET")</f>
        <v>#NAME?</v>
      </c>
      <c r="GQ76" s="15" t="e" cm="1">
        <f t="array" aca="1" ref="GQ76" ca="1">_xll.BDP(C76,"ALTMAN_Z_SCORE")</f>
        <v>#NAME?</v>
      </c>
      <c r="GR76" s="15" t="e" cm="1">
        <f t="array" aca="1" ref="GR76" ca="1">_xll.BDP(C76,"CASH_%_CURRENT_MARKET_CAP")</f>
        <v>#NAME?</v>
      </c>
      <c r="GS76" s="15" t="e" cm="1">
        <f t="array" aca="1" ref="GS76" ca="1">_xll.BDP(C76,"CASH_TO_TOT_ASSET")</f>
        <v>#NAME?</v>
      </c>
      <c r="GU76" s="15" t="e" cm="1">
        <f t="array" aca="1" ref="GU76" ca="1">_xll.BDP(C76,"BOARD_SIZE")</f>
        <v>#NAME?</v>
      </c>
      <c r="GV76" s="15" t="e" cm="1">
        <f t="array" aca="1" ref="GV76" ca="1">_xll.BDP(C76,"PCT_INDEPENDENT_DIRECTORS")</f>
        <v>#NAME?</v>
      </c>
      <c r="GW76" s="15" t="e" cm="1">
        <f t="array" aca="1" ref="GW76" ca="1">_xll.BDP(C76,"BOARD_MEETING_ATTENDANCE_PCT")</f>
        <v>#NAME?</v>
      </c>
      <c r="GX76" s="15" t="e" cm="1">
        <f t="array" aca="1" ref="GX76" ca="1">_xll.BDP(C76,"BOARD_MEETINGS_PER_YR")</f>
        <v>#NAME?</v>
      </c>
      <c r="GY76" s="15" t="e" cm="1">
        <f t="array" aca="1" ref="GY76" ca="1">_xll.BDP(C76,"NUMBER_OF_WOMEN_ON_BOARD")</f>
        <v>#NAME?</v>
      </c>
      <c r="GZ76" s="15" t="e" cm="1">
        <f t="array" aca="1" ref="GZ76" ca="1">_xll.BDP(C76,"BOARD_AVERAGE_TENURE")</f>
        <v>#NAME?</v>
      </c>
      <c r="HA76" s="15" t="e" cm="1">
        <f t="array" aca="1" ref="HA76" ca="1">_xll.BDP(C76,"BOARD_AVERAGE_AGE")</f>
        <v>#NAME?</v>
      </c>
      <c r="HC76" s="15" t="e" cm="1">
        <f t="array" aca="1" ref="HC76" ca="1">_xll.BDP(C76,"TOT_COMP_AW_TO_CEO_&amp;_EQUIV")</f>
        <v>#NAME?</v>
      </c>
      <c r="HD76" s="15" t="e" cm="1">
        <f t="array" aca="1" ref="HD76" ca="1">_xll.BDP(C76,"TOT_COMPENSATION_AW_TO_EXECS")</f>
        <v>#NAME?</v>
      </c>
      <c r="HE76" s="15" t="e" cm="1">
        <f t="array" aca="1" ref="HE76" ca="1">_xll.BDP(C76,"CF_STOCK_BASED_COMPENSATION")</f>
        <v>#NAME?</v>
      </c>
      <c r="HF76" s="15" t="e" cm="1">
        <f t="array" aca="1" ref="HF76" ca="1">_xll.BDP(C76,"AVERAGE_BOD_TOTAL_COMPENSATION")</f>
        <v>#NAME?</v>
      </c>
      <c r="HH76" s="15" t="e" cm="1">
        <f t="array" aca="1" ref="HH76" ca="1">_xll.BDP(C76,"ISS_QUALITYSCORE")</f>
        <v>#NAME?</v>
      </c>
      <c r="HK76" s="15" t="e" cm="1">
        <f t="array" aca="1" ref="HK76" ca="1">_xll.BDP(C76,"EQY_SH_OUT")</f>
        <v>#NAME?</v>
      </c>
      <c r="HL76" s="15" t="e">
        <f t="shared" ca="1" si="279"/>
        <v>#NAME?</v>
      </c>
      <c r="HN76" s="15">
        <v>8.5</v>
      </c>
      <c r="HO76" s="15">
        <v>2</v>
      </c>
      <c r="HP76" s="39" t="e">
        <f t="shared" ca="1" si="280"/>
        <v>#NAME?</v>
      </c>
      <c r="HQ76" s="15" t="e">
        <f t="shared" ca="1" si="281"/>
        <v>#NAME?</v>
      </c>
      <c r="HS76" s="15" t="e">
        <f t="shared" ca="1" si="302"/>
        <v>#NAME?</v>
      </c>
      <c r="HU76" s="15" t="e">
        <f t="shared" ca="1" si="282"/>
        <v>#NAME?</v>
      </c>
      <c r="HW76" s="15" t="e">
        <f t="shared" ca="1" si="303"/>
        <v>#NAME?</v>
      </c>
      <c r="HY76" s="39" t="e">
        <f t="shared" ca="1" si="283"/>
        <v>#NAME?</v>
      </c>
      <c r="IA76" s="15" t="e">
        <f t="shared" ca="1" si="284"/>
        <v>#NAME?</v>
      </c>
      <c r="IB76" s="15" t="e">
        <f t="shared" ca="1" si="285"/>
        <v>#NAME?</v>
      </c>
      <c r="IC76" s="15" t="e">
        <f t="shared" ca="1" si="286"/>
        <v>#NAME?</v>
      </c>
      <c r="ID76" s="15" t="e">
        <f t="shared" ca="1" si="287"/>
        <v>#NAME?</v>
      </c>
      <c r="IE76" s="39" t="e">
        <f t="shared" ca="1" si="288"/>
        <v>#NAME?</v>
      </c>
      <c r="IF76" s="39">
        <f t="shared" si="289"/>
        <v>5.6813313908829599</v>
      </c>
      <c r="IG76" s="39" t="e">
        <f t="shared" ca="1" si="290"/>
        <v>#NAME?</v>
      </c>
      <c r="II76" s="15">
        <f t="shared" si="304"/>
        <v>57</v>
      </c>
    </row>
    <row r="77" spans="1:243">
      <c r="A77" s="15">
        <f t="shared" si="305"/>
        <v>57</v>
      </c>
      <c r="B77" s="15" t="s">
        <v>118</v>
      </c>
      <c r="C77" s="15" t="s">
        <v>546</v>
      </c>
      <c r="D77" s="15" t="s">
        <v>117</v>
      </c>
      <c r="E77" s="15" t="str">
        <f t="shared" si="236"/>
        <v>C1GP34</v>
      </c>
      <c r="F77" s="15">
        <f t="shared" si="237"/>
        <v>57</v>
      </c>
      <c r="G77" s="15" t="str">
        <f t="shared" si="238"/>
        <v>CoStar Group Inc</v>
      </c>
      <c r="H77" s="24">
        <v>9.708500000000001E-4</v>
      </c>
      <c r="I77" s="15" t="e" cm="1">
        <f t="array" aca="1" ref="I77" ca="1">_xll.BDP(C77,"GICS_SECTOR_NAME")</f>
        <v>#NAME?</v>
      </c>
      <c r="J77" s="15" t="e">
        <f t="shared" ca="1" si="239"/>
        <v>#NAME?</v>
      </c>
      <c r="K77" s="46" t="e" cm="1">
        <f t="array" aca="1" ref="K77" ca="1">_xll.BDP(C77,"BEST_PE_RATIO")</f>
        <v>#NAME?</v>
      </c>
      <c r="L77" s="46" t="e" cm="1">
        <f t="array" aca="1" ref="L77" ca="1">_xll.BDP(C77,"px_last")</f>
        <v>#NAME?</v>
      </c>
      <c r="M77" s="15" t="e" cm="1">
        <f t="array" aca="1" ref="M77" ca="1">_xll.BDP(C77,"COUNTRY_FULL_NAME")</f>
        <v>#NAME?</v>
      </c>
      <c r="N77" s="15" t="e" cm="1">
        <f t="array" aca="1" ref="N77" ca="1">_xll.BDP(C77,"px_last")</f>
        <v>#NAME?</v>
      </c>
      <c r="O77" s="15" t="e" cm="1">
        <f t="array" aca="1" ref="O77" ca="1">_xll.BDP(C77,"CRNCY")</f>
        <v>#NAME?</v>
      </c>
      <c r="Q77" s="15" t="e" cm="1">
        <f t="array" aca="1" ref="Q77" ca="1">_xll.BDP(C77,"GICS_SECTOR_NAME")</f>
        <v>#NAME?</v>
      </c>
      <c r="R77" s="15" t="e" cm="1">
        <f t="array" aca="1" ref="R77" ca="1">_xll.BDP(C77,"GICS_INDUSTRY_NAME")</f>
        <v>#NAME?</v>
      </c>
      <c r="S77" s="15" t="e" cm="1">
        <f t="array" aca="1" ref="S77" ca="1">_xll.BDP(C77,"GICS_INDUSTRY_GROUP_NAME")</f>
        <v>#NAME?</v>
      </c>
      <c r="T77" s="15" t="e" cm="1">
        <f t="array" aca="1" ref="T77" ca="1">_xll.BDP(C77,"GICS_SUB_INDUSTRY_NAME")</f>
        <v>#NAME?</v>
      </c>
      <c r="U77" s="15" t="s">
        <v>1521</v>
      </c>
      <c r="V77" s="15">
        <f>_xll.BDH(C77,"SALES_REV_TURN","FY 2009","FY 2009","Currency=USD","Period=FY","BEST_FPERIOD_OVERRIDE=FY","FILING_STATUS=MR","SCALING_FORMAT=MLN","FA_ADJUSTED=Adjusted","Sort=A","Dates=H","DateFormat=P","Fill=—","Direction=H","UseDPDF=Y")</f>
        <v>209.65899999999999</v>
      </c>
      <c r="W77" s="15">
        <f>_xll.BDH(C77,"SALES_REV_TURN","FY 2019","FY 2019","Currency=USD","Period=FY","BEST_FPERIOD_OVERRIDE=FY","FILING_STATUS=MR","SCALING_FORMAT=MLN","FA_ADJUSTED=Adjusted","Sort=A","Dates=H","DateFormat=P","Fill=—","Direction=H","UseDPDF=Y")</f>
        <v>1399.7190000000001</v>
      </c>
      <c r="X77" s="15">
        <f>_xll.BDH(C77,"SALES_REV_TURN","FY 2020","FY 2020","Currency=USD","Period=FY","BEST_FPERIOD_OVERRIDE=FY","FILING_STATUS=MR","SCALING_FORMAT=MLN","FA_ADJUSTED=Adjusted","Sort=A","Dates=H","DateFormat=P","Fill=—","Direction=H","UseDPDF=Y")</f>
        <v>1659.019</v>
      </c>
      <c r="Y77" s="15">
        <f>_xll.BDH(C77,"SALES_REV_TURN","FY 2021","FY 2021","Currency=USD","Period=FY","BEST_FPERIOD_OVERRIDE=FY","FILING_STATUS=MR","SCALING_FORMAT=MLN","FA_ADJUSTED=Adjusted","Sort=A","Dates=H","DateFormat=P","Fill=—","Direction=H","UseDPDF=Y")</f>
        <v>1944.135</v>
      </c>
      <c r="Z77" s="15">
        <f>_xll.BDH(C77,"SALES_REV_TURN","FY 2022","FY 2022","Currency=USD","Period=FY","BEST_FPERIOD_OVERRIDE=FY","FILING_STATUS=MR","SCALING_FORMAT=MLN","FA_ADJUSTED=Adjusted","Sort=A","Dates=H","DateFormat=P","Fill=—","Direction=H","UseDPDF=Y")</f>
        <v>2182.3989999999999</v>
      </c>
      <c r="AA77" s="15" t="e">
        <f ca="1">+_xll.BDP($C77,AA$15,"BEST_FPERIOD_OVERRIDE="&amp;AA$16)</f>
        <v>#NAME?</v>
      </c>
      <c r="AB77" s="15" t="e">
        <f ca="1">+_xll.BDP($C77,AB$15,"BEST_FPERIOD_OVERRIDE="&amp;AB$16)</f>
        <v>#NAME?</v>
      </c>
      <c r="AC77" s="15" t="e">
        <f ca="1">+_xll.BDP($C77,AC$15,"BEST_FPERIOD_OVERRIDE="&amp;AC$16)</f>
        <v>#NAME?</v>
      </c>
      <c r="AD77" s="15" t="e">
        <f ca="1">+_xll.BDP($C77,AD$15,"BEST_FPERIOD_OVERRIDE="&amp;AD$16)</f>
        <v>#NAME?</v>
      </c>
      <c r="AF77" s="25">
        <f t="shared" si="240"/>
        <v>0.18525146833042916</v>
      </c>
      <c r="AG77" s="25">
        <f t="shared" si="241"/>
        <v>0.17185818848367629</v>
      </c>
      <c r="AH77" s="25">
        <f t="shared" si="242"/>
        <v>0.12255527522522858</v>
      </c>
      <c r="AI77" s="25" t="e">
        <f t="shared" ca="1" si="243"/>
        <v>#NAME?</v>
      </c>
      <c r="AJ77" s="25" t="e">
        <f t="shared" ca="1" si="244"/>
        <v>#NAME?</v>
      </c>
      <c r="AK77" s="25" t="e">
        <f t="shared" ca="1" si="245"/>
        <v>#NAME?</v>
      </c>
      <c r="AL77" s="25" t="e">
        <f t="shared" ca="1" si="291"/>
        <v>#NAME?</v>
      </c>
      <c r="AM77" s="25" t="e">
        <f t="shared" ca="1" si="246"/>
        <v>#NAME?</v>
      </c>
      <c r="AN77" s="25">
        <f t="shared" si="247"/>
        <v>0.20907358965176548</v>
      </c>
      <c r="AP77" s="15">
        <f>_xll.BDH(C77,"EBITDA","FY 2009","FY 2009","Currency=USD","Period=FY","BEST_FPERIOD_OVERRIDE=FY","FILING_STATUS=MR","SCALING_FORMAT=MLN","FA_ADJUSTED=Adjusted","Sort=A","Dates=H","DateFormat=P","Fill=—","Direction=H","UseDPDF=Y")</f>
        <v>46.511000000000003</v>
      </c>
      <c r="AQ77" s="15">
        <f>_xll.BDH(C77,"EBITDA","FY 2019","FY 2019","Currency=USD","Period=FY","BEST_FPERIOD_OVERRIDE=FY","FILING_STATUS=MR","SCALING_FORMAT=MLN","FA_ADJUSTED=Adjusted","Sort=A","Dates=H","DateFormat=P","Fill=—","Direction=H","UseDPDF=Y")</f>
        <v>471.39299999999997</v>
      </c>
      <c r="AR77" s="15">
        <f>_xll.BDH(C77,"EBITDA","FY 2020","FY 2020","Currency=USD","Period=FY","BEST_FPERIOD_OVERRIDE=FY","FILING_STATUS=MR","SCALING_FORMAT=MLN","FA_ADJUSTED=Adjusted","Sort=A","Dates=H","DateFormat=P","Fill=—","Direction=H","UseDPDF=Y")</f>
        <v>531.91700000000003</v>
      </c>
      <c r="AS77" s="15">
        <f>_xll.BDH(C77,"EBITDA","FY 2021","FY 2021","Currency=USD","Period=FY","BEST_FPERIOD_OVERRIDE=FY","FILING_STATUS=MR","SCALING_FORMAT=MLN","FA_ADJUSTED=Adjusted","Sort=A","Dates=H","DateFormat=P","Fill=—","Direction=H","UseDPDF=Y")</f>
        <v>625.49199999999996</v>
      </c>
      <c r="AT77" s="15">
        <f>_xll.BDH(C77,"EBITDA","FY 2022","FY 2022","Currency=USD","Period=FY","BEST_FPERIOD_OVERRIDE=FY","FILING_STATUS=MR","SCALING_FORMAT=MLN","FA_ADJUSTED=Adjusted","Sort=A","Dates=H","DateFormat=P","Fill=—","Direction=H","UseDPDF=Y")</f>
        <v>636.11400000000003</v>
      </c>
      <c r="AU77" s="15" t="e">
        <f ca="1">+_xll.BDP($C77,AU$15,"BEST_FPERIOD_OVERRIDE="&amp;AU$16)</f>
        <v>#NAME?</v>
      </c>
      <c r="AV77" s="15" t="e">
        <f ca="1">+_xll.BDP($C77,AV$15,"BEST_FPERIOD_OVERRIDE="&amp;AV$16)</f>
        <v>#NAME?</v>
      </c>
      <c r="AW77" s="15" t="e">
        <f ca="1">+_xll.BDP($C77,AW$15,"BEST_FPERIOD_OVERRIDE="&amp;AW$16)</f>
        <v>#NAME?</v>
      </c>
      <c r="AX77" s="15" t="e">
        <f ca="1">+_xll.BDP($C77,AX$15,"BEST_FPERIOD_OVERRIDE="&amp;AX$16)</f>
        <v>#NAME?</v>
      </c>
      <c r="AZ77" s="25">
        <f t="shared" si="248"/>
        <v>0.12839393032989466</v>
      </c>
      <c r="BA77" s="25">
        <f t="shared" si="249"/>
        <v>0.1759203033555985</v>
      </c>
      <c r="BB77" s="25">
        <f t="shared" si="250"/>
        <v>1.6981831901926814E-2</v>
      </c>
      <c r="BC77" s="25" t="e">
        <f t="shared" ca="1" si="251"/>
        <v>#NAME?</v>
      </c>
      <c r="BD77" s="25" t="e">
        <f t="shared" ca="1" si="252"/>
        <v>#NAME?</v>
      </c>
      <c r="BE77" s="25" t="e">
        <f t="shared" ca="1" si="253"/>
        <v>#NAME?</v>
      </c>
      <c r="BF77" s="25" t="e">
        <f t="shared" ca="1" si="292"/>
        <v>#NAME?</v>
      </c>
      <c r="BG77" s="25" t="e">
        <f t="shared" ca="1" si="254"/>
        <v>#NAME?</v>
      </c>
      <c r="BH77" s="25">
        <f t="shared" si="255"/>
        <v>0.26061579746934704</v>
      </c>
      <c r="BJ77" s="25">
        <f t="shared" si="256"/>
        <v>0.33677688164553027</v>
      </c>
      <c r="BK77" s="25">
        <f t="shared" si="257"/>
        <v>0.32062140337151052</v>
      </c>
      <c r="BL77" s="25">
        <f t="shared" si="258"/>
        <v>0.32173280147726363</v>
      </c>
      <c r="BM77" s="25">
        <f t="shared" si="259"/>
        <v>0.29147465701734654</v>
      </c>
      <c r="BN77" s="25" t="e">
        <f t="shared" ca="1" si="260"/>
        <v>#NAME?</v>
      </c>
      <c r="BO77" s="25" t="e">
        <f t="shared" ca="1" si="261"/>
        <v>#NAME?</v>
      </c>
      <c r="BP77" s="25" t="e">
        <f t="shared" ca="1" si="262"/>
        <v>#NAME?</v>
      </c>
      <c r="BQ77" s="25" t="e">
        <f t="shared" ca="1" si="263"/>
        <v>#NAME?</v>
      </c>
      <c r="BR77" s="15">
        <f>_xll.BDH(C77,"EARN_FOR_COMMON","FY 2009","FY 2009","Currency=USD","Period=FY","BEST_FPERIOD_OVERRIDE=FY","FILING_STATUS=MR","SCALING_FORMAT=MLN","FA_ADJUSTED=Adjusted","Sort=A","Dates=H","DateFormat=P","Fill=—","Direction=H","UseDPDF=Y")</f>
        <v>18.693000000000001</v>
      </c>
      <c r="BS77" s="15">
        <f>_xll.BDH(C77,"EARN_FOR_COMMON","FY 2019","FY 2019","Currency=USD","Period=FY","BEST_FPERIOD_OVERRIDE=FY","FILING_STATUS=MR","SCALING_FORMAT=MLN","FA_ADJUSTED=Adjusted","Sort=A","Dates=H","DateFormat=P","Fill=—","Direction=H","UseDPDF=Y")</f>
        <v>314.4907</v>
      </c>
      <c r="BT77" s="15">
        <f>_xll.BDH(C77,"EARN_FOR_COMMON","FY 2020","FY 2020","Currency=USD","Period=FY","BEST_FPERIOD_OVERRIDE=FY","FILING_STATUS=MR","SCALING_FORMAT=MLN","FA_ADJUSTED=Adjusted","Sort=A","Dates=H","DateFormat=P","Fill=—","Direction=H","UseDPDF=Y")</f>
        <v>287.39249999999998</v>
      </c>
      <c r="BU77" s="15">
        <f>_xll.BDH(C77,"EARN_FOR_COMMON","FY 2021","FY 2021","Currency=USD","Period=FY","BEST_FPERIOD_OVERRIDE=FY","FILING_STATUS=MR","SCALING_FORMAT=MLN","FA_ADJUSTED=Adjusted","Sort=A","Dates=H","DateFormat=P","Fill=—","Direction=H","UseDPDF=Y")</f>
        <v>307.61250000000001</v>
      </c>
      <c r="BV77" s="15">
        <f>_xll.BDH(C77,"EARN_FOR_COMMON","FY 2022","FY 2022","Currency=USD","Period=FY","BEST_FPERIOD_OVERRIDE=FY","FILING_STATUS=MR","SCALING_FORMAT=MLN","FA_ADJUSTED=Adjusted","Sort=A","Dates=H","DateFormat=P","Fill=—","Direction=H","UseDPDF=Y")</f>
        <v>378.89879999999999</v>
      </c>
      <c r="BW77" s="15" t="e">
        <f ca="1">+_xll.BDP($C77,BW$15,"BEST_FPERIOD_OVERRIDE="&amp;BW$16)</f>
        <v>#NAME?</v>
      </c>
      <c r="BX77" s="15" t="e">
        <f ca="1">+_xll.BDP($C77,BX$15,"BEST_FPERIOD_OVERRIDE="&amp;BX$16)</f>
        <v>#NAME?</v>
      </c>
      <c r="BY77" s="15" t="e">
        <f ca="1">+_xll.BDP($C77,BY$15,"BEST_FPERIOD_OVERRIDE="&amp;BY$16)</f>
        <v>#NAME?</v>
      </c>
      <c r="BZ77" s="15" t="e">
        <f ca="1">+_xll.BDP($C77,BZ$15,"BEST_FPERIOD_OVERRIDE="&amp;BZ$16)</f>
        <v>#NAME?</v>
      </c>
      <c r="CB77" s="25">
        <f t="shared" si="264"/>
        <v>-8.6165346065877335E-2</v>
      </c>
      <c r="CC77" s="25">
        <f t="shared" si="265"/>
        <v>7.0356742086171487E-2</v>
      </c>
      <c r="CD77" s="25">
        <f t="shared" si="266"/>
        <v>0.2317405827136414</v>
      </c>
      <c r="CE77" s="25" t="e">
        <f t="shared" ca="1" si="267"/>
        <v>#NAME?</v>
      </c>
      <c r="CF77" s="25" t="e">
        <f t="shared" ca="1" si="268"/>
        <v>#NAME?</v>
      </c>
      <c r="CG77" s="25" t="e">
        <f t="shared" ca="1" si="269"/>
        <v>#NAME?</v>
      </c>
      <c r="CH77" s="25" t="e">
        <f t="shared" ca="1" si="293"/>
        <v>#NAME?</v>
      </c>
      <c r="CI77" s="25" t="e">
        <f t="shared" ca="1" si="270"/>
        <v>#NAME?</v>
      </c>
      <c r="CJ77" s="25">
        <f t="shared" si="271"/>
        <v>0.3261507038341418</v>
      </c>
      <c r="CM77" s="25">
        <f t="shared" si="294"/>
        <v>0.22468131103457192</v>
      </c>
      <c r="CN77" s="25">
        <f t="shared" si="295"/>
        <v>0.17323038494435566</v>
      </c>
      <c r="CO77" s="25">
        <f t="shared" si="296"/>
        <v>0.15822589480668781</v>
      </c>
      <c r="CP77" s="25">
        <f t="shared" si="297"/>
        <v>0.17361573204533176</v>
      </c>
      <c r="CQ77" s="25" t="e">
        <f t="shared" ca="1" si="298"/>
        <v>#NAME?</v>
      </c>
      <c r="CR77" s="25" t="e">
        <f t="shared" ca="1" si="299"/>
        <v>#NAME?</v>
      </c>
      <c r="CS77" s="25" t="e">
        <f t="shared" ca="1" si="300"/>
        <v>#NAME?</v>
      </c>
      <c r="CT77" s="15" t="e">
        <f t="shared" ca="1" si="301"/>
        <v>#NAME?</v>
      </c>
      <c r="CU77" s="25">
        <f>_xll.BDH($C77,"RETURN_ON_INV_CAPITAL","FY 2019","FY 2019","Currency=USD","Period=FY","BEST_FPERIOD_OVERRIDE=FY","FILING_STATUS=MR","FA_ADJUSTED=GAAP","Sort=A","Dates=H","DateFormat=P","Fill=—","Direction=H","UseDPDF=Y")/100</f>
        <v>8.6687999999999987E-2</v>
      </c>
      <c r="CV77" s="25">
        <f>_xll.BDH($C77,"RETURN_ON_INV_CAPITAL","FY 2020","FY 2020","Currency=USD","Period=FY","BEST_FPERIOD_OVERRIDE=FY","FILING_STATUS=MR","FA_ADJUSTED=GAAP","Sort=A","Dates=H","DateFormat=P","Fill=—","Direction=H","UseDPDF=Y")/100</f>
        <v>4.7199999999999999E-2</v>
      </c>
      <c r="CW77" s="25">
        <f>_xll.BDH($C77,"RETURN_ON_INV_CAPITAL","FY 2021","FY 2021","Currency=USD","Period=FY","BEST_FPERIOD_OVERRIDE=FY","FILING_STATUS=MR","FA_ADJUSTED=GAAP","Sort=A","Dates=H","DateFormat=P","Fill=—","Direction=H","UseDPDF=Y")/100</f>
        <v>4.6079999999999996E-2</v>
      </c>
      <c r="CX77" s="25">
        <f>_xll.BDH(C77,"RETURN_COM_EQY","FY 2022","FY 2022","Currency=USD","Period=FY","BEST_FPERIOD_OVERRIDE=FY","FILING_STATUS=MR","FA_ADJUSTED=GAAP","Sort=A","Dates=H","DateFormat=P","Fill=—","Direction=H","UseDPDF=Y")/100</f>
        <v>5.8727999999999995E-2</v>
      </c>
      <c r="CZ77" s="15">
        <f>_xll.BDH($C77,"RETURN_COM_EQY","FY 2019","FY 2019","Currency=USD","Period=FY","BEST_FPERIOD_OVERRIDE=FY","FILING_STATUS=MR","FA_ADJUSTED=GAAP","Sort=A","Dates=H","DateFormat=P","Fill=—","Direction=H","UseDPDF=Y")/100</f>
        <v>9.8003999999999994E-2</v>
      </c>
      <c r="DA77" s="15">
        <f>_xll.BDH($C77,"RETURN_COM_EQY","FY 2020","FY 2020","Currency=USD","Period=FY","BEST_FPERIOD_OVERRIDE=FY","FILING_STATUS=MR","FA_ADJUSTED=GAAP","Sort=A","Dates=H","DateFormat=P","Fill=—","Direction=H","UseDPDF=Y")/100</f>
        <v>5.1731999999999993E-2</v>
      </c>
      <c r="DB77" s="15">
        <f>_xll.BDH($C77,"RETURN_COM_EQY","FY 2021","FY 2021","Currency=USD","Period=FY","BEST_FPERIOD_OVERRIDE=FY","FILING_STATUS=MR","FA_ADJUSTED=GAAP","Sort=A","Dates=H","DateFormat=P","Fill=—","Direction=H","UseDPDF=Y")/100</f>
        <v>5.2775999999999997E-2</v>
      </c>
      <c r="DC77" s="25">
        <f>_xll.BDH(C77,"RETURN_COM_EQY","FY 2022","FY 2022","Currency=USD","Period=FY","BEST_FPERIOD_OVERRIDE=FY","FILING_STATUS=MR","FA_ADJUSTED=GAAP","Sort=A","Dates=H","DateFormat=P","Fill=—","Direction=H","UseDPDF=Y")</f>
        <v>5.8727999999999998</v>
      </c>
      <c r="DD77" s="15" t="e">
        <f ca="1">(_xll.BDP(C77,"BEST_ROE","best_fperiod_override=23Y"))/100</f>
        <v>#NAME?</v>
      </c>
      <c r="DF77" s="25" t="e">
        <f ca="1">(_xll.BDP($C77,"BEST_DIV_YLD","best_fperiod_override=19Y"))/100</f>
        <v>#NAME?</v>
      </c>
      <c r="DG77" s="25" t="e">
        <f ca="1">(_xll.BDP($C77,"BEST_DIV_YLD","best_fperiod_override=20Y"))/100</f>
        <v>#NAME?</v>
      </c>
      <c r="DH77" s="25" t="e">
        <f ca="1">(_xll.BDP($C77,"BEST_DIV_YLD","best_fperiod_override=21Y"))/100</f>
        <v>#NAME?</v>
      </c>
      <c r="DI77" s="25" t="e">
        <f ca="1">(_xll.BDP($C77,"BEST_DIV_YLD","best_fperiod_override=22Y"))/100</f>
        <v>#NAME?</v>
      </c>
      <c r="DJ77" s="25" t="e">
        <f ca="1">(_xll.BDP($C77,"BEST_DIV_YLD","best_fperiod_override=23Y"))/100</f>
        <v>#NAME?</v>
      </c>
      <c r="DL77" s="48" t="e" cm="1">
        <f t="array" aca="1" ref="DL77" ca="1">_xll.BDP($C77,$DL$12)/1000</f>
        <v>#NAME?</v>
      </c>
      <c r="DM77" s="48" t="e" cm="1">
        <f t="array" aca="1" ref="DM77" ca="1">_xll.BDP($C77,$DL$13)*1000</f>
        <v>#NAME?</v>
      </c>
      <c r="DN77" s="48" t="e">
        <f t="shared" ca="1" si="273"/>
        <v>#NAME?</v>
      </c>
      <c r="DO77" s="48" t="e" cm="1">
        <f t="array" aca="1" ref="DO77" ca="1">_xll.BDP($C77,$DL$15)*1000</f>
        <v>#NAME?</v>
      </c>
      <c r="DQ77" s="15" t="e" cm="1">
        <f t="array" aca="1" ref="DQ77" ca="1">_xll.BDP(C77,"WACC")</f>
        <v>#NAME?</v>
      </c>
      <c r="DR77" s="15" t="e" cm="1">
        <f t="array" aca="1" ref="DR77" ca="1">_xll.BDP(C77,"WACC_COST_EQUITY")</f>
        <v>#NAME?</v>
      </c>
      <c r="DS77" s="15" t="e" cm="1">
        <f t="array" aca="1" ref="DS77" ca="1">_xll.BDP(C77,"WACC_COST_EQUITY")</f>
        <v>#NAME?</v>
      </c>
      <c r="DU77" s="15" t="e" cm="1">
        <f t="array" aca="1" ref="DU77" ca="1">_xll.BDP(C77,"BEST_PE_RATIO")</f>
        <v>#NAME?</v>
      </c>
      <c r="DV77" s="15" t="e" cm="1">
        <f t="array" aca="1" ref="DV77" ca="1">_xll.BDP(C77,"FIVE_YR_AVG_PRICE_EARNINGS")</f>
        <v>#NAME?</v>
      </c>
      <c r="DW77" s="15" t="e" cm="1">
        <f t="array" aca="1" ref="DW77" ca="1">_xll.BDP(C77,"10_YEAR_MOVING_AVERAGE_PE")</f>
        <v>#NAME?</v>
      </c>
      <c r="DY77" s="15" t="e" cm="1">
        <f t="array" aca="1" ref="DY77" ca="1">_xll.BDP(C77,"BEST_CUR_EV_TO_EBITDA")</f>
        <v>#NAME?</v>
      </c>
      <c r="DZ77" s="15" t="e" cm="1">
        <f t="array" aca="1" ref="DZ77" ca="1">_xll.BDP(C77,"FIVE_YEAR_AVG_EV_TO_T12_EBITDA")</f>
        <v>#NAME?</v>
      </c>
      <c r="EB77" s="15" t="e" cm="1">
        <f t="array" aca="1" ref="EB77" ca="1">_xll.BDP(C77,"BEST_PX_BPS_RATIO")</f>
        <v>#NAME?</v>
      </c>
      <c r="EC77" s="15" t="e" cm="1">
        <f t="array" aca="1" ref="EC77" ca="1">_xll.BDP(C77,"FIVE_YEAR_AVG_PRICE_BOOK")</f>
        <v>#NAME?</v>
      </c>
      <c r="ED77" s="15" t="e" cm="1">
        <f t="array" aca="1" ref="ED77" ca="1">_xll.BDP(C77,"EV_TO_T12M_SALES")</f>
        <v>#NAME?</v>
      </c>
      <c r="EE77" s="15" t="e" cm="1">
        <f t="array" aca="1" ref="EE77" ca="1">_xll.BDP(C77,"AVERAGE_EV_TO_T12M_SALES")</f>
        <v>#NAME?</v>
      </c>
      <c r="EF77" s="15" t="e">
        <f ca="1">_xll.BDP(C77,"BEST_CURRENT_EV_BEST_SALES","best_fperiod_override=23Y")</f>
        <v>#NAME?</v>
      </c>
      <c r="EH77" s="15" t="e" cm="1">
        <f t="array" aca="1" ref="EH77" ca="1">_xll.BDP(C77,"CF_FREE_CASH_FLOW")</f>
        <v>#NAME?</v>
      </c>
      <c r="EI77" s="15" t="e" cm="1">
        <f t="array" aca="1" ref="EI77" ca="1">_xll.BDP(C77,"FREE_CASH_FLOW_YIELD")/100</f>
        <v>#NAME?</v>
      </c>
      <c r="EJ77" s="15" t="e" cm="1">
        <f t="array" aca="1" ref="EJ77" ca="1">_xll.BDP(C77,"TRAIL_12M_FREE_CASH_FLOW_PER_SH")</f>
        <v>#NAME?</v>
      </c>
      <c r="EL77" s="15" t="e" cm="1">
        <f t="array" aca="1" ref="EL77" ca="1">_xll.BDP(C77,"CF_CASH_FROM_OPER")</f>
        <v>#NAME?</v>
      </c>
      <c r="EM77" s="15" t="e" cm="1">
        <f t="array" aca="1" ref="EM77" ca="1">_xll.BDP(C77,"CF_CASH_FROM_INV_ACT")</f>
        <v>#NAME?</v>
      </c>
      <c r="EN77" s="15" t="e" cm="1">
        <f t="array" aca="1" ref="EN77" ca="1">_xll.BDP(C77,"CF_CASH_FROM_FNC_ACT")</f>
        <v>#NAME?</v>
      </c>
      <c r="EP77" s="15" t="e" cm="1">
        <f t="array" aca="1" ref="EP77" ca="1">_xll.BDP(C77,"TOT_ANALYST_REC")</f>
        <v>#NAME?</v>
      </c>
      <c r="EQ77" s="15" t="e" cm="1">
        <f t="array" aca="1" ref="EQ77" ca="1">_xll.BDP(C77,"TOT_BUY_REC")</f>
        <v>#NAME?</v>
      </c>
      <c r="ER77" s="15" t="e" cm="1">
        <f t="array" aca="1" ref="ER77" ca="1">_xll.BDP(C77,"TOT_HOLD_REC")</f>
        <v>#NAME?</v>
      </c>
      <c r="ES77" s="15" t="e" cm="1">
        <f t="array" aca="1" ref="ES77" ca="1">_xll.BDP(C77,"TOT_SELL_REC")</f>
        <v>#NAME?</v>
      </c>
      <c r="ET77" s="15" t="e" cm="1">
        <f t="array" aca="1" ref="ET77" ca="1">_xll.BDP(C77,"EQY_REC_CONS")</f>
        <v>#NAME?</v>
      </c>
      <c r="EV77" s="15" t="e" cm="1">
        <f t="array" aca="1" ref="EV77" ca="1">_xll.BDP(C77,"BEST_TARGET_HI")</f>
        <v>#NAME?</v>
      </c>
      <c r="EW77" s="15" t="e" cm="1">
        <f t="array" aca="1" ref="EW77" ca="1">_xll.BDP(C77,"BEST_TARGET_LO")</f>
        <v>#NAME?</v>
      </c>
      <c r="EX77" s="15" t="e" cm="1">
        <f t="array" aca="1" ref="EX77" ca="1">_xll.BDP(C77,"BEST_TARGET_MEDIAN")</f>
        <v>#NAME?</v>
      </c>
      <c r="EZ77" s="15" t="e" cm="1">
        <f t="array" aca="1" ref="EZ77" ca="1">_xll.BDP(C77,"BEST_TARGET_1WK_CHG")</f>
        <v>#NAME?</v>
      </c>
      <c r="FA77" s="15" t="e" cm="1">
        <f t="array" aca="1" ref="FA77" ca="1">_xll.BDP(C77,"BEST_TARGET_4WK_CHG")</f>
        <v>#NAME?</v>
      </c>
      <c r="FB77" s="15" t="e" cm="1">
        <f t="array" aca="1" ref="FB77" ca="1">_xll.BDP(C77,"BEST_TARGET_3MO_CHG")</f>
        <v>#NAME?</v>
      </c>
      <c r="FC77" s="15" t="e" cm="1">
        <f t="array" aca="1" ref="FC77" ca="1">_xll.BDP(C77,"BEST_TARGET_6MO_CHG")</f>
        <v>#NAME?</v>
      </c>
      <c r="FE77" s="15" t="e" cm="1">
        <f t="array" aca="1" ref="FE77" ca="1">_xll.BDP(C77,"ANNOUNCEMENT_DT")</f>
        <v>#NAME?</v>
      </c>
      <c r="FF77" s="15" t="e" cm="1">
        <f t="array" aca="1" ref="FF77" ca="1">_xll.BDP(C77,"EXPECTED_REPORT_DT")</f>
        <v>#NAME?</v>
      </c>
      <c r="FG77" s="15" t="e" cm="1">
        <f t="array" aca="1" ref="FG77" ca="1">_xll.BDP(C77,"EARNINGS_RELATED_IMPLIED_MOVE")</f>
        <v>#NAME?</v>
      </c>
      <c r="FI77" s="15" t="e" cm="1">
        <f t="array" aca="1" ref="FI77" ca="1">_xll.BDP(C77,"SALES_SURPRISE_LAST_QTR")</f>
        <v>#NAME?</v>
      </c>
      <c r="FJ77" s="15" t="e" cm="1">
        <f t="array" aca="1" ref="FJ77" ca="1">_xll.BDP(C77,"EPS_SURPRISE_LAST_QTR")</f>
        <v>#NAME?</v>
      </c>
      <c r="FL77" s="15" t="e">
        <f ca="1">(_xll.BDP(C77,"VOLUME_AVG_5D"))/1000</f>
        <v>#NAME?</v>
      </c>
      <c r="FM77" s="15" t="e">
        <f ca="1">(_xll.BDP(C77,"VOLUME_AVG_3M"))/1000</f>
        <v>#NAME?</v>
      </c>
      <c r="FN77" s="15" t="e">
        <f ca="1">(_xll.BDP(C77,"VOLUME_AVG_6M"))/1000</f>
        <v>#NAME?</v>
      </c>
      <c r="FP77" s="15" t="e" cm="1">
        <f t="array" aca="1" ref="FP77" ca="1">_xll.BDP(C77,"CIE_DES")</f>
        <v>#NAME?</v>
      </c>
      <c r="FQ77" s="15" t="s">
        <v>902</v>
      </c>
      <c r="FS77" s="15" t="e" cm="1">
        <f t="array" aca="1" ref="FS77" ca="1">_xll.BDP(C77,"HIGH_52WEEK")</f>
        <v>#NAME?</v>
      </c>
      <c r="FT77" s="15" t="e" cm="1">
        <f t="array" aca="1" ref="FT77" ca="1">_xll.BDP(C77,"LOW_52WEEK")</f>
        <v>#NAME?</v>
      </c>
      <c r="FV77" s="15" t="e" cm="1">
        <f t="array" aca="1" ref="FV77" ca="1">_xll.BDP(C77,"CHG_PCT_WTD")</f>
        <v>#NAME?</v>
      </c>
      <c r="FW77" s="15" t="e" cm="1">
        <f t="array" aca="1" ref="FW77" ca="1">_xll.BDP(C77,"CHG_PCT_MTD")</f>
        <v>#NAME?</v>
      </c>
      <c r="FX77" s="15" t="e" cm="1">
        <f t="array" aca="1" ref="FX77" ca="1">_xll.BDP(C77,"CHG_PCT_YTD")</f>
        <v>#NAME?</v>
      </c>
      <c r="FY77" s="15" t="e" cm="1">
        <f t="array" aca="1" ref="FY77" ca="1">_xll.BDP(C77,"CHG_PCT_1YR")</f>
        <v>#NAME?</v>
      </c>
      <c r="GA77" s="15" t="e">
        <f ca="1">_xll.BDP($C77,"BEST_NET_DEBT","best_fperiod_override=19Y")</f>
        <v>#NAME?</v>
      </c>
      <c r="GB77" s="15" t="e">
        <f ca="1">_xll.BDP($C77,"BEST_NET_DEBT","best_fperiod_override=20Y")</f>
        <v>#NAME?</v>
      </c>
      <c r="GC77" s="15" t="e">
        <f ca="1">_xll.BDP($C77,"BEST_NET_DEBT","best_fperiod_override=21Y")</f>
        <v>#NAME?</v>
      </c>
      <c r="GD77" s="15" t="e">
        <f ca="1">_xll.BDP($C77,"BEST_NET_DEBT","best_fperiod_override=22Y")</f>
        <v>#NAME?</v>
      </c>
      <c r="GE77" s="15" t="e">
        <f ca="1">_xll.BDP($C77,"BEST_NET_DEBT","best_fperiod_override=23Y")</f>
        <v>#NAME?</v>
      </c>
      <c r="GG77" s="15" t="e">
        <f t="shared" ca="1" si="274"/>
        <v>#NAME?</v>
      </c>
      <c r="GH77" s="15" t="e">
        <f t="shared" ca="1" si="275"/>
        <v>#NAME?</v>
      </c>
      <c r="GI77" s="15" t="e">
        <f t="shared" ca="1" si="276"/>
        <v>#NAME?</v>
      </c>
      <c r="GJ77" s="15" t="e">
        <f t="shared" ca="1" si="277"/>
        <v>#NAME?</v>
      </c>
      <c r="GK77" s="15" t="e">
        <f t="shared" ca="1" si="278"/>
        <v>#NAME?</v>
      </c>
      <c r="GM77" s="15" t="e" cm="1">
        <f t="array" aca="1" ref="GM77" ca="1">_xll.BDP(C77,"NET_DEBT_TO_EBITDA")</f>
        <v>#NAME?</v>
      </c>
      <c r="GN77" s="15" t="e" cm="1">
        <f t="array" aca="1" ref="GN77" ca="1">_xll.BDP(C77,"EBIT_TO_INT_EXP")</f>
        <v>#NAME?</v>
      </c>
      <c r="GO77" s="15" t="e" cm="1">
        <f t="array" aca="1" ref="GO77" ca="1">_xll.BDP(C77,"TOT_DEBT_TO_TOT_EQY")</f>
        <v>#NAME?</v>
      </c>
      <c r="GP77" s="15" t="e" cm="1">
        <f t="array" aca="1" ref="GP77" ca="1">_xll.BDP(C77,"TOT_DEBT_TO_TOT_ASSET")</f>
        <v>#NAME?</v>
      </c>
      <c r="GQ77" s="15" t="e" cm="1">
        <f t="array" aca="1" ref="GQ77" ca="1">_xll.BDP(C77,"ALTMAN_Z_SCORE")</f>
        <v>#NAME?</v>
      </c>
      <c r="GR77" s="15" t="e" cm="1">
        <f t="array" aca="1" ref="GR77" ca="1">_xll.BDP(C77,"CASH_%_CURRENT_MARKET_CAP")</f>
        <v>#NAME?</v>
      </c>
      <c r="GS77" s="15" t="e" cm="1">
        <f t="array" aca="1" ref="GS77" ca="1">_xll.BDP(C77,"CASH_TO_TOT_ASSET")</f>
        <v>#NAME?</v>
      </c>
      <c r="GU77" s="15" t="e" cm="1">
        <f t="array" aca="1" ref="GU77" ca="1">_xll.BDP(C77,"BOARD_SIZE")</f>
        <v>#NAME?</v>
      </c>
      <c r="GV77" s="15" t="e" cm="1">
        <f t="array" aca="1" ref="GV77" ca="1">_xll.BDP(C77,"PCT_INDEPENDENT_DIRECTORS")</f>
        <v>#NAME?</v>
      </c>
      <c r="GW77" s="15" t="e" cm="1">
        <f t="array" aca="1" ref="GW77" ca="1">_xll.BDP(C77,"BOARD_MEETING_ATTENDANCE_PCT")</f>
        <v>#NAME?</v>
      </c>
      <c r="GX77" s="15" t="e" cm="1">
        <f t="array" aca="1" ref="GX77" ca="1">_xll.BDP(C77,"BOARD_MEETINGS_PER_YR")</f>
        <v>#NAME?</v>
      </c>
      <c r="GY77" s="15" t="e" cm="1">
        <f t="array" aca="1" ref="GY77" ca="1">_xll.BDP(C77,"NUMBER_OF_WOMEN_ON_BOARD")</f>
        <v>#NAME?</v>
      </c>
      <c r="GZ77" s="15" t="e" cm="1">
        <f t="array" aca="1" ref="GZ77" ca="1">_xll.BDP(C77,"BOARD_AVERAGE_TENURE")</f>
        <v>#NAME?</v>
      </c>
      <c r="HA77" s="15" t="e" cm="1">
        <f t="array" aca="1" ref="HA77" ca="1">_xll.BDP(C77,"BOARD_AVERAGE_AGE")</f>
        <v>#NAME?</v>
      </c>
      <c r="HC77" s="15" t="e" cm="1">
        <f t="array" aca="1" ref="HC77" ca="1">_xll.BDP(C77,"TOT_COMP_AW_TO_CEO_&amp;_EQUIV")</f>
        <v>#NAME?</v>
      </c>
      <c r="HD77" s="15" t="e" cm="1">
        <f t="array" aca="1" ref="HD77" ca="1">_xll.BDP(C77,"TOT_COMPENSATION_AW_TO_EXECS")</f>
        <v>#NAME?</v>
      </c>
      <c r="HE77" s="15" t="e" cm="1">
        <f t="array" aca="1" ref="HE77" ca="1">_xll.BDP(C77,"CF_STOCK_BASED_COMPENSATION")</f>
        <v>#NAME?</v>
      </c>
      <c r="HF77" s="15" t="e" cm="1">
        <f t="array" aca="1" ref="HF77" ca="1">_xll.BDP(C77,"AVERAGE_BOD_TOTAL_COMPENSATION")</f>
        <v>#NAME?</v>
      </c>
      <c r="HH77" s="15" t="e" cm="1">
        <f t="array" aca="1" ref="HH77" ca="1">_xll.BDP(C77,"ISS_QUALITYSCORE")</f>
        <v>#NAME?</v>
      </c>
      <c r="HK77" s="15" t="e" cm="1">
        <f t="array" aca="1" ref="HK77" ca="1">_xll.BDP(C77,"EQY_SH_OUT")</f>
        <v>#NAME?</v>
      </c>
      <c r="HL77" s="15" t="e">
        <f t="shared" ca="1" si="279"/>
        <v>#NAME?</v>
      </c>
      <c r="HN77" s="15">
        <v>8.5</v>
      </c>
      <c r="HO77" s="15">
        <v>2</v>
      </c>
      <c r="HP77" s="39" t="e">
        <f t="shared" ca="1" si="280"/>
        <v>#NAME?</v>
      </c>
      <c r="HQ77" s="15" t="e">
        <f t="shared" ca="1" si="281"/>
        <v>#NAME?</v>
      </c>
      <c r="HS77" s="15" t="e">
        <f t="shared" ca="1" si="302"/>
        <v>#NAME?</v>
      </c>
      <c r="HU77" s="15" t="e">
        <f t="shared" ca="1" si="282"/>
        <v>#NAME?</v>
      </c>
      <c r="HW77" s="15" t="e">
        <f t="shared" ca="1" si="303"/>
        <v>#NAME?</v>
      </c>
      <c r="HY77" s="39" t="e">
        <f t="shared" ca="1" si="283"/>
        <v>#NAME?</v>
      </c>
      <c r="IA77" s="15" t="e">
        <f t="shared" ca="1" si="284"/>
        <v>#NAME?</v>
      </c>
      <c r="IB77" s="15" t="e">
        <f t="shared" ca="1" si="285"/>
        <v>#NAME?</v>
      </c>
      <c r="IC77" s="15" t="e">
        <f t="shared" ca="1" si="286"/>
        <v>#NAME?</v>
      </c>
      <c r="ID77" s="15" t="e">
        <f t="shared" ca="1" si="287"/>
        <v>#NAME?</v>
      </c>
      <c r="IE77" s="39" t="e">
        <f t="shared" ca="1" si="288"/>
        <v>#NAME?</v>
      </c>
      <c r="IF77" s="39">
        <f t="shared" si="289"/>
        <v>32.615070383414178</v>
      </c>
      <c r="IG77" s="39" t="e">
        <f t="shared" ca="1" si="290"/>
        <v>#NAME?</v>
      </c>
      <c r="II77" s="15">
        <f t="shared" si="304"/>
        <v>58</v>
      </c>
    </row>
    <row r="78" spans="1:243">
      <c r="A78" s="15">
        <f t="shared" si="305"/>
        <v>58</v>
      </c>
      <c r="B78" s="15" t="s">
        <v>120</v>
      </c>
      <c r="C78" s="15" t="s">
        <v>729</v>
      </c>
      <c r="D78" s="15" t="s">
        <v>119</v>
      </c>
      <c r="E78" s="15" t="str">
        <f t="shared" si="236"/>
        <v>C1IC34</v>
      </c>
      <c r="F78" s="15">
        <f t="shared" si="237"/>
        <v>58</v>
      </c>
      <c r="G78" s="15" t="str">
        <f t="shared" si="238"/>
        <v>Cigna Corp</v>
      </c>
      <c r="H78" s="24">
        <v>3.1229299999999999E-3</v>
      </c>
      <c r="I78" s="15" t="e" cm="1">
        <f t="array" aca="1" ref="I78" ca="1">_xll.BDP(C78,"GICS_SECTOR_NAME")</f>
        <v>#NAME?</v>
      </c>
      <c r="J78" s="15" t="e">
        <f t="shared" ca="1" si="239"/>
        <v>#NAME?</v>
      </c>
      <c r="K78" s="46" t="e" cm="1">
        <f t="array" aca="1" ref="K78" ca="1">_xll.BDP(C78,"BEST_PE_RATIO")</f>
        <v>#NAME?</v>
      </c>
      <c r="L78" s="46" t="e" cm="1">
        <f t="array" aca="1" ref="L78" ca="1">_xll.BDP(C78,"px_last")</f>
        <v>#NAME?</v>
      </c>
      <c r="M78" s="15" t="e" cm="1">
        <f t="array" aca="1" ref="M78" ca="1">_xll.BDP(C78,"COUNTRY_FULL_NAME")</f>
        <v>#NAME?</v>
      </c>
      <c r="N78" s="15" t="e" cm="1">
        <f t="array" aca="1" ref="N78" ca="1">_xll.BDP(C78,"px_last")</f>
        <v>#NAME?</v>
      </c>
      <c r="O78" s="15" t="e" cm="1">
        <f t="array" aca="1" ref="O78" ca="1">_xll.BDP(C78,"CRNCY")</f>
        <v>#NAME?</v>
      </c>
      <c r="Q78" s="15" t="e" cm="1">
        <f t="array" aca="1" ref="Q78" ca="1">_xll.BDP(C78,"GICS_SECTOR_NAME")</f>
        <v>#NAME?</v>
      </c>
      <c r="R78" s="15" t="e" cm="1">
        <f t="array" aca="1" ref="R78" ca="1">_xll.BDP(C78,"GICS_INDUSTRY_NAME")</f>
        <v>#NAME?</v>
      </c>
      <c r="S78" s="15" t="e" cm="1">
        <f t="array" aca="1" ref="S78" ca="1">_xll.BDP(C78,"GICS_INDUSTRY_GROUP_NAME")</f>
        <v>#NAME?</v>
      </c>
      <c r="T78" s="15" t="e" cm="1">
        <f t="array" aca="1" ref="T78" ca="1">_xll.BDP(C78,"GICS_SUB_INDUSTRY_NAME")</f>
        <v>#NAME?</v>
      </c>
      <c r="U78" s="15" t="s">
        <v>1521</v>
      </c>
      <c r="V78" s="15">
        <f>_xll.BDH(C78,"SALES_REV_TURN","FY 2009","FY 2009","Currency=USD","Period=FY","BEST_FPERIOD_OVERRIDE=FY","FILING_STATUS=MR","SCALING_FORMAT=MLN","FA_ADJUSTED=Adjusted","Sort=A","Dates=H","DateFormat=P","Fill=—","Direction=H","UseDPDF=Y")</f>
        <v>18457</v>
      </c>
      <c r="W78" s="15">
        <f>_xll.BDH(C78,"SALES_REV_TURN","FY 2019","FY 2019","Currency=USD","Period=FY","BEST_FPERIOD_OVERRIDE=FY","FILING_STATUS=MR","SCALING_FORMAT=MLN","FA_ADJUSTED=Adjusted","Sort=A","Dates=H","DateFormat=P","Fill=—","Direction=H","UseDPDF=Y")</f>
        <v>153566</v>
      </c>
      <c r="X78" s="15">
        <f>_xll.BDH(C78,"SALES_REV_TURN","FY 2020","FY 2020","Currency=USD","Period=FY","BEST_FPERIOD_OVERRIDE=FY","FILING_STATUS=MR","SCALING_FORMAT=MLN","FA_ADJUSTED=Adjusted","Sort=A","Dates=H","DateFormat=P","Fill=—","Direction=H","UseDPDF=Y")</f>
        <v>160401</v>
      </c>
      <c r="Y78" s="15">
        <f>_xll.BDH(C78,"SALES_REV_TURN","FY 2021","FY 2021","Currency=USD","Period=FY","BEST_FPERIOD_OVERRIDE=FY","FILING_STATUS=MR","SCALING_FORMAT=MLN","FA_ADJUSTED=Adjusted","Sort=A","Dates=H","DateFormat=P","Fill=—","Direction=H","UseDPDF=Y")</f>
        <v>174078</v>
      </c>
      <c r="Z78" s="15">
        <f>_xll.BDH(C78,"SALES_REV_TURN","FY 2022","FY 2022","Currency=USD","Period=FY","BEST_FPERIOD_OVERRIDE=FY","FILING_STATUS=MR","SCALING_FORMAT=MLN","FA_ADJUSTED=Adjusted","Sort=A","Dates=H","DateFormat=P","Fill=—","Direction=H","UseDPDF=Y")</f>
        <v>180516</v>
      </c>
      <c r="AA78" s="15" t="e">
        <f ca="1">+_xll.BDP($C78,AA$15,"BEST_FPERIOD_OVERRIDE="&amp;AA$16)</f>
        <v>#NAME?</v>
      </c>
      <c r="AB78" s="15" t="e">
        <f ca="1">+_xll.BDP($C78,AB$15,"BEST_FPERIOD_OVERRIDE="&amp;AB$16)</f>
        <v>#NAME?</v>
      </c>
      <c r="AC78" s="15" t="e">
        <f ca="1">+_xll.BDP($C78,AC$15,"BEST_FPERIOD_OVERRIDE="&amp;AC$16)</f>
        <v>#NAME?</v>
      </c>
      <c r="AD78" s="15" t="e">
        <f ca="1">+_xll.BDP($C78,AD$15,"BEST_FPERIOD_OVERRIDE="&amp;AD$16)</f>
        <v>#NAME?</v>
      </c>
      <c r="AF78" s="25">
        <f t="shared" si="240"/>
        <v>4.4508550069676911E-2</v>
      </c>
      <c r="AG78" s="25">
        <f t="shared" si="241"/>
        <v>8.5267548207305532E-2</v>
      </c>
      <c r="AH78" s="25">
        <f t="shared" si="242"/>
        <v>3.6983421224968227E-2</v>
      </c>
      <c r="AI78" s="25" t="e">
        <f t="shared" ca="1" si="243"/>
        <v>#NAME?</v>
      </c>
      <c r="AJ78" s="25" t="e">
        <f t="shared" ca="1" si="244"/>
        <v>#NAME?</v>
      </c>
      <c r="AK78" s="25" t="e">
        <f t="shared" ca="1" si="245"/>
        <v>#NAME?</v>
      </c>
      <c r="AL78" s="25" t="e">
        <f t="shared" ca="1" si="291"/>
        <v>#NAME?</v>
      </c>
      <c r="AM78" s="25" t="e">
        <f t="shared" ca="1" si="246"/>
        <v>#NAME?</v>
      </c>
      <c r="AN78" s="25">
        <f t="shared" si="247"/>
        <v>0.23598555734581073</v>
      </c>
      <c r="AP78" s="15">
        <f>_xll.BDH(C78,"EBITDA","FY 2009","FY 2009","Currency=USD","Period=FY","BEST_FPERIOD_OVERRIDE=FY","FILING_STATUS=MR","SCALING_FORMAT=MLN","FA_ADJUSTED=Adjusted","Sort=A","Dates=H","DateFormat=P","Fill=—","Direction=H","UseDPDF=Y")</f>
        <v>2253</v>
      </c>
      <c r="AQ78" s="15">
        <f>_xll.BDH(C78,"EBITDA","FY 2019","FY 2019","Currency=USD","Period=FY","BEST_FPERIOD_OVERRIDE=FY","FILING_STATUS=MR","SCALING_FORMAT=MLN","FA_ADJUSTED=Adjusted","Sort=A","Dates=H","DateFormat=P","Fill=—","Direction=H","UseDPDF=Y")</f>
        <v>13523.4684</v>
      </c>
      <c r="AR78" s="15">
        <f>_xll.BDH(C78,"EBITDA","FY 2020","FY 2020","Currency=USD","Period=FY","BEST_FPERIOD_OVERRIDE=FY","FILING_STATUS=MR","SCALING_FORMAT=MLN","FA_ADJUSTED=Adjusted","Sort=A","Dates=H","DateFormat=P","Fill=—","Direction=H","UseDPDF=Y")</f>
        <v>12192.8228</v>
      </c>
      <c r="AS78" s="15">
        <f>_xll.BDH(C78,"EBITDA","FY 2021","FY 2021","Currency=USD","Period=FY","BEST_FPERIOD_OVERRIDE=FY","FILING_STATUS=MR","SCALING_FORMAT=MLN","FA_ADJUSTED=Adjusted","Sort=A","Dates=H","DateFormat=P","Fill=—","Direction=H","UseDPDF=Y")</f>
        <v>11648</v>
      </c>
      <c r="AT78" s="15">
        <f>_xll.BDH(C78,"EBITDA","FY 2022","FY 2022","Currency=USD","Period=FY","BEST_FPERIOD_OVERRIDE=FY","FILING_STATUS=MR","SCALING_FORMAT=MLN","FA_ADJUSTED=Adjusted","Sort=A","Dates=H","DateFormat=P","Fill=—","Direction=H","UseDPDF=Y")</f>
        <v>11733</v>
      </c>
      <c r="AU78" s="15" t="e">
        <f ca="1">+_xll.BDP($C78,AU$15,"BEST_FPERIOD_OVERRIDE="&amp;AU$16)</f>
        <v>#NAME?</v>
      </c>
      <c r="AV78" s="15" t="e">
        <f ca="1">+_xll.BDP($C78,AV$15,"BEST_FPERIOD_OVERRIDE="&amp;AV$16)</f>
        <v>#NAME?</v>
      </c>
      <c r="AW78" s="15" t="e">
        <f ca="1">+_xll.BDP($C78,AW$15,"BEST_FPERIOD_OVERRIDE="&amp;AW$16)</f>
        <v>#NAME?</v>
      </c>
      <c r="AX78" s="15" t="e">
        <f ca="1">+_xll.BDP($C78,AX$15,"BEST_FPERIOD_OVERRIDE="&amp;AX$16)</f>
        <v>#NAME?</v>
      </c>
      <c r="AZ78" s="25">
        <f t="shared" si="248"/>
        <v>-9.8395290367965016E-2</v>
      </c>
      <c r="BA78" s="25">
        <f t="shared" si="249"/>
        <v>-4.4683893872385361E-2</v>
      </c>
      <c r="BB78" s="25">
        <f t="shared" si="250"/>
        <v>7.2973901098900562E-3</v>
      </c>
      <c r="BC78" s="25" t="e">
        <f t="shared" ca="1" si="251"/>
        <v>#NAME?</v>
      </c>
      <c r="BD78" s="25" t="e">
        <f t="shared" ca="1" si="252"/>
        <v>#NAME?</v>
      </c>
      <c r="BE78" s="25" t="e">
        <f t="shared" ca="1" si="253"/>
        <v>#NAME?</v>
      </c>
      <c r="BF78" s="25" t="e">
        <f t="shared" ca="1" si="292"/>
        <v>#NAME?</v>
      </c>
      <c r="BG78" s="25" t="e">
        <f t="shared" ca="1" si="254"/>
        <v>#NAME?</v>
      </c>
      <c r="BH78" s="25">
        <f t="shared" si="255"/>
        <v>0.19627958086197705</v>
      </c>
      <c r="BJ78" s="25">
        <f t="shared" si="256"/>
        <v>8.8062907153927297E-2</v>
      </c>
      <c r="BK78" s="25">
        <f t="shared" si="257"/>
        <v>7.6014630831478608E-2</v>
      </c>
      <c r="BL78" s="25">
        <f t="shared" si="258"/>
        <v>6.6912533462011287E-2</v>
      </c>
      <c r="BM78" s="25">
        <f t="shared" si="259"/>
        <v>6.4997008575417139E-2</v>
      </c>
      <c r="BN78" s="25" t="e">
        <f t="shared" ca="1" si="260"/>
        <v>#NAME?</v>
      </c>
      <c r="BO78" s="25" t="e">
        <f t="shared" ca="1" si="261"/>
        <v>#NAME?</v>
      </c>
      <c r="BP78" s="25" t="e">
        <f t="shared" ca="1" si="262"/>
        <v>#NAME?</v>
      </c>
      <c r="BQ78" s="25" t="e">
        <f t="shared" ca="1" si="263"/>
        <v>#NAME?</v>
      </c>
      <c r="BR78" s="15">
        <f>_xll.BDH(C78,"EARN_FOR_COMMON","FY 2009","FY 2009","Currency=USD","Period=FY","BEST_FPERIOD_OVERRIDE=FY","FILING_STATUS=MR","SCALING_FORMAT=MLN","FA_ADJUSTED=Adjusted","Sort=A","Dates=H","DateFormat=P","Fill=—","Direction=H","UseDPDF=Y")</f>
        <v>1366.55</v>
      </c>
      <c r="BS78" s="15">
        <f>_xll.BDH(C78,"EARN_FOR_COMMON","FY 2019","FY 2019","Currency=USD","Period=FY","BEST_FPERIOD_OVERRIDE=FY","FILING_STATUS=MR","SCALING_FORMAT=MLN","FA_ADJUSTED=Adjusted","Sort=A","Dates=H","DateFormat=P","Fill=—","Direction=H","UseDPDF=Y")</f>
        <v>6185.48</v>
      </c>
      <c r="BT78" s="15">
        <f>_xll.BDH(C78,"EARN_FOR_COMMON","FY 2020","FY 2020","Currency=USD","Period=FY","BEST_FPERIOD_OVERRIDE=FY","FILING_STATUS=MR","SCALING_FORMAT=MLN","FA_ADJUSTED=Adjusted","Sort=A","Dates=H","DateFormat=P","Fill=—","Direction=H","UseDPDF=Y")</f>
        <v>5975.78</v>
      </c>
      <c r="BU78" s="15">
        <f>_xll.BDH(C78,"EARN_FOR_COMMON","FY 2021","FY 2021","Currency=USD","Period=FY","BEST_FPERIOD_OVERRIDE=FY","FILING_STATUS=MR","SCALING_FORMAT=MLN","FA_ADJUSTED=Adjusted","Sort=A","Dates=H","DateFormat=P","Fill=—","Direction=H","UseDPDF=Y")</f>
        <v>5730.9</v>
      </c>
      <c r="BV78" s="15">
        <f>_xll.BDH(C78,"EARN_FOR_COMMON","FY 2022","FY 2022","Currency=USD","Period=FY","BEST_FPERIOD_OVERRIDE=FY","FILING_STATUS=MR","SCALING_FORMAT=MLN","FA_ADJUSTED=Adjusted","Sort=A","Dates=H","DateFormat=P","Fill=—","Direction=H","UseDPDF=Y")</f>
        <v>6040.91</v>
      </c>
      <c r="BW78" s="15" t="e">
        <f ca="1">+_xll.BDP($C78,BW$15,"BEST_FPERIOD_OVERRIDE="&amp;BW$16)</f>
        <v>#NAME?</v>
      </c>
      <c r="BX78" s="15" t="e">
        <f ca="1">+_xll.BDP($C78,BX$15,"BEST_FPERIOD_OVERRIDE="&amp;BX$16)</f>
        <v>#NAME?</v>
      </c>
      <c r="BY78" s="15" t="e">
        <f ca="1">+_xll.BDP($C78,BY$15,"BEST_FPERIOD_OVERRIDE="&amp;BY$16)</f>
        <v>#NAME?</v>
      </c>
      <c r="BZ78" s="15" t="e">
        <f ca="1">+_xll.BDP($C78,BZ$15,"BEST_FPERIOD_OVERRIDE="&amp;BZ$16)</f>
        <v>#NAME?</v>
      </c>
      <c r="CB78" s="25">
        <f t="shared" si="264"/>
        <v>-3.3901976887808161E-2</v>
      </c>
      <c r="CC78" s="25">
        <f t="shared" si="265"/>
        <v>-4.0978750891097038E-2</v>
      </c>
      <c r="CD78" s="25">
        <f t="shared" si="266"/>
        <v>5.4094470327522792E-2</v>
      </c>
      <c r="CE78" s="25" t="e">
        <f t="shared" ca="1" si="267"/>
        <v>#NAME?</v>
      </c>
      <c r="CF78" s="25" t="e">
        <f t="shared" ca="1" si="268"/>
        <v>#NAME?</v>
      </c>
      <c r="CG78" s="25" t="e">
        <f t="shared" ca="1" si="269"/>
        <v>#NAME?</v>
      </c>
      <c r="CH78" s="25" t="e">
        <f t="shared" ca="1" si="293"/>
        <v>#NAME?</v>
      </c>
      <c r="CI78" s="25" t="e">
        <f t="shared" ca="1" si="270"/>
        <v>#NAME?</v>
      </c>
      <c r="CJ78" s="25">
        <f t="shared" si="271"/>
        <v>0.16298680689086598</v>
      </c>
      <c r="CM78" s="25">
        <f t="shared" si="294"/>
        <v>4.0278968000729325E-2</v>
      </c>
      <c r="CN78" s="25">
        <f t="shared" si="295"/>
        <v>3.725525401961334E-2</v>
      </c>
      <c r="CO78" s="25">
        <f t="shared" si="296"/>
        <v>3.2921449005618171E-2</v>
      </c>
      <c r="CP78" s="25">
        <f t="shared" si="297"/>
        <v>3.3464679031221606E-2</v>
      </c>
      <c r="CQ78" s="25" t="e">
        <f t="shared" ca="1" si="298"/>
        <v>#NAME?</v>
      </c>
      <c r="CR78" s="25" t="e">
        <f t="shared" ca="1" si="299"/>
        <v>#NAME?</v>
      </c>
      <c r="CS78" s="25" t="e">
        <f t="shared" ca="1" si="300"/>
        <v>#NAME?</v>
      </c>
      <c r="CT78" s="15" t="e">
        <f t="shared" ca="1" si="301"/>
        <v>#NAME?</v>
      </c>
      <c r="CU78" s="25">
        <f>_xll.BDH($C78,"RETURN_ON_INV_CAPITAL","FY 2019","FY 2019","Currency=USD","Period=FY","BEST_FPERIOD_OVERRIDE=FY","FILING_STATUS=MR","FA_ADJUSTED=GAAP","Sort=A","Dates=H","DateFormat=P","Fill=—","Direction=H","UseDPDF=Y")/100</f>
        <v>7.0479E-2</v>
      </c>
      <c r="CV78" s="25">
        <f>_xll.BDH($C78,"RETURN_ON_INV_CAPITAL","FY 2020","FY 2020","Currency=USD","Period=FY","BEST_FPERIOD_OVERRIDE=FY","FILING_STATUS=MR","FA_ADJUSTED=GAAP","Sort=A","Dates=H","DateFormat=P","Fill=—","Direction=H","UseDPDF=Y")/100</f>
        <v>6.9392999999999996E-2</v>
      </c>
      <c r="CW78" s="25">
        <f>_xll.BDH($C78,"RETURN_ON_INV_CAPITAL","FY 2021","FY 2021","Currency=USD","Period=FY","BEST_FPERIOD_OVERRIDE=FY","FILING_STATUS=MR","FA_ADJUSTED=GAAP","Sort=A","Dates=H","DateFormat=P","Fill=—","Direction=H","UseDPDF=Y")/100</f>
        <v>6.9733000000000003E-2</v>
      </c>
      <c r="CX78" s="25">
        <f>_xll.BDH(C78,"RETURN_COM_EQY","FY 2022","FY 2022","Currency=USD","Period=FY","BEST_FPERIOD_OVERRIDE=FY","FILING_STATUS=MR","FA_ADJUSTED=GAAP","Sort=A","Dates=H","DateFormat=P","Fill=—","Direction=H","UseDPDF=Y")/100</f>
        <v>0.144982</v>
      </c>
      <c r="CZ78" s="15">
        <f>_xll.BDH($C78,"RETURN_COM_EQY","FY 2019","FY 2019","Currency=USD","Period=FY","BEST_FPERIOD_OVERRIDE=FY","FILING_STATUS=MR","FA_ADJUSTED=GAAP","Sort=A","Dates=H","DateFormat=P","Fill=—","Direction=H","UseDPDF=Y")/100</f>
        <v>0.11819499999999999</v>
      </c>
      <c r="DA78" s="15">
        <f>_xll.BDH($C78,"RETURN_COM_EQY","FY 2020","FY 2020","Currency=USD","Period=FY","BEST_FPERIOD_OVERRIDE=FY","FILING_STATUS=MR","FA_ADJUSTED=GAAP","Sort=A","Dates=H","DateFormat=P","Fill=—","Direction=H","UseDPDF=Y")/100</f>
        <v>0.17683599999999999</v>
      </c>
      <c r="DB78" s="15">
        <f>_xll.BDH($C78,"RETURN_COM_EQY","FY 2021","FY 2021","Currency=USD","Period=FY","BEST_FPERIOD_OVERRIDE=FY","FILING_STATUS=MR","FA_ADJUSTED=GAAP","Sort=A","Dates=H","DateFormat=P","Fill=—","Direction=H","UseDPDF=Y")/100</f>
        <v>0.110127</v>
      </c>
      <c r="DC78" s="25">
        <f>_xll.BDH(C78,"RETURN_COM_EQY","FY 2022","FY 2022","Currency=USD","Period=FY","BEST_FPERIOD_OVERRIDE=FY","FILING_STATUS=MR","FA_ADJUSTED=GAAP","Sort=A","Dates=H","DateFormat=P","Fill=—","Direction=H","UseDPDF=Y")</f>
        <v>14.498200000000001</v>
      </c>
      <c r="DD78" s="15" t="e">
        <f ca="1">(_xll.BDP(C78,"BEST_ROE","best_fperiod_override=23Y"))/100</f>
        <v>#NAME?</v>
      </c>
      <c r="DF78" s="25" t="e">
        <f ca="1">(_xll.BDP($C78,"BEST_DIV_YLD","best_fperiod_override=19Y"))/100</f>
        <v>#NAME?</v>
      </c>
      <c r="DG78" s="25" t="e">
        <f ca="1">(_xll.BDP($C78,"BEST_DIV_YLD","best_fperiod_override=20Y"))/100</f>
        <v>#NAME?</v>
      </c>
      <c r="DH78" s="25" t="e">
        <f ca="1">(_xll.BDP($C78,"BEST_DIV_YLD","best_fperiod_override=21Y"))/100</f>
        <v>#NAME?</v>
      </c>
      <c r="DI78" s="25" t="e">
        <f ca="1">(_xll.BDP($C78,"BEST_DIV_YLD","best_fperiod_override=22Y"))/100</f>
        <v>#NAME?</v>
      </c>
      <c r="DJ78" s="25" t="e">
        <f ca="1">(_xll.BDP($C78,"BEST_DIV_YLD","best_fperiod_override=23Y"))/100</f>
        <v>#NAME?</v>
      </c>
      <c r="DL78" s="48" t="e" cm="1">
        <f t="array" aca="1" ref="DL78" ca="1">_xll.BDP($C78,$DL$12)/1000</f>
        <v>#NAME?</v>
      </c>
      <c r="DM78" s="48" t="e" cm="1">
        <f t="array" aca="1" ref="DM78" ca="1">_xll.BDP($C78,$DL$13)*1000</f>
        <v>#NAME?</v>
      </c>
      <c r="DN78" s="48" t="e">
        <f t="shared" ca="1" si="273"/>
        <v>#NAME?</v>
      </c>
      <c r="DO78" s="48" t="e" cm="1">
        <f t="array" aca="1" ref="DO78" ca="1">_xll.BDP($C78,$DL$15)*1000</f>
        <v>#NAME?</v>
      </c>
      <c r="DQ78" s="15" t="e" cm="1">
        <f t="array" aca="1" ref="DQ78" ca="1">_xll.BDP(C78,"WACC")</f>
        <v>#NAME?</v>
      </c>
      <c r="DR78" s="15" t="e" cm="1">
        <f t="array" aca="1" ref="DR78" ca="1">_xll.BDP(C78,"WACC_COST_EQUITY")</f>
        <v>#NAME?</v>
      </c>
      <c r="DS78" s="15" t="e" cm="1">
        <f t="array" aca="1" ref="DS78" ca="1">_xll.BDP(C78,"WACC_COST_EQUITY")</f>
        <v>#NAME?</v>
      </c>
      <c r="DU78" s="15" t="e" cm="1">
        <f t="array" aca="1" ref="DU78" ca="1">_xll.BDP(C78,"BEST_PE_RATIO")</f>
        <v>#NAME?</v>
      </c>
      <c r="DV78" s="15" t="e" cm="1">
        <f t="array" aca="1" ref="DV78" ca="1">_xll.BDP(C78,"FIVE_YR_AVG_PRICE_EARNINGS")</f>
        <v>#NAME?</v>
      </c>
      <c r="DW78" s="15" t="e" cm="1">
        <f t="array" aca="1" ref="DW78" ca="1">_xll.BDP(C78,"10_YEAR_MOVING_AVERAGE_PE")</f>
        <v>#NAME?</v>
      </c>
      <c r="DY78" s="15" t="e" cm="1">
        <f t="array" aca="1" ref="DY78" ca="1">_xll.BDP(C78,"BEST_CUR_EV_TO_EBITDA")</f>
        <v>#NAME?</v>
      </c>
      <c r="DZ78" s="15" t="e" cm="1">
        <f t="array" aca="1" ref="DZ78" ca="1">_xll.BDP(C78,"FIVE_YEAR_AVG_EV_TO_T12_EBITDA")</f>
        <v>#NAME?</v>
      </c>
      <c r="EB78" s="15" t="e" cm="1">
        <f t="array" aca="1" ref="EB78" ca="1">_xll.BDP(C78,"BEST_PX_BPS_RATIO")</f>
        <v>#NAME?</v>
      </c>
      <c r="EC78" s="15" t="e" cm="1">
        <f t="array" aca="1" ref="EC78" ca="1">_xll.BDP(C78,"FIVE_YEAR_AVG_PRICE_BOOK")</f>
        <v>#NAME?</v>
      </c>
      <c r="ED78" s="15" t="e" cm="1">
        <f t="array" aca="1" ref="ED78" ca="1">_xll.BDP(C78,"EV_TO_T12M_SALES")</f>
        <v>#NAME?</v>
      </c>
      <c r="EE78" s="15" t="e" cm="1">
        <f t="array" aca="1" ref="EE78" ca="1">_xll.BDP(C78,"AVERAGE_EV_TO_T12M_SALES")</f>
        <v>#NAME?</v>
      </c>
      <c r="EF78" s="15" t="e">
        <f ca="1">_xll.BDP(C78,"BEST_CURRENT_EV_BEST_SALES","best_fperiod_override=23Y")</f>
        <v>#NAME?</v>
      </c>
      <c r="EH78" s="15" t="e" cm="1">
        <f t="array" aca="1" ref="EH78" ca="1">_xll.BDP(C78,"CF_FREE_CASH_FLOW")</f>
        <v>#NAME?</v>
      </c>
      <c r="EI78" s="15" t="e" cm="1">
        <f t="array" aca="1" ref="EI78" ca="1">_xll.BDP(C78,"FREE_CASH_FLOW_YIELD")/100</f>
        <v>#NAME?</v>
      </c>
      <c r="EJ78" s="15" t="e" cm="1">
        <f t="array" aca="1" ref="EJ78" ca="1">_xll.BDP(C78,"TRAIL_12M_FREE_CASH_FLOW_PER_SH")</f>
        <v>#NAME?</v>
      </c>
      <c r="EL78" s="15" t="e" cm="1">
        <f t="array" aca="1" ref="EL78" ca="1">_xll.BDP(C78,"CF_CASH_FROM_OPER")</f>
        <v>#NAME?</v>
      </c>
      <c r="EM78" s="15" t="e" cm="1">
        <f t="array" aca="1" ref="EM78" ca="1">_xll.BDP(C78,"CF_CASH_FROM_INV_ACT")</f>
        <v>#NAME?</v>
      </c>
      <c r="EN78" s="15" t="e" cm="1">
        <f t="array" aca="1" ref="EN78" ca="1">_xll.BDP(C78,"CF_CASH_FROM_FNC_ACT")</f>
        <v>#NAME?</v>
      </c>
      <c r="EP78" s="15" t="e" cm="1">
        <f t="array" aca="1" ref="EP78" ca="1">_xll.BDP(C78,"TOT_ANALYST_REC")</f>
        <v>#NAME?</v>
      </c>
      <c r="EQ78" s="15" t="e" cm="1">
        <f t="array" aca="1" ref="EQ78" ca="1">_xll.BDP(C78,"TOT_BUY_REC")</f>
        <v>#NAME?</v>
      </c>
      <c r="ER78" s="15" t="e" cm="1">
        <f t="array" aca="1" ref="ER78" ca="1">_xll.BDP(C78,"TOT_HOLD_REC")</f>
        <v>#NAME?</v>
      </c>
      <c r="ES78" s="15" t="e" cm="1">
        <f t="array" aca="1" ref="ES78" ca="1">_xll.BDP(C78,"TOT_SELL_REC")</f>
        <v>#NAME?</v>
      </c>
      <c r="ET78" s="15" t="e" cm="1">
        <f t="array" aca="1" ref="ET78" ca="1">_xll.BDP(C78,"EQY_REC_CONS")</f>
        <v>#NAME?</v>
      </c>
      <c r="EV78" s="15" t="e" cm="1">
        <f t="array" aca="1" ref="EV78" ca="1">_xll.BDP(C78,"BEST_TARGET_HI")</f>
        <v>#NAME?</v>
      </c>
      <c r="EW78" s="15" t="e" cm="1">
        <f t="array" aca="1" ref="EW78" ca="1">_xll.BDP(C78,"BEST_TARGET_LO")</f>
        <v>#NAME?</v>
      </c>
      <c r="EX78" s="15" t="e" cm="1">
        <f t="array" aca="1" ref="EX78" ca="1">_xll.BDP(C78,"BEST_TARGET_MEDIAN")</f>
        <v>#NAME?</v>
      </c>
      <c r="EZ78" s="15" t="e" cm="1">
        <f t="array" aca="1" ref="EZ78" ca="1">_xll.BDP(C78,"BEST_TARGET_1WK_CHG")</f>
        <v>#NAME?</v>
      </c>
      <c r="FA78" s="15" t="e" cm="1">
        <f t="array" aca="1" ref="FA78" ca="1">_xll.BDP(C78,"BEST_TARGET_4WK_CHG")</f>
        <v>#NAME?</v>
      </c>
      <c r="FB78" s="15" t="e" cm="1">
        <f t="array" aca="1" ref="FB78" ca="1">_xll.BDP(C78,"BEST_TARGET_3MO_CHG")</f>
        <v>#NAME?</v>
      </c>
      <c r="FC78" s="15" t="e" cm="1">
        <f t="array" aca="1" ref="FC78" ca="1">_xll.BDP(C78,"BEST_TARGET_6MO_CHG")</f>
        <v>#NAME?</v>
      </c>
      <c r="FE78" s="15" t="e" cm="1">
        <f t="array" aca="1" ref="FE78" ca="1">_xll.BDP(C78,"ANNOUNCEMENT_DT")</f>
        <v>#NAME?</v>
      </c>
      <c r="FF78" s="15" t="e" cm="1">
        <f t="array" aca="1" ref="FF78" ca="1">_xll.BDP(C78,"EXPECTED_REPORT_DT")</f>
        <v>#NAME?</v>
      </c>
      <c r="FG78" s="15" t="e" cm="1">
        <f t="array" aca="1" ref="FG78" ca="1">_xll.BDP(C78,"EARNINGS_RELATED_IMPLIED_MOVE")</f>
        <v>#NAME?</v>
      </c>
      <c r="FI78" s="15" t="e" cm="1">
        <f t="array" aca="1" ref="FI78" ca="1">_xll.BDP(C78,"SALES_SURPRISE_LAST_QTR")</f>
        <v>#NAME?</v>
      </c>
      <c r="FJ78" s="15" t="e" cm="1">
        <f t="array" aca="1" ref="FJ78" ca="1">_xll.BDP(C78,"EPS_SURPRISE_LAST_QTR")</f>
        <v>#NAME?</v>
      </c>
      <c r="FL78" s="15" t="e">
        <f ca="1">(_xll.BDP(C78,"VOLUME_AVG_5D"))/1000</f>
        <v>#NAME?</v>
      </c>
      <c r="FM78" s="15" t="e">
        <f ca="1">(_xll.BDP(C78,"VOLUME_AVG_3M"))/1000</f>
        <v>#NAME?</v>
      </c>
      <c r="FN78" s="15" t="e">
        <f ca="1">(_xll.BDP(C78,"VOLUME_AVG_6M"))/1000</f>
        <v>#NAME?</v>
      </c>
      <c r="FP78" s="15" t="e" cm="1">
        <f t="array" aca="1" ref="FP78" ca="1">_xll.BDP(C78,"CIE_DES")</f>
        <v>#NAME?</v>
      </c>
      <c r="FQ78" s="15" t="s">
        <v>903</v>
      </c>
      <c r="FS78" s="15" t="e" cm="1">
        <f t="array" aca="1" ref="FS78" ca="1">_xll.BDP(C78,"HIGH_52WEEK")</f>
        <v>#NAME?</v>
      </c>
      <c r="FT78" s="15" t="e" cm="1">
        <f t="array" aca="1" ref="FT78" ca="1">_xll.BDP(C78,"LOW_52WEEK")</f>
        <v>#NAME?</v>
      </c>
      <c r="FV78" s="15" t="e" cm="1">
        <f t="array" aca="1" ref="FV78" ca="1">_xll.BDP(C78,"CHG_PCT_WTD")</f>
        <v>#NAME?</v>
      </c>
      <c r="FW78" s="15" t="e" cm="1">
        <f t="array" aca="1" ref="FW78" ca="1">_xll.BDP(C78,"CHG_PCT_MTD")</f>
        <v>#NAME?</v>
      </c>
      <c r="FX78" s="15" t="e" cm="1">
        <f t="array" aca="1" ref="FX78" ca="1">_xll.BDP(C78,"CHG_PCT_YTD")</f>
        <v>#NAME?</v>
      </c>
      <c r="FY78" s="15" t="e" cm="1">
        <f t="array" aca="1" ref="FY78" ca="1">_xll.BDP(C78,"CHG_PCT_1YR")</f>
        <v>#NAME?</v>
      </c>
      <c r="GA78" s="15" t="e">
        <f ca="1">_xll.BDP($C78,"BEST_NET_DEBT","best_fperiod_override=19Y")</f>
        <v>#NAME?</v>
      </c>
      <c r="GB78" s="15" t="e">
        <f ca="1">_xll.BDP($C78,"BEST_NET_DEBT","best_fperiod_override=20Y")</f>
        <v>#NAME?</v>
      </c>
      <c r="GC78" s="15" t="e">
        <f ca="1">_xll.BDP($C78,"BEST_NET_DEBT","best_fperiod_override=21Y")</f>
        <v>#NAME?</v>
      </c>
      <c r="GD78" s="15" t="e">
        <f ca="1">_xll.BDP($C78,"BEST_NET_DEBT","best_fperiod_override=22Y")</f>
        <v>#NAME?</v>
      </c>
      <c r="GE78" s="15" t="e">
        <f ca="1">_xll.BDP($C78,"BEST_NET_DEBT","best_fperiod_override=23Y")</f>
        <v>#NAME?</v>
      </c>
      <c r="GG78" s="15" t="e">
        <f t="shared" ca="1" si="274"/>
        <v>#NAME?</v>
      </c>
      <c r="GH78" s="15" t="e">
        <f t="shared" ca="1" si="275"/>
        <v>#NAME?</v>
      </c>
      <c r="GI78" s="15" t="e">
        <f t="shared" ca="1" si="276"/>
        <v>#NAME?</v>
      </c>
      <c r="GJ78" s="15" t="e">
        <f t="shared" ca="1" si="277"/>
        <v>#NAME?</v>
      </c>
      <c r="GK78" s="15" t="e">
        <f t="shared" ca="1" si="278"/>
        <v>#NAME?</v>
      </c>
      <c r="GM78" s="15" t="e" cm="1">
        <f t="array" aca="1" ref="GM78" ca="1">_xll.BDP(C78,"NET_DEBT_TO_EBITDA")</f>
        <v>#NAME?</v>
      </c>
      <c r="GN78" s="15" t="e" cm="1">
        <f t="array" aca="1" ref="GN78" ca="1">_xll.BDP(C78,"EBIT_TO_INT_EXP")</f>
        <v>#NAME?</v>
      </c>
      <c r="GO78" s="15" t="e" cm="1">
        <f t="array" aca="1" ref="GO78" ca="1">_xll.BDP(C78,"TOT_DEBT_TO_TOT_EQY")</f>
        <v>#NAME?</v>
      </c>
      <c r="GP78" s="15" t="e" cm="1">
        <f t="array" aca="1" ref="GP78" ca="1">_xll.BDP(C78,"TOT_DEBT_TO_TOT_ASSET")</f>
        <v>#NAME?</v>
      </c>
      <c r="GQ78" s="15" t="e" cm="1">
        <f t="array" aca="1" ref="GQ78" ca="1">_xll.BDP(C78,"ALTMAN_Z_SCORE")</f>
        <v>#NAME?</v>
      </c>
      <c r="GR78" s="15" t="e" cm="1">
        <f t="array" aca="1" ref="GR78" ca="1">_xll.BDP(C78,"CASH_%_CURRENT_MARKET_CAP")</f>
        <v>#NAME?</v>
      </c>
      <c r="GS78" s="15" t="e" cm="1">
        <f t="array" aca="1" ref="GS78" ca="1">_xll.BDP(C78,"CASH_TO_TOT_ASSET")</f>
        <v>#NAME?</v>
      </c>
      <c r="GU78" s="15" t="e" cm="1">
        <f t="array" aca="1" ref="GU78" ca="1">_xll.BDP(C78,"BOARD_SIZE")</f>
        <v>#NAME?</v>
      </c>
      <c r="GV78" s="15" t="e" cm="1">
        <f t="array" aca="1" ref="GV78" ca="1">_xll.BDP(C78,"PCT_INDEPENDENT_DIRECTORS")</f>
        <v>#NAME?</v>
      </c>
      <c r="GW78" s="15" t="e" cm="1">
        <f t="array" aca="1" ref="GW78" ca="1">_xll.BDP(C78,"BOARD_MEETING_ATTENDANCE_PCT")</f>
        <v>#NAME?</v>
      </c>
      <c r="GX78" s="15" t="e" cm="1">
        <f t="array" aca="1" ref="GX78" ca="1">_xll.BDP(C78,"BOARD_MEETINGS_PER_YR")</f>
        <v>#NAME?</v>
      </c>
      <c r="GY78" s="15" t="e" cm="1">
        <f t="array" aca="1" ref="GY78" ca="1">_xll.BDP(C78,"NUMBER_OF_WOMEN_ON_BOARD")</f>
        <v>#NAME?</v>
      </c>
      <c r="GZ78" s="15" t="e" cm="1">
        <f t="array" aca="1" ref="GZ78" ca="1">_xll.BDP(C78,"BOARD_AVERAGE_TENURE")</f>
        <v>#NAME?</v>
      </c>
      <c r="HA78" s="15" t="e" cm="1">
        <f t="array" aca="1" ref="HA78" ca="1">_xll.BDP(C78,"BOARD_AVERAGE_AGE")</f>
        <v>#NAME?</v>
      </c>
      <c r="HC78" s="15" t="e" cm="1">
        <f t="array" aca="1" ref="HC78" ca="1">_xll.BDP(C78,"TOT_COMP_AW_TO_CEO_&amp;_EQUIV")</f>
        <v>#NAME?</v>
      </c>
      <c r="HD78" s="15" t="e" cm="1">
        <f t="array" aca="1" ref="HD78" ca="1">_xll.BDP(C78,"TOT_COMPENSATION_AW_TO_EXECS")</f>
        <v>#NAME?</v>
      </c>
      <c r="HE78" s="15" t="e" cm="1">
        <f t="array" aca="1" ref="HE78" ca="1">_xll.BDP(C78,"CF_STOCK_BASED_COMPENSATION")</f>
        <v>#NAME?</v>
      </c>
      <c r="HF78" s="15" t="e" cm="1">
        <f t="array" aca="1" ref="HF78" ca="1">_xll.BDP(C78,"AVERAGE_BOD_TOTAL_COMPENSATION")</f>
        <v>#NAME?</v>
      </c>
      <c r="HH78" s="15" t="e" cm="1">
        <f t="array" aca="1" ref="HH78" ca="1">_xll.BDP(C78,"ISS_QUALITYSCORE")</f>
        <v>#NAME?</v>
      </c>
      <c r="HK78" s="15" t="e" cm="1">
        <f t="array" aca="1" ref="HK78" ca="1">_xll.BDP(C78,"EQY_SH_OUT")</f>
        <v>#NAME?</v>
      </c>
      <c r="HL78" s="15" t="e">
        <f t="shared" ca="1" si="279"/>
        <v>#NAME?</v>
      </c>
      <c r="HN78" s="15">
        <v>8.5</v>
      </c>
      <c r="HO78" s="15">
        <v>2</v>
      </c>
      <c r="HP78" s="39" t="e">
        <f t="shared" ca="1" si="280"/>
        <v>#NAME?</v>
      </c>
      <c r="HQ78" s="15" t="e">
        <f t="shared" ca="1" si="281"/>
        <v>#NAME?</v>
      </c>
      <c r="HS78" s="15" t="e">
        <f t="shared" ca="1" si="302"/>
        <v>#NAME?</v>
      </c>
      <c r="HU78" s="15" t="e">
        <f t="shared" ca="1" si="282"/>
        <v>#NAME?</v>
      </c>
      <c r="HW78" s="15" t="e">
        <f t="shared" ca="1" si="303"/>
        <v>#NAME?</v>
      </c>
      <c r="HY78" s="39" t="e">
        <f t="shared" ca="1" si="283"/>
        <v>#NAME?</v>
      </c>
      <c r="IA78" s="15" t="e">
        <f t="shared" ca="1" si="284"/>
        <v>#NAME?</v>
      </c>
      <c r="IB78" s="15" t="e">
        <f t="shared" ca="1" si="285"/>
        <v>#NAME?</v>
      </c>
      <c r="IC78" s="15" t="e">
        <f t="shared" ca="1" si="286"/>
        <v>#NAME?</v>
      </c>
      <c r="ID78" s="15" t="e">
        <f t="shared" ca="1" si="287"/>
        <v>#NAME?</v>
      </c>
      <c r="IE78" s="39" t="e">
        <f t="shared" ca="1" si="288"/>
        <v>#NAME?</v>
      </c>
      <c r="IF78" s="39">
        <f t="shared" si="289"/>
        <v>16.298680689086599</v>
      </c>
      <c r="IG78" s="39" t="e">
        <f t="shared" ca="1" si="290"/>
        <v>#NAME?</v>
      </c>
      <c r="II78" s="15">
        <f t="shared" si="304"/>
        <v>59</v>
      </c>
    </row>
    <row r="79" spans="1:243">
      <c r="A79" s="15">
        <f t="shared" si="305"/>
        <v>59</v>
      </c>
      <c r="B79" s="15" t="s">
        <v>122</v>
      </c>
      <c r="C79" s="15" t="s">
        <v>547</v>
      </c>
      <c r="D79" s="15" t="s">
        <v>121</v>
      </c>
      <c r="E79" s="15" t="str">
        <f t="shared" si="236"/>
        <v>C1OU34</v>
      </c>
      <c r="F79" s="15">
        <f t="shared" si="237"/>
        <v>59</v>
      </c>
      <c r="G79" s="15" t="str">
        <f t="shared" si="238"/>
        <v>Coupa Software Inc</v>
      </c>
      <c r="H79" s="24">
        <v>1.5604E-4</v>
      </c>
      <c r="I79" s="15" t="e" cm="1">
        <f t="array" aca="1" ref="I79" ca="1">_xll.BDP(C79,"GICS_SECTOR_NAME")</f>
        <v>#NAME?</v>
      </c>
      <c r="J79" s="15" t="e">
        <f t="shared" ca="1" si="239"/>
        <v>#NAME?</v>
      </c>
      <c r="K79" s="46" t="e" cm="1">
        <f t="array" aca="1" ref="K79" ca="1">_xll.BDP(C79,"BEST_PE_RATIO")</f>
        <v>#NAME?</v>
      </c>
      <c r="L79" s="46" t="e" cm="1">
        <f t="array" aca="1" ref="L79" ca="1">_xll.BDP(C79,"px_last")</f>
        <v>#NAME?</v>
      </c>
      <c r="M79" s="15" t="e" cm="1">
        <f t="array" aca="1" ref="M79" ca="1">_xll.BDP(C79,"COUNTRY_FULL_NAME")</f>
        <v>#NAME?</v>
      </c>
      <c r="N79" s="15" t="e" cm="1">
        <f t="array" aca="1" ref="N79" ca="1">_xll.BDP(C79,"px_last")</f>
        <v>#NAME?</v>
      </c>
      <c r="O79" s="15" t="e" cm="1">
        <f t="array" aca="1" ref="O79" ca="1">_xll.BDP(C79,"CRNCY")</f>
        <v>#NAME?</v>
      </c>
      <c r="Q79" s="15" t="e" cm="1">
        <f t="array" aca="1" ref="Q79" ca="1">_xll.BDP(C79,"GICS_SECTOR_NAME")</f>
        <v>#NAME?</v>
      </c>
      <c r="R79" s="15" t="e" cm="1">
        <f t="array" aca="1" ref="R79" ca="1">_xll.BDP(C79,"GICS_INDUSTRY_NAME")</f>
        <v>#NAME?</v>
      </c>
      <c r="S79" s="15" t="e" cm="1">
        <f t="array" aca="1" ref="S79" ca="1">_xll.BDP(C79,"GICS_INDUSTRY_GROUP_NAME")</f>
        <v>#NAME?</v>
      </c>
      <c r="T79" s="15" t="e" cm="1">
        <f t="array" aca="1" ref="T79" ca="1">_xll.BDP(C79,"GICS_SUB_INDUSTRY_NAME")</f>
        <v>#NAME?</v>
      </c>
      <c r="U79" s="15" t="s">
        <v>1521</v>
      </c>
      <c r="V79" s="15" t="str">
        <f>_xll.BDH(C79,"SALES_REV_TURN","FY 2009","FY 2009","Currency=USD","Period=FY","BEST_FPERIOD_OVERRIDE=FY","FILING_STATUS=MR","SCALING_FORMAT=MLN","FA_ADJUSTED=Adjusted","Sort=A","Dates=H","DateFormat=P","Fill=—","Direction=H","UseDPDF=Y")</f>
        <v>—</v>
      </c>
      <c r="W79" s="15">
        <f>_xll.BDH(C79,"SALES_REV_TURN","FY 2019","FY 2019","Currency=USD","Period=FY","BEST_FPERIOD_OVERRIDE=FY","FILING_STATUS=MR","SCALING_FORMAT=MLN","FA_ADJUSTED=Adjusted","Sort=A","Dates=H","DateFormat=P","Fill=—","Direction=H","UseDPDF=Y")</f>
        <v>260.36599999999999</v>
      </c>
      <c r="X79" s="15">
        <f>_xll.BDH(C79,"SALES_REV_TURN","FY 2020","FY 2020","Currency=USD","Period=FY","BEST_FPERIOD_OVERRIDE=FY","FILING_STATUS=MR","SCALING_FORMAT=MLN","FA_ADJUSTED=Adjusted","Sort=A","Dates=H","DateFormat=P","Fill=—","Direction=H","UseDPDF=Y")</f>
        <v>389.71899999999999</v>
      </c>
      <c r="Y79" s="15">
        <f>_xll.BDH(C79,"SALES_REV_TURN","FY 2021","FY 2021","Currency=USD","Period=FY","BEST_FPERIOD_OVERRIDE=FY","FILING_STATUS=MR","SCALING_FORMAT=MLN","FA_ADJUSTED=Adjusted","Sort=A","Dates=H","DateFormat=P","Fill=—","Direction=H","UseDPDF=Y")</f>
        <v>541.64300000000003</v>
      </c>
      <c r="Z79" s="15">
        <f>_xll.BDH(C79,"SALES_REV_TURN","FY 2022","FY 2022","Currency=USD","Period=FY","BEST_FPERIOD_OVERRIDE=FY","FILING_STATUS=MR","SCALING_FORMAT=MLN","FA_ADJUSTED=Adjusted","Sort=A","Dates=H","DateFormat=P","Fill=—","Direction=H","UseDPDF=Y")</f>
        <v>725.28899999999999</v>
      </c>
      <c r="AA79" s="15" t="e">
        <f ca="1">+_xll.BDP($C79,AA$15,"BEST_FPERIOD_OVERRIDE="&amp;AA$16)</f>
        <v>#NAME?</v>
      </c>
      <c r="AB79" s="15" t="e">
        <f ca="1">+_xll.BDP($C79,AB$15,"BEST_FPERIOD_OVERRIDE="&amp;AB$16)</f>
        <v>#NAME?</v>
      </c>
      <c r="AC79" s="15" t="e">
        <f ca="1">+_xll.BDP($C79,AC$15,"BEST_FPERIOD_OVERRIDE="&amp;AC$16)</f>
        <v>#NAME?</v>
      </c>
      <c r="AD79" s="15" t="e">
        <f ca="1">+_xll.BDP($C79,AD$15,"BEST_FPERIOD_OVERRIDE="&amp;AD$16)</f>
        <v>#NAME?</v>
      </c>
      <c r="AF79" s="25">
        <f t="shared" si="240"/>
        <v>0.49681217977769765</v>
      </c>
      <c r="AG79" s="25">
        <f t="shared" si="241"/>
        <v>0.38982959516985316</v>
      </c>
      <c r="AH79" s="25">
        <f t="shared" si="242"/>
        <v>0.33905358326425339</v>
      </c>
      <c r="AI79" s="25" t="e">
        <f t="shared" ca="1" si="243"/>
        <v>#NAME?</v>
      </c>
      <c r="AJ79" s="25" t="e">
        <f t="shared" ca="1" si="244"/>
        <v>#NAME?</v>
      </c>
      <c r="AK79" s="25" t="e">
        <f t="shared" ca="1" si="245"/>
        <v>#NAME?</v>
      </c>
      <c r="AL79" s="25" t="e">
        <f t="shared" ca="1" si="291"/>
        <v>#NAME?</v>
      </c>
      <c r="AM79" s="25" t="e">
        <f t="shared" ca="1" si="246"/>
        <v>#NAME?</v>
      </c>
      <c r="AN79" s="25" t="e">
        <f t="shared" si="247"/>
        <v>#VALUE!</v>
      </c>
      <c r="AP79" s="15" t="str">
        <f>_xll.BDH(C79,"EBITDA","FY 2009","FY 2009","Currency=USD","Period=FY","BEST_FPERIOD_OVERRIDE=FY","FILING_STATUS=MR","SCALING_FORMAT=MLN","FA_ADJUSTED=Adjusted","Sort=A","Dates=H","DateFormat=P","Fill=—","Direction=H","UseDPDF=Y")</f>
        <v>—</v>
      </c>
      <c r="AQ79" s="15">
        <f>_xll.BDH(C79,"EBITDA","FY 2019","FY 2019","Currency=USD","Period=FY","BEST_FPERIOD_OVERRIDE=FY","FILING_STATUS=MR","SCALING_FORMAT=MLN","FA_ADJUSTED=Adjusted","Sort=A","Dates=H","DateFormat=P","Fill=—","Direction=H","UseDPDF=Y")</f>
        <v>-36.917999999999999</v>
      </c>
      <c r="AR79" s="15">
        <f>_xll.BDH(C79,"EBITDA","FY 2020","FY 2020","Currency=USD","Period=FY","BEST_FPERIOD_OVERRIDE=FY","FILING_STATUS=MR","SCALING_FORMAT=MLN","FA_ADJUSTED=Adjusted","Sort=A","Dates=H","DateFormat=P","Fill=—","Direction=H","UseDPDF=Y")</f>
        <v>-36.271999999999998</v>
      </c>
      <c r="AS79" s="15">
        <f>_xll.BDH(C79,"EBITDA","FY 2021","FY 2021","Currency=USD","Period=FY","BEST_FPERIOD_OVERRIDE=FY","FILING_STATUS=MR","SCALING_FORMAT=MLN","FA_ADJUSTED=Adjusted","Sort=A","Dates=H","DateFormat=P","Fill=—","Direction=H","UseDPDF=Y")</f>
        <v>-95.447999999999993</v>
      </c>
      <c r="AT79" s="15">
        <f>_xll.BDH(C79,"EBITDA","FY 2022","FY 2022","Currency=USD","Period=FY","BEST_FPERIOD_OVERRIDE=FY","FILING_STATUS=MR","SCALING_FORMAT=MLN","FA_ADJUSTED=Adjusted","Sort=A","Dates=H","DateFormat=P","Fill=—","Direction=H","UseDPDF=Y")</f>
        <v>-83.191999999999993</v>
      </c>
      <c r="AU79" s="15" t="e">
        <f ca="1">+_xll.BDP($C79,AU$15,"BEST_FPERIOD_OVERRIDE="&amp;AU$16)</f>
        <v>#NAME?</v>
      </c>
      <c r="AV79" s="15" t="e">
        <f ca="1">+_xll.BDP($C79,AV$15,"BEST_FPERIOD_OVERRIDE="&amp;AV$16)</f>
        <v>#NAME?</v>
      </c>
      <c r="AW79" s="15" t="e">
        <f ca="1">+_xll.BDP($C79,AW$15,"BEST_FPERIOD_OVERRIDE="&amp;AW$16)</f>
        <v>#NAME?</v>
      </c>
      <c r="AX79" s="15" t="e">
        <f ca="1">+_xll.BDP($C79,AX$15,"BEST_FPERIOD_OVERRIDE="&amp;AX$16)</f>
        <v>#NAME?</v>
      </c>
      <c r="AZ79" s="25">
        <f t="shared" si="248"/>
        <v>-1.7498239341242727E-2</v>
      </c>
      <c r="BA79" s="25">
        <f t="shared" si="249"/>
        <v>1.6314512571680635</v>
      </c>
      <c r="BB79" s="25">
        <f t="shared" si="250"/>
        <v>-0.12840499539016015</v>
      </c>
      <c r="BC79" s="25" t="e">
        <f t="shared" ca="1" si="251"/>
        <v>#NAME?</v>
      </c>
      <c r="BD79" s="25" t="e">
        <f t="shared" ca="1" si="252"/>
        <v>#NAME?</v>
      </c>
      <c r="BE79" s="25" t="e">
        <f t="shared" ca="1" si="253"/>
        <v>#NAME?</v>
      </c>
      <c r="BF79" s="25" t="e">
        <f t="shared" ca="1" si="292"/>
        <v>#NAME?</v>
      </c>
      <c r="BG79" s="25" t="e">
        <f t="shared" ca="1" si="254"/>
        <v>#NAME?</v>
      </c>
      <c r="BH79" s="25" t="e">
        <f t="shared" si="255"/>
        <v>#VALUE!</v>
      </c>
      <c r="BJ79" s="25">
        <f t="shared" si="256"/>
        <v>-0.14179270718911072</v>
      </c>
      <c r="BK79" s="25">
        <f t="shared" si="257"/>
        <v>-9.3072187909750359E-2</v>
      </c>
      <c r="BL79" s="25">
        <f t="shared" si="258"/>
        <v>-0.17621939173957751</v>
      </c>
      <c r="BM79" s="25">
        <f t="shared" si="259"/>
        <v>-0.11470186367089531</v>
      </c>
      <c r="BN79" s="25" t="e">
        <f t="shared" ca="1" si="260"/>
        <v>#NAME?</v>
      </c>
      <c r="BO79" s="25" t="e">
        <f t="shared" ca="1" si="261"/>
        <v>#NAME?</v>
      </c>
      <c r="BP79" s="25" t="e">
        <f t="shared" ca="1" si="262"/>
        <v>#NAME?</v>
      </c>
      <c r="BQ79" s="25" t="e">
        <f t="shared" ca="1" si="263"/>
        <v>#NAME?</v>
      </c>
      <c r="BR79" s="15" t="str">
        <f>_xll.BDH(C79,"EARN_FOR_COMMON","FY 2009","FY 2009","Currency=USD","Period=FY","BEST_FPERIOD_OVERRIDE=FY","FILING_STATUS=MR","SCALING_FORMAT=MLN","FA_ADJUSTED=Adjusted","Sort=A","Dates=H","DateFormat=P","Fill=—","Direction=H","UseDPDF=Y")</f>
        <v>—</v>
      </c>
      <c r="BS79" s="15">
        <f>_xll.BDH(C79,"EARN_FOR_COMMON","FY 2019","FY 2019","Currency=USD","Period=FY","BEST_FPERIOD_OVERRIDE=FY","FILING_STATUS=MR","SCALING_FORMAT=MLN","FA_ADJUSTED=Adjusted","Sort=A","Dates=H","DateFormat=P","Fill=—","Direction=H","UseDPDF=Y")</f>
        <v>-55.524000000000001</v>
      </c>
      <c r="BT79" s="15">
        <f>_xll.BDH(C79,"EARN_FOR_COMMON","FY 2020","FY 2020","Currency=USD","Period=FY","BEST_FPERIOD_OVERRIDE=FY","FILING_STATUS=MR","SCALING_FORMAT=MLN","FA_ADJUSTED=Adjusted","Sort=A","Dates=H","DateFormat=P","Fill=—","Direction=H","UseDPDF=Y")</f>
        <v>-90.831999999999994</v>
      </c>
      <c r="BU79" s="15">
        <f>_xll.BDH(C79,"EARN_FOR_COMMON","FY 2021","FY 2021","Currency=USD","Period=FY","BEST_FPERIOD_OVERRIDE=FY","FILING_STATUS=MR","SCALING_FORMAT=MLN","FA_ADJUSTED=Adjusted","Sort=A","Dates=H","DateFormat=P","Fill=—","Direction=H","UseDPDF=Y")</f>
        <v>-246.459</v>
      </c>
      <c r="BV79" s="15">
        <f>_xll.BDH(C79,"EARN_FOR_COMMON","FY 2022","FY 2022","Currency=USD","Period=FY","BEST_FPERIOD_OVERRIDE=FY","FILING_STATUS=MR","SCALING_FORMAT=MLN","FA_ADJUSTED=Adjusted","Sort=A","Dates=H","DateFormat=P","Fill=—","Direction=H","UseDPDF=Y")</f>
        <v>-379.53399999999999</v>
      </c>
      <c r="BW79" s="15" t="e">
        <f ca="1">+_xll.BDP($C79,BW$15,"BEST_FPERIOD_OVERRIDE="&amp;BW$16)</f>
        <v>#NAME?</v>
      </c>
      <c r="BX79" s="15" t="e">
        <f ca="1">+_xll.BDP($C79,BX$15,"BEST_FPERIOD_OVERRIDE="&amp;BX$16)</f>
        <v>#NAME?</v>
      </c>
      <c r="BY79" s="15" t="e">
        <f ca="1">+_xll.BDP($C79,BY$15,"BEST_FPERIOD_OVERRIDE="&amp;BY$16)</f>
        <v>#NAME?</v>
      </c>
      <c r="BZ79" s="15" t="e">
        <f ca="1">+_xll.BDP($C79,BZ$15,"BEST_FPERIOD_OVERRIDE="&amp;BZ$16)</f>
        <v>#NAME?</v>
      </c>
      <c r="CB79" s="25">
        <f t="shared" si="264"/>
        <v>0.63590519415027713</v>
      </c>
      <c r="CC79" s="25">
        <f t="shared" si="265"/>
        <v>1.7133499207327816</v>
      </c>
      <c r="CD79" s="25">
        <f t="shared" si="266"/>
        <v>0.53994782093573357</v>
      </c>
      <c r="CE79" s="25" t="e">
        <f t="shared" ca="1" si="267"/>
        <v>#NAME?</v>
      </c>
      <c r="CF79" s="25" t="e">
        <f t="shared" ca="1" si="268"/>
        <v>#NAME?</v>
      </c>
      <c r="CG79" s="25" t="e">
        <f t="shared" ca="1" si="269"/>
        <v>#NAME?</v>
      </c>
      <c r="CH79" s="25" t="e">
        <f t="shared" ca="1" si="293"/>
        <v>#NAME?</v>
      </c>
      <c r="CI79" s="25" t="e">
        <f t="shared" ca="1" si="270"/>
        <v>#NAME?</v>
      </c>
      <c r="CJ79" s="25" t="e">
        <f t="shared" si="271"/>
        <v>#VALUE!</v>
      </c>
      <c r="CM79" s="25">
        <f t="shared" si="294"/>
        <v>-0.21325365063026663</v>
      </c>
      <c r="CN79" s="25">
        <f t="shared" si="295"/>
        <v>-0.23307049438184949</v>
      </c>
      <c r="CO79" s="25">
        <f t="shared" si="296"/>
        <v>-0.45502111169164927</v>
      </c>
      <c r="CP79" s="25">
        <f t="shared" si="297"/>
        <v>-0.52328657955656299</v>
      </c>
      <c r="CQ79" s="25" t="e">
        <f t="shared" ca="1" si="298"/>
        <v>#NAME?</v>
      </c>
      <c r="CR79" s="25" t="e">
        <f t="shared" ca="1" si="299"/>
        <v>#NAME?</v>
      </c>
      <c r="CS79" s="25" t="e">
        <f t="shared" ca="1" si="300"/>
        <v>#NAME?</v>
      </c>
      <c r="CT79" s="15" t="e">
        <f t="shared" ca="1" si="301"/>
        <v>#NAME?</v>
      </c>
      <c r="CU79" s="25">
        <f>_xll.BDH($C79,"RETURN_ON_INV_CAPITAL","FY 2019","FY 2019","Currency=USD","Period=FY","BEST_FPERIOD_OVERRIDE=FY","FILING_STATUS=MR","FA_ADJUSTED=GAAP","Sort=A","Dates=H","DateFormat=P","Fill=—","Direction=H","UseDPDF=Y")/100</f>
        <v>-0.108057</v>
      </c>
      <c r="CV79" s="25">
        <f>_xll.BDH($C79,"RETURN_ON_INV_CAPITAL","FY 2020","FY 2020","Currency=USD","Period=FY","BEST_FPERIOD_OVERRIDE=FY","FILING_STATUS=MR","FA_ADJUSTED=GAAP","Sort=A","Dates=H","DateFormat=P","Fill=—","Direction=H","UseDPDF=Y")/100</f>
        <v>-7.8949999999999992E-2</v>
      </c>
      <c r="CW79" s="25">
        <f>_xll.BDH($C79,"RETURN_ON_INV_CAPITAL","FY 2021","FY 2021","Currency=USD","Period=FY","BEST_FPERIOD_OVERRIDE=FY","FILING_STATUS=MR","FA_ADJUSTED=GAAP","Sort=A","Dates=H","DateFormat=P","Fill=—","Direction=H","UseDPDF=Y")/100</f>
        <v>-6.1799E-2</v>
      </c>
      <c r="CX79" s="25">
        <f>_xll.BDH(C79,"RETURN_COM_EQY","FY 2022","FY 2022","Currency=USD","Period=FY","BEST_FPERIOD_OVERRIDE=FY","FILING_STATUS=MR","FA_ADJUSTED=GAAP","Sort=A","Dates=H","DateFormat=P","Fill=—","Direction=H","UseDPDF=Y")/100</f>
        <v>-0.39193800000000001</v>
      </c>
      <c r="CZ79" s="15">
        <f>_xll.BDH($C79,"RETURN_COM_EQY","FY 2019","FY 2019","Currency=USD","Period=FY","BEST_FPERIOD_OVERRIDE=FY","FILING_STATUS=MR","FA_ADJUSTED=GAAP","Sort=A","Dates=H","DateFormat=P","Fill=—","Direction=H","UseDPDF=Y")/100</f>
        <v>-0.20051100000000002</v>
      </c>
      <c r="DA79" s="15">
        <f>_xll.BDH($C79,"RETURN_COM_EQY","FY 2020","FY 2020","Currency=USD","Period=FY","BEST_FPERIOD_OVERRIDE=FY","FILING_STATUS=MR","FA_ADJUSTED=GAAP","Sort=A","Dates=H","DateFormat=P","Fill=—","Direction=H","UseDPDF=Y")/100</f>
        <v>-0.23417200000000002</v>
      </c>
      <c r="DB79" s="15">
        <f>_xll.BDH($C79,"RETURN_COM_EQY","FY 2021","FY 2021","Currency=USD","Period=FY","BEST_FPERIOD_OVERRIDE=FY","FILING_STATUS=MR","FA_ADJUSTED=GAAP","Sort=A","Dates=H","DateFormat=P","Fill=—","Direction=H","UseDPDF=Y")/100</f>
        <v>-0.23966200000000001</v>
      </c>
      <c r="DC79" s="25">
        <f>_xll.BDH(C79,"RETURN_COM_EQY","FY 2022","FY 2022","Currency=USD","Period=FY","BEST_FPERIOD_OVERRIDE=FY","FILING_STATUS=MR","FA_ADJUSTED=GAAP","Sort=A","Dates=H","DateFormat=P","Fill=—","Direction=H","UseDPDF=Y")</f>
        <v>-39.193800000000003</v>
      </c>
      <c r="DD79" s="15" t="e">
        <f ca="1">(_xll.BDP(C79,"BEST_ROE","best_fperiod_override=23Y"))/100</f>
        <v>#NAME?</v>
      </c>
      <c r="DF79" s="25" t="e">
        <f ca="1">(_xll.BDP($C79,"BEST_DIV_YLD","best_fperiod_override=19Y"))/100</f>
        <v>#NAME?</v>
      </c>
      <c r="DG79" s="25" t="e">
        <f ca="1">(_xll.BDP($C79,"BEST_DIV_YLD","best_fperiod_override=20Y"))/100</f>
        <v>#NAME?</v>
      </c>
      <c r="DH79" s="25" t="e">
        <f ca="1">(_xll.BDP($C79,"BEST_DIV_YLD","best_fperiod_override=21Y"))/100</f>
        <v>#NAME?</v>
      </c>
      <c r="DI79" s="25" t="e">
        <f ca="1">(_xll.BDP($C79,"BEST_DIV_YLD","best_fperiod_override=22Y"))/100</f>
        <v>#NAME?</v>
      </c>
      <c r="DJ79" s="25" t="e">
        <f ca="1">(_xll.BDP($C79,"BEST_DIV_YLD","best_fperiod_override=23Y"))/100</f>
        <v>#NAME?</v>
      </c>
      <c r="DL79" s="48" t="e" cm="1">
        <f t="array" aca="1" ref="DL79" ca="1">_xll.BDP($C79,$DL$12)/1000</f>
        <v>#NAME?</v>
      </c>
      <c r="DM79" s="48" t="e" cm="1">
        <f t="array" aca="1" ref="DM79" ca="1">_xll.BDP($C79,$DL$13)*1000</f>
        <v>#NAME?</v>
      </c>
      <c r="DN79" s="48" t="e">
        <f t="shared" ca="1" si="273"/>
        <v>#NAME?</v>
      </c>
      <c r="DO79" s="48" t="e" cm="1">
        <f t="array" aca="1" ref="DO79" ca="1">_xll.BDP($C79,$DL$15)*1000</f>
        <v>#NAME?</v>
      </c>
      <c r="DQ79" s="15" t="e" cm="1">
        <f t="array" aca="1" ref="DQ79" ca="1">_xll.BDP(C79,"WACC")</f>
        <v>#NAME?</v>
      </c>
      <c r="DR79" s="15" t="e" cm="1">
        <f t="array" aca="1" ref="DR79" ca="1">_xll.BDP(C79,"WACC_COST_EQUITY")</f>
        <v>#NAME?</v>
      </c>
      <c r="DS79" s="15" t="e" cm="1">
        <f t="array" aca="1" ref="DS79" ca="1">_xll.BDP(C79,"WACC_COST_EQUITY")</f>
        <v>#NAME?</v>
      </c>
      <c r="DU79" s="15" t="e" cm="1">
        <f t="array" aca="1" ref="DU79" ca="1">_xll.BDP(C79,"BEST_PE_RATIO")</f>
        <v>#NAME?</v>
      </c>
      <c r="DV79" s="15" t="e" cm="1">
        <f t="array" aca="1" ref="DV79" ca="1">_xll.BDP(C79,"FIVE_YR_AVG_PRICE_EARNINGS")</f>
        <v>#NAME?</v>
      </c>
      <c r="DW79" s="15" t="e" cm="1">
        <f t="array" aca="1" ref="DW79" ca="1">_xll.BDP(C79,"10_YEAR_MOVING_AVERAGE_PE")</f>
        <v>#NAME?</v>
      </c>
      <c r="DY79" s="15" t="e" cm="1">
        <f t="array" aca="1" ref="DY79" ca="1">_xll.BDP(C79,"BEST_CUR_EV_TO_EBITDA")</f>
        <v>#NAME?</v>
      </c>
      <c r="DZ79" s="15" t="e" cm="1">
        <f t="array" aca="1" ref="DZ79" ca="1">_xll.BDP(C79,"FIVE_YEAR_AVG_EV_TO_T12_EBITDA")</f>
        <v>#NAME?</v>
      </c>
      <c r="EB79" s="15" t="e" cm="1">
        <f t="array" aca="1" ref="EB79" ca="1">_xll.BDP(C79,"BEST_PX_BPS_RATIO")</f>
        <v>#NAME?</v>
      </c>
      <c r="EC79" s="15" t="e" cm="1">
        <f t="array" aca="1" ref="EC79" ca="1">_xll.BDP(C79,"FIVE_YEAR_AVG_PRICE_BOOK")</f>
        <v>#NAME?</v>
      </c>
      <c r="ED79" s="15" t="e" cm="1">
        <f t="array" aca="1" ref="ED79" ca="1">_xll.BDP(C79,"EV_TO_T12M_SALES")</f>
        <v>#NAME?</v>
      </c>
      <c r="EE79" s="15" t="e" cm="1">
        <f t="array" aca="1" ref="EE79" ca="1">_xll.BDP(C79,"AVERAGE_EV_TO_T12M_SALES")</f>
        <v>#NAME?</v>
      </c>
      <c r="EF79" s="15" t="e">
        <f ca="1">_xll.BDP(C79,"BEST_CURRENT_EV_BEST_SALES","best_fperiod_override=23Y")</f>
        <v>#NAME?</v>
      </c>
      <c r="EH79" s="15" t="e" cm="1">
        <f t="array" aca="1" ref="EH79" ca="1">_xll.BDP(C79,"CF_FREE_CASH_FLOW")</f>
        <v>#NAME?</v>
      </c>
      <c r="EI79" s="15" t="e" cm="1">
        <f t="array" aca="1" ref="EI79" ca="1">_xll.BDP(C79,"FREE_CASH_FLOW_YIELD")/100</f>
        <v>#NAME?</v>
      </c>
      <c r="EJ79" s="15" t="e" cm="1">
        <f t="array" aca="1" ref="EJ79" ca="1">_xll.BDP(C79,"TRAIL_12M_FREE_CASH_FLOW_PER_SH")</f>
        <v>#NAME?</v>
      </c>
      <c r="EL79" s="15" t="e" cm="1">
        <f t="array" aca="1" ref="EL79" ca="1">_xll.BDP(C79,"CF_CASH_FROM_OPER")</f>
        <v>#NAME?</v>
      </c>
      <c r="EM79" s="15" t="e" cm="1">
        <f t="array" aca="1" ref="EM79" ca="1">_xll.BDP(C79,"CF_CASH_FROM_INV_ACT")</f>
        <v>#NAME?</v>
      </c>
      <c r="EN79" s="15" t="e" cm="1">
        <f t="array" aca="1" ref="EN79" ca="1">_xll.BDP(C79,"CF_CASH_FROM_FNC_ACT")</f>
        <v>#NAME?</v>
      </c>
      <c r="EP79" s="15" t="e" cm="1">
        <f t="array" aca="1" ref="EP79" ca="1">_xll.BDP(C79,"TOT_ANALYST_REC")</f>
        <v>#NAME?</v>
      </c>
      <c r="EQ79" s="15" t="e" cm="1">
        <f t="array" aca="1" ref="EQ79" ca="1">_xll.BDP(C79,"TOT_BUY_REC")</f>
        <v>#NAME?</v>
      </c>
      <c r="ER79" s="15" t="e" cm="1">
        <f t="array" aca="1" ref="ER79" ca="1">_xll.BDP(C79,"TOT_HOLD_REC")</f>
        <v>#NAME?</v>
      </c>
      <c r="ES79" s="15" t="e" cm="1">
        <f t="array" aca="1" ref="ES79" ca="1">_xll.BDP(C79,"TOT_SELL_REC")</f>
        <v>#NAME?</v>
      </c>
      <c r="ET79" s="15" t="e" cm="1">
        <f t="array" aca="1" ref="ET79" ca="1">_xll.BDP(C79,"EQY_REC_CONS")</f>
        <v>#NAME?</v>
      </c>
      <c r="EV79" s="15" t="e" cm="1">
        <f t="array" aca="1" ref="EV79" ca="1">_xll.BDP(C79,"BEST_TARGET_HI")</f>
        <v>#NAME?</v>
      </c>
      <c r="EW79" s="15" t="e" cm="1">
        <f t="array" aca="1" ref="EW79" ca="1">_xll.BDP(C79,"BEST_TARGET_LO")</f>
        <v>#NAME?</v>
      </c>
      <c r="EX79" s="15" t="e" cm="1">
        <f t="array" aca="1" ref="EX79" ca="1">_xll.BDP(C79,"BEST_TARGET_MEDIAN")</f>
        <v>#NAME?</v>
      </c>
      <c r="EZ79" s="15" t="e" cm="1">
        <f t="array" aca="1" ref="EZ79" ca="1">_xll.BDP(C79,"BEST_TARGET_1WK_CHG")</f>
        <v>#NAME?</v>
      </c>
      <c r="FA79" s="15" t="e" cm="1">
        <f t="array" aca="1" ref="FA79" ca="1">_xll.BDP(C79,"BEST_TARGET_4WK_CHG")</f>
        <v>#NAME?</v>
      </c>
      <c r="FB79" s="15" t="e" cm="1">
        <f t="array" aca="1" ref="FB79" ca="1">_xll.BDP(C79,"BEST_TARGET_3MO_CHG")</f>
        <v>#NAME?</v>
      </c>
      <c r="FC79" s="15" t="e" cm="1">
        <f t="array" aca="1" ref="FC79" ca="1">_xll.BDP(C79,"BEST_TARGET_6MO_CHG")</f>
        <v>#NAME?</v>
      </c>
      <c r="FE79" s="15" t="e" cm="1">
        <f t="array" aca="1" ref="FE79" ca="1">_xll.BDP(C79,"ANNOUNCEMENT_DT")</f>
        <v>#NAME?</v>
      </c>
      <c r="FF79" s="15" t="e" cm="1">
        <f t="array" aca="1" ref="FF79" ca="1">_xll.BDP(C79,"EXPECTED_REPORT_DT")</f>
        <v>#NAME?</v>
      </c>
      <c r="FG79" s="15" t="e" cm="1">
        <f t="array" aca="1" ref="FG79" ca="1">_xll.BDP(C79,"EARNINGS_RELATED_IMPLIED_MOVE")</f>
        <v>#NAME?</v>
      </c>
      <c r="FI79" s="15" t="e" cm="1">
        <f t="array" aca="1" ref="FI79" ca="1">_xll.BDP(C79,"SALES_SURPRISE_LAST_QTR")</f>
        <v>#NAME?</v>
      </c>
      <c r="FJ79" s="15" t="e" cm="1">
        <f t="array" aca="1" ref="FJ79" ca="1">_xll.BDP(C79,"EPS_SURPRISE_LAST_QTR")</f>
        <v>#NAME?</v>
      </c>
      <c r="FL79" s="15" t="e">
        <f ca="1">(_xll.BDP(C79,"VOLUME_AVG_5D"))/1000</f>
        <v>#NAME?</v>
      </c>
      <c r="FM79" s="15" t="e">
        <f ca="1">(_xll.BDP(C79,"VOLUME_AVG_3M"))/1000</f>
        <v>#NAME?</v>
      </c>
      <c r="FN79" s="15" t="e">
        <f ca="1">(_xll.BDP(C79,"VOLUME_AVG_6M"))/1000</f>
        <v>#NAME?</v>
      </c>
      <c r="FP79" s="15" t="e" cm="1">
        <f t="array" aca="1" ref="FP79" ca="1">_xll.BDP(C79,"CIE_DES")</f>
        <v>#NAME?</v>
      </c>
      <c r="FQ79" s="15" t="s">
        <v>904</v>
      </c>
      <c r="FS79" s="15" t="e" cm="1">
        <f t="array" aca="1" ref="FS79" ca="1">_xll.BDP(C79,"HIGH_52WEEK")</f>
        <v>#NAME?</v>
      </c>
      <c r="FT79" s="15" t="e" cm="1">
        <f t="array" aca="1" ref="FT79" ca="1">_xll.BDP(C79,"LOW_52WEEK")</f>
        <v>#NAME?</v>
      </c>
      <c r="FV79" s="15" t="e" cm="1">
        <f t="array" aca="1" ref="FV79" ca="1">_xll.BDP(C79,"CHG_PCT_WTD")</f>
        <v>#NAME?</v>
      </c>
      <c r="FW79" s="15" t="e" cm="1">
        <f t="array" aca="1" ref="FW79" ca="1">_xll.BDP(C79,"CHG_PCT_MTD")</f>
        <v>#NAME?</v>
      </c>
      <c r="FX79" s="15" t="e" cm="1">
        <f t="array" aca="1" ref="FX79" ca="1">_xll.BDP(C79,"CHG_PCT_YTD")</f>
        <v>#NAME?</v>
      </c>
      <c r="FY79" s="15" t="e" cm="1">
        <f t="array" aca="1" ref="FY79" ca="1">_xll.BDP(C79,"CHG_PCT_1YR")</f>
        <v>#NAME?</v>
      </c>
      <c r="GA79" s="15" t="e">
        <f ca="1">_xll.BDP($C79,"BEST_NET_DEBT","best_fperiod_override=19Y")</f>
        <v>#NAME?</v>
      </c>
      <c r="GB79" s="15" t="e">
        <f ca="1">_xll.BDP($C79,"BEST_NET_DEBT","best_fperiod_override=20Y")</f>
        <v>#NAME?</v>
      </c>
      <c r="GC79" s="15" t="e">
        <f ca="1">_xll.BDP($C79,"BEST_NET_DEBT","best_fperiod_override=21Y")</f>
        <v>#NAME?</v>
      </c>
      <c r="GD79" s="15" t="e">
        <f ca="1">_xll.BDP($C79,"BEST_NET_DEBT","best_fperiod_override=22Y")</f>
        <v>#NAME?</v>
      </c>
      <c r="GE79" s="15" t="e">
        <f ca="1">_xll.BDP($C79,"BEST_NET_DEBT","best_fperiod_override=23Y")</f>
        <v>#NAME?</v>
      </c>
      <c r="GG79" s="15" t="e">
        <f t="shared" ca="1" si="274"/>
        <v>#NAME?</v>
      </c>
      <c r="GH79" s="15" t="e">
        <f t="shared" ca="1" si="275"/>
        <v>#NAME?</v>
      </c>
      <c r="GI79" s="15" t="e">
        <f t="shared" ca="1" si="276"/>
        <v>#NAME?</v>
      </c>
      <c r="GJ79" s="15" t="e">
        <f t="shared" ca="1" si="277"/>
        <v>#NAME?</v>
      </c>
      <c r="GK79" s="15" t="e">
        <f t="shared" ca="1" si="278"/>
        <v>#NAME?</v>
      </c>
      <c r="GM79" s="15" t="e" cm="1">
        <f t="array" aca="1" ref="GM79" ca="1">_xll.BDP(C79,"NET_DEBT_TO_EBITDA")</f>
        <v>#NAME?</v>
      </c>
      <c r="GN79" s="15" t="e" cm="1">
        <f t="array" aca="1" ref="GN79" ca="1">_xll.BDP(C79,"EBIT_TO_INT_EXP")</f>
        <v>#NAME?</v>
      </c>
      <c r="GO79" s="15" t="e" cm="1">
        <f t="array" aca="1" ref="GO79" ca="1">_xll.BDP(C79,"TOT_DEBT_TO_TOT_EQY")</f>
        <v>#NAME?</v>
      </c>
      <c r="GP79" s="15" t="e" cm="1">
        <f t="array" aca="1" ref="GP79" ca="1">_xll.BDP(C79,"TOT_DEBT_TO_TOT_ASSET")</f>
        <v>#NAME?</v>
      </c>
      <c r="GQ79" s="15" t="e" cm="1">
        <f t="array" aca="1" ref="GQ79" ca="1">_xll.BDP(C79,"ALTMAN_Z_SCORE")</f>
        <v>#NAME?</v>
      </c>
      <c r="GR79" s="15" t="e" cm="1">
        <f t="array" aca="1" ref="GR79" ca="1">_xll.BDP(C79,"CASH_%_CURRENT_MARKET_CAP")</f>
        <v>#NAME?</v>
      </c>
      <c r="GS79" s="15" t="e" cm="1">
        <f t="array" aca="1" ref="GS79" ca="1">_xll.BDP(C79,"CASH_TO_TOT_ASSET")</f>
        <v>#NAME?</v>
      </c>
      <c r="GU79" s="15" t="e" cm="1">
        <f t="array" aca="1" ref="GU79" ca="1">_xll.BDP(C79,"BOARD_SIZE")</f>
        <v>#NAME?</v>
      </c>
      <c r="GV79" s="15" t="e" cm="1">
        <f t="array" aca="1" ref="GV79" ca="1">_xll.BDP(C79,"PCT_INDEPENDENT_DIRECTORS")</f>
        <v>#NAME?</v>
      </c>
      <c r="GW79" s="15" t="e" cm="1">
        <f t="array" aca="1" ref="GW79" ca="1">_xll.BDP(C79,"BOARD_MEETING_ATTENDANCE_PCT")</f>
        <v>#NAME?</v>
      </c>
      <c r="GX79" s="15" t="e" cm="1">
        <f t="array" aca="1" ref="GX79" ca="1">_xll.BDP(C79,"BOARD_MEETINGS_PER_YR")</f>
        <v>#NAME?</v>
      </c>
      <c r="GY79" s="15" t="e" cm="1">
        <f t="array" aca="1" ref="GY79" ca="1">_xll.BDP(C79,"NUMBER_OF_WOMEN_ON_BOARD")</f>
        <v>#NAME?</v>
      </c>
      <c r="GZ79" s="15" t="e" cm="1">
        <f t="array" aca="1" ref="GZ79" ca="1">_xll.BDP(C79,"BOARD_AVERAGE_TENURE")</f>
        <v>#NAME?</v>
      </c>
      <c r="HA79" s="15" t="e" cm="1">
        <f t="array" aca="1" ref="HA79" ca="1">_xll.BDP(C79,"BOARD_AVERAGE_AGE")</f>
        <v>#NAME?</v>
      </c>
      <c r="HC79" s="15" t="e" cm="1">
        <f t="array" aca="1" ref="HC79" ca="1">_xll.BDP(C79,"TOT_COMP_AW_TO_CEO_&amp;_EQUIV")</f>
        <v>#NAME?</v>
      </c>
      <c r="HD79" s="15" t="e" cm="1">
        <f t="array" aca="1" ref="HD79" ca="1">_xll.BDP(C79,"TOT_COMPENSATION_AW_TO_EXECS")</f>
        <v>#NAME?</v>
      </c>
      <c r="HE79" s="15" t="e" cm="1">
        <f t="array" aca="1" ref="HE79" ca="1">_xll.BDP(C79,"CF_STOCK_BASED_COMPENSATION")</f>
        <v>#NAME?</v>
      </c>
      <c r="HF79" s="15" t="e" cm="1">
        <f t="array" aca="1" ref="HF79" ca="1">_xll.BDP(C79,"AVERAGE_BOD_TOTAL_COMPENSATION")</f>
        <v>#NAME?</v>
      </c>
      <c r="HH79" s="15" t="e" cm="1">
        <f t="array" aca="1" ref="HH79" ca="1">_xll.BDP(C79,"ISS_QUALITYSCORE")</f>
        <v>#NAME?</v>
      </c>
      <c r="HK79" s="15" t="e" cm="1">
        <f t="array" aca="1" ref="HK79" ca="1">_xll.BDP(C79,"EQY_SH_OUT")</f>
        <v>#NAME?</v>
      </c>
      <c r="HL79" s="15" t="e">
        <f t="shared" ca="1" si="279"/>
        <v>#NAME?</v>
      </c>
      <c r="HN79" s="15">
        <v>8.5</v>
      </c>
      <c r="HO79" s="15">
        <v>2</v>
      </c>
      <c r="HP79" s="39" t="e">
        <f t="shared" ca="1" si="280"/>
        <v>#NAME?</v>
      </c>
      <c r="HQ79" s="15" t="e">
        <f t="shared" ca="1" si="281"/>
        <v>#NAME?</v>
      </c>
      <c r="HS79" s="15" t="e">
        <f t="shared" ca="1" si="302"/>
        <v>#NAME?</v>
      </c>
      <c r="HU79" s="15" t="e">
        <f t="shared" ca="1" si="282"/>
        <v>#NAME?</v>
      </c>
      <c r="HW79" s="15" t="e">
        <f t="shared" ca="1" si="303"/>
        <v>#NAME?</v>
      </c>
      <c r="HY79" s="39" t="e">
        <f t="shared" ca="1" si="283"/>
        <v>#NAME?</v>
      </c>
      <c r="IA79" s="15" t="e">
        <f t="shared" ca="1" si="284"/>
        <v>#NAME?</v>
      </c>
      <c r="IB79" s="15" t="e">
        <f t="shared" ca="1" si="285"/>
        <v>#NAME?</v>
      </c>
      <c r="IC79" s="15" t="e">
        <f t="shared" ca="1" si="286"/>
        <v>#NAME?</v>
      </c>
      <c r="ID79" s="15" t="e">
        <f t="shared" ca="1" si="287"/>
        <v>#NAME?</v>
      </c>
      <c r="IE79" s="39" t="e">
        <f t="shared" ca="1" si="288"/>
        <v>#NAME?</v>
      </c>
      <c r="IF79" s="39" t="e">
        <f t="shared" si="289"/>
        <v>#VALUE!</v>
      </c>
      <c r="IG79" s="39" t="e">
        <f t="shared" ca="1" si="290"/>
        <v>#NAME?</v>
      </c>
      <c r="II79" s="15">
        <f t="shared" si="304"/>
        <v>60</v>
      </c>
    </row>
    <row r="80" spans="1:243">
      <c r="A80" s="15">
        <f t="shared" si="305"/>
        <v>60</v>
      </c>
      <c r="B80" s="15" t="s">
        <v>124</v>
      </c>
      <c r="C80" s="15" t="s">
        <v>548</v>
      </c>
      <c r="D80" s="15" t="s">
        <v>123</v>
      </c>
      <c r="E80" s="15" t="str">
        <f t="shared" si="236"/>
        <v>C1SU34</v>
      </c>
      <c r="F80" s="15">
        <f t="shared" si="237"/>
        <v>60</v>
      </c>
      <c r="G80" s="15" t="str">
        <f t="shared" si="238"/>
        <v>Credit Suisse Group AG</v>
      </c>
      <c r="H80" s="24">
        <v>4.8908999999999997E-4</v>
      </c>
      <c r="I80" s="15" t="e" cm="1">
        <f t="array" aca="1" ref="I80" ca="1">_xll.BDP(C80,"GICS_SECTOR_NAME")</f>
        <v>#NAME?</v>
      </c>
      <c r="J80" s="15" t="e">
        <f t="shared" ca="1" si="239"/>
        <v>#NAME?</v>
      </c>
      <c r="K80" s="46" t="e" cm="1">
        <f t="array" aca="1" ref="K80" ca="1">_xll.BDP(C80,"BEST_PE_RATIO")</f>
        <v>#NAME?</v>
      </c>
      <c r="L80" s="46" t="e" cm="1">
        <f t="array" aca="1" ref="L80" ca="1">_xll.BDP(C80,"px_last")</f>
        <v>#NAME?</v>
      </c>
      <c r="M80" s="15" t="e" cm="1">
        <f t="array" aca="1" ref="M80" ca="1">_xll.BDP(C80,"COUNTRY_FULL_NAME")</f>
        <v>#NAME?</v>
      </c>
      <c r="N80" s="15" t="e" cm="1">
        <f t="array" aca="1" ref="N80" ca="1">_xll.BDP(C80,"px_last")</f>
        <v>#NAME?</v>
      </c>
      <c r="O80" s="15" t="e" cm="1">
        <f t="array" aca="1" ref="O80" ca="1">_xll.BDP(C80,"CRNCY")</f>
        <v>#NAME?</v>
      </c>
      <c r="Q80" s="15" t="e" cm="1">
        <f t="array" aca="1" ref="Q80" ca="1">_xll.BDP(C80,"GICS_SECTOR_NAME")</f>
        <v>#NAME?</v>
      </c>
      <c r="R80" s="15" t="e" cm="1">
        <f t="array" aca="1" ref="R80" ca="1">_xll.BDP(C80,"GICS_INDUSTRY_NAME")</f>
        <v>#NAME?</v>
      </c>
      <c r="S80" s="15" t="e" cm="1">
        <f t="array" aca="1" ref="S80" ca="1">_xll.BDP(C80,"GICS_INDUSTRY_GROUP_NAME")</f>
        <v>#NAME?</v>
      </c>
      <c r="T80" s="15" t="e" cm="1">
        <f t="array" aca="1" ref="T80" ca="1">_xll.BDP(C80,"GICS_SUB_INDUSTRY_NAME")</f>
        <v>#NAME?</v>
      </c>
      <c r="U80" s="15" t="s">
        <v>1522</v>
      </c>
      <c r="V80" s="15" t="e">
        <f ca="1">_xll.BDH(C80,"SALES_REV_TURN","FY 2009","FY 2009","Currency=USD","Period=FY","BEST_FPERIOD_OVERRIDE=FY","FILING_STATUS=MR","SCALING_FORMAT=MLN","FA_ADJUSTED=Adjusted","Sort=A","Dates=H","DateFormat=P","Fill=—","Direction=H","UseDPDF=Y")/M6</f>
        <v>#NAME?</v>
      </c>
      <c r="W80" s="15" t="e">
        <f ca="1">_xll.BDH(C80,"SALES_REV_TURN","FY 2019","FY 2019","Currency=USD","Period=FY","BEST_FPERIOD_OVERRIDE=FY","FILING_STATUS=MR","SCALING_FORMAT=MLN","FA_ADJUSTED=Adjusted","Sort=A","Dates=H","DateFormat=P","Fill=—","Direction=H","UseDPDF=Y")/M6</f>
        <v>#NAME?</v>
      </c>
      <c r="X80" s="15" t="e">
        <f ca="1">_xll.BDH(C80,"SALES_REV_TURN","FY 2020","FY 2020","Currency=USD","Period=FY","BEST_FPERIOD_OVERRIDE=FY","FILING_STATUS=MR","SCALING_FORMAT=MLN","FA_ADJUSTED=Adjusted","Sort=A","Dates=H","DateFormat=P","Fill=—","Direction=H","UseDPDF=Y")/M6</f>
        <v>#NAME?</v>
      </c>
      <c r="Y80" s="15" t="e">
        <f ca="1">_xll.BDH(C80,"SALES_REV_TURN","FY 2021","FY 2021","Currency=USD","Period=FY","BEST_FPERIOD_OVERRIDE=FY","FILING_STATUS=MR","SCALING_FORMAT=MLN","FA_ADJUSTED=Adjusted","Sort=A","Dates=H","DateFormat=P","Fill=—","Direction=H","UseDPDF=Y")/M6</f>
        <v>#NAME?</v>
      </c>
      <c r="Z80" s="15" t="e">
        <f ca="1">_xll.BDH(C80,"SALES_REV_TURN","FY 2022","FY 2022","Currency=USD","Period=FY","BEST_FPERIOD_OVERRIDE=FY","FILING_STATUS=MR","SCALING_FORMAT=MLN","FA_ADJUSTED=Adjusted","Sort=A","Dates=H","DateFormat=P","Fill=—","Direction=H","UseDPDF=Y")/M6</f>
        <v>#NAME?</v>
      </c>
      <c r="AA80" s="15" t="e">
        <f ca="1">+_xll.BDP($C80,AA$15,"BEST_FPERIOD_OVERRIDE="&amp;AA$16)/M6</f>
        <v>#NAME?</v>
      </c>
      <c r="AB80" s="15" t="e">
        <f ca="1">+_xll.BDP($C80,AB$15,"BEST_FPERIOD_OVERRIDE="&amp;AB$16)/M6</f>
        <v>#NAME?</v>
      </c>
      <c r="AC80" s="15" t="e">
        <f ca="1">+_xll.BDP($C80,AC$15,"BEST_FPERIOD_OVERRIDE="&amp;AC$16)</f>
        <v>#NAME?</v>
      </c>
      <c r="AD80" s="15" t="e">
        <f ca="1">+_xll.BDP($C80,AD$15,"BEST_FPERIOD_OVERRIDE="&amp;AD$16)</f>
        <v>#NAME?</v>
      </c>
      <c r="AF80" s="25" t="e">
        <f t="shared" ca="1" si="240"/>
        <v>#NAME?</v>
      </c>
      <c r="AG80" s="25" t="e">
        <f t="shared" ca="1" si="241"/>
        <v>#NAME?</v>
      </c>
      <c r="AH80" s="25" t="e">
        <f t="shared" ca="1" si="242"/>
        <v>#NAME?</v>
      </c>
      <c r="AI80" s="25" t="e">
        <f t="shared" ca="1" si="243"/>
        <v>#NAME?</v>
      </c>
      <c r="AJ80" s="25" t="e">
        <f t="shared" ca="1" si="244"/>
        <v>#NAME?</v>
      </c>
      <c r="AK80" s="25" t="e">
        <f t="shared" ca="1" si="245"/>
        <v>#NAME?</v>
      </c>
      <c r="AL80" s="25" t="e">
        <f t="shared" ca="1" si="291"/>
        <v>#NAME?</v>
      </c>
      <c r="AM80" s="25" t="e">
        <f t="shared" ca="1" si="246"/>
        <v>#NAME?</v>
      </c>
      <c r="AN80" s="25" t="e">
        <f t="shared" ca="1" si="247"/>
        <v>#NAME?</v>
      </c>
      <c r="AP80" s="15" t="e">
        <f ca="1">_xll.BDH(C80,"EBITDA","FY 2009","FY 2009","Currency=USD","Period=FY","BEST_FPERIOD_OVERRIDE=FY","FILING_STATUS=MR","SCALING_FORMAT=MLN","FA_ADJUSTED=Adjusted","Sort=A","Dates=H","DateFormat=P","Fill=—","Direction=H","UseDPDF=Y")/M6</f>
        <v>#NAME?</v>
      </c>
      <c r="AQ80" s="15" t="e">
        <f ca="1">_xll.BDH(C80,"EBITDA","FY 2019","FY 2019","Currency=USD","Period=FY","BEST_FPERIOD_OVERRIDE=FY","FILING_STATUS=MR","SCALING_FORMAT=MLN","FA_ADJUSTED=Adjusted","Sort=A","Dates=H","DateFormat=P","Fill=—","Direction=H","UseDPDF=Y")/M6</f>
        <v>#NAME?</v>
      </c>
      <c r="AR80" s="15" t="e">
        <f ca="1">_xll.BDH(C80,"EBITDA","FY 2020","FY 2020","Currency=USD","Period=FY","BEST_FPERIOD_OVERRIDE=FY","FILING_STATUS=MR","SCALING_FORMAT=MLN","FA_ADJUSTED=Adjusted","Sort=A","Dates=H","DateFormat=P","Fill=—","Direction=H","UseDPDF=Y")/M6</f>
        <v>#NAME?</v>
      </c>
      <c r="AS80" s="15" t="e">
        <f ca="1">_xll.BDH(C80,"EBITDA","FY 2021","FY 2021","Currency=USD","Period=FY","BEST_FPERIOD_OVERRIDE=FY","FILING_STATUS=MR","SCALING_FORMAT=MLN","FA_ADJUSTED=Adjusted","Sort=A","Dates=H","DateFormat=P","Fill=—","Direction=H","UseDPDF=Y")/M6</f>
        <v>#NAME?</v>
      </c>
      <c r="AT80" s="15" t="e">
        <f ca="1">_xll.BDH(C80,"EBITDA","FY 2022","FY 2022","Currency=USD","Period=FY","BEST_FPERIOD_OVERRIDE=FY","FILING_STATUS=MR","SCALING_FORMAT=MLN","FA_ADJUSTED=Adjusted","Sort=A","Dates=H","DateFormat=P","Fill=—","Direction=H","UseDPDF=Y")/M6</f>
        <v>#NAME?</v>
      </c>
      <c r="AU80" s="15" t="e">
        <f ca="1">+_xll.BDP($C80,AU$15,"BEST_FPERIOD_OVERRIDE="&amp;AU$16)/M6</f>
        <v>#NAME?</v>
      </c>
      <c r="AV80" s="15" t="e">
        <f ca="1">+_xll.BDP($C80,AV$15,"BEST_FPERIOD_OVERRIDE="&amp;AV$16)/M6</f>
        <v>#NAME?</v>
      </c>
      <c r="AW80" s="15" t="e">
        <f ca="1">+_xll.BDP($C80,AW$15,"BEST_FPERIOD_OVERRIDE="&amp;AW$16)/M6</f>
        <v>#NAME?</v>
      </c>
      <c r="AX80" s="15" t="e">
        <f ca="1">+_xll.BDP($C80,AX$15,"BEST_FPERIOD_OVERRIDE="&amp;AX$16)</f>
        <v>#NAME?</v>
      </c>
      <c r="AZ80" s="25" t="e">
        <f t="shared" ca="1" si="248"/>
        <v>#NAME?</v>
      </c>
      <c r="BA80" s="25" t="e">
        <f t="shared" ca="1" si="249"/>
        <v>#NAME?</v>
      </c>
      <c r="BB80" s="25" t="e">
        <f t="shared" ca="1" si="250"/>
        <v>#NAME?</v>
      </c>
      <c r="BC80" s="25" t="e">
        <f t="shared" ca="1" si="251"/>
        <v>#NAME?</v>
      </c>
      <c r="BD80" s="25" t="e">
        <f t="shared" ca="1" si="252"/>
        <v>#NAME?</v>
      </c>
      <c r="BE80" s="25" t="e">
        <f t="shared" ca="1" si="253"/>
        <v>#NAME?</v>
      </c>
      <c r="BF80" s="25" t="e">
        <f t="shared" ca="1" si="292"/>
        <v>#NAME?</v>
      </c>
      <c r="BG80" s="25" t="e">
        <f t="shared" ca="1" si="254"/>
        <v>#NAME?</v>
      </c>
      <c r="BH80" s="25" t="e">
        <f t="shared" ca="1" si="255"/>
        <v>#NAME?</v>
      </c>
      <c r="BJ80" s="25" t="e">
        <f t="shared" ca="1" si="256"/>
        <v>#NAME?</v>
      </c>
      <c r="BK80" s="25" t="e">
        <f t="shared" ca="1" si="257"/>
        <v>#NAME?</v>
      </c>
      <c r="BL80" s="25" t="e">
        <f t="shared" ca="1" si="258"/>
        <v>#NAME?</v>
      </c>
      <c r="BM80" s="25" t="e">
        <f t="shared" ca="1" si="259"/>
        <v>#NAME?</v>
      </c>
      <c r="BN80" s="25" t="e">
        <f t="shared" ca="1" si="260"/>
        <v>#NAME?</v>
      </c>
      <c r="BO80" s="25" t="e">
        <f t="shared" ca="1" si="261"/>
        <v>#NAME?</v>
      </c>
      <c r="BP80" s="25" t="e">
        <f t="shared" ca="1" si="262"/>
        <v>#NAME?</v>
      </c>
      <c r="BQ80" s="25" t="e">
        <f t="shared" ca="1" si="263"/>
        <v>#NAME?</v>
      </c>
      <c r="BR80" s="15" t="e">
        <f ca="1">_xll.BDH(C80,"EARN_FOR_COMMON","FY 2009","FY 2009","Currency=USD","Period=FY","BEST_FPERIOD_OVERRIDE=FY","FILING_STATUS=MR","SCALING_FORMAT=MLN","FA_ADJUSTED=Adjusted","Sort=A","Dates=H","DateFormat=P","Fill=—","Direction=H","UseDPDF=Y")/M6</f>
        <v>#NAME?</v>
      </c>
      <c r="BS80" s="15" t="e">
        <f ca="1">_xll.BDH(C80,"EARN_FOR_COMMON","FY 2019","FY 2019","Currency=USD","Period=FY","BEST_FPERIOD_OVERRIDE=FY","FILING_STATUS=MR","SCALING_FORMAT=MLN","FA_ADJUSTED=Adjusted","Sort=A","Dates=H","DateFormat=P","Fill=—","Direction=H","UseDPDF=Y")/M6</f>
        <v>#NAME?</v>
      </c>
      <c r="BT80" s="15" t="e">
        <f ca="1">_xll.BDH(C80,"EARN_FOR_COMMON","FY 2020","FY 2020","Currency=USD","Period=FY","BEST_FPERIOD_OVERRIDE=FY","FILING_STATUS=MR","SCALING_FORMAT=MLN","FA_ADJUSTED=Adjusted","Sort=A","Dates=H","DateFormat=P","Fill=—","Direction=H","UseDPDF=Y")/M6</f>
        <v>#NAME?</v>
      </c>
      <c r="BU80" s="15" t="e">
        <f ca="1">_xll.BDH(C80,"EARN_FOR_COMMON","FY 2021","FY 2021","Currency=USD","Period=FY","BEST_FPERIOD_OVERRIDE=FY","FILING_STATUS=MR","SCALING_FORMAT=MLN","FA_ADJUSTED=Adjusted","Sort=A","Dates=H","DateFormat=P","Fill=—","Direction=H","UseDPDF=Y")/M6</f>
        <v>#NAME?</v>
      </c>
      <c r="BV80" s="15" t="e">
        <f ca="1">_xll.BDH(C80,"EARN_FOR_COMMON","FY 2022","FY 2022","Currency=USD","Period=FY","BEST_FPERIOD_OVERRIDE=FY","FILING_STATUS=MR","SCALING_FORMAT=MLN","FA_ADJUSTED=Adjusted","Sort=A","Dates=H","DateFormat=P","Fill=—","Direction=H","UseDPDF=Y")/M6</f>
        <v>#NAME?</v>
      </c>
      <c r="BW80" s="15" t="e">
        <f ca="1">+_xll.BDP($C80,BW$15,"BEST_FPERIOD_OVERRIDE="&amp;BW$16)/M6</f>
        <v>#NAME?</v>
      </c>
      <c r="BX80" s="15" t="e">
        <f ca="1">+_xll.BDP($C80,BX$15,"BEST_FPERIOD_OVERRIDE="&amp;BX$16)/M6</f>
        <v>#NAME?</v>
      </c>
      <c r="BY80" s="15" t="e">
        <f ca="1">+_xll.BDP($C80,BY$15,"BEST_FPERIOD_OVERRIDE="&amp;BY$16)/M6</f>
        <v>#NAME?</v>
      </c>
      <c r="BZ80" s="15" t="e">
        <f ca="1">+_xll.BDP($C80,BZ$15,"BEST_FPERIOD_OVERRIDE="&amp;BZ$16)</f>
        <v>#NAME?</v>
      </c>
      <c r="CB80" s="25" t="e">
        <f t="shared" ca="1" si="264"/>
        <v>#NAME?</v>
      </c>
      <c r="CC80" s="25" t="e">
        <f t="shared" ca="1" si="265"/>
        <v>#NAME?</v>
      </c>
      <c r="CD80" s="25" t="e">
        <f t="shared" ca="1" si="266"/>
        <v>#NAME?</v>
      </c>
      <c r="CE80" s="25" t="e">
        <f t="shared" ca="1" si="267"/>
        <v>#NAME?</v>
      </c>
      <c r="CF80" s="25" t="e">
        <f t="shared" ca="1" si="268"/>
        <v>#NAME?</v>
      </c>
      <c r="CG80" s="25" t="e">
        <f t="shared" ca="1" si="269"/>
        <v>#NAME?</v>
      </c>
      <c r="CH80" s="25" t="e">
        <f t="shared" ca="1" si="293"/>
        <v>#NAME?</v>
      </c>
      <c r="CI80" s="25" t="e">
        <f t="shared" ca="1" si="270"/>
        <v>#NAME?</v>
      </c>
      <c r="CJ80" s="25" t="e">
        <f t="shared" ca="1" si="271"/>
        <v>#NAME?</v>
      </c>
      <c r="CM80" s="25" t="e">
        <f t="shared" ca="1" si="294"/>
        <v>#NAME?</v>
      </c>
      <c r="CN80" s="25" t="e">
        <f t="shared" ca="1" si="295"/>
        <v>#NAME?</v>
      </c>
      <c r="CO80" s="25" t="e">
        <f t="shared" ca="1" si="296"/>
        <v>#NAME?</v>
      </c>
      <c r="CP80" s="25" t="e">
        <f t="shared" ca="1" si="297"/>
        <v>#NAME?</v>
      </c>
      <c r="CQ80" s="25" t="e">
        <f t="shared" ca="1" si="298"/>
        <v>#NAME?</v>
      </c>
      <c r="CR80" s="25" t="e">
        <f t="shared" ca="1" si="299"/>
        <v>#NAME?</v>
      </c>
      <c r="CS80" s="25" t="e">
        <f t="shared" ca="1" si="300"/>
        <v>#NAME?</v>
      </c>
      <c r="CT80" s="15" t="e">
        <f t="shared" ca="1" si="301"/>
        <v>#NAME?</v>
      </c>
      <c r="CU80" s="25">
        <f>_xll.BDH($C80,"RETURN_ON_INV_CAPITAL","FY 2019","FY 2019","Currency=USD","Period=FY","BEST_FPERIOD_OVERRIDE=FY","FILING_STATUS=MR","FA_ADJUSTED=GAAP","Sort=A","Dates=H","DateFormat=P","Fill=—","Direction=H","UseDPDF=Y")/100</f>
        <v>1.0896999999999999E-2</v>
      </c>
      <c r="CV80" s="25">
        <f>_xll.BDH($C80,"RETURN_ON_INV_CAPITAL","FY 2020","FY 2020","Currency=USD","Period=FY","BEST_FPERIOD_OVERRIDE=FY","FILING_STATUS=MR","FA_ADJUSTED=GAAP","Sort=A","Dates=H","DateFormat=P","Fill=—","Direction=H","UseDPDF=Y")/100</f>
        <v>1.1814E-2</v>
      </c>
      <c r="CW80" s="25">
        <f>_xll.BDH($C80,"RETURN_ON_INV_CAPITAL","FY 2021","FY 2021","Currency=USD","Period=FY","BEST_FPERIOD_OVERRIDE=FY","FILING_STATUS=MR","FA_ADJUSTED=GAAP","Sort=A","Dates=H","DateFormat=P","Fill=—","Direction=H","UseDPDF=Y")/100</f>
        <v>7.4770000000000001E-3</v>
      </c>
      <c r="CX80" s="25">
        <f>_xll.BDH(C80,"RETURN_COM_EQY","FY 2022","FY 2022","Currency=USD","Period=FY","BEST_FPERIOD_OVERRIDE=FY","FILING_STATUS=MR","FA_ADJUSTED=GAAP","Sort=A","Dates=H","DateFormat=P","Fill=—","Direction=H","UseDPDF=Y")/100</f>
        <v>-0.15841</v>
      </c>
      <c r="CZ80" s="15">
        <f>_xll.BDH($C80,"RETURN_COM_EQY","FY 2019","FY 2019","Currency=USD","Period=FY","BEST_FPERIOD_OVERRIDE=FY","FILING_STATUS=MR","FA_ADJUSTED=GAAP","Sort=A","Dates=H","DateFormat=P","Fill=—","Direction=H","UseDPDF=Y")/100</f>
        <v>7.8090000000000007E-2</v>
      </c>
      <c r="DA80" s="15">
        <f>_xll.BDH($C80,"RETURN_COM_EQY","FY 2020","FY 2020","Currency=USD","Period=FY","BEST_FPERIOD_OVERRIDE=FY","FILING_STATUS=MR","FA_ADJUSTED=GAAP","Sort=A","Dates=H","DateFormat=P","Fill=—","Direction=H","UseDPDF=Y")/100</f>
        <v>6.1839000000000005E-2</v>
      </c>
      <c r="DB80" s="15">
        <f>_xll.BDH($C80,"RETURN_COM_EQY","FY 2021","FY 2021","Currency=USD","Period=FY","BEST_FPERIOD_OVERRIDE=FY","FILING_STATUS=MR","FA_ADJUSTED=GAAP","Sort=A","Dates=H","DateFormat=P","Fill=—","Direction=H","UseDPDF=Y")/100</f>
        <v>-3.8093000000000002E-2</v>
      </c>
      <c r="DC80" s="25">
        <f>_xll.BDH(C80,"RETURN_COM_EQY","FY 2022","FY 2022","Currency=USD","Period=FY","BEST_FPERIOD_OVERRIDE=FY","FILING_STATUS=MR","FA_ADJUSTED=GAAP","Sort=A","Dates=H","DateFormat=P","Fill=—","Direction=H","UseDPDF=Y")</f>
        <v>-15.840999999999999</v>
      </c>
      <c r="DD80" s="15" t="e">
        <f ca="1">(_xll.BDP(C80,"BEST_ROE","best_fperiod_override=23Y"))/100</f>
        <v>#NAME?</v>
      </c>
      <c r="DF80" s="25" t="e">
        <f ca="1">(_xll.BDP($C80,"BEST_DIV_YLD","best_fperiod_override=19Y"))/100</f>
        <v>#NAME?</v>
      </c>
      <c r="DG80" s="25" t="e">
        <f ca="1">(_xll.BDP($C80,"BEST_DIV_YLD","best_fperiod_override=20Y"))/100</f>
        <v>#NAME?</v>
      </c>
      <c r="DH80" s="25" t="e">
        <f ca="1">(_xll.BDP($C80,"BEST_DIV_YLD","best_fperiod_override=21Y"))/100</f>
        <v>#NAME?</v>
      </c>
      <c r="DI80" s="25" t="e">
        <f ca="1">(_xll.BDP($C80,"BEST_DIV_YLD","best_fperiod_override=22Y"))/100</f>
        <v>#NAME?</v>
      </c>
      <c r="DJ80" s="25" t="e">
        <f ca="1">(_xll.BDP($C80,"BEST_DIV_YLD","best_fperiod_override=23Y"))/100</f>
        <v>#NAME?</v>
      </c>
      <c r="DL80" s="48" t="e" cm="1">
        <f t="array" aca="1" ref="DL80" ca="1">_xll.BDP($C80,$DL$12)/1000/M6</f>
        <v>#NAME?</v>
      </c>
      <c r="DM80" s="48" t="e" cm="1">
        <f t="array" aca="1" ref="DM80" ca="1">_xll.BDP($C80,$DL$13)*1000/M6</f>
        <v>#NAME?</v>
      </c>
      <c r="DN80" s="48" t="e">
        <f t="shared" ca="1" si="273"/>
        <v>#NAME?</v>
      </c>
      <c r="DO80" s="48" t="e" cm="1">
        <f t="array" aca="1" ref="DO80" ca="1">_xll.BDP($C80,$DL$15)*1000</f>
        <v>#NAME?</v>
      </c>
      <c r="DQ80" s="15" t="e" cm="1">
        <f t="array" aca="1" ref="DQ80" ca="1">_xll.BDP(C80,"WACC")</f>
        <v>#NAME?</v>
      </c>
      <c r="DR80" s="15" t="e" cm="1">
        <f t="array" aca="1" ref="DR80" ca="1">_xll.BDP(C80,"WACC_COST_EQUITY")</f>
        <v>#NAME?</v>
      </c>
      <c r="DS80" s="15" t="e" cm="1">
        <f t="array" aca="1" ref="DS80" ca="1">_xll.BDP(C80,"WACC_COST_EQUITY")</f>
        <v>#NAME?</v>
      </c>
      <c r="DU80" s="15" t="e" cm="1">
        <f t="array" aca="1" ref="DU80" ca="1">_xll.BDP(C80,"BEST_PE_RATIO")</f>
        <v>#NAME?</v>
      </c>
      <c r="DV80" s="15" t="e" cm="1">
        <f t="array" aca="1" ref="DV80" ca="1">_xll.BDP(C80,"FIVE_YR_AVG_PRICE_EARNINGS")</f>
        <v>#NAME?</v>
      </c>
      <c r="DW80" s="15" t="e" cm="1">
        <f t="array" aca="1" ref="DW80" ca="1">_xll.BDP(C80,"10_YEAR_MOVING_AVERAGE_PE")</f>
        <v>#NAME?</v>
      </c>
      <c r="DY80" s="15" t="e" cm="1">
        <f t="array" aca="1" ref="DY80" ca="1">_xll.BDP(C80,"BEST_CUR_EV_TO_EBITDA")</f>
        <v>#NAME?</v>
      </c>
      <c r="DZ80" s="15" t="e" cm="1">
        <f t="array" aca="1" ref="DZ80" ca="1">_xll.BDP(C80,"FIVE_YEAR_AVG_EV_TO_T12_EBITDA")</f>
        <v>#NAME?</v>
      </c>
      <c r="EB80" s="15" t="e" cm="1">
        <f t="array" aca="1" ref="EB80" ca="1">_xll.BDP(C80,"BEST_PX_BPS_RATIO")</f>
        <v>#NAME?</v>
      </c>
      <c r="EC80" s="15" t="e" cm="1">
        <f t="array" aca="1" ref="EC80" ca="1">_xll.BDP(C80,"FIVE_YEAR_AVG_PRICE_BOOK")</f>
        <v>#NAME?</v>
      </c>
      <c r="ED80" s="15" t="e" cm="1">
        <f t="array" aca="1" ref="ED80" ca="1">_xll.BDP(C80,"EV_TO_T12M_SALES")</f>
        <v>#NAME?</v>
      </c>
      <c r="EE80" s="15" t="e" cm="1">
        <f t="array" aca="1" ref="EE80" ca="1">_xll.BDP(C80,"AVERAGE_EV_TO_T12M_SALES")</f>
        <v>#NAME?</v>
      </c>
      <c r="EF80" s="15" t="e">
        <f ca="1">_xll.BDP(C80,"BEST_CURRENT_EV_BEST_SALES","best_fperiod_override=23Y")</f>
        <v>#NAME?</v>
      </c>
      <c r="EH80" s="15" t="e" cm="1">
        <f t="array" aca="1" ref="EH80" ca="1">_xll.BDP(C80,"CF_FREE_CASH_FLOW")/M6</f>
        <v>#NAME?</v>
      </c>
      <c r="EI80" s="15" t="e" cm="1">
        <f t="array" aca="1" ref="EI80" ca="1">_xll.BDP(C80,"FREE_CASH_FLOW_YIELD")/100</f>
        <v>#NAME?</v>
      </c>
      <c r="EJ80" s="15" t="e" cm="1">
        <f t="array" aca="1" ref="EJ80" ca="1">_xll.BDP(C80,"TRAIL_12M_FREE_CASH_FLOW_PER_SH")/M6</f>
        <v>#NAME?</v>
      </c>
      <c r="EL80" s="15" t="e" cm="1">
        <f t="array" aca="1" ref="EL80" ca="1">_xll.BDP(C80,"CF_CASH_FROM_OPER")/M6</f>
        <v>#NAME?</v>
      </c>
      <c r="EM80" s="15" t="e" cm="1">
        <f t="array" aca="1" ref="EM80" ca="1">_xll.BDP(C80,"CF_CASH_FROM_INV_ACT")/M6</f>
        <v>#NAME?</v>
      </c>
      <c r="EN80" s="15" t="e" cm="1">
        <f t="array" aca="1" ref="EN80" ca="1">_xll.BDP(C80,"CF_CASH_FROM_FNC_ACT")/M6</f>
        <v>#NAME?</v>
      </c>
      <c r="EP80" s="15" t="e" cm="1">
        <f t="array" aca="1" ref="EP80" ca="1">_xll.BDP(C80,"TOT_ANALYST_REC")</f>
        <v>#NAME?</v>
      </c>
      <c r="EQ80" s="15" t="e" cm="1">
        <f t="array" aca="1" ref="EQ80" ca="1">_xll.BDP(C80,"TOT_BUY_REC")</f>
        <v>#NAME?</v>
      </c>
      <c r="ER80" s="15" t="e" cm="1">
        <f t="array" aca="1" ref="ER80" ca="1">_xll.BDP(C80,"TOT_HOLD_REC")</f>
        <v>#NAME?</v>
      </c>
      <c r="ES80" s="15" t="e" cm="1">
        <f t="array" aca="1" ref="ES80" ca="1">_xll.BDP(C80,"TOT_SELL_REC")</f>
        <v>#NAME?</v>
      </c>
      <c r="ET80" s="15" t="e" cm="1">
        <f t="array" aca="1" ref="ET80" ca="1">_xll.BDP(C80,"EQY_REC_CONS")</f>
        <v>#NAME?</v>
      </c>
      <c r="EV80" s="15" t="e" cm="1">
        <f t="array" aca="1" ref="EV80" ca="1">_xll.BDP(C80,"BEST_TARGET_HI")</f>
        <v>#NAME?</v>
      </c>
      <c r="EW80" s="15" t="e" cm="1">
        <f t="array" aca="1" ref="EW80" ca="1">_xll.BDP(C80,"BEST_TARGET_LO")</f>
        <v>#NAME?</v>
      </c>
      <c r="EX80" s="15" t="e" cm="1">
        <f t="array" aca="1" ref="EX80" ca="1">_xll.BDP(C80,"BEST_TARGET_MEDIAN")</f>
        <v>#NAME?</v>
      </c>
      <c r="EZ80" s="15" t="e" cm="1">
        <f t="array" aca="1" ref="EZ80" ca="1">_xll.BDP(C80,"BEST_TARGET_1WK_CHG")</f>
        <v>#NAME?</v>
      </c>
      <c r="FA80" s="15" t="e" cm="1">
        <f t="array" aca="1" ref="FA80" ca="1">_xll.BDP(C80,"BEST_TARGET_4WK_CHG")</f>
        <v>#NAME?</v>
      </c>
      <c r="FB80" s="15" t="e" cm="1">
        <f t="array" aca="1" ref="FB80" ca="1">_xll.BDP(C80,"BEST_TARGET_3MO_CHG")</f>
        <v>#NAME?</v>
      </c>
      <c r="FC80" s="15" t="e" cm="1">
        <f t="array" aca="1" ref="FC80" ca="1">_xll.BDP(C80,"BEST_TARGET_6MO_CHG")</f>
        <v>#NAME?</v>
      </c>
      <c r="FE80" s="15" t="e" cm="1">
        <f t="array" aca="1" ref="FE80" ca="1">_xll.BDP(C80,"ANNOUNCEMENT_DT")</f>
        <v>#NAME?</v>
      </c>
      <c r="FF80" s="15" t="e" cm="1">
        <f t="array" aca="1" ref="FF80" ca="1">_xll.BDP(C80,"EXPECTED_REPORT_DT")</f>
        <v>#NAME?</v>
      </c>
      <c r="FG80" s="15" t="e" cm="1">
        <f t="array" aca="1" ref="FG80" ca="1">_xll.BDP(C80,"EARNINGS_RELATED_IMPLIED_MOVE")</f>
        <v>#NAME?</v>
      </c>
      <c r="FI80" s="15" t="e" cm="1">
        <f t="array" aca="1" ref="FI80" ca="1">_xll.BDP(C80,"SALES_SURPRISE_LAST_QTR")</f>
        <v>#NAME?</v>
      </c>
      <c r="FJ80" s="15" t="e" cm="1">
        <f t="array" aca="1" ref="FJ80" ca="1">_xll.BDP(C80,"EPS_SURPRISE_LAST_QTR")</f>
        <v>#NAME?</v>
      </c>
      <c r="FL80" s="15" t="e">
        <f ca="1">(_xll.BDP(C80,"VOLUME_AVG_5D"))/1000</f>
        <v>#NAME?</v>
      </c>
      <c r="FM80" s="15" t="e">
        <f ca="1">(_xll.BDP(C80,"VOLUME_AVG_3M"))/1000</f>
        <v>#NAME?</v>
      </c>
      <c r="FN80" s="15" t="e">
        <f ca="1">(_xll.BDP(C80,"VOLUME_AVG_6M"))/1000</f>
        <v>#NAME?</v>
      </c>
      <c r="FP80" s="15" t="e" cm="1">
        <f t="array" aca="1" ref="FP80" ca="1">_xll.BDP(C80,"CIE_DES")</f>
        <v>#NAME?</v>
      </c>
      <c r="FQ80" s="15" t="s">
        <v>905</v>
      </c>
      <c r="FS80" s="15" t="e" cm="1">
        <f t="array" aca="1" ref="FS80" ca="1">_xll.BDP(C80,"HIGH_52WEEK")</f>
        <v>#NAME?</v>
      </c>
      <c r="FT80" s="15" t="e" cm="1">
        <f t="array" aca="1" ref="FT80" ca="1">_xll.BDP(C80,"LOW_52WEEK")</f>
        <v>#NAME?</v>
      </c>
      <c r="FV80" s="15" t="e" cm="1">
        <f t="array" aca="1" ref="FV80" ca="1">_xll.BDP(C80,"CHG_PCT_WTD")</f>
        <v>#NAME?</v>
      </c>
      <c r="FW80" s="15" t="e" cm="1">
        <f t="array" aca="1" ref="FW80" ca="1">_xll.BDP(C80,"CHG_PCT_MTD")</f>
        <v>#NAME?</v>
      </c>
      <c r="FX80" s="15" t="e" cm="1">
        <f t="array" aca="1" ref="FX80" ca="1">_xll.BDP(C80,"CHG_PCT_YTD")</f>
        <v>#NAME?</v>
      </c>
      <c r="FY80" s="15" t="e" cm="1">
        <f t="array" aca="1" ref="FY80" ca="1">_xll.BDP(C80,"CHG_PCT_1YR")</f>
        <v>#NAME?</v>
      </c>
      <c r="GA80" s="15" t="e">
        <f ca="1">_xll.BDP($C80,"BEST_NET_DEBT","best_fperiod_override=19Y")/M6</f>
        <v>#NAME?</v>
      </c>
      <c r="GB80" s="15" t="e">
        <f ca="1">_xll.BDP($C80,"BEST_NET_DEBT","best_fperiod_override=20Y")/M6</f>
        <v>#NAME?</v>
      </c>
      <c r="GC80" s="15" t="e">
        <f ca="1">_xll.BDP($C80,"BEST_NET_DEBT","best_fperiod_override=21Y")/M6</f>
        <v>#NAME?</v>
      </c>
      <c r="GD80" s="15" t="e">
        <f ca="1">_xll.BDP($C80,"BEST_NET_DEBT","best_fperiod_override=22Y")/M6</f>
        <v>#NAME?</v>
      </c>
      <c r="GE80" s="15" t="e">
        <f ca="1">_xll.BDP($C80,"BEST_NET_DEBT","best_fperiod_override=23Y")/M6</f>
        <v>#NAME?</v>
      </c>
      <c r="GG80" s="15" t="e">
        <f t="shared" ca="1" si="274"/>
        <v>#NAME?</v>
      </c>
      <c r="GH80" s="15" t="e">
        <f t="shared" ca="1" si="275"/>
        <v>#NAME?</v>
      </c>
      <c r="GI80" s="15" t="e">
        <f t="shared" ca="1" si="276"/>
        <v>#NAME?</v>
      </c>
      <c r="GJ80" s="15" t="e">
        <f t="shared" ca="1" si="277"/>
        <v>#NAME?</v>
      </c>
      <c r="GK80" s="15" t="e">
        <f t="shared" ca="1" si="278"/>
        <v>#NAME?</v>
      </c>
      <c r="GM80" s="15" t="e" cm="1">
        <f t="array" aca="1" ref="GM80" ca="1">_xll.BDP(C80,"NET_DEBT_TO_EBITDA")</f>
        <v>#NAME?</v>
      </c>
      <c r="GN80" s="15" t="e" cm="1">
        <f t="array" aca="1" ref="GN80" ca="1">_xll.BDP(C80,"EBIT_TO_INT_EXP")</f>
        <v>#NAME?</v>
      </c>
      <c r="GO80" s="15" t="e" cm="1">
        <f t="array" aca="1" ref="GO80" ca="1">_xll.BDP(C80,"TOT_DEBT_TO_TOT_EQY")</f>
        <v>#NAME?</v>
      </c>
      <c r="GP80" s="15" t="e" cm="1">
        <f t="array" aca="1" ref="GP80" ca="1">_xll.BDP(C80,"TOT_DEBT_TO_TOT_ASSET")</f>
        <v>#NAME?</v>
      </c>
      <c r="GQ80" s="15" t="e" cm="1">
        <f t="array" aca="1" ref="GQ80" ca="1">_xll.BDP(C80,"ALTMAN_Z_SCORE")</f>
        <v>#NAME?</v>
      </c>
      <c r="GR80" s="15" t="e" cm="1">
        <f t="array" aca="1" ref="GR80" ca="1">_xll.BDP(C80,"CASH_%_CURRENT_MARKET_CAP")</f>
        <v>#NAME?</v>
      </c>
      <c r="GS80" s="15" t="e" cm="1">
        <f t="array" aca="1" ref="GS80" ca="1">_xll.BDP(C80,"CASH_TO_TOT_ASSET")</f>
        <v>#NAME?</v>
      </c>
      <c r="GU80" s="15" t="e" cm="1">
        <f t="array" aca="1" ref="GU80" ca="1">_xll.BDP(C80,"BOARD_SIZE")</f>
        <v>#NAME?</v>
      </c>
      <c r="GV80" s="15" t="e" cm="1">
        <f t="array" aca="1" ref="GV80" ca="1">_xll.BDP(C80,"PCT_INDEPENDENT_DIRECTORS")</f>
        <v>#NAME?</v>
      </c>
      <c r="GW80" s="15" t="e" cm="1">
        <f t="array" aca="1" ref="GW80" ca="1">_xll.BDP(C80,"BOARD_MEETING_ATTENDANCE_PCT")</f>
        <v>#NAME?</v>
      </c>
      <c r="GX80" s="15" t="e" cm="1">
        <f t="array" aca="1" ref="GX80" ca="1">_xll.BDP(C80,"BOARD_MEETINGS_PER_YR")</f>
        <v>#NAME?</v>
      </c>
      <c r="GY80" s="15" t="e" cm="1">
        <f t="array" aca="1" ref="GY80" ca="1">_xll.BDP(C80,"NUMBER_OF_WOMEN_ON_BOARD")</f>
        <v>#NAME?</v>
      </c>
      <c r="GZ80" s="15" t="e" cm="1">
        <f t="array" aca="1" ref="GZ80" ca="1">_xll.BDP(C80,"BOARD_AVERAGE_TENURE")</f>
        <v>#NAME?</v>
      </c>
      <c r="HA80" s="15" t="e" cm="1">
        <f t="array" aca="1" ref="HA80" ca="1">_xll.BDP(C80,"BOARD_AVERAGE_AGE")</f>
        <v>#NAME?</v>
      </c>
      <c r="HC80" s="15" t="e" cm="1">
        <f t="array" aca="1" ref="HC80" ca="1">_xll.BDP(C80,"TOT_COMP_AW_TO_CEO_&amp;_EQUIV")</f>
        <v>#NAME?</v>
      </c>
      <c r="HD80" s="15" t="e" cm="1">
        <f t="array" aca="1" ref="HD80" ca="1">_xll.BDP(C80,"TOT_COMPENSATION_AW_TO_EXECS")</f>
        <v>#NAME?</v>
      </c>
      <c r="HE80" s="15" t="e" cm="1">
        <f t="array" aca="1" ref="HE80" ca="1">_xll.BDP(C80,"CF_STOCK_BASED_COMPENSATION")</f>
        <v>#NAME?</v>
      </c>
      <c r="HF80" s="15" t="e" cm="1">
        <f t="array" aca="1" ref="HF80" ca="1">_xll.BDP(C80,"AVERAGE_BOD_TOTAL_COMPENSATION")</f>
        <v>#NAME?</v>
      </c>
      <c r="HH80" s="15" t="e" cm="1">
        <f t="array" aca="1" ref="HH80" ca="1">_xll.BDP(C80,"ISS_QUALITYSCORE")</f>
        <v>#NAME?</v>
      </c>
      <c r="HK80" s="15" t="e" cm="1">
        <f t="array" aca="1" ref="HK80" ca="1">_xll.BDP(C80,"EQY_SH_OUT")</f>
        <v>#NAME?</v>
      </c>
      <c r="HL80" s="15" t="e">
        <f t="shared" ca="1" si="279"/>
        <v>#NAME?</v>
      </c>
      <c r="HN80" s="15">
        <v>8.5</v>
      </c>
      <c r="HO80" s="15">
        <v>2</v>
      </c>
      <c r="HP80" s="39" t="e">
        <f t="shared" ca="1" si="280"/>
        <v>#NAME?</v>
      </c>
      <c r="HQ80" s="15" t="e">
        <f t="shared" ca="1" si="281"/>
        <v>#NAME?</v>
      </c>
      <c r="HS80" s="15" t="e">
        <f t="shared" ca="1" si="302"/>
        <v>#NAME?</v>
      </c>
      <c r="HU80" s="15" t="e">
        <f t="shared" ca="1" si="282"/>
        <v>#NAME?</v>
      </c>
      <c r="HW80" s="15" t="e">
        <f t="shared" ca="1" si="303"/>
        <v>#NAME?</v>
      </c>
      <c r="HY80" s="39" t="e">
        <f t="shared" ca="1" si="283"/>
        <v>#NAME?</v>
      </c>
      <c r="IA80" s="15" t="e">
        <f t="shared" ca="1" si="284"/>
        <v>#NAME?</v>
      </c>
      <c r="IB80" s="15" t="e">
        <f t="shared" ca="1" si="285"/>
        <v>#NAME?</v>
      </c>
      <c r="IC80" s="15" t="e">
        <f t="shared" ca="1" si="286"/>
        <v>#NAME?</v>
      </c>
      <c r="ID80" s="15" t="e">
        <f t="shared" ca="1" si="287"/>
        <v>#NAME?</v>
      </c>
      <c r="IE80" s="39" t="e">
        <f t="shared" ca="1" si="288"/>
        <v>#NAME?</v>
      </c>
      <c r="IF80" s="39" t="e">
        <f t="shared" ca="1" si="289"/>
        <v>#NAME?</v>
      </c>
      <c r="IG80" s="39" t="e">
        <f t="shared" ca="1" si="290"/>
        <v>#NAME?</v>
      </c>
      <c r="II80" s="15">
        <f t="shared" si="304"/>
        <v>61</v>
      </c>
    </row>
    <row r="81" spans="1:243">
      <c r="A81" s="15">
        <f t="shared" si="305"/>
        <v>61</v>
      </c>
      <c r="B81" s="15" t="s">
        <v>126</v>
      </c>
      <c r="C81" s="15" t="s">
        <v>549</v>
      </c>
      <c r="D81" s="15" t="s">
        <v>125</v>
      </c>
      <c r="E81" s="15" t="str">
        <f t="shared" si="236"/>
        <v>C1TV34</v>
      </c>
      <c r="F81" s="15">
        <f t="shared" si="237"/>
        <v>61</v>
      </c>
      <c r="G81" s="15" t="str">
        <f t="shared" si="238"/>
        <v>Corteva Inc</v>
      </c>
      <c r="H81" s="24">
        <v>1.56134E-3</v>
      </c>
      <c r="I81" s="15" t="e" cm="1">
        <f t="array" aca="1" ref="I81" ca="1">_xll.BDP(C81,"GICS_SECTOR_NAME")</f>
        <v>#NAME?</v>
      </c>
      <c r="J81" s="15" t="e">
        <f t="shared" ca="1" si="239"/>
        <v>#NAME?</v>
      </c>
      <c r="K81" s="46" t="e" cm="1">
        <f t="array" aca="1" ref="K81" ca="1">_xll.BDP(C81,"BEST_PE_RATIO")</f>
        <v>#NAME?</v>
      </c>
      <c r="L81" s="46" t="e" cm="1">
        <f t="array" aca="1" ref="L81" ca="1">_xll.BDP(C81,"px_last")</f>
        <v>#NAME?</v>
      </c>
      <c r="M81" s="15" t="e" cm="1">
        <f t="array" aca="1" ref="M81" ca="1">_xll.BDP(C81,"COUNTRY_FULL_NAME")</f>
        <v>#NAME?</v>
      </c>
      <c r="N81" s="15" t="e" cm="1">
        <f t="array" aca="1" ref="N81" ca="1">_xll.BDP(C81,"px_last")</f>
        <v>#NAME?</v>
      </c>
      <c r="O81" s="15" t="e" cm="1">
        <f t="array" aca="1" ref="O81" ca="1">_xll.BDP(C81,"CRNCY")</f>
        <v>#NAME?</v>
      </c>
      <c r="Q81" s="15" t="e" cm="1">
        <f t="array" aca="1" ref="Q81" ca="1">_xll.BDP(C81,"GICS_SECTOR_NAME")</f>
        <v>#NAME?</v>
      </c>
      <c r="R81" s="15" t="e" cm="1">
        <f t="array" aca="1" ref="R81" ca="1">_xll.BDP(C81,"GICS_INDUSTRY_NAME")</f>
        <v>#NAME?</v>
      </c>
      <c r="S81" s="15" t="e" cm="1">
        <f t="array" aca="1" ref="S81" ca="1">_xll.BDP(C81,"GICS_INDUSTRY_GROUP_NAME")</f>
        <v>#NAME?</v>
      </c>
      <c r="T81" s="15" t="e" cm="1">
        <f t="array" aca="1" ref="T81" ca="1">_xll.BDP(C81,"GICS_SUB_INDUSTRY_NAME")</f>
        <v>#NAME?</v>
      </c>
      <c r="U81" s="15" t="s">
        <v>1521</v>
      </c>
      <c r="V81" s="15" t="str">
        <f>_xll.BDH(C81,"SALES_REV_TURN","FY 2009","FY 2009","Currency=USD","Period=FY","BEST_FPERIOD_OVERRIDE=FY","FILING_STATUS=MR","SCALING_FORMAT=MLN","FA_ADJUSTED=Adjusted","Sort=A","Dates=H","DateFormat=P","Fill=—","Direction=H","UseDPDF=Y")</f>
        <v>—</v>
      </c>
      <c r="W81" s="15">
        <f>_xll.BDH(C81,"SALES_REV_TURN","FY 2019","FY 2019","Currency=USD","Period=FY","BEST_FPERIOD_OVERRIDE=FY","FILING_STATUS=MR","SCALING_FORMAT=MLN","FA_ADJUSTED=Adjusted","Sort=A","Dates=H","DateFormat=P","Fill=—","Direction=H","UseDPDF=Y")</f>
        <v>13846</v>
      </c>
      <c r="X81" s="15">
        <f>_xll.BDH(C81,"SALES_REV_TURN","FY 2020","FY 2020","Currency=USD","Period=FY","BEST_FPERIOD_OVERRIDE=FY","FILING_STATUS=MR","SCALING_FORMAT=MLN","FA_ADJUSTED=Adjusted","Sort=A","Dates=H","DateFormat=P","Fill=—","Direction=H","UseDPDF=Y")</f>
        <v>14217</v>
      </c>
      <c r="Y81" s="15">
        <f>_xll.BDH(C81,"SALES_REV_TURN","FY 2021","FY 2021","Currency=USD","Period=FY","BEST_FPERIOD_OVERRIDE=FY","FILING_STATUS=MR","SCALING_FORMAT=MLN","FA_ADJUSTED=Adjusted","Sort=A","Dates=H","DateFormat=P","Fill=—","Direction=H","UseDPDF=Y")</f>
        <v>15655</v>
      </c>
      <c r="Z81" s="15">
        <f>_xll.BDH(C81,"SALES_REV_TURN","FY 2022","FY 2022","Currency=USD","Period=FY","BEST_FPERIOD_OVERRIDE=FY","FILING_STATUS=MR","SCALING_FORMAT=MLN","FA_ADJUSTED=Adjusted","Sort=A","Dates=H","DateFormat=P","Fill=—","Direction=H","UseDPDF=Y")</f>
        <v>17455</v>
      </c>
      <c r="AA81" s="15" t="e">
        <f ca="1">+_xll.BDP($C81,AA$15,"BEST_FPERIOD_OVERRIDE="&amp;AA$16)</f>
        <v>#NAME?</v>
      </c>
      <c r="AB81" s="15" t="e">
        <f ca="1">+_xll.BDP($C81,AB$15,"BEST_FPERIOD_OVERRIDE="&amp;AB$16)</f>
        <v>#NAME?</v>
      </c>
      <c r="AC81" s="15" t="e">
        <f ca="1">+_xll.BDP($C81,AC$15,"BEST_FPERIOD_OVERRIDE="&amp;AC$16)</f>
        <v>#NAME?</v>
      </c>
      <c r="AD81" s="15" t="e">
        <f ca="1">+_xll.BDP($C81,AD$15,"BEST_FPERIOD_OVERRIDE="&amp;AD$16)</f>
        <v>#NAME?</v>
      </c>
      <c r="AF81" s="25">
        <f t="shared" si="240"/>
        <v>2.6794742163801732E-2</v>
      </c>
      <c r="AG81" s="25">
        <f t="shared" si="241"/>
        <v>0.10114651473587966</v>
      </c>
      <c r="AH81" s="25">
        <f t="shared" si="242"/>
        <v>0.11497923985946978</v>
      </c>
      <c r="AI81" s="25" t="e">
        <f t="shared" ca="1" si="243"/>
        <v>#NAME?</v>
      </c>
      <c r="AJ81" s="25" t="e">
        <f t="shared" ca="1" si="244"/>
        <v>#NAME?</v>
      </c>
      <c r="AK81" s="25" t="e">
        <f t="shared" ca="1" si="245"/>
        <v>#NAME?</v>
      </c>
      <c r="AL81" s="25" t="e">
        <f t="shared" ca="1" si="291"/>
        <v>#NAME?</v>
      </c>
      <c r="AM81" s="25" t="e">
        <f t="shared" ca="1" si="246"/>
        <v>#NAME?</v>
      </c>
      <c r="AN81" s="25" t="e">
        <f t="shared" si="247"/>
        <v>#VALUE!</v>
      </c>
      <c r="AP81" s="15" t="str">
        <f>_xll.BDH(C81,"EBITDA","FY 2009","FY 2009","Currency=USD","Period=FY","BEST_FPERIOD_OVERRIDE=FY","FILING_STATUS=MR","SCALING_FORMAT=MLN","FA_ADJUSTED=Adjusted","Sort=A","Dates=H","DateFormat=P","Fill=—","Direction=H","UseDPDF=Y")</f>
        <v>—</v>
      </c>
      <c r="AQ81" s="15">
        <f>_xll.BDH(C81,"EBITDA","FY 2019","FY 2019","Currency=USD","Period=FY","BEST_FPERIOD_OVERRIDE=FY","FILING_STATUS=MR","SCALING_FORMAT=MLN","FA_ADJUSTED=Adjusted","Sort=A","Dates=H","DateFormat=P","Fill=—","Direction=H","UseDPDF=Y")</f>
        <v>2713.3670999999999</v>
      </c>
      <c r="AR81" s="15">
        <f>_xll.BDH(C81,"EBITDA","FY 2020","FY 2020","Currency=USD","Period=FY","BEST_FPERIOD_OVERRIDE=FY","FILING_STATUS=MR","SCALING_FORMAT=MLN","FA_ADJUSTED=Adjusted","Sort=A","Dates=H","DateFormat=P","Fill=—","Direction=H","UseDPDF=Y")</f>
        <v>2485</v>
      </c>
      <c r="AS81" s="15">
        <f>_xll.BDH(C81,"EBITDA","FY 2021","FY 2021","Currency=USD","Period=FY","BEST_FPERIOD_OVERRIDE=FY","FILING_STATUS=MR","SCALING_FORMAT=MLN","FA_ADJUSTED=Adjusted","Sort=A","Dates=H","DateFormat=P","Fill=—","Direction=H","UseDPDF=Y")</f>
        <v>4141</v>
      </c>
      <c r="AT81" s="15">
        <f>_xll.BDH(C81,"EBITDA","FY 2022","FY 2022","Currency=USD","Period=FY","BEST_FPERIOD_OVERRIDE=FY","FILING_STATUS=MR","SCALING_FORMAT=MLN","FA_ADJUSTED=Adjusted","Sort=A","Dates=H","DateFormat=P","Fill=—","Direction=H","UseDPDF=Y")</f>
        <v>3256</v>
      </c>
      <c r="AU81" s="15" t="e">
        <f ca="1">+_xll.BDP($C81,AU$15,"BEST_FPERIOD_OVERRIDE="&amp;AU$16)</f>
        <v>#NAME?</v>
      </c>
      <c r="AV81" s="15" t="e">
        <f ca="1">+_xll.BDP($C81,AV$15,"BEST_FPERIOD_OVERRIDE="&amp;AV$16)</f>
        <v>#NAME?</v>
      </c>
      <c r="AW81" s="15" t="e">
        <f ca="1">+_xll.BDP($C81,AW$15,"BEST_FPERIOD_OVERRIDE="&amp;AW$16)</f>
        <v>#NAME?</v>
      </c>
      <c r="AX81" s="15" t="e">
        <f ca="1">+_xll.BDP($C81,AX$15,"BEST_FPERIOD_OVERRIDE="&amp;AX$16)</f>
        <v>#NAME?</v>
      </c>
      <c r="AZ81" s="25">
        <f t="shared" si="248"/>
        <v>-8.4163731475921488E-2</v>
      </c>
      <c r="BA81" s="25">
        <f t="shared" si="249"/>
        <v>0.66639839034205228</v>
      </c>
      <c r="BB81" s="25">
        <f t="shared" si="250"/>
        <v>-0.21371649360057954</v>
      </c>
      <c r="BC81" s="25" t="e">
        <f t="shared" ca="1" si="251"/>
        <v>#NAME?</v>
      </c>
      <c r="BD81" s="25" t="e">
        <f t="shared" ca="1" si="252"/>
        <v>#NAME?</v>
      </c>
      <c r="BE81" s="25" t="e">
        <f t="shared" ca="1" si="253"/>
        <v>#NAME?</v>
      </c>
      <c r="BF81" s="25" t="e">
        <f t="shared" ca="1" si="292"/>
        <v>#NAME?</v>
      </c>
      <c r="BG81" s="25" t="e">
        <f t="shared" ca="1" si="254"/>
        <v>#NAME?</v>
      </c>
      <c r="BH81" s="25" t="e">
        <f t="shared" si="255"/>
        <v>#VALUE!</v>
      </c>
      <c r="BJ81" s="25">
        <f t="shared" si="256"/>
        <v>0.19596757908421203</v>
      </c>
      <c r="BK81" s="25">
        <f t="shared" si="257"/>
        <v>0.17479074347612014</v>
      </c>
      <c r="BL81" s="25">
        <f t="shared" si="258"/>
        <v>0.26451612903225807</v>
      </c>
      <c r="BM81" s="25">
        <f t="shared" si="259"/>
        <v>0.18653680893726726</v>
      </c>
      <c r="BN81" s="25" t="e">
        <f t="shared" ca="1" si="260"/>
        <v>#NAME?</v>
      </c>
      <c r="BO81" s="25" t="e">
        <f t="shared" ca="1" si="261"/>
        <v>#NAME?</v>
      </c>
      <c r="BP81" s="25" t="e">
        <f t="shared" ca="1" si="262"/>
        <v>#NAME?</v>
      </c>
      <c r="BQ81" s="25" t="e">
        <f t="shared" ca="1" si="263"/>
        <v>#NAME?</v>
      </c>
      <c r="BR81" s="15" t="str">
        <f>_xll.BDH(C81,"EARN_FOR_COMMON","FY 2009","FY 2009","Currency=USD","Period=FY","BEST_FPERIOD_OVERRIDE=FY","FILING_STATUS=MR","SCALING_FORMAT=MLN","FA_ADJUSTED=Adjusted","Sort=A","Dates=H","DateFormat=P","Fill=—","Direction=H","UseDPDF=Y")</f>
        <v>—</v>
      </c>
      <c r="BS81" s="15">
        <f>_xll.BDH(C81,"EARN_FOR_COMMON","FY 2019","FY 2019","Currency=USD","Period=FY","BEST_FPERIOD_OVERRIDE=FY","FILING_STATUS=MR","SCALING_FORMAT=MLN","FA_ADJUSTED=Adjusted","Sort=A","Dates=H","DateFormat=P","Fill=—","Direction=H","UseDPDF=Y")</f>
        <v>496</v>
      </c>
      <c r="BT81" s="15">
        <f>_xll.BDH(C81,"EARN_FOR_COMMON","FY 2020","FY 2020","Currency=USD","Period=FY","BEST_FPERIOD_OVERRIDE=FY","FILING_STATUS=MR","SCALING_FORMAT=MLN","FA_ADJUSTED=Adjusted","Sort=A","Dates=H","DateFormat=P","Fill=—","Direction=H","UseDPDF=Y")</f>
        <v>973</v>
      </c>
      <c r="BU81" s="15">
        <f>_xll.BDH(C81,"EARN_FOR_COMMON","FY 2021","FY 2021","Currency=USD","Period=FY","BEST_FPERIOD_OVERRIDE=FY","FILING_STATUS=MR","SCALING_FORMAT=MLN","FA_ADJUSTED=Adjusted","Sort=A","Dates=H","DateFormat=P","Fill=—","Direction=H","UseDPDF=Y")</f>
        <v>1080</v>
      </c>
      <c r="BV81" s="15">
        <f>_xll.BDH(C81,"EARN_FOR_COMMON","FY 2022","FY 2022","Currency=USD","Period=FY","BEST_FPERIOD_OVERRIDE=FY","FILING_STATUS=MR","SCALING_FORMAT=MLN","FA_ADJUSTED=Adjusted","Sort=A","Dates=H","DateFormat=P","Fill=—","Direction=H","UseDPDF=Y")</f>
        <v>1409</v>
      </c>
      <c r="BW81" s="15" t="e">
        <f ca="1">+_xll.BDP($C81,BW$15,"BEST_FPERIOD_OVERRIDE="&amp;BW$16)</f>
        <v>#NAME?</v>
      </c>
      <c r="BX81" s="15" t="e">
        <f ca="1">+_xll.BDP($C81,BX$15,"BEST_FPERIOD_OVERRIDE="&amp;BX$16)</f>
        <v>#NAME?</v>
      </c>
      <c r="BY81" s="15" t="e">
        <f ca="1">+_xll.BDP($C81,BY$15,"BEST_FPERIOD_OVERRIDE="&amp;BY$16)</f>
        <v>#NAME?</v>
      </c>
      <c r="BZ81" s="15" t="e">
        <f ca="1">+_xll.BDP($C81,BZ$15,"BEST_FPERIOD_OVERRIDE="&amp;BZ$16)</f>
        <v>#NAME?</v>
      </c>
      <c r="CB81" s="25">
        <f t="shared" si="264"/>
        <v>0.96169354838709675</v>
      </c>
      <c r="CC81" s="25">
        <f t="shared" si="265"/>
        <v>0.10996916752312447</v>
      </c>
      <c r="CD81" s="25">
        <f t="shared" si="266"/>
        <v>0.30462962962962958</v>
      </c>
      <c r="CE81" s="25" t="e">
        <f t="shared" ca="1" si="267"/>
        <v>#NAME?</v>
      </c>
      <c r="CF81" s="25" t="e">
        <f t="shared" ca="1" si="268"/>
        <v>#NAME?</v>
      </c>
      <c r="CG81" s="25" t="e">
        <f t="shared" ca="1" si="269"/>
        <v>#NAME?</v>
      </c>
      <c r="CH81" s="25" t="e">
        <f t="shared" ca="1" si="293"/>
        <v>#NAME?</v>
      </c>
      <c r="CI81" s="25" t="e">
        <f t="shared" ca="1" si="270"/>
        <v>#NAME?</v>
      </c>
      <c r="CJ81" s="25" t="e">
        <f t="shared" si="271"/>
        <v>#VALUE!</v>
      </c>
      <c r="CM81" s="25">
        <f t="shared" si="294"/>
        <v>3.5822620251336125E-2</v>
      </c>
      <c r="CN81" s="25">
        <f t="shared" si="295"/>
        <v>6.8439192516001973E-2</v>
      </c>
      <c r="CO81" s="25">
        <f t="shared" si="296"/>
        <v>6.898754391568189E-2</v>
      </c>
      <c r="CP81" s="25">
        <f t="shared" si="297"/>
        <v>8.0721856201661418E-2</v>
      </c>
      <c r="CQ81" s="25" t="e">
        <f t="shared" ca="1" si="298"/>
        <v>#NAME?</v>
      </c>
      <c r="CR81" s="25" t="e">
        <f t="shared" ca="1" si="299"/>
        <v>#NAME?</v>
      </c>
      <c r="CS81" s="25" t="e">
        <f t="shared" ca="1" si="300"/>
        <v>#NAME?</v>
      </c>
      <c r="CT81" s="15" t="e">
        <f t="shared" ca="1" si="301"/>
        <v>#NAME?</v>
      </c>
      <c r="CU81" s="25">
        <f>_xll.BDH($C81,"RETURN_ON_INV_CAPITAL","FY 2019","FY 2019","Currency=USD","Period=FY","BEST_FPERIOD_OVERRIDE=FY","FILING_STATUS=MR","FA_ADJUSTED=GAAP","Sort=A","Dates=H","DateFormat=P","Fill=—","Direction=H","UseDPDF=Y")/100</f>
        <v>-2.944E-3</v>
      </c>
      <c r="CV81" s="25">
        <f>_xll.BDH($C81,"RETURN_ON_INV_CAPITAL","FY 2020","FY 2020","Currency=USD","Period=FY","BEST_FPERIOD_OVERRIDE=FY","FILING_STATUS=MR","FA_ADJUSTED=GAAP","Sort=A","Dates=H","DateFormat=P","Fill=—","Direction=H","UseDPDF=Y")/100</f>
        <v>2.9746000000000002E-2</v>
      </c>
      <c r="CW81" s="25">
        <f>_xll.BDH($C81,"RETURN_ON_INV_CAPITAL","FY 2021","FY 2021","Currency=USD","Period=FY","BEST_FPERIOD_OVERRIDE=FY","FILING_STATUS=MR","FA_ADJUSTED=GAAP","Sort=A","Dates=H","DateFormat=P","Fill=—","Direction=H","UseDPDF=Y")/100</f>
        <v>6.5742999999999996E-2</v>
      </c>
      <c r="CX81" s="25">
        <f>_xll.BDH(C81,"RETURN_COM_EQY","FY 2022","FY 2022","Currency=USD","Period=FY","BEST_FPERIOD_OVERRIDE=FY","FILING_STATUS=MR","FA_ADJUSTED=GAAP","Sort=A","Dates=H","DateFormat=P","Fill=—","Direction=H","UseDPDF=Y")/100</f>
        <v>4.5259000000000001E-2</v>
      </c>
      <c r="CZ81" s="15">
        <f>_xll.BDH($C81,"RETURN_COM_EQY","FY 2019","FY 2019","Currency=USD","Period=FY","BEST_FPERIOD_OVERRIDE=FY","FILING_STATUS=MR","FA_ADJUSTED=GAAP","Sort=A","Dates=H","DateFormat=P","Fill=—","Direction=H","UseDPDF=Y")/100</f>
        <v>-1.9379999999999998E-2</v>
      </c>
      <c r="DA81" s="15">
        <f>_xll.BDH($C81,"RETURN_COM_EQY","FY 2020","FY 2020","Currency=USD","Period=FY","BEST_FPERIOD_OVERRIDE=FY","FILING_STATUS=MR","FA_ADJUSTED=GAAP","Sort=A","Dates=H","DateFormat=P","Fill=—","Direction=H","UseDPDF=Y")/100</f>
        <v>2.7720999999999999E-2</v>
      </c>
      <c r="DB81" s="15">
        <f>_xll.BDH($C81,"RETURN_COM_EQY","FY 2021","FY 2021","Currency=USD","Period=FY","BEST_FPERIOD_OVERRIDE=FY","FILING_STATUS=MR","FA_ADJUSTED=GAAP","Sort=A","Dates=H","DateFormat=P","Fill=—","Direction=H","UseDPDF=Y")/100</f>
        <v>7.0068999999999992E-2</v>
      </c>
      <c r="DC81" s="25">
        <f>_xll.BDH(C81,"RETURN_COM_EQY","FY 2022","FY 2022","Currency=USD","Period=FY","BEST_FPERIOD_OVERRIDE=FY","FILING_STATUS=MR","FA_ADJUSTED=GAAP","Sort=A","Dates=H","DateFormat=P","Fill=—","Direction=H","UseDPDF=Y")</f>
        <v>4.5259</v>
      </c>
      <c r="DD81" s="15" t="e">
        <f ca="1">(_xll.BDP(C81,"BEST_ROE","best_fperiod_override=23Y"))/100</f>
        <v>#NAME?</v>
      </c>
      <c r="DF81" s="25" t="e">
        <f ca="1">(_xll.BDP($C81,"BEST_DIV_YLD","best_fperiod_override=19Y"))/100</f>
        <v>#NAME?</v>
      </c>
      <c r="DG81" s="25" t="e">
        <f ca="1">(_xll.BDP($C81,"BEST_DIV_YLD","best_fperiod_override=20Y"))/100</f>
        <v>#NAME?</v>
      </c>
      <c r="DH81" s="25" t="e">
        <f ca="1">(_xll.BDP($C81,"BEST_DIV_YLD","best_fperiod_override=21Y"))/100</f>
        <v>#NAME?</v>
      </c>
      <c r="DI81" s="25" t="e">
        <f ca="1">(_xll.BDP($C81,"BEST_DIV_YLD","best_fperiod_override=22Y"))/100</f>
        <v>#NAME?</v>
      </c>
      <c r="DJ81" s="25" t="e">
        <f ca="1">(_xll.BDP($C81,"BEST_DIV_YLD","best_fperiod_override=23Y"))/100</f>
        <v>#NAME?</v>
      </c>
      <c r="DL81" s="48" t="e" cm="1">
        <f t="array" aca="1" ref="DL81" ca="1">_xll.BDP($C81,$DL$12)/1000</f>
        <v>#NAME?</v>
      </c>
      <c r="DM81" s="48" t="e" cm="1">
        <f t="array" aca="1" ref="DM81" ca="1">_xll.BDP($C81,$DL$13)*1000</f>
        <v>#NAME?</v>
      </c>
      <c r="DN81" s="48" t="e">
        <f t="shared" ca="1" si="273"/>
        <v>#NAME?</v>
      </c>
      <c r="DO81" s="48" t="e" cm="1">
        <f t="array" aca="1" ref="DO81" ca="1">_xll.BDP($C81,$DL$15)*1000</f>
        <v>#NAME?</v>
      </c>
      <c r="DQ81" s="15" t="e" cm="1">
        <f t="array" aca="1" ref="DQ81" ca="1">_xll.BDP(C81,"WACC")</f>
        <v>#NAME?</v>
      </c>
      <c r="DR81" s="15" t="e" cm="1">
        <f t="array" aca="1" ref="DR81" ca="1">_xll.BDP(C81,"WACC_COST_EQUITY")</f>
        <v>#NAME?</v>
      </c>
      <c r="DS81" s="15" t="e" cm="1">
        <f t="array" aca="1" ref="DS81" ca="1">_xll.BDP(C81,"WACC_COST_EQUITY")</f>
        <v>#NAME?</v>
      </c>
      <c r="DU81" s="15" t="e" cm="1">
        <f t="array" aca="1" ref="DU81" ca="1">_xll.BDP(C81,"BEST_PE_RATIO")</f>
        <v>#NAME?</v>
      </c>
      <c r="DV81" s="15" t="e" cm="1">
        <f t="array" aca="1" ref="DV81" ca="1">_xll.BDP(C81,"FIVE_YR_AVG_PRICE_EARNINGS")</f>
        <v>#NAME?</v>
      </c>
      <c r="DW81" s="15" t="e" cm="1">
        <f t="array" aca="1" ref="DW81" ca="1">_xll.BDP(C81,"10_YEAR_MOVING_AVERAGE_PE")</f>
        <v>#NAME?</v>
      </c>
      <c r="DY81" s="15" t="e" cm="1">
        <f t="array" aca="1" ref="DY81" ca="1">_xll.BDP(C81,"BEST_CUR_EV_TO_EBITDA")</f>
        <v>#NAME?</v>
      </c>
      <c r="DZ81" s="15" t="e" cm="1">
        <f t="array" aca="1" ref="DZ81" ca="1">_xll.BDP(C81,"FIVE_YEAR_AVG_EV_TO_T12_EBITDA")</f>
        <v>#NAME?</v>
      </c>
      <c r="EB81" s="15" t="e" cm="1">
        <f t="array" aca="1" ref="EB81" ca="1">_xll.BDP(C81,"BEST_PX_BPS_RATIO")</f>
        <v>#NAME?</v>
      </c>
      <c r="EC81" s="15" t="e" cm="1">
        <f t="array" aca="1" ref="EC81" ca="1">_xll.BDP(C81,"FIVE_YEAR_AVG_PRICE_BOOK")</f>
        <v>#NAME?</v>
      </c>
      <c r="ED81" s="15" t="e" cm="1">
        <f t="array" aca="1" ref="ED81" ca="1">_xll.BDP(C81,"EV_TO_T12M_SALES")</f>
        <v>#NAME?</v>
      </c>
      <c r="EE81" s="15" t="e" cm="1">
        <f t="array" aca="1" ref="EE81" ca="1">_xll.BDP(C81,"AVERAGE_EV_TO_T12M_SALES")</f>
        <v>#NAME?</v>
      </c>
      <c r="EF81" s="15" t="e">
        <f ca="1">_xll.BDP(C81,"BEST_CURRENT_EV_BEST_SALES","best_fperiod_override=23Y")</f>
        <v>#NAME?</v>
      </c>
      <c r="EH81" s="15" t="e" cm="1">
        <f t="array" aca="1" ref="EH81" ca="1">_xll.BDP(C81,"CF_FREE_CASH_FLOW")</f>
        <v>#NAME?</v>
      </c>
      <c r="EI81" s="15" t="e" cm="1">
        <f t="array" aca="1" ref="EI81" ca="1">_xll.BDP(C81,"FREE_CASH_FLOW_YIELD")/100</f>
        <v>#NAME?</v>
      </c>
      <c r="EJ81" s="15" t="e" cm="1">
        <f t="array" aca="1" ref="EJ81" ca="1">_xll.BDP(C81,"TRAIL_12M_FREE_CASH_FLOW_PER_SH")</f>
        <v>#NAME?</v>
      </c>
      <c r="EL81" s="15" t="e" cm="1">
        <f t="array" aca="1" ref="EL81" ca="1">_xll.BDP(C81,"CF_CASH_FROM_OPER")</f>
        <v>#NAME?</v>
      </c>
      <c r="EM81" s="15" t="e" cm="1">
        <f t="array" aca="1" ref="EM81" ca="1">_xll.BDP(C81,"CF_CASH_FROM_INV_ACT")</f>
        <v>#NAME?</v>
      </c>
      <c r="EN81" s="15" t="e" cm="1">
        <f t="array" aca="1" ref="EN81" ca="1">_xll.BDP(C81,"CF_CASH_FROM_FNC_ACT")</f>
        <v>#NAME?</v>
      </c>
      <c r="EP81" s="15" t="e" cm="1">
        <f t="array" aca="1" ref="EP81" ca="1">_xll.BDP(C81,"TOT_ANALYST_REC")</f>
        <v>#NAME?</v>
      </c>
      <c r="EQ81" s="15" t="e" cm="1">
        <f t="array" aca="1" ref="EQ81" ca="1">_xll.BDP(C81,"TOT_BUY_REC")</f>
        <v>#NAME?</v>
      </c>
      <c r="ER81" s="15" t="e" cm="1">
        <f t="array" aca="1" ref="ER81" ca="1">_xll.BDP(C81,"TOT_HOLD_REC")</f>
        <v>#NAME?</v>
      </c>
      <c r="ES81" s="15" t="e" cm="1">
        <f t="array" aca="1" ref="ES81" ca="1">_xll.BDP(C81,"TOT_SELL_REC")</f>
        <v>#NAME?</v>
      </c>
      <c r="ET81" s="15" t="e" cm="1">
        <f t="array" aca="1" ref="ET81" ca="1">_xll.BDP(C81,"EQY_REC_CONS")</f>
        <v>#NAME?</v>
      </c>
      <c r="EV81" s="15" t="e" cm="1">
        <f t="array" aca="1" ref="EV81" ca="1">_xll.BDP(C81,"BEST_TARGET_HI")</f>
        <v>#NAME?</v>
      </c>
      <c r="EW81" s="15" t="e" cm="1">
        <f t="array" aca="1" ref="EW81" ca="1">_xll.BDP(C81,"BEST_TARGET_LO")</f>
        <v>#NAME?</v>
      </c>
      <c r="EX81" s="15" t="e" cm="1">
        <f t="array" aca="1" ref="EX81" ca="1">_xll.BDP(C81,"BEST_TARGET_MEDIAN")</f>
        <v>#NAME?</v>
      </c>
      <c r="EZ81" s="15" t="e" cm="1">
        <f t="array" aca="1" ref="EZ81" ca="1">_xll.BDP(C81,"BEST_TARGET_1WK_CHG")</f>
        <v>#NAME?</v>
      </c>
      <c r="FA81" s="15" t="e" cm="1">
        <f t="array" aca="1" ref="FA81" ca="1">_xll.BDP(C81,"BEST_TARGET_4WK_CHG")</f>
        <v>#NAME?</v>
      </c>
      <c r="FB81" s="15" t="e" cm="1">
        <f t="array" aca="1" ref="FB81" ca="1">_xll.BDP(C81,"BEST_TARGET_3MO_CHG")</f>
        <v>#NAME?</v>
      </c>
      <c r="FC81" s="15" t="e" cm="1">
        <f t="array" aca="1" ref="FC81" ca="1">_xll.BDP(C81,"BEST_TARGET_6MO_CHG")</f>
        <v>#NAME?</v>
      </c>
      <c r="FE81" s="15" t="e" cm="1">
        <f t="array" aca="1" ref="FE81" ca="1">_xll.BDP(C81,"ANNOUNCEMENT_DT")</f>
        <v>#NAME?</v>
      </c>
      <c r="FF81" s="15" t="e" cm="1">
        <f t="array" aca="1" ref="FF81" ca="1">_xll.BDP(C81,"EXPECTED_REPORT_DT")</f>
        <v>#NAME?</v>
      </c>
      <c r="FG81" s="15" t="e" cm="1">
        <f t="array" aca="1" ref="FG81" ca="1">_xll.BDP(C81,"EARNINGS_RELATED_IMPLIED_MOVE")</f>
        <v>#NAME?</v>
      </c>
      <c r="FI81" s="15" t="e" cm="1">
        <f t="array" aca="1" ref="FI81" ca="1">_xll.BDP(C81,"SALES_SURPRISE_LAST_QTR")</f>
        <v>#NAME?</v>
      </c>
      <c r="FJ81" s="15" t="e" cm="1">
        <f t="array" aca="1" ref="FJ81" ca="1">_xll.BDP(C81,"EPS_SURPRISE_LAST_QTR")</f>
        <v>#NAME?</v>
      </c>
      <c r="FL81" s="15" t="e">
        <f ca="1">(_xll.BDP(C81,"VOLUME_AVG_5D"))/1000</f>
        <v>#NAME?</v>
      </c>
      <c r="FM81" s="15" t="e">
        <f ca="1">(_xll.BDP(C81,"VOLUME_AVG_3M"))/1000</f>
        <v>#NAME?</v>
      </c>
      <c r="FN81" s="15" t="e">
        <f ca="1">(_xll.BDP(C81,"VOLUME_AVG_6M"))/1000</f>
        <v>#NAME?</v>
      </c>
      <c r="FP81" s="15" t="e" cm="1">
        <f t="array" aca="1" ref="FP81" ca="1">_xll.BDP(C81,"CIE_DES")</f>
        <v>#NAME?</v>
      </c>
      <c r="FQ81" s="15" t="s">
        <v>906</v>
      </c>
      <c r="FS81" s="15" t="e" cm="1">
        <f t="array" aca="1" ref="FS81" ca="1">_xll.BDP(C81,"HIGH_52WEEK")</f>
        <v>#NAME?</v>
      </c>
      <c r="FT81" s="15" t="e" cm="1">
        <f t="array" aca="1" ref="FT81" ca="1">_xll.BDP(C81,"LOW_52WEEK")</f>
        <v>#NAME?</v>
      </c>
      <c r="FV81" s="15" t="e" cm="1">
        <f t="array" aca="1" ref="FV81" ca="1">_xll.BDP(C81,"CHG_PCT_WTD")</f>
        <v>#NAME?</v>
      </c>
      <c r="FW81" s="15" t="e" cm="1">
        <f t="array" aca="1" ref="FW81" ca="1">_xll.BDP(C81,"CHG_PCT_MTD")</f>
        <v>#NAME?</v>
      </c>
      <c r="FX81" s="15" t="e" cm="1">
        <f t="array" aca="1" ref="FX81" ca="1">_xll.BDP(C81,"CHG_PCT_YTD")</f>
        <v>#NAME?</v>
      </c>
      <c r="FY81" s="15" t="e" cm="1">
        <f t="array" aca="1" ref="FY81" ca="1">_xll.BDP(C81,"CHG_PCT_1YR")</f>
        <v>#NAME?</v>
      </c>
      <c r="GA81" s="15" t="e">
        <f ca="1">_xll.BDP($C81,"BEST_NET_DEBT","best_fperiod_override=19Y")</f>
        <v>#NAME?</v>
      </c>
      <c r="GB81" s="15" t="e">
        <f ca="1">_xll.BDP($C81,"BEST_NET_DEBT","best_fperiod_override=20Y")</f>
        <v>#NAME?</v>
      </c>
      <c r="GC81" s="15" t="e">
        <f ca="1">_xll.BDP($C81,"BEST_NET_DEBT","best_fperiod_override=21Y")</f>
        <v>#NAME?</v>
      </c>
      <c r="GD81" s="15" t="e">
        <f ca="1">_xll.BDP($C81,"BEST_NET_DEBT","best_fperiod_override=22Y")</f>
        <v>#NAME?</v>
      </c>
      <c r="GE81" s="15" t="e">
        <f ca="1">_xll.BDP($C81,"BEST_NET_DEBT","best_fperiod_override=23Y")</f>
        <v>#NAME?</v>
      </c>
      <c r="GG81" s="15" t="e">
        <f t="shared" ca="1" si="274"/>
        <v>#NAME?</v>
      </c>
      <c r="GH81" s="15" t="e">
        <f t="shared" ca="1" si="275"/>
        <v>#NAME?</v>
      </c>
      <c r="GI81" s="15" t="e">
        <f t="shared" ca="1" si="276"/>
        <v>#NAME?</v>
      </c>
      <c r="GJ81" s="15" t="e">
        <f t="shared" ca="1" si="277"/>
        <v>#NAME?</v>
      </c>
      <c r="GK81" s="15" t="e">
        <f t="shared" ca="1" si="278"/>
        <v>#NAME?</v>
      </c>
      <c r="GM81" s="15" t="e" cm="1">
        <f t="array" aca="1" ref="GM81" ca="1">_xll.BDP(C81,"NET_DEBT_TO_EBITDA")</f>
        <v>#NAME?</v>
      </c>
      <c r="GN81" s="15" t="e" cm="1">
        <f t="array" aca="1" ref="GN81" ca="1">_xll.BDP(C81,"EBIT_TO_INT_EXP")</f>
        <v>#NAME?</v>
      </c>
      <c r="GO81" s="15" t="e" cm="1">
        <f t="array" aca="1" ref="GO81" ca="1">_xll.BDP(C81,"TOT_DEBT_TO_TOT_EQY")</f>
        <v>#NAME?</v>
      </c>
      <c r="GP81" s="15" t="e" cm="1">
        <f t="array" aca="1" ref="GP81" ca="1">_xll.BDP(C81,"TOT_DEBT_TO_TOT_ASSET")</f>
        <v>#NAME?</v>
      </c>
      <c r="GQ81" s="15" t="e" cm="1">
        <f t="array" aca="1" ref="GQ81" ca="1">_xll.BDP(C81,"ALTMAN_Z_SCORE")</f>
        <v>#NAME?</v>
      </c>
      <c r="GR81" s="15" t="e" cm="1">
        <f t="array" aca="1" ref="GR81" ca="1">_xll.BDP(C81,"CASH_%_CURRENT_MARKET_CAP")</f>
        <v>#NAME?</v>
      </c>
      <c r="GS81" s="15" t="e" cm="1">
        <f t="array" aca="1" ref="GS81" ca="1">_xll.BDP(C81,"CASH_TO_TOT_ASSET")</f>
        <v>#NAME?</v>
      </c>
      <c r="GU81" s="15" t="e" cm="1">
        <f t="array" aca="1" ref="GU81" ca="1">_xll.BDP(C81,"BOARD_SIZE")</f>
        <v>#NAME?</v>
      </c>
      <c r="GV81" s="15" t="e" cm="1">
        <f t="array" aca="1" ref="GV81" ca="1">_xll.BDP(C81,"PCT_INDEPENDENT_DIRECTORS")</f>
        <v>#NAME?</v>
      </c>
      <c r="GW81" s="15" t="e" cm="1">
        <f t="array" aca="1" ref="GW81" ca="1">_xll.BDP(C81,"BOARD_MEETING_ATTENDANCE_PCT")</f>
        <v>#NAME?</v>
      </c>
      <c r="GX81" s="15" t="e" cm="1">
        <f t="array" aca="1" ref="GX81" ca="1">_xll.BDP(C81,"BOARD_MEETINGS_PER_YR")</f>
        <v>#NAME?</v>
      </c>
      <c r="GY81" s="15" t="e" cm="1">
        <f t="array" aca="1" ref="GY81" ca="1">_xll.BDP(C81,"NUMBER_OF_WOMEN_ON_BOARD")</f>
        <v>#NAME?</v>
      </c>
      <c r="GZ81" s="15" t="e" cm="1">
        <f t="array" aca="1" ref="GZ81" ca="1">_xll.BDP(C81,"BOARD_AVERAGE_TENURE")</f>
        <v>#NAME?</v>
      </c>
      <c r="HA81" s="15" t="e" cm="1">
        <f t="array" aca="1" ref="HA81" ca="1">_xll.BDP(C81,"BOARD_AVERAGE_AGE")</f>
        <v>#NAME?</v>
      </c>
      <c r="HC81" s="15" t="e" cm="1">
        <f t="array" aca="1" ref="HC81" ca="1">_xll.BDP(C81,"TOT_COMP_AW_TO_CEO_&amp;_EQUIV")</f>
        <v>#NAME?</v>
      </c>
      <c r="HD81" s="15" t="e" cm="1">
        <f t="array" aca="1" ref="HD81" ca="1">_xll.BDP(C81,"TOT_COMPENSATION_AW_TO_EXECS")</f>
        <v>#NAME?</v>
      </c>
      <c r="HE81" s="15" t="e" cm="1">
        <f t="array" aca="1" ref="HE81" ca="1">_xll.BDP(C81,"CF_STOCK_BASED_COMPENSATION")</f>
        <v>#NAME?</v>
      </c>
      <c r="HF81" s="15" t="e" cm="1">
        <f t="array" aca="1" ref="HF81" ca="1">_xll.BDP(C81,"AVERAGE_BOD_TOTAL_COMPENSATION")</f>
        <v>#NAME?</v>
      </c>
      <c r="HH81" s="15" t="e" cm="1">
        <f t="array" aca="1" ref="HH81" ca="1">_xll.BDP(C81,"ISS_QUALITYSCORE")</f>
        <v>#NAME?</v>
      </c>
      <c r="HK81" s="15" t="e" cm="1">
        <f t="array" aca="1" ref="HK81" ca="1">_xll.BDP(C81,"EQY_SH_OUT")</f>
        <v>#NAME?</v>
      </c>
      <c r="HL81" s="15" t="e">
        <f t="shared" ca="1" si="279"/>
        <v>#NAME?</v>
      </c>
      <c r="HN81" s="15">
        <v>8.5</v>
      </c>
      <c r="HO81" s="15">
        <v>2</v>
      </c>
      <c r="HP81" s="39" t="e">
        <f t="shared" ca="1" si="280"/>
        <v>#NAME?</v>
      </c>
      <c r="HQ81" s="15" t="e">
        <f t="shared" ca="1" si="281"/>
        <v>#NAME?</v>
      </c>
      <c r="HS81" s="15" t="e">
        <f t="shared" ca="1" si="302"/>
        <v>#NAME?</v>
      </c>
      <c r="HU81" s="15" t="e">
        <f t="shared" ca="1" si="282"/>
        <v>#NAME?</v>
      </c>
      <c r="HW81" s="15" t="e">
        <f t="shared" ca="1" si="303"/>
        <v>#NAME?</v>
      </c>
      <c r="HY81" s="39" t="e">
        <f t="shared" ca="1" si="283"/>
        <v>#NAME?</v>
      </c>
      <c r="IA81" s="15" t="e">
        <f t="shared" ca="1" si="284"/>
        <v>#NAME?</v>
      </c>
      <c r="IB81" s="15" t="e">
        <f t="shared" ca="1" si="285"/>
        <v>#NAME?</v>
      </c>
      <c r="IC81" s="15" t="e">
        <f t="shared" ca="1" si="286"/>
        <v>#NAME?</v>
      </c>
      <c r="ID81" s="15" t="e">
        <f t="shared" ca="1" si="287"/>
        <v>#NAME?</v>
      </c>
      <c r="IE81" s="39" t="e">
        <f t="shared" ca="1" si="288"/>
        <v>#NAME?</v>
      </c>
      <c r="IF81" s="39" t="e">
        <f t="shared" si="289"/>
        <v>#VALUE!</v>
      </c>
      <c r="IG81" s="39" t="e">
        <f t="shared" ca="1" si="290"/>
        <v>#NAME?</v>
      </c>
      <c r="II81" s="15">
        <f t="shared" si="304"/>
        <v>62</v>
      </c>
    </row>
    <row r="82" spans="1:243">
      <c r="A82" s="15">
        <f t="shared" si="305"/>
        <v>62</v>
      </c>
      <c r="B82" s="15" t="s">
        <v>128</v>
      </c>
      <c r="C82" s="15" t="s">
        <v>550</v>
      </c>
      <c r="D82" s="15" t="s">
        <v>127</v>
      </c>
      <c r="E82" s="15" t="str">
        <f t="shared" si="236"/>
        <v>C2OI34</v>
      </c>
      <c r="F82" s="15">
        <f t="shared" si="237"/>
        <v>62</v>
      </c>
      <c r="G82" s="15" t="str">
        <f t="shared" si="238"/>
        <v>Coinbase Global Inc</v>
      </c>
      <c r="H82" s="24">
        <v>4.0994999999999996E-4</v>
      </c>
      <c r="I82" s="15" t="e" cm="1">
        <f t="array" aca="1" ref="I82" ca="1">_xll.BDP(C82,"GICS_SECTOR_NAME")</f>
        <v>#NAME?</v>
      </c>
      <c r="J82" s="15" t="e">
        <f t="shared" ca="1" si="239"/>
        <v>#NAME?</v>
      </c>
      <c r="K82" s="46" t="e" cm="1">
        <f t="array" aca="1" ref="K82" ca="1">_xll.BDP(C82,"BEST_PE_RATIO")</f>
        <v>#NAME?</v>
      </c>
      <c r="L82" s="46" t="e" cm="1">
        <f t="array" aca="1" ref="L82" ca="1">_xll.BDP(C82,"px_last")</f>
        <v>#NAME?</v>
      </c>
      <c r="M82" s="15" t="e" cm="1">
        <f t="array" aca="1" ref="M82" ca="1">_xll.BDP(C82,"COUNTRY_FULL_NAME")</f>
        <v>#NAME?</v>
      </c>
      <c r="N82" s="15" t="e" cm="1">
        <f t="array" aca="1" ref="N82" ca="1">_xll.BDP(C82,"px_last")</f>
        <v>#NAME?</v>
      </c>
      <c r="O82" s="15" t="e" cm="1">
        <f t="array" aca="1" ref="O82" ca="1">_xll.BDP(C82,"CRNCY")</f>
        <v>#NAME?</v>
      </c>
      <c r="Q82" s="15" t="e" cm="1">
        <f t="array" aca="1" ref="Q82" ca="1">_xll.BDP(C82,"GICS_SECTOR_NAME")</f>
        <v>#NAME?</v>
      </c>
      <c r="R82" s="15" t="e" cm="1">
        <f t="array" aca="1" ref="R82" ca="1">_xll.BDP(C82,"GICS_INDUSTRY_NAME")</f>
        <v>#NAME?</v>
      </c>
      <c r="S82" s="15" t="e" cm="1">
        <f t="array" aca="1" ref="S82" ca="1">_xll.BDP(C82,"GICS_INDUSTRY_GROUP_NAME")</f>
        <v>#NAME?</v>
      </c>
      <c r="T82" s="15" t="e" cm="1">
        <f t="array" aca="1" ref="T82" ca="1">_xll.BDP(C82,"GICS_SUB_INDUSTRY_NAME")</f>
        <v>#NAME?</v>
      </c>
      <c r="U82" s="15" t="s">
        <v>1521</v>
      </c>
      <c r="V82" s="15" t="str">
        <f>_xll.BDH(C82,"SALES_REV_TURN","FY 2009","FY 2009","Currency=USD","Period=FY","BEST_FPERIOD_OVERRIDE=FY","FILING_STATUS=MR","SCALING_FORMAT=MLN","FA_ADJUSTED=Adjusted","Sort=A","Dates=H","DateFormat=P","Fill=—","Direction=H","UseDPDF=Y")</f>
        <v>—</v>
      </c>
      <c r="W82" s="15">
        <f>_xll.BDH(C82,"SALES_REV_TURN","FY 2019","FY 2019","Currency=USD","Period=FY","BEST_FPERIOD_OVERRIDE=FY","FILING_STATUS=MR","SCALING_FORMAT=MLN","FA_ADJUSTED=Adjusted","Sort=A","Dates=H","DateFormat=P","Fill=—","Direction=H","UseDPDF=Y")</f>
        <v>533.73500000000001</v>
      </c>
      <c r="X82" s="15">
        <f>_xll.BDH(C82,"SALES_REV_TURN","FY 2020","FY 2020","Currency=USD","Period=FY","BEST_FPERIOD_OVERRIDE=FY","FILING_STATUS=MR","SCALING_FORMAT=MLN","FA_ADJUSTED=Adjusted","Sort=A","Dates=H","DateFormat=P","Fill=—","Direction=H","UseDPDF=Y")</f>
        <v>1277.481</v>
      </c>
      <c r="Y82" s="15">
        <f>_xll.BDH(C82,"SALES_REV_TURN","FY 2021","FY 2021","Currency=USD","Period=FY","BEST_FPERIOD_OVERRIDE=FY","FILING_STATUS=MR","SCALING_FORMAT=MLN","FA_ADJUSTED=Adjusted","Sort=A","Dates=H","DateFormat=P","Fill=—","Direction=H","UseDPDF=Y")</f>
        <v>7839.4440000000004</v>
      </c>
      <c r="Z82" s="15">
        <f>_xll.BDH(C82,"SALES_REV_TURN","FY 2022","FY 2022","Currency=USD","Period=FY","BEST_FPERIOD_OVERRIDE=FY","FILING_STATUS=MR","SCALING_FORMAT=MLN","FA_ADJUSTED=Adjusted","Sort=A","Dates=H","DateFormat=P","Fill=—","Direction=H","UseDPDF=Y")</f>
        <v>3194.2080000000001</v>
      </c>
      <c r="AA82" s="15" t="e">
        <f ca="1">+_xll.BDP($C82,AA$15,"BEST_FPERIOD_OVERRIDE="&amp;AA$16)</f>
        <v>#NAME?</v>
      </c>
      <c r="AB82" s="15" t="e">
        <f ca="1">+_xll.BDP($C82,AB$15,"BEST_FPERIOD_OVERRIDE="&amp;AB$16)</f>
        <v>#NAME?</v>
      </c>
      <c r="AC82" s="15" t="e">
        <f ca="1">+_xll.BDP($C82,AC$15,"BEST_FPERIOD_OVERRIDE="&amp;AC$16)</f>
        <v>#NAME?</v>
      </c>
      <c r="AD82" s="15" t="e">
        <f ca="1">+_xll.BDP($C82,AD$15,"BEST_FPERIOD_OVERRIDE="&amp;AD$16)</f>
        <v>#NAME?</v>
      </c>
      <c r="AF82" s="25">
        <f t="shared" si="240"/>
        <v>1.3934742896755878</v>
      </c>
      <c r="AG82" s="25">
        <f t="shared" si="241"/>
        <v>5.1366423453656065</v>
      </c>
      <c r="AH82" s="25">
        <f t="shared" si="242"/>
        <v>-0.59254661427519606</v>
      </c>
      <c r="AI82" s="25" t="e">
        <f t="shared" ca="1" si="243"/>
        <v>#NAME?</v>
      </c>
      <c r="AJ82" s="25" t="e">
        <f t="shared" ca="1" si="244"/>
        <v>#NAME?</v>
      </c>
      <c r="AK82" s="25" t="e">
        <f t="shared" ca="1" si="245"/>
        <v>#NAME?</v>
      </c>
      <c r="AL82" s="25" t="e">
        <f t="shared" ca="1" si="291"/>
        <v>#NAME?</v>
      </c>
      <c r="AM82" s="25" t="e">
        <f t="shared" ca="1" si="246"/>
        <v>#NAME?</v>
      </c>
      <c r="AN82" s="25" t="e">
        <f t="shared" si="247"/>
        <v>#VALUE!</v>
      </c>
      <c r="AP82" s="15" t="str">
        <f>_xll.BDH(C82,"EBITDA","FY 2009","FY 2009","Currency=USD","Period=FY","BEST_FPERIOD_OVERRIDE=FY","FILING_STATUS=MR","SCALING_FORMAT=MLN","FA_ADJUSTED=Adjusted","Sort=A","Dates=H","DateFormat=P","Fill=—","Direction=H","UseDPDF=Y")</f>
        <v>—</v>
      </c>
      <c r="AQ82" s="15">
        <f>_xll.BDH(C82,"EBITDA","FY 2019","FY 2019","Currency=USD","Period=FY","BEST_FPERIOD_OVERRIDE=FY","FILING_STATUS=MR","SCALING_FORMAT=MLN","FA_ADJUSTED=Adjusted","Sort=A","Dates=H","DateFormat=P","Fill=—","Direction=H","UseDPDF=Y")</f>
        <v>99.406000000000006</v>
      </c>
      <c r="AR82" s="15">
        <f>_xll.BDH(C82,"EBITDA","FY 2020","FY 2020","Currency=USD","Period=FY","BEST_FPERIOD_OVERRIDE=FY","FILING_STATUS=MR","SCALING_FORMAT=MLN","FA_ADJUSTED=Adjusted","Sort=A","Dates=H","DateFormat=P","Fill=—","Direction=H","UseDPDF=Y")</f>
        <v>614.36800000000005</v>
      </c>
      <c r="AS82" s="15">
        <f>_xll.BDH(C82,"EBITDA","FY 2021","FY 2021","Currency=USD","Period=FY","BEST_FPERIOD_OVERRIDE=FY","FILING_STATUS=MR","SCALING_FORMAT=MLN","FA_ADJUSTED=Adjusted","Sort=A","Dates=H","DateFormat=P","Fill=—","Direction=H","UseDPDF=Y")</f>
        <v>4562.1400000000003</v>
      </c>
      <c r="AT82" s="15">
        <f>_xll.BDH(C82,"EBITDA","FY 2022","FY 2022","Currency=USD","Period=FY","BEST_FPERIOD_OVERRIDE=FY","FILING_STATUS=MR","SCALING_FORMAT=MLN","FA_ADJUSTED=Adjusted","Sort=A","Dates=H","DateFormat=P","Fill=—","Direction=H","UseDPDF=Y")</f>
        <v>-1165.569</v>
      </c>
      <c r="AU82" s="15" t="e">
        <f ca="1">+_xll.BDP($C82,AU$15,"BEST_FPERIOD_OVERRIDE="&amp;AU$16)</f>
        <v>#NAME?</v>
      </c>
      <c r="AV82" s="15" t="e">
        <f ca="1">+_xll.BDP($C82,AV$15,"BEST_FPERIOD_OVERRIDE="&amp;AV$16)</f>
        <v>#NAME?</v>
      </c>
      <c r="AW82" s="15" t="e">
        <f ca="1">+_xll.BDP($C82,AW$15,"BEST_FPERIOD_OVERRIDE="&amp;AW$16)</f>
        <v>#NAME?</v>
      </c>
      <c r="AX82" s="15" t="e">
        <f ca="1">+_xll.BDP($C82,AX$15,"BEST_FPERIOD_OVERRIDE="&amp;AX$16)</f>
        <v>#NAME?</v>
      </c>
      <c r="AZ82" s="25">
        <f t="shared" si="248"/>
        <v>5.1803915256624347</v>
      </c>
      <c r="BA82" s="25">
        <f t="shared" si="249"/>
        <v>6.4257448304599194</v>
      </c>
      <c r="BB82" s="25">
        <f t="shared" si="250"/>
        <v>-1.2554873370830355</v>
      </c>
      <c r="BC82" s="25" t="e">
        <f t="shared" ca="1" si="251"/>
        <v>#NAME?</v>
      </c>
      <c r="BD82" s="25" t="e">
        <f t="shared" ca="1" si="252"/>
        <v>#NAME?</v>
      </c>
      <c r="BE82" s="25" t="e">
        <f t="shared" ca="1" si="253"/>
        <v>#NAME?</v>
      </c>
      <c r="BF82" s="25" t="e">
        <f t="shared" ca="1" si="292"/>
        <v>#NAME?</v>
      </c>
      <c r="BG82" s="25" t="e">
        <f t="shared" ca="1" si="254"/>
        <v>#NAME?</v>
      </c>
      <c r="BH82" s="25" t="e">
        <f t="shared" si="255"/>
        <v>#VALUE!</v>
      </c>
      <c r="BJ82" s="25">
        <f t="shared" si="256"/>
        <v>0.18624598349368132</v>
      </c>
      <c r="BK82" s="25">
        <f t="shared" si="257"/>
        <v>0.48092143836190132</v>
      </c>
      <c r="BL82" s="25">
        <f t="shared" si="258"/>
        <v>0.58194688296772068</v>
      </c>
      <c r="BM82" s="25">
        <f t="shared" si="259"/>
        <v>-0.36490078291707989</v>
      </c>
      <c r="BN82" s="25" t="e">
        <f t="shared" ca="1" si="260"/>
        <v>#NAME?</v>
      </c>
      <c r="BO82" s="25" t="e">
        <f t="shared" ca="1" si="261"/>
        <v>#NAME?</v>
      </c>
      <c r="BP82" s="25" t="e">
        <f t="shared" ca="1" si="262"/>
        <v>#NAME?</v>
      </c>
      <c r="BQ82" s="25" t="e">
        <f t="shared" ca="1" si="263"/>
        <v>#NAME?</v>
      </c>
      <c r="BR82" s="15" t="str">
        <f>_xll.BDH(C82,"EARN_FOR_COMMON","FY 2009","FY 2009","Currency=USD","Period=FY","BEST_FPERIOD_OVERRIDE=FY","FILING_STATUS=MR","SCALING_FORMAT=MLN","FA_ADJUSTED=Adjusted","Sort=A","Dates=H","DateFormat=P","Fill=—","Direction=H","UseDPDF=Y")</f>
        <v>—</v>
      </c>
      <c r="BS82" s="15">
        <f>_xll.BDH(C82,"EARN_FOR_COMMON","FY 2019","FY 2019","Currency=USD","Period=FY","BEST_FPERIOD_OVERRIDE=FY","FILING_STATUS=MR","SCALING_FORMAT=MLN","FA_ADJUSTED=Adjusted","Sort=A","Dates=H","DateFormat=P","Fill=—","Direction=H","UseDPDF=Y")</f>
        <v>57.216099999999997</v>
      </c>
      <c r="BT82" s="15">
        <f>_xll.BDH(C82,"EARN_FOR_COMMON","FY 2020","FY 2020","Currency=USD","Period=FY","BEST_FPERIOD_OVERRIDE=FY","FILING_STATUS=MR","SCALING_FORMAT=MLN","FA_ADJUSTED=Adjusted","Sort=A","Dates=H","DateFormat=P","Fill=—","Direction=H","UseDPDF=Y")</f>
        <v>436.25400000000002</v>
      </c>
      <c r="BU82" s="15">
        <f>_xll.BDH(C82,"EARN_FOR_COMMON","FY 2021","FY 2021","Currency=USD","Period=FY","BEST_FPERIOD_OVERRIDE=FY","FILING_STATUS=MR","SCALING_FORMAT=MLN","FA_ADJUSTED=Adjusted","Sort=A","Dates=H","DateFormat=P","Fill=—","Direction=H","UseDPDF=Y")</f>
        <v>4695.1932999999999</v>
      </c>
      <c r="BV82" s="15">
        <f>_xll.BDH(C82,"EARN_FOR_COMMON","FY 2022","FY 2022","Currency=USD","Period=FY","BEST_FPERIOD_OVERRIDE=FY","FILING_STATUS=MR","SCALING_FORMAT=MLN","FA_ADJUSTED=Adjusted","Sort=A","Dates=H","DateFormat=P","Fill=—","Direction=H","UseDPDF=Y")</f>
        <v>-1469.4151999999999</v>
      </c>
      <c r="BW82" s="15" t="e">
        <f ca="1">+_xll.BDP($C82,BW$15,"BEST_FPERIOD_OVERRIDE="&amp;BW$16)</f>
        <v>#NAME?</v>
      </c>
      <c r="BX82" s="15" t="e">
        <f ca="1">+_xll.BDP($C82,BX$15,"BEST_FPERIOD_OVERRIDE="&amp;BX$16)</f>
        <v>#NAME?</v>
      </c>
      <c r="BY82" s="15" t="e">
        <f ca="1">+_xll.BDP($C82,BY$15,"BEST_FPERIOD_OVERRIDE="&amp;BY$16)</f>
        <v>#NAME?</v>
      </c>
      <c r="BZ82" s="15" t="e">
        <f ca="1">+_xll.BDP($C82,BZ$15,"BEST_FPERIOD_OVERRIDE="&amp;BZ$16)</f>
        <v>#NAME?</v>
      </c>
      <c r="CB82" s="25">
        <f t="shared" si="264"/>
        <v>6.6246720765658624</v>
      </c>
      <c r="CC82" s="25">
        <f t="shared" si="265"/>
        <v>9.7625220628349538</v>
      </c>
      <c r="CD82" s="25">
        <f t="shared" si="266"/>
        <v>-1.3129615984074605</v>
      </c>
      <c r="CE82" s="25" t="e">
        <f t="shared" ca="1" si="267"/>
        <v>#NAME?</v>
      </c>
      <c r="CF82" s="25" t="e">
        <f t="shared" ca="1" si="268"/>
        <v>#NAME?</v>
      </c>
      <c r="CG82" s="25" t="e">
        <f t="shared" ca="1" si="269"/>
        <v>#NAME?</v>
      </c>
      <c r="CH82" s="25" t="e">
        <f t="shared" ca="1" si="293"/>
        <v>#NAME?</v>
      </c>
      <c r="CI82" s="25" t="e">
        <f t="shared" ca="1" si="270"/>
        <v>#NAME?</v>
      </c>
      <c r="CJ82" s="25" t="e">
        <f t="shared" si="271"/>
        <v>#VALUE!</v>
      </c>
      <c r="CM82" s="25">
        <f t="shared" si="294"/>
        <v>0.10719945291202562</v>
      </c>
      <c r="CN82" s="25">
        <f t="shared" si="295"/>
        <v>0.34149548995249246</v>
      </c>
      <c r="CO82" s="25">
        <f t="shared" si="296"/>
        <v>0.59891917079833723</v>
      </c>
      <c r="CP82" s="25">
        <f t="shared" si="297"/>
        <v>-0.46002489506005867</v>
      </c>
      <c r="CQ82" s="25" t="e">
        <f t="shared" ca="1" si="298"/>
        <v>#NAME?</v>
      </c>
      <c r="CR82" s="25" t="e">
        <f t="shared" ca="1" si="299"/>
        <v>#NAME?</v>
      </c>
      <c r="CS82" s="25" t="e">
        <f t="shared" ca="1" si="300"/>
        <v>#NAME?</v>
      </c>
      <c r="CT82" s="15" t="e">
        <f t="shared" ca="1" si="301"/>
        <v>#NAME?</v>
      </c>
      <c r="CU82" s="25" t="e">
        <f>_xll.BDH($C82,"RETURN_ON_INV_CAPITAL","FY 2019","FY 2019","Currency=USD","Period=FY","BEST_FPERIOD_OVERRIDE=FY","FILING_STATUS=MR","FA_ADJUSTED=GAAP","Sort=A","Dates=H","DateFormat=P","Fill=—","Direction=H","UseDPDF=Y")/100</f>
        <v>#VALUE!</v>
      </c>
      <c r="CV82" s="25">
        <f>_xll.BDH($C82,"RETURN_ON_INV_CAPITAL","FY 2020","FY 2020","Currency=USD","Period=FY","BEST_FPERIOD_OVERRIDE=FY","FILING_STATUS=MR","FA_ADJUSTED=GAAP","Sort=A","Dates=H","DateFormat=P","Fill=—","Direction=H","UseDPDF=Y")/100</f>
        <v>0.20757400000000001</v>
      </c>
      <c r="CW82" s="25">
        <f>_xll.BDH($C82,"RETURN_ON_INV_CAPITAL","FY 2021","FY 2021","Currency=USD","Period=FY","BEST_FPERIOD_OVERRIDE=FY","FILING_STATUS=MR","FA_ADJUSTED=GAAP","Sort=A","Dates=H","DateFormat=P","Fill=—","Direction=H","UseDPDF=Y")/100</f>
        <v>0.598688</v>
      </c>
      <c r="CX82" s="25">
        <f>_xll.BDH(C82,"RETURN_COM_EQY","FY 2022","FY 2022","Currency=USD","Period=FY","BEST_FPERIOD_OVERRIDE=FY","FILING_STATUS=MR","FA_ADJUSTED=GAAP","Sort=A","Dates=H","DateFormat=P","Fill=—","Direction=H","UseDPDF=Y")/100</f>
        <v>-0.44354399999999999</v>
      </c>
      <c r="CZ82" s="15" t="e">
        <f>_xll.BDH($C82,"RETURN_COM_EQY","FY 2019","FY 2019","Currency=USD","Period=FY","BEST_FPERIOD_OVERRIDE=FY","FILING_STATUS=MR","FA_ADJUSTED=GAAP","Sort=A","Dates=H","DateFormat=P","Fill=—","Direction=H","UseDPDF=Y")/100</f>
        <v>#VALUE!</v>
      </c>
      <c r="DA82" s="15">
        <f>_xll.BDH($C82,"RETURN_COM_EQY","FY 2020","FY 2020","Currency=USD","Period=FY","BEST_FPERIOD_OVERRIDE=FY","FILING_STATUS=MR","FA_ADJUSTED=GAAP","Sort=A","Dates=H","DateFormat=P","Fill=—","Direction=H","UseDPDF=Y")/100</f>
        <v>0.45139200000000002</v>
      </c>
      <c r="DB82" s="15">
        <f>_xll.BDH($C82,"RETURN_COM_EQY","FY 2021","FY 2021","Currency=USD","Period=FY","BEST_FPERIOD_OVERRIDE=FY","FILING_STATUS=MR","FA_ADJUSTED=GAAP","Sort=A","Dates=H","DateFormat=P","Fill=—","Direction=H","UseDPDF=Y")/100</f>
        <v>0.98898200000000003</v>
      </c>
      <c r="DC82" s="25">
        <f>_xll.BDH(C82,"RETURN_COM_EQY","FY 2022","FY 2022","Currency=USD","Period=FY","BEST_FPERIOD_OVERRIDE=FY","FILING_STATUS=MR","FA_ADJUSTED=GAAP","Sort=A","Dates=H","DateFormat=P","Fill=—","Direction=H","UseDPDF=Y")</f>
        <v>-44.354399999999998</v>
      </c>
      <c r="DD82" s="15" t="e">
        <f ca="1">(_xll.BDP(C82,"BEST_ROE","best_fperiod_override=23Y"))/100</f>
        <v>#NAME?</v>
      </c>
      <c r="DF82" s="25" t="e">
        <f ca="1">(_xll.BDP($C82,"BEST_DIV_YLD","best_fperiod_override=19Y"))/100</f>
        <v>#NAME?</v>
      </c>
      <c r="DG82" s="25" t="e">
        <f ca="1">(_xll.BDP($C82,"BEST_DIV_YLD","best_fperiod_override=20Y"))/100</f>
        <v>#NAME?</v>
      </c>
      <c r="DH82" s="25" t="e">
        <f ca="1">(_xll.BDP($C82,"BEST_DIV_YLD","best_fperiod_override=21Y"))/100</f>
        <v>#NAME?</v>
      </c>
      <c r="DI82" s="25" t="e">
        <f ca="1">(_xll.BDP($C82,"BEST_DIV_YLD","best_fperiod_override=22Y"))/100</f>
        <v>#NAME?</v>
      </c>
      <c r="DJ82" s="25" t="e">
        <f ca="1">(_xll.BDP($C82,"BEST_DIV_YLD","best_fperiod_override=23Y"))/100</f>
        <v>#NAME?</v>
      </c>
      <c r="DL82" s="48" t="e" cm="1">
        <f t="array" aca="1" ref="DL82" ca="1">_xll.BDP($C82,$DL$12)/1000</f>
        <v>#NAME?</v>
      </c>
      <c r="DM82" s="48" t="e" cm="1">
        <f t="array" aca="1" ref="DM82" ca="1">_xll.BDP($C82,$DL$13)*1000</f>
        <v>#NAME?</v>
      </c>
      <c r="DN82" s="48" t="e">
        <f t="shared" ca="1" si="273"/>
        <v>#NAME?</v>
      </c>
      <c r="DO82" s="48" t="e" cm="1">
        <f t="array" aca="1" ref="DO82" ca="1">_xll.BDP($C82,$DL$15)*1000</f>
        <v>#NAME?</v>
      </c>
      <c r="DQ82" s="15" t="e" cm="1">
        <f t="array" aca="1" ref="DQ82" ca="1">_xll.BDP(C82,"WACC")</f>
        <v>#NAME?</v>
      </c>
      <c r="DR82" s="15" t="e" cm="1">
        <f t="array" aca="1" ref="DR82" ca="1">_xll.BDP(C82,"WACC_COST_EQUITY")</f>
        <v>#NAME?</v>
      </c>
      <c r="DS82" s="15" t="e" cm="1">
        <f t="array" aca="1" ref="DS82" ca="1">_xll.BDP(C82,"WACC_COST_EQUITY")</f>
        <v>#NAME?</v>
      </c>
      <c r="DU82" s="15" t="e" cm="1">
        <f t="array" aca="1" ref="DU82" ca="1">_xll.BDP(C82,"BEST_PE_RATIO")</f>
        <v>#NAME?</v>
      </c>
      <c r="DV82" s="15" t="e" cm="1">
        <f t="array" aca="1" ref="DV82" ca="1">_xll.BDP(C82,"FIVE_YR_AVG_PRICE_EARNINGS")</f>
        <v>#NAME?</v>
      </c>
      <c r="DW82" s="15" t="e" cm="1">
        <f t="array" aca="1" ref="DW82" ca="1">_xll.BDP(C82,"10_YEAR_MOVING_AVERAGE_PE")</f>
        <v>#NAME?</v>
      </c>
      <c r="DY82" s="15" t="e" cm="1">
        <f t="array" aca="1" ref="DY82" ca="1">_xll.BDP(C82,"BEST_CUR_EV_TO_EBITDA")</f>
        <v>#NAME?</v>
      </c>
      <c r="DZ82" s="15" t="e" cm="1">
        <f t="array" aca="1" ref="DZ82" ca="1">_xll.BDP(C82,"FIVE_YEAR_AVG_EV_TO_T12_EBITDA")</f>
        <v>#NAME?</v>
      </c>
      <c r="EB82" s="15" t="e" cm="1">
        <f t="array" aca="1" ref="EB82" ca="1">_xll.BDP(C82,"BEST_PX_BPS_RATIO")</f>
        <v>#NAME?</v>
      </c>
      <c r="EC82" s="15" t="e" cm="1">
        <f t="array" aca="1" ref="EC82" ca="1">_xll.BDP(C82,"FIVE_YEAR_AVG_PRICE_BOOK")</f>
        <v>#NAME?</v>
      </c>
      <c r="ED82" s="15" t="e" cm="1">
        <f t="array" aca="1" ref="ED82" ca="1">_xll.BDP(C82,"EV_TO_T12M_SALES")</f>
        <v>#NAME?</v>
      </c>
      <c r="EE82" s="15" t="e" cm="1">
        <f t="array" aca="1" ref="EE82" ca="1">_xll.BDP(C82,"AVERAGE_EV_TO_T12M_SALES")</f>
        <v>#NAME?</v>
      </c>
      <c r="EF82" s="15" t="e">
        <f ca="1">_xll.BDP(C82,"BEST_CURRENT_EV_BEST_SALES","best_fperiod_override=23Y")</f>
        <v>#NAME?</v>
      </c>
      <c r="EH82" s="15" t="e" cm="1">
        <f t="array" aca="1" ref="EH82" ca="1">_xll.BDP(C82,"CF_FREE_CASH_FLOW")</f>
        <v>#NAME?</v>
      </c>
      <c r="EI82" s="15" t="e" cm="1">
        <f t="array" aca="1" ref="EI82" ca="1">_xll.BDP(C82,"FREE_CASH_FLOW_YIELD")/100</f>
        <v>#NAME?</v>
      </c>
      <c r="EJ82" s="15" t="e" cm="1">
        <f t="array" aca="1" ref="EJ82" ca="1">_xll.BDP(C82,"TRAIL_12M_FREE_CASH_FLOW_PER_SH")</f>
        <v>#NAME?</v>
      </c>
      <c r="EL82" s="15" t="e" cm="1">
        <f t="array" aca="1" ref="EL82" ca="1">_xll.BDP(C82,"CF_CASH_FROM_OPER")</f>
        <v>#NAME?</v>
      </c>
      <c r="EM82" s="15" t="e" cm="1">
        <f t="array" aca="1" ref="EM82" ca="1">_xll.BDP(C82,"CF_CASH_FROM_INV_ACT")</f>
        <v>#NAME?</v>
      </c>
      <c r="EN82" s="15" t="e" cm="1">
        <f t="array" aca="1" ref="EN82" ca="1">_xll.BDP(C82,"CF_CASH_FROM_FNC_ACT")</f>
        <v>#NAME?</v>
      </c>
      <c r="EP82" s="15" t="e" cm="1">
        <f t="array" aca="1" ref="EP82" ca="1">_xll.BDP(C82,"TOT_ANALYST_REC")</f>
        <v>#NAME?</v>
      </c>
      <c r="EQ82" s="15" t="e" cm="1">
        <f t="array" aca="1" ref="EQ82" ca="1">_xll.BDP(C82,"TOT_BUY_REC")</f>
        <v>#NAME?</v>
      </c>
      <c r="ER82" s="15" t="e" cm="1">
        <f t="array" aca="1" ref="ER82" ca="1">_xll.BDP(C82,"TOT_HOLD_REC")</f>
        <v>#NAME?</v>
      </c>
      <c r="ES82" s="15" t="e" cm="1">
        <f t="array" aca="1" ref="ES82" ca="1">_xll.BDP(C82,"TOT_SELL_REC")</f>
        <v>#NAME?</v>
      </c>
      <c r="ET82" s="15" t="e" cm="1">
        <f t="array" aca="1" ref="ET82" ca="1">_xll.BDP(C82,"EQY_REC_CONS")</f>
        <v>#NAME?</v>
      </c>
      <c r="EV82" s="15" t="e" cm="1">
        <f t="array" aca="1" ref="EV82" ca="1">_xll.BDP(C82,"BEST_TARGET_HI")</f>
        <v>#NAME?</v>
      </c>
      <c r="EW82" s="15" t="e" cm="1">
        <f t="array" aca="1" ref="EW82" ca="1">_xll.BDP(C82,"BEST_TARGET_LO")</f>
        <v>#NAME?</v>
      </c>
      <c r="EX82" s="15" t="e" cm="1">
        <f t="array" aca="1" ref="EX82" ca="1">_xll.BDP(C82,"BEST_TARGET_MEDIAN")</f>
        <v>#NAME?</v>
      </c>
      <c r="EZ82" s="15" t="e" cm="1">
        <f t="array" aca="1" ref="EZ82" ca="1">_xll.BDP(C82,"BEST_TARGET_1WK_CHG")</f>
        <v>#NAME?</v>
      </c>
      <c r="FA82" s="15" t="e" cm="1">
        <f t="array" aca="1" ref="FA82" ca="1">_xll.BDP(C82,"BEST_TARGET_4WK_CHG")</f>
        <v>#NAME?</v>
      </c>
      <c r="FB82" s="15" t="e" cm="1">
        <f t="array" aca="1" ref="FB82" ca="1">_xll.BDP(C82,"BEST_TARGET_3MO_CHG")</f>
        <v>#NAME?</v>
      </c>
      <c r="FC82" s="15" t="e" cm="1">
        <f t="array" aca="1" ref="FC82" ca="1">_xll.BDP(C82,"BEST_TARGET_6MO_CHG")</f>
        <v>#NAME?</v>
      </c>
      <c r="FE82" s="15" t="e" cm="1">
        <f t="array" aca="1" ref="FE82" ca="1">_xll.BDP(C82,"ANNOUNCEMENT_DT")</f>
        <v>#NAME?</v>
      </c>
      <c r="FF82" s="15" t="e" cm="1">
        <f t="array" aca="1" ref="FF82" ca="1">_xll.BDP(C82,"EXPECTED_REPORT_DT")</f>
        <v>#NAME?</v>
      </c>
      <c r="FG82" s="15" t="e" cm="1">
        <f t="array" aca="1" ref="FG82" ca="1">_xll.BDP(C82,"EARNINGS_RELATED_IMPLIED_MOVE")</f>
        <v>#NAME?</v>
      </c>
      <c r="FI82" s="15" t="e" cm="1">
        <f t="array" aca="1" ref="FI82" ca="1">_xll.BDP(C82,"SALES_SURPRISE_LAST_QTR")</f>
        <v>#NAME?</v>
      </c>
      <c r="FJ82" s="15" t="e" cm="1">
        <f t="array" aca="1" ref="FJ82" ca="1">_xll.BDP(C82,"EPS_SURPRISE_LAST_QTR")</f>
        <v>#NAME?</v>
      </c>
      <c r="FL82" s="15" t="e">
        <f ca="1">(_xll.BDP(C82,"VOLUME_AVG_5D"))/1000</f>
        <v>#NAME?</v>
      </c>
      <c r="FM82" s="15" t="e">
        <f ca="1">(_xll.BDP(C82,"VOLUME_AVG_3M"))/1000</f>
        <v>#NAME?</v>
      </c>
      <c r="FN82" s="15" t="e">
        <f ca="1">(_xll.BDP(C82,"VOLUME_AVG_6M"))/1000</f>
        <v>#NAME?</v>
      </c>
      <c r="FP82" s="15" t="e" cm="1">
        <f t="array" aca="1" ref="FP82" ca="1">_xll.BDP(C82,"CIE_DES")</f>
        <v>#NAME?</v>
      </c>
      <c r="FQ82" s="15" t="s">
        <v>907</v>
      </c>
      <c r="FS82" s="15" t="e" cm="1">
        <f t="array" aca="1" ref="FS82" ca="1">_xll.BDP(C82,"HIGH_52WEEK")</f>
        <v>#NAME?</v>
      </c>
      <c r="FT82" s="15" t="e" cm="1">
        <f t="array" aca="1" ref="FT82" ca="1">_xll.BDP(C82,"LOW_52WEEK")</f>
        <v>#NAME?</v>
      </c>
      <c r="FV82" s="15" t="e" cm="1">
        <f t="array" aca="1" ref="FV82" ca="1">_xll.BDP(C82,"CHG_PCT_WTD")</f>
        <v>#NAME?</v>
      </c>
      <c r="FW82" s="15" t="e" cm="1">
        <f t="array" aca="1" ref="FW82" ca="1">_xll.BDP(C82,"CHG_PCT_MTD")</f>
        <v>#NAME?</v>
      </c>
      <c r="FX82" s="15" t="e" cm="1">
        <f t="array" aca="1" ref="FX82" ca="1">_xll.BDP(C82,"CHG_PCT_YTD")</f>
        <v>#NAME?</v>
      </c>
      <c r="FY82" s="15" t="e" cm="1">
        <f t="array" aca="1" ref="FY82" ca="1">_xll.BDP(C82,"CHG_PCT_1YR")</f>
        <v>#NAME?</v>
      </c>
      <c r="GA82" s="15" t="e">
        <f ca="1">_xll.BDP($C82,"BEST_NET_DEBT","best_fperiod_override=19Y")</f>
        <v>#NAME?</v>
      </c>
      <c r="GB82" s="15" t="e">
        <f ca="1">_xll.BDP($C82,"BEST_NET_DEBT","best_fperiod_override=20Y")</f>
        <v>#NAME?</v>
      </c>
      <c r="GC82" s="15" t="e">
        <f ca="1">_xll.BDP($C82,"BEST_NET_DEBT","best_fperiod_override=21Y")</f>
        <v>#NAME?</v>
      </c>
      <c r="GD82" s="15" t="e">
        <f ca="1">_xll.BDP($C82,"BEST_NET_DEBT","best_fperiod_override=22Y")</f>
        <v>#NAME?</v>
      </c>
      <c r="GE82" s="15" t="e">
        <f ca="1">_xll.BDP($C82,"BEST_NET_DEBT","best_fperiod_override=23Y")</f>
        <v>#NAME?</v>
      </c>
      <c r="GG82" s="15" t="e">
        <f t="shared" ca="1" si="274"/>
        <v>#NAME?</v>
      </c>
      <c r="GH82" s="15" t="e">
        <f t="shared" ca="1" si="275"/>
        <v>#NAME?</v>
      </c>
      <c r="GI82" s="15" t="e">
        <f t="shared" ca="1" si="276"/>
        <v>#NAME?</v>
      </c>
      <c r="GJ82" s="15" t="e">
        <f t="shared" ca="1" si="277"/>
        <v>#NAME?</v>
      </c>
      <c r="GK82" s="15" t="e">
        <f t="shared" ca="1" si="278"/>
        <v>#NAME?</v>
      </c>
      <c r="GM82" s="15" t="e" cm="1">
        <f t="array" aca="1" ref="GM82" ca="1">_xll.BDP(C82,"NET_DEBT_TO_EBITDA")</f>
        <v>#NAME?</v>
      </c>
      <c r="GN82" s="15" t="e" cm="1">
        <f t="array" aca="1" ref="GN82" ca="1">_xll.BDP(C82,"EBIT_TO_INT_EXP")</f>
        <v>#NAME?</v>
      </c>
      <c r="GO82" s="15" t="e" cm="1">
        <f t="array" aca="1" ref="GO82" ca="1">_xll.BDP(C82,"TOT_DEBT_TO_TOT_EQY")</f>
        <v>#NAME?</v>
      </c>
      <c r="GP82" s="15" t="e" cm="1">
        <f t="array" aca="1" ref="GP82" ca="1">_xll.BDP(C82,"TOT_DEBT_TO_TOT_ASSET")</f>
        <v>#NAME?</v>
      </c>
      <c r="GQ82" s="15" t="e" cm="1">
        <f t="array" aca="1" ref="GQ82" ca="1">_xll.BDP(C82,"ALTMAN_Z_SCORE")</f>
        <v>#NAME?</v>
      </c>
      <c r="GR82" s="15" t="e" cm="1">
        <f t="array" aca="1" ref="GR82" ca="1">_xll.BDP(C82,"CASH_%_CURRENT_MARKET_CAP")</f>
        <v>#NAME?</v>
      </c>
      <c r="GS82" s="15" t="e" cm="1">
        <f t="array" aca="1" ref="GS82" ca="1">_xll.BDP(C82,"CASH_TO_TOT_ASSET")</f>
        <v>#NAME?</v>
      </c>
      <c r="GU82" s="15" t="e" cm="1">
        <f t="array" aca="1" ref="GU82" ca="1">_xll.BDP(C82,"BOARD_SIZE")</f>
        <v>#NAME?</v>
      </c>
      <c r="GV82" s="15" t="e" cm="1">
        <f t="array" aca="1" ref="GV82" ca="1">_xll.BDP(C82,"PCT_INDEPENDENT_DIRECTORS")</f>
        <v>#NAME?</v>
      </c>
      <c r="GW82" s="15" t="e" cm="1">
        <f t="array" aca="1" ref="GW82" ca="1">_xll.BDP(C82,"BOARD_MEETING_ATTENDANCE_PCT")</f>
        <v>#NAME?</v>
      </c>
      <c r="GX82" s="15" t="e" cm="1">
        <f t="array" aca="1" ref="GX82" ca="1">_xll.BDP(C82,"BOARD_MEETINGS_PER_YR")</f>
        <v>#NAME?</v>
      </c>
      <c r="GY82" s="15" t="e" cm="1">
        <f t="array" aca="1" ref="GY82" ca="1">_xll.BDP(C82,"NUMBER_OF_WOMEN_ON_BOARD")</f>
        <v>#NAME?</v>
      </c>
      <c r="GZ82" s="15" t="e" cm="1">
        <f t="array" aca="1" ref="GZ82" ca="1">_xll.BDP(C82,"BOARD_AVERAGE_TENURE")</f>
        <v>#NAME?</v>
      </c>
      <c r="HA82" s="15" t="e" cm="1">
        <f t="array" aca="1" ref="HA82" ca="1">_xll.BDP(C82,"BOARD_AVERAGE_AGE")</f>
        <v>#NAME?</v>
      </c>
      <c r="HC82" s="15" t="e" cm="1">
        <f t="array" aca="1" ref="HC82" ca="1">_xll.BDP(C82,"TOT_COMP_AW_TO_CEO_&amp;_EQUIV")</f>
        <v>#NAME?</v>
      </c>
      <c r="HD82" s="15" t="e" cm="1">
        <f t="array" aca="1" ref="HD82" ca="1">_xll.BDP(C82,"TOT_COMPENSATION_AW_TO_EXECS")</f>
        <v>#NAME?</v>
      </c>
      <c r="HE82" s="15" t="e" cm="1">
        <f t="array" aca="1" ref="HE82" ca="1">_xll.BDP(C82,"CF_STOCK_BASED_COMPENSATION")</f>
        <v>#NAME?</v>
      </c>
      <c r="HF82" s="15" t="e" cm="1">
        <f t="array" aca="1" ref="HF82" ca="1">_xll.BDP(C82,"AVERAGE_BOD_TOTAL_COMPENSATION")</f>
        <v>#NAME?</v>
      </c>
      <c r="HH82" s="15" t="e" cm="1">
        <f t="array" aca="1" ref="HH82" ca="1">_xll.BDP(C82,"ISS_QUALITYSCORE")</f>
        <v>#NAME?</v>
      </c>
      <c r="HK82" s="15" t="e" cm="1">
        <f t="array" aca="1" ref="HK82" ca="1">_xll.BDP(C82,"EQY_SH_OUT")</f>
        <v>#NAME?</v>
      </c>
      <c r="HL82" s="15" t="e">
        <f t="shared" ca="1" si="279"/>
        <v>#NAME?</v>
      </c>
      <c r="HN82" s="15">
        <v>8.5</v>
      </c>
      <c r="HO82" s="15">
        <v>2</v>
      </c>
      <c r="HP82" s="39" t="e">
        <f t="shared" ca="1" si="280"/>
        <v>#NAME?</v>
      </c>
      <c r="HQ82" s="15" t="e">
        <f t="shared" ca="1" si="281"/>
        <v>#NAME?</v>
      </c>
      <c r="HS82" s="15" t="e">
        <f t="shared" ca="1" si="302"/>
        <v>#NAME?</v>
      </c>
      <c r="HU82" s="15" t="e">
        <f t="shared" ca="1" si="282"/>
        <v>#NAME?</v>
      </c>
      <c r="HW82" s="15" t="e">
        <f t="shared" ca="1" si="303"/>
        <v>#NAME?</v>
      </c>
      <c r="HY82" s="39" t="e">
        <f t="shared" ca="1" si="283"/>
        <v>#NAME?</v>
      </c>
      <c r="IA82" s="15" t="e">
        <f t="shared" ca="1" si="284"/>
        <v>#NAME?</v>
      </c>
      <c r="IB82" s="15" t="e">
        <f t="shared" ca="1" si="285"/>
        <v>#NAME?</v>
      </c>
      <c r="IC82" s="15" t="e">
        <f t="shared" ca="1" si="286"/>
        <v>#NAME?</v>
      </c>
      <c r="ID82" s="15" t="e">
        <f t="shared" ca="1" si="287"/>
        <v>#NAME?</v>
      </c>
      <c r="IE82" s="39" t="e">
        <f t="shared" ca="1" si="288"/>
        <v>#NAME?</v>
      </c>
      <c r="IF82" s="39" t="e">
        <f t="shared" si="289"/>
        <v>#VALUE!</v>
      </c>
      <c r="IG82" s="39" t="e">
        <f t="shared" ca="1" si="290"/>
        <v>#NAME?</v>
      </c>
      <c r="II82" s="15">
        <f t="shared" si="304"/>
        <v>63</v>
      </c>
    </row>
    <row r="83" spans="1:243">
      <c r="A83" s="15">
        <f t="shared" si="305"/>
        <v>63</v>
      </c>
      <c r="B83" s="15" t="s">
        <v>130</v>
      </c>
      <c r="C83" s="15" t="s">
        <v>551</v>
      </c>
      <c r="D83" s="15" t="s">
        <v>129</v>
      </c>
      <c r="E83" s="15" t="str">
        <f t="shared" si="236"/>
        <v>CATP34</v>
      </c>
      <c r="F83" s="15">
        <f t="shared" si="237"/>
        <v>63</v>
      </c>
      <c r="G83" s="15" t="str">
        <f t="shared" si="238"/>
        <v>Caterpillar Inc</v>
      </c>
      <c r="H83" s="24">
        <v>3.6186899999999999E-3</v>
      </c>
      <c r="I83" s="15" t="e" cm="1">
        <f t="array" aca="1" ref="I83" ca="1">_xll.BDP(C83,"GICS_SECTOR_NAME")</f>
        <v>#NAME?</v>
      </c>
      <c r="J83" s="15" t="e">
        <f t="shared" ca="1" si="239"/>
        <v>#NAME?</v>
      </c>
      <c r="K83" s="46" t="e" cm="1">
        <f t="array" aca="1" ref="K83" ca="1">_xll.BDP(C83,"BEST_PE_RATIO")</f>
        <v>#NAME?</v>
      </c>
      <c r="L83" s="46" t="e" cm="1">
        <f t="array" aca="1" ref="L83" ca="1">_xll.BDP(C83,"px_last")</f>
        <v>#NAME?</v>
      </c>
      <c r="M83" s="15" t="e" cm="1">
        <f t="array" aca="1" ref="M83" ca="1">_xll.BDP(C83,"COUNTRY_FULL_NAME")</f>
        <v>#NAME?</v>
      </c>
      <c r="N83" s="15" t="e" cm="1">
        <f t="array" aca="1" ref="N83" ca="1">_xll.BDP(C83,"px_last")</f>
        <v>#NAME?</v>
      </c>
      <c r="O83" s="15" t="e" cm="1">
        <f t="array" aca="1" ref="O83" ca="1">_xll.BDP(C83,"CRNCY")</f>
        <v>#NAME?</v>
      </c>
      <c r="Q83" s="15" t="e" cm="1">
        <f t="array" aca="1" ref="Q83" ca="1">_xll.BDP(C83,"GICS_SECTOR_NAME")</f>
        <v>#NAME?</v>
      </c>
      <c r="R83" s="15" t="e" cm="1">
        <f t="array" aca="1" ref="R83" ca="1">_xll.BDP(C83,"GICS_INDUSTRY_NAME")</f>
        <v>#NAME?</v>
      </c>
      <c r="S83" s="15" t="e" cm="1">
        <f t="array" aca="1" ref="S83" ca="1">_xll.BDP(C83,"GICS_INDUSTRY_GROUP_NAME")</f>
        <v>#NAME?</v>
      </c>
      <c r="T83" s="15" t="e" cm="1">
        <f t="array" aca="1" ref="T83" ca="1">_xll.BDP(C83,"GICS_SUB_INDUSTRY_NAME")</f>
        <v>#NAME?</v>
      </c>
      <c r="U83" s="15" t="s">
        <v>1521</v>
      </c>
      <c r="V83" s="15">
        <f>_xll.BDH(C83,"SALES_REV_TURN","FY 2009","FY 2009","Currency=USD","Period=FY","BEST_FPERIOD_OVERRIDE=FY","FILING_STATUS=MR","SCALING_FORMAT=MLN","FA_ADJUSTED=Adjusted","Sort=A","Dates=H","DateFormat=P","Fill=—","Direction=H","UseDPDF=Y")</f>
        <v>32396</v>
      </c>
      <c r="W83" s="15">
        <f>_xll.BDH(C83,"SALES_REV_TURN","FY 2019","FY 2019","Currency=USD","Period=FY","BEST_FPERIOD_OVERRIDE=FY","FILING_STATUS=MR","SCALING_FORMAT=MLN","FA_ADJUSTED=Adjusted","Sort=A","Dates=H","DateFormat=P","Fill=—","Direction=H","UseDPDF=Y")</f>
        <v>53800</v>
      </c>
      <c r="X83" s="15">
        <f>_xll.BDH(C83,"SALES_REV_TURN","FY 2020","FY 2020","Currency=USD","Period=FY","BEST_FPERIOD_OVERRIDE=FY","FILING_STATUS=MR","SCALING_FORMAT=MLN","FA_ADJUSTED=Adjusted","Sort=A","Dates=H","DateFormat=P","Fill=—","Direction=H","UseDPDF=Y")</f>
        <v>41748</v>
      </c>
      <c r="Y83" s="15">
        <f>_xll.BDH(C83,"SALES_REV_TURN","FY 2021","FY 2021","Currency=USD","Period=FY","BEST_FPERIOD_OVERRIDE=FY","FILING_STATUS=MR","SCALING_FORMAT=MLN","FA_ADJUSTED=Adjusted","Sort=A","Dates=H","DateFormat=P","Fill=—","Direction=H","UseDPDF=Y")</f>
        <v>50971</v>
      </c>
      <c r="Z83" s="15">
        <f>_xll.BDH(C83,"SALES_REV_TURN","FY 2022","FY 2022","Currency=USD","Period=FY","BEST_FPERIOD_OVERRIDE=FY","FILING_STATUS=MR","SCALING_FORMAT=MLN","FA_ADJUSTED=Adjusted","Sort=A","Dates=H","DateFormat=P","Fill=—","Direction=H","UseDPDF=Y")</f>
        <v>59427</v>
      </c>
      <c r="AA83" s="15" t="e">
        <f ca="1">+_xll.BDP($C83,AA$15,"BEST_FPERIOD_OVERRIDE="&amp;AA$16)</f>
        <v>#NAME?</v>
      </c>
      <c r="AB83" s="15" t="e">
        <f ca="1">+_xll.BDP($C83,AB$15,"BEST_FPERIOD_OVERRIDE="&amp;AB$16)</f>
        <v>#NAME?</v>
      </c>
      <c r="AC83" s="15" t="e">
        <f ca="1">+_xll.BDP($C83,AC$15,"BEST_FPERIOD_OVERRIDE="&amp;AC$16)</f>
        <v>#NAME?</v>
      </c>
      <c r="AD83" s="15" t="e">
        <f ca="1">+_xll.BDP($C83,AD$15,"BEST_FPERIOD_OVERRIDE="&amp;AD$16)</f>
        <v>#NAME?</v>
      </c>
      <c r="AF83" s="25">
        <f t="shared" si="240"/>
        <v>-0.22401486988847585</v>
      </c>
      <c r="AG83" s="25">
        <f t="shared" si="241"/>
        <v>0.2209207626712657</v>
      </c>
      <c r="AH83" s="25">
        <f t="shared" si="242"/>
        <v>0.16589825587098539</v>
      </c>
      <c r="AI83" s="25" t="e">
        <f t="shared" ca="1" si="243"/>
        <v>#NAME?</v>
      </c>
      <c r="AJ83" s="25" t="e">
        <f t="shared" ca="1" si="244"/>
        <v>#NAME?</v>
      </c>
      <c r="AK83" s="25" t="e">
        <f t="shared" ca="1" si="245"/>
        <v>#NAME?</v>
      </c>
      <c r="AL83" s="25" t="e">
        <f t="shared" ca="1" si="291"/>
        <v>#NAME?</v>
      </c>
      <c r="AM83" s="25" t="e">
        <f t="shared" ca="1" si="246"/>
        <v>#NAME?</v>
      </c>
      <c r="AN83" s="25">
        <f t="shared" si="247"/>
        <v>5.203233536077212E-2</v>
      </c>
      <c r="AP83" s="15">
        <f>_xll.BDH(C83,"EBITDA","FY 2009","FY 2009","Currency=USD","Period=FY","BEST_FPERIOD_OVERRIDE=FY","FILING_STATUS=MR","SCALING_FORMAT=MLN","FA_ADJUSTED=Adjusted","Sort=A","Dates=H","DateFormat=P","Fill=—","Direction=H","UseDPDF=Y")</f>
        <v>3631</v>
      </c>
      <c r="AQ83" s="15">
        <f>_xll.BDH(C83,"EBITDA","FY 2019","FY 2019","Currency=USD","Period=FY","BEST_FPERIOD_OVERRIDE=FY","FILING_STATUS=MR","SCALING_FORMAT=MLN","FA_ADJUSTED=Adjusted","Sort=A","Dates=H","DateFormat=P","Fill=—","Direction=H","UseDPDF=Y")</f>
        <v>11335</v>
      </c>
      <c r="AR83" s="15">
        <f>_xll.BDH(C83,"EBITDA","FY 2020","FY 2020","Currency=USD","Period=FY","BEST_FPERIOD_OVERRIDE=FY","FILING_STATUS=MR","SCALING_FORMAT=MLN","FA_ADJUSTED=Adjusted","Sort=A","Dates=H","DateFormat=P","Fill=—","Direction=H","UseDPDF=Y")</f>
        <v>7543</v>
      </c>
      <c r="AS83" s="15">
        <f>_xll.BDH(C83,"EBITDA","FY 2021","FY 2021","Currency=USD","Period=FY","BEST_FPERIOD_OVERRIDE=FY","FILING_STATUS=MR","SCALING_FORMAT=MLN","FA_ADJUSTED=Adjusted","Sort=A","Dates=H","DateFormat=P","Fill=—","Direction=H","UseDPDF=Y")</f>
        <v>9534</v>
      </c>
      <c r="AT83" s="15">
        <f>_xll.BDH(C83,"EBITDA","FY 2022","FY 2022","Currency=USD","Period=FY","BEST_FPERIOD_OVERRIDE=FY","FILING_STATUS=MR","SCALING_FORMAT=MLN","FA_ADJUSTED=Adjusted","Sort=A","Dates=H","DateFormat=P","Fill=—","Direction=H","UseDPDF=Y")</f>
        <v>11534</v>
      </c>
      <c r="AU83" s="15" t="e">
        <f ca="1">+_xll.BDP($C83,AU$15,"BEST_FPERIOD_OVERRIDE="&amp;AU$16)</f>
        <v>#NAME?</v>
      </c>
      <c r="AV83" s="15" t="e">
        <f ca="1">+_xll.BDP($C83,AV$15,"BEST_FPERIOD_OVERRIDE="&amp;AV$16)</f>
        <v>#NAME?</v>
      </c>
      <c r="AW83" s="15" t="e">
        <f ca="1">+_xll.BDP($C83,AW$15,"BEST_FPERIOD_OVERRIDE="&amp;AW$16)</f>
        <v>#NAME?</v>
      </c>
      <c r="AX83" s="15" t="e">
        <f ca="1">+_xll.BDP($C83,AX$15,"BEST_FPERIOD_OVERRIDE="&amp;AX$16)</f>
        <v>#NAME?</v>
      </c>
      <c r="AZ83" s="25">
        <f t="shared" si="248"/>
        <v>-0.33453903837670929</v>
      </c>
      <c r="BA83" s="25">
        <f t="shared" si="249"/>
        <v>0.26395333421715494</v>
      </c>
      <c r="BB83" s="25">
        <f t="shared" si="250"/>
        <v>0.20977554017201605</v>
      </c>
      <c r="BC83" s="25" t="e">
        <f t="shared" ca="1" si="251"/>
        <v>#NAME?</v>
      </c>
      <c r="BD83" s="25" t="e">
        <f t="shared" ca="1" si="252"/>
        <v>#NAME?</v>
      </c>
      <c r="BE83" s="25" t="e">
        <f t="shared" ca="1" si="253"/>
        <v>#NAME?</v>
      </c>
      <c r="BF83" s="25" t="e">
        <f t="shared" ca="1" si="292"/>
        <v>#NAME?</v>
      </c>
      <c r="BG83" s="25" t="e">
        <f t="shared" ca="1" si="254"/>
        <v>#NAME?</v>
      </c>
      <c r="BH83" s="25">
        <f t="shared" si="255"/>
        <v>0.12057138360731634</v>
      </c>
      <c r="BJ83" s="25">
        <f t="shared" si="256"/>
        <v>0.21068773234200744</v>
      </c>
      <c r="BK83" s="25">
        <f t="shared" si="257"/>
        <v>0.18067931397911277</v>
      </c>
      <c r="BL83" s="25">
        <f t="shared" si="258"/>
        <v>0.18704753683467071</v>
      </c>
      <c r="BM83" s="25">
        <f t="shared" si="259"/>
        <v>0.19408686287377791</v>
      </c>
      <c r="BN83" s="25" t="e">
        <f t="shared" ca="1" si="260"/>
        <v>#NAME?</v>
      </c>
      <c r="BO83" s="25" t="e">
        <f t="shared" ca="1" si="261"/>
        <v>#NAME?</v>
      </c>
      <c r="BP83" s="25" t="e">
        <f t="shared" ca="1" si="262"/>
        <v>#NAME?</v>
      </c>
      <c r="BQ83" s="25" t="e">
        <f t="shared" ca="1" si="263"/>
        <v>#NAME?</v>
      </c>
      <c r="BR83" s="15">
        <f>_xll.BDH(C83,"EARN_FOR_COMMON","FY 2009","FY 2009","Currency=USD","Period=FY","BEST_FPERIOD_OVERRIDE=FY","FILING_STATUS=MR","SCALING_FORMAT=MLN","FA_ADJUSTED=Adjusted","Sort=A","Dates=H","DateFormat=P","Fill=—","Direction=H","UseDPDF=Y")</f>
        <v>1298.6500000000001</v>
      </c>
      <c r="BS83" s="15">
        <f>_xll.BDH(C83,"EARN_FOR_COMMON","FY 2019","FY 2019","Currency=USD","Period=FY","BEST_FPERIOD_OVERRIDE=FY","FILING_STATUS=MR","SCALING_FORMAT=MLN","FA_ADJUSTED=Adjusted","Sort=A","Dates=H","DateFormat=P","Fill=—","Direction=H","UseDPDF=Y")</f>
        <v>6783.35</v>
      </c>
      <c r="BT83" s="15">
        <f>_xll.BDH(C83,"EARN_FOR_COMMON","FY 2020","FY 2020","Currency=USD","Period=FY","BEST_FPERIOD_OVERRIDE=FY","FILING_STATUS=MR","SCALING_FORMAT=MLN","FA_ADJUSTED=Adjusted","Sort=A","Dates=H","DateFormat=P","Fill=—","Direction=H","UseDPDF=Y")</f>
        <v>3765.02</v>
      </c>
      <c r="BU83" s="15">
        <f>_xll.BDH(C83,"EARN_FOR_COMMON","FY 2021","FY 2021","Currency=USD","Period=FY","BEST_FPERIOD_OVERRIDE=FY","FILING_STATUS=MR","SCALING_FORMAT=MLN","FA_ADJUSTED=Adjusted","Sort=A","Dates=H","DateFormat=P","Fill=—","Direction=H","UseDPDF=Y")</f>
        <v>6118</v>
      </c>
      <c r="BV83" s="15">
        <f>_xll.BDH(C83,"EARN_FOR_COMMON","FY 2022","FY 2022","Currency=USD","Period=FY","BEST_FPERIOD_OVERRIDE=FY","FILING_STATUS=MR","SCALING_FORMAT=MLN","FA_ADJUSTED=Adjusted","Sort=A","Dates=H","DateFormat=P","Fill=—","Direction=H","UseDPDF=Y")</f>
        <v>7463</v>
      </c>
      <c r="BW83" s="15" t="e">
        <f ca="1">+_xll.BDP($C83,BW$15,"BEST_FPERIOD_OVERRIDE="&amp;BW$16)</f>
        <v>#NAME?</v>
      </c>
      <c r="BX83" s="15" t="e">
        <f ca="1">+_xll.BDP($C83,BX$15,"BEST_FPERIOD_OVERRIDE="&amp;BX$16)</f>
        <v>#NAME?</v>
      </c>
      <c r="BY83" s="15" t="e">
        <f ca="1">+_xll.BDP($C83,BY$15,"BEST_FPERIOD_OVERRIDE="&amp;BY$16)</f>
        <v>#NAME?</v>
      </c>
      <c r="BZ83" s="15" t="e">
        <f ca="1">+_xll.BDP($C83,BZ$15,"BEST_FPERIOD_OVERRIDE="&amp;BZ$16)</f>
        <v>#NAME?</v>
      </c>
      <c r="CB83" s="25">
        <f t="shared" si="264"/>
        <v>-0.44496156029100664</v>
      </c>
      <c r="CC83" s="25">
        <f t="shared" si="265"/>
        <v>0.62495816755289479</v>
      </c>
      <c r="CD83" s="25">
        <f t="shared" si="266"/>
        <v>0.21984308597580915</v>
      </c>
      <c r="CE83" s="25" t="e">
        <f t="shared" ca="1" si="267"/>
        <v>#NAME?</v>
      </c>
      <c r="CF83" s="25" t="e">
        <f t="shared" ca="1" si="268"/>
        <v>#NAME?</v>
      </c>
      <c r="CG83" s="25" t="e">
        <f t="shared" ca="1" si="269"/>
        <v>#NAME?</v>
      </c>
      <c r="CH83" s="25" t="e">
        <f t="shared" ca="1" si="293"/>
        <v>#NAME?</v>
      </c>
      <c r="CI83" s="25" t="e">
        <f t="shared" ca="1" si="270"/>
        <v>#NAME?</v>
      </c>
      <c r="CJ83" s="25">
        <f t="shared" si="271"/>
        <v>0.17976419255125742</v>
      </c>
      <c r="CM83" s="25">
        <f t="shared" si="294"/>
        <v>0.12608457249070631</v>
      </c>
      <c r="CN83" s="25">
        <f t="shared" si="295"/>
        <v>9.0184439973172367E-2</v>
      </c>
      <c r="CO83" s="25">
        <f t="shared" si="296"/>
        <v>0.12002903611857724</v>
      </c>
      <c r="CP83" s="25">
        <f t="shared" si="297"/>
        <v>0.12558264761808605</v>
      </c>
      <c r="CQ83" s="25" t="e">
        <f t="shared" ca="1" si="298"/>
        <v>#NAME?</v>
      </c>
      <c r="CR83" s="25" t="e">
        <f t="shared" ca="1" si="299"/>
        <v>#NAME?</v>
      </c>
      <c r="CS83" s="25" t="e">
        <f t="shared" ca="1" si="300"/>
        <v>#NAME?</v>
      </c>
      <c r="CT83" s="15" t="e">
        <f t="shared" ca="1" si="301"/>
        <v>#NAME?</v>
      </c>
      <c r="CU83" s="25">
        <f>_xll.BDH($C83,"RETURN_ON_INV_CAPITAL","FY 2019","FY 2019","Currency=USD","Period=FY","BEST_FPERIOD_OVERRIDE=FY","FILING_STATUS=MR","FA_ADJUSTED=GAAP","Sort=A","Dates=H","DateFormat=P","Fill=—","Direction=H","UseDPDF=Y")/100</f>
        <v>0.12446099999999999</v>
      </c>
      <c r="CV83" s="25">
        <f>_xll.BDH($C83,"RETURN_ON_INV_CAPITAL","FY 2020","FY 2020","Currency=USD","Period=FY","BEST_FPERIOD_OVERRIDE=FY","FILING_STATUS=MR","FA_ADJUSTED=GAAP","Sort=A","Dates=H","DateFormat=P","Fill=—","Direction=H","UseDPDF=Y")/100</f>
        <v>6.1622000000000003E-2</v>
      </c>
      <c r="CW83" s="25">
        <f>_xll.BDH($C83,"RETURN_ON_INV_CAPITAL","FY 2021","FY 2021","Currency=USD","Period=FY","BEST_FPERIOD_OVERRIDE=FY","FILING_STATUS=MR","FA_ADJUSTED=GAAP","Sort=A","Dates=H","DateFormat=P","Fill=—","Direction=H","UseDPDF=Y")/100</f>
        <v>8.1076999999999996E-2</v>
      </c>
      <c r="CX83" s="25">
        <f>_xll.BDH(C83,"RETURN_COM_EQY","FY 2022","FY 2022","Currency=USD","Period=FY","BEST_FPERIOD_OVERRIDE=FY","FILING_STATUS=MR","FA_ADJUSTED=GAAP","Sort=A","Dates=H","DateFormat=P","Fill=—","Direction=H","UseDPDF=Y")/100</f>
        <v>0.41448999999999997</v>
      </c>
      <c r="CZ83" s="15">
        <f>_xll.BDH($C83,"RETURN_COM_EQY","FY 2019","FY 2019","Currency=USD","Period=FY","BEST_FPERIOD_OVERRIDE=FY","FILING_STATUS=MR","FA_ADJUSTED=GAAP","Sort=A","Dates=H","DateFormat=P","Fill=—","Direction=H","UseDPDF=Y")/100</f>
        <v>0.42568199999999995</v>
      </c>
      <c r="DA83" s="15">
        <f>_xll.BDH($C83,"RETURN_COM_EQY","FY 2020","FY 2020","Currency=USD","Period=FY","BEST_FPERIOD_OVERRIDE=FY","FILING_STATUS=MR","FA_ADJUSTED=GAAP","Sort=A","Dates=H","DateFormat=P","Fill=—","Direction=H","UseDPDF=Y")/100</f>
        <v>0.200408</v>
      </c>
      <c r="DB83" s="15">
        <f>_xll.BDH($C83,"RETURN_COM_EQY","FY 2021","FY 2021","Currency=USD","Period=FY","BEST_FPERIOD_OVERRIDE=FY","FILING_STATUS=MR","FA_ADJUSTED=GAAP","Sort=A","Dates=H","DateFormat=P","Fill=—","Direction=H","UseDPDF=Y")/100</f>
        <v>0.40792099999999998</v>
      </c>
      <c r="DC83" s="25">
        <f>_xll.BDH(C83,"RETURN_COM_EQY","FY 2022","FY 2022","Currency=USD","Period=FY","BEST_FPERIOD_OVERRIDE=FY","FILING_STATUS=MR","FA_ADJUSTED=GAAP","Sort=A","Dates=H","DateFormat=P","Fill=—","Direction=H","UseDPDF=Y")</f>
        <v>41.448999999999998</v>
      </c>
      <c r="DD83" s="15" t="e">
        <f ca="1">(_xll.BDP(C83,"BEST_ROE","best_fperiod_override=23Y"))/100</f>
        <v>#NAME?</v>
      </c>
      <c r="DF83" s="25" t="e">
        <f ca="1">(_xll.BDP($C83,"BEST_DIV_YLD","best_fperiod_override=19Y"))/100</f>
        <v>#NAME?</v>
      </c>
      <c r="DG83" s="25" t="e">
        <f ca="1">(_xll.BDP($C83,"BEST_DIV_YLD","best_fperiod_override=20Y"))/100</f>
        <v>#NAME?</v>
      </c>
      <c r="DH83" s="25" t="e">
        <f ca="1">(_xll.BDP($C83,"BEST_DIV_YLD","best_fperiod_override=21Y"))/100</f>
        <v>#NAME?</v>
      </c>
      <c r="DI83" s="25" t="e">
        <f ca="1">(_xll.BDP($C83,"BEST_DIV_YLD","best_fperiod_override=22Y"))/100</f>
        <v>#NAME?</v>
      </c>
      <c r="DJ83" s="25" t="e">
        <f ca="1">(_xll.BDP($C83,"BEST_DIV_YLD","best_fperiod_override=23Y"))/100</f>
        <v>#NAME?</v>
      </c>
      <c r="DL83" s="48" t="e" cm="1">
        <f t="array" aca="1" ref="DL83" ca="1">_xll.BDP($C83,$DL$12)/1000</f>
        <v>#NAME?</v>
      </c>
      <c r="DM83" s="48" t="e" cm="1">
        <f t="array" aca="1" ref="DM83" ca="1">_xll.BDP($C83,$DL$13)*1000</f>
        <v>#NAME?</v>
      </c>
      <c r="DN83" s="48" t="e">
        <f t="shared" ca="1" si="273"/>
        <v>#NAME?</v>
      </c>
      <c r="DO83" s="48" t="e" cm="1">
        <f t="array" aca="1" ref="DO83" ca="1">_xll.BDP($C83,$DL$15)*1000</f>
        <v>#NAME?</v>
      </c>
      <c r="DQ83" s="15" t="e" cm="1">
        <f t="array" aca="1" ref="DQ83" ca="1">_xll.BDP(C83,"WACC")</f>
        <v>#NAME?</v>
      </c>
      <c r="DR83" s="15" t="e" cm="1">
        <f t="array" aca="1" ref="DR83" ca="1">_xll.BDP(C83,"WACC_COST_EQUITY")</f>
        <v>#NAME?</v>
      </c>
      <c r="DS83" s="15" t="e" cm="1">
        <f t="array" aca="1" ref="DS83" ca="1">_xll.BDP(C83,"WACC_COST_EQUITY")</f>
        <v>#NAME?</v>
      </c>
      <c r="DU83" s="15" t="e" cm="1">
        <f t="array" aca="1" ref="DU83" ca="1">_xll.BDP(C83,"BEST_PE_RATIO")</f>
        <v>#NAME?</v>
      </c>
      <c r="DV83" s="15" t="e" cm="1">
        <f t="array" aca="1" ref="DV83" ca="1">_xll.BDP(C83,"FIVE_YR_AVG_PRICE_EARNINGS")</f>
        <v>#NAME?</v>
      </c>
      <c r="DW83" s="15" t="e" cm="1">
        <f t="array" aca="1" ref="DW83" ca="1">_xll.BDP(C83,"10_YEAR_MOVING_AVERAGE_PE")</f>
        <v>#NAME?</v>
      </c>
      <c r="DY83" s="15" t="e" cm="1">
        <f t="array" aca="1" ref="DY83" ca="1">_xll.BDP(C83,"BEST_CUR_EV_TO_EBITDA")</f>
        <v>#NAME?</v>
      </c>
      <c r="DZ83" s="15" t="e" cm="1">
        <f t="array" aca="1" ref="DZ83" ca="1">_xll.BDP(C83,"FIVE_YEAR_AVG_EV_TO_T12_EBITDA")</f>
        <v>#NAME?</v>
      </c>
      <c r="EB83" s="15" t="e" cm="1">
        <f t="array" aca="1" ref="EB83" ca="1">_xll.BDP(C83,"BEST_PX_BPS_RATIO")</f>
        <v>#NAME?</v>
      </c>
      <c r="EC83" s="15" t="e" cm="1">
        <f t="array" aca="1" ref="EC83" ca="1">_xll.BDP(C83,"FIVE_YEAR_AVG_PRICE_BOOK")</f>
        <v>#NAME?</v>
      </c>
      <c r="ED83" s="15" t="e" cm="1">
        <f t="array" aca="1" ref="ED83" ca="1">_xll.BDP(C83,"EV_TO_T12M_SALES")</f>
        <v>#NAME?</v>
      </c>
      <c r="EE83" s="15" t="e" cm="1">
        <f t="array" aca="1" ref="EE83" ca="1">_xll.BDP(C83,"AVERAGE_EV_TO_T12M_SALES")</f>
        <v>#NAME?</v>
      </c>
      <c r="EF83" s="15" t="e">
        <f ca="1">_xll.BDP(C83,"BEST_CURRENT_EV_BEST_SALES","best_fperiod_override=23Y")</f>
        <v>#NAME?</v>
      </c>
      <c r="EH83" s="15" t="e" cm="1">
        <f t="array" aca="1" ref="EH83" ca="1">_xll.BDP(C83,"CF_FREE_CASH_FLOW")</f>
        <v>#NAME?</v>
      </c>
      <c r="EI83" s="15" t="e" cm="1">
        <f t="array" aca="1" ref="EI83" ca="1">_xll.BDP(C83,"FREE_CASH_FLOW_YIELD")/100</f>
        <v>#NAME?</v>
      </c>
      <c r="EJ83" s="15" t="e" cm="1">
        <f t="array" aca="1" ref="EJ83" ca="1">_xll.BDP(C83,"TRAIL_12M_FREE_CASH_FLOW_PER_SH")</f>
        <v>#NAME?</v>
      </c>
      <c r="EL83" s="15" t="e" cm="1">
        <f t="array" aca="1" ref="EL83" ca="1">_xll.BDP(C83,"CF_CASH_FROM_OPER")</f>
        <v>#NAME?</v>
      </c>
      <c r="EM83" s="15" t="e" cm="1">
        <f t="array" aca="1" ref="EM83" ca="1">_xll.BDP(C83,"CF_CASH_FROM_INV_ACT")</f>
        <v>#NAME?</v>
      </c>
      <c r="EN83" s="15" t="e" cm="1">
        <f t="array" aca="1" ref="EN83" ca="1">_xll.BDP(C83,"CF_CASH_FROM_FNC_ACT")</f>
        <v>#NAME?</v>
      </c>
      <c r="EP83" s="15" t="e" cm="1">
        <f t="array" aca="1" ref="EP83" ca="1">_xll.BDP(C83,"TOT_ANALYST_REC")</f>
        <v>#NAME?</v>
      </c>
      <c r="EQ83" s="15" t="e" cm="1">
        <f t="array" aca="1" ref="EQ83" ca="1">_xll.BDP(C83,"TOT_BUY_REC")</f>
        <v>#NAME?</v>
      </c>
      <c r="ER83" s="15" t="e" cm="1">
        <f t="array" aca="1" ref="ER83" ca="1">_xll.BDP(C83,"TOT_HOLD_REC")</f>
        <v>#NAME?</v>
      </c>
      <c r="ES83" s="15" t="e" cm="1">
        <f t="array" aca="1" ref="ES83" ca="1">_xll.BDP(C83,"TOT_SELL_REC")</f>
        <v>#NAME?</v>
      </c>
      <c r="ET83" s="15" t="e" cm="1">
        <f t="array" aca="1" ref="ET83" ca="1">_xll.BDP(C83,"EQY_REC_CONS")</f>
        <v>#NAME?</v>
      </c>
      <c r="EV83" s="15" t="e" cm="1">
        <f t="array" aca="1" ref="EV83" ca="1">_xll.BDP(C83,"BEST_TARGET_HI")</f>
        <v>#NAME?</v>
      </c>
      <c r="EW83" s="15" t="e" cm="1">
        <f t="array" aca="1" ref="EW83" ca="1">_xll.BDP(C83,"BEST_TARGET_LO")</f>
        <v>#NAME?</v>
      </c>
      <c r="EX83" s="15" t="e" cm="1">
        <f t="array" aca="1" ref="EX83" ca="1">_xll.BDP(C83,"BEST_TARGET_MEDIAN")</f>
        <v>#NAME?</v>
      </c>
      <c r="EZ83" s="15" t="e" cm="1">
        <f t="array" aca="1" ref="EZ83" ca="1">_xll.BDP(C83,"BEST_TARGET_1WK_CHG")</f>
        <v>#NAME?</v>
      </c>
      <c r="FA83" s="15" t="e" cm="1">
        <f t="array" aca="1" ref="FA83" ca="1">_xll.BDP(C83,"BEST_TARGET_4WK_CHG")</f>
        <v>#NAME?</v>
      </c>
      <c r="FB83" s="15" t="e" cm="1">
        <f t="array" aca="1" ref="FB83" ca="1">_xll.BDP(C83,"BEST_TARGET_3MO_CHG")</f>
        <v>#NAME?</v>
      </c>
      <c r="FC83" s="15" t="e" cm="1">
        <f t="array" aca="1" ref="FC83" ca="1">_xll.BDP(C83,"BEST_TARGET_6MO_CHG")</f>
        <v>#NAME?</v>
      </c>
      <c r="FE83" s="15" t="e" cm="1">
        <f t="array" aca="1" ref="FE83" ca="1">_xll.BDP(C83,"ANNOUNCEMENT_DT")</f>
        <v>#NAME?</v>
      </c>
      <c r="FF83" s="15" t="e" cm="1">
        <f t="array" aca="1" ref="FF83" ca="1">_xll.BDP(C83,"EXPECTED_REPORT_DT")</f>
        <v>#NAME?</v>
      </c>
      <c r="FG83" s="15" t="e" cm="1">
        <f t="array" aca="1" ref="FG83" ca="1">_xll.BDP(C83,"EARNINGS_RELATED_IMPLIED_MOVE")</f>
        <v>#NAME?</v>
      </c>
      <c r="FI83" s="15" t="e" cm="1">
        <f t="array" aca="1" ref="FI83" ca="1">_xll.BDP(C83,"SALES_SURPRISE_LAST_QTR")</f>
        <v>#NAME?</v>
      </c>
      <c r="FJ83" s="15" t="e" cm="1">
        <f t="array" aca="1" ref="FJ83" ca="1">_xll.BDP(C83,"EPS_SURPRISE_LAST_QTR")</f>
        <v>#NAME?</v>
      </c>
      <c r="FL83" s="15" t="e">
        <f ca="1">(_xll.BDP(C83,"VOLUME_AVG_5D"))/1000</f>
        <v>#NAME?</v>
      </c>
      <c r="FM83" s="15" t="e">
        <f ca="1">(_xll.BDP(C83,"VOLUME_AVG_3M"))/1000</f>
        <v>#NAME?</v>
      </c>
      <c r="FN83" s="15" t="e">
        <f ca="1">(_xll.BDP(C83,"VOLUME_AVG_6M"))/1000</f>
        <v>#NAME?</v>
      </c>
      <c r="FP83" s="15" t="e" cm="1">
        <f t="array" aca="1" ref="FP83" ca="1">_xll.BDP(C83,"CIE_DES")</f>
        <v>#NAME?</v>
      </c>
      <c r="FQ83" s="15" t="s">
        <v>908</v>
      </c>
      <c r="FS83" s="15" t="e" cm="1">
        <f t="array" aca="1" ref="FS83" ca="1">_xll.BDP(C83,"HIGH_52WEEK")</f>
        <v>#NAME?</v>
      </c>
      <c r="FT83" s="15" t="e" cm="1">
        <f t="array" aca="1" ref="FT83" ca="1">_xll.BDP(C83,"LOW_52WEEK")</f>
        <v>#NAME?</v>
      </c>
      <c r="FV83" s="15" t="e" cm="1">
        <f t="array" aca="1" ref="FV83" ca="1">_xll.BDP(C83,"CHG_PCT_WTD")</f>
        <v>#NAME?</v>
      </c>
      <c r="FW83" s="15" t="e" cm="1">
        <f t="array" aca="1" ref="FW83" ca="1">_xll.BDP(C83,"CHG_PCT_MTD")</f>
        <v>#NAME?</v>
      </c>
      <c r="FX83" s="15" t="e" cm="1">
        <f t="array" aca="1" ref="FX83" ca="1">_xll.BDP(C83,"CHG_PCT_YTD")</f>
        <v>#NAME?</v>
      </c>
      <c r="FY83" s="15" t="e" cm="1">
        <f t="array" aca="1" ref="FY83" ca="1">_xll.BDP(C83,"CHG_PCT_1YR")</f>
        <v>#NAME?</v>
      </c>
      <c r="GA83" s="15" t="e">
        <f ca="1">_xll.BDP($C83,"BEST_NET_DEBT","best_fperiod_override=19Y")</f>
        <v>#NAME?</v>
      </c>
      <c r="GB83" s="15" t="e">
        <f ca="1">_xll.BDP($C83,"BEST_NET_DEBT","best_fperiod_override=20Y")</f>
        <v>#NAME?</v>
      </c>
      <c r="GC83" s="15" t="e">
        <f ca="1">_xll.BDP($C83,"BEST_NET_DEBT","best_fperiod_override=21Y")</f>
        <v>#NAME?</v>
      </c>
      <c r="GD83" s="15" t="e">
        <f ca="1">_xll.BDP($C83,"BEST_NET_DEBT","best_fperiod_override=22Y")</f>
        <v>#NAME?</v>
      </c>
      <c r="GE83" s="15" t="e">
        <f ca="1">_xll.BDP($C83,"BEST_NET_DEBT","best_fperiod_override=23Y")</f>
        <v>#NAME?</v>
      </c>
      <c r="GG83" s="15" t="e">
        <f t="shared" ca="1" si="274"/>
        <v>#NAME?</v>
      </c>
      <c r="GH83" s="15" t="e">
        <f t="shared" ca="1" si="275"/>
        <v>#NAME?</v>
      </c>
      <c r="GI83" s="15" t="e">
        <f t="shared" ca="1" si="276"/>
        <v>#NAME?</v>
      </c>
      <c r="GJ83" s="15" t="e">
        <f t="shared" ca="1" si="277"/>
        <v>#NAME?</v>
      </c>
      <c r="GK83" s="15" t="e">
        <f t="shared" ca="1" si="278"/>
        <v>#NAME?</v>
      </c>
      <c r="GM83" s="15" t="e" cm="1">
        <f t="array" aca="1" ref="GM83" ca="1">_xll.BDP(C83,"NET_DEBT_TO_EBITDA")</f>
        <v>#NAME?</v>
      </c>
      <c r="GN83" s="15" t="e" cm="1">
        <f t="array" aca="1" ref="GN83" ca="1">_xll.BDP(C83,"EBIT_TO_INT_EXP")</f>
        <v>#NAME?</v>
      </c>
      <c r="GO83" s="15" t="e" cm="1">
        <f t="array" aca="1" ref="GO83" ca="1">_xll.BDP(C83,"TOT_DEBT_TO_TOT_EQY")</f>
        <v>#NAME?</v>
      </c>
      <c r="GP83" s="15" t="e" cm="1">
        <f t="array" aca="1" ref="GP83" ca="1">_xll.BDP(C83,"TOT_DEBT_TO_TOT_ASSET")</f>
        <v>#NAME?</v>
      </c>
      <c r="GQ83" s="15" t="e" cm="1">
        <f t="array" aca="1" ref="GQ83" ca="1">_xll.BDP(C83,"ALTMAN_Z_SCORE")</f>
        <v>#NAME?</v>
      </c>
      <c r="GR83" s="15" t="e" cm="1">
        <f t="array" aca="1" ref="GR83" ca="1">_xll.BDP(C83,"CASH_%_CURRENT_MARKET_CAP")</f>
        <v>#NAME?</v>
      </c>
      <c r="GS83" s="15" t="e" cm="1">
        <f t="array" aca="1" ref="GS83" ca="1">_xll.BDP(C83,"CASH_TO_TOT_ASSET")</f>
        <v>#NAME?</v>
      </c>
      <c r="GU83" s="15" t="e" cm="1">
        <f t="array" aca="1" ref="GU83" ca="1">_xll.BDP(C83,"BOARD_SIZE")</f>
        <v>#NAME?</v>
      </c>
      <c r="GV83" s="15" t="e" cm="1">
        <f t="array" aca="1" ref="GV83" ca="1">_xll.BDP(C83,"PCT_INDEPENDENT_DIRECTORS")</f>
        <v>#NAME?</v>
      </c>
      <c r="GW83" s="15" t="e" cm="1">
        <f t="array" aca="1" ref="GW83" ca="1">_xll.BDP(C83,"BOARD_MEETING_ATTENDANCE_PCT")</f>
        <v>#NAME?</v>
      </c>
      <c r="GX83" s="15" t="e" cm="1">
        <f t="array" aca="1" ref="GX83" ca="1">_xll.BDP(C83,"BOARD_MEETINGS_PER_YR")</f>
        <v>#NAME?</v>
      </c>
      <c r="GY83" s="15" t="e" cm="1">
        <f t="array" aca="1" ref="GY83" ca="1">_xll.BDP(C83,"NUMBER_OF_WOMEN_ON_BOARD")</f>
        <v>#NAME?</v>
      </c>
      <c r="GZ83" s="15" t="e" cm="1">
        <f t="array" aca="1" ref="GZ83" ca="1">_xll.BDP(C83,"BOARD_AVERAGE_TENURE")</f>
        <v>#NAME?</v>
      </c>
      <c r="HA83" s="15" t="e" cm="1">
        <f t="array" aca="1" ref="HA83" ca="1">_xll.BDP(C83,"BOARD_AVERAGE_AGE")</f>
        <v>#NAME?</v>
      </c>
      <c r="HC83" s="15" t="e" cm="1">
        <f t="array" aca="1" ref="HC83" ca="1">_xll.BDP(C83,"TOT_COMP_AW_TO_CEO_&amp;_EQUIV")</f>
        <v>#NAME?</v>
      </c>
      <c r="HD83" s="15" t="e" cm="1">
        <f t="array" aca="1" ref="HD83" ca="1">_xll.BDP(C83,"TOT_COMPENSATION_AW_TO_EXECS")</f>
        <v>#NAME?</v>
      </c>
      <c r="HE83" s="15" t="e" cm="1">
        <f t="array" aca="1" ref="HE83" ca="1">_xll.BDP(C83,"CF_STOCK_BASED_COMPENSATION")</f>
        <v>#NAME?</v>
      </c>
      <c r="HF83" s="15" t="e" cm="1">
        <f t="array" aca="1" ref="HF83" ca="1">_xll.BDP(C83,"AVERAGE_BOD_TOTAL_COMPENSATION")</f>
        <v>#NAME?</v>
      </c>
      <c r="HH83" s="15" t="e" cm="1">
        <f t="array" aca="1" ref="HH83" ca="1">_xll.BDP(C83,"ISS_QUALITYSCORE")</f>
        <v>#NAME?</v>
      </c>
      <c r="HK83" s="15" t="e" cm="1">
        <f t="array" aca="1" ref="HK83" ca="1">_xll.BDP(C83,"EQY_SH_OUT")</f>
        <v>#NAME?</v>
      </c>
      <c r="HL83" s="15" t="e">
        <f t="shared" ca="1" si="279"/>
        <v>#NAME?</v>
      </c>
      <c r="HN83" s="15">
        <v>8.5</v>
      </c>
      <c r="HO83" s="15">
        <v>2</v>
      </c>
      <c r="HP83" s="39" t="e">
        <f t="shared" ca="1" si="280"/>
        <v>#NAME?</v>
      </c>
      <c r="HQ83" s="15" t="e">
        <f t="shared" ca="1" si="281"/>
        <v>#NAME?</v>
      </c>
      <c r="HS83" s="15" t="e">
        <f t="shared" ca="1" si="302"/>
        <v>#NAME?</v>
      </c>
      <c r="HU83" s="15" t="e">
        <f t="shared" ca="1" si="282"/>
        <v>#NAME?</v>
      </c>
      <c r="HW83" s="15" t="e">
        <f t="shared" ca="1" si="303"/>
        <v>#NAME?</v>
      </c>
      <c r="HY83" s="39" t="e">
        <f t="shared" ca="1" si="283"/>
        <v>#NAME?</v>
      </c>
      <c r="IA83" s="15" t="e">
        <f t="shared" ca="1" si="284"/>
        <v>#NAME?</v>
      </c>
      <c r="IB83" s="15" t="e">
        <f t="shared" ca="1" si="285"/>
        <v>#NAME?</v>
      </c>
      <c r="IC83" s="15" t="e">
        <f t="shared" ca="1" si="286"/>
        <v>#NAME?</v>
      </c>
      <c r="ID83" s="15" t="e">
        <f t="shared" ca="1" si="287"/>
        <v>#NAME?</v>
      </c>
      <c r="IE83" s="39" t="e">
        <f t="shared" ca="1" si="288"/>
        <v>#NAME?</v>
      </c>
      <c r="IF83" s="39">
        <f t="shared" si="289"/>
        <v>17.976419255125741</v>
      </c>
      <c r="IG83" s="39" t="e">
        <f t="shared" ca="1" si="290"/>
        <v>#NAME?</v>
      </c>
      <c r="II83" s="15">
        <f t="shared" si="304"/>
        <v>64</v>
      </c>
    </row>
    <row r="84" spans="1:243">
      <c r="A84" s="15">
        <f t="shared" si="305"/>
        <v>64</v>
      </c>
      <c r="B84" s="15" t="s">
        <v>132</v>
      </c>
      <c r="C84" s="15" t="s">
        <v>552</v>
      </c>
      <c r="D84" s="15" t="s">
        <v>131</v>
      </c>
      <c r="E84" s="15" t="str">
        <f t="shared" ref="E84:E146" si="306">LEFT(D84,6)</f>
        <v>CHCM34</v>
      </c>
      <c r="F84" s="15">
        <f t="shared" ref="F84:F146" si="307">A84</f>
        <v>64</v>
      </c>
      <c r="G84" s="15" t="str">
        <f t="shared" ref="G84:G146" si="308">B84</f>
        <v>Charter Communications Inc</v>
      </c>
      <c r="H84" s="24">
        <v>2.5406000000000001E-3</v>
      </c>
      <c r="I84" s="15" t="e" cm="1">
        <f t="array" aca="1" ref="I84" ca="1">_xll.BDP(C84,"GICS_SECTOR_NAME")</f>
        <v>#NAME?</v>
      </c>
      <c r="J84" s="15" t="e">
        <f t="shared" ref="J84:J146" ca="1" si="309">VLOOKUP(I84,$B$7:$C$17,2,0)</f>
        <v>#NAME?</v>
      </c>
      <c r="K84" s="46" t="e" cm="1">
        <f t="array" aca="1" ref="K84" ca="1">_xll.BDP(C84,"BEST_PE_RATIO")</f>
        <v>#NAME?</v>
      </c>
      <c r="L84" s="46" t="e" cm="1">
        <f t="array" aca="1" ref="L84" ca="1">_xll.BDP(C84,"px_last")</f>
        <v>#NAME?</v>
      </c>
      <c r="M84" s="15" t="e" cm="1">
        <f t="array" aca="1" ref="M84" ca="1">_xll.BDP(C84,"COUNTRY_FULL_NAME")</f>
        <v>#NAME?</v>
      </c>
      <c r="N84" s="15" t="e" cm="1">
        <f t="array" aca="1" ref="N84" ca="1">_xll.BDP(C84,"px_last")</f>
        <v>#NAME?</v>
      </c>
      <c r="O84" s="15" t="e" cm="1">
        <f t="array" aca="1" ref="O84" ca="1">_xll.BDP(C84,"CRNCY")</f>
        <v>#NAME?</v>
      </c>
      <c r="Q84" s="15" t="e" cm="1">
        <f t="array" aca="1" ref="Q84" ca="1">_xll.BDP(C84,"GICS_SECTOR_NAME")</f>
        <v>#NAME?</v>
      </c>
      <c r="R84" s="15" t="e" cm="1">
        <f t="array" aca="1" ref="R84" ca="1">_xll.BDP(C84,"GICS_INDUSTRY_NAME")</f>
        <v>#NAME?</v>
      </c>
      <c r="S84" s="15" t="e" cm="1">
        <f t="array" aca="1" ref="S84" ca="1">_xll.BDP(C84,"GICS_INDUSTRY_GROUP_NAME")</f>
        <v>#NAME?</v>
      </c>
      <c r="T84" s="15" t="e" cm="1">
        <f t="array" aca="1" ref="T84" ca="1">_xll.BDP(C84,"GICS_SUB_INDUSTRY_NAME")</f>
        <v>#NAME?</v>
      </c>
      <c r="U84" s="15" t="s">
        <v>1521</v>
      </c>
      <c r="V84" s="15">
        <f>_xll.BDH(C84,"SALES_REV_TURN","FY 2009","FY 2009","Currency=USD","Period=FY","BEST_FPERIOD_OVERRIDE=FY","FILING_STATUS=MR","SCALING_FORMAT=MLN","FA_ADJUSTED=Adjusted","Sort=A","Dates=H","DateFormat=P","Fill=—","Direction=H","UseDPDF=Y")</f>
        <v>6755</v>
      </c>
      <c r="W84" s="15">
        <f>_xll.BDH(C84,"SALES_REV_TURN","FY 2019","FY 2019","Currency=USD","Period=FY","BEST_FPERIOD_OVERRIDE=FY","FILING_STATUS=MR","SCALING_FORMAT=MLN","FA_ADJUSTED=Adjusted","Sort=A","Dates=H","DateFormat=P","Fill=—","Direction=H","UseDPDF=Y")</f>
        <v>45764</v>
      </c>
      <c r="X84" s="15">
        <f>_xll.BDH(C84,"SALES_REV_TURN","FY 2020","FY 2020","Currency=USD","Period=FY","BEST_FPERIOD_OVERRIDE=FY","FILING_STATUS=MR","SCALING_FORMAT=MLN","FA_ADJUSTED=Adjusted","Sort=A","Dates=H","DateFormat=P","Fill=—","Direction=H","UseDPDF=Y")</f>
        <v>48097</v>
      </c>
      <c r="Y84" s="15">
        <f>_xll.BDH(C84,"SALES_REV_TURN","FY 2021","FY 2021","Currency=USD","Period=FY","BEST_FPERIOD_OVERRIDE=FY","FILING_STATUS=MR","SCALING_FORMAT=MLN","FA_ADJUSTED=Adjusted","Sort=A","Dates=H","DateFormat=P","Fill=—","Direction=H","UseDPDF=Y")</f>
        <v>51682</v>
      </c>
      <c r="Z84" s="15">
        <f>_xll.BDH(C84,"SALES_REV_TURN","FY 2022","FY 2022","Currency=USD","Period=FY","BEST_FPERIOD_OVERRIDE=FY","FILING_STATUS=MR","SCALING_FORMAT=MLN","FA_ADJUSTED=Adjusted","Sort=A","Dates=H","DateFormat=P","Fill=—","Direction=H","UseDPDF=Y")</f>
        <v>54022</v>
      </c>
      <c r="AA84" s="15" t="e">
        <f ca="1">+_xll.BDP($C84,AA$15,"BEST_FPERIOD_OVERRIDE="&amp;AA$16)</f>
        <v>#NAME?</v>
      </c>
      <c r="AB84" s="15" t="e">
        <f ca="1">+_xll.BDP($C84,AB$15,"BEST_FPERIOD_OVERRIDE="&amp;AB$16)</f>
        <v>#NAME?</v>
      </c>
      <c r="AC84" s="15" t="e">
        <f ca="1">+_xll.BDP($C84,AC$15,"BEST_FPERIOD_OVERRIDE="&amp;AC$16)</f>
        <v>#NAME?</v>
      </c>
      <c r="AD84" s="15" t="e">
        <f ca="1">+_xll.BDP($C84,AD$15,"BEST_FPERIOD_OVERRIDE="&amp;AD$16)</f>
        <v>#NAME?</v>
      </c>
      <c r="AF84" s="25">
        <f t="shared" ref="AF84:AF147" si="310">X84/W84-1</f>
        <v>5.0978935407744119E-2</v>
      </c>
      <c r="AG84" s="25">
        <f t="shared" ref="AG84:AG147" si="311">Y84/X84-1</f>
        <v>7.453687340166737E-2</v>
      </c>
      <c r="AH84" s="25">
        <f t="shared" ref="AH84:AH147" si="312">Z84/Y84-1</f>
        <v>4.527688556944387E-2</v>
      </c>
      <c r="AI84" s="25" t="e">
        <f t="shared" ref="AI84:AI147" ca="1" si="313">AA84/Z84-1</f>
        <v>#NAME?</v>
      </c>
      <c r="AJ84" s="25" t="e">
        <f t="shared" ref="AJ84:AJ147" ca="1" si="314">AB84/AA84-1</f>
        <v>#NAME?</v>
      </c>
      <c r="AK84" s="25" t="e">
        <f t="shared" ref="AK84:AK147" ca="1" si="315">AC84/AB84-1</f>
        <v>#NAME?</v>
      </c>
      <c r="AL84" s="25" t="e">
        <f t="shared" ca="1" si="291"/>
        <v>#NAME?</v>
      </c>
      <c r="AM84" s="25" t="e">
        <f t="shared" ref="AM84:AM147" ca="1" si="316">(AC84/W84)^(1/6)-1</f>
        <v>#NAME?</v>
      </c>
      <c r="AN84" s="25">
        <f t="shared" ref="AN84:AN147" si="317">(W84/V84)^(1/10)-1</f>
        <v>0.21084865125707042</v>
      </c>
      <c r="AP84" s="15">
        <f>_xll.BDH(C84,"EBITDA","FY 2009","FY 2009","Currency=USD","Period=FY","BEST_FPERIOD_OVERRIDE=FY","FILING_STATUS=MR","SCALING_FORMAT=MLN","FA_ADJUSTED=Adjusted","Sort=A","Dates=H","DateFormat=P","Fill=—","Direction=H","UseDPDF=Y")</f>
        <v>303</v>
      </c>
      <c r="AQ84" s="15">
        <f>_xll.BDH(C84,"EBITDA","FY 2019","FY 2019","Currency=USD","Period=FY","BEST_FPERIOD_OVERRIDE=FY","FILING_STATUS=MR","SCALING_FORMAT=MLN","FA_ADJUSTED=Adjusted","Sort=A","Dates=H","DateFormat=P","Fill=—","Direction=H","UseDPDF=Y")</f>
        <v>16811</v>
      </c>
      <c r="AR84" s="15">
        <f>_xll.BDH(C84,"EBITDA","FY 2020","FY 2020","Currency=USD","Period=FY","BEST_FPERIOD_OVERRIDE=FY","FILING_STATUS=MR","SCALING_FORMAT=MLN","FA_ADJUSTED=Adjusted","Sort=A","Dates=H","DateFormat=P","Fill=—","Direction=H","UseDPDF=Y")</f>
        <v>18471</v>
      </c>
      <c r="AS84" s="15">
        <f>_xll.BDH(C84,"EBITDA","FY 2021","FY 2021","Currency=USD","Period=FY","BEST_FPERIOD_OVERRIDE=FY","FILING_STATUS=MR","SCALING_FORMAT=MLN","FA_ADJUSTED=Adjusted","Sort=A","Dates=H","DateFormat=P","Fill=—","Direction=H","UseDPDF=Y")</f>
        <v>20523</v>
      </c>
      <c r="AT84" s="15">
        <f>_xll.BDH(C84,"EBITDA","FY 2022","FY 2022","Currency=USD","Period=FY","BEST_FPERIOD_OVERRIDE=FY","FILING_STATUS=MR","SCALING_FORMAT=MLN","FA_ADJUSTED=Adjusted","Sort=A","Dates=H","DateFormat=P","Fill=—","Direction=H","UseDPDF=Y")</f>
        <v>21628</v>
      </c>
      <c r="AU84" s="15" t="e">
        <f ca="1">+_xll.BDP($C84,AU$15,"BEST_FPERIOD_OVERRIDE="&amp;AU$16)</f>
        <v>#NAME?</v>
      </c>
      <c r="AV84" s="15" t="e">
        <f ca="1">+_xll.BDP($C84,AV$15,"BEST_FPERIOD_OVERRIDE="&amp;AV$16)</f>
        <v>#NAME?</v>
      </c>
      <c r="AW84" s="15" t="e">
        <f ca="1">+_xll.BDP($C84,AW$15,"BEST_FPERIOD_OVERRIDE="&amp;AW$16)</f>
        <v>#NAME?</v>
      </c>
      <c r="AX84" s="15" t="e">
        <f ca="1">+_xll.BDP($C84,AX$15,"BEST_FPERIOD_OVERRIDE="&amp;AX$16)</f>
        <v>#NAME?</v>
      </c>
      <c r="AZ84" s="25">
        <f t="shared" ref="AZ84:AZ146" si="318">AR84/AQ84-1</f>
        <v>9.8744869430729798E-2</v>
      </c>
      <c r="BA84" s="25">
        <f t="shared" ref="BA84:BA146" si="319">AS84/AR84-1</f>
        <v>0.11109306480428782</v>
      </c>
      <c r="BB84" s="25">
        <f t="shared" ref="BB84:BB146" si="320">AT84/AS84-1</f>
        <v>5.3842030892169657E-2</v>
      </c>
      <c r="BC84" s="25" t="e">
        <f t="shared" ref="BC84:BC146" ca="1" si="321">AU84/AT84-1</f>
        <v>#NAME?</v>
      </c>
      <c r="BD84" s="25" t="e">
        <f t="shared" ref="BD84:BD146" ca="1" si="322">AV84/AU84-1</f>
        <v>#NAME?</v>
      </c>
      <c r="BE84" s="25" t="e">
        <f t="shared" ref="BE84:BE146" ca="1" si="323">AW84/AV84-1</f>
        <v>#NAME?</v>
      </c>
      <c r="BF84" s="25" t="e">
        <f t="shared" ca="1" si="292"/>
        <v>#NAME?</v>
      </c>
      <c r="BG84" s="25" t="e">
        <f t="shared" ref="BG84:BG146" ca="1" si="324">(AW84/AQ84)^(1/6)-1</f>
        <v>#NAME?</v>
      </c>
      <c r="BH84" s="25">
        <f t="shared" ref="BH84:BH146" si="325">(AQ84/AP84)^(1/10)-1</f>
        <v>0.49422188151310764</v>
      </c>
      <c r="BJ84" s="25">
        <f t="shared" ref="BJ84:BJ147" si="326">AQ84/W84</f>
        <v>0.36734114150860941</v>
      </c>
      <c r="BK84" s="25">
        <f t="shared" ref="BK84:BK147" si="327">AR84/X84</f>
        <v>0.38403642638834024</v>
      </c>
      <c r="BL84" s="25">
        <f t="shared" ref="BL84:BL147" si="328">AS84/Y84</f>
        <v>0.39710150535969968</v>
      </c>
      <c r="BM84" s="25">
        <f t="shared" ref="BM84:BM147" si="329">AT84/Z84</f>
        <v>0.40035541075857983</v>
      </c>
      <c r="BN84" s="25" t="e">
        <f t="shared" ref="BN84:BN147" ca="1" si="330">AU84/AA84</f>
        <v>#NAME?</v>
      </c>
      <c r="BO84" s="25" t="e">
        <f t="shared" ref="BO84:BP147" ca="1" si="331">AV84/AB84</f>
        <v>#NAME?</v>
      </c>
      <c r="BP84" s="25" t="e">
        <f t="shared" ca="1" si="331"/>
        <v>#NAME?</v>
      </c>
      <c r="BQ84" s="25" t="e">
        <f t="shared" ref="BQ84:BQ147" ca="1" si="332">AX84/AD84</f>
        <v>#NAME?</v>
      </c>
      <c r="BR84" s="15">
        <f>_xll.BDH(C84,"EARN_FOR_COMMON","FY 2009","FY 2009","Currency=USD","Period=FY","BEST_FPERIOD_OVERRIDE=FY","FILING_STATUS=MR","SCALING_FORMAT=MLN","FA_ADJUSTED=Adjusted","Sort=A","Dates=H","DateFormat=P","Fill=—","Direction=H","UseDPDF=Y")</f>
        <v>3657</v>
      </c>
      <c r="BS84" s="15">
        <f>_xll.BDH(C84,"EARN_FOR_COMMON","FY 2019","FY 2019","Currency=USD","Period=FY","BEST_FPERIOD_OVERRIDE=FY","FILING_STATUS=MR","SCALING_FORMAT=MLN","FA_ADJUSTED=Adjusted","Sort=A","Dates=H","DateFormat=P","Fill=—","Direction=H","UseDPDF=Y")</f>
        <v>1811.78</v>
      </c>
      <c r="BT84" s="15">
        <f>_xll.BDH(C84,"EARN_FOR_COMMON","FY 2020","FY 2020","Currency=USD","Period=FY","BEST_FPERIOD_OVERRIDE=FY","FILING_STATUS=MR","SCALING_FORMAT=MLN","FA_ADJUSTED=Adjusted","Sort=A","Dates=H","DateFormat=P","Fill=—","Direction=H","UseDPDF=Y")</f>
        <v>3417.13</v>
      </c>
      <c r="BU84" s="15">
        <f>_xll.BDH(C84,"EARN_FOR_COMMON","FY 2021","FY 2021","Currency=USD","Period=FY","BEST_FPERIOD_OVERRIDE=FY","FILING_STATUS=MR","SCALING_FORMAT=MLN","FA_ADJUSTED=Adjusted","Sort=A","Dates=H","DateFormat=P","Fill=—","Direction=H","UseDPDF=Y")</f>
        <v>5234.6499999999996</v>
      </c>
      <c r="BV84" s="15">
        <f>_xll.BDH(C84,"EARN_FOR_COMMON","FY 2022","FY 2022","Currency=USD","Period=FY","BEST_FPERIOD_OVERRIDE=FY","FILING_STATUS=MR","SCALING_FORMAT=MLN","FA_ADJUSTED=Adjusted","Sort=A","Dates=H","DateFormat=P","Fill=—","Direction=H","UseDPDF=Y")</f>
        <v>5433.41</v>
      </c>
      <c r="BW84" s="15" t="e">
        <f ca="1">+_xll.BDP($C84,BW$15,"BEST_FPERIOD_OVERRIDE="&amp;BW$16)</f>
        <v>#NAME?</v>
      </c>
      <c r="BX84" s="15" t="e">
        <f ca="1">+_xll.BDP($C84,BX$15,"BEST_FPERIOD_OVERRIDE="&amp;BX$16)</f>
        <v>#NAME?</v>
      </c>
      <c r="BY84" s="15" t="e">
        <f ca="1">+_xll.BDP($C84,BY$15,"BEST_FPERIOD_OVERRIDE="&amp;BY$16)</f>
        <v>#NAME?</v>
      </c>
      <c r="BZ84" s="15" t="e">
        <f ca="1">+_xll.BDP($C84,BZ$15,"BEST_FPERIOD_OVERRIDE="&amp;BZ$16)</f>
        <v>#NAME?</v>
      </c>
      <c r="CB84" s="25">
        <f t="shared" ref="CB84:CB146" si="333">BT84/BS84-1</f>
        <v>0.88606232544790209</v>
      </c>
      <c r="CC84" s="25">
        <f t="shared" ref="CC84:CC146" si="334">BU84/BT84-1</f>
        <v>0.5318849443831517</v>
      </c>
      <c r="CD84" s="25">
        <f t="shared" ref="CD84:CD146" si="335">BV84/BU84-1</f>
        <v>3.7970064856294172E-2</v>
      </c>
      <c r="CE84" s="25" t="e">
        <f t="shared" ref="CE84:CE146" ca="1" si="336">BW84/BV84-1</f>
        <v>#NAME?</v>
      </c>
      <c r="CF84" s="25" t="e">
        <f t="shared" ref="CF84:CF146" ca="1" si="337">BX84/BW84-1</f>
        <v>#NAME?</v>
      </c>
      <c r="CG84" s="25" t="e">
        <f t="shared" ref="CG84:CG146" ca="1" si="338">BY84/BX84-1</f>
        <v>#NAME?</v>
      </c>
      <c r="CH84" s="25" t="e">
        <f t="shared" ca="1" si="293"/>
        <v>#NAME?</v>
      </c>
      <c r="CI84" s="25" t="e">
        <f t="shared" ref="CI84:CI146" ca="1" si="339">(BY84/BS84)^(1/6)-1</f>
        <v>#NAME?</v>
      </c>
      <c r="CJ84" s="25">
        <f t="shared" ref="CJ84:CJ146" si="340">(BS84/BR84)^(1/10)-1</f>
        <v>-6.782371498623796E-2</v>
      </c>
      <c r="CM84" s="25">
        <f t="shared" si="294"/>
        <v>3.9589633773271564E-2</v>
      </c>
      <c r="CN84" s="25">
        <f t="shared" si="295"/>
        <v>7.1046634925255217E-2</v>
      </c>
      <c r="CO84" s="25">
        <f t="shared" si="296"/>
        <v>0.10128574745559382</v>
      </c>
      <c r="CP84" s="25">
        <f t="shared" si="297"/>
        <v>0.10057772759246232</v>
      </c>
      <c r="CQ84" s="25" t="e">
        <f t="shared" ca="1" si="298"/>
        <v>#NAME?</v>
      </c>
      <c r="CR84" s="25" t="e">
        <f t="shared" ca="1" si="299"/>
        <v>#NAME?</v>
      </c>
      <c r="CS84" s="25" t="e">
        <f t="shared" ca="1" si="300"/>
        <v>#NAME?</v>
      </c>
      <c r="CT84" s="15" t="e">
        <f t="shared" ca="1" si="301"/>
        <v>#NAME?</v>
      </c>
      <c r="CU84" s="25">
        <f>_xll.BDH($C84,"RETURN_ON_INV_CAPITAL","FY 2019","FY 2019","Currency=USD","Period=FY","BEST_FPERIOD_OVERRIDE=FY","FILING_STATUS=MR","FA_ADJUSTED=GAAP","Sort=A","Dates=H","DateFormat=P","Fill=—","Direction=H","UseDPDF=Y")/100</f>
        <v>3.9792000000000001E-2</v>
      </c>
      <c r="CV84" s="25">
        <f>_xll.BDH($C84,"RETURN_ON_INV_CAPITAL","FY 2020","FY 2020","Currency=USD","Period=FY","BEST_FPERIOD_OVERRIDE=FY","FILING_STATUS=MR","FA_ADJUSTED=GAAP","Sort=A","Dates=H","DateFormat=P","Fill=—","Direction=H","UseDPDF=Y")/100</f>
        <v>5.3746000000000002E-2</v>
      </c>
      <c r="CW84" s="25">
        <f>_xll.BDH($C84,"RETURN_ON_INV_CAPITAL","FY 2021","FY 2021","Currency=USD","Period=FY","BEST_FPERIOD_OVERRIDE=FY","FILING_STATUS=MR","FA_ADJUSTED=GAAP","Sort=A","Dates=H","DateFormat=P","Fill=—","Direction=H","UseDPDF=Y")/100</f>
        <v>6.4313000000000009E-2</v>
      </c>
      <c r="CX84" s="25">
        <f>_xll.BDH(C84,"RETURN_COM_EQY","FY 2022","FY 2022","Currency=USD","Period=FY","BEST_FPERIOD_OVERRIDE=FY","FILING_STATUS=MR","FA_ADJUSTED=GAAP","Sort=A","Dates=H","DateFormat=P","Fill=—","Direction=H","UseDPDF=Y")/100</f>
        <v>0.436359</v>
      </c>
      <c r="CZ84" s="15">
        <f>_xll.BDH($C84,"RETURN_COM_EQY","FY 2019","FY 2019","Currency=USD","Period=FY","BEST_FPERIOD_OVERRIDE=FY","FILING_STATUS=MR","FA_ADJUSTED=GAAP","Sort=A","Dates=H","DateFormat=P","Fill=—","Direction=H","UseDPDF=Y")/100</f>
        <v>4.9253999999999999E-2</v>
      </c>
      <c r="DA84" s="15">
        <f>_xll.BDH($C84,"RETURN_COM_EQY","FY 2020","FY 2020","Currency=USD","Period=FY","BEST_FPERIOD_OVERRIDE=FY","FILING_STATUS=MR","FA_ADJUSTED=GAAP","Sort=A","Dates=H","DateFormat=P","Fill=—","Direction=H","UseDPDF=Y")/100</f>
        <v>0.116633</v>
      </c>
      <c r="DB84" s="15">
        <f>_xll.BDH($C84,"RETURN_COM_EQY","FY 2021","FY 2021","Currency=USD","Period=FY","BEST_FPERIOD_OVERRIDE=FY","FILING_STATUS=MR","FA_ADJUSTED=GAAP","Sort=A","Dates=H","DateFormat=P","Fill=—","Direction=H","UseDPDF=Y")/100</f>
        <v>0.24588599999999999</v>
      </c>
      <c r="DC84" s="25">
        <f>_xll.BDH(C84,"RETURN_COM_EQY","FY 2022","FY 2022","Currency=USD","Period=FY","BEST_FPERIOD_OVERRIDE=FY","FILING_STATUS=MR","FA_ADJUSTED=GAAP","Sort=A","Dates=H","DateFormat=P","Fill=—","Direction=H","UseDPDF=Y")</f>
        <v>43.635899999999999</v>
      </c>
      <c r="DD84" s="15" t="e">
        <f ca="1">(_xll.BDP(C84,"BEST_ROE","best_fperiod_override=23Y"))/100</f>
        <v>#NAME?</v>
      </c>
      <c r="DF84" s="25" t="e">
        <f ca="1">(_xll.BDP($C84,"BEST_DIV_YLD","best_fperiod_override=19Y"))/100</f>
        <v>#NAME?</v>
      </c>
      <c r="DG84" s="25" t="e">
        <f ca="1">(_xll.BDP($C84,"BEST_DIV_YLD","best_fperiod_override=20Y"))/100</f>
        <v>#NAME?</v>
      </c>
      <c r="DH84" s="25" t="e">
        <f ca="1">(_xll.BDP($C84,"BEST_DIV_YLD","best_fperiod_override=21Y"))/100</f>
        <v>#NAME?</v>
      </c>
      <c r="DI84" s="25" t="e">
        <f ca="1">(_xll.BDP($C84,"BEST_DIV_YLD","best_fperiod_override=22Y"))/100</f>
        <v>#NAME?</v>
      </c>
      <c r="DJ84" s="25" t="e">
        <f ca="1">(_xll.BDP($C84,"BEST_DIV_YLD","best_fperiod_override=23Y"))/100</f>
        <v>#NAME?</v>
      </c>
      <c r="DL84" s="48" t="e" cm="1">
        <f t="array" aca="1" ref="DL84" ca="1">_xll.BDP($C84,$DL$12)/1000</f>
        <v>#NAME?</v>
      </c>
      <c r="DM84" s="48" t="e" cm="1">
        <f t="array" aca="1" ref="DM84" ca="1">_xll.BDP($C84,$DL$13)*1000</f>
        <v>#NAME?</v>
      </c>
      <c r="DN84" s="48" t="e">
        <f t="shared" ref="DN84:DN146" ca="1" si="341">DM84-DL84</f>
        <v>#NAME?</v>
      </c>
      <c r="DO84" s="48" t="e" cm="1">
        <f t="array" aca="1" ref="DO84" ca="1">_xll.BDP($C84,$DL$15)*1000</f>
        <v>#NAME?</v>
      </c>
      <c r="DQ84" s="15" t="e" cm="1">
        <f t="array" aca="1" ref="DQ84" ca="1">_xll.BDP(C84,"WACC")</f>
        <v>#NAME?</v>
      </c>
      <c r="DR84" s="15" t="e" cm="1">
        <f t="array" aca="1" ref="DR84" ca="1">_xll.BDP(C84,"WACC_COST_EQUITY")</f>
        <v>#NAME?</v>
      </c>
      <c r="DS84" s="15" t="e" cm="1">
        <f t="array" aca="1" ref="DS84" ca="1">_xll.BDP(C84,"WACC_COST_EQUITY")</f>
        <v>#NAME?</v>
      </c>
      <c r="DU84" s="15" t="e" cm="1">
        <f t="array" aca="1" ref="DU84" ca="1">_xll.BDP(C84,"BEST_PE_RATIO")</f>
        <v>#NAME?</v>
      </c>
      <c r="DV84" s="15" t="e" cm="1">
        <f t="array" aca="1" ref="DV84" ca="1">_xll.BDP(C84,"FIVE_YR_AVG_PRICE_EARNINGS")</f>
        <v>#NAME?</v>
      </c>
      <c r="DW84" s="15" t="e" cm="1">
        <f t="array" aca="1" ref="DW84" ca="1">_xll.BDP(C84,"10_YEAR_MOVING_AVERAGE_PE")</f>
        <v>#NAME?</v>
      </c>
      <c r="DY84" s="15" t="e" cm="1">
        <f t="array" aca="1" ref="DY84" ca="1">_xll.BDP(C84,"BEST_CUR_EV_TO_EBITDA")</f>
        <v>#NAME?</v>
      </c>
      <c r="DZ84" s="15" t="e" cm="1">
        <f t="array" aca="1" ref="DZ84" ca="1">_xll.BDP(C84,"FIVE_YEAR_AVG_EV_TO_T12_EBITDA")</f>
        <v>#NAME?</v>
      </c>
      <c r="EB84" s="15" t="e" cm="1">
        <f t="array" aca="1" ref="EB84" ca="1">_xll.BDP(C84,"BEST_PX_BPS_RATIO")</f>
        <v>#NAME?</v>
      </c>
      <c r="EC84" s="15" t="e" cm="1">
        <f t="array" aca="1" ref="EC84" ca="1">_xll.BDP(C84,"FIVE_YEAR_AVG_PRICE_BOOK")</f>
        <v>#NAME?</v>
      </c>
      <c r="ED84" s="15" t="e" cm="1">
        <f t="array" aca="1" ref="ED84" ca="1">_xll.BDP(C84,"EV_TO_T12M_SALES")</f>
        <v>#NAME?</v>
      </c>
      <c r="EE84" s="15" t="e" cm="1">
        <f t="array" aca="1" ref="EE84" ca="1">_xll.BDP(C84,"AVERAGE_EV_TO_T12M_SALES")</f>
        <v>#NAME?</v>
      </c>
      <c r="EF84" s="15" t="e">
        <f ca="1">_xll.BDP(C84,"BEST_CURRENT_EV_BEST_SALES","best_fperiod_override=23Y")</f>
        <v>#NAME?</v>
      </c>
      <c r="EH84" s="15" t="e" cm="1">
        <f t="array" aca="1" ref="EH84" ca="1">_xll.BDP(C84,"CF_FREE_CASH_FLOW")</f>
        <v>#NAME?</v>
      </c>
      <c r="EI84" s="15" t="e" cm="1">
        <f t="array" aca="1" ref="EI84" ca="1">_xll.BDP(C84,"FREE_CASH_FLOW_YIELD")/100</f>
        <v>#NAME?</v>
      </c>
      <c r="EJ84" s="15" t="e" cm="1">
        <f t="array" aca="1" ref="EJ84" ca="1">_xll.BDP(C84,"TRAIL_12M_FREE_CASH_FLOW_PER_SH")</f>
        <v>#NAME?</v>
      </c>
      <c r="EL84" s="15" t="e" cm="1">
        <f t="array" aca="1" ref="EL84" ca="1">_xll.BDP(C84,"CF_CASH_FROM_OPER")</f>
        <v>#NAME?</v>
      </c>
      <c r="EM84" s="15" t="e" cm="1">
        <f t="array" aca="1" ref="EM84" ca="1">_xll.BDP(C84,"CF_CASH_FROM_INV_ACT")</f>
        <v>#NAME?</v>
      </c>
      <c r="EN84" s="15" t="e" cm="1">
        <f t="array" aca="1" ref="EN84" ca="1">_xll.BDP(C84,"CF_CASH_FROM_FNC_ACT")</f>
        <v>#NAME?</v>
      </c>
      <c r="EP84" s="15" t="e" cm="1">
        <f t="array" aca="1" ref="EP84" ca="1">_xll.BDP(C84,"TOT_ANALYST_REC")</f>
        <v>#NAME?</v>
      </c>
      <c r="EQ84" s="15" t="e" cm="1">
        <f t="array" aca="1" ref="EQ84" ca="1">_xll.BDP(C84,"TOT_BUY_REC")</f>
        <v>#NAME?</v>
      </c>
      <c r="ER84" s="15" t="e" cm="1">
        <f t="array" aca="1" ref="ER84" ca="1">_xll.BDP(C84,"TOT_HOLD_REC")</f>
        <v>#NAME?</v>
      </c>
      <c r="ES84" s="15" t="e" cm="1">
        <f t="array" aca="1" ref="ES84" ca="1">_xll.BDP(C84,"TOT_SELL_REC")</f>
        <v>#NAME?</v>
      </c>
      <c r="ET84" s="15" t="e" cm="1">
        <f t="array" aca="1" ref="ET84" ca="1">_xll.BDP(C84,"EQY_REC_CONS")</f>
        <v>#NAME?</v>
      </c>
      <c r="EV84" s="15" t="e" cm="1">
        <f t="array" aca="1" ref="EV84" ca="1">_xll.BDP(C84,"BEST_TARGET_HI")</f>
        <v>#NAME?</v>
      </c>
      <c r="EW84" s="15" t="e" cm="1">
        <f t="array" aca="1" ref="EW84" ca="1">_xll.BDP(C84,"BEST_TARGET_LO")</f>
        <v>#NAME?</v>
      </c>
      <c r="EX84" s="15" t="e" cm="1">
        <f t="array" aca="1" ref="EX84" ca="1">_xll.BDP(C84,"BEST_TARGET_MEDIAN")</f>
        <v>#NAME?</v>
      </c>
      <c r="EZ84" s="15" t="e" cm="1">
        <f t="array" aca="1" ref="EZ84" ca="1">_xll.BDP(C84,"BEST_TARGET_1WK_CHG")</f>
        <v>#NAME?</v>
      </c>
      <c r="FA84" s="15" t="e" cm="1">
        <f t="array" aca="1" ref="FA84" ca="1">_xll.BDP(C84,"BEST_TARGET_4WK_CHG")</f>
        <v>#NAME?</v>
      </c>
      <c r="FB84" s="15" t="e" cm="1">
        <f t="array" aca="1" ref="FB84" ca="1">_xll.BDP(C84,"BEST_TARGET_3MO_CHG")</f>
        <v>#NAME?</v>
      </c>
      <c r="FC84" s="15" t="e" cm="1">
        <f t="array" aca="1" ref="FC84" ca="1">_xll.BDP(C84,"BEST_TARGET_6MO_CHG")</f>
        <v>#NAME?</v>
      </c>
      <c r="FE84" s="15" t="e" cm="1">
        <f t="array" aca="1" ref="FE84" ca="1">_xll.BDP(C84,"ANNOUNCEMENT_DT")</f>
        <v>#NAME?</v>
      </c>
      <c r="FF84" s="15" t="e" cm="1">
        <f t="array" aca="1" ref="FF84" ca="1">_xll.BDP(C84,"EXPECTED_REPORT_DT")</f>
        <v>#NAME?</v>
      </c>
      <c r="FG84" s="15" t="e" cm="1">
        <f t="array" aca="1" ref="FG84" ca="1">_xll.BDP(C84,"EARNINGS_RELATED_IMPLIED_MOVE")</f>
        <v>#NAME?</v>
      </c>
      <c r="FI84" s="15" t="e" cm="1">
        <f t="array" aca="1" ref="FI84" ca="1">_xll.BDP(C84,"SALES_SURPRISE_LAST_QTR")</f>
        <v>#NAME?</v>
      </c>
      <c r="FJ84" s="15" t="e" cm="1">
        <f t="array" aca="1" ref="FJ84" ca="1">_xll.BDP(C84,"EPS_SURPRISE_LAST_QTR")</f>
        <v>#NAME?</v>
      </c>
      <c r="FL84" s="15" t="e">
        <f ca="1">(_xll.BDP(C84,"VOLUME_AVG_5D"))/1000</f>
        <v>#NAME?</v>
      </c>
      <c r="FM84" s="15" t="e">
        <f ca="1">(_xll.BDP(C84,"VOLUME_AVG_3M"))/1000</f>
        <v>#NAME?</v>
      </c>
      <c r="FN84" s="15" t="e">
        <f ca="1">(_xll.BDP(C84,"VOLUME_AVG_6M"))/1000</f>
        <v>#NAME?</v>
      </c>
      <c r="FP84" s="15" t="e" cm="1">
        <f t="array" aca="1" ref="FP84" ca="1">_xll.BDP(C84,"CIE_DES")</f>
        <v>#NAME?</v>
      </c>
      <c r="FQ84" s="15" t="s">
        <v>909</v>
      </c>
      <c r="FS84" s="15" t="e" cm="1">
        <f t="array" aca="1" ref="FS84" ca="1">_xll.BDP(C84,"HIGH_52WEEK")</f>
        <v>#NAME?</v>
      </c>
      <c r="FT84" s="15" t="e" cm="1">
        <f t="array" aca="1" ref="FT84" ca="1">_xll.BDP(C84,"LOW_52WEEK")</f>
        <v>#NAME?</v>
      </c>
      <c r="FV84" s="15" t="e" cm="1">
        <f t="array" aca="1" ref="FV84" ca="1">_xll.BDP(C84,"CHG_PCT_WTD")</f>
        <v>#NAME?</v>
      </c>
      <c r="FW84" s="15" t="e" cm="1">
        <f t="array" aca="1" ref="FW84" ca="1">_xll.BDP(C84,"CHG_PCT_MTD")</f>
        <v>#NAME?</v>
      </c>
      <c r="FX84" s="15" t="e" cm="1">
        <f t="array" aca="1" ref="FX84" ca="1">_xll.BDP(C84,"CHG_PCT_YTD")</f>
        <v>#NAME?</v>
      </c>
      <c r="FY84" s="15" t="e" cm="1">
        <f t="array" aca="1" ref="FY84" ca="1">_xll.BDP(C84,"CHG_PCT_1YR")</f>
        <v>#NAME?</v>
      </c>
      <c r="GA84" s="15" t="e">
        <f ca="1">_xll.BDP($C84,"BEST_NET_DEBT","best_fperiod_override=19Y")</f>
        <v>#NAME?</v>
      </c>
      <c r="GB84" s="15" t="e">
        <f ca="1">_xll.BDP($C84,"BEST_NET_DEBT","best_fperiod_override=20Y")</f>
        <v>#NAME?</v>
      </c>
      <c r="GC84" s="15" t="e">
        <f ca="1">_xll.BDP($C84,"BEST_NET_DEBT","best_fperiod_override=21Y")</f>
        <v>#NAME?</v>
      </c>
      <c r="GD84" s="15" t="e">
        <f ca="1">_xll.BDP($C84,"BEST_NET_DEBT","best_fperiod_override=22Y")</f>
        <v>#NAME?</v>
      </c>
      <c r="GE84" s="15" t="e">
        <f ca="1">_xll.BDP($C84,"BEST_NET_DEBT","best_fperiod_override=23Y")</f>
        <v>#NAME?</v>
      </c>
      <c r="GG84" s="15" t="e">
        <f t="shared" ref="GG84:GG146" ca="1" si="342">GA84/AQ84</f>
        <v>#NAME?</v>
      </c>
      <c r="GH84" s="15" t="e">
        <f t="shared" ref="GH84:GH146" ca="1" si="343">GB84/AR84</f>
        <v>#NAME?</v>
      </c>
      <c r="GI84" s="15" t="e">
        <f t="shared" ref="GI84:GI146" ca="1" si="344">GC84/AS84</f>
        <v>#NAME?</v>
      </c>
      <c r="GJ84" s="15" t="e">
        <f t="shared" ref="GJ84:GJ146" ca="1" si="345">GD84/AT84</f>
        <v>#NAME?</v>
      </c>
      <c r="GK84" s="15" t="e">
        <f t="shared" ref="GK84:GK146" ca="1" si="346">GE84/AU84</f>
        <v>#NAME?</v>
      </c>
      <c r="GM84" s="15" t="e" cm="1">
        <f t="array" aca="1" ref="GM84" ca="1">_xll.BDP(C84,"NET_DEBT_TO_EBITDA")</f>
        <v>#NAME?</v>
      </c>
      <c r="GN84" s="15" t="e" cm="1">
        <f t="array" aca="1" ref="GN84" ca="1">_xll.BDP(C84,"EBIT_TO_INT_EXP")</f>
        <v>#NAME?</v>
      </c>
      <c r="GO84" s="15" t="e" cm="1">
        <f t="array" aca="1" ref="GO84" ca="1">_xll.BDP(C84,"TOT_DEBT_TO_TOT_EQY")</f>
        <v>#NAME?</v>
      </c>
      <c r="GP84" s="15" t="e" cm="1">
        <f t="array" aca="1" ref="GP84" ca="1">_xll.BDP(C84,"TOT_DEBT_TO_TOT_ASSET")</f>
        <v>#NAME?</v>
      </c>
      <c r="GQ84" s="15" t="e" cm="1">
        <f t="array" aca="1" ref="GQ84" ca="1">_xll.BDP(C84,"ALTMAN_Z_SCORE")</f>
        <v>#NAME?</v>
      </c>
      <c r="GR84" s="15" t="e" cm="1">
        <f t="array" aca="1" ref="GR84" ca="1">_xll.BDP(C84,"CASH_%_CURRENT_MARKET_CAP")</f>
        <v>#NAME?</v>
      </c>
      <c r="GS84" s="15" t="e" cm="1">
        <f t="array" aca="1" ref="GS84" ca="1">_xll.BDP(C84,"CASH_TO_TOT_ASSET")</f>
        <v>#NAME?</v>
      </c>
      <c r="GU84" s="15" t="e" cm="1">
        <f t="array" aca="1" ref="GU84" ca="1">_xll.BDP(C84,"BOARD_SIZE")</f>
        <v>#NAME?</v>
      </c>
      <c r="GV84" s="15" t="e" cm="1">
        <f t="array" aca="1" ref="GV84" ca="1">_xll.BDP(C84,"PCT_INDEPENDENT_DIRECTORS")</f>
        <v>#NAME?</v>
      </c>
      <c r="GW84" s="15" t="e" cm="1">
        <f t="array" aca="1" ref="GW84" ca="1">_xll.BDP(C84,"BOARD_MEETING_ATTENDANCE_PCT")</f>
        <v>#NAME?</v>
      </c>
      <c r="GX84" s="15" t="e" cm="1">
        <f t="array" aca="1" ref="GX84" ca="1">_xll.BDP(C84,"BOARD_MEETINGS_PER_YR")</f>
        <v>#NAME?</v>
      </c>
      <c r="GY84" s="15" t="e" cm="1">
        <f t="array" aca="1" ref="GY84" ca="1">_xll.BDP(C84,"NUMBER_OF_WOMEN_ON_BOARD")</f>
        <v>#NAME?</v>
      </c>
      <c r="GZ84" s="15" t="e" cm="1">
        <f t="array" aca="1" ref="GZ84" ca="1">_xll.BDP(C84,"BOARD_AVERAGE_TENURE")</f>
        <v>#NAME?</v>
      </c>
      <c r="HA84" s="15" t="e" cm="1">
        <f t="array" aca="1" ref="HA84" ca="1">_xll.BDP(C84,"BOARD_AVERAGE_AGE")</f>
        <v>#NAME?</v>
      </c>
      <c r="HC84" s="15" t="e" cm="1">
        <f t="array" aca="1" ref="HC84" ca="1">_xll.BDP(C84,"TOT_COMP_AW_TO_CEO_&amp;_EQUIV")</f>
        <v>#NAME?</v>
      </c>
      <c r="HD84" s="15" t="e" cm="1">
        <f t="array" aca="1" ref="HD84" ca="1">_xll.BDP(C84,"TOT_COMPENSATION_AW_TO_EXECS")</f>
        <v>#NAME?</v>
      </c>
      <c r="HE84" s="15" t="e" cm="1">
        <f t="array" aca="1" ref="HE84" ca="1">_xll.BDP(C84,"CF_STOCK_BASED_COMPENSATION")</f>
        <v>#NAME?</v>
      </c>
      <c r="HF84" s="15" t="e" cm="1">
        <f t="array" aca="1" ref="HF84" ca="1">_xll.BDP(C84,"AVERAGE_BOD_TOTAL_COMPENSATION")</f>
        <v>#NAME?</v>
      </c>
      <c r="HH84" s="15" t="e" cm="1">
        <f t="array" aca="1" ref="HH84" ca="1">_xll.BDP(C84,"ISS_QUALITYSCORE")</f>
        <v>#NAME?</v>
      </c>
      <c r="HK84" s="15" t="e" cm="1">
        <f t="array" aca="1" ref="HK84" ca="1">_xll.BDP(C84,"EQY_SH_OUT")</f>
        <v>#NAME?</v>
      </c>
      <c r="HL84" s="15" t="e">
        <f t="shared" ref="HL84:HL146" ca="1" si="347">BV84/HK84</f>
        <v>#NAME?</v>
      </c>
      <c r="HN84" s="15">
        <v>8.5</v>
      </c>
      <c r="HO84" s="15">
        <v>2</v>
      </c>
      <c r="HP84" s="39" t="e">
        <f t="shared" ref="HP84:HP146" ca="1" si="348">CH84*100</f>
        <v>#NAME?</v>
      </c>
      <c r="HQ84" s="15" t="e">
        <f t="shared" ref="HQ84:HQ146" ca="1" si="349">(HO84*HP84)+HN84</f>
        <v>#NAME?</v>
      </c>
      <c r="HS84" s="15" t="e">
        <f t="shared" ca="1" si="302"/>
        <v>#NAME?</v>
      </c>
      <c r="HU84" s="15" t="e">
        <f t="shared" ref="HU84:HU146" ca="1" si="350">HL84*HQ84*HS84</f>
        <v>#NAME?</v>
      </c>
      <c r="HW84" s="15" t="e">
        <f t="shared" ca="1" si="303"/>
        <v>#NAME?</v>
      </c>
      <c r="HY84" s="39" t="e">
        <f t="shared" ref="HY84:HY146" ca="1" si="351">HU84/HW84</f>
        <v>#NAME?</v>
      </c>
      <c r="IA84" s="15" t="e">
        <f t="shared" ref="IA84:IA147" ca="1" si="352">N84*HW84</f>
        <v>#NAME?</v>
      </c>
      <c r="IB84" s="15" t="e">
        <f t="shared" ref="IB84:IB146" ca="1" si="353">HL84*HN84*HS84</f>
        <v>#NAME?</v>
      </c>
      <c r="IC84" s="15" t="e">
        <f t="shared" ref="IC84:IC146" ca="1" si="354">IA84-IB84</f>
        <v>#NAME?</v>
      </c>
      <c r="ID84" s="15" t="e">
        <f t="shared" ref="ID84:ID146" ca="1" si="355">HO84*HL84*HS84</f>
        <v>#NAME?</v>
      </c>
      <c r="IE84" s="39" t="e">
        <f t="shared" ref="IE84:IE146" ca="1" si="356">IC84/ID84</f>
        <v>#NAME?</v>
      </c>
      <c r="IF84" s="39">
        <f t="shared" ref="IF84:IF146" si="357">CJ84*100</f>
        <v>-6.782371498623796</v>
      </c>
      <c r="IG84" s="39" t="e">
        <f t="shared" ref="IG84:IG146" ca="1" si="358">HP84</f>
        <v>#NAME?</v>
      </c>
      <c r="II84" s="15">
        <f t="shared" si="304"/>
        <v>65</v>
      </c>
    </row>
    <row r="85" spans="1:243">
      <c r="A85" s="15">
        <f t="shared" si="305"/>
        <v>65</v>
      </c>
      <c r="B85" s="15" t="s">
        <v>134</v>
      </c>
      <c r="C85" s="15" t="s">
        <v>730</v>
      </c>
      <c r="D85" s="15" t="s">
        <v>133</v>
      </c>
      <c r="E85" s="15" t="str">
        <f t="shared" si="306"/>
        <v>CHVX34</v>
      </c>
      <c r="F85" s="15">
        <f t="shared" si="307"/>
        <v>65</v>
      </c>
      <c r="G85" s="15" t="str">
        <f t="shared" si="308"/>
        <v>Chevron Corp</v>
      </c>
      <c r="H85" s="24">
        <v>1.0886709999999999E-2</v>
      </c>
      <c r="I85" s="15" t="e" cm="1">
        <f t="array" aca="1" ref="I85" ca="1">_xll.BDP(C85,"GICS_SECTOR_NAME")</f>
        <v>#NAME?</v>
      </c>
      <c r="J85" s="15" t="e">
        <f t="shared" ca="1" si="309"/>
        <v>#NAME?</v>
      </c>
      <c r="K85" s="46" t="e" cm="1">
        <f t="array" aca="1" ref="K85" ca="1">_xll.BDP(C85,"BEST_PE_RATIO")</f>
        <v>#NAME?</v>
      </c>
      <c r="L85" s="46" t="e" cm="1">
        <f t="array" aca="1" ref="L85" ca="1">_xll.BDP(C85,"px_last")</f>
        <v>#NAME?</v>
      </c>
      <c r="M85" s="15" t="e" cm="1">
        <f t="array" aca="1" ref="M85" ca="1">_xll.BDP(C85,"COUNTRY_FULL_NAME")</f>
        <v>#NAME?</v>
      </c>
      <c r="N85" s="15" t="e" cm="1">
        <f t="array" aca="1" ref="N85" ca="1">_xll.BDP(C85,"px_last")</f>
        <v>#NAME?</v>
      </c>
      <c r="O85" s="15" t="e" cm="1">
        <f t="array" aca="1" ref="O85" ca="1">_xll.BDP(C85,"CRNCY")</f>
        <v>#NAME?</v>
      </c>
      <c r="Q85" s="15" t="e" cm="1">
        <f t="array" aca="1" ref="Q85" ca="1">_xll.BDP(C85,"GICS_SECTOR_NAME")</f>
        <v>#NAME?</v>
      </c>
      <c r="R85" s="15" t="e" cm="1">
        <f t="array" aca="1" ref="R85" ca="1">_xll.BDP(C85,"GICS_INDUSTRY_NAME")</f>
        <v>#NAME?</v>
      </c>
      <c r="S85" s="15" t="e" cm="1">
        <f t="array" aca="1" ref="S85" ca="1">_xll.BDP(C85,"GICS_INDUSTRY_GROUP_NAME")</f>
        <v>#NAME?</v>
      </c>
      <c r="T85" s="15" t="e" cm="1">
        <f t="array" aca="1" ref="T85" ca="1">_xll.BDP(C85,"GICS_SUB_INDUSTRY_NAME")</f>
        <v>#NAME?</v>
      </c>
      <c r="U85" s="15" t="s">
        <v>1521</v>
      </c>
      <c r="V85" s="15">
        <f>_xll.BDH(C85,"SALES_REV_TURN","FY 2009","FY 2009","Currency=USD","Period=FY","BEST_FPERIOD_OVERRIDE=FY","FILING_STATUS=MR","SCALING_FORMAT=MLN","FA_ADJUSTED=Adjusted","Sort=A","Dates=H","DateFormat=P","Fill=—","Direction=H","UseDPDF=Y")</f>
        <v>159387</v>
      </c>
      <c r="W85" s="15">
        <f>_xll.BDH(C85,"SALES_REV_TURN","FY 2019","FY 2019","Currency=USD","Period=FY","BEST_FPERIOD_OVERRIDE=FY","FILING_STATUS=MR","SCALING_FORMAT=MLN","FA_ADJUSTED=Adjusted","Sort=A","Dates=H","DateFormat=P","Fill=—","Direction=H","UseDPDF=Y")</f>
        <v>140156</v>
      </c>
      <c r="X85" s="15">
        <f>_xll.BDH(C85,"SALES_REV_TURN","FY 2020","FY 2020","Currency=USD","Period=FY","BEST_FPERIOD_OVERRIDE=FY","FILING_STATUS=MR","SCALING_FORMAT=MLN","FA_ADJUSTED=Adjusted","Sort=A","Dates=H","DateFormat=P","Fill=—","Direction=H","UseDPDF=Y")</f>
        <v>94402</v>
      </c>
      <c r="Y85" s="15">
        <f>_xll.BDH(C85,"SALES_REV_TURN","FY 2021","FY 2021","Currency=USD","Period=FY","BEST_FPERIOD_OVERRIDE=FY","FILING_STATUS=MR","SCALING_FORMAT=MLN","FA_ADJUSTED=Adjusted","Sort=A","Dates=H","DateFormat=P","Fill=—","Direction=H","UseDPDF=Y")</f>
        <v>156291</v>
      </c>
      <c r="Z85" s="15">
        <f>_xll.BDH(C85,"SALES_REV_TURN","FY 2022","FY 2022","Currency=USD","Period=FY","BEST_FPERIOD_OVERRIDE=FY","FILING_STATUS=MR","SCALING_FORMAT=MLN","FA_ADJUSTED=Adjusted","Sort=A","Dates=H","DateFormat=P","Fill=—","Direction=H","UseDPDF=Y")</f>
        <v>235717</v>
      </c>
      <c r="AA85" s="15" t="e">
        <f ca="1">+_xll.BDP($C85,AA$15,"BEST_FPERIOD_OVERRIDE="&amp;AA$16)</f>
        <v>#NAME?</v>
      </c>
      <c r="AB85" s="15" t="e">
        <f ca="1">+_xll.BDP($C85,AB$15,"BEST_FPERIOD_OVERRIDE="&amp;AB$16)</f>
        <v>#NAME?</v>
      </c>
      <c r="AC85" s="15" t="e">
        <f ca="1">+_xll.BDP($C85,AC$15,"BEST_FPERIOD_OVERRIDE="&amp;AC$16)</f>
        <v>#NAME?</v>
      </c>
      <c r="AD85" s="15" t="e">
        <f ca="1">+_xll.BDP($C85,AD$15,"BEST_FPERIOD_OVERRIDE="&amp;AD$16)</f>
        <v>#NAME?</v>
      </c>
      <c r="AF85" s="25">
        <f t="shared" si="310"/>
        <v>-0.32645052655612317</v>
      </c>
      <c r="AG85" s="25">
        <f t="shared" si="311"/>
        <v>0.65558992394228932</v>
      </c>
      <c r="AH85" s="25">
        <f t="shared" si="312"/>
        <v>0.50819305014364224</v>
      </c>
      <c r="AI85" s="25" t="e">
        <f t="shared" ca="1" si="313"/>
        <v>#NAME?</v>
      </c>
      <c r="AJ85" s="25" t="e">
        <f t="shared" ca="1" si="314"/>
        <v>#NAME?</v>
      </c>
      <c r="AK85" s="25" t="e">
        <f t="shared" ca="1" si="315"/>
        <v>#NAME?</v>
      </c>
      <c r="AL85" s="25" t="e">
        <f t="shared" ref="AL85:AL148" ca="1" si="359">(AD85/AA85)^(1/3)-1</f>
        <v>#NAME?</v>
      </c>
      <c r="AM85" s="25" t="e">
        <f t="shared" ca="1" si="316"/>
        <v>#NAME?</v>
      </c>
      <c r="AN85" s="25">
        <f t="shared" si="317"/>
        <v>-1.2775602128311747E-2</v>
      </c>
      <c r="AP85" s="15">
        <f>_xll.BDH(C85,"EBITDA","FY 2009","FY 2009","Currency=USD","Period=FY","BEST_FPERIOD_OVERRIDE=FY","FILING_STATUS=MR","SCALING_FORMAT=MLN","FA_ADJUSTED=Adjusted","Sort=A","Dates=H","DateFormat=P","Fill=—","Direction=H","UseDPDF=Y")</f>
        <v>26173</v>
      </c>
      <c r="AQ85" s="15">
        <f>_xll.BDH(C85,"EBITDA","FY 2019","FY 2019","Currency=USD","Period=FY","BEST_FPERIOD_OVERRIDE=FY","FILING_STATUS=MR","SCALING_FORMAT=MLN","FA_ADJUSTED=Adjusted","Sort=A","Dates=H","DateFormat=P","Fill=—","Direction=H","UseDPDF=Y")</f>
        <v>42449</v>
      </c>
      <c r="AR85" s="15">
        <f>_xll.BDH(C85,"EBITDA","FY 2020","FY 2020","Currency=USD","Period=FY","BEST_FPERIOD_OVERRIDE=FY","FILING_STATUS=MR","SCALING_FORMAT=MLN","FA_ADJUSTED=Adjusted","Sort=A","Dates=H","DateFormat=P","Fill=—","Direction=H","UseDPDF=Y")</f>
        <v>22344</v>
      </c>
      <c r="AS85" s="15">
        <f>_xll.BDH(C85,"EBITDA","FY 2021","FY 2021","Currency=USD","Period=FY","BEST_FPERIOD_OVERRIDE=FY","FILING_STATUS=MR","SCALING_FORMAT=MLN","FA_ADJUSTED=Adjusted","Sort=A","Dates=H","DateFormat=P","Fill=—","Direction=H","UseDPDF=Y")</f>
        <v>37220</v>
      </c>
      <c r="AT85" s="15">
        <f>_xll.BDH(C85,"EBITDA","FY 2022","FY 2022","Currency=USD","Period=FY","BEST_FPERIOD_OVERRIDE=FY","FILING_STATUS=MR","SCALING_FORMAT=MLN","FA_ADJUSTED=Adjusted","Sort=A","Dates=H","DateFormat=P","Fill=—","Direction=H","UseDPDF=Y")</f>
        <v>60230</v>
      </c>
      <c r="AU85" s="15" t="e">
        <f ca="1">+_xll.BDP($C85,AU$15,"BEST_FPERIOD_OVERRIDE="&amp;AU$16)</f>
        <v>#NAME?</v>
      </c>
      <c r="AV85" s="15" t="e">
        <f ca="1">+_xll.BDP($C85,AV$15,"BEST_FPERIOD_OVERRIDE="&amp;AV$16)</f>
        <v>#NAME?</v>
      </c>
      <c r="AW85" s="15" t="e">
        <f ca="1">+_xll.BDP($C85,AW$15,"BEST_FPERIOD_OVERRIDE="&amp;AW$16)</f>
        <v>#NAME?</v>
      </c>
      <c r="AX85" s="15" t="e">
        <f ca="1">+_xll.BDP($C85,AX$15,"BEST_FPERIOD_OVERRIDE="&amp;AX$16)</f>
        <v>#NAME?</v>
      </c>
      <c r="AZ85" s="25">
        <f t="shared" si="318"/>
        <v>-0.47362717614078065</v>
      </c>
      <c r="BA85" s="25">
        <f t="shared" si="319"/>
        <v>0.66577157178660928</v>
      </c>
      <c r="BB85" s="25">
        <f t="shared" si="320"/>
        <v>0.61821601289629236</v>
      </c>
      <c r="BC85" s="25" t="e">
        <f t="shared" ca="1" si="321"/>
        <v>#NAME?</v>
      </c>
      <c r="BD85" s="25" t="e">
        <f t="shared" ca="1" si="322"/>
        <v>#NAME?</v>
      </c>
      <c r="BE85" s="25" t="e">
        <f t="shared" ca="1" si="323"/>
        <v>#NAME?</v>
      </c>
      <c r="BF85" s="25" t="e">
        <f t="shared" ref="BF85:BF148" ca="1" si="360">(AX85/AU85)^(1/3)-1</f>
        <v>#NAME?</v>
      </c>
      <c r="BG85" s="25" t="e">
        <f t="shared" ca="1" si="324"/>
        <v>#NAME?</v>
      </c>
      <c r="BH85" s="25">
        <f t="shared" si="325"/>
        <v>4.9545801968428949E-2</v>
      </c>
      <c r="BJ85" s="25">
        <f t="shared" si="326"/>
        <v>0.30286965952224665</v>
      </c>
      <c r="BK85" s="25">
        <f t="shared" si="327"/>
        <v>0.23668990063769835</v>
      </c>
      <c r="BL85" s="25">
        <f t="shared" si="328"/>
        <v>0.23814551061801384</v>
      </c>
      <c r="BM85" s="25">
        <f t="shared" si="329"/>
        <v>0.25551826978962061</v>
      </c>
      <c r="BN85" s="25" t="e">
        <f t="shared" ca="1" si="330"/>
        <v>#NAME?</v>
      </c>
      <c r="BO85" s="25" t="e">
        <f t="shared" ca="1" si="331"/>
        <v>#NAME?</v>
      </c>
      <c r="BP85" s="25" t="e">
        <f t="shared" ca="1" si="331"/>
        <v>#NAME?</v>
      </c>
      <c r="BQ85" s="25" t="e">
        <f t="shared" ca="1" si="332"/>
        <v>#NAME?</v>
      </c>
      <c r="BR85" s="15">
        <f>_xll.BDH(C85,"EARN_FOR_COMMON","FY 2009","FY 2009","Currency=USD","Period=FY","BEST_FPERIOD_OVERRIDE=FY","FILING_STATUS=MR","SCALING_FORMAT=MLN","FA_ADJUSTED=Adjusted","Sort=A","Dates=H","DateFormat=P","Fill=—","Direction=H","UseDPDF=Y")</f>
        <v>10314.65</v>
      </c>
      <c r="BS85" s="15">
        <f>_xll.BDH(C85,"EARN_FOR_COMMON","FY 2019","FY 2019","Currency=USD","Period=FY","BEST_FPERIOD_OVERRIDE=FY","FILING_STATUS=MR","SCALING_FORMAT=MLN","FA_ADJUSTED=Adjusted","Sort=A","Dates=H","DateFormat=P","Fill=—","Direction=H","UseDPDF=Y")</f>
        <v>11369.12</v>
      </c>
      <c r="BT85" s="15">
        <f>_xll.BDH(C85,"EARN_FOR_COMMON","FY 2020","FY 2020","Currency=USD","Period=FY","BEST_FPERIOD_OVERRIDE=FY","FILING_STATUS=MR","SCALING_FORMAT=MLN","FA_ADJUSTED=Adjusted","Sort=A","Dates=H","DateFormat=P","Fill=—","Direction=H","UseDPDF=Y")</f>
        <v>-1044.5999999999999</v>
      </c>
      <c r="BU85" s="15">
        <f>_xll.BDH(C85,"EARN_FOR_COMMON","FY 2021","FY 2021","Currency=USD","Period=FY","BEST_FPERIOD_OVERRIDE=FY","FILING_STATUS=MR","SCALING_FORMAT=MLN","FA_ADJUSTED=Adjusted","Sort=A","Dates=H","DateFormat=P","Fill=—","Direction=H","UseDPDF=Y")</f>
        <v>16542.05</v>
      </c>
      <c r="BV85" s="15">
        <f>_xll.BDH(C85,"EARN_FOR_COMMON","FY 2022","FY 2022","Currency=USD","Period=FY","BEST_FPERIOD_OVERRIDE=FY","FILING_STATUS=MR","SCALING_FORMAT=MLN","FA_ADJUSTED=Adjusted","Sort=A","Dates=H","DateFormat=P","Fill=—","Direction=H","UseDPDF=Y")</f>
        <v>37218.9</v>
      </c>
      <c r="BW85" s="15" t="e">
        <f ca="1">+_xll.BDP($C85,BW$15,"BEST_FPERIOD_OVERRIDE="&amp;BW$16)</f>
        <v>#NAME?</v>
      </c>
      <c r="BX85" s="15" t="e">
        <f ca="1">+_xll.BDP($C85,BX$15,"BEST_FPERIOD_OVERRIDE="&amp;BX$16)</f>
        <v>#NAME?</v>
      </c>
      <c r="BY85" s="15" t="e">
        <f ca="1">+_xll.BDP($C85,BY$15,"BEST_FPERIOD_OVERRIDE="&amp;BY$16)</f>
        <v>#NAME?</v>
      </c>
      <c r="BZ85" s="15" t="e">
        <f ca="1">+_xll.BDP($C85,BZ$15,"BEST_FPERIOD_OVERRIDE="&amp;BZ$16)</f>
        <v>#NAME?</v>
      </c>
      <c r="CB85" s="25">
        <f t="shared" si="333"/>
        <v>-1.091880462164178</v>
      </c>
      <c r="CC85" s="25">
        <f t="shared" si="334"/>
        <v>-16.835774459123108</v>
      </c>
      <c r="CD85" s="25">
        <f t="shared" si="335"/>
        <v>1.2499569279502847</v>
      </c>
      <c r="CE85" s="25" t="e">
        <f t="shared" ca="1" si="336"/>
        <v>#NAME?</v>
      </c>
      <c r="CF85" s="25" t="e">
        <f t="shared" ca="1" si="337"/>
        <v>#NAME?</v>
      </c>
      <c r="CG85" s="25" t="e">
        <f t="shared" ca="1" si="338"/>
        <v>#NAME?</v>
      </c>
      <c r="CH85" s="25" t="e">
        <f t="shared" ref="CH85:CH148" ca="1" si="361">(BZ85/BW85)^(1/3)-1</f>
        <v>#NAME?</v>
      </c>
      <c r="CI85" s="25" t="e">
        <f t="shared" ca="1" si="339"/>
        <v>#NAME?</v>
      </c>
      <c r="CJ85" s="25">
        <f t="shared" si="340"/>
        <v>9.7810945906178226E-3</v>
      </c>
      <c r="CM85" s="25">
        <f t="shared" ref="CM85:CM148" si="362">BS85/W85</f>
        <v>8.1117611803989839E-2</v>
      </c>
      <c r="CN85" s="25">
        <f t="shared" ref="CN85:CN148" si="363">BT85/X85</f>
        <v>-1.1065443528738797E-2</v>
      </c>
      <c r="CO85" s="25">
        <f t="shared" ref="CO85:CO148" si="364">BU85/Y85</f>
        <v>0.10584134723048672</v>
      </c>
      <c r="CP85" s="25">
        <f t="shared" ref="CP85:CP148" si="365">BV85/Z85</f>
        <v>0.15789654543371925</v>
      </c>
      <c r="CQ85" s="25" t="e">
        <f t="shared" ref="CQ85:CQ148" ca="1" si="366">BW85/AA85</f>
        <v>#NAME?</v>
      </c>
      <c r="CR85" s="25" t="e">
        <f t="shared" ref="CR85:CR148" ca="1" si="367">BX85/AB85</f>
        <v>#NAME?</v>
      </c>
      <c r="CS85" s="25" t="e">
        <f t="shared" ref="CS85:CS148" ca="1" si="368">BY85/AC85</f>
        <v>#NAME?</v>
      </c>
      <c r="CT85" s="15" t="e">
        <f t="shared" ref="CT85:CT148" ca="1" si="369">BZ85/AD85</f>
        <v>#NAME?</v>
      </c>
      <c r="CU85" s="25">
        <f>_xll.BDH($C85,"RETURN_ON_INV_CAPITAL","FY 2019","FY 2019","Currency=USD","Period=FY","BEST_FPERIOD_OVERRIDE=FY","FILING_STATUS=MR","FA_ADJUSTED=GAAP","Sort=A","Dates=H","DateFormat=P","Fill=—","Direction=H","UseDPDF=Y")/100</f>
        <v>2.0530000000000001E-3</v>
      </c>
      <c r="CV85" s="25">
        <f>_xll.BDH($C85,"RETURN_ON_INV_CAPITAL","FY 2020","FY 2020","Currency=USD","Period=FY","BEST_FPERIOD_OVERRIDE=FY","FILING_STATUS=MR","FA_ADJUSTED=GAAP","Sort=A","Dates=H","DateFormat=P","Fill=—","Direction=H","UseDPDF=Y")/100</f>
        <v>-1.9230000000000001E-2</v>
      </c>
      <c r="CW85" s="25">
        <f>_xll.BDH($C85,"RETURN_ON_INV_CAPITAL","FY 2021","FY 2021","Currency=USD","Period=FY","BEST_FPERIOD_OVERRIDE=FY","FILING_STATUS=MR","FA_ADJUSTED=GAAP","Sort=A","Dates=H","DateFormat=P","Fill=—","Direction=H","UseDPDF=Y")/100</f>
        <v>6.5976999999999994E-2</v>
      </c>
      <c r="CX85" s="25">
        <f>_xll.BDH(C85,"RETURN_COM_EQY","FY 2022","FY 2022","Currency=USD","Period=FY","BEST_FPERIOD_OVERRIDE=FY","FILING_STATUS=MR","FA_ADJUSTED=GAAP","Sort=A","Dates=H","DateFormat=P","Fill=—","Direction=H","UseDPDF=Y")/100</f>
        <v>0.23774200000000001</v>
      </c>
      <c r="CZ85" s="15">
        <f>_xll.BDH($C85,"RETURN_COM_EQY","FY 2019","FY 2019","Currency=USD","Period=FY","BEST_FPERIOD_OVERRIDE=FY","FILING_STATUS=MR","FA_ADJUSTED=GAAP","Sort=A","Dates=H","DateFormat=P","Fill=—","Direction=H","UseDPDF=Y")/100</f>
        <v>1.9574000000000001E-2</v>
      </c>
      <c r="DA85" s="15">
        <f>_xll.BDH($C85,"RETURN_COM_EQY","FY 2020","FY 2020","Currency=USD","Period=FY","BEST_FPERIOD_OVERRIDE=FY","FILING_STATUS=MR","FA_ADJUSTED=GAAP","Sort=A","Dates=H","DateFormat=P","Fill=—","Direction=H","UseDPDF=Y")/100</f>
        <v>-4.0180999999999994E-2</v>
      </c>
      <c r="DB85" s="15">
        <f>_xll.BDH($C85,"RETURN_COM_EQY","FY 2021","FY 2021","Currency=USD","Period=FY","BEST_FPERIOD_OVERRIDE=FY","FILING_STATUS=MR","FA_ADJUSTED=GAAP","Sort=A","Dates=H","DateFormat=P","Fill=—","Direction=H","UseDPDF=Y")/100</f>
        <v>0.11541800000000001</v>
      </c>
      <c r="DC85" s="25">
        <f>_xll.BDH(C85,"RETURN_COM_EQY","FY 2022","FY 2022","Currency=USD","Period=FY","BEST_FPERIOD_OVERRIDE=FY","FILING_STATUS=MR","FA_ADJUSTED=GAAP","Sort=A","Dates=H","DateFormat=P","Fill=—","Direction=H","UseDPDF=Y")</f>
        <v>23.7742</v>
      </c>
      <c r="DD85" s="15" t="e">
        <f ca="1">(_xll.BDP(C85,"BEST_ROE","best_fperiod_override=23Y"))/100</f>
        <v>#NAME?</v>
      </c>
      <c r="DF85" s="25" t="e">
        <f ca="1">(_xll.BDP($C85,"BEST_DIV_YLD","best_fperiod_override=19Y"))/100</f>
        <v>#NAME?</v>
      </c>
      <c r="DG85" s="25" t="e">
        <f ca="1">(_xll.BDP($C85,"BEST_DIV_YLD","best_fperiod_override=20Y"))/100</f>
        <v>#NAME?</v>
      </c>
      <c r="DH85" s="25" t="e">
        <f ca="1">(_xll.BDP($C85,"BEST_DIV_YLD","best_fperiod_override=21Y"))/100</f>
        <v>#NAME?</v>
      </c>
      <c r="DI85" s="25" t="e">
        <f ca="1">(_xll.BDP($C85,"BEST_DIV_YLD","best_fperiod_override=22Y"))/100</f>
        <v>#NAME?</v>
      </c>
      <c r="DJ85" s="25" t="e">
        <f ca="1">(_xll.BDP($C85,"BEST_DIV_YLD","best_fperiod_override=23Y"))/100</f>
        <v>#NAME?</v>
      </c>
      <c r="DL85" s="48" t="e" cm="1">
        <f t="array" aca="1" ref="DL85" ca="1">_xll.BDP($C85,$DL$12)/1000</f>
        <v>#NAME?</v>
      </c>
      <c r="DM85" s="48" t="e" cm="1">
        <f t="array" aca="1" ref="DM85" ca="1">_xll.BDP($C85,$DL$13)*1000</f>
        <v>#NAME?</v>
      </c>
      <c r="DN85" s="48" t="e">
        <f t="shared" ca="1" si="341"/>
        <v>#NAME?</v>
      </c>
      <c r="DO85" s="48" t="e" cm="1">
        <f t="array" aca="1" ref="DO85" ca="1">_xll.BDP($C85,$DL$15)*1000</f>
        <v>#NAME?</v>
      </c>
      <c r="DQ85" s="15" t="e" cm="1">
        <f t="array" aca="1" ref="DQ85" ca="1">_xll.BDP(C85,"WACC")</f>
        <v>#NAME?</v>
      </c>
      <c r="DR85" s="15" t="e" cm="1">
        <f t="array" aca="1" ref="DR85" ca="1">_xll.BDP(C85,"WACC_COST_EQUITY")</f>
        <v>#NAME?</v>
      </c>
      <c r="DS85" s="15" t="e" cm="1">
        <f t="array" aca="1" ref="DS85" ca="1">_xll.BDP(C85,"WACC_COST_EQUITY")</f>
        <v>#NAME?</v>
      </c>
      <c r="DU85" s="15" t="e" cm="1">
        <f t="array" aca="1" ref="DU85" ca="1">_xll.BDP(C85,"BEST_PE_RATIO")</f>
        <v>#NAME?</v>
      </c>
      <c r="DV85" s="15" t="e" cm="1">
        <f t="array" aca="1" ref="DV85" ca="1">_xll.BDP(C85,"FIVE_YR_AVG_PRICE_EARNINGS")</f>
        <v>#NAME?</v>
      </c>
      <c r="DW85" s="15" t="e" cm="1">
        <f t="array" aca="1" ref="DW85" ca="1">_xll.BDP(C85,"10_YEAR_MOVING_AVERAGE_PE")</f>
        <v>#NAME?</v>
      </c>
      <c r="DY85" s="15" t="e" cm="1">
        <f t="array" aca="1" ref="DY85" ca="1">_xll.BDP(C85,"BEST_CUR_EV_TO_EBITDA")</f>
        <v>#NAME?</v>
      </c>
      <c r="DZ85" s="15" t="e" cm="1">
        <f t="array" aca="1" ref="DZ85" ca="1">_xll.BDP(C85,"FIVE_YEAR_AVG_EV_TO_T12_EBITDA")</f>
        <v>#NAME?</v>
      </c>
      <c r="EB85" s="15" t="e" cm="1">
        <f t="array" aca="1" ref="EB85" ca="1">_xll.BDP(C85,"BEST_PX_BPS_RATIO")</f>
        <v>#NAME?</v>
      </c>
      <c r="EC85" s="15" t="e" cm="1">
        <f t="array" aca="1" ref="EC85" ca="1">_xll.BDP(C85,"FIVE_YEAR_AVG_PRICE_BOOK")</f>
        <v>#NAME?</v>
      </c>
      <c r="ED85" s="15" t="e" cm="1">
        <f t="array" aca="1" ref="ED85" ca="1">_xll.BDP(C85,"EV_TO_T12M_SALES")</f>
        <v>#NAME?</v>
      </c>
      <c r="EE85" s="15" t="e" cm="1">
        <f t="array" aca="1" ref="EE85" ca="1">_xll.BDP(C85,"AVERAGE_EV_TO_T12M_SALES")</f>
        <v>#NAME?</v>
      </c>
      <c r="EF85" s="15" t="e">
        <f ca="1">_xll.BDP(C85,"BEST_CURRENT_EV_BEST_SALES","best_fperiod_override=23Y")</f>
        <v>#NAME?</v>
      </c>
      <c r="EH85" s="15" t="e" cm="1">
        <f t="array" aca="1" ref="EH85" ca="1">_xll.BDP(C85,"CF_FREE_CASH_FLOW")</f>
        <v>#NAME?</v>
      </c>
      <c r="EI85" s="15" t="e" cm="1">
        <f t="array" aca="1" ref="EI85" ca="1">_xll.BDP(C85,"FREE_CASH_FLOW_YIELD")/100</f>
        <v>#NAME?</v>
      </c>
      <c r="EJ85" s="15" t="e" cm="1">
        <f t="array" aca="1" ref="EJ85" ca="1">_xll.BDP(C85,"TRAIL_12M_FREE_CASH_FLOW_PER_SH")</f>
        <v>#NAME?</v>
      </c>
      <c r="EL85" s="15" t="e" cm="1">
        <f t="array" aca="1" ref="EL85" ca="1">_xll.BDP(C85,"CF_CASH_FROM_OPER")</f>
        <v>#NAME?</v>
      </c>
      <c r="EM85" s="15" t="e" cm="1">
        <f t="array" aca="1" ref="EM85" ca="1">_xll.BDP(C85,"CF_CASH_FROM_INV_ACT")</f>
        <v>#NAME?</v>
      </c>
      <c r="EN85" s="15" t="e" cm="1">
        <f t="array" aca="1" ref="EN85" ca="1">_xll.BDP(C85,"CF_CASH_FROM_FNC_ACT")</f>
        <v>#NAME?</v>
      </c>
      <c r="EP85" s="15" t="e" cm="1">
        <f t="array" aca="1" ref="EP85" ca="1">_xll.BDP(C85,"TOT_ANALYST_REC")</f>
        <v>#NAME?</v>
      </c>
      <c r="EQ85" s="15" t="e" cm="1">
        <f t="array" aca="1" ref="EQ85" ca="1">_xll.BDP(C85,"TOT_BUY_REC")</f>
        <v>#NAME?</v>
      </c>
      <c r="ER85" s="15" t="e" cm="1">
        <f t="array" aca="1" ref="ER85" ca="1">_xll.BDP(C85,"TOT_HOLD_REC")</f>
        <v>#NAME?</v>
      </c>
      <c r="ES85" s="15" t="e" cm="1">
        <f t="array" aca="1" ref="ES85" ca="1">_xll.BDP(C85,"TOT_SELL_REC")</f>
        <v>#NAME?</v>
      </c>
      <c r="ET85" s="15" t="e" cm="1">
        <f t="array" aca="1" ref="ET85" ca="1">_xll.BDP(C85,"EQY_REC_CONS")</f>
        <v>#NAME?</v>
      </c>
      <c r="EV85" s="15" t="e" cm="1">
        <f t="array" aca="1" ref="EV85" ca="1">_xll.BDP(C85,"BEST_TARGET_HI")</f>
        <v>#NAME?</v>
      </c>
      <c r="EW85" s="15" t="e" cm="1">
        <f t="array" aca="1" ref="EW85" ca="1">_xll.BDP(C85,"BEST_TARGET_LO")</f>
        <v>#NAME?</v>
      </c>
      <c r="EX85" s="15" t="e" cm="1">
        <f t="array" aca="1" ref="EX85" ca="1">_xll.BDP(C85,"BEST_TARGET_MEDIAN")</f>
        <v>#NAME?</v>
      </c>
      <c r="EZ85" s="15" t="e" cm="1">
        <f t="array" aca="1" ref="EZ85" ca="1">_xll.BDP(C85,"BEST_TARGET_1WK_CHG")</f>
        <v>#NAME?</v>
      </c>
      <c r="FA85" s="15" t="e" cm="1">
        <f t="array" aca="1" ref="FA85" ca="1">_xll.BDP(C85,"BEST_TARGET_4WK_CHG")</f>
        <v>#NAME?</v>
      </c>
      <c r="FB85" s="15" t="e" cm="1">
        <f t="array" aca="1" ref="FB85" ca="1">_xll.BDP(C85,"BEST_TARGET_3MO_CHG")</f>
        <v>#NAME?</v>
      </c>
      <c r="FC85" s="15" t="e" cm="1">
        <f t="array" aca="1" ref="FC85" ca="1">_xll.BDP(C85,"BEST_TARGET_6MO_CHG")</f>
        <v>#NAME?</v>
      </c>
      <c r="FE85" s="15" t="e" cm="1">
        <f t="array" aca="1" ref="FE85" ca="1">_xll.BDP(C85,"ANNOUNCEMENT_DT")</f>
        <v>#NAME?</v>
      </c>
      <c r="FF85" s="15" t="e" cm="1">
        <f t="array" aca="1" ref="FF85" ca="1">_xll.BDP(C85,"EXPECTED_REPORT_DT")</f>
        <v>#NAME?</v>
      </c>
      <c r="FG85" s="15" t="e" cm="1">
        <f t="array" aca="1" ref="FG85" ca="1">_xll.BDP(C85,"EARNINGS_RELATED_IMPLIED_MOVE")</f>
        <v>#NAME?</v>
      </c>
      <c r="FI85" s="15" t="e" cm="1">
        <f t="array" aca="1" ref="FI85" ca="1">_xll.BDP(C85,"SALES_SURPRISE_LAST_QTR")</f>
        <v>#NAME?</v>
      </c>
      <c r="FJ85" s="15" t="e" cm="1">
        <f t="array" aca="1" ref="FJ85" ca="1">_xll.BDP(C85,"EPS_SURPRISE_LAST_QTR")</f>
        <v>#NAME?</v>
      </c>
      <c r="FL85" s="15" t="e">
        <f ca="1">(_xll.BDP(C85,"VOLUME_AVG_5D"))/1000</f>
        <v>#NAME?</v>
      </c>
      <c r="FM85" s="15" t="e">
        <f ca="1">(_xll.BDP(C85,"VOLUME_AVG_3M"))/1000</f>
        <v>#NAME?</v>
      </c>
      <c r="FN85" s="15" t="e">
        <f ca="1">(_xll.BDP(C85,"VOLUME_AVG_6M"))/1000</f>
        <v>#NAME?</v>
      </c>
      <c r="FP85" s="15" t="e" cm="1">
        <f t="array" aca="1" ref="FP85" ca="1">_xll.BDP(C85,"CIE_DES")</f>
        <v>#NAME?</v>
      </c>
      <c r="FQ85" s="15" t="s">
        <v>910</v>
      </c>
      <c r="FS85" s="15" t="e" cm="1">
        <f t="array" aca="1" ref="FS85" ca="1">_xll.BDP(C85,"HIGH_52WEEK")</f>
        <v>#NAME?</v>
      </c>
      <c r="FT85" s="15" t="e" cm="1">
        <f t="array" aca="1" ref="FT85" ca="1">_xll.BDP(C85,"LOW_52WEEK")</f>
        <v>#NAME?</v>
      </c>
      <c r="FV85" s="15" t="e" cm="1">
        <f t="array" aca="1" ref="FV85" ca="1">_xll.BDP(C85,"CHG_PCT_WTD")</f>
        <v>#NAME?</v>
      </c>
      <c r="FW85" s="15" t="e" cm="1">
        <f t="array" aca="1" ref="FW85" ca="1">_xll.BDP(C85,"CHG_PCT_MTD")</f>
        <v>#NAME?</v>
      </c>
      <c r="FX85" s="15" t="e" cm="1">
        <f t="array" aca="1" ref="FX85" ca="1">_xll.BDP(C85,"CHG_PCT_YTD")</f>
        <v>#NAME?</v>
      </c>
      <c r="FY85" s="15" t="e" cm="1">
        <f t="array" aca="1" ref="FY85" ca="1">_xll.BDP(C85,"CHG_PCT_1YR")</f>
        <v>#NAME?</v>
      </c>
      <c r="GA85" s="15" t="e">
        <f ca="1">_xll.BDP($C85,"BEST_NET_DEBT","best_fperiod_override=19Y")</f>
        <v>#NAME?</v>
      </c>
      <c r="GB85" s="15" t="e">
        <f ca="1">_xll.BDP($C85,"BEST_NET_DEBT","best_fperiod_override=20Y")</f>
        <v>#NAME?</v>
      </c>
      <c r="GC85" s="15" t="e">
        <f ca="1">_xll.BDP($C85,"BEST_NET_DEBT","best_fperiod_override=21Y")</f>
        <v>#NAME?</v>
      </c>
      <c r="GD85" s="15" t="e">
        <f ca="1">_xll.BDP($C85,"BEST_NET_DEBT","best_fperiod_override=22Y")</f>
        <v>#NAME?</v>
      </c>
      <c r="GE85" s="15" t="e">
        <f ca="1">_xll.BDP($C85,"BEST_NET_DEBT","best_fperiod_override=23Y")</f>
        <v>#NAME?</v>
      </c>
      <c r="GG85" s="15" t="e">
        <f t="shared" ca="1" si="342"/>
        <v>#NAME?</v>
      </c>
      <c r="GH85" s="15" t="e">
        <f t="shared" ca="1" si="343"/>
        <v>#NAME?</v>
      </c>
      <c r="GI85" s="15" t="e">
        <f t="shared" ca="1" si="344"/>
        <v>#NAME?</v>
      </c>
      <c r="GJ85" s="15" t="e">
        <f t="shared" ca="1" si="345"/>
        <v>#NAME?</v>
      </c>
      <c r="GK85" s="15" t="e">
        <f t="shared" ca="1" si="346"/>
        <v>#NAME?</v>
      </c>
      <c r="GM85" s="15" t="e" cm="1">
        <f t="array" aca="1" ref="GM85" ca="1">_xll.BDP(C85,"NET_DEBT_TO_EBITDA")</f>
        <v>#NAME?</v>
      </c>
      <c r="GN85" s="15" t="e" cm="1">
        <f t="array" aca="1" ref="GN85" ca="1">_xll.BDP(C85,"EBIT_TO_INT_EXP")</f>
        <v>#NAME?</v>
      </c>
      <c r="GO85" s="15" t="e" cm="1">
        <f t="array" aca="1" ref="GO85" ca="1">_xll.BDP(C85,"TOT_DEBT_TO_TOT_EQY")</f>
        <v>#NAME?</v>
      </c>
      <c r="GP85" s="15" t="e" cm="1">
        <f t="array" aca="1" ref="GP85" ca="1">_xll.BDP(C85,"TOT_DEBT_TO_TOT_ASSET")</f>
        <v>#NAME?</v>
      </c>
      <c r="GQ85" s="15" t="e" cm="1">
        <f t="array" aca="1" ref="GQ85" ca="1">_xll.BDP(C85,"ALTMAN_Z_SCORE")</f>
        <v>#NAME?</v>
      </c>
      <c r="GR85" s="15" t="e" cm="1">
        <f t="array" aca="1" ref="GR85" ca="1">_xll.BDP(C85,"CASH_%_CURRENT_MARKET_CAP")</f>
        <v>#NAME?</v>
      </c>
      <c r="GS85" s="15" t="e" cm="1">
        <f t="array" aca="1" ref="GS85" ca="1">_xll.BDP(C85,"CASH_TO_TOT_ASSET")</f>
        <v>#NAME?</v>
      </c>
      <c r="GU85" s="15" t="e" cm="1">
        <f t="array" aca="1" ref="GU85" ca="1">_xll.BDP(C85,"BOARD_SIZE")</f>
        <v>#NAME?</v>
      </c>
      <c r="GV85" s="15" t="e" cm="1">
        <f t="array" aca="1" ref="GV85" ca="1">_xll.BDP(C85,"PCT_INDEPENDENT_DIRECTORS")</f>
        <v>#NAME?</v>
      </c>
      <c r="GW85" s="15" t="e" cm="1">
        <f t="array" aca="1" ref="GW85" ca="1">_xll.BDP(C85,"BOARD_MEETING_ATTENDANCE_PCT")</f>
        <v>#NAME?</v>
      </c>
      <c r="GX85" s="15" t="e" cm="1">
        <f t="array" aca="1" ref="GX85" ca="1">_xll.BDP(C85,"BOARD_MEETINGS_PER_YR")</f>
        <v>#NAME?</v>
      </c>
      <c r="GY85" s="15" t="e" cm="1">
        <f t="array" aca="1" ref="GY85" ca="1">_xll.BDP(C85,"NUMBER_OF_WOMEN_ON_BOARD")</f>
        <v>#NAME?</v>
      </c>
      <c r="GZ85" s="15" t="e" cm="1">
        <f t="array" aca="1" ref="GZ85" ca="1">_xll.BDP(C85,"BOARD_AVERAGE_TENURE")</f>
        <v>#NAME?</v>
      </c>
      <c r="HA85" s="15" t="e" cm="1">
        <f t="array" aca="1" ref="HA85" ca="1">_xll.BDP(C85,"BOARD_AVERAGE_AGE")</f>
        <v>#NAME?</v>
      </c>
      <c r="HC85" s="15" t="e" cm="1">
        <f t="array" aca="1" ref="HC85" ca="1">_xll.BDP(C85,"TOT_COMP_AW_TO_CEO_&amp;_EQUIV")</f>
        <v>#NAME?</v>
      </c>
      <c r="HD85" s="15" t="e" cm="1">
        <f t="array" aca="1" ref="HD85" ca="1">_xll.BDP(C85,"TOT_COMPENSATION_AW_TO_EXECS")</f>
        <v>#NAME?</v>
      </c>
      <c r="HE85" s="15" t="e" cm="1">
        <f t="array" aca="1" ref="HE85" ca="1">_xll.BDP(C85,"CF_STOCK_BASED_COMPENSATION")</f>
        <v>#NAME?</v>
      </c>
      <c r="HF85" s="15" t="e" cm="1">
        <f t="array" aca="1" ref="HF85" ca="1">_xll.BDP(C85,"AVERAGE_BOD_TOTAL_COMPENSATION")</f>
        <v>#NAME?</v>
      </c>
      <c r="HH85" s="15" t="e" cm="1">
        <f t="array" aca="1" ref="HH85" ca="1">_xll.BDP(C85,"ISS_QUALITYSCORE")</f>
        <v>#NAME?</v>
      </c>
      <c r="HK85" s="15" t="e" cm="1">
        <f t="array" aca="1" ref="HK85" ca="1">_xll.BDP(C85,"EQY_SH_OUT")</f>
        <v>#NAME?</v>
      </c>
      <c r="HL85" s="15" t="e">
        <f t="shared" ca="1" si="347"/>
        <v>#NAME?</v>
      </c>
      <c r="HN85" s="15">
        <v>8.5</v>
      </c>
      <c r="HO85" s="15">
        <v>2</v>
      </c>
      <c r="HP85" s="39" t="e">
        <f t="shared" ca="1" si="348"/>
        <v>#NAME?</v>
      </c>
      <c r="HQ85" s="15" t="e">
        <f t="shared" ca="1" si="349"/>
        <v>#NAME?</v>
      </c>
      <c r="HS85" s="15" t="e">
        <f t="shared" ref="HS85:HS147" ca="1" si="370">$HS$20</f>
        <v>#NAME?</v>
      </c>
      <c r="HU85" s="15" t="e">
        <f t="shared" ca="1" si="350"/>
        <v>#NAME?</v>
      </c>
      <c r="HW85" s="15" t="e">
        <f t="shared" ref="HW85:HW147" ca="1" si="371">$HW$20</f>
        <v>#NAME?</v>
      </c>
      <c r="HY85" s="39" t="e">
        <f t="shared" ca="1" si="351"/>
        <v>#NAME?</v>
      </c>
      <c r="IA85" s="15" t="e">
        <f t="shared" ca="1" si="352"/>
        <v>#NAME?</v>
      </c>
      <c r="IB85" s="15" t="e">
        <f t="shared" ca="1" si="353"/>
        <v>#NAME?</v>
      </c>
      <c r="IC85" s="15" t="e">
        <f t="shared" ca="1" si="354"/>
        <v>#NAME?</v>
      </c>
      <c r="ID85" s="15" t="e">
        <f t="shared" ca="1" si="355"/>
        <v>#NAME?</v>
      </c>
      <c r="IE85" s="39" t="e">
        <f t="shared" ca="1" si="356"/>
        <v>#NAME?</v>
      </c>
      <c r="IF85" s="39">
        <f t="shared" si="357"/>
        <v>0.97810945906178226</v>
      </c>
      <c r="IG85" s="39" t="e">
        <f t="shared" ca="1" si="358"/>
        <v>#NAME?</v>
      </c>
      <c r="II85" s="15">
        <f t="shared" si="304"/>
        <v>66</v>
      </c>
    </row>
    <row r="86" spans="1:243">
      <c r="A86" s="15">
        <f t="shared" si="305"/>
        <v>66</v>
      </c>
      <c r="B86" s="15" t="s">
        <v>136</v>
      </c>
      <c r="C86" s="15" t="s">
        <v>736</v>
      </c>
      <c r="D86" s="15" t="s">
        <v>135</v>
      </c>
      <c r="E86" s="15" t="str">
        <f t="shared" si="306"/>
        <v>CMCS34</v>
      </c>
      <c r="F86" s="15">
        <f t="shared" si="307"/>
        <v>66</v>
      </c>
      <c r="G86" s="15" t="str">
        <f t="shared" si="308"/>
        <v>Comcast Corp</v>
      </c>
      <c r="H86" s="24">
        <v>5.6475200000000005E-3</v>
      </c>
      <c r="I86" s="15" t="e" cm="1">
        <f t="array" aca="1" ref="I86" ca="1">_xll.BDP(C86,"GICS_SECTOR_NAME")</f>
        <v>#NAME?</v>
      </c>
      <c r="J86" s="15" t="e">
        <f t="shared" ca="1" si="309"/>
        <v>#NAME?</v>
      </c>
      <c r="K86" s="46" t="e" cm="1">
        <f t="array" aca="1" ref="K86" ca="1">_xll.BDP(C86,"BEST_PE_RATIO")</f>
        <v>#NAME?</v>
      </c>
      <c r="L86" s="46" t="e" cm="1">
        <f t="array" aca="1" ref="L86" ca="1">_xll.BDP(C86,"px_last")</f>
        <v>#NAME?</v>
      </c>
      <c r="M86" s="15" t="e" cm="1">
        <f t="array" aca="1" ref="M86" ca="1">_xll.BDP(C86,"COUNTRY_FULL_NAME")</f>
        <v>#NAME?</v>
      </c>
      <c r="N86" s="15" t="e" cm="1">
        <f t="array" aca="1" ref="N86" ca="1">_xll.BDP(C86,"px_last")</f>
        <v>#NAME?</v>
      </c>
      <c r="O86" s="15" t="e" cm="1">
        <f t="array" aca="1" ref="O86" ca="1">_xll.BDP(C86,"CRNCY")</f>
        <v>#NAME?</v>
      </c>
      <c r="Q86" s="15" t="e" cm="1">
        <f t="array" aca="1" ref="Q86" ca="1">_xll.BDP(C86,"GICS_SECTOR_NAME")</f>
        <v>#NAME?</v>
      </c>
      <c r="R86" s="15" t="e" cm="1">
        <f t="array" aca="1" ref="R86" ca="1">_xll.BDP(C86,"GICS_INDUSTRY_NAME")</f>
        <v>#NAME?</v>
      </c>
      <c r="S86" s="15" t="e" cm="1">
        <f t="array" aca="1" ref="S86" ca="1">_xll.BDP(C86,"GICS_INDUSTRY_GROUP_NAME")</f>
        <v>#NAME?</v>
      </c>
      <c r="T86" s="15" t="e" cm="1">
        <f t="array" aca="1" ref="T86" ca="1">_xll.BDP(C86,"GICS_SUB_INDUSTRY_NAME")</f>
        <v>#NAME?</v>
      </c>
      <c r="U86" s="15" t="s">
        <v>1521</v>
      </c>
      <c r="V86" s="15">
        <f>_xll.BDH(C86,"SALES_REV_TURN","FY 2009","FY 2009","Currency=USD","Period=FY","BEST_FPERIOD_OVERRIDE=FY","FILING_STATUS=MR","SCALING_FORMAT=MLN","FA_ADJUSTED=Adjusted","Sort=A","Dates=H","DateFormat=P","Fill=—","Direction=H","UseDPDF=Y")</f>
        <v>35756</v>
      </c>
      <c r="W86" s="15">
        <f>_xll.BDH(C86,"SALES_REV_TURN","FY 2019","FY 2019","Currency=USD","Period=FY","BEST_FPERIOD_OVERRIDE=FY","FILING_STATUS=MR","SCALING_FORMAT=MLN","FA_ADJUSTED=Adjusted","Sort=A","Dates=H","DateFormat=P","Fill=—","Direction=H","UseDPDF=Y")</f>
        <v>108942</v>
      </c>
      <c r="X86" s="15">
        <f>_xll.BDH(C86,"SALES_REV_TURN","FY 2020","FY 2020","Currency=USD","Period=FY","BEST_FPERIOD_OVERRIDE=FY","FILING_STATUS=MR","SCALING_FORMAT=MLN","FA_ADJUSTED=Adjusted","Sort=A","Dates=H","DateFormat=P","Fill=—","Direction=H","UseDPDF=Y")</f>
        <v>103564</v>
      </c>
      <c r="Y86" s="15">
        <f>_xll.BDH(C86,"SALES_REV_TURN","FY 2021","FY 2021","Currency=USD","Period=FY","BEST_FPERIOD_OVERRIDE=FY","FILING_STATUS=MR","SCALING_FORMAT=MLN","FA_ADJUSTED=Adjusted","Sort=A","Dates=H","DateFormat=P","Fill=—","Direction=H","UseDPDF=Y")</f>
        <v>116385</v>
      </c>
      <c r="Z86" s="15">
        <f>_xll.BDH(C86,"SALES_REV_TURN","FY 2022","FY 2022","Currency=USD","Period=FY","BEST_FPERIOD_OVERRIDE=FY","FILING_STATUS=MR","SCALING_FORMAT=MLN","FA_ADJUSTED=Adjusted","Sort=A","Dates=H","DateFormat=P","Fill=—","Direction=H","UseDPDF=Y")</f>
        <v>121427</v>
      </c>
      <c r="AA86" s="15" t="e">
        <f ca="1">+_xll.BDP($C86,AA$15,"BEST_FPERIOD_OVERRIDE="&amp;AA$16)</f>
        <v>#NAME?</v>
      </c>
      <c r="AB86" s="15" t="e">
        <f ca="1">+_xll.BDP($C86,AB$15,"BEST_FPERIOD_OVERRIDE="&amp;AB$16)</f>
        <v>#NAME?</v>
      </c>
      <c r="AC86" s="15" t="e">
        <f ca="1">+_xll.BDP($C86,AC$15,"BEST_FPERIOD_OVERRIDE="&amp;AC$16)</f>
        <v>#NAME?</v>
      </c>
      <c r="AD86" s="15" t="e">
        <f ca="1">+_xll.BDP($C86,AD$15,"BEST_FPERIOD_OVERRIDE="&amp;AD$16)</f>
        <v>#NAME?</v>
      </c>
      <c r="AF86" s="25">
        <f t="shared" si="310"/>
        <v>-4.9365717537772413E-2</v>
      </c>
      <c r="AG86" s="25">
        <f t="shared" si="311"/>
        <v>0.12379784481093825</v>
      </c>
      <c r="AH86" s="25">
        <f t="shared" si="312"/>
        <v>4.3321733900416826E-2</v>
      </c>
      <c r="AI86" s="25" t="e">
        <f t="shared" ca="1" si="313"/>
        <v>#NAME?</v>
      </c>
      <c r="AJ86" s="25" t="e">
        <f t="shared" ca="1" si="314"/>
        <v>#NAME?</v>
      </c>
      <c r="AK86" s="25" t="e">
        <f t="shared" ca="1" si="315"/>
        <v>#NAME?</v>
      </c>
      <c r="AL86" s="25" t="e">
        <f t="shared" ca="1" si="359"/>
        <v>#NAME?</v>
      </c>
      <c r="AM86" s="25" t="e">
        <f t="shared" ca="1" si="316"/>
        <v>#NAME?</v>
      </c>
      <c r="AN86" s="25">
        <f t="shared" si="317"/>
        <v>0.11785285807219337</v>
      </c>
      <c r="AP86" s="15">
        <f>_xll.BDH(C86,"EBITDA","FY 2009","FY 2009","Currency=USD","Period=FY","BEST_FPERIOD_OVERRIDE=FY","FILING_STATUS=MR","SCALING_FORMAT=MLN","FA_ADJUSTED=Adjusted","Sort=A","Dates=H","DateFormat=P","Fill=—","Direction=H","UseDPDF=Y")</f>
        <v>13815</v>
      </c>
      <c r="AQ86" s="15">
        <f>_xll.BDH(C86,"EBITDA","FY 2019","FY 2019","Currency=USD","Period=FY","BEST_FPERIOD_OVERRIDE=FY","FILING_STATUS=MR","SCALING_FORMAT=MLN","FA_ADJUSTED=Adjusted","Sort=A","Dates=H","DateFormat=P","Fill=—","Direction=H","UseDPDF=Y")</f>
        <v>35412.177199999998</v>
      </c>
      <c r="AR86" s="15">
        <f>_xll.BDH(C86,"EBITDA","FY 2020","FY 2020","Currency=USD","Period=FY","BEST_FPERIOD_OVERRIDE=FY","FILING_STATUS=MR","SCALING_FORMAT=MLN","FA_ADJUSTED=Adjusted","Sort=A","Dates=H","DateFormat=P","Fill=—","Direction=H","UseDPDF=Y")</f>
        <v>31803.1266</v>
      </c>
      <c r="AS86" s="15">
        <f>_xll.BDH(C86,"EBITDA","FY 2021","FY 2021","Currency=USD","Period=FY","BEST_FPERIOD_OVERRIDE=FY","FILING_STATUS=MR","SCALING_FORMAT=MLN","FA_ADJUSTED=Adjusted","Sort=A","Dates=H","DateFormat=P","Fill=—","Direction=H","UseDPDF=Y")</f>
        <v>35845</v>
      </c>
      <c r="AT86" s="15">
        <f>_xll.BDH(C86,"EBITDA","FY 2022","FY 2022","Currency=USD","Period=FY","BEST_FPERIOD_OVERRIDE=FY","FILING_STATUS=MR","SCALING_FORMAT=MLN","FA_ADJUSTED=Adjusted","Sort=A","Dates=H","DateFormat=P","Fill=—","Direction=H","UseDPDF=Y")</f>
        <v>37757.151899999997</v>
      </c>
      <c r="AU86" s="15" t="e">
        <f ca="1">+_xll.BDP($C86,AU$15,"BEST_FPERIOD_OVERRIDE="&amp;AU$16)</f>
        <v>#NAME?</v>
      </c>
      <c r="AV86" s="15" t="e">
        <f ca="1">+_xll.BDP($C86,AV$15,"BEST_FPERIOD_OVERRIDE="&amp;AV$16)</f>
        <v>#NAME?</v>
      </c>
      <c r="AW86" s="15" t="e">
        <f ca="1">+_xll.BDP($C86,AW$15,"BEST_FPERIOD_OVERRIDE="&amp;AW$16)</f>
        <v>#NAME?</v>
      </c>
      <c r="AX86" s="15" t="e">
        <f ca="1">+_xll.BDP($C86,AX$15,"BEST_FPERIOD_OVERRIDE="&amp;AX$16)</f>
        <v>#NAME?</v>
      </c>
      <c r="AZ86" s="25">
        <f t="shared" si="318"/>
        <v>-0.10191552413219029</v>
      </c>
      <c r="BA86" s="25">
        <f t="shared" si="319"/>
        <v>0.12709044147879478</v>
      </c>
      <c r="BB86" s="25">
        <f t="shared" si="320"/>
        <v>5.3345010461710141E-2</v>
      </c>
      <c r="BC86" s="25" t="e">
        <f t="shared" ca="1" si="321"/>
        <v>#NAME?</v>
      </c>
      <c r="BD86" s="25" t="e">
        <f t="shared" ca="1" si="322"/>
        <v>#NAME?</v>
      </c>
      <c r="BE86" s="25" t="e">
        <f t="shared" ca="1" si="323"/>
        <v>#NAME?</v>
      </c>
      <c r="BF86" s="25" t="e">
        <f t="shared" ca="1" si="360"/>
        <v>#NAME?</v>
      </c>
      <c r="BG86" s="25" t="e">
        <f t="shared" ca="1" si="324"/>
        <v>#NAME?</v>
      </c>
      <c r="BH86" s="25">
        <f t="shared" si="325"/>
        <v>9.8702654909291088E-2</v>
      </c>
      <c r="BJ86" s="25">
        <f t="shared" si="326"/>
        <v>0.32505532485175598</v>
      </c>
      <c r="BK86" s="25">
        <f t="shared" si="327"/>
        <v>0.30708669614924106</v>
      </c>
      <c r="BL86" s="25">
        <f t="shared" si="328"/>
        <v>0.30798642436740131</v>
      </c>
      <c r="BM86" s="25">
        <f t="shared" si="329"/>
        <v>0.3109452749388521</v>
      </c>
      <c r="BN86" s="25" t="e">
        <f t="shared" ca="1" si="330"/>
        <v>#NAME?</v>
      </c>
      <c r="BO86" s="25" t="e">
        <f t="shared" ca="1" si="331"/>
        <v>#NAME?</v>
      </c>
      <c r="BP86" s="25" t="e">
        <f t="shared" ca="1" si="331"/>
        <v>#NAME?</v>
      </c>
      <c r="BQ86" s="25" t="e">
        <f t="shared" ca="1" si="332"/>
        <v>#NAME?</v>
      </c>
      <c r="BR86" s="15">
        <f>_xll.BDH(C86,"EARN_FOR_COMMON","FY 2009","FY 2009","Currency=USD","Period=FY","BEST_FPERIOD_OVERRIDE=FY","FILING_STATUS=MR","SCALING_FORMAT=MLN","FA_ADJUSTED=Adjusted","Sort=A","Dates=H","DateFormat=P","Fill=—","Direction=H","UseDPDF=Y")</f>
        <v>3262.05</v>
      </c>
      <c r="BS86" s="15">
        <f>_xll.BDH(C86,"EARN_FOR_COMMON","FY 2019","FY 2019","Currency=USD","Period=FY","BEST_FPERIOD_OVERRIDE=FY","FILING_STATUS=MR","SCALING_FORMAT=MLN","FA_ADJUSTED=Adjusted","Sort=A","Dates=H","DateFormat=P","Fill=—","Direction=H","UseDPDF=Y")</f>
        <v>12836</v>
      </c>
      <c r="BT86" s="15">
        <f>_xll.BDH(C86,"EARN_FOR_COMMON","FY 2020","FY 2020","Currency=USD","Period=FY","BEST_FPERIOD_OVERRIDE=FY","FILING_STATUS=MR","SCALING_FORMAT=MLN","FA_ADJUSTED=Adjusted","Sort=A","Dates=H","DateFormat=P","Fill=—","Direction=H","UseDPDF=Y")</f>
        <v>10217</v>
      </c>
      <c r="BU86" s="15">
        <f>_xll.BDH(C86,"EARN_FOR_COMMON","FY 2021","FY 2021","Currency=USD","Period=FY","BEST_FPERIOD_OVERRIDE=FY","FILING_STATUS=MR","SCALING_FORMAT=MLN","FA_ADJUSTED=Adjusted","Sort=A","Dates=H","DateFormat=P","Fill=—","Direction=H","UseDPDF=Y")</f>
        <v>14392.264999999999</v>
      </c>
      <c r="BV86" s="15">
        <f>_xll.BDH(C86,"EARN_FOR_COMMON","FY 2022","FY 2022","Currency=USD","Period=FY","BEST_FPERIOD_OVERRIDE=FY","FILING_STATUS=MR","SCALING_FORMAT=MLN","FA_ADJUSTED=Adjusted","Sort=A","Dates=H","DateFormat=P","Fill=—","Direction=H","UseDPDF=Y")</f>
        <v>14153.4827</v>
      </c>
      <c r="BW86" s="15" t="e">
        <f ca="1">+_xll.BDP($C86,BW$15,"BEST_FPERIOD_OVERRIDE="&amp;BW$16)</f>
        <v>#NAME?</v>
      </c>
      <c r="BX86" s="15" t="e">
        <f ca="1">+_xll.BDP($C86,BX$15,"BEST_FPERIOD_OVERRIDE="&amp;BX$16)</f>
        <v>#NAME?</v>
      </c>
      <c r="BY86" s="15" t="e">
        <f ca="1">+_xll.BDP($C86,BY$15,"BEST_FPERIOD_OVERRIDE="&amp;BY$16)</f>
        <v>#NAME?</v>
      </c>
      <c r="BZ86" s="15" t="e">
        <f ca="1">+_xll.BDP($C86,BZ$15,"BEST_FPERIOD_OVERRIDE="&amp;BZ$16)</f>
        <v>#NAME?</v>
      </c>
      <c r="CB86" s="25">
        <f t="shared" si="333"/>
        <v>-0.20403552508569645</v>
      </c>
      <c r="CC86" s="25">
        <f t="shared" si="334"/>
        <v>0.40865860820201627</v>
      </c>
      <c r="CD86" s="25">
        <f t="shared" si="335"/>
        <v>-1.6591016077038501E-2</v>
      </c>
      <c r="CE86" s="25" t="e">
        <f t="shared" ca="1" si="336"/>
        <v>#NAME?</v>
      </c>
      <c r="CF86" s="25" t="e">
        <f t="shared" ca="1" si="337"/>
        <v>#NAME?</v>
      </c>
      <c r="CG86" s="25" t="e">
        <f t="shared" ca="1" si="338"/>
        <v>#NAME?</v>
      </c>
      <c r="CH86" s="25" t="e">
        <f t="shared" ca="1" si="361"/>
        <v>#NAME?</v>
      </c>
      <c r="CI86" s="25" t="e">
        <f t="shared" ca="1" si="339"/>
        <v>#NAME?</v>
      </c>
      <c r="CJ86" s="25">
        <f t="shared" si="340"/>
        <v>0.14681643844945902</v>
      </c>
      <c r="CM86" s="25">
        <f t="shared" si="362"/>
        <v>0.11782416331626003</v>
      </c>
      <c r="CN86" s="25">
        <f t="shared" si="363"/>
        <v>9.8653972422849637E-2</v>
      </c>
      <c r="CO86" s="25">
        <f t="shared" si="364"/>
        <v>0.12366082398934571</v>
      </c>
      <c r="CP86" s="25">
        <f t="shared" si="365"/>
        <v>0.11655960124189843</v>
      </c>
      <c r="CQ86" s="25" t="e">
        <f t="shared" ca="1" si="366"/>
        <v>#NAME?</v>
      </c>
      <c r="CR86" s="25" t="e">
        <f t="shared" ca="1" si="367"/>
        <v>#NAME?</v>
      </c>
      <c r="CS86" s="25" t="e">
        <f t="shared" ca="1" si="368"/>
        <v>#NAME?</v>
      </c>
      <c r="CT86" s="15" t="e">
        <f t="shared" ca="1" si="369"/>
        <v>#NAME?</v>
      </c>
      <c r="CU86" s="25">
        <f>_xll.BDH($C86,"RETURN_ON_INV_CAPITAL","FY 2019","FY 2019","Currency=USD","Period=FY","BEST_FPERIOD_OVERRIDE=FY","FILING_STATUS=MR","FA_ADJUSTED=GAAP","Sort=A","Dates=H","DateFormat=P","Fill=—","Direction=H","UseDPDF=Y")/100</f>
        <v>7.5609999999999997E-2</v>
      </c>
      <c r="CV86" s="25">
        <f>_xll.BDH($C86,"RETURN_ON_INV_CAPITAL","FY 2020","FY 2020","Currency=USD","Period=FY","BEST_FPERIOD_OVERRIDE=FY","FILING_STATUS=MR","FA_ADJUSTED=GAAP","Sort=A","Dates=H","DateFormat=P","Fill=—","Direction=H","UseDPDF=Y")/100</f>
        <v>5.7766000000000005E-2</v>
      </c>
      <c r="CW86" s="25">
        <f>_xll.BDH($C86,"RETURN_ON_INV_CAPITAL","FY 2021","FY 2021","Currency=USD","Period=FY","BEST_FPERIOD_OVERRIDE=FY","FILING_STATUS=MR","FA_ADJUSTED=GAAP","Sort=A","Dates=H","DateFormat=P","Fill=—","Direction=H","UseDPDF=Y")/100</f>
        <v>6.4084000000000002E-2</v>
      </c>
      <c r="CX86" s="25">
        <f>_xll.BDH(C86,"RETURN_COM_EQY","FY 2022","FY 2022","Currency=USD","Period=FY","BEST_FPERIOD_OVERRIDE=FY","FILING_STATUS=MR","FA_ADJUSTED=GAAP","Sort=A","Dates=H","DateFormat=P","Fill=—","Direction=H","UseDPDF=Y")/100</f>
        <v>6.0666000000000005E-2</v>
      </c>
      <c r="CZ86" s="15">
        <f>_xll.BDH($C86,"RETURN_COM_EQY","FY 2019","FY 2019","Currency=USD","Period=FY","BEST_FPERIOD_OVERRIDE=FY","FILING_STATUS=MR","FA_ADJUSTED=GAAP","Sort=A","Dates=H","DateFormat=P","Fill=—","Direction=H","UseDPDF=Y")/100</f>
        <v>0.16919899999999999</v>
      </c>
      <c r="DA86" s="15">
        <f>_xll.BDH($C86,"RETURN_COM_EQY","FY 2020","FY 2020","Currency=USD","Period=FY","BEST_FPERIOD_OVERRIDE=FY","FILING_STATUS=MR","FA_ADJUSTED=GAAP","Sort=A","Dates=H","DateFormat=P","Fill=—","Direction=H","UseDPDF=Y")/100</f>
        <v>0.12174599999999999</v>
      </c>
      <c r="DB86" s="15">
        <f>_xll.BDH($C86,"RETURN_COM_EQY","FY 2021","FY 2021","Currency=USD","Period=FY","BEST_FPERIOD_OVERRIDE=FY","FILING_STATUS=MR","FA_ADJUSTED=GAAP","Sort=A","Dates=H","DateFormat=P","Fill=—","Direction=H","UseDPDF=Y")/100</f>
        <v>0.15190799999999999</v>
      </c>
      <c r="DC86" s="25">
        <f>_xll.BDH(C86,"RETURN_COM_EQY","FY 2022","FY 2022","Currency=USD","Period=FY","BEST_FPERIOD_OVERRIDE=FY","FILING_STATUS=MR","FA_ADJUSTED=GAAP","Sort=A","Dates=H","DateFormat=P","Fill=—","Direction=H","UseDPDF=Y")</f>
        <v>6.0666000000000002</v>
      </c>
      <c r="DD86" s="15" t="e">
        <f ca="1">(_xll.BDP(C86,"BEST_ROE","best_fperiod_override=23Y"))/100</f>
        <v>#NAME?</v>
      </c>
      <c r="DF86" s="25" t="e">
        <f ca="1">(_xll.BDP($C86,"BEST_DIV_YLD","best_fperiod_override=19Y"))/100</f>
        <v>#NAME?</v>
      </c>
      <c r="DG86" s="25" t="e">
        <f ca="1">(_xll.BDP($C86,"BEST_DIV_YLD","best_fperiod_override=20Y"))/100</f>
        <v>#NAME?</v>
      </c>
      <c r="DH86" s="25" t="e">
        <f ca="1">(_xll.BDP($C86,"BEST_DIV_YLD","best_fperiod_override=21Y"))/100</f>
        <v>#NAME?</v>
      </c>
      <c r="DI86" s="25" t="e">
        <f ca="1">(_xll.BDP($C86,"BEST_DIV_YLD","best_fperiod_override=22Y"))/100</f>
        <v>#NAME?</v>
      </c>
      <c r="DJ86" s="25" t="e">
        <f ca="1">(_xll.BDP($C86,"BEST_DIV_YLD","best_fperiod_override=23Y"))/100</f>
        <v>#NAME?</v>
      </c>
      <c r="DL86" s="48" t="e" cm="1">
        <f t="array" aca="1" ref="DL86" ca="1">_xll.BDP($C86,$DL$12)/1000</f>
        <v>#NAME?</v>
      </c>
      <c r="DM86" s="48" t="e" cm="1">
        <f t="array" aca="1" ref="DM86" ca="1">_xll.BDP($C86,$DL$13)*1000</f>
        <v>#NAME?</v>
      </c>
      <c r="DN86" s="48" t="e">
        <f t="shared" ca="1" si="341"/>
        <v>#NAME?</v>
      </c>
      <c r="DO86" s="48" t="e" cm="1">
        <f t="array" aca="1" ref="DO86" ca="1">_xll.BDP($C86,$DL$15)*1000</f>
        <v>#NAME?</v>
      </c>
      <c r="DQ86" s="15" t="e" cm="1">
        <f t="array" aca="1" ref="DQ86" ca="1">_xll.BDP(C86,"WACC")</f>
        <v>#NAME?</v>
      </c>
      <c r="DR86" s="15" t="e" cm="1">
        <f t="array" aca="1" ref="DR86" ca="1">_xll.BDP(C86,"WACC_COST_EQUITY")</f>
        <v>#NAME?</v>
      </c>
      <c r="DS86" s="15" t="e" cm="1">
        <f t="array" aca="1" ref="DS86" ca="1">_xll.BDP(C86,"WACC_COST_EQUITY")</f>
        <v>#NAME?</v>
      </c>
      <c r="DU86" s="15" t="e" cm="1">
        <f t="array" aca="1" ref="DU86" ca="1">_xll.BDP(C86,"BEST_PE_RATIO")</f>
        <v>#NAME?</v>
      </c>
      <c r="DV86" s="15" t="e" cm="1">
        <f t="array" aca="1" ref="DV86" ca="1">_xll.BDP(C86,"FIVE_YR_AVG_PRICE_EARNINGS")</f>
        <v>#NAME?</v>
      </c>
      <c r="DW86" s="15" t="e" cm="1">
        <f t="array" aca="1" ref="DW86" ca="1">_xll.BDP(C86,"10_YEAR_MOVING_AVERAGE_PE")</f>
        <v>#NAME?</v>
      </c>
      <c r="DY86" s="15" t="e" cm="1">
        <f t="array" aca="1" ref="DY86" ca="1">_xll.BDP(C86,"BEST_CUR_EV_TO_EBITDA")</f>
        <v>#NAME?</v>
      </c>
      <c r="DZ86" s="15" t="e" cm="1">
        <f t="array" aca="1" ref="DZ86" ca="1">_xll.BDP(C86,"FIVE_YEAR_AVG_EV_TO_T12_EBITDA")</f>
        <v>#NAME?</v>
      </c>
      <c r="EB86" s="15" t="e" cm="1">
        <f t="array" aca="1" ref="EB86" ca="1">_xll.BDP(C86,"BEST_PX_BPS_RATIO")</f>
        <v>#NAME?</v>
      </c>
      <c r="EC86" s="15" t="e" cm="1">
        <f t="array" aca="1" ref="EC86" ca="1">_xll.BDP(C86,"FIVE_YEAR_AVG_PRICE_BOOK")</f>
        <v>#NAME?</v>
      </c>
      <c r="ED86" s="15" t="e" cm="1">
        <f t="array" aca="1" ref="ED86" ca="1">_xll.BDP(C86,"EV_TO_T12M_SALES")</f>
        <v>#NAME?</v>
      </c>
      <c r="EE86" s="15" t="e" cm="1">
        <f t="array" aca="1" ref="EE86" ca="1">_xll.BDP(C86,"AVERAGE_EV_TO_T12M_SALES")</f>
        <v>#NAME?</v>
      </c>
      <c r="EF86" s="15" t="e">
        <f ca="1">_xll.BDP(C86,"BEST_CURRENT_EV_BEST_SALES","best_fperiod_override=23Y")</f>
        <v>#NAME?</v>
      </c>
      <c r="EH86" s="15" t="e" cm="1">
        <f t="array" aca="1" ref="EH86" ca="1">_xll.BDP(C86,"CF_FREE_CASH_FLOW")</f>
        <v>#NAME?</v>
      </c>
      <c r="EI86" s="15" t="e" cm="1">
        <f t="array" aca="1" ref="EI86" ca="1">_xll.BDP(C86,"FREE_CASH_FLOW_YIELD")/100</f>
        <v>#NAME?</v>
      </c>
      <c r="EJ86" s="15" t="e" cm="1">
        <f t="array" aca="1" ref="EJ86" ca="1">_xll.BDP(C86,"TRAIL_12M_FREE_CASH_FLOW_PER_SH")</f>
        <v>#NAME?</v>
      </c>
      <c r="EL86" s="15" t="e" cm="1">
        <f t="array" aca="1" ref="EL86" ca="1">_xll.BDP(C86,"CF_CASH_FROM_OPER")</f>
        <v>#NAME?</v>
      </c>
      <c r="EM86" s="15" t="e" cm="1">
        <f t="array" aca="1" ref="EM86" ca="1">_xll.BDP(C86,"CF_CASH_FROM_INV_ACT")</f>
        <v>#NAME?</v>
      </c>
      <c r="EN86" s="15" t="e" cm="1">
        <f t="array" aca="1" ref="EN86" ca="1">_xll.BDP(C86,"CF_CASH_FROM_FNC_ACT")</f>
        <v>#NAME?</v>
      </c>
      <c r="EP86" s="15" t="e" cm="1">
        <f t="array" aca="1" ref="EP86" ca="1">_xll.BDP(C86,"TOT_ANALYST_REC")</f>
        <v>#NAME?</v>
      </c>
      <c r="EQ86" s="15" t="e" cm="1">
        <f t="array" aca="1" ref="EQ86" ca="1">_xll.BDP(C86,"TOT_BUY_REC")</f>
        <v>#NAME?</v>
      </c>
      <c r="ER86" s="15" t="e" cm="1">
        <f t="array" aca="1" ref="ER86" ca="1">_xll.BDP(C86,"TOT_HOLD_REC")</f>
        <v>#NAME?</v>
      </c>
      <c r="ES86" s="15" t="e" cm="1">
        <f t="array" aca="1" ref="ES86" ca="1">_xll.BDP(C86,"TOT_SELL_REC")</f>
        <v>#NAME?</v>
      </c>
      <c r="ET86" s="15" t="e" cm="1">
        <f t="array" aca="1" ref="ET86" ca="1">_xll.BDP(C86,"EQY_REC_CONS")</f>
        <v>#NAME?</v>
      </c>
      <c r="EV86" s="15" t="e" cm="1">
        <f t="array" aca="1" ref="EV86" ca="1">_xll.BDP(C86,"BEST_TARGET_HI")</f>
        <v>#NAME?</v>
      </c>
      <c r="EW86" s="15" t="e" cm="1">
        <f t="array" aca="1" ref="EW86" ca="1">_xll.BDP(C86,"BEST_TARGET_LO")</f>
        <v>#NAME?</v>
      </c>
      <c r="EX86" s="15" t="e" cm="1">
        <f t="array" aca="1" ref="EX86" ca="1">_xll.BDP(C86,"BEST_TARGET_MEDIAN")</f>
        <v>#NAME?</v>
      </c>
      <c r="EZ86" s="15" t="e" cm="1">
        <f t="array" aca="1" ref="EZ86" ca="1">_xll.BDP(C86,"BEST_TARGET_1WK_CHG")</f>
        <v>#NAME?</v>
      </c>
      <c r="FA86" s="15" t="e" cm="1">
        <f t="array" aca="1" ref="FA86" ca="1">_xll.BDP(C86,"BEST_TARGET_4WK_CHG")</f>
        <v>#NAME?</v>
      </c>
      <c r="FB86" s="15" t="e" cm="1">
        <f t="array" aca="1" ref="FB86" ca="1">_xll.BDP(C86,"BEST_TARGET_3MO_CHG")</f>
        <v>#NAME?</v>
      </c>
      <c r="FC86" s="15" t="e" cm="1">
        <f t="array" aca="1" ref="FC86" ca="1">_xll.BDP(C86,"BEST_TARGET_6MO_CHG")</f>
        <v>#NAME?</v>
      </c>
      <c r="FE86" s="15" t="e" cm="1">
        <f t="array" aca="1" ref="FE86" ca="1">_xll.BDP(C86,"ANNOUNCEMENT_DT")</f>
        <v>#NAME?</v>
      </c>
      <c r="FF86" s="15" t="e" cm="1">
        <f t="array" aca="1" ref="FF86" ca="1">_xll.BDP(C86,"EXPECTED_REPORT_DT")</f>
        <v>#NAME?</v>
      </c>
      <c r="FG86" s="15" t="e" cm="1">
        <f t="array" aca="1" ref="FG86" ca="1">_xll.BDP(C86,"EARNINGS_RELATED_IMPLIED_MOVE")</f>
        <v>#NAME?</v>
      </c>
      <c r="FI86" s="15" t="e" cm="1">
        <f t="array" aca="1" ref="FI86" ca="1">_xll.BDP(C86,"SALES_SURPRISE_LAST_QTR")</f>
        <v>#NAME?</v>
      </c>
      <c r="FJ86" s="15" t="e" cm="1">
        <f t="array" aca="1" ref="FJ86" ca="1">_xll.BDP(C86,"EPS_SURPRISE_LAST_QTR")</f>
        <v>#NAME?</v>
      </c>
      <c r="FL86" s="15" t="e">
        <f ca="1">(_xll.BDP(C86,"VOLUME_AVG_5D"))/1000</f>
        <v>#NAME?</v>
      </c>
      <c r="FM86" s="15" t="e">
        <f ca="1">(_xll.BDP(C86,"VOLUME_AVG_3M"))/1000</f>
        <v>#NAME?</v>
      </c>
      <c r="FN86" s="15" t="e">
        <f ca="1">(_xll.BDP(C86,"VOLUME_AVG_6M"))/1000</f>
        <v>#NAME?</v>
      </c>
      <c r="FP86" s="15" t="e" cm="1">
        <f t="array" aca="1" ref="FP86" ca="1">_xll.BDP(C86,"CIE_DES")</f>
        <v>#NAME?</v>
      </c>
      <c r="FQ86" s="15" t="s">
        <v>911</v>
      </c>
      <c r="FS86" s="15" t="e" cm="1">
        <f t="array" aca="1" ref="FS86" ca="1">_xll.BDP(C86,"HIGH_52WEEK")</f>
        <v>#NAME?</v>
      </c>
      <c r="FT86" s="15" t="e" cm="1">
        <f t="array" aca="1" ref="FT86" ca="1">_xll.BDP(C86,"LOW_52WEEK")</f>
        <v>#NAME?</v>
      </c>
      <c r="FV86" s="15" t="e" cm="1">
        <f t="array" aca="1" ref="FV86" ca="1">_xll.BDP(C86,"CHG_PCT_WTD")</f>
        <v>#NAME?</v>
      </c>
      <c r="FW86" s="15" t="e" cm="1">
        <f t="array" aca="1" ref="FW86" ca="1">_xll.BDP(C86,"CHG_PCT_MTD")</f>
        <v>#NAME?</v>
      </c>
      <c r="FX86" s="15" t="e" cm="1">
        <f t="array" aca="1" ref="FX86" ca="1">_xll.BDP(C86,"CHG_PCT_YTD")</f>
        <v>#NAME?</v>
      </c>
      <c r="FY86" s="15" t="e" cm="1">
        <f t="array" aca="1" ref="FY86" ca="1">_xll.BDP(C86,"CHG_PCT_1YR")</f>
        <v>#NAME?</v>
      </c>
      <c r="GA86" s="15" t="e">
        <f ca="1">_xll.BDP($C86,"BEST_NET_DEBT","best_fperiod_override=19Y")</f>
        <v>#NAME?</v>
      </c>
      <c r="GB86" s="15" t="e">
        <f ca="1">_xll.BDP($C86,"BEST_NET_DEBT","best_fperiod_override=20Y")</f>
        <v>#NAME?</v>
      </c>
      <c r="GC86" s="15" t="e">
        <f ca="1">_xll.BDP($C86,"BEST_NET_DEBT","best_fperiod_override=21Y")</f>
        <v>#NAME?</v>
      </c>
      <c r="GD86" s="15" t="e">
        <f ca="1">_xll.BDP($C86,"BEST_NET_DEBT","best_fperiod_override=22Y")</f>
        <v>#NAME?</v>
      </c>
      <c r="GE86" s="15" t="e">
        <f ca="1">_xll.BDP($C86,"BEST_NET_DEBT","best_fperiod_override=23Y")</f>
        <v>#NAME?</v>
      </c>
      <c r="GG86" s="15" t="e">
        <f t="shared" ca="1" si="342"/>
        <v>#NAME?</v>
      </c>
      <c r="GH86" s="15" t="e">
        <f t="shared" ca="1" si="343"/>
        <v>#NAME?</v>
      </c>
      <c r="GI86" s="15" t="e">
        <f t="shared" ca="1" si="344"/>
        <v>#NAME?</v>
      </c>
      <c r="GJ86" s="15" t="e">
        <f t="shared" ca="1" si="345"/>
        <v>#NAME?</v>
      </c>
      <c r="GK86" s="15" t="e">
        <f t="shared" ca="1" si="346"/>
        <v>#NAME?</v>
      </c>
      <c r="GM86" s="15" t="e" cm="1">
        <f t="array" aca="1" ref="GM86" ca="1">_xll.BDP(C86,"NET_DEBT_TO_EBITDA")</f>
        <v>#NAME?</v>
      </c>
      <c r="GN86" s="15" t="e" cm="1">
        <f t="array" aca="1" ref="GN86" ca="1">_xll.BDP(C86,"EBIT_TO_INT_EXP")</f>
        <v>#NAME?</v>
      </c>
      <c r="GO86" s="15" t="e" cm="1">
        <f t="array" aca="1" ref="GO86" ca="1">_xll.BDP(C86,"TOT_DEBT_TO_TOT_EQY")</f>
        <v>#NAME?</v>
      </c>
      <c r="GP86" s="15" t="e" cm="1">
        <f t="array" aca="1" ref="GP86" ca="1">_xll.BDP(C86,"TOT_DEBT_TO_TOT_ASSET")</f>
        <v>#NAME?</v>
      </c>
      <c r="GQ86" s="15" t="e" cm="1">
        <f t="array" aca="1" ref="GQ86" ca="1">_xll.BDP(C86,"ALTMAN_Z_SCORE")</f>
        <v>#NAME?</v>
      </c>
      <c r="GR86" s="15" t="e" cm="1">
        <f t="array" aca="1" ref="GR86" ca="1">_xll.BDP(C86,"CASH_%_CURRENT_MARKET_CAP")</f>
        <v>#NAME?</v>
      </c>
      <c r="GS86" s="15" t="e" cm="1">
        <f t="array" aca="1" ref="GS86" ca="1">_xll.BDP(C86,"CASH_TO_TOT_ASSET")</f>
        <v>#NAME?</v>
      </c>
      <c r="GU86" s="15" t="e" cm="1">
        <f t="array" aca="1" ref="GU86" ca="1">_xll.BDP(C86,"BOARD_SIZE")</f>
        <v>#NAME?</v>
      </c>
      <c r="GV86" s="15" t="e" cm="1">
        <f t="array" aca="1" ref="GV86" ca="1">_xll.BDP(C86,"PCT_INDEPENDENT_DIRECTORS")</f>
        <v>#NAME?</v>
      </c>
      <c r="GW86" s="15" t="e" cm="1">
        <f t="array" aca="1" ref="GW86" ca="1">_xll.BDP(C86,"BOARD_MEETING_ATTENDANCE_PCT")</f>
        <v>#NAME?</v>
      </c>
      <c r="GX86" s="15" t="e" cm="1">
        <f t="array" aca="1" ref="GX86" ca="1">_xll.BDP(C86,"BOARD_MEETINGS_PER_YR")</f>
        <v>#NAME?</v>
      </c>
      <c r="GY86" s="15" t="e" cm="1">
        <f t="array" aca="1" ref="GY86" ca="1">_xll.BDP(C86,"NUMBER_OF_WOMEN_ON_BOARD")</f>
        <v>#NAME?</v>
      </c>
      <c r="GZ86" s="15" t="e" cm="1">
        <f t="array" aca="1" ref="GZ86" ca="1">_xll.BDP(C86,"BOARD_AVERAGE_TENURE")</f>
        <v>#NAME?</v>
      </c>
      <c r="HA86" s="15" t="e" cm="1">
        <f t="array" aca="1" ref="HA86" ca="1">_xll.BDP(C86,"BOARD_AVERAGE_AGE")</f>
        <v>#NAME?</v>
      </c>
      <c r="HC86" s="15" t="e" cm="1">
        <f t="array" aca="1" ref="HC86" ca="1">_xll.BDP(C86,"TOT_COMP_AW_TO_CEO_&amp;_EQUIV")</f>
        <v>#NAME?</v>
      </c>
      <c r="HD86" s="15" t="e" cm="1">
        <f t="array" aca="1" ref="HD86" ca="1">_xll.BDP(C86,"TOT_COMPENSATION_AW_TO_EXECS")</f>
        <v>#NAME?</v>
      </c>
      <c r="HE86" s="15" t="e" cm="1">
        <f t="array" aca="1" ref="HE86" ca="1">_xll.BDP(C86,"CF_STOCK_BASED_COMPENSATION")</f>
        <v>#NAME?</v>
      </c>
      <c r="HF86" s="15" t="e" cm="1">
        <f t="array" aca="1" ref="HF86" ca="1">_xll.BDP(C86,"AVERAGE_BOD_TOTAL_COMPENSATION")</f>
        <v>#NAME?</v>
      </c>
      <c r="HH86" s="15" t="e" cm="1">
        <f t="array" aca="1" ref="HH86" ca="1">_xll.BDP(C86,"ISS_QUALITYSCORE")</f>
        <v>#NAME?</v>
      </c>
      <c r="HK86" s="15" t="e" cm="1">
        <f t="array" aca="1" ref="HK86" ca="1">_xll.BDP(C86,"EQY_SH_OUT")</f>
        <v>#NAME?</v>
      </c>
      <c r="HL86" s="15" t="e">
        <f t="shared" ca="1" si="347"/>
        <v>#NAME?</v>
      </c>
      <c r="HN86" s="15">
        <v>8.5</v>
      </c>
      <c r="HO86" s="15">
        <v>2</v>
      </c>
      <c r="HP86" s="39" t="e">
        <f t="shared" ca="1" si="348"/>
        <v>#NAME?</v>
      </c>
      <c r="HQ86" s="15" t="e">
        <f t="shared" ca="1" si="349"/>
        <v>#NAME?</v>
      </c>
      <c r="HS86" s="15" t="e">
        <f t="shared" ca="1" si="370"/>
        <v>#NAME?</v>
      </c>
      <c r="HU86" s="15" t="e">
        <f t="shared" ca="1" si="350"/>
        <v>#NAME?</v>
      </c>
      <c r="HW86" s="15" t="e">
        <f t="shared" ca="1" si="371"/>
        <v>#NAME?</v>
      </c>
      <c r="HY86" s="39" t="e">
        <f t="shared" ca="1" si="351"/>
        <v>#NAME?</v>
      </c>
      <c r="IA86" s="15" t="e">
        <f t="shared" ca="1" si="352"/>
        <v>#NAME?</v>
      </c>
      <c r="IB86" s="15" t="e">
        <f t="shared" ca="1" si="353"/>
        <v>#NAME?</v>
      </c>
      <c r="IC86" s="15" t="e">
        <f t="shared" ca="1" si="354"/>
        <v>#NAME?</v>
      </c>
      <c r="ID86" s="15" t="e">
        <f t="shared" ca="1" si="355"/>
        <v>#NAME?</v>
      </c>
      <c r="IE86" s="39" t="e">
        <f t="shared" ca="1" si="356"/>
        <v>#NAME?</v>
      </c>
      <c r="IF86" s="39">
        <f t="shared" si="357"/>
        <v>14.681643844945903</v>
      </c>
      <c r="IG86" s="39" t="e">
        <f t="shared" ca="1" si="358"/>
        <v>#NAME?</v>
      </c>
      <c r="II86" s="15">
        <f t="shared" ref="II86:II149" si="372">II85+1</f>
        <v>67</v>
      </c>
    </row>
    <row r="87" spans="1:243">
      <c r="A87" s="15">
        <f t="shared" ref="A87:A150" si="373">A86+1</f>
        <v>67</v>
      </c>
      <c r="B87" s="15" t="s">
        <v>138</v>
      </c>
      <c r="C87" s="15" t="s">
        <v>553</v>
      </c>
      <c r="D87" s="15" t="s">
        <v>137</v>
      </c>
      <c r="E87" s="15" t="str">
        <f t="shared" si="306"/>
        <v>COCA34</v>
      </c>
      <c r="F87" s="15">
        <f t="shared" si="307"/>
        <v>67</v>
      </c>
      <c r="G87" s="15" t="str">
        <f t="shared" si="308"/>
        <v>Coca-Cola Co/The</v>
      </c>
      <c r="H87" s="24">
        <v>9.5178499999999996E-3</v>
      </c>
      <c r="I87" s="15" t="e" cm="1">
        <f t="array" aca="1" ref="I87" ca="1">_xll.BDP(C87,"GICS_SECTOR_NAME")</f>
        <v>#NAME?</v>
      </c>
      <c r="J87" s="15" t="e">
        <f t="shared" ca="1" si="309"/>
        <v>#NAME?</v>
      </c>
      <c r="K87" s="46" t="e" cm="1">
        <f t="array" aca="1" ref="K87" ca="1">_xll.BDP(C87,"BEST_PE_RATIO")</f>
        <v>#NAME?</v>
      </c>
      <c r="L87" s="46" t="e" cm="1">
        <f t="array" aca="1" ref="L87" ca="1">_xll.BDP(C87,"px_last")</f>
        <v>#NAME?</v>
      </c>
      <c r="M87" s="15" t="e" cm="1">
        <f t="array" aca="1" ref="M87" ca="1">_xll.BDP(C87,"COUNTRY_FULL_NAME")</f>
        <v>#NAME?</v>
      </c>
      <c r="N87" s="15" t="e" cm="1">
        <f t="array" aca="1" ref="N87" ca="1">_xll.BDP(C87,"px_last")</f>
        <v>#NAME?</v>
      </c>
      <c r="O87" s="15" t="e" cm="1">
        <f t="array" aca="1" ref="O87" ca="1">_xll.BDP(C87,"CRNCY")</f>
        <v>#NAME?</v>
      </c>
      <c r="Q87" s="15" t="e" cm="1">
        <f t="array" aca="1" ref="Q87" ca="1">_xll.BDP(C87,"GICS_SECTOR_NAME")</f>
        <v>#NAME?</v>
      </c>
      <c r="R87" s="15" t="e" cm="1">
        <f t="array" aca="1" ref="R87" ca="1">_xll.BDP(C87,"GICS_INDUSTRY_NAME")</f>
        <v>#NAME?</v>
      </c>
      <c r="S87" s="15" t="e" cm="1">
        <f t="array" aca="1" ref="S87" ca="1">_xll.BDP(C87,"GICS_INDUSTRY_GROUP_NAME")</f>
        <v>#NAME?</v>
      </c>
      <c r="T87" s="15" t="e" cm="1">
        <f t="array" aca="1" ref="T87" ca="1">_xll.BDP(C87,"GICS_SUB_INDUSTRY_NAME")</f>
        <v>#NAME?</v>
      </c>
      <c r="U87" s="15" t="s">
        <v>1521</v>
      </c>
      <c r="V87" s="15">
        <f>_xll.BDH(C87,"SALES_REV_TURN","FY 2009","FY 2009","Currency=USD","Period=FY","BEST_FPERIOD_OVERRIDE=FY","FILING_STATUS=MR","SCALING_FORMAT=MLN","FA_ADJUSTED=Adjusted","Sort=A","Dates=H","DateFormat=P","Fill=—","Direction=H","UseDPDF=Y")</f>
        <v>30990</v>
      </c>
      <c r="W87" s="15">
        <f>_xll.BDH(C87,"SALES_REV_TURN","FY 2019","FY 2019","Currency=USD","Period=FY","BEST_FPERIOD_OVERRIDE=FY","FILING_STATUS=MR","SCALING_FORMAT=MLN","FA_ADJUSTED=Adjusted","Sort=A","Dates=H","DateFormat=P","Fill=—","Direction=H","UseDPDF=Y")</f>
        <v>37280</v>
      </c>
      <c r="X87" s="15">
        <f>_xll.BDH(C87,"SALES_REV_TURN","FY 2020","FY 2020","Currency=USD","Period=FY","BEST_FPERIOD_OVERRIDE=FY","FILING_STATUS=MR","SCALING_FORMAT=MLN","FA_ADJUSTED=Adjusted","Sort=A","Dates=H","DateFormat=P","Fill=—","Direction=H","UseDPDF=Y")</f>
        <v>32999</v>
      </c>
      <c r="Y87" s="15">
        <f>_xll.BDH(C87,"SALES_REV_TURN","FY 2021","FY 2021","Currency=USD","Period=FY","BEST_FPERIOD_OVERRIDE=FY","FILING_STATUS=MR","SCALING_FORMAT=MLN","FA_ADJUSTED=Adjusted","Sort=A","Dates=H","DateFormat=P","Fill=—","Direction=H","UseDPDF=Y")</f>
        <v>38658</v>
      </c>
      <c r="Z87" s="15">
        <f>_xll.BDH(C87,"SALES_REV_TURN","FY 2022","FY 2022","Currency=USD","Period=FY","BEST_FPERIOD_OVERRIDE=FY","FILING_STATUS=MR","SCALING_FORMAT=MLN","FA_ADJUSTED=Adjusted","Sort=A","Dates=H","DateFormat=P","Fill=—","Direction=H","UseDPDF=Y")</f>
        <v>43046</v>
      </c>
      <c r="AA87" s="15" t="e">
        <f ca="1">+_xll.BDP($C87,AA$15,"BEST_FPERIOD_OVERRIDE="&amp;AA$16)</f>
        <v>#NAME?</v>
      </c>
      <c r="AB87" s="15" t="e">
        <f ca="1">+_xll.BDP($C87,AB$15,"BEST_FPERIOD_OVERRIDE="&amp;AB$16)</f>
        <v>#NAME?</v>
      </c>
      <c r="AC87" s="15" t="e">
        <f ca="1">+_xll.BDP($C87,AC$15,"BEST_FPERIOD_OVERRIDE="&amp;AC$16)</f>
        <v>#NAME?</v>
      </c>
      <c r="AD87" s="15" t="e">
        <f ca="1">+_xll.BDP($C87,AD$15,"BEST_FPERIOD_OVERRIDE="&amp;AD$16)</f>
        <v>#NAME?</v>
      </c>
      <c r="AF87" s="25">
        <f t="shared" si="310"/>
        <v>-0.11483369098712448</v>
      </c>
      <c r="AG87" s="25">
        <f t="shared" si="311"/>
        <v>0.17149004515288335</v>
      </c>
      <c r="AH87" s="25">
        <f t="shared" si="312"/>
        <v>0.11350820011381857</v>
      </c>
      <c r="AI87" s="25" t="e">
        <f t="shared" ca="1" si="313"/>
        <v>#NAME?</v>
      </c>
      <c r="AJ87" s="25" t="e">
        <f t="shared" ca="1" si="314"/>
        <v>#NAME?</v>
      </c>
      <c r="AK87" s="25" t="e">
        <f t="shared" ca="1" si="315"/>
        <v>#NAME?</v>
      </c>
      <c r="AL87" s="25" t="e">
        <f t="shared" ca="1" si="359"/>
        <v>#NAME?</v>
      </c>
      <c r="AM87" s="25" t="e">
        <f t="shared" ca="1" si="316"/>
        <v>#NAME?</v>
      </c>
      <c r="AN87" s="25">
        <f t="shared" si="317"/>
        <v>1.865103958990022E-2</v>
      </c>
      <c r="AP87" s="15">
        <f>_xll.BDH(C87,"EBITDA","FY 2009","FY 2009","Currency=USD","Period=FY","BEST_FPERIOD_OVERRIDE=FY","FILING_STATUS=MR","SCALING_FORMAT=MLN","FA_ADJUSTED=Adjusted","Sort=A","Dates=H","DateFormat=P","Fill=—","Direction=H","UseDPDF=Y")</f>
        <v>9780</v>
      </c>
      <c r="AQ87" s="15">
        <f>_xll.BDH(C87,"EBITDA","FY 2019","FY 2019","Currency=USD","Period=FY","BEST_FPERIOD_OVERRIDE=FY","FILING_STATUS=MR","SCALING_FORMAT=MLN","FA_ADJUSTED=Adjusted","Sort=A","Dates=H","DateFormat=P","Fill=—","Direction=H","UseDPDF=Y")</f>
        <v>12249</v>
      </c>
      <c r="AR87" s="15">
        <f>_xll.BDH(C87,"EBITDA","FY 2020","FY 2020","Currency=USD","Period=FY","BEST_FPERIOD_OVERRIDE=FY","FILING_STATUS=MR","SCALING_FORMAT=MLN","FA_ADJUSTED=Adjusted","Sort=A","Dates=H","DateFormat=P","Fill=—","Direction=H","UseDPDF=Y")</f>
        <v>11421</v>
      </c>
      <c r="AS87" s="15">
        <f>_xll.BDH(C87,"EBITDA","FY 2021","FY 2021","Currency=USD","Period=FY","BEST_FPERIOD_OVERRIDE=FY","FILING_STATUS=MR","SCALING_FORMAT=MLN","FA_ADJUSTED=Adjusted","Sort=A","Dates=H","DateFormat=P","Fill=—","Direction=H","UseDPDF=Y")</f>
        <v>12903</v>
      </c>
      <c r="AT87" s="15">
        <f>_xll.BDH(C87,"EBITDA","FY 2022","FY 2022","Currency=USD","Period=FY","BEST_FPERIOD_OVERRIDE=FY","FILING_STATUS=MR","SCALING_FORMAT=MLN","FA_ADJUSTED=Adjusted","Sort=A","Dates=H","DateFormat=P","Fill=—","Direction=H","UseDPDF=Y")</f>
        <v>14257</v>
      </c>
      <c r="AU87" s="15" t="e">
        <f ca="1">+_xll.BDP($C87,AU$15,"BEST_FPERIOD_OVERRIDE="&amp;AU$16)</f>
        <v>#NAME?</v>
      </c>
      <c r="AV87" s="15" t="e">
        <f ca="1">+_xll.BDP($C87,AV$15,"BEST_FPERIOD_OVERRIDE="&amp;AV$16)</f>
        <v>#NAME?</v>
      </c>
      <c r="AW87" s="15" t="e">
        <f ca="1">+_xll.BDP($C87,AW$15,"BEST_FPERIOD_OVERRIDE="&amp;AW$16)</f>
        <v>#NAME?</v>
      </c>
      <c r="AX87" s="15" t="e">
        <f ca="1">+_xll.BDP($C87,AX$15,"BEST_FPERIOD_OVERRIDE="&amp;AX$16)</f>
        <v>#NAME?</v>
      </c>
      <c r="AZ87" s="25">
        <f t="shared" si="318"/>
        <v>-6.7597354886113181E-2</v>
      </c>
      <c r="BA87" s="25">
        <f t="shared" si="319"/>
        <v>0.12976096664039916</v>
      </c>
      <c r="BB87" s="25">
        <f t="shared" si="320"/>
        <v>0.1049368363946368</v>
      </c>
      <c r="BC87" s="25" t="e">
        <f t="shared" ca="1" si="321"/>
        <v>#NAME?</v>
      </c>
      <c r="BD87" s="25" t="e">
        <f t="shared" ca="1" si="322"/>
        <v>#NAME?</v>
      </c>
      <c r="BE87" s="25" t="e">
        <f t="shared" ca="1" si="323"/>
        <v>#NAME?</v>
      </c>
      <c r="BF87" s="25" t="e">
        <f t="shared" ca="1" si="360"/>
        <v>#NAME?</v>
      </c>
      <c r="BG87" s="25" t="e">
        <f t="shared" ca="1" si="324"/>
        <v>#NAME?</v>
      </c>
      <c r="BH87" s="25">
        <f t="shared" si="325"/>
        <v>2.2765754427859219E-2</v>
      </c>
      <c r="BJ87" s="25">
        <f t="shared" si="326"/>
        <v>0.32856759656652362</v>
      </c>
      <c r="BK87" s="25">
        <f t="shared" si="327"/>
        <v>0.34610139701203069</v>
      </c>
      <c r="BL87" s="25">
        <f t="shared" si="328"/>
        <v>0.33377308707124009</v>
      </c>
      <c r="BM87" s="25">
        <f t="shared" si="329"/>
        <v>0.3312038284625749</v>
      </c>
      <c r="BN87" s="25" t="e">
        <f t="shared" ca="1" si="330"/>
        <v>#NAME?</v>
      </c>
      <c r="BO87" s="25" t="e">
        <f t="shared" ca="1" si="331"/>
        <v>#NAME?</v>
      </c>
      <c r="BP87" s="25" t="e">
        <f t="shared" ca="1" si="331"/>
        <v>#NAME?</v>
      </c>
      <c r="BQ87" s="25" t="e">
        <f t="shared" ca="1" si="332"/>
        <v>#NAME?</v>
      </c>
      <c r="BR87" s="15">
        <f>_xll.BDH(C87,"EARN_FOR_COMMON","FY 2009","FY 2009","Currency=USD","Period=FY","BEST_FPERIOD_OVERRIDE=FY","FILING_STATUS=MR","SCALING_FORMAT=MLN","FA_ADJUSTED=Adjusted","Sort=A","Dates=H","DateFormat=P","Fill=—","Direction=H","UseDPDF=Y")</f>
        <v>7134</v>
      </c>
      <c r="BS87" s="15">
        <f>_xll.BDH(C87,"EARN_FOR_COMMON","FY 2019","FY 2019","Currency=USD","Period=FY","BEST_FPERIOD_OVERRIDE=FY","FILING_STATUS=MR","SCALING_FORMAT=MLN","FA_ADJUSTED=Adjusted","Sort=A","Dates=H","DateFormat=P","Fill=—","Direction=H","UseDPDF=Y")</f>
        <v>9171</v>
      </c>
      <c r="BT87" s="15">
        <f>_xll.BDH(C87,"EARN_FOR_COMMON","FY 2020","FY 2020","Currency=USD","Period=FY","BEST_FPERIOD_OVERRIDE=FY","FILING_STATUS=MR","SCALING_FORMAT=MLN","FA_ADJUSTED=Adjusted","Sort=A","Dates=H","DateFormat=P","Fill=—","Direction=H","UseDPDF=Y")</f>
        <v>8435</v>
      </c>
      <c r="BU87" s="15">
        <f>_xll.BDH(C87,"EARN_FOR_COMMON","FY 2021","FY 2021","Currency=USD","Period=FY","BEST_FPERIOD_OVERRIDE=FY","FILING_STATUS=MR","SCALING_FORMAT=MLN","FA_ADJUSTED=Adjusted","Sort=A","Dates=H","DateFormat=P","Fill=—","Direction=H","UseDPDF=Y")</f>
        <v>10086</v>
      </c>
      <c r="BV87" s="15">
        <f>_xll.BDH(C87,"EARN_FOR_COMMON","FY 2022","FY 2022","Currency=USD","Period=FY","BEST_FPERIOD_OVERRIDE=FY","FILING_STATUS=MR","SCALING_FORMAT=MLN","FA_ADJUSTED=Adjusted","Sort=A","Dates=H","DateFormat=P","Fill=—","Direction=H","UseDPDF=Y")</f>
        <v>10803</v>
      </c>
      <c r="BW87" s="15" t="e">
        <f ca="1">+_xll.BDP($C87,BW$15,"BEST_FPERIOD_OVERRIDE="&amp;BW$16)</f>
        <v>#NAME?</v>
      </c>
      <c r="BX87" s="15" t="e">
        <f ca="1">+_xll.BDP($C87,BX$15,"BEST_FPERIOD_OVERRIDE="&amp;BX$16)</f>
        <v>#NAME?</v>
      </c>
      <c r="BY87" s="15" t="e">
        <f ca="1">+_xll.BDP($C87,BY$15,"BEST_FPERIOD_OVERRIDE="&amp;BY$16)</f>
        <v>#NAME?</v>
      </c>
      <c r="BZ87" s="15" t="e">
        <f ca="1">+_xll.BDP($C87,BZ$15,"BEST_FPERIOD_OVERRIDE="&amp;BZ$16)</f>
        <v>#NAME?</v>
      </c>
      <c r="CB87" s="25">
        <f t="shared" si="333"/>
        <v>-8.0252971322647526E-2</v>
      </c>
      <c r="CC87" s="25">
        <f t="shared" si="334"/>
        <v>0.19573206876111438</v>
      </c>
      <c r="CD87" s="25">
        <f t="shared" si="335"/>
        <v>7.1088637715645442E-2</v>
      </c>
      <c r="CE87" s="25" t="e">
        <f t="shared" ca="1" si="336"/>
        <v>#NAME?</v>
      </c>
      <c r="CF87" s="25" t="e">
        <f t="shared" ca="1" si="337"/>
        <v>#NAME?</v>
      </c>
      <c r="CG87" s="25" t="e">
        <f t="shared" ca="1" si="338"/>
        <v>#NAME?</v>
      </c>
      <c r="CH87" s="25" t="e">
        <f t="shared" ca="1" si="361"/>
        <v>#NAME?</v>
      </c>
      <c r="CI87" s="25" t="e">
        <f t="shared" ca="1" si="339"/>
        <v>#NAME?</v>
      </c>
      <c r="CJ87" s="25">
        <f t="shared" si="340"/>
        <v>2.5435524671956422E-2</v>
      </c>
      <c r="CM87" s="25">
        <f t="shared" si="362"/>
        <v>0.24600321888412016</v>
      </c>
      <c r="CN87" s="25">
        <f t="shared" si="363"/>
        <v>0.25561380647898418</v>
      </c>
      <c r="CO87" s="25">
        <f t="shared" si="364"/>
        <v>0.26090330591339439</v>
      </c>
      <c r="CP87" s="25">
        <f t="shared" si="365"/>
        <v>0.25096408493239791</v>
      </c>
      <c r="CQ87" s="25" t="e">
        <f t="shared" ca="1" si="366"/>
        <v>#NAME?</v>
      </c>
      <c r="CR87" s="25" t="e">
        <f t="shared" ca="1" si="367"/>
        <v>#NAME?</v>
      </c>
      <c r="CS87" s="25" t="e">
        <f t="shared" ca="1" si="368"/>
        <v>#NAME?</v>
      </c>
      <c r="CT87" s="15" t="e">
        <f t="shared" ca="1" si="369"/>
        <v>#NAME?</v>
      </c>
      <c r="CU87" s="25">
        <f>_xll.BDH($C87,"RETURN_ON_INV_CAPITAL","FY 2019","FY 2019","Currency=USD","Period=FY","BEST_FPERIOD_OVERRIDE=FY","FILING_STATUS=MR","FA_ADJUSTED=GAAP","Sort=A","Dates=H","DateFormat=P","Fill=—","Direction=H","UseDPDF=Y")/100</f>
        <v>0.127578</v>
      </c>
      <c r="CV87" s="25">
        <f>_xll.BDH($C87,"RETURN_ON_INV_CAPITAL","FY 2020","FY 2020","Currency=USD","Period=FY","BEST_FPERIOD_OVERRIDE=FY","FILING_STATUS=MR","FA_ADJUSTED=GAAP","Sort=A","Dates=H","DateFormat=P","Fill=—","Direction=H","UseDPDF=Y")/100</f>
        <v>0.105562</v>
      </c>
      <c r="CW87" s="25">
        <f>_xll.BDH($C87,"RETURN_ON_INV_CAPITAL","FY 2021","FY 2021","Currency=USD","Period=FY","BEST_FPERIOD_OVERRIDE=FY","FILING_STATUS=MR","FA_ADJUSTED=GAAP","Sort=A","Dates=H","DateFormat=P","Fill=—","Direction=H","UseDPDF=Y")/100</f>
        <v>0.114384</v>
      </c>
      <c r="CX87" s="25">
        <f>_xll.BDH(C87,"RETURN_COM_EQY","FY 2022","FY 2022","Currency=USD","Period=FY","BEST_FPERIOD_OVERRIDE=FY","FILING_STATUS=MR","FA_ADJUSTED=GAAP","Sort=A","Dates=H","DateFormat=P","Fill=—","Direction=H","UseDPDF=Y")/100</f>
        <v>0.40514600000000001</v>
      </c>
      <c r="CZ87" s="15">
        <f>_xll.BDH($C87,"RETURN_COM_EQY","FY 2019","FY 2019","Currency=USD","Period=FY","BEST_FPERIOD_OVERRIDE=FY","FILING_STATUS=MR","FA_ADJUSTED=GAAP","Sort=A","Dates=H","DateFormat=P","Fill=—","Direction=H","UseDPDF=Y")/100</f>
        <v>0.49607899999999999</v>
      </c>
      <c r="DA87" s="15">
        <f>_xll.BDH($C87,"RETURN_COM_EQY","FY 2020","FY 2020","Currency=USD","Period=FY","BEST_FPERIOD_OVERRIDE=FY","FILING_STATUS=MR","FA_ADJUSTED=GAAP","Sort=A","Dates=H","DateFormat=P","Fill=—","Direction=H","UseDPDF=Y")/100</f>
        <v>0.404754</v>
      </c>
      <c r="DB87" s="15">
        <f>_xll.BDH($C87,"RETURN_COM_EQY","FY 2021","FY 2021","Currency=USD","Period=FY","BEST_FPERIOD_OVERRIDE=FY","FILING_STATUS=MR","FA_ADJUSTED=GAAP","Sort=A","Dates=H","DateFormat=P","Fill=—","Direction=H","UseDPDF=Y")/100</f>
        <v>0.46200800000000003</v>
      </c>
      <c r="DC87" s="25">
        <f>_xll.BDH(C87,"RETURN_COM_EQY","FY 2022","FY 2022","Currency=USD","Period=FY","BEST_FPERIOD_OVERRIDE=FY","FILING_STATUS=MR","FA_ADJUSTED=GAAP","Sort=A","Dates=H","DateFormat=P","Fill=—","Direction=H","UseDPDF=Y")</f>
        <v>40.514600000000002</v>
      </c>
      <c r="DD87" s="15" t="e">
        <f ca="1">(_xll.BDP(C87,"BEST_ROE","best_fperiod_override=23Y"))/100</f>
        <v>#NAME?</v>
      </c>
      <c r="DF87" s="25" t="e">
        <f ca="1">(_xll.BDP($C87,"BEST_DIV_YLD","best_fperiod_override=19Y"))/100</f>
        <v>#NAME?</v>
      </c>
      <c r="DG87" s="25" t="e">
        <f ca="1">(_xll.BDP($C87,"BEST_DIV_YLD","best_fperiod_override=20Y"))/100</f>
        <v>#NAME?</v>
      </c>
      <c r="DH87" s="25" t="e">
        <f ca="1">(_xll.BDP($C87,"BEST_DIV_YLD","best_fperiod_override=21Y"))/100</f>
        <v>#NAME?</v>
      </c>
      <c r="DI87" s="25" t="e">
        <f ca="1">(_xll.BDP($C87,"BEST_DIV_YLD","best_fperiod_override=22Y"))/100</f>
        <v>#NAME?</v>
      </c>
      <c r="DJ87" s="25" t="e">
        <f ca="1">(_xll.BDP($C87,"BEST_DIV_YLD","best_fperiod_override=23Y"))/100</f>
        <v>#NAME?</v>
      </c>
      <c r="DL87" s="48" t="e" cm="1">
        <f t="array" aca="1" ref="DL87" ca="1">_xll.BDP($C87,$DL$12)/1000</f>
        <v>#NAME?</v>
      </c>
      <c r="DM87" s="48" t="e" cm="1">
        <f t="array" aca="1" ref="DM87" ca="1">_xll.BDP($C87,$DL$13)*1000</f>
        <v>#NAME?</v>
      </c>
      <c r="DN87" s="48" t="e">
        <f t="shared" ca="1" si="341"/>
        <v>#NAME?</v>
      </c>
      <c r="DO87" s="48" t="e" cm="1">
        <f t="array" aca="1" ref="DO87" ca="1">_xll.BDP($C87,$DL$15)*1000</f>
        <v>#NAME?</v>
      </c>
      <c r="DQ87" s="15" t="e" cm="1">
        <f t="array" aca="1" ref="DQ87" ca="1">_xll.BDP(C87,"WACC")</f>
        <v>#NAME?</v>
      </c>
      <c r="DR87" s="15" t="e" cm="1">
        <f t="array" aca="1" ref="DR87" ca="1">_xll.BDP(C87,"WACC_COST_EQUITY")</f>
        <v>#NAME?</v>
      </c>
      <c r="DS87" s="15" t="e" cm="1">
        <f t="array" aca="1" ref="DS87" ca="1">_xll.BDP(C87,"WACC_COST_EQUITY")</f>
        <v>#NAME?</v>
      </c>
      <c r="DU87" s="15" t="e" cm="1">
        <f t="array" aca="1" ref="DU87" ca="1">_xll.BDP(C87,"BEST_PE_RATIO")</f>
        <v>#NAME?</v>
      </c>
      <c r="DV87" s="15" t="e" cm="1">
        <f t="array" aca="1" ref="DV87" ca="1">_xll.BDP(C87,"FIVE_YR_AVG_PRICE_EARNINGS")</f>
        <v>#NAME?</v>
      </c>
      <c r="DW87" s="15" t="e" cm="1">
        <f t="array" aca="1" ref="DW87" ca="1">_xll.BDP(C87,"10_YEAR_MOVING_AVERAGE_PE")</f>
        <v>#NAME?</v>
      </c>
      <c r="DY87" s="15" t="e" cm="1">
        <f t="array" aca="1" ref="DY87" ca="1">_xll.BDP(C87,"BEST_CUR_EV_TO_EBITDA")</f>
        <v>#NAME?</v>
      </c>
      <c r="DZ87" s="15" t="e" cm="1">
        <f t="array" aca="1" ref="DZ87" ca="1">_xll.BDP(C87,"FIVE_YEAR_AVG_EV_TO_T12_EBITDA")</f>
        <v>#NAME?</v>
      </c>
      <c r="EB87" s="15" t="e" cm="1">
        <f t="array" aca="1" ref="EB87" ca="1">_xll.BDP(C87,"BEST_PX_BPS_RATIO")</f>
        <v>#NAME?</v>
      </c>
      <c r="EC87" s="15" t="e" cm="1">
        <f t="array" aca="1" ref="EC87" ca="1">_xll.BDP(C87,"FIVE_YEAR_AVG_PRICE_BOOK")</f>
        <v>#NAME?</v>
      </c>
      <c r="ED87" s="15" t="e" cm="1">
        <f t="array" aca="1" ref="ED87" ca="1">_xll.BDP(C87,"EV_TO_T12M_SALES")</f>
        <v>#NAME?</v>
      </c>
      <c r="EE87" s="15" t="e" cm="1">
        <f t="array" aca="1" ref="EE87" ca="1">_xll.BDP(C87,"AVERAGE_EV_TO_T12M_SALES")</f>
        <v>#NAME?</v>
      </c>
      <c r="EF87" s="15" t="e">
        <f ca="1">_xll.BDP(C87,"BEST_CURRENT_EV_BEST_SALES","best_fperiod_override=23Y")</f>
        <v>#NAME?</v>
      </c>
      <c r="EH87" s="15" t="e" cm="1">
        <f t="array" aca="1" ref="EH87" ca="1">_xll.BDP(C87,"CF_FREE_CASH_FLOW")</f>
        <v>#NAME?</v>
      </c>
      <c r="EI87" s="15" t="e" cm="1">
        <f t="array" aca="1" ref="EI87" ca="1">_xll.BDP(C87,"FREE_CASH_FLOW_YIELD")/100</f>
        <v>#NAME?</v>
      </c>
      <c r="EJ87" s="15" t="e" cm="1">
        <f t="array" aca="1" ref="EJ87" ca="1">_xll.BDP(C87,"TRAIL_12M_FREE_CASH_FLOW_PER_SH")</f>
        <v>#NAME?</v>
      </c>
      <c r="EL87" s="15" t="e" cm="1">
        <f t="array" aca="1" ref="EL87" ca="1">_xll.BDP(C87,"CF_CASH_FROM_OPER")</f>
        <v>#NAME?</v>
      </c>
      <c r="EM87" s="15" t="e" cm="1">
        <f t="array" aca="1" ref="EM87" ca="1">_xll.BDP(C87,"CF_CASH_FROM_INV_ACT")</f>
        <v>#NAME?</v>
      </c>
      <c r="EN87" s="15" t="e" cm="1">
        <f t="array" aca="1" ref="EN87" ca="1">_xll.BDP(C87,"CF_CASH_FROM_FNC_ACT")</f>
        <v>#NAME?</v>
      </c>
      <c r="EP87" s="15" t="e" cm="1">
        <f t="array" aca="1" ref="EP87" ca="1">_xll.BDP(C87,"TOT_ANALYST_REC")</f>
        <v>#NAME?</v>
      </c>
      <c r="EQ87" s="15" t="e" cm="1">
        <f t="array" aca="1" ref="EQ87" ca="1">_xll.BDP(C87,"TOT_BUY_REC")</f>
        <v>#NAME?</v>
      </c>
      <c r="ER87" s="15" t="e" cm="1">
        <f t="array" aca="1" ref="ER87" ca="1">_xll.BDP(C87,"TOT_HOLD_REC")</f>
        <v>#NAME?</v>
      </c>
      <c r="ES87" s="15" t="e" cm="1">
        <f t="array" aca="1" ref="ES87" ca="1">_xll.BDP(C87,"TOT_SELL_REC")</f>
        <v>#NAME?</v>
      </c>
      <c r="ET87" s="15" t="e" cm="1">
        <f t="array" aca="1" ref="ET87" ca="1">_xll.BDP(C87,"EQY_REC_CONS")</f>
        <v>#NAME?</v>
      </c>
      <c r="EV87" s="15" t="e" cm="1">
        <f t="array" aca="1" ref="EV87" ca="1">_xll.BDP(C87,"BEST_TARGET_HI")</f>
        <v>#NAME?</v>
      </c>
      <c r="EW87" s="15" t="e" cm="1">
        <f t="array" aca="1" ref="EW87" ca="1">_xll.BDP(C87,"BEST_TARGET_LO")</f>
        <v>#NAME?</v>
      </c>
      <c r="EX87" s="15" t="e" cm="1">
        <f t="array" aca="1" ref="EX87" ca="1">_xll.BDP(C87,"BEST_TARGET_MEDIAN")</f>
        <v>#NAME?</v>
      </c>
      <c r="EZ87" s="15" t="e" cm="1">
        <f t="array" aca="1" ref="EZ87" ca="1">_xll.BDP(C87,"BEST_TARGET_1WK_CHG")</f>
        <v>#NAME?</v>
      </c>
      <c r="FA87" s="15" t="e" cm="1">
        <f t="array" aca="1" ref="FA87" ca="1">_xll.BDP(C87,"BEST_TARGET_4WK_CHG")</f>
        <v>#NAME?</v>
      </c>
      <c r="FB87" s="15" t="e" cm="1">
        <f t="array" aca="1" ref="FB87" ca="1">_xll.BDP(C87,"BEST_TARGET_3MO_CHG")</f>
        <v>#NAME?</v>
      </c>
      <c r="FC87" s="15" t="e" cm="1">
        <f t="array" aca="1" ref="FC87" ca="1">_xll.BDP(C87,"BEST_TARGET_6MO_CHG")</f>
        <v>#NAME?</v>
      </c>
      <c r="FE87" s="15" t="e" cm="1">
        <f t="array" aca="1" ref="FE87" ca="1">_xll.BDP(C87,"ANNOUNCEMENT_DT")</f>
        <v>#NAME?</v>
      </c>
      <c r="FF87" s="15" t="e" cm="1">
        <f t="array" aca="1" ref="FF87" ca="1">_xll.BDP(C87,"EXPECTED_REPORT_DT")</f>
        <v>#NAME?</v>
      </c>
      <c r="FG87" s="15" t="e" cm="1">
        <f t="array" aca="1" ref="FG87" ca="1">_xll.BDP(C87,"EARNINGS_RELATED_IMPLIED_MOVE")</f>
        <v>#NAME?</v>
      </c>
      <c r="FI87" s="15" t="e" cm="1">
        <f t="array" aca="1" ref="FI87" ca="1">_xll.BDP(C87,"SALES_SURPRISE_LAST_QTR")</f>
        <v>#NAME?</v>
      </c>
      <c r="FJ87" s="15" t="e" cm="1">
        <f t="array" aca="1" ref="FJ87" ca="1">_xll.BDP(C87,"EPS_SURPRISE_LAST_QTR")</f>
        <v>#NAME?</v>
      </c>
      <c r="FL87" s="15" t="e">
        <f ca="1">(_xll.BDP(C87,"VOLUME_AVG_5D"))/1000</f>
        <v>#NAME?</v>
      </c>
      <c r="FM87" s="15" t="e">
        <f ca="1">(_xll.BDP(C87,"VOLUME_AVG_3M"))/1000</f>
        <v>#NAME?</v>
      </c>
      <c r="FN87" s="15" t="e">
        <f ca="1">(_xll.BDP(C87,"VOLUME_AVG_6M"))/1000</f>
        <v>#NAME?</v>
      </c>
      <c r="FP87" s="15" t="e" cm="1">
        <f t="array" aca="1" ref="FP87" ca="1">_xll.BDP(C87,"CIE_DES")</f>
        <v>#NAME?</v>
      </c>
      <c r="FQ87" s="15" t="s">
        <v>912</v>
      </c>
      <c r="FS87" s="15" t="e" cm="1">
        <f t="array" aca="1" ref="FS87" ca="1">_xll.BDP(C87,"HIGH_52WEEK")</f>
        <v>#NAME?</v>
      </c>
      <c r="FT87" s="15" t="e" cm="1">
        <f t="array" aca="1" ref="FT87" ca="1">_xll.BDP(C87,"LOW_52WEEK")</f>
        <v>#NAME?</v>
      </c>
      <c r="FV87" s="15" t="e" cm="1">
        <f t="array" aca="1" ref="FV87" ca="1">_xll.BDP(C87,"CHG_PCT_WTD")</f>
        <v>#NAME?</v>
      </c>
      <c r="FW87" s="15" t="e" cm="1">
        <f t="array" aca="1" ref="FW87" ca="1">_xll.BDP(C87,"CHG_PCT_MTD")</f>
        <v>#NAME?</v>
      </c>
      <c r="FX87" s="15" t="e" cm="1">
        <f t="array" aca="1" ref="FX87" ca="1">_xll.BDP(C87,"CHG_PCT_YTD")</f>
        <v>#NAME?</v>
      </c>
      <c r="FY87" s="15" t="e" cm="1">
        <f t="array" aca="1" ref="FY87" ca="1">_xll.BDP(C87,"CHG_PCT_1YR")</f>
        <v>#NAME?</v>
      </c>
      <c r="GA87" s="15" t="e">
        <f ca="1">_xll.BDP($C87,"BEST_NET_DEBT","best_fperiod_override=19Y")</f>
        <v>#NAME?</v>
      </c>
      <c r="GB87" s="15" t="e">
        <f ca="1">_xll.BDP($C87,"BEST_NET_DEBT","best_fperiod_override=20Y")</f>
        <v>#NAME?</v>
      </c>
      <c r="GC87" s="15" t="e">
        <f ca="1">_xll.BDP($C87,"BEST_NET_DEBT","best_fperiod_override=21Y")</f>
        <v>#NAME?</v>
      </c>
      <c r="GD87" s="15" t="e">
        <f ca="1">_xll.BDP($C87,"BEST_NET_DEBT","best_fperiod_override=22Y")</f>
        <v>#NAME?</v>
      </c>
      <c r="GE87" s="15" t="e">
        <f ca="1">_xll.BDP($C87,"BEST_NET_DEBT","best_fperiod_override=23Y")</f>
        <v>#NAME?</v>
      </c>
      <c r="GG87" s="15" t="e">
        <f t="shared" ca="1" si="342"/>
        <v>#NAME?</v>
      </c>
      <c r="GH87" s="15" t="e">
        <f t="shared" ca="1" si="343"/>
        <v>#NAME?</v>
      </c>
      <c r="GI87" s="15" t="e">
        <f t="shared" ca="1" si="344"/>
        <v>#NAME?</v>
      </c>
      <c r="GJ87" s="15" t="e">
        <f t="shared" ca="1" si="345"/>
        <v>#NAME?</v>
      </c>
      <c r="GK87" s="15" t="e">
        <f t="shared" ca="1" si="346"/>
        <v>#NAME?</v>
      </c>
      <c r="GM87" s="15" t="e" cm="1">
        <f t="array" aca="1" ref="GM87" ca="1">_xll.BDP(C87,"NET_DEBT_TO_EBITDA")</f>
        <v>#NAME?</v>
      </c>
      <c r="GN87" s="15" t="e" cm="1">
        <f t="array" aca="1" ref="GN87" ca="1">_xll.BDP(C87,"EBIT_TO_INT_EXP")</f>
        <v>#NAME?</v>
      </c>
      <c r="GO87" s="15" t="e" cm="1">
        <f t="array" aca="1" ref="GO87" ca="1">_xll.BDP(C87,"TOT_DEBT_TO_TOT_EQY")</f>
        <v>#NAME?</v>
      </c>
      <c r="GP87" s="15" t="e" cm="1">
        <f t="array" aca="1" ref="GP87" ca="1">_xll.BDP(C87,"TOT_DEBT_TO_TOT_ASSET")</f>
        <v>#NAME?</v>
      </c>
      <c r="GQ87" s="15" t="e" cm="1">
        <f t="array" aca="1" ref="GQ87" ca="1">_xll.BDP(C87,"ALTMAN_Z_SCORE")</f>
        <v>#NAME?</v>
      </c>
      <c r="GR87" s="15" t="e" cm="1">
        <f t="array" aca="1" ref="GR87" ca="1">_xll.BDP(C87,"CASH_%_CURRENT_MARKET_CAP")</f>
        <v>#NAME?</v>
      </c>
      <c r="GS87" s="15" t="e" cm="1">
        <f t="array" aca="1" ref="GS87" ca="1">_xll.BDP(C87,"CASH_TO_TOT_ASSET")</f>
        <v>#NAME?</v>
      </c>
      <c r="GU87" s="15" t="e" cm="1">
        <f t="array" aca="1" ref="GU87" ca="1">_xll.BDP(C87,"BOARD_SIZE")</f>
        <v>#NAME?</v>
      </c>
      <c r="GV87" s="15" t="e" cm="1">
        <f t="array" aca="1" ref="GV87" ca="1">_xll.BDP(C87,"PCT_INDEPENDENT_DIRECTORS")</f>
        <v>#NAME?</v>
      </c>
      <c r="GW87" s="15" t="e" cm="1">
        <f t="array" aca="1" ref="GW87" ca="1">_xll.BDP(C87,"BOARD_MEETING_ATTENDANCE_PCT")</f>
        <v>#NAME?</v>
      </c>
      <c r="GX87" s="15" t="e" cm="1">
        <f t="array" aca="1" ref="GX87" ca="1">_xll.BDP(C87,"BOARD_MEETINGS_PER_YR")</f>
        <v>#NAME?</v>
      </c>
      <c r="GY87" s="15" t="e" cm="1">
        <f t="array" aca="1" ref="GY87" ca="1">_xll.BDP(C87,"NUMBER_OF_WOMEN_ON_BOARD")</f>
        <v>#NAME?</v>
      </c>
      <c r="GZ87" s="15" t="e" cm="1">
        <f t="array" aca="1" ref="GZ87" ca="1">_xll.BDP(C87,"BOARD_AVERAGE_TENURE")</f>
        <v>#NAME?</v>
      </c>
      <c r="HA87" s="15" t="e" cm="1">
        <f t="array" aca="1" ref="HA87" ca="1">_xll.BDP(C87,"BOARD_AVERAGE_AGE")</f>
        <v>#NAME?</v>
      </c>
      <c r="HC87" s="15" t="e" cm="1">
        <f t="array" aca="1" ref="HC87" ca="1">_xll.BDP(C87,"TOT_COMP_AW_TO_CEO_&amp;_EQUIV")</f>
        <v>#NAME?</v>
      </c>
      <c r="HD87" s="15" t="e" cm="1">
        <f t="array" aca="1" ref="HD87" ca="1">_xll.BDP(C87,"TOT_COMPENSATION_AW_TO_EXECS")</f>
        <v>#NAME?</v>
      </c>
      <c r="HE87" s="15" t="e" cm="1">
        <f t="array" aca="1" ref="HE87" ca="1">_xll.BDP(C87,"CF_STOCK_BASED_COMPENSATION")</f>
        <v>#NAME?</v>
      </c>
      <c r="HF87" s="15" t="e" cm="1">
        <f t="array" aca="1" ref="HF87" ca="1">_xll.BDP(C87,"AVERAGE_BOD_TOTAL_COMPENSATION")</f>
        <v>#NAME?</v>
      </c>
      <c r="HH87" s="15" t="e" cm="1">
        <f t="array" aca="1" ref="HH87" ca="1">_xll.BDP(C87,"ISS_QUALITYSCORE")</f>
        <v>#NAME?</v>
      </c>
      <c r="HK87" s="15" t="e" cm="1">
        <f t="array" aca="1" ref="HK87" ca="1">_xll.BDP(C87,"EQY_SH_OUT")</f>
        <v>#NAME?</v>
      </c>
      <c r="HL87" s="15" t="e">
        <f t="shared" ca="1" si="347"/>
        <v>#NAME?</v>
      </c>
      <c r="HN87" s="15">
        <v>8.5</v>
      </c>
      <c r="HO87" s="15">
        <v>2</v>
      </c>
      <c r="HP87" s="39" t="e">
        <f t="shared" ca="1" si="348"/>
        <v>#NAME?</v>
      </c>
      <c r="HQ87" s="15" t="e">
        <f t="shared" ca="1" si="349"/>
        <v>#NAME?</v>
      </c>
      <c r="HS87" s="15" t="e">
        <f t="shared" ca="1" si="370"/>
        <v>#NAME?</v>
      </c>
      <c r="HU87" s="15" t="e">
        <f t="shared" ca="1" si="350"/>
        <v>#NAME?</v>
      </c>
      <c r="HW87" s="15" t="e">
        <f t="shared" ca="1" si="371"/>
        <v>#NAME?</v>
      </c>
      <c r="HY87" s="39" t="e">
        <f t="shared" ca="1" si="351"/>
        <v>#NAME?</v>
      </c>
      <c r="IA87" s="15" t="e">
        <f t="shared" ca="1" si="352"/>
        <v>#NAME?</v>
      </c>
      <c r="IB87" s="15" t="e">
        <f t="shared" ca="1" si="353"/>
        <v>#NAME?</v>
      </c>
      <c r="IC87" s="15" t="e">
        <f t="shared" ca="1" si="354"/>
        <v>#NAME?</v>
      </c>
      <c r="ID87" s="15" t="e">
        <f t="shared" ca="1" si="355"/>
        <v>#NAME?</v>
      </c>
      <c r="IE87" s="39" t="e">
        <f t="shared" ca="1" si="356"/>
        <v>#NAME?</v>
      </c>
      <c r="IF87" s="39">
        <f t="shared" si="357"/>
        <v>2.5435524671956422</v>
      </c>
      <c r="IG87" s="39" t="e">
        <f t="shared" ca="1" si="358"/>
        <v>#NAME?</v>
      </c>
      <c r="II87" s="15">
        <f t="shared" si="372"/>
        <v>68</v>
      </c>
    </row>
    <row r="88" spans="1:243">
      <c r="A88" s="15">
        <f t="shared" si="373"/>
        <v>68</v>
      </c>
      <c r="B88" s="15" t="s">
        <v>140</v>
      </c>
      <c r="C88" s="15" t="s">
        <v>554</v>
      </c>
      <c r="D88" s="15" t="s">
        <v>139</v>
      </c>
      <c r="E88" s="15" t="str">
        <f t="shared" si="306"/>
        <v>COLG34</v>
      </c>
      <c r="F88" s="15">
        <f t="shared" si="307"/>
        <v>68</v>
      </c>
      <c r="G88" s="15" t="str">
        <f t="shared" si="308"/>
        <v>Colgate-Palmolive Co</v>
      </c>
      <c r="H88" s="24">
        <v>2.30905E-3</v>
      </c>
      <c r="I88" s="15" t="e" cm="1">
        <f t="array" aca="1" ref="I88" ca="1">_xll.BDP(C88,"GICS_SECTOR_NAME")</f>
        <v>#NAME?</v>
      </c>
      <c r="J88" s="15" t="e">
        <f t="shared" ca="1" si="309"/>
        <v>#NAME?</v>
      </c>
      <c r="K88" s="46" t="e" cm="1">
        <f t="array" aca="1" ref="K88" ca="1">_xll.BDP(C88,"BEST_PE_RATIO")</f>
        <v>#NAME?</v>
      </c>
      <c r="L88" s="46" t="e" cm="1">
        <f t="array" aca="1" ref="L88" ca="1">_xll.BDP(C88,"px_last")</f>
        <v>#NAME?</v>
      </c>
      <c r="M88" s="15" t="e" cm="1">
        <f t="array" aca="1" ref="M88" ca="1">_xll.BDP(C88,"COUNTRY_FULL_NAME")</f>
        <v>#NAME?</v>
      </c>
      <c r="N88" s="15" t="e" cm="1">
        <f t="array" aca="1" ref="N88" ca="1">_xll.BDP(C88,"px_last")</f>
        <v>#NAME?</v>
      </c>
      <c r="O88" s="15" t="e" cm="1">
        <f t="array" aca="1" ref="O88" ca="1">_xll.BDP(C88,"CRNCY")</f>
        <v>#NAME?</v>
      </c>
      <c r="Q88" s="15" t="e" cm="1">
        <f t="array" aca="1" ref="Q88" ca="1">_xll.BDP(C88,"GICS_SECTOR_NAME")</f>
        <v>#NAME?</v>
      </c>
      <c r="R88" s="15" t="e" cm="1">
        <f t="array" aca="1" ref="R88" ca="1">_xll.BDP(C88,"GICS_INDUSTRY_NAME")</f>
        <v>#NAME?</v>
      </c>
      <c r="S88" s="15" t="e" cm="1">
        <f t="array" aca="1" ref="S88" ca="1">_xll.BDP(C88,"GICS_INDUSTRY_GROUP_NAME")</f>
        <v>#NAME?</v>
      </c>
      <c r="T88" s="15" t="e" cm="1">
        <f t="array" aca="1" ref="T88" ca="1">_xll.BDP(C88,"GICS_SUB_INDUSTRY_NAME")</f>
        <v>#NAME?</v>
      </c>
      <c r="U88" s="15" t="s">
        <v>1521</v>
      </c>
      <c r="V88" s="15">
        <f>_xll.BDH(C88,"SALES_REV_TURN","FY 2009","FY 2009","Currency=USD","Period=FY","BEST_FPERIOD_OVERRIDE=FY","FILING_STATUS=MR","SCALING_FORMAT=MLN","FA_ADJUSTED=Adjusted","Sort=A","Dates=H","DateFormat=P","Fill=—","Direction=H","UseDPDF=Y")</f>
        <v>15327</v>
      </c>
      <c r="W88" s="15">
        <f>_xll.BDH(C88,"SALES_REV_TURN","FY 2019","FY 2019","Currency=USD","Period=FY","BEST_FPERIOD_OVERRIDE=FY","FILING_STATUS=MR","SCALING_FORMAT=MLN","FA_ADJUSTED=Adjusted","Sort=A","Dates=H","DateFormat=P","Fill=—","Direction=H","UseDPDF=Y")</f>
        <v>15693</v>
      </c>
      <c r="X88" s="15">
        <f>_xll.BDH(C88,"SALES_REV_TURN","FY 2020","FY 2020","Currency=USD","Period=FY","BEST_FPERIOD_OVERRIDE=FY","FILING_STATUS=MR","SCALING_FORMAT=MLN","FA_ADJUSTED=Adjusted","Sort=A","Dates=H","DateFormat=P","Fill=—","Direction=H","UseDPDF=Y")</f>
        <v>16471</v>
      </c>
      <c r="Y88" s="15">
        <f>_xll.BDH(C88,"SALES_REV_TURN","FY 2021","FY 2021","Currency=USD","Period=FY","BEST_FPERIOD_OVERRIDE=FY","FILING_STATUS=MR","SCALING_FORMAT=MLN","FA_ADJUSTED=Adjusted","Sort=A","Dates=H","DateFormat=P","Fill=—","Direction=H","UseDPDF=Y")</f>
        <v>17421</v>
      </c>
      <c r="Z88" s="15">
        <f>_xll.BDH(C88,"SALES_REV_TURN","FY 2022","FY 2022","Currency=USD","Period=FY","BEST_FPERIOD_OVERRIDE=FY","FILING_STATUS=MR","SCALING_FORMAT=MLN","FA_ADJUSTED=Adjusted","Sort=A","Dates=H","DateFormat=P","Fill=—","Direction=H","UseDPDF=Y")</f>
        <v>17967</v>
      </c>
      <c r="AA88" s="15" t="e">
        <f ca="1">+_xll.BDP($C88,AA$15,"BEST_FPERIOD_OVERRIDE="&amp;AA$16)</f>
        <v>#NAME?</v>
      </c>
      <c r="AB88" s="15" t="e">
        <f ca="1">+_xll.BDP($C88,AB$15,"BEST_FPERIOD_OVERRIDE="&amp;AB$16)</f>
        <v>#NAME?</v>
      </c>
      <c r="AC88" s="15" t="e">
        <f ca="1">+_xll.BDP($C88,AC$15,"BEST_FPERIOD_OVERRIDE="&amp;AC$16)</f>
        <v>#NAME?</v>
      </c>
      <c r="AD88" s="15" t="e">
        <f ca="1">+_xll.BDP($C88,AD$15,"BEST_FPERIOD_OVERRIDE="&amp;AD$16)</f>
        <v>#NAME?</v>
      </c>
      <c r="AF88" s="25">
        <f t="shared" si="310"/>
        <v>4.9576244185305596E-2</v>
      </c>
      <c r="AG88" s="25">
        <f t="shared" si="311"/>
        <v>5.767712950033399E-2</v>
      </c>
      <c r="AH88" s="25">
        <f t="shared" si="312"/>
        <v>3.1341484415360776E-2</v>
      </c>
      <c r="AI88" s="25" t="e">
        <f t="shared" ca="1" si="313"/>
        <v>#NAME?</v>
      </c>
      <c r="AJ88" s="25" t="e">
        <f t="shared" ca="1" si="314"/>
        <v>#NAME?</v>
      </c>
      <c r="AK88" s="25" t="e">
        <f t="shared" ca="1" si="315"/>
        <v>#NAME?</v>
      </c>
      <c r="AL88" s="25" t="e">
        <f t="shared" ca="1" si="359"/>
        <v>#NAME?</v>
      </c>
      <c r="AM88" s="25" t="e">
        <f t="shared" ca="1" si="316"/>
        <v>#NAME?</v>
      </c>
      <c r="AN88" s="25">
        <f t="shared" si="317"/>
        <v>2.3626641063230203E-3</v>
      </c>
      <c r="AP88" s="15">
        <f>_xll.BDH(C88,"EBITDA","FY 2009","FY 2009","Currency=USD","Period=FY","BEST_FPERIOD_OVERRIDE=FY","FILING_STATUS=MR","SCALING_FORMAT=MLN","FA_ADJUSTED=Adjusted","Sort=A","Dates=H","DateFormat=P","Fill=—","Direction=H","UseDPDF=Y")</f>
        <v>4101</v>
      </c>
      <c r="AQ88" s="15">
        <f>_xll.BDH(C88,"EBITDA","FY 2019","FY 2019","Currency=USD","Period=FY","BEST_FPERIOD_OVERRIDE=FY","FILING_STATUS=MR","SCALING_FORMAT=MLN","FA_ADJUSTED=Adjusted","Sort=A","Dates=H","DateFormat=P","Fill=—","Direction=H","UseDPDF=Y")</f>
        <v>4398</v>
      </c>
      <c r="AR88" s="15">
        <f>_xll.BDH(C88,"EBITDA","FY 2020","FY 2020","Currency=USD","Period=FY","BEST_FPERIOD_OVERRIDE=FY","FILING_STATUS=MR","SCALING_FORMAT=MLN","FA_ADJUSTED=Adjusted","Sort=A","Dates=H","DateFormat=P","Fill=—","Direction=H","UseDPDF=Y")</f>
        <v>4569</v>
      </c>
      <c r="AS88" s="15">
        <f>_xll.BDH(C88,"EBITDA","FY 2021","FY 2021","Currency=USD","Period=FY","BEST_FPERIOD_OVERRIDE=FY","FILING_STATUS=MR","SCALING_FORMAT=MLN","FA_ADJUSTED=Adjusted","Sort=A","Dates=H","DateFormat=P","Fill=—","Direction=H","UseDPDF=Y")</f>
        <v>4574</v>
      </c>
      <c r="AT88" s="15">
        <f>_xll.BDH(C88,"EBITDA","FY 2022","FY 2022","Currency=USD","Period=FY","BEST_FPERIOD_OVERRIDE=FY","FILING_STATUS=MR","SCALING_FORMAT=MLN","FA_ADJUSTED=Adjusted","Sort=A","Dates=H","DateFormat=P","Fill=—","Direction=H","UseDPDF=Y")</f>
        <v>4427</v>
      </c>
      <c r="AU88" s="15" t="e">
        <f ca="1">+_xll.BDP($C88,AU$15,"BEST_FPERIOD_OVERRIDE="&amp;AU$16)</f>
        <v>#NAME?</v>
      </c>
      <c r="AV88" s="15" t="e">
        <f ca="1">+_xll.BDP($C88,AV$15,"BEST_FPERIOD_OVERRIDE="&amp;AV$16)</f>
        <v>#NAME?</v>
      </c>
      <c r="AW88" s="15" t="e">
        <f ca="1">+_xll.BDP($C88,AW$15,"BEST_FPERIOD_OVERRIDE="&amp;AW$16)</f>
        <v>#NAME?</v>
      </c>
      <c r="AX88" s="15" t="e">
        <f ca="1">+_xll.BDP($C88,AX$15,"BEST_FPERIOD_OVERRIDE="&amp;AX$16)</f>
        <v>#NAME?</v>
      </c>
      <c r="AZ88" s="25">
        <f t="shared" si="318"/>
        <v>3.8881309686221055E-2</v>
      </c>
      <c r="BA88" s="25">
        <f t="shared" si="319"/>
        <v>1.0943313635369822E-3</v>
      </c>
      <c r="BB88" s="25">
        <f t="shared" si="320"/>
        <v>-3.2138172278093569E-2</v>
      </c>
      <c r="BC88" s="25" t="e">
        <f t="shared" ca="1" si="321"/>
        <v>#NAME?</v>
      </c>
      <c r="BD88" s="25" t="e">
        <f t="shared" ca="1" si="322"/>
        <v>#NAME?</v>
      </c>
      <c r="BE88" s="25" t="e">
        <f t="shared" ca="1" si="323"/>
        <v>#NAME?</v>
      </c>
      <c r="BF88" s="25" t="e">
        <f t="shared" ca="1" si="360"/>
        <v>#NAME?</v>
      </c>
      <c r="BG88" s="25" t="e">
        <f t="shared" ca="1" si="324"/>
        <v>#NAME?</v>
      </c>
      <c r="BH88" s="25">
        <f t="shared" si="325"/>
        <v>7.0164050053156402E-3</v>
      </c>
      <c r="BJ88" s="25">
        <f t="shared" si="326"/>
        <v>0.2802523418084496</v>
      </c>
      <c r="BK88" s="25">
        <f t="shared" si="327"/>
        <v>0.27739663651265861</v>
      </c>
      <c r="BL88" s="25">
        <f t="shared" si="328"/>
        <v>0.26255668446128239</v>
      </c>
      <c r="BM88" s="25">
        <f t="shared" si="329"/>
        <v>0.24639617075749987</v>
      </c>
      <c r="BN88" s="25" t="e">
        <f t="shared" ca="1" si="330"/>
        <v>#NAME?</v>
      </c>
      <c r="BO88" s="25" t="e">
        <f t="shared" ca="1" si="331"/>
        <v>#NAME?</v>
      </c>
      <c r="BP88" s="25" t="e">
        <f t="shared" ca="1" si="331"/>
        <v>#NAME?</v>
      </c>
      <c r="BQ88" s="25" t="e">
        <f t="shared" ca="1" si="332"/>
        <v>#NAME?</v>
      </c>
      <c r="BR88" s="15">
        <f>_xll.BDH(C88,"EARN_FOR_COMMON","FY 2009","FY 2009","Currency=USD","Period=FY","BEST_FPERIOD_OVERRIDE=FY","FILING_STATUS=MR","SCALING_FORMAT=MLN","FA_ADJUSTED=Adjusted","Sort=A","Dates=H","DateFormat=P","Fill=—","Direction=H","UseDPDF=Y")</f>
        <v>2348.75</v>
      </c>
      <c r="BS88" s="15">
        <f>_xll.BDH(C88,"EARN_FOR_COMMON","FY 2019","FY 2019","Currency=USD","Period=FY","BEST_FPERIOD_OVERRIDE=FY","FILING_STATUS=MR","SCALING_FORMAT=MLN","FA_ADJUSTED=Adjusted","Sort=A","Dates=H","DateFormat=P","Fill=—","Direction=H","UseDPDF=Y")</f>
        <v>2440</v>
      </c>
      <c r="BT88" s="15">
        <f>_xll.BDH(C88,"EARN_FOR_COMMON","FY 2020","FY 2020","Currency=USD","Period=FY","BEST_FPERIOD_OVERRIDE=FY","FILING_STATUS=MR","SCALING_FORMAT=MLN","FA_ADJUSTED=Adjusted","Sort=A","Dates=H","DateFormat=P","Fill=—","Direction=H","UseDPDF=Y")</f>
        <v>2633</v>
      </c>
      <c r="BU88" s="15">
        <f>_xll.BDH(C88,"EARN_FOR_COMMON","FY 2021","FY 2021","Currency=USD","Period=FY","BEST_FPERIOD_OVERRIDE=FY","FILING_STATUS=MR","SCALING_FORMAT=MLN","FA_ADJUSTED=Adjusted","Sort=A","Dates=H","DateFormat=P","Fill=—","Direction=H","UseDPDF=Y")</f>
        <v>2719</v>
      </c>
      <c r="BV88" s="15">
        <f>_xll.BDH(C88,"EARN_FOR_COMMON","FY 2022","FY 2022","Currency=USD","Period=FY","BEST_FPERIOD_OVERRIDE=FY","FILING_STATUS=MR","SCALING_FORMAT=MLN","FA_ADJUSTED=Adjusted","Sort=A","Dates=H","DateFormat=P","Fill=—","Direction=H","UseDPDF=Y")</f>
        <v>2531.71</v>
      </c>
      <c r="BW88" s="15" t="e">
        <f ca="1">+_xll.BDP($C88,BW$15,"BEST_FPERIOD_OVERRIDE="&amp;BW$16)</f>
        <v>#NAME?</v>
      </c>
      <c r="BX88" s="15" t="e">
        <f ca="1">+_xll.BDP($C88,BX$15,"BEST_FPERIOD_OVERRIDE="&amp;BX$16)</f>
        <v>#NAME?</v>
      </c>
      <c r="BY88" s="15" t="e">
        <f ca="1">+_xll.BDP($C88,BY$15,"BEST_FPERIOD_OVERRIDE="&amp;BY$16)</f>
        <v>#NAME?</v>
      </c>
      <c r="BZ88" s="15" t="e">
        <f ca="1">+_xll.BDP($C88,BZ$15,"BEST_FPERIOD_OVERRIDE="&amp;BZ$16)</f>
        <v>#NAME?</v>
      </c>
      <c r="CB88" s="25">
        <f t="shared" si="333"/>
        <v>7.909836065573761E-2</v>
      </c>
      <c r="CC88" s="25">
        <f t="shared" si="334"/>
        <v>3.266236232434494E-2</v>
      </c>
      <c r="CD88" s="25">
        <f t="shared" si="335"/>
        <v>-6.8881941890400866E-2</v>
      </c>
      <c r="CE88" s="25" t="e">
        <f t="shared" ca="1" si="336"/>
        <v>#NAME?</v>
      </c>
      <c r="CF88" s="25" t="e">
        <f t="shared" ca="1" si="337"/>
        <v>#NAME?</v>
      </c>
      <c r="CG88" s="25" t="e">
        <f t="shared" ca="1" si="338"/>
        <v>#NAME?</v>
      </c>
      <c r="CH88" s="25" t="e">
        <f t="shared" ca="1" si="361"/>
        <v>#NAME?</v>
      </c>
      <c r="CI88" s="25" t="e">
        <f t="shared" ca="1" si="339"/>
        <v>#NAME?</v>
      </c>
      <c r="CJ88" s="25">
        <f t="shared" si="340"/>
        <v>3.818749670734034E-3</v>
      </c>
      <c r="CM88" s="25">
        <f t="shared" si="362"/>
        <v>0.15548333651946727</v>
      </c>
      <c r="CN88" s="25">
        <f t="shared" si="363"/>
        <v>0.15985671786776759</v>
      </c>
      <c r="CO88" s="25">
        <f t="shared" si="364"/>
        <v>0.15607600022960794</v>
      </c>
      <c r="CP88" s="25">
        <f t="shared" si="365"/>
        <v>0.14090888851783825</v>
      </c>
      <c r="CQ88" s="25" t="e">
        <f t="shared" ca="1" si="366"/>
        <v>#NAME?</v>
      </c>
      <c r="CR88" s="25" t="e">
        <f t="shared" ca="1" si="367"/>
        <v>#NAME?</v>
      </c>
      <c r="CS88" s="25" t="e">
        <f t="shared" ca="1" si="368"/>
        <v>#NAME?</v>
      </c>
      <c r="CT88" s="15" t="e">
        <f t="shared" ca="1" si="369"/>
        <v>#NAME?</v>
      </c>
      <c r="CU88" s="25">
        <f>_xll.BDH($C88,"RETURN_ON_INV_CAPITAL","FY 2019","FY 2019","Currency=USD","Period=FY","BEST_FPERIOD_OVERRIDE=FY","FILING_STATUS=MR","FA_ADJUSTED=GAAP","Sort=A","Dates=H","DateFormat=P","Fill=—","Direction=H","UseDPDF=Y")/100</f>
        <v>0.32786999999999999</v>
      </c>
      <c r="CV88" s="25">
        <f>_xll.BDH($C88,"RETURN_ON_INV_CAPITAL","FY 2020","FY 2020","Currency=USD","Period=FY","BEST_FPERIOD_OVERRIDE=FY","FILING_STATUS=MR","FA_ADJUSTED=GAAP","Sort=A","Dates=H","DateFormat=P","Fill=—","Direction=H","UseDPDF=Y")/100</f>
        <v>0.310506</v>
      </c>
      <c r="CW88" s="25">
        <f>_xll.BDH($C88,"RETURN_ON_INV_CAPITAL","FY 2021","FY 2021","Currency=USD","Period=FY","BEST_FPERIOD_OVERRIDE=FY","FILING_STATUS=MR","FA_ADJUSTED=GAAP","Sort=A","Dates=H","DateFormat=P","Fill=—","Direction=H","UseDPDF=Y")/100</f>
        <v>0.26056499999999999</v>
      </c>
      <c r="CX88" s="25">
        <f>_xll.BDH(C88,"RETURN_COM_EQY","FY 2022","FY 2022","Currency=USD","Period=FY","BEST_FPERIOD_OVERRIDE=FY","FILING_STATUS=MR","FA_ADJUSTED=GAAP","Sort=A","Dates=H","DateFormat=P","Fill=—","Direction=H","UseDPDF=Y")/100</f>
        <v>3.534653</v>
      </c>
      <c r="CZ88" s="15" t="e">
        <f>_xll.BDH($C88,"RETURN_COM_EQY","FY 2019","FY 2019","Currency=USD","Period=FY","BEST_FPERIOD_OVERRIDE=FY","FILING_STATUS=MR","FA_ADJUSTED=GAAP","Sort=A","Dates=H","DateFormat=P","Fill=—","Direction=H","UseDPDF=Y")/100</f>
        <v>#VALUE!</v>
      </c>
      <c r="DA88" s="15">
        <f>_xll.BDH($C88,"RETURN_COM_EQY","FY 2020","FY 2020","Currency=USD","Period=FY","BEST_FPERIOD_OVERRIDE=FY","FILING_STATUS=MR","FA_ADJUSTED=GAAP","Sort=A","Dates=H","DateFormat=P","Fill=—","Direction=H","UseDPDF=Y")/100</f>
        <v>6.267442</v>
      </c>
      <c r="DB88" s="15">
        <f>_xll.BDH($C88,"RETURN_COM_EQY","FY 2021","FY 2021","Currency=USD","Period=FY","BEST_FPERIOD_OVERRIDE=FY","FILING_STATUS=MR","FA_ADJUSTED=GAAP","Sort=A","Dates=H","DateFormat=P","Fill=—","Direction=H","UseDPDF=Y")/100</f>
        <v>3.204142</v>
      </c>
      <c r="DC88" s="25">
        <f>_xll.BDH(C88,"RETURN_COM_EQY","FY 2022","FY 2022","Currency=USD","Period=FY","BEST_FPERIOD_OVERRIDE=FY","FILING_STATUS=MR","FA_ADJUSTED=GAAP","Sort=A","Dates=H","DateFormat=P","Fill=—","Direction=H","UseDPDF=Y")</f>
        <v>353.46530000000001</v>
      </c>
      <c r="DD88" s="15" t="e">
        <f ca="1">(_xll.BDP(C88,"BEST_ROE","best_fperiod_override=23Y"))/100</f>
        <v>#NAME?</v>
      </c>
      <c r="DF88" s="25" t="e">
        <f ca="1">(_xll.BDP($C88,"BEST_DIV_YLD","best_fperiod_override=19Y"))/100</f>
        <v>#NAME?</v>
      </c>
      <c r="DG88" s="25" t="e">
        <f ca="1">(_xll.BDP($C88,"BEST_DIV_YLD","best_fperiod_override=20Y"))/100</f>
        <v>#NAME?</v>
      </c>
      <c r="DH88" s="25" t="e">
        <f ca="1">(_xll.BDP($C88,"BEST_DIV_YLD","best_fperiod_override=21Y"))/100</f>
        <v>#NAME?</v>
      </c>
      <c r="DI88" s="25" t="e">
        <f ca="1">(_xll.BDP($C88,"BEST_DIV_YLD","best_fperiod_override=22Y"))/100</f>
        <v>#NAME?</v>
      </c>
      <c r="DJ88" s="25" t="e">
        <f ca="1">(_xll.BDP($C88,"BEST_DIV_YLD","best_fperiod_override=23Y"))/100</f>
        <v>#NAME?</v>
      </c>
      <c r="DL88" s="48" t="e" cm="1">
        <f t="array" aca="1" ref="DL88" ca="1">_xll.BDP($C88,$DL$12)/1000</f>
        <v>#NAME?</v>
      </c>
      <c r="DM88" s="48" t="e" cm="1">
        <f t="array" aca="1" ref="DM88" ca="1">_xll.BDP($C88,$DL$13)*1000</f>
        <v>#NAME?</v>
      </c>
      <c r="DN88" s="48" t="e">
        <f t="shared" ca="1" si="341"/>
        <v>#NAME?</v>
      </c>
      <c r="DO88" s="48" t="e" cm="1">
        <f t="array" aca="1" ref="DO88" ca="1">_xll.BDP($C88,$DL$15)*1000</f>
        <v>#NAME?</v>
      </c>
      <c r="DQ88" s="15" t="e" cm="1">
        <f t="array" aca="1" ref="DQ88" ca="1">_xll.BDP(C88,"WACC")</f>
        <v>#NAME?</v>
      </c>
      <c r="DR88" s="15" t="e" cm="1">
        <f t="array" aca="1" ref="DR88" ca="1">_xll.BDP(C88,"WACC_COST_EQUITY")</f>
        <v>#NAME?</v>
      </c>
      <c r="DS88" s="15" t="e" cm="1">
        <f t="array" aca="1" ref="DS88" ca="1">_xll.BDP(C88,"WACC_COST_EQUITY")</f>
        <v>#NAME?</v>
      </c>
      <c r="DU88" s="15" t="e" cm="1">
        <f t="array" aca="1" ref="DU88" ca="1">_xll.BDP(C88,"BEST_PE_RATIO")</f>
        <v>#NAME?</v>
      </c>
      <c r="DV88" s="15" t="e" cm="1">
        <f t="array" aca="1" ref="DV88" ca="1">_xll.BDP(C88,"FIVE_YR_AVG_PRICE_EARNINGS")</f>
        <v>#NAME?</v>
      </c>
      <c r="DW88" s="15" t="e" cm="1">
        <f t="array" aca="1" ref="DW88" ca="1">_xll.BDP(C88,"10_YEAR_MOVING_AVERAGE_PE")</f>
        <v>#NAME?</v>
      </c>
      <c r="DY88" s="15" t="e" cm="1">
        <f t="array" aca="1" ref="DY88" ca="1">_xll.BDP(C88,"BEST_CUR_EV_TO_EBITDA")</f>
        <v>#NAME?</v>
      </c>
      <c r="DZ88" s="15" t="e" cm="1">
        <f t="array" aca="1" ref="DZ88" ca="1">_xll.BDP(C88,"FIVE_YEAR_AVG_EV_TO_T12_EBITDA")</f>
        <v>#NAME?</v>
      </c>
      <c r="EB88" s="15" t="e" cm="1">
        <f t="array" aca="1" ref="EB88" ca="1">_xll.BDP(C88,"BEST_PX_BPS_RATIO")</f>
        <v>#NAME?</v>
      </c>
      <c r="EC88" s="15" t="e" cm="1">
        <f t="array" aca="1" ref="EC88" ca="1">_xll.BDP(C88,"FIVE_YEAR_AVG_PRICE_BOOK")</f>
        <v>#NAME?</v>
      </c>
      <c r="ED88" s="15" t="e" cm="1">
        <f t="array" aca="1" ref="ED88" ca="1">_xll.BDP(C88,"EV_TO_T12M_SALES")</f>
        <v>#NAME?</v>
      </c>
      <c r="EE88" s="15" t="e" cm="1">
        <f t="array" aca="1" ref="EE88" ca="1">_xll.BDP(C88,"AVERAGE_EV_TO_T12M_SALES")</f>
        <v>#NAME?</v>
      </c>
      <c r="EF88" s="15" t="e">
        <f ca="1">_xll.BDP(C88,"BEST_CURRENT_EV_BEST_SALES","best_fperiod_override=23Y")</f>
        <v>#NAME?</v>
      </c>
      <c r="EH88" s="15" t="e" cm="1">
        <f t="array" aca="1" ref="EH88" ca="1">_xll.BDP(C88,"CF_FREE_CASH_FLOW")</f>
        <v>#NAME?</v>
      </c>
      <c r="EI88" s="15" t="e" cm="1">
        <f t="array" aca="1" ref="EI88" ca="1">_xll.BDP(C88,"FREE_CASH_FLOW_YIELD")/100</f>
        <v>#NAME?</v>
      </c>
      <c r="EJ88" s="15" t="e" cm="1">
        <f t="array" aca="1" ref="EJ88" ca="1">_xll.BDP(C88,"TRAIL_12M_FREE_CASH_FLOW_PER_SH")</f>
        <v>#NAME?</v>
      </c>
      <c r="EL88" s="15" t="e" cm="1">
        <f t="array" aca="1" ref="EL88" ca="1">_xll.BDP(C88,"CF_CASH_FROM_OPER")</f>
        <v>#NAME?</v>
      </c>
      <c r="EM88" s="15" t="e" cm="1">
        <f t="array" aca="1" ref="EM88" ca="1">_xll.BDP(C88,"CF_CASH_FROM_INV_ACT")</f>
        <v>#NAME?</v>
      </c>
      <c r="EN88" s="15" t="e" cm="1">
        <f t="array" aca="1" ref="EN88" ca="1">_xll.BDP(C88,"CF_CASH_FROM_FNC_ACT")</f>
        <v>#NAME?</v>
      </c>
      <c r="EP88" s="15" t="e" cm="1">
        <f t="array" aca="1" ref="EP88" ca="1">_xll.BDP(C88,"TOT_ANALYST_REC")</f>
        <v>#NAME?</v>
      </c>
      <c r="EQ88" s="15" t="e" cm="1">
        <f t="array" aca="1" ref="EQ88" ca="1">_xll.BDP(C88,"TOT_BUY_REC")</f>
        <v>#NAME?</v>
      </c>
      <c r="ER88" s="15" t="e" cm="1">
        <f t="array" aca="1" ref="ER88" ca="1">_xll.BDP(C88,"TOT_HOLD_REC")</f>
        <v>#NAME?</v>
      </c>
      <c r="ES88" s="15" t="e" cm="1">
        <f t="array" aca="1" ref="ES88" ca="1">_xll.BDP(C88,"TOT_SELL_REC")</f>
        <v>#NAME?</v>
      </c>
      <c r="ET88" s="15" t="e" cm="1">
        <f t="array" aca="1" ref="ET88" ca="1">_xll.BDP(C88,"EQY_REC_CONS")</f>
        <v>#NAME?</v>
      </c>
      <c r="EV88" s="15" t="e" cm="1">
        <f t="array" aca="1" ref="EV88" ca="1">_xll.BDP(C88,"BEST_TARGET_HI")</f>
        <v>#NAME?</v>
      </c>
      <c r="EW88" s="15" t="e" cm="1">
        <f t="array" aca="1" ref="EW88" ca="1">_xll.BDP(C88,"BEST_TARGET_LO")</f>
        <v>#NAME?</v>
      </c>
      <c r="EX88" s="15" t="e" cm="1">
        <f t="array" aca="1" ref="EX88" ca="1">_xll.BDP(C88,"BEST_TARGET_MEDIAN")</f>
        <v>#NAME?</v>
      </c>
      <c r="EZ88" s="15" t="e" cm="1">
        <f t="array" aca="1" ref="EZ88" ca="1">_xll.BDP(C88,"BEST_TARGET_1WK_CHG")</f>
        <v>#NAME?</v>
      </c>
      <c r="FA88" s="15" t="e" cm="1">
        <f t="array" aca="1" ref="FA88" ca="1">_xll.BDP(C88,"BEST_TARGET_4WK_CHG")</f>
        <v>#NAME?</v>
      </c>
      <c r="FB88" s="15" t="e" cm="1">
        <f t="array" aca="1" ref="FB88" ca="1">_xll.BDP(C88,"BEST_TARGET_3MO_CHG")</f>
        <v>#NAME?</v>
      </c>
      <c r="FC88" s="15" t="e" cm="1">
        <f t="array" aca="1" ref="FC88" ca="1">_xll.BDP(C88,"BEST_TARGET_6MO_CHG")</f>
        <v>#NAME?</v>
      </c>
      <c r="FE88" s="15" t="e" cm="1">
        <f t="array" aca="1" ref="FE88" ca="1">_xll.BDP(C88,"ANNOUNCEMENT_DT")</f>
        <v>#NAME?</v>
      </c>
      <c r="FF88" s="15" t="e" cm="1">
        <f t="array" aca="1" ref="FF88" ca="1">_xll.BDP(C88,"EXPECTED_REPORT_DT")</f>
        <v>#NAME?</v>
      </c>
      <c r="FG88" s="15" t="e" cm="1">
        <f t="array" aca="1" ref="FG88" ca="1">_xll.BDP(C88,"EARNINGS_RELATED_IMPLIED_MOVE")</f>
        <v>#NAME?</v>
      </c>
      <c r="FI88" s="15" t="e" cm="1">
        <f t="array" aca="1" ref="FI88" ca="1">_xll.BDP(C88,"SALES_SURPRISE_LAST_QTR")</f>
        <v>#NAME?</v>
      </c>
      <c r="FJ88" s="15" t="e" cm="1">
        <f t="array" aca="1" ref="FJ88" ca="1">_xll.BDP(C88,"EPS_SURPRISE_LAST_QTR")</f>
        <v>#NAME?</v>
      </c>
      <c r="FL88" s="15" t="e">
        <f ca="1">(_xll.BDP(C88,"VOLUME_AVG_5D"))/1000</f>
        <v>#NAME?</v>
      </c>
      <c r="FM88" s="15" t="e">
        <f ca="1">(_xll.BDP(C88,"VOLUME_AVG_3M"))/1000</f>
        <v>#NAME?</v>
      </c>
      <c r="FN88" s="15" t="e">
        <f ca="1">(_xll.BDP(C88,"VOLUME_AVG_6M"))/1000</f>
        <v>#NAME?</v>
      </c>
      <c r="FP88" s="15" t="e" cm="1">
        <f t="array" aca="1" ref="FP88" ca="1">_xll.BDP(C88,"CIE_DES")</f>
        <v>#NAME?</v>
      </c>
      <c r="FQ88" s="15" t="s">
        <v>913</v>
      </c>
      <c r="FS88" s="15" t="e" cm="1">
        <f t="array" aca="1" ref="FS88" ca="1">_xll.BDP(C88,"HIGH_52WEEK")</f>
        <v>#NAME?</v>
      </c>
      <c r="FT88" s="15" t="e" cm="1">
        <f t="array" aca="1" ref="FT88" ca="1">_xll.BDP(C88,"LOW_52WEEK")</f>
        <v>#NAME?</v>
      </c>
      <c r="FV88" s="15" t="e" cm="1">
        <f t="array" aca="1" ref="FV88" ca="1">_xll.BDP(C88,"CHG_PCT_WTD")</f>
        <v>#NAME?</v>
      </c>
      <c r="FW88" s="15" t="e" cm="1">
        <f t="array" aca="1" ref="FW88" ca="1">_xll.BDP(C88,"CHG_PCT_MTD")</f>
        <v>#NAME?</v>
      </c>
      <c r="FX88" s="15" t="e" cm="1">
        <f t="array" aca="1" ref="FX88" ca="1">_xll.BDP(C88,"CHG_PCT_YTD")</f>
        <v>#NAME?</v>
      </c>
      <c r="FY88" s="15" t="e" cm="1">
        <f t="array" aca="1" ref="FY88" ca="1">_xll.BDP(C88,"CHG_PCT_1YR")</f>
        <v>#NAME?</v>
      </c>
      <c r="GA88" s="15" t="e">
        <f ca="1">_xll.BDP($C88,"BEST_NET_DEBT","best_fperiod_override=19Y")</f>
        <v>#NAME?</v>
      </c>
      <c r="GB88" s="15" t="e">
        <f ca="1">_xll.BDP($C88,"BEST_NET_DEBT","best_fperiod_override=20Y")</f>
        <v>#NAME?</v>
      </c>
      <c r="GC88" s="15" t="e">
        <f ca="1">_xll.BDP($C88,"BEST_NET_DEBT","best_fperiod_override=21Y")</f>
        <v>#NAME?</v>
      </c>
      <c r="GD88" s="15" t="e">
        <f ca="1">_xll.BDP($C88,"BEST_NET_DEBT","best_fperiod_override=22Y")</f>
        <v>#NAME?</v>
      </c>
      <c r="GE88" s="15" t="e">
        <f ca="1">_xll.BDP($C88,"BEST_NET_DEBT","best_fperiod_override=23Y")</f>
        <v>#NAME?</v>
      </c>
      <c r="GG88" s="15" t="e">
        <f t="shared" ca="1" si="342"/>
        <v>#NAME?</v>
      </c>
      <c r="GH88" s="15" t="e">
        <f t="shared" ca="1" si="343"/>
        <v>#NAME?</v>
      </c>
      <c r="GI88" s="15" t="e">
        <f t="shared" ca="1" si="344"/>
        <v>#NAME?</v>
      </c>
      <c r="GJ88" s="15" t="e">
        <f t="shared" ca="1" si="345"/>
        <v>#NAME?</v>
      </c>
      <c r="GK88" s="15" t="e">
        <f t="shared" ca="1" si="346"/>
        <v>#NAME?</v>
      </c>
      <c r="GM88" s="15" t="e" cm="1">
        <f t="array" aca="1" ref="GM88" ca="1">_xll.BDP(C88,"NET_DEBT_TO_EBITDA")</f>
        <v>#NAME?</v>
      </c>
      <c r="GN88" s="15" t="e" cm="1">
        <f t="array" aca="1" ref="GN88" ca="1">_xll.BDP(C88,"EBIT_TO_INT_EXP")</f>
        <v>#NAME?</v>
      </c>
      <c r="GO88" s="15" t="e" cm="1">
        <f t="array" aca="1" ref="GO88" ca="1">_xll.BDP(C88,"TOT_DEBT_TO_TOT_EQY")</f>
        <v>#NAME?</v>
      </c>
      <c r="GP88" s="15" t="e" cm="1">
        <f t="array" aca="1" ref="GP88" ca="1">_xll.BDP(C88,"TOT_DEBT_TO_TOT_ASSET")</f>
        <v>#NAME?</v>
      </c>
      <c r="GQ88" s="15" t="e" cm="1">
        <f t="array" aca="1" ref="GQ88" ca="1">_xll.BDP(C88,"ALTMAN_Z_SCORE")</f>
        <v>#NAME?</v>
      </c>
      <c r="GR88" s="15" t="e" cm="1">
        <f t="array" aca="1" ref="GR88" ca="1">_xll.BDP(C88,"CASH_%_CURRENT_MARKET_CAP")</f>
        <v>#NAME?</v>
      </c>
      <c r="GS88" s="15" t="e" cm="1">
        <f t="array" aca="1" ref="GS88" ca="1">_xll.BDP(C88,"CASH_TO_TOT_ASSET")</f>
        <v>#NAME?</v>
      </c>
      <c r="GU88" s="15" t="e" cm="1">
        <f t="array" aca="1" ref="GU88" ca="1">_xll.BDP(C88,"BOARD_SIZE")</f>
        <v>#NAME?</v>
      </c>
      <c r="GV88" s="15" t="e" cm="1">
        <f t="array" aca="1" ref="GV88" ca="1">_xll.BDP(C88,"PCT_INDEPENDENT_DIRECTORS")</f>
        <v>#NAME?</v>
      </c>
      <c r="GW88" s="15" t="e" cm="1">
        <f t="array" aca="1" ref="GW88" ca="1">_xll.BDP(C88,"BOARD_MEETING_ATTENDANCE_PCT")</f>
        <v>#NAME?</v>
      </c>
      <c r="GX88" s="15" t="e" cm="1">
        <f t="array" aca="1" ref="GX88" ca="1">_xll.BDP(C88,"BOARD_MEETINGS_PER_YR")</f>
        <v>#NAME?</v>
      </c>
      <c r="GY88" s="15" t="e" cm="1">
        <f t="array" aca="1" ref="GY88" ca="1">_xll.BDP(C88,"NUMBER_OF_WOMEN_ON_BOARD")</f>
        <v>#NAME?</v>
      </c>
      <c r="GZ88" s="15" t="e" cm="1">
        <f t="array" aca="1" ref="GZ88" ca="1">_xll.BDP(C88,"BOARD_AVERAGE_TENURE")</f>
        <v>#NAME?</v>
      </c>
      <c r="HA88" s="15" t="e" cm="1">
        <f t="array" aca="1" ref="HA88" ca="1">_xll.BDP(C88,"BOARD_AVERAGE_AGE")</f>
        <v>#NAME?</v>
      </c>
      <c r="HC88" s="15" t="e" cm="1">
        <f t="array" aca="1" ref="HC88" ca="1">_xll.BDP(C88,"TOT_COMP_AW_TO_CEO_&amp;_EQUIV")</f>
        <v>#NAME?</v>
      </c>
      <c r="HD88" s="15" t="e" cm="1">
        <f t="array" aca="1" ref="HD88" ca="1">_xll.BDP(C88,"TOT_COMPENSATION_AW_TO_EXECS")</f>
        <v>#NAME?</v>
      </c>
      <c r="HE88" s="15" t="e" cm="1">
        <f t="array" aca="1" ref="HE88" ca="1">_xll.BDP(C88,"CF_STOCK_BASED_COMPENSATION")</f>
        <v>#NAME?</v>
      </c>
      <c r="HF88" s="15" t="e" cm="1">
        <f t="array" aca="1" ref="HF88" ca="1">_xll.BDP(C88,"AVERAGE_BOD_TOTAL_COMPENSATION")</f>
        <v>#NAME?</v>
      </c>
      <c r="HH88" s="15" t="e" cm="1">
        <f t="array" aca="1" ref="HH88" ca="1">_xll.BDP(C88,"ISS_QUALITYSCORE")</f>
        <v>#NAME?</v>
      </c>
      <c r="HK88" s="15" t="e" cm="1">
        <f t="array" aca="1" ref="HK88" ca="1">_xll.BDP(C88,"EQY_SH_OUT")</f>
        <v>#NAME?</v>
      </c>
      <c r="HL88" s="15" t="e">
        <f t="shared" ca="1" si="347"/>
        <v>#NAME?</v>
      </c>
      <c r="HN88" s="15">
        <v>8.5</v>
      </c>
      <c r="HO88" s="15">
        <v>2</v>
      </c>
      <c r="HP88" s="39" t="e">
        <f t="shared" ca="1" si="348"/>
        <v>#NAME?</v>
      </c>
      <c r="HQ88" s="15" t="e">
        <f t="shared" ca="1" si="349"/>
        <v>#NAME?</v>
      </c>
      <c r="HS88" s="15" t="e">
        <f t="shared" ca="1" si="370"/>
        <v>#NAME?</v>
      </c>
      <c r="HU88" s="15" t="e">
        <f t="shared" ca="1" si="350"/>
        <v>#NAME?</v>
      </c>
      <c r="HW88" s="15" t="e">
        <f t="shared" ca="1" si="371"/>
        <v>#NAME?</v>
      </c>
      <c r="HY88" s="39" t="e">
        <f t="shared" ca="1" si="351"/>
        <v>#NAME?</v>
      </c>
      <c r="IA88" s="15" t="e">
        <f t="shared" ca="1" si="352"/>
        <v>#NAME?</v>
      </c>
      <c r="IB88" s="15" t="e">
        <f t="shared" ca="1" si="353"/>
        <v>#NAME?</v>
      </c>
      <c r="IC88" s="15" t="e">
        <f t="shared" ca="1" si="354"/>
        <v>#NAME?</v>
      </c>
      <c r="ID88" s="15" t="e">
        <f t="shared" ca="1" si="355"/>
        <v>#NAME?</v>
      </c>
      <c r="IE88" s="39" t="e">
        <f t="shared" ca="1" si="356"/>
        <v>#NAME?</v>
      </c>
      <c r="IF88" s="39">
        <f t="shared" si="357"/>
        <v>0.3818749670734034</v>
      </c>
      <c r="IG88" s="39" t="e">
        <f t="shared" ca="1" si="358"/>
        <v>#NAME?</v>
      </c>
      <c r="II88" s="15">
        <f t="shared" si="372"/>
        <v>69</v>
      </c>
    </row>
    <row r="89" spans="1:243">
      <c r="A89" s="15">
        <f t="shared" si="373"/>
        <v>69</v>
      </c>
      <c r="B89" s="15" t="s">
        <v>142</v>
      </c>
      <c r="C89" s="15" t="s">
        <v>555</v>
      </c>
      <c r="D89" s="15" t="s">
        <v>141</v>
      </c>
      <c r="E89" s="15" t="str">
        <f t="shared" si="306"/>
        <v>COPH34</v>
      </c>
      <c r="F89" s="15">
        <f t="shared" si="307"/>
        <v>69</v>
      </c>
      <c r="G89" s="15" t="str">
        <f t="shared" si="308"/>
        <v>ConocoPhillips</v>
      </c>
      <c r="H89" s="24">
        <v>4.9305E-3</v>
      </c>
      <c r="I89" s="15" t="e" cm="1">
        <f t="array" aca="1" ref="I89" ca="1">_xll.BDP(C89,"GICS_SECTOR_NAME")</f>
        <v>#NAME?</v>
      </c>
      <c r="J89" s="15" t="e">
        <f t="shared" ca="1" si="309"/>
        <v>#NAME?</v>
      </c>
      <c r="K89" s="46" t="e" cm="1">
        <f t="array" aca="1" ref="K89" ca="1">_xll.BDP(C89,"BEST_PE_RATIO")</f>
        <v>#NAME?</v>
      </c>
      <c r="L89" s="46" t="e" cm="1">
        <f t="array" aca="1" ref="L89" ca="1">_xll.BDP(C89,"px_last")</f>
        <v>#NAME?</v>
      </c>
      <c r="M89" s="15" t="e" cm="1">
        <f t="array" aca="1" ref="M89" ca="1">_xll.BDP(C89,"COUNTRY_FULL_NAME")</f>
        <v>#NAME?</v>
      </c>
      <c r="N89" s="15" t="e" cm="1">
        <f t="array" aca="1" ref="N89" ca="1">_xll.BDP(C89,"px_last")</f>
        <v>#NAME?</v>
      </c>
      <c r="O89" s="15" t="e" cm="1">
        <f t="array" aca="1" ref="O89" ca="1">_xll.BDP(C89,"CRNCY")</f>
        <v>#NAME?</v>
      </c>
      <c r="Q89" s="15" t="e" cm="1">
        <f t="array" aca="1" ref="Q89" ca="1">_xll.BDP(C89,"GICS_SECTOR_NAME")</f>
        <v>#NAME?</v>
      </c>
      <c r="R89" s="15" t="e" cm="1">
        <f t="array" aca="1" ref="R89" ca="1">_xll.BDP(C89,"GICS_INDUSTRY_NAME")</f>
        <v>#NAME?</v>
      </c>
      <c r="S89" s="15" t="e" cm="1">
        <f t="array" aca="1" ref="S89" ca="1">_xll.BDP(C89,"GICS_INDUSTRY_GROUP_NAME")</f>
        <v>#NAME?</v>
      </c>
      <c r="T89" s="15" t="e" cm="1">
        <f t="array" aca="1" ref="T89" ca="1">_xll.BDP(C89,"GICS_SUB_INDUSTRY_NAME")</f>
        <v>#NAME?</v>
      </c>
      <c r="U89" s="15" t="s">
        <v>1521</v>
      </c>
      <c r="V89" s="15">
        <f>_xll.BDH(C89,"SALES_REV_TURN","FY 2009","FY 2009","Currency=USD","Period=FY","BEST_FPERIOD_OVERRIDE=FY","FILING_STATUS=MR","SCALING_FORMAT=MLN","FA_ADJUSTED=Adjusted","Sort=A","Dates=H","DateFormat=P","Fill=—","Direction=H","UseDPDF=Y")</f>
        <v>134052</v>
      </c>
      <c r="W89" s="15">
        <f>_xll.BDH(C89,"SALES_REV_TURN","FY 2019","FY 2019","Currency=USD","Period=FY","BEST_FPERIOD_OVERRIDE=FY","FILING_STATUS=MR","SCALING_FORMAT=MLN","FA_ADJUSTED=Adjusted","Sort=A","Dates=H","DateFormat=P","Fill=—","Direction=H","UseDPDF=Y")</f>
        <v>32567</v>
      </c>
      <c r="X89" s="15">
        <f>_xll.BDH(C89,"SALES_REV_TURN","FY 2020","FY 2020","Currency=USD","Period=FY","BEST_FPERIOD_OVERRIDE=FY","FILING_STATUS=MR","SCALING_FORMAT=MLN","FA_ADJUSTED=Adjusted","Sort=A","Dates=H","DateFormat=P","Fill=—","Direction=H","UseDPDF=Y")</f>
        <v>18784</v>
      </c>
      <c r="Y89" s="15">
        <f>_xll.BDH(C89,"SALES_REV_TURN","FY 2021","FY 2021","Currency=USD","Period=FY","BEST_FPERIOD_OVERRIDE=FY","FILING_STATUS=MR","SCALING_FORMAT=MLN","FA_ADJUSTED=Adjusted","Sort=A","Dates=H","DateFormat=P","Fill=—","Direction=H","UseDPDF=Y")</f>
        <v>45828</v>
      </c>
      <c r="Z89" s="15">
        <f>_xll.BDH(C89,"SALES_REV_TURN","FY 2022","FY 2022","Currency=USD","Period=FY","BEST_FPERIOD_OVERRIDE=FY","FILING_STATUS=MR","SCALING_FORMAT=MLN","FA_ADJUSTED=Adjusted","Sort=A","Dates=H","DateFormat=P","Fill=—","Direction=H","UseDPDF=Y")</f>
        <v>78494</v>
      </c>
      <c r="AA89" s="15" t="e">
        <f ca="1">+_xll.BDP($C89,AA$15,"BEST_FPERIOD_OVERRIDE="&amp;AA$16)</f>
        <v>#NAME?</v>
      </c>
      <c r="AB89" s="15" t="e">
        <f ca="1">+_xll.BDP($C89,AB$15,"BEST_FPERIOD_OVERRIDE="&amp;AB$16)</f>
        <v>#NAME?</v>
      </c>
      <c r="AC89" s="15" t="e">
        <f ca="1">+_xll.BDP($C89,AC$15,"BEST_FPERIOD_OVERRIDE="&amp;AC$16)</f>
        <v>#NAME?</v>
      </c>
      <c r="AD89" s="15" t="e">
        <f ca="1">+_xll.BDP($C89,AD$15,"BEST_FPERIOD_OVERRIDE="&amp;AD$16)</f>
        <v>#NAME?</v>
      </c>
      <c r="AF89" s="25">
        <f t="shared" si="310"/>
        <v>-0.42321982374796574</v>
      </c>
      <c r="AG89" s="25">
        <f t="shared" si="311"/>
        <v>1.4397359454855194</v>
      </c>
      <c r="AH89" s="25">
        <f t="shared" si="312"/>
        <v>0.71279567076896222</v>
      </c>
      <c r="AI89" s="25" t="e">
        <f t="shared" ca="1" si="313"/>
        <v>#NAME?</v>
      </c>
      <c r="AJ89" s="25" t="e">
        <f t="shared" ca="1" si="314"/>
        <v>#NAME?</v>
      </c>
      <c r="AK89" s="25" t="e">
        <f t="shared" ca="1" si="315"/>
        <v>#NAME?</v>
      </c>
      <c r="AL89" s="25" t="e">
        <f t="shared" ca="1" si="359"/>
        <v>#NAME?</v>
      </c>
      <c r="AM89" s="25" t="e">
        <f t="shared" ca="1" si="316"/>
        <v>#NAME?</v>
      </c>
      <c r="AN89" s="25">
        <f t="shared" si="317"/>
        <v>-0.13193859858248047</v>
      </c>
      <c r="AP89" s="15">
        <f>_xll.BDH(C89,"EBITDA","FY 2009","FY 2009","Currency=USD","Period=FY","BEST_FPERIOD_OVERRIDE=FY","FILING_STATUS=MR","SCALING_FORMAT=MLN","FA_ADJUSTED=Adjusted","Sort=A","Dates=H","DateFormat=P","Fill=—","Direction=H","UseDPDF=Y")</f>
        <v>17726.0769</v>
      </c>
      <c r="AQ89" s="15">
        <f>_xll.BDH(C89,"EBITDA","FY 2019","FY 2019","Currency=USD","Period=FY","BEST_FPERIOD_OVERRIDE=FY","FILING_STATUS=MR","SCALING_FORMAT=MLN","FA_ADJUSTED=Adjusted","Sort=A","Dates=H","DateFormat=P","Fill=—","Direction=H","UseDPDF=Y")</f>
        <v>12952</v>
      </c>
      <c r="AR89" s="15">
        <f>_xll.BDH(C89,"EBITDA","FY 2020","FY 2020","Currency=USD","Period=FY","BEST_FPERIOD_OVERRIDE=FY","FILING_STATUS=MR","SCALING_FORMAT=MLN","FA_ADJUSTED=Adjusted","Sort=A","Dates=H","DateFormat=P","Fill=—","Direction=H","UseDPDF=Y")</f>
        <v>4900</v>
      </c>
      <c r="AS89" s="15">
        <f>_xll.BDH(C89,"EBITDA","FY 2021","FY 2021","Currency=USD","Period=FY","BEST_FPERIOD_OVERRIDE=FY","FILING_STATUS=MR","SCALING_FORMAT=MLN","FA_ADJUSTED=Adjusted","Sort=A","Dates=H","DateFormat=P","Fill=—","Direction=H","UseDPDF=Y")</f>
        <v>20420</v>
      </c>
      <c r="AT89" s="15">
        <f>_xll.BDH(C89,"EBITDA","FY 2022","FY 2022","Currency=USD","Period=FY","BEST_FPERIOD_OVERRIDE=FY","FILING_STATUS=MR","SCALING_FORMAT=MLN","FA_ADJUSTED=Adjusted","Sort=A","Dates=H","DateFormat=P","Fill=—","Direction=H","UseDPDF=Y")</f>
        <v>33382</v>
      </c>
      <c r="AU89" s="15" t="e">
        <f ca="1">+_xll.BDP($C89,AU$15,"BEST_FPERIOD_OVERRIDE="&amp;AU$16)</f>
        <v>#NAME?</v>
      </c>
      <c r="AV89" s="15" t="e">
        <f ca="1">+_xll.BDP($C89,AV$15,"BEST_FPERIOD_OVERRIDE="&amp;AV$16)</f>
        <v>#NAME?</v>
      </c>
      <c r="AW89" s="15" t="e">
        <f ca="1">+_xll.BDP($C89,AW$15,"BEST_FPERIOD_OVERRIDE="&amp;AW$16)</f>
        <v>#NAME?</v>
      </c>
      <c r="AX89" s="15" t="e">
        <f ca="1">+_xll.BDP($C89,AX$15,"BEST_FPERIOD_OVERRIDE="&amp;AX$16)</f>
        <v>#NAME?</v>
      </c>
      <c r="AZ89" s="25">
        <f t="shared" si="318"/>
        <v>-0.62168004941321797</v>
      </c>
      <c r="BA89" s="25">
        <f t="shared" si="319"/>
        <v>3.16734693877551</v>
      </c>
      <c r="BB89" s="25">
        <f t="shared" si="320"/>
        <v>0.6347698334965719</v>
      </c>
      <c r="BC89" s="25" t="e">
        <f t="shared" ca="1" si="321"/>
        <v>#NAME?</v>
      </c>
      <c r="BD89" s="25" t="e">
        <f t="shared" ca="1" si="322"/>
        <v>#NAME?</v>
      </c>
      <c r="BE89" s="25" t="e">
        <f t="shared" ca="1" si="323"/>
        <v>#NAME?</v>
      </c>
      <c r="BF89" s="25" t="e">
        <f t="shared" ca="1" si="360"/>
        <v>#NAME?</v>
      </c>
      <c r="BG89" s="25" t="e">
        <f t="shared" ca="1" si="324"/>
        <v>#NAME?</v>
      </c>
      <c r="BH89" s="25">
        <f t="shared" si="325"/>
        <v>-3.0891460037578033E-2</v>
      </c>
      <c r="BJ89" s="25">
        <f t="shared" si="326"/>
        <v>0.39770319648724167</v>
      </c>
      <c r="BK89" s="25">
        <f t="shared" si="327"/>
        <v>0.26086030664395232</v>
      </c>
      <c r="BL89" s="25">
        <f t="shared" si="328"/>
        <v>0.44557912193418869</v>
      </c>
      <c r="BM89" s="25">
        <f t="shared" si="329"/>
        <v>0.42528091319081712</v>
      </c>
      <c r="BN89" s="25" t="e">
        <f t="shared" ca="1" si="330"/>
        <v>#NAME?</v>
      </c>
      <c r="BO89" s="25" t="e">
        <f t="shared" ca="1" si="331"/>
        <v>#NAME?</v>
      </c>
      <c r="BP89" s="25" t="e">
        <f t="shared" ca="1" si="331"/>
        <v>#NAME?</v>
      </c>
      <c r="BQ89" s="25" t="e">
        <f t="shared" ca="1" si="332"/>
        <v>#NAME?</v>
      </c>
      <c r="BR89" s="15">
        <f>_xll.BDH(C89,"EARN_FOR_COMMON","FY 2009","FY 2009","Currency=USD","Period=FY","BEST_FPERIOD_OVERRIDE=FY","FILING_STATUS=MR","SCALING_FORMAT=MLN","FA_ADJUSTED=Adjusted","Sort=A","Dates=H","DateFormat=P","Fill=—","Direction=H","UseDPDF=Y")</f>
        <v>4670</v>
      </c>
      <c r="BS89" s="15">
        <f>_xll.BDH(C89,"EARN_FOR_COMMON","FY 2019","FY 2019","Currency=USD","Period=FY","BEST_FPERIOD_OVERRIDE=FY","FILING_STATUS=MR","SCALING_FORMAT=MLN","FA_ADJUSTED=Adjusted","Sort=A","Dates=H","DateFormat=P","Fill=—","Direction=H","UseDPDF=Y")</f>
        <v>4036</v>
      </c>
      <c r="BT89" s="15">
        <f>_xll.BDH(C89,"EARN_FOR_COMMON","FY 2020","FY 2020","Currency=USD","Period=FY","BEST_FPERIOD_OVERRIDE=FY","FILING_STATUS=MR","SCALING_FORMAT=MLN","FA_ADJUSTED=Adjusted","Sort=A","Dates=H","DateFormat=P","Fill=—","Direction=H","UseDPDF=Y")</f>
        <v>-1107</v>
      </c>
      <c r="BU89" s="15">
        <f>_xll.BDH(C89,"EARN_FOR_COMMON","FY 2021","FY 2021","Currency=USD","Period=FY","BEST_FPERIOD_OVERRIDE=FY","FILING_STATUS=MR","SCALING_FORMAT=MLN","FA_ADJUSTED=Adjusted","Sort=A","Dates=H","DateFormat=P","Fill=—","Direction=H","UseDPDF=Y")</f>
        <v>8000</v>
      </c>
      <c r="BV89" s="15">
        <f>_xll.BDH(C89,"EARN_FOR_COMMON","FY 2022","FY 2022","Currency=USD","Period=FY","BEST_FPERIOD_OVERRIDE=FY","FILING_STATUS=MR","SCALING_FORMAT=MLN","FA_ADJUSTED=Adjusted","Sort=A","Dates=H","DateFormat=P","Fill=—","Direction=H","UseDPDF=Y")</f>
        <v>17231.52</v>
      </c>
      <c r="BW89" s="15" t="e">
        <f ca="1">+_xll.BDP($C89,BW$15,"BEST_FPERIOD_OVERRIDE="&amp;BW$16)</f>
        <v>#NAME?</v>
      </c>
      <c r="BX89" s="15" t="e">
        <f ca="1">+_xll.BDP($C89,BX$15,"BEST_FPERIOD_OVERRIDE="&amp;BX$16)</f>
        <v>#NAME?</v>
      </c>
      <c r="BY89" s="15" t="e">
        <f ca="1">+_xll.BDP($C89,BY$15,"BEST_FPERIOD_OVERRIDE="&amp;BY$16)</f>
        <v>#NAME?</v>
      </c>
      <c r="BZ89" s="15" t="e">
        <f ca="1">+_xll.BDP($C89,BZ$15,"BEST_FPERIOD_OVERRIDE="&amp;BZ$16)</f>
        <v>#NAME?</v>
      </c>
      <c r="CB89" s="25">
        <f t="shared" si="333"/>
        <v>-1.2742814667988107</v>
      </c>
      <c r="CC89" s="25">
        <f t="shared" si="334"/>
        <v>-8.2267389340560069</v>
      </c>
      <c r="CD89" s="25">
        <f t="shared" si="335"/>
        <v>1.15394</v>
      </c>
      <c r="CE89" s="25" t="e">
        <f t="shared" ca="1" si="336"/>
        <v>#NAME?</v>
      </c>
      <c r="CF89" s="25" t="e">
        <f t="shared" ca="1" si="337"/>
        <v>#NAME?</v>
      </c>
      <c r="CG89" s="25" t="e">
        <f t="shared" ca="1" si="338"/>
        <v>#NAME?</v>
      </c>
      <c r="CH89" s="25" t="e">
        <f t="shared" ca="1" si="361"/>
        <v>#NAME?</v>
      </c>
      <c r="CI89" s="25" t="e">
        <f t="shared" ca="1" si="339"/>
        <v>#NAME?</v>
      </c>
      <c r="CJ89" s="25">
        <f t="shared" si="340"/>
        <v>-1.4484571413132641E-2</v>
      </c>
      <c r="CM89" s="25">
        <f t="shared" si="362"/>
        <v>0.1239291307151411</v>
      </c>
      <c r="CN89" s="25">
        <f t="shared" si="363"/>
        <v>-5.893313458262351E-2</v>
      </c>
      <c r="CO89" s="25">
        <f t="shared" si="364"/>
        <v>0.17456576765296325</v>
      </c>
      <c r="CP89" s="25">
        <f t="shared" si="365"/>
        <v>0.21952658801946645</v>
      </c>
      <c r="CQ89" s="25" t="e">
        <f t="shared" ca="1" si="366"/>
        <v>#NAME?</v>
      </c>
      <c r="CR89" s="25" t="e">
        <f t="shared" ca="1" si="367"/>
        <v>#NAME?</v>
      </c>
      <c r="CS89" s="25" t="e">
        <f t="shared" ca="1" si="368"/>
        <v>#NAME?</v>
      </c>
      <c r="CT89" s="15" t="e">
        <f t="shared" ca="1" si="369"/>
        <v>#NAME?</v>
      </c>
      <c r="CU89" s="25">
        <f>_xll.BDH($C89,"RETURN_ON_INV_CAPITAL","FY 2019","FY 2019","Currency=USD","Period=FY","BEST_FPERIOD_OVERRIDE=FY","FILING_STATUS=MR","FA_ADJUSTED=GAAP","Sort=A","Dates=H","DateFormat=P","Fill=—","Direction=H","UseDPDF=Y")/100</f>
        <v>0.11674799999999999</v>
      </c>
      <c r="CV89" s="25">
        <f>_xll.BDH($C89,"RETURN_ON_INV_CAPITAL","FY 2020","FY 2020","Currency=USD","Period=FY","BEST_FPERIOD_OVERRIDE=FY","FILING_STATUS=MR","FA_ADJUSTED=GAAP","Sort=A","Dates=H","DateFormat=P","Fill=—","Direction=H","UseDPDF=Y")/100</f>
        <v>-3.5623999999999996E-2</v>
      </c>
      <c r="CW89" s="25">
        <f>_xll.BDH($C89,"RETURN_ON_INV_CAPITAL","FY 2021","FY 2021","Currency=USD","Period=FY","BEST_FPERIOD_OVERRIDE=FY","FILING_STATUS=MR","FA_ADJUSTED=GAAP","Sort=A","Dates=H","DateFormat=P","Fill=—","Direction=H","UseDPDF=Y")/100</f>
        <v>0.14468999999999999</v>
      </c>
      <c r="CX89" s="25">
        <f>_xll.BDH(C89,"RETURN_COM_EQY","FY 2022","FY 2022","Currency=USD","Period=FY","BEST_FPERIOD_OVERRIDE=FY","FILING_STATUS=MR","FA_ADJUSTED=GAAP","Sort=A","Dates=H","DateFormat=P","Fill=—","Direction=H","UseDPDF=Y")/100</f>
        <v>0.39996100000000001</v>
      </c>
      <c r="CZ89" s="15">
        <f>_xll.BDH($C89,"RETURN_COM_EQY","FY 2019","FY 2019","Currency=USD","Period=FY","BEST_FPERIOD_OVERRIDE=FY","FILING_STATUS=MR","FA_ADJUSTED=GAAP","Sort=A","Dates=H","DateFormat=P","Fill=—","Direction=H","UseDPDF=Y")/100</f>
        <v>0.21485399999999999</v>
      </c>
      <c r="DA89" s="15">
        <f>_xll.BDH($C89,"RETURN_COM_EQY","FY 2020","FY 2020","Currency=USD","Period=FY","BEST_FPERIOD_OVERRIDE=FY","FILING_STATUS=MR","FA_ADJUSTED=GAAP","Sort=A","Dates=H","DateFormat=P","Fill=—","Direction=H","UseDPDF=Y")/100</f>
        <v>-8.3325999999999997E-2</v>
      </c>
      <c r="DB89" s="15">
        <f>_xll.BDH($C89,"RETURN_COM_EQY","FY 2021","FY 2021","Currency=USD","Period=FY","BEST_FPERIOD_OVERRIDE=FY","FILING_STATUS=MR","FA_ADJUSTED=GAAP","Sort=A","Dates=H","DateFormat=P","Fill=—","Direction=H","UseDPDF=Y")/100</f>
        <v>0.21471000000000001</v>
      </c>
      <c r="DC89" s="25">
        <f>_xll.BDH(C89,"RETURN_COM_EQY","FY 2022","FY 2022","Currency=USD","Period=FY","BEST_FPERIOD_OVERRIDE=FY","FILING_STATUS=MR","FA_ADJUSTED=GAAP","Sort=A","Dates=H","DateFormat=P","Fill=—","Direction=H","UseDPDF=Y")</f>
        <v>39.996099999999998</v>
      </c>
      <c r="DD89" s="15" t="e">
        <f ca="1">(_xll.BDP(C89,"BEST_ROE","best_fperiod_override=23Y"))/100</f>
        <v>#NAME?</v>
      </c>
      <c r="DF89" s="25" t="e">
        <f ca="1">(_xll.BDP($C89,"BEST_DIV_YLD","best_fperiod_override=19Y"))/100</f>
        <v>#NAME?</v>
      </c>
      <c r="DG89" s="25" t="e">
        <f ca="1">(_xll.BDP($C89,"BEST_DIV_YLD","best_fperiod_override=20Y"))/100</f>
        <v>#NAME?</v>
      </c>
      <c r="DH89" s="25" t="e">
        <f ca="1">(_xll.BDP($C89,"BEST_DIV_YLD","best_fperiod_override=21Y"))/100</f>
        <v>#NAME?</v>
      </c>
      <c r="DI89" s="25" t="e">
        <f ca="1">(_xll.BDP($C89,"BEST_DIV_YLD","best_fperiod_override=22Y"))/100</f>
        <v>#NAME?</v>
      </c>
      <c r="DJ89" s="25" t="e">
        <f ca="1">(_xll.BDP($C89,"BEST_DIV_YLD","best_fperiod_override=23Y"))/100</f>
        <v>#NAME?</v>
      </c>
      <c r="DL89" s="48" t="e" cm="1">
        <f t="array" aca="1" ref="DL89" ca="1">_xll.BDP($C89,$DL$12)/1000</f>
        <v>#NAME?</v>
      </c>
      <c r="DM89" s="48" t="e" cm="1">
        <f t="array" aca="1" ref="DM89" ca="1">_xll.BDP($C89,$DL$13)*1000</f>
        <v>#NAME?</v>
      </c>
      <c r="DN89" s="48" t="e">
        <f t="shared" ca="1" si="341"/>
        <v>#NAME?</v>
      </c>
      <c r="DO89" s="48" t="e" cm="1">
        <f t="array" aca="1" ref="DO89" ca="1">_xll.BDP($C89,$DL$15)*1000</f>
        <v>#NAME?</v>
      </c>
      <c r="DQ89" s="15" t="e" cm="1">
        <f t="array" aca="1" ref="DQ89" ca="1">_xll.BDP(C89,"WACC")</f>
        <v>#NAME?</v>
      </c>
      <c r="DR89" s="15" t="e" cm="1">
        <f t="array" aca="1" ref="DR89" ca="1">_xll.BDP(C89,"WACC_COST_EQUITY")</f>
        <v>#NAME?</v>
      </c>
      <c r="DS89" s="15" t="e" cm="1">
        <f t="array" aca="1" ref="DS89" ca="1">_xll.BDP(C89,"WACC_COST_EQUITY")</f>
        <v>#NAME?</v>
      </c>
      <c r="DU89" s="15" t="e" cm="1">
        <f t="array" aca="1" ref="DU89" ca="1">_xll.BDP(C89,"BEST_PE_RATIO")</f>
        <v>#NAME?</v>
      </c>
      <c r="DV89" s="15" t="e" cm="1">
        <f t="array" aca="1" ref="DV89" ca="1">_xll.BDP(C89,"FIVE_YR_AVG_PRICE_EARNINGS")</f>
        <v>#NAME?</v>
      </c>
      <c r="DW89" s="15" t="e" cm="1">
        <f t="array" aca="1" ref="DW89" ca="1">_xll.BDP(C89,"10_YEAR_MOVING_AVERAGE_PE")</f>
        <v>#NAME?</v>
      </c>
      <c r="DY89" s="15" t="e" cm="1">
        <f t="array" aca="1" ref="DY89" ca="1">_xll.BDP(C89,"BEST_CUR_EV_TO_EBITDA")</f>
        <v>#NAME?</v>
      </c>
      <c r="DZ89" s="15" t="e" cm="1">
        <f t="array" aca="1" ref="DZ89" ca="1">_xll.BDP(C89,"FIVE_YEAR_AVG_EV_TO_T12_EBITDA")</f>
        <v>#NAME?</v>
      </c>
      <c r="EB89" s="15" t="e" cm="1">
        <f t="array" aca="1" ref="EB89" ca="1">_xll.BDP(C89,"BEST_PX_BPS_RATIO")</f>
        <v>#NAME?</v>
      </c>
      <c r="EC89" s="15" t="e" cm="1">
        <f t="array" aca="1" ref="EC89" ca="1">_xll.BDP(C89,"FIVE_YEAR_AVG_PRICE_BOOK")</f>
        <v>#NAME?</v>
      </c>
      <c r="ED89" s="15" t="e" cm="1">
        <f t="array" aca="1" ref="ED89" ca="1">_xll.BDP(C89,"EV_TO_T12M_SALES")</f>
        <v>#NAME?</v>
      </c>
      <c r="EE89" s="15" t="e" cm="1">
        <f t="array" aca="1" ref="EE89" ca="1">_xll.BDP(C89,"AVERAGE_EV_TO_T12M_SALES")</f>
        <v>#NAME?</v>
      </c>
      <c r="EF89" s="15" t="e">
        <f ca="1">_xll.BDP(C89,"BEST_CURRENT_EV_BEST_SALES","best_fperiod_override=23Y")</f>
        <v>#NAME?</v>
      </c>
      <c r="EH89" s="15" t="e" cm="1">
        <f t="array" aca="1" ref="EH89" ca="1">_xll.BDP(C89,"CF_FREE_CASH_FLOW")</f>
        <v>#NAME?</v>
      </c>
      <c r="EI89" s="15" t="e" cm="1">
        <f t="array" aca="1" ref="EI89" ca="1">_xll.BDP(C89,"FREE_CASH_FLOW_YIELD")/100</f>
        <v>#NAME?</v>
      </c>
      <c r="EJ89" s="15" t="e" cm="1">
        <f t="array" aca="1" ref="EJ89" ca="1">_xll.BDP(C89,"TRAIL_12M_FREE_CASH_FLOW_PER_SH")</f>
        <v>#NAME?</v>
      </c>
      <c r="EL89" s="15" t="e" cm="1">
        <f t="array" aca="1" ref="EL89" ca="1">_xll.BDP(C89,"CF_CASH_FROM_OPER")</f>
        <v>#NAME?</v>
      </c>
      <c r="EM89" s="15" t="e" cm="1">
        <f t="array" aca="1" ref="EM89" ca="1">_xll.BDP(C89,"CF_CASH_FROM_INV_ACT")</f>
        <v>#NAME?</v>
      </c>
      <c r="EN89" s="15" t="e" cm="1">
        <f t="array" aca="1" ref="EN89" ca="1">_xll.BDP(C89,"CF_CASH_FROM_FNC_ACT")</f>
        <v>#NAME?</v>
      </c>
      <c r="EP89" s="15" t="e" cm="1">
        <f t="array" aca="1" ref="EP89" ca="1">_xll.BDP(C89,"TOT_ANALYST_REC")</f>
        <v>#NAME?</v>
      </c>
      <c r="EQ89" s="15" t="e" cm="1">
        <f t="array" aca="1" ref="EQ89" ca="1">_xll.BDP(C89,"TOT_BUY_REC")</f>
        <v>#NAME?</v>
      </c>
      <c r="ER89" s="15" t="e" cm="1">
        <f t="array" aca="1" ref="ER89" ca="1">_xll.BDP(C89,"TOT_HOLD_REC")</f>
        <v>#NAME?</v>
      </c>
      <c r="ES89" s="15" t="e" cm="1">
        <f t="array" aca="1" ref="ES89" ca="1">_xll.BDP(C89,"TOT_SELL_REC")</f>
        <v>#NAME?</v>
      </c>
      <c r="ET89" s="15" t="e" cm="1">
        <f t="array" aca="1" ref="ET89" ca="1">_xll.BDP(C89,"EQY_REC_CONS")</f>
        <v>#NAME?</v>
      </c>
      <c r="EV89" s="15" t="e" cm="1">
        <f t="array" aca="1" ref="EV89" ca="1">_xll.BDP(C89,"BEST_TARGET_HI")</f>
        <v>#NAME?</v>
      </c>
      <c r="EW89" s="15" t="e" cm="1">
        <f t="array" aca="1" ref="EW89" ca="1">_xll.BDP(C89,"BEST_TARGET_LO")</f>
        <v>#NAME?</v>
      </c>
      <c r="EX89" s="15" t="e" cm="1">
        <f t="array" aca="1" ref="EX89" ca="1">_xll.BDP(C89,"BEST_TARGET_MEDIAN")</f>
        <v>#NAME?</v>
      </c>
      <c r="EZ89" s="15" t="e" cm="1">
        <f t="array" aca="1" ref="EZ89" ca="1">_xll.BDP(C89,"BEST_TARGET_1WK_CHG")</f>
        <v>#NAME?</v>
      </c>
      <c r="FA89" s="15" t="e" cm="1">
        <f t="array" aca="1" ref="FA89" ca="1">_xll.BDP(C89,"BEST_TARGET_4WK_CHG")</f>
        <v>#NAME?</v>
      </c>
      <c r="FB89" s="15" t="e" cm="1">
        <f t="array" aca="1" ref="FB89" ca="1">_xll.BDP(C89,"BEST_TARGET_3MO_CHG")</f>
        <v>#NAME?</v>
      </c>
      <c r="FC89" s="15" t="e" cm="1">
        <f t="array" aca="1" ref="FC89" ca="1">_xll.BDP(C89,"BEST_TARGET_6MO_CHG")</f>
        <v>#NAME?</v>
      </c>
      <c r="FE89" s="15" t="e" cm="1">
        <f t="array" aca="1" ref="FE89" ca="1">_xll.BDP(C89,"ANNOUNCEMENT_DT")</f>
        <v>#NAME?</v>
      </c>
      <c r="FF89" s="15" t="e" cm="1">
        <f t="array" aca="1" ref="FF89" ca="1">_xll.BDP(C89,"EXPECTED_REPORT_DT")</f>
        <v>#NAME?</v>
      </c>
      <c r="FG89" s="15" t="e" cm="1">
        <f t="array" aca="1" ref="FG89" ca="1">_xll.BDP(C89,"EARNINGS_RELATED_IMPLIED_MOVE")</f>
        <v>#NAME?</v>
      </c>
      <c r="FI89" s="15" t="e" cm="1">
        <f t="array" aca="1" ref="FI89" ca="1">_xll.BDP(C89,"SALES_SURPRISE_LAST_QTR")</f>
        <v>#NAME?</v>
      </c>
      <c r="FJ89" s="15" t="e" cm="1">
        <f t="array" aca="1" ref="FJ89" ca="1">_xll.BDP(C89,"EPS_SURPRISE_LAST_QTR")</f>
        <v>#NAME?</v>
      </c>
      <c r="FL89" s="15" t="e">
        <f ca="1">(_xll.BDP(C89,"VOLUME_AVG_5D"))/1000</f>
        <v>#NAME?</v>
      </c>
      <c r="FM89" s="15" t="e">
        <f ca="1">(_xll.BDP(C89,"VOLUME_AVG_3M"))/1000</f>
        <v>#NAME?</v>
      </c>
      <c r="FN89" s="15" t="e">
        <f ca="1">(_xll.BDP(C89,"VOLUME_AVG_6M"))/1000</f>
        <v>#NAME?</v>
      </c>
      <c r="FP89" s="15" t="e" cm="1">
        <f t="array" aca="1" ref="FP89" ca="1">_xll.BDP(C89,"CIE_DES")</f>
        <v>#NAME?</v>
      </c>
      <c r="FQ89" s="15" t="s">
        <v>914</v>
      </c>
      <c r="FS89" s="15" t="e" cm="1">
        <f t="array" aca="1" ref="FS89" ca="1">_xll.BDP(C89,"HIGH_52WEEK")</f>
        <v>#NAME?</v>
      </c>
      <c r="FT89" s="15" t="e" cm="1">
        <f t="array" aca="1" ref="FT89" ca="1">_xll.BDP(C89,"LOW_52WEEK")</f>
        <v>#NAME?</v>
      </c>
      <c r="FV89" s="15" t="e" cm="1">
        <f t="array" aca="1" ref="FV89" ca="1">_xll.BDP(C89,"CHG_PCT_WTD")</f>
        <v>#NAME?</v>
      </c>
      <c r="FW89" s="15" t="e" cm="1">
        <f t="array" aca="1" ref="FW89" ca="1">_xll.BDP(C89,"CHG_PCT_MTD")</f>
        <v>#NAME?</v>
      </c>
      <c r="FX89" s="15" t="e" cm="1">
        <f t="array" aca="1" ref="FX89" ca="1">_xll.BDP(C89,"CHG_PCT_YTD")</f>
        <v>#NAME?</v>
      </c>
      <c r="FY89" s="15" t="e" cm="1">
        <f t="array" aca="1" ref="FY89" ca="1">_xll.BDP(C89,"CHG_PCT_1YR")</f>
        <v>#NAME?</v>
      </c>
      <c r="GA89" s="15" t="e">
        <f ca="1">_xll.BDP($C89,"BEST_NET_DEBT","best_fperiod_override=19Y")</f>
        <v>#NAME?</v>
      </c>
      <c r="GB89" s="15" t="e">
        <f ca="1">_xll.BDP($C89,"BEST_NET_DEBT","best_fperiod_override=20Y")</f>
        <v>#NAME?</v>
      </c>
      <c r="GC89" s="15" t="e">
        <f ca="1">_xll.BDP($C89,"BEST_NET_DEBT","best_fperiod_override=21Y")</f>
        <v>#NAME?</v>
      </c>
      <c r="GD89" s="15" t="e">
        <f ca="1">_xll.BDP($C89,"BEST_NET_DEBT","best_fperiod_override=22Y")</f>
        <v>#NAME?</v>
      </c>
      <c r="GE89" s="15" t="e">
        <f ca="1">_xll.BDP($C89,"BEST_NET_DEBT","best_fperiod_override=23Y")</f>
        <v>#NAME?</v>
      </c>
      <c r="GG89" s="15" t="e">
        <f t="shared" ca="1" si="342"/>
        <v>#NAME?</v>
      </c>
      <c r="GH89" s="15" t="e">
        <f t="shared" ca="1" si="343"/>
        <v>#NAME?</v>
      </c>
      <c r="GI89" s="15" t="e">
        <f t="shared" ca="1" si="344"/>
        <v>#NAME?</v>
      </c>
      <c r="GJ89" s="15" t="e">
        <f t="shared" ca="1" si="345"/>
        <v>#NAME?</v>
      </c>
      <c r="GK89" s="15" t="e">
        <f t="shared" ca="1" si="346"/>
        <v>#NAME?</v>
      </c>
      <c r="GM89" s="15" t="e" cm="1">
        <f t="array" aca="1" ref="GM89" ca="1">_xll.BDP(C89,"NET_DEBT_TO_EBITDA")</f>
        <v>#NAME?</v>
      </c>
      <c r="GN89" s="15" t="e" cm="1">
        <f t="array" aca="1" ref="GN89" ca="1">_xll.BDP(C89,"EBIT_TO_INT_EXP")</f>
        <v>#NAME?</v>
      </c>
      <c r="GO89" s="15" t="e" cm="1">
        <f t="array" aca="1" ref="GO89" ca="1">_xll.BDP(C89,"TOT_DEBT_TO_TOT_EQY")</f>
        <v>#NAME?</v>
      </c>
      <c r="GP89" s="15" t="e" cm="1">
        <f t="array" aca="1" ref="GP89" ca="1">_xll.BDP(C89,"TOT_DEBT_TO_TOT_ASSET")</f>
        <v>#NAME?</v>
      </c>
      <c r="GQ89" s="15" t="e" cm="1">
        <f t="array" aca="1" ref="GQ89" ca="1">_xll.BDP(C89,"ALTMAN_Z_SCORE")</f>
        <v>#NAME?</v>
      </c>
      <c r="GR89" s="15" t="e" cm="1">
        <f t="array" aca="1" ref="GR89" ca="1">_xll.BDP(C89,"CASH_%_CURRENT_MARKET_CAP")</f>
        <v>#NAME?</v>
      </c>
      <c r="GS89" s="15" t="e" cm="1">
        <f t="array" aca="1" ref="GS89" ca="1">_xll.BDP(C89,"CASH_TO_TOT_ASSET")</f>
        <v>#NAME?</v>
      </c>
      <c r="GU89" s="15" t="e" cm="1">
        <f t="array" aca="1" ref="GU89" ca="1">_xll.BDP(C89,"BOARD_SIZE")</f>
        <v>#NAME?</v>
      </c>
      <c r="GV89" s="15" t="e" cm="1">
        <f t="array" aca="1" ref="GV89" ca="1">_xll.BDP(C89,"PCT_INDEPENDENT_DIRECTORS")</f>
        <v>#NAME?</v>
      </c>
      <c r="GW89" s="15" t="e" cm="1">
        <f t="array" aca="1" ref="GW89" ca="1">_xll.BDP(C89,"BOARD_MEETING_ATTENDANCE_PCT")</f>
        <v>#NAME?</v>
      </c>
      <c r="GX89" s="15" t="e" cm="1">
        <f t="array" aca="1" ref="GX89" ca="1">_xll.BDP(C89,"BOARD_MEETINGS_PER_YR")</f>
        <v>#NAME?</v>
      </c>
      <c r="GY89" s="15" t="e" cm="1">
        <f t="array" aca="1" ref="GY89" ca="1">_xll.BDP(C89,"NUMBER_OF_WOMEN_ON_BOARD")</f>
        <v>#NAME?</v>
      </c>
      <c r="GZ89" s="15" t="e" cm="1">
        <f t="array" aca="1" ref="GZ89" ca="1">_xll.BDP(C89,"BOARD_AVERAGE_TENURE")</f>
        <v>#NAME?</v>
      </c>
      <c r="HA89" s="15" t="e" cm="1">
        <f t="array" aca="1" ref="HA89" ca="1">_xll.BDP(C89,"BOARD_AVERAGE_AGE")</f>
        <v>#NAME?</v>
      </c>
      <c r="HC89" s="15" t="e" cm="1">
        <f t="array" aca="1" ref="HC89" ca="1">_xll.BDP(C89,"TOT_COMP_AW_TO_CEO_&amp;_EQUIV")</f>
        <v>#NAME?</v>
      </c>
      <c r="HD89" s="15" t="e" cm="1">
        <f t="array" aca="1" ref="HD89" ca="1">_xll.BDP(C89,"TOT_COMPENSATION_AW_TO_EXECS")</f>
        <v>#NAME?</v>
      </c>
      <c r="HE89" s="15" t="e" cm="1">
        <f t="array" aca="1" ref="HE89" ca="1">_xll.BDP(C89,"CF_STOCK_BASED_COMPENSATION")</f>
        <v>#NAME?</v>
      </c>
      <c r="HF89" s="15" t="e" cm="1">
        <f t="array" aca="1" ref="HF89" ca="1">_xll.BDP(C89,"AVERAGE_BOD_TOTAL_COMPENSATION")</f>
        <v>#NAME?</v>
      </c>
      <c r="HH89" s="15" t="e" cm="1">
        <f t="array" aca="1" ref="HH89" ca="1">_xll.BDP(C89,"ISS_QUALITYSCORE")</f>
        <v>#NAME?</v>
      </c>
      <c r="HK89" s="15" t="e" cm="1">
        <f t="array" aca="1" ref="HK89" ca="1">_xll.BDP(C89,"EQY_SH_OUT")</f>
        <v>#NAME?</v>
      </c>
      <c r="HL89" s="15" t="e">
        <f t="shared" ca="1" si="347"/>
        <v>#NAME?</v>
      </c>
      <c r="HN89" s="15">
        <v>8.5</v>
      </c>
      <c r="HO89" s="15">
        <v>2</v>
      </c>
      <c r="HP89" s="39" t="e">
        <f t="shared" ca="1" si="348"/>
        <v>#NAME?</v>
      </c>
      <c r="HQ89" s="15" t="e">
        <f t="shared" ca="1" si="349"/>
        <v>#NAME?</v>
      </c>
      <c r="HS89" s="15" t="e">
        <f t="shared" ca="1" si="370"/>
        <v>#NAME?</v>
      </c>
      <c r="HU89" s="15" t="e">
        <f t="shared" ca="1" si="350"/>
        <v>#NAME?</v>
      </c>
      <c r="HW89" s="15" t="e">
        <f t="shared" ca="1" si="371"/>
        <v>#NAME?</v>
      </c>
      <c r="HY89" s="39" t="e">
        <f t="shared" ca="1" si="351"/>
        <v>#NAME?</v>
      </c>
      <c r="IA89" s="15" t="e">
        <f t="shared" ca="1" si="352"/>
        <v>#NAME?</v>
      </c>
      <c r="IB89" s="15" t="e">
        <f t="shared" ca="1" si="353"/>
        <v>#NAME?</v>
      </c>
      <c r="IC89" s="15" t="e">
        <f t="shared" ca="1" si="354"/>
        <v>#NAME?</v>
      </c>
      <c r="ID89" s="15" t="e">
        <f t="shared" ca="1" si="355"/>
        <v>#NAME?</v>
      </c>
      <c r="IE89" s="39" t="e">
        <f t="shared" ca="1" si="356"/>
        <v>#NAME?</v>
      </c>
      <c r="IF89" s="39">
        <f t="shared" si="357"/>
        <v>-1.4484571413132641</v>
      </c>
      <c r="IG89" s="39" t="e">
        <f t="shared" ca="1" si="358"/>
        <v>#NAME?</v>
      </c>
      <c r="II89" s="15">
        <f t="shared" si="372"/>
        <v>70</v>
      </c>
    </row>
    <row r="90" spans="1:243">
      <c r="A90" s="15">
        <f t="shared" si="373"/>
        <v>70</v>
      </c>
      <c r="B90" s="15" t="s">
        <v>144</v>
      </c>
      <c r="C90" s="15" t="s">
        <v>556</v>
      </c>
      <c r="D90" s="15" t="s">
        <v>143</v>
      </c>
      <c r="E90" s="15" t="str">
        <f t="shared" si="306"/>
        <v>COTY34</v>
      </c>
      <c r="F90" s="15">
        <f t="shared" si="307"/>
        <v>70</v>
      </c>
      <c r="G90" s="15" t="str">
        <f t="shared" si="308"/>
        <v>Coty Inc</v>
      </c>
      <c r="H90" s="24">
        <v>2.2349000000000002E-4</v>
      </c>
      <c r="I90" s="15" t="e" cm="1">
        <f t="array" aca="1" ref="I90" ca="1">_xll.BDP(C90,"GICS_SECTOR_NAME")</f>
        <v>#NAME?</v>
      </c>
      <c r="J90" s="15" t="e">
        <f t="shared" ca="1" si="309"/>
        <v>#NAME?</v>
      </c>
      <c r="K90" s="46" t="e" cm="1">
        <f t="array" aca="1" ref="K90" ca="1">_xll.BDP(C90,"BEST_PE_RATIO")</f>
        <v>#NAME?</v>
      </c>
      <c r="L90" s="46" t="e" cm="1">
        <f t="array" aca="1" ref="L90" ca="1">_xll.BDP(C90,"px_last")</f>
        <v>#NAME?</v>
      </c>
      <c r="M90" s="15" t="e" cm="1">
        <f t="array" aca="1" ref="M90" ca="1">_xll.BDP(C90,"COUNTRY_FULL_NAME")</f>
        <v>#NAME?</v>
      </c>
      <c r="N90" s="15" t="e" cm="1">
        <f t="array" aca="1" ref="N90" ca="1">_xll.BDP(C90,"px_last")</f>
        <v>#NAME?</v>
      </c>
      <c r="O90" s="15" t="e" cm="1">
        <f t="array" aca="1" ref="O90" ca="1">_xll.BDP(C90,"CRNCY")</f>
        <v>#NAME?</v>
      </c>
      <c r="Q90" s="15" t="e" cm="1">
        <f t="array" aca="1" ref="Q90" ca="1">_xll.BDP(C90,"GICS_SECTOR_NAME")</f>
        <v>#NAME?</v>
      </c>
      <c r="R90" s="15" t="e" cm="1">
        <f t="array" aca="1" ref="R90" ca="1">_xll.BDP(C90,"GICS_INDUSTRY_NAME")</f>
        <v>#NAME?</v>
      </c>
      <c r="S90" s="15" t="e" cm="1">
        <f t="array" aca="1" ref="S90" ca="1">_xll.BDP(C90,"GICS_INDUSTRY_GROUP_NAME")</f>
        <v>#NAME?</v>
      </c>
      <c r="T90" s="15" t="e" cm="1">
        <f t="array" aca="1" ref="T90" ca="1">_xll.BDP(C90,"GICS_SUB_INDUSTRY_NAME")</f>
        <v>#NAME?</v>
      </c>
      <c r="U90" s="15" t="s">
        <v>1521</v>
      </c>
      <c r="V90" s="15">
        <f>_xll.BDH(C90,"SALES_REV_TURN","FY 2009","FY 2009","Currency=USD","Period=FY","BEST_FPERIOD_OVERRIDE=FY","FILING_STATUS=MR","SCALING_FORMAT=MLN","FA_ADJUSTED=Adjusted","Sort=A","Dates=H","DateFormat=P","Fill=—","Direction=H","UseDPDF=Y")</f>
        <v>3379.3</v>
      </c>
      <c r="W90" s="15">
        <f>_xll.BDH(C90,"SALES_REV_TURN","FY 2019","FY 2019","Currency=USD","Period=FY","BEST_FPERIOD_OVERRIDE=FY","FILING_STATUS=MR","SCALING_FORMAT=MLN","FA_ADJUSTED=Adjusted","Sort=A","Dates=H","DateFormat=P","Fill=—","Direction=H","UseDPDF=Y")</f>
        <v>6287.9</v>
      </c>
      <c r="X90" s="15">
        <f>_xll.BDH(C90,"SALES_REV_TURN","FY 2020","FY 2020","Currency=USD","Period=FY","BEST_FPERIOD_OVERRIDE=FY","FILING_STATUS=MR","SCALING_FORMAT=MLN","FA_ADJUSTED=Adjusted","Sort=A","Dates=H","DateFormat=P","Fill=—","Direction=H","UseDPDF=Y")</f>
        <v>4717.8</v>
      </c>
      <c r="Y90" s="15">
        <f>_xll.BDH(C90,"SALES_REV_TURN","FY 2021","FY 2021","Currency=USD","Period=FY","BEST_FPERIOD_OVERRIDE=FY","FILING_STATUS=MR","SCALING_FORMAT=MLN","FA_ADJUSTED=Adjusted","Sort=A","Dates=H","DateFormat=P","Fill=—","Direction=H","UseDPDF=Y")</f>
        <v>4629.8999999999996</v>
      </c>
      <c r="Z90" s="15">
        <f>_xll.BDH(C90,"SALES_REV_TURN","FY 2022","FY 2022","Currency=USD","Period=FY","BEST_FPERIOD_OVERRIDE=FY","FILING_STATUS=MR","SCALING_FORMAT=MLN","FA_ADJUSTED=Adjusted","Sort=A","Dates=H","DateFormat=P","Fill=—","Direction=H","UseDPDF=Y")</f>
        <v>5304.4</v>
      </c>
      <c r="AA90" s="15" t="e">
        <f ca="1">+_xll.BDP($C90,AA$15,"BEST_FPERIOD_OVERRIDE="&amp;AA$16)</f>
        <v>#NAME?</v>
      </c>
      <c r="AB90" s="15" t="e">
        <f ca="1">+_xll.BDP($C90,AB$15,"BEST_FPERIOD_OVERRIDE="&amp;AB$16)</f>
        <v>#NAME?</v>
      </c>
      <c r="AC90" s="15" t="e">
        <f ca="1">+_xll.BDP($C90,AC$15,"BEST_FPERIOD_OVERRIDE="&amp;AC$16)</f>
        <v>#NAME?</v>
      </c>
      <c r="AD90" s="15" t="e">
        <f ca="1">+_xll.BDP($C90,AD$15,"BEST_FPERIOD_OVERRIDE="&amp;AD$16)</f>
        <v>#NAME?</v>
      </c>
      <c r="AF90" s="25">
        <f t="shared" si="310"/>
        <v>-0.24970180823486376</v>
      </c>
      <c r="AG90" s="25">
        <f t="shared" si="311"/>
        <v>-1.8631565560218832E-2</v>
      </c>
      <c r="AH90" s="25">
        <f t="shared" si="312"/>
        <v>0.14568349208406239</v>
      </c>
      <c r="AI90" s="25" t="e">
        <f t="shared" ca="1" si="313"/>
        <v>#NAME?</v>
      </c>
      <c r="AJ90" s="25" t="e">
        <f t="shared" ca="1" si="314"/>
        <v>#NAME?</v>
      </c>
      <c r="AK90" s="25" t="e">
        <f t="shared" ca="1" si="315"/>
        <v>#NAME?</v>
      </c>
      <c r="AL90" s="25" t="e">
        <f t="shared" ca="1" si="359"/>
        <v>#NAME?</v>
      </c>
      <c r="AM90" s="25" t="e">
        <f t="shared" ca="1" si="316"/>
        <v>#NAME?</v>
      </c>
      <c r="AN90" s="25">
        <f t="shared" si="317"/>
        <v>6.4064337241659164E-2</v>
      </c>
      <c r="AP90" s="15">
        <f>_xll.BDH(C90,"EBITDA","FY 2009","FY 2009","Currency=USD","Period=FY","BEST_FPERIOD_OVERRIDE=FY","FILING_STATUS=MR","SCALING_FORMAT=MLN","FA_ADJUSTED=Adjusted","Sort=A","Dates=H","DateFormat=P","Fill=—","Direction=H","UseDPDF=Y")</f>
        <v>491.2</v>
      </c>
      <c r="AQ90" s="15">
        <f>_xll.BDH(C90,"EBITDA","FY 2019","FY 2019","Currency=USD","Period=FY","BEST_FPERIOD_OVERRIDE=FY","FILING_STATUS=MR","SCALING_FORMAT=MLN","FA_ADJUSTED=Adjusted","Sort=A","Dates=H","DateFormat=P","Fill=—","Direction=H","UseDPDF=Y")</f>
        <v>964</v>
      </c>
      <c r="AR90" s="15">
        <f>_xll.BDH(C90,"EBITDA","FY 2020","FY 2020","Currency=USD","Period=FY","BEST_FPERIOD_OVERRIDE=FY","FILING_STATUS=MR","SCALING_FORMAT=MLN","FA_ADJUSTED=Adjusted","Sort=A","Dates=H","DateFormat=P","Fill=—","Direction=H","UseDPDF=Y")</f>
        <v>399.3</v>
      </c>
      <c r="AS90" s="15">
        <f>_xll.BDH(C90,"EBITDA","FY 2021","FY 2021","Currency=USD","Period=FY","BEST_FPERIOD_OVERRIDE=FY","FILING_STATUS=MR","SCALING_FORMAT=MLN","FA_ADJUSTED=Adjusted","Sort=A","Dates=H","DateFormat=P","Fill=—","Direction=H","UseDPDF=Y")</f>
        <v>1065.5</v>
      </c>
      <c r="AT90" s="15">
        <f>_xll.BDH(C90,"EBITDA","FY 2022","FY 2022","Currency=USD","Period=FY","BEST_FPERIOD_OVERRIDE=FY","FILING_STATUS=MR","SCALING_FORMAT=MLN","FA_ADJUSTED=Adjusted","Sort=A","Dates=H","DateFormat=P","Fill=—","Direction=H","UseDPDF=Y")</f>
        <v>793.3</v>
      </c>
      <c r="AU90" s="15" t="e">
        <f ca="1">+_xll.BDP($C90,AU$15,"BEST_FPERIOD_OVERRIDE="&amp;AU$16)</f>
        <v>#NAME?</v>
      </c>
      <c r="AV90" s="15" t="e">
        <f ca="1">+_xll.BDP($C90,AV$15,"BEST_FPERIOD_OVERRIDE="&amp;AV$16)</f>
        <v>#NAME?</v>
      </c>
      <c r="AW90" s="15" t="e">
        <f ca="1">+_xll.BDP($C90,AW$15,"BEST_FPERIOD_OVERRIDE="&amp;AW$16)</f>
        <v>#NAME?</v>
      </c>
      <c r="AX90" s="15" t="e">
        <f ca="1">+_xll.BDP($C90,AX$15,"BEST_FPERIOD_OVERRIDE="&amp;AX$16)</f>
        <v>#NAME?</v>
      </c>
      <c r="AZ90" s="25">
        <f t="shared" si="318"/>
        <v>-0.58578838174273851</v>
      </c>
      <c r="BA90" s="25">
        <f t="shared" si="319"/>
        <v>1.668419734535437</v>
      </c>
      <c r="BB90" s="25">
        <f t="shared" si="320"/>
        <v>-0.25546691694040358</v>
      </c>
      <c r="BC90" s="25" t="e">
        <f t="shared" ca="1" si="321"/>
        <v>#NAME?</v>
      </c>
      <c r="BD90" s="25" t="e">
        <f t="shared" ca="1" si="322"/>
        <v>#NAME?</v>
      </c>
      <c r="BE90" s="25" t="e">
        <f t="shared" ca="1" si="323"/>
        <v>#NAME?</v>
      </c>
      <c r="BF90" s="25" t="e">
        <f t="shared" ca="1" si="360"/>
        <v>#NAME?</v>
      </c>
      <c r="BG90" s="25" t="e">
        <f t="shared" ca="1" si="324"/>
        <v>#NAME?</v>
      </c>
      <c r="BH90" s="25">
        <f t="shared" si="325"/>
        <v>6.9748946792032918E-2</v>
      </c>
      <c r="BJ90" s="25">
        <f t="shared" si="326"/>
        <v>0.15331032618203216</v>
      </c>
      <c r="BK90" s="25">
        <f t="shared" si="327"/>
        <v>8.4636907032939079E-2</v>
      </c>
      <c r="BL90" s="25">
        <f t="shared" si="328"/>
        <v>0.23013456014168773</v>
      </c>
      <c r="BM90" s="25">
        <f t="shared" si="329"/>
        <v>0.14955508634341302</v>
      </c>
      <c r="BN90" s="25" t="e">
        <f t="shared" ca="1" si="330"/>
        <v>#NAME?</v>
      </c>
      <c r="BO90" s="25" t="e">
        <f t="shared" ca="1" si="331"/>
        <v>#NAME?</v>
      </c>
      <c r="BP90" s="25" t="e">
        <f t="shared" ca="1" si="331"/>
        <v>#NAME?</v>
      </c>
      <c r="BQ90" s="25" t="e">
        <f t="shared" ca="1" si="332"/>
        <v>#NAME?</v>
      </c>
      <c r="BR90" s="15">
        <f>_xll.BDH(C90,"EARN_FOR_COMMON","FY 2009","FY 2009","Currency=USD","Period=FY","BEST_FPERIOD_OVERRIDE=FY","FILING_STATUS=MR","SCALING_FORMAT=MLN","FA_ADJUSTED=Adjusted","Sort=A","Dates=H","DateFormat=P","Fill=—","Direction=H","UseDPDF=Y")</f>
        <v>143.23500000000001</v>
      </c>
      <c r="BS90" s="15">
        <f>_xll.BDH(C90,"EARN_FOR_COMMON","FY 2019","FY 2019","Currency=USD","Period=FY","BEST_FPERIOD_OVERRIDE=FY","FILING_STATUS=MR","SCALING_FORMAT=MLN","FA_ADJUSTED=Adjusted","Sort=A","Dates=H","DateFormat=P","Fill=—","Direction=H","UseDPDF=Y")</f>
        <v>-816.97550000000001</v>
      </c>
      <c r="BT90" s="15">
        <f>_xll.BDH(C90,"EARN_FOR_COMMON","FY 2020","FY 2020","Currency=USD","Period=FY","BEST_FPERIOD_OVERRIDE=FY","FILING_STATUS=MR","SCALING_FORMAT=MLN","FA_ADJUSTED=Adjusted","Sort=A","Dates=H","DateFormat=P","Fill=—","Direction=H","UseDPDF=Y")</f>
        <v>-521.54719999999998</v>
      </c>
      <c r="BU90" s="15">
        <f>_xll.BDH(C90,"EARN_FOR_COMMON","FY 2021","FY 2021","Currency=USD","Period=FY","BEST_FPERIOD_OVERRIDE=FY","FILING_STATUS=MR","SCALING_FORMAT=MLN","FA_ADJUSTED=Adjusted","Sort=A","Dates=H","DateFormat=P","Fill=—","Direction=H","UseDPDF=Y")</f>
        <v>115.5467</v>
      </c>
      <c r="BV90" s="15">
        <f>_xll.BDH(C90,"EARN_FOR_COMMON","FY 2022","FY 2022","Currency=USD","Period=FY","BEST_FPERIOD_OVERRIDE=FY","FILING_STATUS=MR","SCALING_FORMAT=MLN","FA_ADJUSTED=Adjusted","Sort=A","Dates=H","DateFormat=P","Fill=—","Direction=H","UseDPDF=Y")</f>
        <v>263.0548</v>
      </c>
      <c r="BW90" s="15" t="e">
        <f ca="1">+_xll.BDP($C90,BW$15,"BEST_FPERIOD_OVERRIDE="&amp;BW$16)</f>
        <v>#NAME?</v>
      </c>
      <c r="BX90" s="15" t="e">
        <f ca="1">+_xll.BDP($C90,BX$15,"BEST_FPERIOD_OVERRIDE="&amp;BX$16)</f>
        <v>#NAME?</v>
      </c>
      <c r="BY90" s="15" t="e">
        <f ca="1">+_xll.BDP($C90,BY$15,"BEST_FPERIOD_OVERRIDE="&amp;BY$16)</f>
        <v>#NAME?</v>
      </c>
      <c r="BZ90" s="15" t="e">
        <f ca="1">+_xll.BDP($C90,BZ$15,"BEST_FPERIOD_OVERRIDE="&amp;BZ$16)</f>
        <v>#NAME?</v>
      </c>
      <c r="CB90" s="25">
        <f t="shared" si="333"/>
        <v>-0.36161219032884095</v>
      </c>
      <c r="CC90" s="25">
        <f t="shared" si="334"/>
        <v>-1.2215460077247084</v>
      </c>
      <c r="CD90" s="25">
        <f t="shared" si="335"/>
        <v>1.2766102363806149</v>
      </c>
      <c r="CE90" s="25" t="e">
        <f t="shared" ca="1" si="336"/>
        <v>#NAME?</v>
      </c>
      <c r="CF90" s="25" t="e">
        <f t="shared" ca="1" si="337"/>
        <v>#NAME?</v>
      </c>
      <c r="CG90" s="25" t="e">
        <f t="shared" ca="1" si="338"/>
        <v>#NAME?</v>
      </c>
      <c r="CH90" s="25" t="e">
        <f t="shared" ca="1" si="361"/>
        <v>#NAME?</v>
      </c>
      <c r="CI90" s="25" t="e">
        <f t="shared" ca="1" si="339"/>
        <v>#NAME?</v>
      </c>
      <c r="CJ90" s="25" t="e">
        <f t="shared" si="340"/>
        <v>#NUM!</v>
      </c>
      <c r="CM90" s="25">
        <f t="shared" si="362"/>
        <v>-0.12992819542295522</v>
      </c>
      <c r="CN90" s="25">
        <f t="shared" si="363"/>
        <v>-0.11054881512569417</v>
      </c>
      <c r="CO90" s="25">
        <f t="shared" si="364"/>
        <v>2.4956629732823605E-2</v>
      </c>
      <c r="CP90" s="25">
        <f t="shared" si="365"/>
        <v>4.9591810572355031E-2</v>
      </c>
      <c r="CQ90" s="25" t="e">
        <f t="shared" ca="1" si="366"/>
        <v>#NAME?</v>
      </c>
      <c r="CR90" s="25" t="e">
        <f t="shared" ca="1" si="367"/>
        <v>#NAME?</v>
      </c>
      <c r="CS90" s="25" t="e">
        <f t="shared" ca="1" si="368"/>
        <v>#NAME?</v>
      </c>
      <c r="CT90" s="15" t="e">
        <f t="shared" ca="1" si="369"/>
        <v>#NAME?</v>
      </c>
      <c r="CU90" s="25">
        <f>_xll.BDH($C90,"RETURN_ON_INV_CAPITAL","FY 2019","FY 2019","Currency=USD","Period=FY","BEST_FPERIOD_OVERRIDE=FY","FILING_STATUS=MR","FA_ADJUSTED=GAAP","Sort=A","Dates=H","DateFormat=P","Fill=—","Direction=H","UseDPDF=Y")/100</f>
        <v>-0.23844000000000001</v>
      </c>
      <c r="CV90" s="25">
        <f>_xll.BDH($C90,"RETURN_ON_INV_CAPITAL","FY 2020","FY 2020","Currency=USD","Period=FY","BEST_FPERIOD_OVERRIDE=FY","FILING_STATUS=MR","FA_ADJUSTED=GAAP","Sort=A","Dates=H","DateFormat=P","Fill=—","Direction=H","UseDPDF=Y")/100</f>
        <v>-7.2311E-2</v>
      </c>
      <c r="CW90" s="25">
        <f>_xll.BDH($C90,"RETURN_ON_INV_CAPITAL","FY 2021","FY 2021","Currency=USD","Period=FY","BEST_FPERIOD_OVERRIDE=FY","FILING_STATUS=MR","FA_ADJUSTED=GAAP","Sort=A","Dates=H","DateFormat=P","Fill=—","Direction=H","UseDPDF=Y")/100</f>
        <v>7.4770000000000001E-3</v>
      </c>
      <c r="CX90" s="25">
        <f>_xll.BDH(C90,"RETURN_COM_EQY","FY 2022","FY 2022","Currency=USD","Period=FY","BEST_FPERIOD_OVERRIDE=FY","FILING_STATUS=MR","FA_ADJUSTED=GAAP","Sort=A","Dates=H","DateFormat=P","Fill=—","Direction=H","UseDPDF=Y")/100</f>
        <v>3.9562E-2</v>
      </c>
      <c r="CZ90" s="15">
        <f>_xll.BDH($C90,"RETURN_COM_EQY","FY 2019","FY 2019","Currency=USD","Period=FY","BEST_FPERIOD_OVERRIDE=FY","FILING_STATUS=MR","FA_ADJUSTED=GAAP","Sort=A","Dates=H","DateFormat=P","Fill=—","Direction=H","UseDPDF=Y")/100</f>
        <v>-0.56327199999999999</v>
      </c>
      <c r="DA90" s="15">
        <f>_xll.BDH($C90,"RETURN_COM_EQY","FY 2020","FY 2020","Currency=USD","Period=FY","BEST_FPERIOD_OVERRIDE=FY","FILING_STATUS=MR","FA_ADJUSTED=GAAP","Sort=A","Dates=H","DateFormat=P","Fill=—","Direction=H","UseDPDF=Y")/100</f>
        <v>-0.24393599999999999</v>
      </c>
      <c r="DB90" s="15">
        <f>_xll.BDH($C90,"RETURN_COM_EQY","FY 2021","FY 2021","Currency=USD","Period=FY","BEST_FPERIOD_OVERRIDE=FY","FILING_STATUS=MR","FA_ADJUSTED=GAAP","Sort=A","Dates=H","DateFormat=P","Fill=—","Direction=H","UseDPDF=Y")/100</f>
        <v>-0.11865600000000001</v>
      </c>
      <c r="DC90" s="25">
        <f>_xll.BDH(C90,"RETURN_COM_EQY","FY 2022","FY 2022","Currency=USD","Period=FY","BEST_FPERIOD_OVERRIDE=FY","FILING_STATUS=MR","FA_ADJUSTED=GAAP","Sort=A","Dates=H","DateFormat=P","Fill=—","Direction=H","UseDPDF=Y")</f>
        <v>3.9561999999999999</v>
      </c>
      <c r="DD90" s="15" t="e">
        <f ca="1">(_xll.BDP(C90,"BEST_ROE","best_fperiod_override=23Y"))/100</f>
        <v>#NAME?</v>
      </c>
      <c r="DF90" s="25" t="e">
        <f ca="1">(_xll.BDP($C90,"BEST_DIV_YLD","best_fperiod_override=19Y"))/100</f>
        <v>#NAME?</v>
      </c>
      <c r="DG90" s="25" t="e">
        <f ca="1">(_xll.BDP($C90,"BEST_DIV_YLD","best_fperiod_override=20Y"))/100</f>
        <v>#NAME?</v>
      </c>
      <c r="DH90" s="25" t="e">
        <f ca="1">(_xll.BDP($C90,"BEST_DIV_YLD","best_fperiod_override=21Y"))/100</f>
        <v>#NAME?</v>
      </c>
      <c r="DI90" s="25" t="e">
        <f ca="1">(_xll.BDP($C90,"BEST_DIV_YLD","best_fperiod_override=22Y"))/100</f>
        <v>#NAME?</v>
      </c>
      <c r="DJ90" s="25" t="e">
        <f ca="1">(_xll.BDP($C90,"BEST_DIV_YLD","best_fperiod_override=23Y"))/100</f>
        <v>#NAME?</v>
      </c>
      <c r="DL90" s="48" t="e" cm="1">
        <f t="array" aca="1" ref="DL90" ca="1">_xll.BDP($C90,$DL$12)/1000</f>
        <v>#NAME?</v>
      </c>
      <c r="DM90" s="48" t="e" cm="1">
        <f t="array" aca="1" ref="DM90" ca="1">_xll.BDP($C90,$DL$13)*1000</f>
        <v>#NAME?</v>
      </c>
      <c r="DN90" s="48" t="e">
        <f t="shared" ca="1" si="341"/>
        <v>#NAME?</v>
      </c>
      <c r="DO90" s="48" t="e" cm="1">
        <f t="array" aca="1" ref="DO90" ca="1">_xll.BDP($C90,$DL$15)*1000</f>
        <v>#NAME?</v>
      </c>
      <c r="DQ90" s="15" t="e" cm="1">
        <f t="array" aca="1" ref="DQ90" ca="1">_xll.BDP(C90,"WACC")</f>
        <v>#NAME?</v>
      </c>
      <c r="DR90" s="15" t="e" cm="1">
        <f t="array" aca="1" ref="DR90" ca="1">_xll.BDP(C90,"WACC_COST_EQUITY")</f>
        <v>#NAME?</v>
      </c>
      <c r="DS90" s="15" t="e" cm="1">
        <f t="array" aca="1" ref="DS90" ca="1">_xll.BDP(C90,"WACC_COST_EQUITY")</f>
        <v>#NAME?</v>
      </c>
      <c r="DU90" s="15" t="e" cm="1">
        <f t="array" aca="1" ref="DU90" ca="1">_xll.BDP(C90,"BEST_PE_RATIO")</f>
        <v>#NAME?</v>
      </c>
      <c r="DV90" s="15" t="e" cm="1">
        <f t="array" aca="1" ref="DV90" ca="1">_xll.BDP(C90,"FIVE_YR_AVG_PRICE_EARNINGS")</f>
        <v>#NAME?</v>
      </c>
      <c r="DW90" s="15" t="e" cm="1">
        <f t="array" aca="1" ref="DW90" ca="1">_xll.BDP(C90,"10_YEAR_MOVING_AVERAGE_PE")</f>
        <v>#NAME?</v>
      </c>
      <c r="DY90" s="15" t="e" cm="1">
        <f t="array" aca="1" ref="DY90" ca="1">_xll.BDP(C90,"BEST_CUR_EV_TO_EBITDA")</f>
        <v>#NAME?</v>
      </c>
      <c r="DZ90" s="15" t="e" cm="1">
        <f t="array" aca="1" ref="DZ90" ca="1">_xll.BDP(C90,"FIVE_YEAR_AVG_EV_TO_T12_EBITDA")</f>
        <v>#NAME?</v>
      </c>
      <c r="EB90" s="15" t="e" cm="1">
        <f t="array" aca="1" ref="EB90" ca="1">_xll.BDP(C90,"BEST_PX_BPS_RATIO")</f>
        <v>#NAME?</v>
      </c>
      <c r="EC90" s="15" t="e" cm="1">
        <f t="array" aca="1" ref="EC90" ca="1">_xll.BDP(C90,"FIVE_YEAR_AVG_PRICE_BOOK")</f>
        <v>#NAME?</v>
      </c>
      <c r="ED90" s="15" t="e" cm="1">
        <f t="array" aca="1" ref="ED90" ca="1">_xll.BDP(C90,"EV_TO_T12M_SALES")</f>
        <v>#NAME?</v>
      </c>
      <c r="EE90" s="15" t="e" cm="1">
        <f t="array" aca="1" ref="EE90" ca="1">_xll.BDP(C90,"AVERAGE_EV_TO_T12M_SALES")</f>
        <v>#NAME?</v>
      </c>
      <c r="EF90" s="15" t="e">
        <f ca="1">_xll.BDP(C90,"BEST_CURRENT_EV_BEST_SALES","best_fperiod_override=23Y")</f>
        <v>#NAME?</v>
      </c>
      <c r="EH90" s="15" t="e" cm="1">
        <f t="array" aca="1" ref="EH90" ca="1">_xll.BDP(C90,"CF_FREE_CASH_FLOW")</f>
        <v>#NAME?</v>
      </c>
      <c r="EI90" s="15" t="e" cm="1">
        <f t="array" aca="1" ref="EI90" ca="1">_xll.BDP(C90,"FREE_CASH_FLOW_YIELD")/100</f>
        <v>#NAME?</v>
      </c>
      <c r="EJ90" s="15" t="e" cm="1">
        <f t="array" aca="1" ref="EJ90" ca="1">_xll.BDP(C90,"TRAIL_12M_FREE_CASH_FLOW_PER_SH")</f>
        <v>#NAME?</v>
      </c>
      <c r="EL90" s="15" t="e" cm="1">
        <f t="array" aca="1" ref="EL90" ca="1">_xll.BDP(C90,"CF_CASH_FROM_OPER")</f>
        <v>#NAME?</v>
      </c>
      <c r="EM90" s="15" t="e" cm="1">
        <f t="array" aca="1" ref="EM90" ca="1">_xll.BDP(C90,"CF_CASH_FROM_INV_ACT")</f>
        <v>#NAME?</v>
      </c>
      <c r="EN90" s="15" t="e" cm="1">
        <f t="array" aca="1" ref="EN90" ca="1">_xll.BDP(C90,"CF_CASH_FROM_FNC_ACT")</f>
        <v>#NAME?</v>
      </c>
      <c r="EP90" s="15" t="e" cm="1">
        <f t="array" aca="1" ref="EP90" ca="1">_xll.BDP(C90,"TOT_ANALYST_REC")</f>
        <v>#NAME?</v>
      </c>
      <c r="EQ90" s="15" t="e" cm="1">
        <f t="array" aca="1" ref="EQ90" ca="1">_xll.BDP(C90,"TOT_BUY_REC")</f>
        <v>#NAME?</v>
      </c>
      <c r="ER90" s="15" t="e" cm="1">
        <f t="array" aca="1" ref="ER90" ca="1">_xll.BDP(C90,"TOT_HOLD_REC")</f>
        <v>#NAME?</v>
      </c>
      <c r="ES90" s="15" t="e" cm="1">
        <f t="array" aca="1" ref="ES90" ca="1">_xll.BDP(C90,"TOT_SELL_REC")</f>
        <v>#NAME?</v>
      </c>
      <c r="ET90" s="15" t="e" cm="1">
        <f t="array" aca="1" ref="ET90" ca="1">_xll.BDP(C90,"EQY_REC_CONS")</f>
        <v>#NAME?</v>
      </c>
      <c r="EV90" s="15" t="e" cm="1">
        <f t="array" aca="1" ref="EV90" ca="1">_xll.BDP(C90,"BEST_TARGET_HI")</f>
        <v>#NAME?</v>
      </c>
      <c r="EW90" s="15" t="e" cm="1">
        <f t="array" aca="1" ref="EW90" ca="1">_xll.BDP(C90,"BEST_TARGET_LO")</f>
        <v>#NAME?</v>
      </c>
      <c r="EX90" s="15" t="e" cm="1">
        <f t="array" aca="1" ref="EX90" ca="1">_xll.BDP(C90,"BEST_TARGET_MEDIAN")</f>
        <v>#NAME?</v>
      </c>
      <c r="EZ90" s="15" t="e" cm="1">
        <f t="array" aca="1" ref="EZ90" ca="1">_xll.BDP(C90,"BEST_TARGET_1WK_CHG")</f>
        <v>#NAME?</v>
      </c>
      <c r="FA90" s="15" t="e" cm="1">
        <f t="array" aca="1" ref="FA90" ca="1">_xll.BDP(C90,"BEST_TARGET_4WK_CHG")</f>
        <v>#NAME?</v>
      </c>
      <c r="FB90" s="15" t="e" cm="1">
        <f t="array" aca="1" ref="FB90" ca="1">_xll.BDP(C90,"BEST_TARGET_3MO_CHG")</f>
        <v>#NAME?</v>
      </c>
      <c r="FC90" s="15" t="e" cm="1">
        <f t="array" aca="1" ref="FC90" ca="1">_xll.BDP(C90,"BEST_TARGET_6MO_CHG")</f>
        <v>#NAME?</v>
      </c>
      <c r="FE90" s="15" t="e" cm="1">
        <f t="array" aca="1" ref="FE90" ca="1">_xll.BDP(C90,"ANNOUNCEMENT_DT")</f>
        <v>#NAME?</v>
      </c>
      <c r="FF90" s="15" t="e" cm="1">
        <f t="array" aca="1" ref="FF90" ca="1">_xll.BDP(C90,"EXPECTED_REPORT_DT")</f>
        <v>#NAME?</v>
      </c>
      <c r="FG90" s="15" t="e" cm="1">
        <f t="array" aca="1" ref="FG90" ca="1">_xll.BDP(C90,"EARNINGS_RELATED_IMPLIED_MOVE")</f>
        <v>#NAME?</v>
      </c>
      <c r="FI90" s="15" t="e" cm="1">
        <f t="array" aca="1" ref="FI90" ca="1">_xll.BDP(C90,"SALES_SURPRISE_LAST_QTR")</f>
        <v>#NAME?</v>
      </c>
      <c r="FJ90" s="15" t="e" cm="1">
        <f t="array" aca="1" ref="FJ90" ca="1">_xll.BDP(C90,"EPS_SURPRISE_LAST_QTR")</f>
        <v>#NAME?</v>
      </c>
      <c r="FL90" s="15" t="e">
        <f ca="1">(_xll.BDP(C90,"VOLUME_AVG_5D"))/1000</f>
        <v>#NAME?</v>
      </c>
      <c r="FM90" s="15" t="e">
        <f ca="1">(_xll.BDP(C90,"VOLUME_AVG_3M"))/1000</f>
        <v>#NAME?</v>
      </c>
      <c r="FN90" s="15" t="e">
        <f ca="1">(_xll.BDP(C90,"VOLUME_AVG_6M"))/1000</f>
        <v>#NAME?</v>
      </c>
      <c r="FP90" s="15" t="e" cm="1">
        <f t="array" aca="1" ref="FP90" ca="1">_xll.BDP(C90,"CIE_DES")</f>
        <v>#NAME?</v>
      </c>
      <c r="FQ90" s="15" t="s">
        <v>915</v>
      </c>
      <c r="FS90" s="15" t="e" cm="1">
        <f t="array" aca="1" ref="FS90" ca="1">_xll.BDP(C90,"HIGH_52WEEK")</f>
        <v>#NAME?</v>
      </c>
      <c r="FT90" s="15" t="e" cm="1">
        <f t="array" aca="1" ref="FT90" ca="1">_xll.BDP(C90,"LOW_52WEEK")</f>
        <v>#NAME?</v>
      </c>
      <c r="FV90" s="15" t="e" cm="1">
        <f t="array" aca="1" ref="FV90" ca="1">_xll.BDP(C90,"CHG_PCT_WTD")</f>
        <v>#NAME?</v>
      </c>
      <c r="FW90" s="15" t="e" cm="1">
        <f t="array" aca="1" ref="FW90" ca="1">_xll.BDP(C90,"CHG_PCT_MTD")</f>
        <v>#NAME?</v>
      </c>
      <c r="FX90" s="15" t="e" cm="1">
        <f t="array" aca="1" ref="FX90" ca="1">_xll.BDP(C90,"CHG_PCT_YTD")</f>
        <v>#NAME?</v>
      </c>
      <c r="FY90" s="15" t="e" cm="1">
        <f t="array" aca="1" ref="FY90" ca="1">_xll.BDP(C90,"CHG_PCT_1YR")</f>
        <v>#NAME?</v>
      </c>
      <c r="GA90" s="15" t="e">
        <f ca="1">_xll.BDP($C90,"BEST_NET_DEBT","best_fperiod_override=19Y")</f>
        <v>#NAME?</v>
      </c>
      <c r="GB90" s="15" t="e">
        <f ca="1">_xll.BDP($C90,"BEST_NET_DEBT","best_fperiod_override=20Y")</f>
        <v>#NAME?</v>
      </c>
      <c r="GC90" s="15" t="e">
        <f ca="1">_xll.BDP($C90,"BEST_NET_DEBT","best_fperiod_override=21Y")</f>
        <v>#NAME?</v>
      </c>
      <c r="GD90" s="15" t="e">
        <f ca="1">_xll.BDP($C90,"BEST_NET_DEBT","best_fperiod_override=22Y")</f>
        <v>#NAME?</v>
      </c>
      <c r="GE90" s="15" t="e">
        <f ca="1">_xll.BDP($C90,"BEST_NET_DEBT","best_fperiod_override=23Y")</f>
        <v>#NAME?</v>
      </c>
      <c r="GG90" s="15" t="e">
        <f t="shared" ca="1" si="342"/>
        <v>#NAME?</v>
      </c>
      <c r="GH90" s="15" t="e">
        <f t="shared" ca="1" si="343"/>
        <v>#NAME?</v>
      </c>
      <c r="GI90" s="15" t="e">
        <f t="shared" ca="1" si="344"/>
        <v>#NAME?</v>
      </c>
      <c r="GJ90" s="15" t="e">
        <f t="shared" ca="1" si="345"/>
        <v>#NAME?</v>
      </c>
      <c r="GK90" s="15" t="e">
        <f t="shared" ca="1" si="346"/>
        <v>#NAME?</v>
      </c>
      <c r="GM90" s="15" t="e" cm="1">
        <f t="array" aca="1" ref="GM90" ca="1">_xll.BDP(C90,"NET_DEBT_TO_EBITDA")</f>
        <v>#NAME?</v>
      </c>
      <c r="GN90" s="15" t="e" cm="1">
        <f t="array" aca="1" ref="GN90" ca="1">_xll.BDP(C90,"EBIT_TO_INT_EXP")</f>
        <v>#NAME?</v>
      </c>
      <c r="GO90" s="15" t="e" cm="1">
        <f t="array" aca="1" ref="GO90" ca="1">_xll.BDP(C90,"TOT_DEBT_TO_TOT_EQY")</f>
        <v>#NAME?</v>
      </c>
      <c r="GP90" s="15" t="e" cm="1">
        <f t="array" aca="1" ref="GP90" ca="1">_xll.BDP(C90,"TOT_DEBT_TO_TOT_ASSET")</f>
        <v>#NAME?</v>
      </c>
      <c r="GQ90" s="15" t="e" cm="1">
        <f t="array" aca="1" ref="GQ90" ca="1">_xll.BDP(C90,"ALTMAN_Z_SCORE")</f>
        <v>#NAME?</v>
      </c>
      <c r="GR90" s="15" t="e" cm="1">
        <f t="array" aca="1" ref="GR90" ca="1">_xll.BDP(C90,"CASH_%_CURRENT_MARKET_CAP")</f>
        <v>#NAME?</v>
      </c>
      <c r="GS90" s="15" t="e" cm="1">
        <f t="array" aca="1" ref="GS90" ca="1">_xll.BDP(C90,"CASH_TO_TOT_ASSET")</f>
        <v>#NAME?</v>
      </c>
      <c r="GU90" s="15" t="e" cm="1">
        <f t="array" aca="1" ref="GU90" ca="1">_xll.BDP(C90,"BOARD_SIZE")</f>
        <v>#NAME?</v>
      </c>
      <c r="GV90" s="15" t="e" cm="1">
        <f t="array" aca="1" ref="GV90" ca="1">_xll.BDP(C90,"PCT_INDEPENDENT_DIRECTORS")</f>
        <v>#NAME?</v>
      </c>
      <c r="GW90" s="15" t="e" cm="1">
        <f t="array" aca="1" ref="GW90" ca="1">_xll.BDP(C90,"BOARD_MEETING_ATTENDANCE_PCT")</f>
        <v>#NAME?</v>
      </c>
      <c r="GX90" s="15" t="e" cm="1">
        <f t="array" aca="1" ref="GX90" ca="1">_xll.BDP(C90,"BOARD_MEETINGS_PER_YR")</f>
        <v>#NAME?</v>
      </c>
      <c r="GY90" s="15" t="e" cm="1">
        <f t="array" aca="1" ref="GY90" ca="1">_xll.BDP(C90,"NUMBER_OF_WOMEN_ON_BOARD")</f>
        <v>#NAME?</v>
      </c>
      <c r="GZ90" s="15" t="e" cm="1">
        <f t="array" aca="1" ref="GZ90" ca="1">_xll.BDP(C90,"BOARD_AVERAGE_TENURE")</f>
        <v>#NAME?</v>
      </c>
      <c r="HA90" s="15" t="e" cm="1">
        <f t="array" aca="1" ref="HA90" ca="1">_xll.BDP(C90,"BOARD_AVERAGE_AGE")</f>
        <v>#NAME?</v>
      </c>
      <c r="HC90" s="15" t="e" cm="1">
        <f t="array" aca="1" ref="HC90" ca="1">_xll.BDP(C90,"TOT_COMP_AW_TO_CEO_&amp;_EQUIV")</f>
        <v>#NAME?</v>
      </c>
      <c r="HD90" s="15" t="e" cm="1">
        <f t="array" aca="1" ref="HD90" ca="1">_xll.BDP(C90,"TOT_COMPENSATION_AW_TO_EXECS")</f>
        <v>#NAME?</v>
      </c>
      <c r="HE90" s="15" t="e" cm="1">
        <f t="array" aca="1" ref="HE90" ca="1">_xll.BDP(C90,"CF_STOCK_BASED_COMPENSATION")</f>
        <v>#NAME?</v>
      </c>
      <c r="HF90" s="15" t="e" cm="1">
        <f t="array" aca="1" ref="HF90" ca="1">_xll.BDP(C90,"AVERAGE_BOD_TOTAL_COMPENSATION")</f>
        <v>#NAME?</v>
      </c>
      <c r="HH90" s="15" t="e" cm="1">
        <f t="array" aca="1" ref="HH90" ca="1">_xll.BDP(C90,"ISS_QUALITYSCORE")</f>
        <v>#NAME?</v>
      </c>
      <c r="HK90" s="15" t="e" cm="1">
        <f t="array" aca="1" ref="HK90" ca="1">_xll.BDP(C90,"EQY_SH_OUT")</f>
        <v>#NAME?</v>
      </c>
      <c r="HL90" s="15" t="e">
        <f t="shared" ca="1" si="347"/>
        <v>#NAME?</v>
      </c>
      <c r="HN90" s="15">
        <v>8.5</v>
      </c>
      <c r="HO90" s="15">
        <v>2</v>
      </c>
      <c r="HP90" s="39" t="e">
        <f t="shared" ca="1" si="348"/>
        <v>#NAME?</v>
      </c>
      <c r="HQ90" s="15" t="e">
        <f t="shared" ca="1" si="349"/>
        <v>#NAME?</v>
      </c>
      <c r="HS90" s="15" t="e">
        <f t="shared" ca="1" si="370"/>
        <v>#NAME?</v>
      </c>
      <c r="HU90" s="15" t="e">
        <f t="shared" ca="1" si="350"/>
        <v>#NAME?</v>
      </c>
      <c r="HW90" s="15" t="e">
        <f t="shared" ca="1" si="371"/>
        <v>#NAME?</v>
      </c>
      <c r="HY90" s="39" t="e">
        <f t="shared" ca="1" si="351"/>
        <v>#NAME?</v>
      </c>
      <c r="IA90" s="15" t="e">
        <f t="shared" ca="1" si="352"/>
        <v>#NAME?</v>
      </c>
      <c r="IB90" s="15" t="e">
        <f t="shared" ca="1" si="353"/>
        <v>#NAME?</v>
      </c>
      <c r="IC90" s="15" t="e">
        <f t="shared" ca="1" si="354"/>
        <v>#NAME?</v>
      </c>
      <c r="ID90" s="15" t="e">
        <f t="shared" ca="1" si="355"/>
        <v>#NAME?</v>
      </c>
      <c r="IE90" s="39" t="e">
        <f t="shared" ca="1" si="356"/>
        <v>#NAME?</v>
      </c>
      <c r="IF90" s="39" t="e">
        <f t="shared" si="357"/>
        <v>#NUM!</v>
      </c>
      <c r="IG90" s="39" t="e">
        <f t="shared" ca="1" si="358"/>
        <v>#NAME?</v>
      </c>
      <c r="II90" s="15">
        <f t="shared" si="372"/>
        <v>71</v>
      </c>
    </row>
    <row r="91" spans="1:243">
      <c r="A91" s="15">
        <f t="shared" si="373"/>
        <v>71</v>
      </c>
      <c r="B91" s="15" t="s">
        <v>146</v>
      </c>
      <c r="C91" s="15" t="s">
        <v>557</v>
      </c>
      <c r="D91" s="15" t="s">
        <v>145</v>
      </c>
      <c r="E91" s="15" t="str">
        <f t="shared" si="306"/>
        <v>COWC34</v>
      </c>
      <c r="F91" s="15">
        <f t="shared" si="307"/>
        <v>71</v>
      </c>
      <c r="G91" s="15" t="str">
        <f t="shared" si="308"/>
        <v>Costco Wholesale Corp</v>
      </c>
      <c r="H91" s="24">
        <v>8.2629899999999996E-3</v>
      </c>
      <c r="I91" s="15" t="e" cm="1">
        <f t="array" aca="1" ref="I91" ca="1">_xll.BDP(C91,"GICS_SECTOR_NAME")</f>
        <v>#NAME?</v>
      </c>
      <c r="J91" s="15" t="e">
        <f t="shared" ca="1" si="309"/>
        <v>#NAME?</v>
      </c>
      <c r="K91" s="46" t="e" cm="1">
        <f t="array" aca="1" ref="K91" ca="1">_xll.BDP(C91,"BEST_PE_RATIO")</f>
        <v>#NAME?</v>
      </c>
      <c r="L91" s="46" t="e" cm="1">
        <f t="array" aca="1" ref="L91" ca="1">_xll.BDP(C91,"px_last")</f>
        <v>#NAME?</v>
      </c>
      <c r="M91" s="15" t="e" cm="1">
        <f t="array" aca="1" ref="M91" ca="1">_xll.BDP(C91,"COUNTRY_FULL_NAME")</f>
        <v>#NAME?</v>
      </c>
      <c r="N91" s="15" t="e" cm="1">
        <f t="array" aca="1" ref="N91" ca="1">_xll.BDP(C91,"px_last")</f>
        <v>#NAME?</v>
      </c>
      <c r="O91" s="15" t="e" cm="1">
        <f t="array" aca="1" ref="O91" ca="1">_xll.BDP(C91,"CRNCY")</f>
        <v>#NAME?</v>
      </c>
      <c r="Q91" s="15" t="e" cm="1">
        <f t="array" aca="1" ref="Q91" ca="1">_xll.BDP(C91,"GICS_SECTOR_NAME")</f>
        <v>#NAME?</v>
      </c>
      <c r="R91" s="15" t="e" cm="1">
        <f t="array" aca="1" ref="R91" ca="1">_xll.BDP(C91,"GICS_INDUSTRY_NAME")</f>
        <v>#NAME?</v>
      </c>
      <c r="S91" s="15" t="e" cm="1">
        <f t="array" aca="1" ref="S91" ca="1">_xll.BDP(C91,"GICS_INDUSTRY_GROUP_NAME")</f>
        <v>#NAME?</v>
      </c>
      <c r="T91" s="15" t="e" cm="1">
        <f t="array" aca="1" ref="T91" ca="1">_xll.BDP(C91,"GICS_SUB_INDUSTRY_NAME")</f>
        <v>#NAME?</v>
      </c>
      <c r="U91" s="15" t="s">
        <v>1521</v>
      </c>
      <c r="V91" s="15">
        <f>_xll.BDH(C91,"SALES_REV_TURN","FY 2009","FY 2009","Currency=USD","Period=FY","BEST_FPERIOD_OVERRIDE=FY","FILING_STATUS=MR","SCALING_FORMAT=MLN","FA_ADJUSTED=Adjusted","Sort=A","Dates=H","DateFormat=P","Fill=—","Direction=H","UseDPDF=Y")</f>
        <v>71422</v>
      </c>
      <c r="W91" s="15">
        <f>_xll.BDH(C91,"SALES_REV_TURN","FY 2019","FY 2019","Currency=USD","Period=FY","BEST_FPERIOD_OVERRIDE=FY","FILING_STATUS=MR","SCALING_FORMAT=MLN","FA_ADJUSTED=Adjusted","Sort=A","Dates=H","DateFormat=P","Fill=—","Direction=H","UseDPDF=Y")</f>
        <v>152703</v>
      </c>
      <c r="X91" s="15">
        <f>_xll.BDH(C91,"SALES_REV_TURN","FY 2020","FY 2020","Currency=USD","Period=FY","BEST_FPERIOD_OVERRIDE=FY","FILING_STATUS=MR","SCALING_FORMAT=MLN","FA_ADJUSTED=Adjusted","Sort=A","Dates=H","DateFormat=P","Fill=—","Direction=H","UseDPDF=Y")</f>
        <v>166761</v>
      </c>
      <c r="Y91" s="15">
        <f>_xll.BDH(C91,"SALES_REV_TURN","FY 2021","FY 2021","Currency=USD","Period=FY","BEST_FPERIOD_OVERRIDE=FY","FILING_STATUS=MR","SCALING_FORMAT=MLN","FA_ADJUSTED=Adjusted","Sort=A","Dates=H","DateFormat=P","Fill=—","Direction=H","UseDPDF=Y")</f>
        <v>195929</v>
      </c>
      <c r="Z91" s="15">
        <f>_xll.BDH(C91,"SALES_REV_TURN","FY 2022","FY 2022","Currency=USD","Period=FY","BEST_FPERIOD_OVERRIDE=FY","FILING_STATUS=MR","SCALING_FORMAT=MLN","FA_ADJUSTED=Adjusted","Sort=A","Dates=H","DateFormat=P","Fill=—","Direction=H","UseDPDF=Y")</f>
        <v>226954</v>
      </c>
      <c r="AA91" s="15" t="e">
        <f ca="1">+_xll.BDP($C91,AA$15,"BEST_FPERIOD_OVERRIDE="&amp;AA$16)</f>
        <v>#NAME?</v>
      </c>
      <c r="AB91" s="15" t="e">
        <f ca="1">+_xll.BDP($C91,AB$15,"BEST_FPERIOD_OVERRIDE="&amp;AB$16)</f>
        <v>#NAME?</v>
      </c>
      <c r="AC91" s="15" t="e">
        <f ca="1">+_xll.BDP($C91,AC$15,"BEST_FPERIOD_OVERRIDE="&amp;AC$16)</f>
        <v>#NAME?</v>
      </c>
      <c r="AD91" s="15" t="e">
        <f ca="1">+_xll.BDP($C91,AD$15,"BEST_FPERIOD_OVERRIDE="&amp;AD$16)</f>
        <v>#NAME?</v>
      </c>
      <c r="AF91" s="25">
        <f t="shared" si="310"/>
        <v>9.2061059704131587E-2</v>
      </c>
      <c r="AG91" s="25">
        <f t="shared" si="311"/>
        <v>0.17490900150514799</v>
      </c>
      <c r="AH91" s="25">
        <f t="shared" si="312"/>
        <v>0.15834817714580285</v>
      </c>
      <c r="AI91" s="25" t="e">
        <f t="shared" ca="1" si="313"/>
        <v>#NAME?</v>
      </c>
      <c r="AJ91" s="25" t="e">
        <f t="shared" ca="1" si="314"/>
        <v>#NAME?</v>
      </c>
      <c r="AK91" s="25" t="e">
        <f t="shared" ca="1" si="315"/>
        <v>#NAME?</v>
      </c>
      <c r="AL91" s="25" t="e">
        <f t="shared" ca="1" si="359"/>
        <v>#NAME?</v>
      </c>
      <c r="AM91" s="25" t="e">
        <f t="shared" ca="1" si="316"/>
        <v>#NAME?</v>
      </c>
      <c r="AN91" s="25">
        <f t="shared" si="317"/>
        <v>7.8950588380621856E-2</v>
      </c>
      <c r="AP91" s="15">
        <f>_xll.BDH(C91,"EBITDA","FY 2009","FY 2009","Currency=USD","Period=FY","BEST_FPERIOD_OVERRIDE=FY","FILING_STATUS=MR","SCALING_FORMAT=MLN","FA_ADJUSTED=Adjusted","Sort=A","Dates=H","DateFormat=P","Fill=—","Direction=H","UseDPDF=Y")</f>
        <v>2513</v>
      </c>
      <c r="AQ91" s="15">
        <f>_xll.BDH(C91,"EBITDA","FY 2019","FY 2019","Currency=USD","Period=FY","BEST_FPERIOD_OVERRIDE=FY","FILING_STATUS=MR","SCALING_FORMAT=MLN","FA_ADJUSTED=Adjusted","Sort=A","Dates=H","DateFormat=P","Fill=—","Direction=H","UseDPDF=Y")</f>
        <v>6191.0253000000002</v>
      </c>
      <c r="AR91" s="15">
        <f>_xll.BDH(C91,"EBITDA","FY 2020","FY 2020","Currency=USD","Period=FY","BEST_FPERIOD_OVERRIDE=FY","FILING_STATUS=MR","SCALING_FORMAT=MLN","FA_ADJUSTED=Adjusted","Sort=A","Dates=H","DateFormat=P","Fill=—","Direction=H","UseDPDF=Y")</f>
        <v>7332</v>
      </c>
      <c r="AS91" s="15">
        <f>_xll.BDH(C91,"EBITDA","FY 2021","FY 2021","Currency=USD","Period=FY","BEST_FPERIOD_OVERRIDE=FY","FILING_STATUS=MR","SCALING_FORMAT=MLN","FA_ADJUSTED=Adjusted","Sort=A","Dates=H","DateFormat=P","Fill=—","Direction=H","UseDPDF=Y")</f>
        <v>9384</v>
      </c>
      <c r="AT91" s="15">
        <f>_xll.BDH(C91,"EBITDA","FY 2022","FY 2022","Currency=USD","Period=FY","BEST_FPERIOD_OVERRIDE=FY","FILING_STATUS=MR","SCALING_FORMAT=MLN","FA_ADJUSTED=Adjusted","Sort=A","Dates=H","DateFormat=P","Fill=—","Direction=H","UseDPDF=Y")</f>
        <v>10185</v>
      </c>
      <c r="AU91" s="15" t="e">
        <f ca="1">+_xll.BDP($C91,AU$15,"BEST_FPERIOD_OVERRIDE="&amp;AU$16)</f>
        <v>#NAME?</v>
      </c>
      <c r="AV91" s="15" t="e">
        <f ca="1">+_xll.BDP($C91,AV$15,"BEST_FPERIOD_OVERRIDE="&amp;AV$16)</f>
        <v>#NAME?</v>
      </c>
      <c r="AW91" s="15" t="e">
        <f ca="1">+_xll.BDP($C91,AW$15,"BEST_FPERIOD_OVERRIDE="&amp;AW$16)</f>
        <v>#NAME?</v>
      </c>
      <c r="AX91" s="15" t="e">
        <f ca="1">+_xll.BDP($C91,AX$15,"BEST_FPERIOD_OVERRIDE="&amp;AX$16)</f>
        <v>#NAME?</v>
      </c>
      <c r="AZ91" s="25">
        <f t="shared" si="318"/>
        <v>0.1842949503049196</v>
      </c>
      <c r="BA91" s="25">
        <f t="shared" si="319"/>
        <v>0.27986906710310966</v>
      </c>
      <c r="BB91" s="25">
        <f t="shared" si="320"/>
        <v>8.5358056265984583E-2</v>
      </c>
      <c r="BC91" s="25" t="e">
        <f t="shared" ca="1" si="321"/>
        <v>#NAME?</v>
      </c>
      <c r="BD91" s="25" t="e">
        <f t="shared" ca="1" si="322"/>
        <v>#NAME?</v>
      </c>
      <c r="BE91" s="25" t="e">
        <f t="shared" ca="1" si="323"/>
        <v>#NAME?</v>
      </c>
      <c r="BF91" s="25" t="e">
        <f t="shared" ca="1" si="360"/>
        <v>#NAME?</v>
      </c>
      <c r="BG91" s="25" t="e">
        <f t="shared" ca="1" si="324"/>
        <v>#NAME?</v>
      </c>
      <c r="BH91" s="25">
        <f t="shared" si="325"/>
        <v>9.4351932127518801E-2</v>
      </c>
      <c r="BJ91" s="25">
        <f t="shared" si="326"/>
        <v>4.054291860670714E-2</v>
      </c>
      <c r="BK91" s="25">
        <f t="shared" si="327"/>
        <v>4.3967114613128966E-2</v>
      </c>
      <c r="BL91" s="25">
        <f t="shared" si="328"/>
        <v>4.7894900703826383E-2</v>
      </c>
      <c r="BM91" s="25">
        <f t="shared" si="329"/>
        <v>4.4876935414224911E-2</v>
      </c>
      <c r="BN91" s="25" t="e">
        <f t="shared" ca="1" si="330"/>
        <v>#NAME?</v>
      </c>
      <c r="BO91" s="25" t="e">
        <f t="shared" ca="1" si="331"/>
        <v>#NAME?</v>
      </c>
      <c r="BP91" s="25" t="e">
        <f t="shared" ca="1" si="331"/>
        <v>#NAME?</v>
      </c>
      <c r="BQ91" s="25" t="e">
        <f t="shared" ca="1" si="332"/>
        <v>#NAME?</v>
      </c>
      <c r="BR91" s="15">
        <f>_xll.BDH(C91,"EARN_FOR_COMMON","FY 2009","FY 2009","Currency=USD","Period=FY","BEST_FPERIOD_OVERRIDE=FY","FILING_STATUS=MR","SCALING_FORMAT=MLN","FA_ADJUSTED=Adjusted","Sort=A","Dates=H","DateFormat=P","Fill=—","Direction=H","UseDPDF=Y")</f>
        <v>1091.2</v>
      </c>
      <c r="BS91" s="15">
        <f>_xll.BDH(C91,"EARN_FOR_COMMON","FY 2019","FY 2019","Currency=USD","Period=FY","BEST_FPERIOD_OVERRIDE=FY","FILING_STATUS=MR","SCALING_FORMAT=MLN","FA_ADJUSTED=Adjusted","Sort=A","Dates=H","DateFormat=P","Fill=—","Direction=H","UseDPDF=Y")</f>
        <v>3629</v>
      </c>
      <c r="BT91" s="15">
        <f>_xll.BDH(C91,"EARN_FOR_COMMON","FY 2020","FY 2020","Currency=USD","Period=FY","BEST_FPERIOD_OVERRIDE=FY","FILING_STATUS=MR","SCALING_FORMAT=MLN","FA_ADJUSTED=Adjusted","Sort=A","Dates=H","DateFormat=P","Fill=—","Direction=H","UseDPDF=Y")</f>
        <v>4002</v>
      </c>
      <c r="BU91" s="15">
        <f>_xll.BDH(C91,"EARN_FOR_COMMON","FY 2021","FY 2021","Currency=USD","Period=FY","BEST_FPERIOD_OVERRIDE=FY","FILING_STATUS=MR","SCALING_FORMAT=MLN","FA_ADJUSTED=Adjusted","Sort=A","Dates=H","DateFormat=P","Fill=—","Direction=H","UseDPDF=Y")</f>
        <v>5480.21</v>
      </c>
      <c r="BV91" s="15">
        <f>_xll.BDH(C91,"EARN_FOR_COMMON","FY 2022","FY 2022","Currency=USD","Period=FY","BEST_FPERIOD_OVERRIDE=FY","FILING_STATUS=MR","SCALING_FORMAT=MLN","FA_ADJUSTED=Adjusted","Sort=A","Dates=H","DateFormat=P","Fill=—","Direction=H","UseDPDF=Y")</f>
        <v>5998.05</v>
      </c>
      <c r="BW91" s="15" t="e">
        <f ca="1">+_xll.BDP($C91,BW$15,"BEST_FPERIOD_OVERRIDE="&amp;BW$16)</f>
        <v>#NAME?</v>
      </c>
      <c r="BX91" s="15" t="e">
        <f ca="1">+_xll.BDP($C91,BX$15,"BEST_FPERIOD_OVERRIDE="&amp;BX$16)</f>
        <v>#NAME?</v>
      </c>
      <c r="BY91" s="15" t="e">
        <f ca="1">+_xll.BDP($C91,BY$15,"BEST_FPERIOD_OVERRIDE="&amp;BY$16)</f>
        <v>#NAME?</v>
      </c>
      <c r="BZ91" s="15" t="e">
        <f ca="1">+_xll.BDP($C91,BZ$15,"BEST_FPERIOD_OVERRIDE="&amp;BZ$16)</f>
        <v>#NAME?</v>
      </c>
      <c r="CB91" s="25">
        <f t="shared" si="333"/>
        <v>0.10278313585009635</v>
      </c>
      <c r="CC91" s="25">
        <f t="shared" si="334"/>
        <v>0.36936781609195402</v>
      </c>
      <c r="CD91" s="25">
        <f t="shared" si="335"/>
        <v>9.4492729293220501E-2</v>
      </c>
      <c r="CE91" s="25" t="e">
        <f t="shared" ca="1" si="336"/>
        <v>#NAME?</v>
      </c>
      <c r="CF91" s="25" t="e">
        <f t="shared" ca="1" si="337"/>
        <v>#NAME?</v>
      </c>
      <c r="CG91" s="25" t="e">
        <f t="shared" ca="1" si="338"/>
        <v>#NAME?</v>
      </c>
      <c r="CH91" s="25" t="e">
        <f t="shared" ca="1" si="361"/>
        <v>#NAME?</v>
      </c>
      <c r="CI91" s="25" t="e">
        <f t="shared" ca="1" si="339"/>
        <v>#NAME?</v>
      </c>
      <c r="CJ91" s="25">
        <f t="shared" si="340"/>
        <v>0.12768618774014762</v>
      </c>
      <c r="CM91" s="25">
        <f t="shared" si="362"/>
        <v>2.376508647505288E-2</v>
      </c>
      <c r="CN91" s="25">
        <f t="shared" si="363"/>
        <v>2.3998416896036844E-2</v>
      </c>
      <c r="CO91" s="25">
        <f t="shared" si="364"/>
        <v>2.7970387232109591E-2</v>
      </c>
      <c r="CP91" s="25">
        <f t="shared" si="365"/>
        <v>2.6428483304986913E-2</v>
      </c>
      <c r="CQ91" s="25" t="e">
        <f t="shared" ca="1" si="366"/>
        <v>#NAME?</v>
      </c>
      <c r="CR91" s="25" t="e">
        <f t="shared" ca="1" si="367"/>
        <v>#NAME?</v>
      </c>
      <c r="CS91" s="25" t="e">
        <f t="shared" ca="1" si="368"/>
        <v>#NAME?</v>
      </c>
      <c r="CT91" s="15" t="e">
        <f t="shared" ca="1" si="369"/>
        <v>#NAME?</v>
      </c>
      <c r="CU91" s="25">
        <f>_xll.BDH($C91,"RETURN_ON_INV_CAPITAL","FY 2019","FY 2019","Currency=USD","Period=FY","BEST_FPERIOD_OVERRIDE=FY","FILING_STATUS=MR","FA_ADJUSTED=GAAP","Sort=A","Dates=H","DateFormat=P","Fill=—","Direction=H","UseDPDF=Y")/100</f>
        <v>0.174845</v>
      </c>
      <c r="CV91" s="25">
        <f>_xll.BDH($C91,"RETURN_ON_INV_CAPITAL","FY 2020","FY 2020","Currency=USD","Period=FY","BEST_FPERIOD_OVERRIDE=FY","FILING_STATUS=MR","FA_ADJUSTED=GAAP","Sort=A","Dates=H","DateFormat=P","Fill=—","Direction=H","UseDPDF=Y")/100</f>
        <v>0.15942100000000001</v>
      </c>
      <c r="CW91" s="25">
        <f>_xll.BDH($C91,"RETURN_ON_INV_CAPITAL","FY 2021","FY 2021","Currency=USD","Period=FY","BEST_FPERIOD_OVERRIDE=FY","FILING_STATUS=MR","FA_ADJUSTED=GAAP","Sort=A","Dates=H","DateFormat=P","Fill=—","Direction=H","UseDPDF=Y")/100</f>
        <v>0.17697399999999999</v>
      </c>
      <c r="CX91" s="25">
        <f>_xll.BDH(C91,"RETURN_COM_EQY","FY 2022","FY 2022","Currency=USD","Period=FY","BEST_FPERIOD_OVERRIDE=FY","FILING_STATUS=MR","FA_ADJUSTED=GAAP","Sort=A","Dates=H","DateFormat=P","Fill=—","Direction=H","UseDPDF=Y")/100</f>
        <v>0.305921</v>
      </c>
      <c r="CZ91" s="15">
        <f>_xll.BDH($C91,"RETURN_COM_EQY","FY 2019","FY 2019","Currency=USD","Period=FY","BEST_FPERIOD_OVERRIDE=FY","FILING_STATUS=MR","FA_ADJUSTED=GAAP","Sort=A","Dates=H","DateFormat=P","Fill=—","Direction=H","UseDPDF=Y")/100</f>
        <v>0.26096599999999998</v>
      </c>
      <c r="DA91" s="15">
        <f>_xll.BDH($C91,"RETURN_COM_EQY","FY 2020","FY 2020","Currency=USD","Period=FY","BEST_FPERIOD_OVERRIDE=FY","FILING_STATUS=MR","FA_ADJUSTED=GAAP","Sort=A","Dates=H","DateFormat=P","Fill=—","Direction=H","UseDPDF=Y")/100</f>
        <v>0.238733</v>
      </c>
      <c r="DB91" s="15">
        <f>_xll.BDH($C91,"RETURN_COM_EQY","FY 2021","FY 2021","Currency=USD","Period=FY","BEST_FPERIOD_OVERRIDE=FY","FILING_STATUS=MR","FA_ADJUSTED=GAAP","Sort=A","Dates=H","DateFormat=P","Fill=—","Direction=H","UseDPDF=Y")/100</f>
        <v>0.27934599999999998</v>
      </c>
      <c r="DC91" s="25">
        <f>_xll.BDH(C91,"RETURN_COM_EQY","FY 2022","FY 2022","Currency=USD","Period=FY","BEST_FPERIOD_OVERRIDE=FY","FILING_STATUS=MR","FA_ADJUSTED=GAAP","Sort=A","Dates=H","DateFormat=P","Fill=—","Direction=H","UseDPDF=Y")</f>
        <v>30.592099999999999</v>
      </c>
      <c r="DD91" s="15" t="e">
        <f ca="1">(_xll.BDP(C91,"BEST_ROE","best_fperiod_override=23Y"))/100</f>
        <v>#NAME?</v>
      </c>
      <c r="DF91" s="25" t="e">
        <f ca="1">(_xll.BDP($C91,"BEST_DIV_YLD","best_fperiod_override=19Y"))/100</f>
        <v>#NAME?</v>
      </c>
      <c r="DG91" s="25" t="e">
        <f ca="1">(_xll.BDP($C91,"BEST_DIV_YLD","best_fperiod_override=20Y"))/100</f>
        <v>#NAME?</v>
      </c>
      <c r="DH91" s="25" t="e">
        <f ca="1">(_xll.BDP($C91,"BEST_DIV_YLD","best_fperiod_override=21Y"))/100</f>
        <v>#NAME?</v>
      </c>
      <c r="DI91" s="25" t="e">
        <f ca="1">(_xll.BDP($C91,"BEST_DIV_YLD","best_fperiod_override=22Y"))/100</f>
        <v>#NAME?</v>
      </c>
      <c r="DJ91" s="25" t="e">
        <f ca="1">(_xll.BDP($C91,"BEST_DIV_YLD","best_fperiod_override=23Y"))/100</f>
        <v>#NAME?</v>
      </c>
      <c r="DL91" s="48" t="e" cm="1">
        <f t="array" aca="1" ref="DL91" ca="1">_xll.BDP($C91,$DL$12)/1000</f>
        <v>#NAME?</v>
      </c>
      <c r="DM91" s="48" t="e" cm="1">
        <f t="array" aca="1" ref="DM91" ca="1">_xll.BDP($C91,$DL$13)*1000</f>
        <v>#NAME?</v>
      </c>
      <c r="DN91" s="48" t="e">
        <f t="shared" ca="1" si="341"/>
        <v>#NAME?</v>
      </c>
      <c r="DO91" s="48" t="e" cm="1">
        <f t="array" aca="1" ref="DO91" ca="1">_xll.BDP($C91,$DL$15)*1000</f>
        <v>#NAME?</v>
      </c>
      <c r="DQ91" s="15" t="e" cm="1">
        <f t="array" aca="1" ref="DQ91" ca="1">_xll.BDP(C91,"WACC")</f>
        <v>#NAME?</v>
      </c>
      <c r="DR91" s="15" t="e" cm="1">
        <f t="array" aca="1" ref="DR91" ca="1">_xll.BDP(C91,"WACC_COST_EQUITY")</f>
        <v>#NAME?</v>
      </c>
      <c r="DS91" s="15" t="e" cm="1">
        <f t="array" aca="1" ref="DS91" ca="1">_xll.BDP(C91,"WACC_COST_EQUITY")</f>
        <v>#NAME?</v>
      </c>
      <c r="DU91" s="15" t="e" cm="1">
        <f t="array" aca="1" ref="DU91" ca="1">_xll.BDP(C91,"BEST_PE_RATIO")</f>
        <v>#NAME?</v>
      </c>
      <c r="DV91" s="15" t="e" cm="1">
        <f t="array" aca="1" ref="DV91" ca="1">_xll.BDP(C91,"FIVE_YR_AVG_PRICE_EARNINGS")</f>
        <v>#NAME?</v>
      </c>
      <c r="DW91" s="15" t="e" cm="1">
        <f t="array" aca="1" ref="DW91" ca="1">_xll.BDP(C91,"10_YEAR_MOVING_AVERAGE_PE")</f>
        <v>#NAME?</v>
      </c>
      <c r="DY91" s="15" t="e" cm="1">
        <f t="array" aca="1" ref="DY91" ca="1">_xll.BDP(C91,"BEST_CUR_EV_TO_EBITDA")</f>
        <v>#NAME?</v>
      </c>
      <c r="DZ91" s="15" t="e" cm="1">
        <f t="array" aca="1" ref="DZ91" ca="1">_xll.BDP(C91,"FIVE_YEAR_AVG_EV_TO_T12_EBITDA")</f>
        <v>#NAME?</v>
      </c>
      <c r="EB91" s="15" t="e" cm="1">
        <f t="array" aca="1" ref="EB91" ca="1">_xll.BDP(C91,"BEST_PX_BPS_RATIO")</f>
        <v>#NAME?</v>
      </c>
      <c r="EC91" s="15" t="e" cm="1">
        <f t="array" aca="1" ref="EC91" ca="1">_xll.BDP(C91,"FIVE_YEAR_AVG_PRICE_BOOK")</f>
        <v>#NAME?</v>
      </c>
      <c r="ED91" s="15" t="e" cm="1">
        <f t="array" aca="1" ref="ED91" ca="1">_xll.BDP(C91,"EV_TO_T12M_SALES")</f>
        <v>#NAME?</v>
      </c>
      <c r="EE91" s="15" t="e" cm="1">
        <f t="array" aca="1" ref="EE91" ca="1">_xll.BDP(C91,"AVERAGE_EV_TO_T12M_SALES")</f>
        <v>#NAME?</v>
      </c>
      <c r="EF91" s="15" t="e">
        <f ca="1">_xll.BDP(C91,"BEST_CURRENT_EV_BEST_SALES","best_fperiod_override=23Y")</f>
        <v>#NAME?</v>
      </c>
      <c r="EH91" s="15" t="e" cm="1">
        <f t="array" aca="1" ref="EH91" ca="1">_xll.BDP(C91,"CF_FREE_CASH_FLOW")</f>
        <v>#NAME?</v>
      </c>
      <c r="EI91" s="15" t="e" cm="1">
        <f t="array" aca="1" ref="EI91" ca="1">_xll.BDP(C91,"FREE_CASH_FLOW_YIELD")/100</f>
        <v>#NAME?</v>
      </c>
      <c r="EJ91" s="15" t="e" cm="1">
        <f t="array" aca="1" ref="EJ91" ca="1">_xll.BDP(C91,"TRAIL_12M_FREE_CASH_FLOW_PER_SH")</f>
        <v>#NAME?</v>
      </c>
      <c r="EL91" s="15" t="e" cm="1">
        <f t="array" aca="1" ref="EL91" ca="1">_xll.BDP(C91,"CF_CASH_FROM_OPER")</f>
        <v>#NAME?</v>
      </c>
      <c r="EM91" s="15" t="e" cm="1">
        <f t="array" aca="1" ref="EM91" ca="1">_xll.BDP(C91,"CF_CASH_FROM_INV_ACT")</f>
        <v>#NAME?</v>
      </c>
      <c r="EN91" s="15" t="e" cm="1">
        <f t="array" aca="1" ref="EN91" ca="1">_xll.BDP(C91,"CF_CASH_FROM_FNC_ACT")</f>
        <v>#NAME?</v>
      </c>
      <c r="EP91" s="15" t="e" cm="1">
        <f t="array" aca="1" ref="EP91" ca="1">_xll.BDP(C91,"TOT_ANALYST_REC")</f>
        <v>#NAME?</v>
      </c>
      <c r="EQ91" s="15" t="e" cm="1">
        <f t="array" aca="1" ref="EQ91" ca="1">_xll.BDP(C91,"TOT_BUY_REC")</f>
        <v>#NAME?</v>
      </c>
      <c r="ER91" s="15" t="e" cm="1">
        <f t="array" aca="1" ref="ER91" ca="1">_xll.BDP(C91,"TOT_HOLD_REC")</f>
        <v>#NAME?</v>
      </c>
      <c r="ES91" s="15" t="e" cm="1">
        <f t="array" aca="1" ref="ES91" ca="1">_xll.BDP(C91,"TOT_SELL_REC")</f>
        <v>#NAME?</v>
      </c>
      <c r="ET91" s="15" t="e" cm="1">
        <f t="array" aca="1" ref="ET91" ca="1">_xll.BDP(C91,"EQY_REC_CONS")</f>
        <v>#NAME?</v>
      </c>
      <c r="EV91" s="15" t="e" cm="1">
        <f t="array" aca="1" ref="EV91" ca="1">_xll.BDP(C91,"BEST_TARGET_HI")</f>
        <v>#NAME?</v>
      </c>
      <c r="EW91" s="15" t="e" cm="1">
        <f t="array" aca="1" ref="EW91" ca="1">_xll.BDP(C91,"BEST_TARGET_LO")</f>
        <v>#NAME?</v>
      </c>
      <c r="EX91" s="15" t="e" cm="1">
        <f t="array" aca="1" ref="EX91" ca="1">_xll.BDP(C91,"BEST_TARGET_MEDIAN")</f>
        <v>#NAME?</v>
      </c>
      <c r="EZ91" s="15" t="e" cm="1">
        <f t="array" aca="1" ref="EZ91" ca="1">_xll.BDP(C91,"BEST_TARGET_1WK_CHG")</f>
        <v>#NAME?</v>
      </c>
      <c r="FA91" s="15" t="e" cm="1">
        <f t="array" aca="1" ref="FA91" ca="1">_xll.BDP(C91,"BEST_TARGET_4WK_CHG")</f>
        <v>#NAME?</v>
      </c>
      <c r="FB91" s="15" t="e" cm="1">
        <f t="array" aca="1" ref="FB91" ca="1">_xll.BDP(C91,"BEST_TARGET_3MO_CHG")</f>
        <v>#NAME?</v>
      </c>
      <c r="FC91" s="15" t="e" cm="1">
        <f t="array" aca="1" ref="FC91" ca="1">_xll.BDP(C91,"BEST_TARGET_6MO_CHG")</f>
        <v>#NAME?</v>
      </c>
      <c r="FE91" s="15" t="e" cm="1">
        <f t="array" aca="1" ref="FE91" ca="1">_xll.BDP(C91,"ANNOUNCEMENT_DT")</f>
        <v>#NAME?</v>
      </c>
      <c r="FF91" s="15" t="e" cm="1">
        <f t="array" aca="1" ref="FF91" ca="1">_xll.BDP(C91,"EXPECTED_REPORT_DT")</f>
        <v>#NAME?</v>
      </c>
      <c r="FG91" s="15" t="e" cm="1">
        <f t="array" aca="1" ref="FG91" ca="1">_xll.BDP(C91,"EARNINGS_RELATED_IMPLIED_MOVE")</f>
        <v>#NAME?</v>
      </c>
      <c r="FI91" s="15" t="e" cm="1">
        <f t="array" aca="1" ref="FI91" ca="1">_xll.BDP(C91,"SALES_SURPRISE_LAST_QTR")</f>
        <v>#NAME?</v>
      </c>
      <c r="FJ91" s="15" t="e" cm="1">
        <f t="array" aca="1" ref="FJ91" ca="1">_xll.BDP(C91,"EPS_SURPRISE_LAST_QTR")</f>
        <v>#NAME?</v>
      </c>
      <c r="FL91" s="15" t="e">
        <f ca="1">(_xll.BDP(C91,"VOLUME_AVG_5D"))/1000</f>
        <v>#NAME?</v>
      </c>
      <c r="FM91" s="15" t="e">
        <f ca="1">(_xll.BDP(C91,"VOLUME_AVG_3M"))/1000</f>
        <v>#NAME?</v>
      </c>
      <c r="FN91" s="15" t="e">
        <f ca="1">(_xll.BDP(C91,"VOLUME_AVG_6M"))/1000</f>
        <v>#NAME?</v>
      </c>
      <c r="FP91" s="15" t="e" cm="1">
        <f t="array" aca="1" ref="FP91" ca="1">_xll.BDP(C91,"CIE_DES")</f>
        <v>#NAME?</v>
      </c>
      <c r="FQ91" s="15" t="s">
        <v>916</v>
      </c>
      <c r="FS91" s="15" t="e" cm="1">
        <f t="array" aca="1" ref="FS91" ca="1">_xll.BDP(C91,"HIGH_52WEEK")</f>
        <v>#NAME?</v>
      </c>
      <c r="FT91" s="15" t="e" cm="1">
        <f t="array" aca="1" ref="FT91" ca="1">_xll.BDP(C91,"LOW_52WEEK")</f>
        <v>#NAME?</v>
      </c>
      <c r="FV91" s="15" t="e" cm="1">
        <f t="array" aca="1" ref="FV91" ca="1">_xll.BDP(C91,"CHG_PCT_WTD")</f>
        <v>#NAME?</v>
      </c>
      <c r="FW91" s="15" t="e" cm="1">
        <f t="array" aca="1" ref="FW91" ca="1">_xll.BDP(C91,"CHG_PCT_MTD")</f>
        <v>#NAME?</v>
      </c>
      <c r="FX91" s="15" t="e" cm="1">
        <f t="array" aca="1" ref="FX91" ca="1">_xll.BDP(C91,"CHG_PCT_YTD")</f>
        <v>#NAME?</v>
      </c>
      <c r="FY91" s="15" t="e" cm="1">
        <f t="array" aca="1" ref="FY91" ca="1">_xll.BDP(C91,"CHG_PCT_1YR")</f>
        <v>#NAME?</v>
      </c>
      <c r="GA91" s="15" t="e">
        <f ca="1">_xll.BDP($C91,"BEST_NET_DEBT","best_fperiod_override=19Y")</f>
        <v>#NAME?</v>
      </c>
      <c r="GB91" s="15" t="e">
        <f ca="1">_xll.BDP($C91,"BEST_NET_DEBT","best_fperiod_override=20Y")</f>
        <v>#NAME?</v>
      </c>
      <c r="GC91" s="15" t="e">
        <f ca="1">_xll.BDP($C91,"BEST_NET_DEBT","best_fperiod_override=21Y")</f>
        <v>#NAME?</v>
      </c>
      <c r="GD91" s="15" t="e">
        <f ca="1">_xll.BDP($C91,"BEST_NET_DEBT","best_fperiod_override=22Y")</f>
        <v>#NAME?</v>
      </c>
      <c r="GE91" s="15" t="e">
        <f ca="1">_xll.BDP($C91,"BEST_NET_DEBT","best_fperiod_override=23Y")</f>
        <v>#NAME?</v>
      </c>
      <c r="GG91" s="15" t="e">
        <f t="shared" ca="1" si="342"/>
        <v>#NAME?</v>
      </c>
      <c r="GH91" s="15" t="e">
        <f t="shared" ca="1" si="343"/>
        <v>#NAME?</v>
      </c>
      <c r="GI91" s="15" t="e">
        <f t="shared" ca="1" si="344"/>
        <v>#NAME?</v>
      </c>
      <c r="GJ91" s="15" t="e">
        <f t="shared" ca="1" si="345"/>
        <v>#NAME?</v>
      </c>
      <c r="GK91" s="15" t="e">
        <f t="shared" ca="1" si="346"/>
        <v>#NAME?</v>
      </c>
      <c r="GM91" s="15" t="e" cm="1">
        <f t="array" aca="1" ref="GM91" ca="1">_xll.BDP(C91,"NET_DEBT_TO_EBITDA")</f>
        <v>#NAME?</v>
      </c>
      <c r="GN91" s="15" t="e" cm="1">
        <f t="array" aca="1" ref="GN91" ca="1">_xll.BDP(C91,"EBIT_TO_INT_EXP")</f>
        <v>#NAME?</v>
      </c>
      <c r="GO91" s="15" t="e" cm="1">
        <f t="array" aca="1" ref="GO91" ca="1">_xll.BDP(C91,"TOT_DEBT_TO_TOT_EQY")</f>
        <v>#NAME?</v>
      </c>
      <c r="GP91" s="15" t="e" cm="1">
        <f t="array" aca="1" ref="GP91" ca="1">_xll.BDP(C91,"TOT_DEBT_TO_TOT_ASSET")</f>
        <v>#NAME?</v>
      </c>
      <c r="GQ91" s="15" t="e" cm="1">
        <f t="array" aca="1" ref="GQ91" ca="1">_xll.BDP(C91,"ALTMAN_Z_SCORE")</f>
        <v>#NAME?</v>
      </c>
      <c r="GR91" s="15" t="e" cm="1">
        <f t="array" aca="1" ref="GR91" ca="1">_xll.BDP(C91,"CASH_%_CURRENT_MARKET_CAP")</f>
        <v>#NAME?</v>
      </c>
      <c r="GS91" s="15" t="e" cm="1">
        <f t="array" aca="1" ref="GS91" ca="1">_xll.BDP(C91,"CASH_TO_TOT_ASSET")</f>
        <v>#NAME?</v>
      </c>
      <c r="GU91" s="15" t="e" cm="1">
        <f t="array" aca="1" ref="GU91" ca="1">_xll.BDP(C91,"BOARD_SIZE")</f>
        <v>#NAME?</v>
      </c>
      <c r="GV91" s="15" t="e" cm="1">
        <f t="array" aca="1" ref="GV91" ca="1">_xll.BDP(C91,"PCT_INDEPENDENT_DIRECTORS")</f>
        <v>#NAME?</v>
      </c>
      <c r="GW91" s="15" t="e" cm="1">
        <f t="array" aca="1" ref="GW91" ca="1">_xll.BDP(C91,"BOARD_MEETING_ATTENDANCE_PCT")</f>
        <v>#NAME?</v>
      </c>
      <c r="GX91" s="15" t="e" cm="1">
        <f t="array" aca="1" ref="GX91" ca="1">_xll.BDP(C91,"BOARD_MEETINGS_PER_YR")</f>
        <v>#NAME?</v>
      </c>
      <c r="GY91" s="15" t="e" cm="1">
        <f t="array" aca="1" ref="GY91" ca="1">_xll.BDP(C91,"NUMBER_OF_WOMEN_ON_BOARD")</f>
        <v>#NAME?</v>
      </c>
      <c r="GZ91" s="15" t="e" cm="1">
        <f t="array" aca="1" ref="GZ91" ca="1">_xll.BDP(C91,"BOARD_AVERAGE_TENURE")</f>
        <v>#NAME?</v>
      </c>
      <c r="HA91" s="15" t="e" cm="1">
        <f t="array" aca="1" ref="HA91" ca="1">_xll.BDP(C91,"BOARD_AVERAGE_AGE")</f>
        <v>#NAME?</v>
      </c>
      <c r="HC91" s="15" t="e" cm="1">
        <f t="array" aca="1" ref="HC91" ca="1">_xll.BDP(C91,"TOT_COMP_AW_TO_CEO_&amp;_EQUIV")</f>
        <v>#NAME?</v>
      </c>
      <c r="HD91" s="15" t="e" cm="1">
        <f t="array" aca="1" ref="HD91" ca="1">_xll.BDP(C91,"TOT_COMPENSATION_AW_TO_EXECS")</f>
        <v>#NAME?</v>
      </c>
      <c r="HE91" s="15" t="e" cm="1">
        <f t="array" aca="1" ref="HE91" ca="1">_xll.BDP(C91,"CF_STOCK_BASED_COMPENSATION")</f>
        <v>#NAME?</v>
      </c>
      <c r="HF91" s="15" t="e" cm="1">
        <f t="array" aca="1" ref="HF91" ca="1">_xll.BDP(C91,"AVERAGE_BOD_TOTAL_COMPENSATION")</f>
        <v>#NAME?</v>
      </c>
      <c r="HH91" s="15" t="e" cm="1">
        <f t="array" aca="1" ref="HH91" ca="1">_xll.BDP(C91,"ISS_QUALITYSCORE")</f>
        <v>#NAME?</v>
      </c>
      <c r="HK91" s="15" t="e" cm="1">
        <f t="array" aca="1" ref="HK91" ca="1">_xll.BDP(C91,"EQY_SH_OUT")</f>
        <v>#NAME?</v>
      </c>
      <c r="HL91" s="15" t="e">
        <f t="shared" ca="1" si="347"/>
        <v>#NAME?</v>
      </c>
      <c r="HN91" s="15">
        <v>8.5</v>
      </c>
      <c r="HO91" s="15">
        <v>2</v>
      </c>
      <c r="HP91" s="39" t="e">
        <f t="shared" ca="1" si="348"/>
        <v>#NAME?</v>
      </c>
      <c r="HQ91" s="15" t="e">
        <f t="shared" ca="1" si="349"/>
        <v>#NAME?</v>
      </c>
      <c r="HS91" s="15" t="e">
        <f t="shared" ca="1" si="370"/>
        <v>#NAME?</v>
      </c>
      <c r="HU91" s="15" t="e">
        <f t="shared" ca="1" si="350"/>
        <v>#NAME?</v>
      </c>
      <c r="HW91" s="15" t="e">
        <f t="shared" ca="1" si="371"/>
        <v>#NAME?</v>
      </c>
      <c r="HY91" s="39" t="e">
        <f t="shared" ca="1" si="351"/>
        <v>#NAME?</v>
      </c>
      <c r="IA91" s="15" t="e">
        <f t="shared" ca="1" si="352"/>
        <v>#NAME?</v>
      </c>
      <c r="IB91" s="15" t="e">
        <f t="shared" ca="1" si="353"/>
        <v>#NAME?</v>
      </c>
      <c r="IC91" s="15" t="e">
        <f t="shared" ca="1" si="354"/>
        <v>#NAME?</v>
      </c>
      <c r="ID91" s="15" t="e">
        <f t="shared" ca="1" si="355"/>
        <v>#NAME?</v>
      </c>
      <c r="IE91" s="39" t="e">
        <f t="shared" ca="1" si="356"/>
        <v>#NAME?</v>
      </c>
      <c r="IF91" s="39">
        <f t="shared" si="357"/>
        <v>12.768618774014762</v>
      </c>
      <c r="IG91" s="39" t="e">
        <f t="shared" ca="1" si="358"/>
        <v>#NAME?</v>
      </c>
      <c r="II91" s="15">
        <f t="shared" si="372"/>
        <v>72</v>
      </c>
    </row>
    <row r="92" spans="1:243">
      <c r="A92" s="15">
        <f t="shared" si="373"/>
        <v>72</v>
      </c>
      <c r="B92" s="15" t="s">
        <v>148</v>
      </c>
      <c r="C92" s="15" t="s">
        <v>558</v>
      </c>
      <c r="D92" s="15" t="s">
        <v>147</v>
      </c>
      <c r="E92" s="15" t="str">
        <f t="shared" si="306"/>
        <v>CRIP34</v>
      </c>
      <c r="F92" s="15">
        <f t="shared" si="307"/>
        <v>72</v>
      </c>
      <c r="G92" s="15" t="str">
        <f t="shared" si="308"/>
        <v>Trip.com Group Ltd</v>
      </c>
      <c r="H92" s="24">
        <v>6.0324999999999995E-4</v>
      </c>
      <c r="I92" s="15" t="e" cm="1">
        <f t="array" aca="1" ref="I92" ca="1">_xll.BDP(C92,"GICS_SECTOR_NAME")</f>
        <v>#NAME?</v>
      </c>
      <c r="J92" s="15" t="e">
        <f t="shared" ca="1" si="309"/>
        <v>#NAME?</v>
      </c>
      <c r="K92" s="46" t="e" cm="1">
        <f t="array" aca="1" ref="K92" ca="1">_xll.BDP(C92,"BEST_PE_RATIO")</f>
        <v>#NAME?</v>
      </c>
      <c r="L92" s="46" t="e" cm="1">
        <f t="array" aca="1" ref="L92" ca="1">_xll.BDP(C92,"px_last")</f>
        <v>#NAME?</v>
      </c>
      <c r="M92" s="15" t="e" cm="1">
        <f t="array" aca="1" ref="M92" ca="1">_xll.BDP(C92,"COUNTRY_FULL_NAME")</f>
        <v>#NAME?</v>
      </c>
      <c r="N92" s="15" t="e" cm="1">
        <f t="array" aca="1" ref="N92" ca="1">_xll.BDP(C92,"px_last")</f>
        <v>#NAME?</v>
      </c>
      <c r="O92" s="15" t="e" cm="1">
        <f t="array" aca="1" ref="O92" ca="1">_xll.BDP(C92,"CRNCY")</f>
        <v>#NAME?</v>
      </c>
      <c r="Q92" s="15" t="e" cm="1">
        <f t="array" aca="1" ref="Q92" ca="1">_xll.BDP(C92,"GICS_SECTOR_NAME")</f>
        <v>#NAME?</v>
      </c>
      <c r="R92" s="15" t="e" cm="1">
        <f t="array" aca="1" ref="R92" ca="1">_xll.BDP(C92,"GICS_INDUSTRY_NAME")</f>
        <v>#NAME?</v>
      </c>
      <c r="S92" s="15" t="e" cm="1">
        <f t="array" aca="1" ref="S92" ca="1">_xll.BDP(C92,"GICS_INDUSTRY_GROUP_NAME")</f>
        <v>#NAME?</v>
      </c>
      <c r="T92" s="15" t="e" cm="1">
        <f t="array" aca="1" ref="T92" ca="1">_xll.BDP(C92,"GICS_SUB_INDUSTRY_NAME")</f>
        <v>#NAME?</v>
      </c>
      <c r="U92" s="15" t="s">
        <v>1521</v>
      </c>
      <c r="V92" s="15">
        <f>_xll.BDH(C92,"SALES_REV_TURN","FY 2009","FY 2009","Currency=USD","Period=FY","BEST_FPERIOD_OVERRIDE=FY","FILING_STATUS=MR","SCALING_FORMAT=MLN","FA_ADJUSTED=Adjusted","Sort=A","Dates=H","DateFormat=P","Fill=—","Direction=H","UseDPDF=Y")</f>
        <v>291.00049999999999</v>
      </c>
      <c r="W92" s="15">
        <f>_xll.BDH(C92,"SALES_REV_TURN","FY 2019","FY 2019","Currency=USD","Period=FY","BEST_FPERIOD_OVERRIDE=FY","FILING_STATUS=MR","SCALING_FORMAT=MLN","FA_ADJUSTED=Adjusted","Sort=A","Dates=H","DateFormat=P","Fill=—","Direction=H","UseDPDF=Y")</f>
        <v>5164.0563000000002</v>
      </c>
      <c r="X92" s="15">
        <f>_xll.BDH(C92,"SALES_REV_TURN","FY 2020","FY 2020","Currency=USD","Period=FY","BEST_FPERIOD_OVERRIDE=FY","FILING_STATUS=MR","SCALING_FORMAT=MLN","FA_ADJUSTED=Adjusted","Sort=A","Dates=H","DateFormat=P","Fill=—","Direction=H","UseDPDF=Y")</f>
        <v>2657.299</v>
      </c>
      <c r="Y92" s="15">
        <f>_xll.BDH(C92,"SALES_REV_TURN","FY 2021","FY 2021","Currency=USD","Period=FY","BEST_FPERIOD_OVERRIDE=FY","FILING_STATUS=MR","SCALING_FORMAT=MLN","FA_ADJUSTED=Adjusted","Sort=A","Dates=H","DateFormat=P","Fill=—","Direction=H","UseDPDF=Y")</f>
        <v>3104.6444000000001</v>
      </c>
      <c r="Z92" s="15">
        <f>_xll.BDH(C92,"SALES_REV_TURN","FY 2022","FY 2022","Currency=USD","Period=FY","BEST_FPERIOD_OVERRIDE=FY","FILING_STATUS=MR","SCALING_FORMAT=MLN","FA_ADJUSTED=Adjusted","Sort=A","Dates=H","DateFormat=P","Fill=—","Direction=H","UseDPDF=Y")</f>
        <v>2979.9335999999998</v>
      </c>
      <c r="AA92" s="15" t="e">
        <f ca="1">+_xll.BDP($C92,AA$15,"BEST_FPERIOD_OVERRIDE="&amp;AA$16)</f>
        <v>#NAME?</v>
      </c>
      <c r="AB92" s="15" t="e">
        <f ca="1">+_xll.BDP($C92,AB$15,"BEST_FPERIOD_OVERRIDE="&amp;AB$16)</f>
        <v>#NAME?</v>
      </c>
      <c r="AC92" s="15" t="e">
        <f ca="1">+_xll.BDP($C92,AC$15,"BEST_FPERIOD_OVERRIDE="&amp;AC$16)</f>
        <v>#NAME?</v>
      </c>
      <c r="AD92" s="15" t="e">
        <f ca="1">+_xll.BDP($C92,AD$15,"BEST_FPERIOD_OVERRIDE="&amp;AD$16)</f>
        <v>#NAME?</v>
      </c>
      <c r="AF92" s="25">
        <f t="shared" si="310"/>
        <v>-0.48542408416422578</v>
      </c>
      <c r="AG92" s="25">
        <f t="shared" si="311"/>
        <v>0.16834590311440301</v>
      </c>
      <c r="AH92" s="25">
        <f t="shared" si="312"/>
        <v>-4.0169109222299437E-2</v>
      </c>
      <c r="AI92" s="25" t="e">
        <f t="shared" ca="1" si="313"/>
        <v>#NAME?</v>
      </c>
      <c r="AJ92" s="25" t="e">
        <f t="shared" ca="1" si="314"/>
        <v>#NAME?</v>
      </c>
      <c r="AK92" s="25" t="e">
        <f t="shared" ca="1" si="315"/>
        <v>#NAME?</v>
      </c>
      <c r="AL92" s="25" t="e">
        <f t="shared" ca="1" si="359"/>
        <v>#NAME?</v>
      </c>
      <c r="AM92" s="25" t="e">
        <f t="shared" ca="1" si="316"/>
        <v>#NAME?</v>
      </c>
      <c r="AN92" s="25">
        <f t="shared" si="317"/>
        <v>0.33324426222958325</v>
      </c>
      <c r="AP92" s="15">
        <f>_xll.BDH(C92,"EBITDA","FY 2009","FY 2009","Currency=USD","Period=FY","BEST_FPERIOD_OVERRIDE=FY","FILING_STATUS=MR","SCALING_FORMAT=MLN","FA_ADJUSTED=Adjusted","Sort=A","Dates=H","DateFormat=P","Fill=—","Direction=H","UseDPDF=Y")</f>
        <v>108.422</v>
      </c>
      <c r="AQ92" s="15">
        <f>_xll.BDH(C92,"EBITDA","FY 2019","FY 2019","Currency=USD","Period=FY","BEST_FPERIOD_OVERRIDE=FY","FILING_STATUS=MR","SCALING_FORMAT=MLN","FA_ADJUSTED=Adjusted","Sort=A","Dates=H","DateFormat=P","Fill=—","Direction=H","UseDPDF=Y")</f>
        <v>947.06700000000001</v>
      </c>
      <c r="AR92" s="15">
        <f>_xll.BDH(C92,"EBITDA","FY 2020","FY 2020","Currency=USD","Period=FY","BEST_FPERIOD_OVERRIDE=FY","FILING_STATUS=MR","SCALING_FORMAT=MLN","FA_ADJUSTED=Adjusted","Sort=A","Dates=H","DateFormat=P","Fill=—","Direction=H","UseDPDF=Y")</f>
        <v>30.466999999999999</v>
      </c>
      <c r="AS92" s="15">
        <f>_xll.BDH(C92,"EBITDA","FY 2021","FY 2021","Currency=USD","Period=FY","BEST_FPERIOD_OVERRIDE=FY","FILING_STATUS=MR","SCALING_FORMAT=MLN","FA_ADJUSTED=Adjusted","Sort=A","Dates=H","DateFormat=P","Fill=—","Direction=H","UseDPDF=Y")</f>
        <v>-2.9460000000000002</v>
      </c>
      <c r="AT92" s="15">
        <f>_xll.BDH(C92,"EBITDA","FY 2022","FY 2022","Currency=USD","Period=FY","BEST_FPERIOD_OVERRIDE=FY","FILING_STATUS=MR","SCALING_FORMAT=MLN","FA_ADJUSTED=Adjusted","Sort=A","Dates=H","DateFormat=P","Fill=—","Direction=H","UseDPDF=Y")</f>
        <v>205.21530000000001</v>
      </c>
      <c r="AU92" s="15" t="e">
        <f ca="1">+_xll.BDP($C92,AU$15,"BEST_FPERIOD_OVERRIDE="&amp;AU$16)</f>
        <v>#NAME?</v>
      </c>
      <c r="AV92" s="15" t="e">
        <f ca="1">+_xll.BDP($C92,AV$15,"BEST_FPERIOD_OVERRIDE="&amp;AV$16)</f>
        <v>#NAME?</v>
      </c>
      <c r="AW92" s="15" t="e">
        <f ca="1">+_xll.BDP($C92,AW$15,"BEST_FPERIOD_OVERRIDE="&amp;AW$16)</f>
        <v>#NAME?</v>
      </c>
      <c r="AX92" s="15" t="e">
        <f ca="1">+_xll.BDP($C92,AX$15,"BEST_FPERIOD_OVERRIDE="&amp;AX$16)</f>
        <v>#NAME?</v>
      </c>
      <c r="AZ92" s="25">
        <f t="shared" si="318"/>
        <v>-0.96783015351606594</v>
      </c>
      <c r="BA92" s="25">
        <f t="shared" si="319"/>
        <v>-1.0966947845209571</v>
      </c>
      <c r="BB92" s="25">
        <f t="shared" si="320"/>
        <v>-70.65896130346232</v>
      </c>
      <c r="BC92" s="25" t="e">
        <f t="shared" ca="1" si="321"/>
        <v>#NAME?</v>
      </c>
      <c r="BD92" s="25" t="e">
        <f t="shared" ca="1" si="322"/>
        <v>#NAME?</v>
      </c>
      <c r="BE92" s="25" t="e">
        <f t="shared" ca="1" si="323"/>
        <v>#NAME?</v>
      </c>
      <c r="BF92" s="25" t="e">
        <f t="shared" ca="1" si="360"/>
        <v>#NAME?</v>
      </c>
      <c r="BG92" s="25" t="e">
        <f t="shared" ca="1" si="324"/>
        <v>#NAME?</v>
      </c>
      <c r="BH92" s="25">
        <f t="shared" si="325"/>
        <v>0.24201353599380537</v>
      </c>
      <c r="BJ92" s="25">
        <f t="shared" si="326"/>
        <v>0.18339594787144362</v>
      </c>
      <c r="BK92" s="25">
        <f t="shared" si="327"/>
        <v>1.1465401522372905E-2</v>
      </c>
      <c r="BL92" s="25">
        <f t="shared" si="328"/>
        <v>-9.4890094337374037E-4</v>
      </c>
      <c r="BM92" s="25">
        <f t="shared" si="329"/>
        <v>6.8865729088728692E-2</v>
      </c>
      <c r="BN92" s="25" t="e">
        <f t="shared" ca="1" si="330"/>
        <v>#NAME?</v>
      </c>
      <c r="BO92" s="25" t="e">
        <f t="shared" ca="1" si="331"/>
        <v>#NAME?</v>
      </c>
      <c r="BP92" s="25" t="e">
        <f t="shared" ca="1" si="331"/>
        <v>#NAME?</v>
      </c>
      <c r="BQ92" s="25" t="e">
        <f t="shared" ca="1" si="332"/>
        <v>#NAME?</v>
      </c>
      <c r="BR92" s="15">
        <f>_xll.BDH(C92,"EARN_FOR_COMMON","FY 2009","FY 2009","Currency=USD","Period=FY","BEST_FPERIOD_OVERRIDE=FY","FILING_STATUS=MR","SCALING_FORMAT=MLN","FA_ADJUSTED=Adjusted","Sort=A","Dates=H","DateFormat=P","Fill=—","Direction=H","UseDPDF=Y")</f>
        <v>96.459299999999999</v>
      </c>
      <c r="BS92" s="15">
        <f>_xll.BDH(C92,"EARN_FOR_COMMON","FY 2019","FY 2019","Currency=USD","Period=FY","BEST_FPERIOD_OVERRIDE=FY","FILING_STATUS=MR","SCALING_FORMAT=MLN","FA_ADJUSTED=Adjusted","Sort=A","Dates=H","DateFormat=P","Fill=—","Direction=H","UseDPDF=Y")</f>
        <v>696.87109999999996</v>
      </c>
      <c r="BT92" s="15">
        <f>_xll.BDH(C92,"EARN_FOR_COMMON","FY 2020","FY 2020","Currency=USD","Period=FY","BEST_FPERIOD_OVERRIDE=FY","FILING_STATUS=MR","SCALING_FORMAT=MLN","FA_ADJUSTED=Adjusted","Sort=A","Dates=H","DateFormat=P","Fill=—","Direction=H","UseDPDF=Y")</f>
        <v>-404.19499999999999</v>
      </c>
      <c r="BU92" s="15">
        <f>_xll.BDH(C92,"EARN_FOR_COMMON","FY 2021","FY 2021","Currency=USD","Period=FY","BEST_FPERIOD_OVERRIDE=FY","FILING_STATUS=MR","SCALING_FORMAT=MLN","FA_ADJUSTED=Adjusted","Sort=A","Dates=H","DateFormat=P","Fill=—","Direction=H","UseDPDF=Y")</f>
        <v>-75.356200000000001</v>
      </c>
      <c r="BV92" s="15">
        <f>_xll.BDH(C92,"EARN_FOR_COMMON","FY 2022","FY 2022","Currency=USD","Period=FY","BEST_FPERIOD_OVERRIDE=FY","FILING_STATUS=MR","SCALING_FORMAT=MLN","FA_ADJUSTED=Adjusted","Sort=A","Dates=H","DateFormat=P","Fill=—","Direction=H","UseDPDF=Y")</f>
        <v>15.8744</v>
      </c>
      <c r="BW92" s="15" t="e">
        <f ca="1">+_xll.BDP($C92,BW$15,"BEST_FPERIOD_OVERRIDE="&amp;BW$16)</f>
        <v>#NAME?</v>
      </c>
      <c r="BX92" s="15" t="e">
        <f ca="1">+_xll.BDP($C92,BX$15,"BEST_FPERIOD_OVERRIDE="&amp;BX$16)</f>
        <v>#NAME?</v>
      </c>
      <c r="BY92" s="15" t="e">
        <f ca="1">+_xll.BDP($C92,BY$15,"BEST_FPERIOD_OVERRIDE="&amp;BY$16)</f>
        <v>#NAME?</v>
      </c>
      <c r="BZ92" s="15" t="e">
        <f ca="1">+_xll.BDP($C92,BZ$15,"BEST_FPERIOD_OVERRIDE="&amp;BZ$16)</f>
        <v>#NAME?</v>
      </c>
      <c r="CB92" s="25">
        <f t="shared" si="333"/>
        <v>-1.5800140083295175</v>
      </c>
      <c r="CC92" s="25">
        <f t="shared" si="334"/>
        <v>-0.81356473979143729</v>
      </c>
      <c r="CD92" s="25">
        <f t="shared" si="335"/>
        <v>-1.2106581807469059</v>
      </c>
      <c r="CE92" s="25" t="e">
        <f t="shared" ca="1" si="336"/>
        <v>#NAME?</v>
      </c>
      <c r="CF92" s="25" t="e">
        <f t="shared" ca="1" si="337"/>
        <v>#NAME?</v>
      </c>
      <c r="CG92" s="25" t="e">
        <f t="shared" ca="1" si="338"/>
        <v>#NAME?</v>
      </c>
      <c r="CH92" s="25" t="e">
        <f t="shared" ca="1" si="361"/>
        <v>#NAME?</v>
      </c>
      <c r="CI92" s="25" t="e">
        <f t="shared" ca="1" si="339"/>
        <v>#NAME?</v>
      </c>
      <c r="CJ92" s="25">
        <f t="shared" si="340"/>
        <v>0.21865516875468893</v>
      </c>
      <c r="CM92" s="25">
        <f t="shared" si="362"/>
        <v>0.13494645672240249</v>
      </c>
      <c r="CN92" s="25">
        <f t="shared" si="363"/>
        <v>-0.15210745949176213</v>
      </c>
      <c r="CO92" s="25">
        <f t="shared" si="364"/>
        <v>-2.4272087328262134E-2</v>
      </c>
      <c r="CP92" s="25">
        <f t="shared" si="365"/>
        <v>5.327098563538463E-3</v>
      </c>
      <c r="CQ92" s="25" t="e">
        <f t="shared" ca="1" si="366"/>
        <v>#NAME?</v>
      </c>
      <c r="CR92" s="25" t="e">
        <f t="shared" ca="1" si="367"/>
        <v>#NAME?</v>
      </c>
      <c r="CS92" s="25" t="e">
        <f t="shared" ca="1" si="368"/>
        <v>#NAME?</v>
      </c>
      <c r="CT92" s="15" t="e">
        <f t="shared" ca="1" si="369"/>
        <v>#NAME?</v>
      </c>
      <c r="CU92" s="25">
        <f>_xll.BDH($C92,"RETURN_ON_INV_CAPITAL","FY 2019","FY 2019","Currency=USD","Period=FY","BEST_FPERIOD_OVERRIDE=FY","FILING_STATUS=MR","FA_ADJUSTED=GAAP","Sort=A","Dates=H","DateFormat=P","Fill=—","Direction=H","UseDPDF=Y")/100</f>
        <v>2.3628E-2</v>
      </c>
      <c r="CV92" s="25">
        <f>_xll.BDH($C92,"RETURN_ON_INV_CAPITAL","FY 2020","FY 2020","Currency=USD","Period=FY","BEST_FPERIOD_OVERRIDE=FY","FILING_STATUS=MR","FA_ADJUSTED=GAAP","Sort=A","Dates=H","DateFormat=P","Fill=—","Direction=H","UseDPDF=Y")/100</f>
        <v>-2.0992999999999998E-2</v>
      </c>
      <c r="CW92" s="25">
        <f>_xll.BDH($C92,"RETURN_ON_INV_CAPITAL","FY 2021","FY 2021","Currency=USD","Period=FY","BEST_FPERIOD_OVERRIDE=FY","FILING_STATUS=MR","FA_ADJUSTED=GAAP","Sort=A","Dates=H","DateFormat=P","Fill=—","Direction=H","UseDPDF=Y")/100</f>
        <v>-8.2050000000000005E-3</v>
      </c>
      <c r="CX92" s="25">
        <f>_xll.BDH(C92,"RETURN_COM_EQY","FY 2022","FY 2022","Currency=USD","Period=FY","BEST_FPERIOD_OVERRIDE=FY","FILING_STATUS=MR","FA_ADJUSTED=GAAP","Sort=A","Dates=H","DateFormat=P","Fill=—","Direction=H","UseDPDF=Y")/100</f>
        <v>1.2642E-2</v>
      </c>
      <c r="CZ92" s="15">
        <f>_xll.BDH($C92,"RETURN_COM_EQY","FY 2019","FY 2019","Currency=USD","Period=FY","BEST_FPERIOD_OVERRIDE=FY","FILING_STATUS=MR","FA_ADJUSTED=GAAP","Sort=A","Dates=H","DateFormat=P","Fill=—","Direction=H","UseDPDF=Y")/100</f>
        <v>7.3738999999999999E-2</v>
      </c>
      <c r="DA92" s="15">
        <f>_xll.BDH($C92,"RETURN_COM_EQY","FY 2020","FY 2020","Currency=USD","Period=FY","BEST_FPERIOD_OVERRIDE=FY","FILING_STATUS=MR","FA_ADJUSTED=GAAP","Sort=A","Dates=H","DateFormat=P","Fill=—","Direction=H","UseDPDF=Y")/100</f>
        <v>-3.1865000000000004E-2</v>
      </c>
      <c r="DB92" s="15">
        <f>_xll.BDH($C92,"RETURN_COM_EQY","FY 2021","FY 2021","Currency=USD","Period=FY","BEST_FPERIOD_OVERRIDE=FY","FILING_STATUS=MR","FA_ADJUSTED=GAAP","Sort=A","Dates=H","DateFormat=P","Fill=—","Direction=H","UseDPDF=Y")/100</f>
        <v>-5.2370000000000003E-3</v>
      </c>
      <c r="DC92" s="25">
        <f>_xll.BDH(C92,"RETURN_COM_EQY","FY 2022","FY 2022","Currency=USD","Period=FY","BEST_FPERIOD_OVERRIDE=FY","FILING_STATUS=MR","FA_ADJUSTED=GAAP","Sort=A","Dates=H","DateFormat=P","Fill=—","Direction=H","UseDPDF=Y")</f>
        <v>1.2642</v>
      </c>
      <c r="DD92" s="15" t="e">
        <f ca="1">(_xll.BDP(C92,"BEST_ROE","best_fperiod_override=23Y"))/100</f>
        <v>#NAME?</v>
      </c>
      <c r="DF92" s="25" t="e">
        <f ca="1">(_xll.BDP($C92,"BEST_DIV_YLD","best_fperiod_override=19Y"))/100</f>
        <v>#NAME?</v>
      </c>
      <c r="DG92" s="25" t="e">
        <f ca="1">(_xll.BDP($C92,"BEST_DIV_YLD","best_fperiod_override=20Y"))/100</f>
        <v>#NAME?</v>
      </c>
      <c r="DH92" s="25" t="e">
        <f ca="1">(_xll.BDP($C92,"BEST_DIV_YLD","best_fperiod_override=21Y"))/100</f>
        <v>#NAME?</v>
      </c>
      <c r="DI92" s="25" t="e">
        <f ca="1">(_xll.BDP($C92,"BEST_DIV_YLD","best_fperiod_override=22Y"))/100</f>
        <v>#NAME?</v>
      </c>
      <c r="DJ92" s="25" t="e">
        <f ca="1">(_xll.BDP($C92,"BEST_DIV_YLD","best_fperiod_override=23Y"))/100</f>
        <v>#NAME?</v>
      </c>
      <c r="DL92" s="48" t="e" cm="1">
        <f t="array" aca="1" ref="DL92" ca="1">_xll.BDP($C92,$DL$12)/1000</f>
        <v>#NAME?</v>
      </c>
      <c r="DM92" s="48" t="e" cm="1">
        <f t="array" aca="1" ref="DM92" ca="1">_xll.BDP($C92,$DL$13)*1000</f>
        <v>#NAME?</v>
      </c>
      <c r="DN92" s="48" t="e">
        <f t="shared" ca="1" si="341"/>
        <v>#NAME?</v>
      </c>
      <c r="DO92" s="48" t="e" cm="1">
        <f t="array" aca="1" ref="DO92" ca="1">_xll.BDP($C92,$DL$15)*1000</f>
        <v>#NAME?</v>
      </c>
      <c r="DQ92" s="15" t="e" cm="1">
        <f t="array" aca="1" ref="DQ92" ca="1">_xll.BDP(C92,"WACC")</f>
        <v>#NAME?</v>
      </c>
      <c r="DR92" s="15" t="e" cm="1">
        <f t="array" aca="1" ref="DR92" ca="1">_xll.BDP(C92,"WACC_COST_EQUITY")</f>
        <v>#NAME?</v>
      </c>
      <c r="DS92" s="15" t="e" cm="1">
        <f t="array" aca="1" ref="DS92" ca="1">_xll.BDP(C92,"WACC_COST_EQUITY")</f>
        <v>#NAME?</v>
      </c>
      <c r="DU92" s="15" t="e" cm="1">
        <f t="array" aca="1" ref="DU92" ca="1">_xll.BDP(C92,"BEST_PE_RATIO")</f>
        <v>#NAME?</v>
      </c>
      <c r="DV92" s="15" t="e" cm="1">
        <f t="array" aca="1" ref="DV92" ca="1">_xll.BDP(C92,"FIVE_YR_AVG_PRICE_EARNINGS")</f>
        <v>#NAME?</v>
      </c>
      <c r="DW92" s="15" t="e" cm="1">
        <f t="array" aca="1" ref="DW92" ca="1">_xll.BDP(C92,"10_YEAR_MOVING_AVERAGE_PE")</f>
        <v>#NAME?</v>
      </c>
      <c r="DY92" s="15" t="e" cm="1">
        <f t="array" aca="1" ref="DY92" ca="1">_xll.BDP(C92,"BEST_CUR_EV_TO_EBITDA")</f>
        <v>#NAME?</v>
      </c>
      <c r="DZ92" s="15" t="e" cm="1">
        <f t="array" aca="1" ref="DZ92" ca="1">_xll.BDP(C92,"FIVE_YEAR_AVG_EV_TO_T12_EBITDA")</f>
        <v>#NAME?</v>
      </c>
      <c r="EB92" s="15" t="e" cm="1">
        <f t="array" aca="1" ref="EB92" ca="1">_xll.BDP(C92,"BEST_PX_BPS_RATIO")</f>
        <v>#NAME?</v>
      </c>
      <c r="EC92" s="15" t="e" cm="1">
        <f t="array" aca="1" ref="EC92" ca="1">_xll.BDP(C92,"FIVE_YEAR_AVG_PRICE_BOOK")</f>
        <v>#NAME?</v>
      </c>
      <c r="ED92" s="15" t="e" cm="1">
        <f t="array" aca="1" ref="ED92" ca="1">_xll.BDP(C92,"EV_TO_T12M_SALES")</f>
        <v>#NAME?</v>
      </c>
      <c r="EE92" s="15" t="e" cm="1">
        <f t="array" aca="1" ref="EE92" ca="1">_xll.BDP(C92,"AVERAGE_EV_TO_T12M_SALES")</f>
        <v>#NAME?</v>
      </c>
      <c r="EF92" s="15" t="e">
        <f ca="1">_xll.BDP(C92,"BEST_CURRENT_EV_BEST_SALES","best_fperiod_override=23Y")</f>
        <v>#NAME?</v>
      </c>
      <c r="EH92" s="15" t="e" cm="1">
        <f t="array" aca="1" ref="EH92" ca="1">_xll.BDP(C92,"CF_FREE_CASH_FLOW")</f>
        <v>#NAME?</v>
      </c>
      <c r="EI92" s="15" t="e" cm="1">
        <f t="array" aca="1" ref="EI92" ca="1">_xll.BDP(C92,"FREE_CASH_FLOW_YIELD")/100</f>
        <v>#NAME?</v>
      </c>
      <c r="EJ92" s="15" t="e" cm="1">
        <f t="array" aca="1" ref="EJ92" ca="1">_xll.BDP(C92,"TRAIL_12M_FREE_CASH_FLOW_PER_SH")</f>
        <v>#NAME?</v>
      </c>
      <c r="EL92" s="15" t="e" cm="1">
        <f t="array" aca="1" ref="EL92" ca="1">_xll.BDP(C92,"CF_CASH_FROM_OPER")</f>
        <v>#NAME?</v>
      </c>
      <c r="EM92" s="15" t="e" cm="1">
        <f t="array" aca="1" ref="EM92" ca="1">_xll.BDP(C92,"CF_CASH_FROM_INV_ACT")</f>
        <v>#NAME?</v>
      </c>
      <c r="EN92" s="15" t="e" cm="1">
        <f t="array" aca="1" ref="EN92" ca="1">_xll.BDP(C92,"CF_CASH_FROM_FNC_ACT")</f>
        <v>#NAME?</v>
      </c>
      <c r="EP92" s="15" t="e" cm="1">
        <f t="array" aca="1" ref="EP92" ca="1">_xll.BDP(C92,"TOT_ANALYST_REC")</f>
        <v>#NAME?</v>
      </c>
      <c r="EQ92" s="15" t="e" cm="1">
        <f t="array" aca="1" ref="EQ92" ca="1">_xll.BDP(C92,"TOT_BUY_REC")</f>
        <v>#NAME?</v>
      </c>
      <c r="ER92" s="15" t="e" cm="1">
        <f t="array" aca="1" ref="ER92" ca="1">_xll.BDP(C92,"TOT_HOLD_REC")</f>
        <v>#NAME?</v>
      </c>
      <c r="ES92" s="15" t="e" cm="1">
        <f t="array" aca="1" ref="ES92" ca="1">_xll.BDP(C92,"TOT_SELL_REC")</f>
        <v>#NAME?</v>
      </c>
      <c r="ET92" s="15" t="e" cm="1">
        <f t="array" aca="1" ref="ET92" ca="1">_xll.BDP(C92,"EQY_REC_CONS")</f>
        <v>#NAME?</v>
      </c>
      <c r="EV92" s="15" t="e" cm="1">
        <f t="array" aca="1" ref="EV92" ca="1">_xll.BDP(C92,"BEST_TARGET_HI")</f>
        <v>#NAME?</v>
      </c>
      <c r="EW92" s="15" t="e" cm="1">
        <f t="array" aca="1" ref="EW92" ca="1">_xll.BDP(C92,"BEST_TARGET_LO")</f>
        <v>#NAME?</v>
      </c>
      <c r="EX92" s="15" t="e" cm="1">
        <f t="array" aca="1" ref="EX92" ca="1">_xll.BDP(C92,"BEST_TARGET_MEDIAN")</f>
        <v>#NAME?</v>
      </c>
      <c r="EZ92" s="15" t="e" cm="1">
        <f t="array" aca="1" ref="EZ92" ca="1">_xll.BDP(C92,"BEST_TARGET_1WK_CHG")</f>
        <v>#NAME?</v>
      </c>
      <c r="FA92" s="15" t="e" cm="1">
        <f t="array" aca="1" ref="FA92" ca="1">_xll.BDP(C92,"BEST_TARGET_4WK_CHG")</f>
        <v>#NAME?</v>
      </c>
      <c r="FB92" s="15" t="e" cm="1">
        <f t="array" aca="1" ref="FB92" ca="1">_xll.BDP(C92,"BEST_TARGET_3MO_CHG")</f>
        <v>#NAME?</v>
      </c>
      <c r="FC92" s="15" t="e" cm="1">
        <f t="array" aca="1" ref="FC92" ca="1">_xll.BDP(C92,"BEST_TARGET_6MO_CHG")</f>
        <v>#NAME?</v>
      </c>
      <c r="FE92" s="15" t="e" cm="1">
        <f t="array" aca="1" ref="FE92" ca="1">_xll.BDP(C92,"ANNOUNCEMENT_DT")</f>
        <v>#NAME?</v>
      </c>
      <c r="FF92" s="15" t="e" cm="1">
        <f t="array" aca="1" ref="FF92" ca="1">_xll.BDP(C92,"EXPECTED_REPORT_DT")</f>
        <v>#NAME?</v>
      </c>
      <c r="FG92" s="15" t="e" cm="1">
        <f t="array" aca="1" ref="FG92" ca="1">_xll.BDP(C92,"EARNINGS_RELATED_IMPLIED_MOVE")</f>
        <v>#NAME?</v>
      </c>
      <c r="FI92" s="15" t="e" cm="1">
        <f t="array" aca="1" ref="FI92" ca="1">_xll.BDP(C92,"SALES_SURPRISE_LAST_QTR")</f>
        <v>#NAME?</v>
      </c>
      <c r="FJ92" s="15" t="e" cm="1">
        <f t="array" aca="1" ref="FJ92" ca="1">_xll.BDP(C92,"EPS_SURPRISE_LAST_QTR")</f>
        <v>#NAME?</v>
      </c>
      <c r="FL92" s="15" t="e">
        <f ca="1">(_xll.BDP(C92,"VOLUME_AVG_5D"))/1000</f>
        <v>#NAME?</v>
      </c>
      <c r="FM92" s="15" t="e">
        <f ca="1">(_xll.BDP(C92,"VOLUME_AVG_3M"))/1000</f>
        <v>#NAME?</v>
      </c>
      <c r="FN92" s="15" t="e">
        <f ca="1">(_xll.BDP(C92,"VOLUME_AVG_6M"))/1000</f>
        <v>#NAME?</v>
      </c>
      <c r="FP92" s="15" t="e" cm="1">
        <f t="array" aca="1" ref="FP92" ca="1">_xll.BDP(C92,"CIE_DES")</f>
        <v>#NAME?</v>
      </c>
      <c r="FQ92" s="15" t="s">
        <v>917</v>
      </c>
      <c r="FS92" s="15" t="e" cm="1">
        <f t="array" aca="1" ref="FS92" ca="1">_xll.BDP(C92,"HIGH_52WEEK")</f>
        <v>#NAME?</v>
      </c>
      <c r="FT92" s="15" t="e" cm="1">
        <f t="array" aca="1" ref="FT92" ca="1">_xll.BDP(C92,"LOW_52WEEK")</f>
        <v>#NAME?</v>
      </c>
      <c r="FV92" s="15" t="e" cm="1">
        <f t="array" aca="1" ref="FV92" ca="1">_xll.BDP(C92,"CHG_PCT_WTD")</f>
        <v>#NAME?</v>
      </c>
      <c r="FW92" s="15" t="e" cm="1">
        <f t="array" aca="1" ref="FW92" ca="1">_xll.BDP(C92,"CHG_PCT_MTD")</f>
        <v>#NAME?</v>
      </c>
      <c r="FX92" s="15" t="e" cm="1">
        <f t="array" aca="1" ref="FX92" ca="1">_xll.BDP(C92,"CHG_PCT_YTD")</f>
        <v>#NAME?</v>
      </c>
      <c r="FY92" s="15" t="e" cm="1">
        <f t="array" aca="1" ref="FY92" ca="1">_xll.BDP(C92,"CHG_PCT_1YR")</f>
        <v>#NAME?</v>
      </c>
      <c r="GA92" s="15" t="e">
        <f ca="1">_xll.BDP($C92,"BEST_NET_DEBT","best_fperiod_override=19Y")</f>
        <v>#NAME?</v>
      </c>
      <c r="GB92" s="15" t="e">
        <f ca="1">_xll.BDP($C92,"BEST_NET_DEBT","best_fperiod_override=20Y")</f>
        <v>#NAME?</v>
      </c>
      <c r="GC92" s="15" t="e">
        <f ca="1">_xll.BDP($C92,"BEST_NET_DEBT","best_fperiod_override=21Y")</f>
        <v>#NAME?</v>
      </c>
      <c r="GD92" s="15" t="e">
        <f ca="1">_xll.BDP($C92,"BEST_NET_DEBT","best_fperiod_override=22Y")</f>
        <v>#NAME?</v>
      </c>
      <c r="GE92" s="15" t="e">
        <f ca="1">_xll.BDP($C92,"BEST_NET_DEBT","best_fperiod_override=23Y")</f>
        <v>#NAME?</v>
      </c>
      <c r="GG92" s="15" t="e">
        <f t="shared" ca="1" si="342"/>
        <v>#NAME?</v>
      </c>
      <c r="GH92" s="15" t="e">
        <f t="shared" ca="1" si="343"/>
        <v>#NAME?</v>
      </c>
      <c r="GI92" s="15" t="e">
        <f t="shared" ca="1" si="344"/>
        <v>#NAME?</v>
      </c>
      <c r="GJ92" s="15" t="e">
        <f t="shared" ca="1" si="345"/>
        <v>#NAME?</v>
      </c>
      <c r="GK92" s="15" t="e">
        <f t="shared" ca="1" si="346"/>
        <v>#NAME?</v>
      </c>
      <c r="GM92" s="15" t="e" cm="1">
        <f t="array" aca="1" ref="GM92" ca="1">_xll.BDP(C92,"NET_DEBT_TO_EBITDA")</f>
        <v>#NAME?</v>
      </c>
      <c r="GN92" s="15" t="e" cm="1">
        <f t="array" aca="1" ref="GN92" ca="1">_xll.BDP(C92,"EBIT_TO_INT_EXP")</f>
        <v>#NAME?</v>
      </c>
      <c r="GO92" s="15" t="e" cm="1">
        <f t="array" aca="1" ref="GO92" ca="1">_xll.BDP(C92,"TOT_DEBT_TO_TOT_EQY")</f>
        <v>#NAME?</v>
      </c>
      <c r="GP92" s="15" t="e" cm="1">
        <f t="array" aca="1" ref="GP92" ca="1">_xll.BDP(C92,"TOT_DEBT_TO_TOT_ASSET")</f>
        <v>#NAME?</v>
      </c>
      <c r="GQ92" s="15" t="e" cm="1">
        <f t="array" aca="1" ref="GQ92" ca="1">_xll.BDP(C92,"ALTMAN_Z_SCORE")</f>
        <v>#NAME?</v>
      </c>
      <c r="GR92" s="15" t="e" cm="1">
        <f t="array" aca="1" ref="GR92" ca="1">_xll.BDP(C92,"CASH_%_CURRENT_MARKET_CAP")</f>
        <v>#NAME?</v>
      </c>
      <c r="GS92" s="15" t="e" cm="1">
        <f t="array" aca="1" ref="GS92" ca="1">_xll.BDP(C92,"CASH_TO_TOT_ASSET")</f>
        <v>#NAME?</v>
      </c>
      <c r="GU92" s="15" t="e" cm="1">
        <f t="array" aca="1" ref="GU92" ca="1">_xll.BDP(C92,"BOARD_SIZE")</f>
        <v>#NAME?</v>
      </c>
      <c r="GV92" s="15" t="e" cm="1">
        <f t="array" aca="1" ref="GV92" ca="1">_xll.BDP(C92,"PCT_INDEPENDENT_DIRECTORS")</f>
        <v>#NAME?</v>
      </c>
      <c r="GW92" s="15" t="e" cm="1">
        <f t="array" aca="1" ref="GW92" ca="1">_xll.BDP(C92,"BOARD_MEETING_ATTENDANCE_PCT")</f>
        <v>#NAME?</v>
      </c>
      <c r="GX92" s="15" t="e" cm="1">
        <f t="array" aca="1" ref="GX92" ca="1">_xll.BDP(C92,"BOARD_MEETINGS_PER_YR")</f>
        <v>#NAME?</v>
      </c>
      <c r="GY92" s="15" t="e" cm="1">
        <f t="array" aca="1" ref="GY92" ca="1">_xll.BDP(C92,"NUMBER_OF_WOMEN_ON_BOARD")</f>
        <v>#NAME?</v>
      </c>
      <c r="GZ92" s="15" t="e" cm="1">
        <f t="array" aca="1" ref="GZ92" ca="1">_xll.BDP(C92,"BOARD_AVERAGE_TENURE")</f>
        <v>#NAME?</v>
      </c>
      <c r="HA92" s="15" t="e" cm="1">
        <f t="array" aca="1" ref="HA92" ca="1">_xll.BDP(C92,"BOARD_AVERAGE_AGE")</f>
        <v>#NAME?</v>
      </c>
      <c r="HC92" s="15" t="e" cm="1">
        <f t="array" aca="1" ref="HC92" ca="1">_xll.BDP(C92,"TOT_COMP_AW_TO_CEO_&amp;_EQUIV")</f>
        <v>#NAME?</v>
      </c>
      <c r="HD92" s="15" t="e" cm="1">
        <f t="array" aca="1" ref="HD92" ca="1">_xll.BDP(C92,"TOT_COMPENSATION_AW_TO_EXECS")</f>
        <v>#NAME?</v>
      </c>
      <c r="HE92" s="15" t="e" cm="1">
        <f t="array" aca="1" ref="HE92" ca="1">_xll.BDP(C92,"CF_STOCK_BASED_COMPENSATION")</f>
        <v>#NAME?</v>
      </c>
      <c r="HF92" s="15" t="e" cm="1">
        <f t="array" aca="1" ref="HF92" ca="1">_xll.BDP(C92,"AVERAGE_BOD_TOTAL_COMPENSATION")</f>
        <v>#NAME?</v>
      </c>
      <c r="HH92" s="15" t="e" cm="1">
        <f t="array" aca="1" ref="HH92" ca="1">_xll.BDP(C92,"ISS_QUALITYSCORE")</f>
        <v>#NAME?</v>
      </c>
      <c r="HK92" s="15" t="e" cm="1">
        <f t="array" aca="1" ref="HK92" ca="1">_xll.BDP(C92,"EQY_SH_OUT")</f>
        <v>#NAME?</v>
      </c>
      <c r="HL92" s="15" t="e">
        <f t="shared" ca="1" si="347"/>
        <v>#NAME?</v>
      </c>
      <c r="HN92" s="15">
        <v>8.5</v>
      </c>
      <c r="HO92" s="15">
        <v>2</v>
      </c>
      <c r="HP92" s="39" t="e">
        <f t="shared" ca="1" si="348"/>
        <v>#NAME?</v>
      </c>
      <c r="HQ92" s="15" t="e">
        <f t="shared" ca="1" si="349"/>
        <v>#NAME?</v>
      </c>
      <c r="HS92" s="15" t="e">
        <f t="shared" ca="1" si="370"/>
        <v>#NAME?</v>
      </c>
      <c r="HU92" s="15" t="e">
        <f t="shared" ca="1" si="350"/>
        <v>#NAME?</v>
      </c>
      <c r="HW92" s="15" t="e">
        <f t="shared" ca="1" si="371"/>
        <v>#NAME?</v>
      </c>
      <c r="HY92" s="39" t="e">
        <f t="shared" ca="1" si="351"/>
        <v>#NAME?</v>
      </c>
      <c r="IA92" s="15" t="e">
        <f t="shared" ca="1" si="352"/>
        <v>#NAME?</v>
      </c>
      <c r="IB92" s="15" t="e">
        <f t="shared" ca="1" si="353"/>
        <v>#NAME?</v>
      </c>
      <c r="IC92" s="15" t="e">
        <f t="shared" ca="1" si="354"/>
        <v>#NAME?</v>
      </c>
      <c r="ID92" s="15" t="e">
        <f t="shared" ca="1" si="355"/>
        <v>#NAME?</v>
      </c>
      <c r="IE92" s="39" t="e">
        <f t="shared" ca="1" si="356"/>
        <v>#NAME?</v>
      </c>
      <c r="IF92" s="39">
        <f t="shared" si="357"/>
        <v>21.865516875468892</v>
      </c>
      <c r="IG92" s="39" t="e">
        <f t="shared" ca="1" si="358"/>
        <v>#NAME?</v>
      </c>
      <c r="II92" s="15">
        <f t="shared" si="372"/>
        <v>73</v>
      </c>
    </row>
    <row r="93" spans="1:243">
      <c r="A93" s="15">
        <f t="shared" si="373"/>
        <v>73</v>
      </c>
      <c r="B93" s="15" t="s">
        <v>150</v>
      </c>
      <c r="C93" s="15" t="s">
        <v>559</v>
      </c>
      <c r="D93" s="15" t="s">
        <v>149</v>
      </c>
      <c r="E93" s="15" t="str">
        <f t="shared" si="306"/>
        <v>CSCO34</v>
      </c>
      <c r="F93" s="15">
        <f t="shared" si="307"/>
        <v>73</v>
      </c>
      <c r="G93" s="15" t="str">
        <f t="shared" si="308"/>
        <v>Cisco Systems Inc</v>
      </c>
      <c r="H93" s="24">
        <v>6.6590400000000006E-3</v>
      </c>
      <c r="I93" s="15" t="e" cm="1">
        <f t="array" aca="1" ref="I93" ca="1">_xll.BDP(C93,"GICS_SECTOR_NAME")</f>
        <v>#NAME?</v>
      </c>
      <c r="J93" s="15" t="e">
        <f t="shared" ca="1" si="309"/>
        <v>#NAME?</v>
      </c>
      <c r="K93" s="46" t="e" cm="1">
        <f t="array" aca="1" ref="K93" ca="1">_xll.BDP(C93,"BEST_PE_RATIO")</f>
        <v>#NAME?</v>
      </c>
      <c r="L93" s="46" t="e" cm="1">
        <f t="array" aca="1" ref="L93" ca="1">_xll.BDP(C93,"px_last")</f>
        <v>#NAME?</v>
      </c>
      <c r="M93" s="15" t="e" cm="1">
        <f t="array" aca="1" ref="M93" ca="1">_xll.BDP(C93,"COUNTRY_FULL_NAME")</f>
        <v>#NAME?</v>
      </c>
      <c r="N93" s="15" t="e" cm="1">
        <f t="array" aca="1" ref="N93" ca="1">_xll.BDP(C93,"px_last")</f>
        <v>#NAME?</v>
      </c>
      <c r="O93" s="15" t="e" cm="1">
        <f t="array" aca="1" ref="O93" ca="1">_xll.BDP(C93,"CRNCY")</f>
        <v>#NAME?</v>
      </c>
      <c r="Q93" s="15" t="e" cm="1">
        <f t="array" aca="1" ref="Q93" ca="1">_xll.BDP(C93,"GICS_SECTOR_NAME")</f>
        <v>#NAME?</v>
      </c>
      <c r="R93" s="15" t="e" cm="1">
        <f t="array" aca="1" ref="R93" ca="1">_xll.BDP(C93,"GICS_INDUSTRY_NAME")</f>
        <v>#NAME?</v>
      </c>
      <c r="S93" s="15" t="e" cm="1">
        <f t="array" aca="1" ref="S93" ca="1">_xll.BDP(C93,"GICS_INDUSTRY_GROUP_NAME")</f>
        <v>#NAME?</v>
      </c>
      <c r="T93" s="15" t="e" cm="1">
        <f t="array" aca="1" ref="T93" ca="1">_xll.BDP(C93,"GICS_SUB_INDUSTRY_NAME")</f>
        <v>#NAME?</v>
      </c>
      <c r="U93" s="15" t="s">
        <v>1521</v>
      </c>
      <c r="V93" s="15">
        <f>_xll.BDH(C93,"SALES_REV_TURN","FY 2009","FY 2009","Currency=USD","Period=FY","BEST_FPERIOD_OVERRIDE=FY","FILING_STATUS=MR","SCALING_FORMAT=MLN","FA_ADJUSTED=Adjusted","Sort=A","Dates=H","DateFormat=P","Fill=—","Direction=H","UseDPDF=Y")</f>
        <v>36117</v>
      </c>
      <c r="W93" s="15">
        <f>_xll.BDH(C93,"SALES_REV_TURN","FY 2019","FY 2019","Currency=USD","Period=FY","BEST_FPERIOD_OVERRIDE=FY","FILING_STATUS=MR","SCALING_FORMAT=MLN","FA_ADJUSTED=Adjusted","Sort=A","Dates=H","DateFormat=P","Fill=—","Direction=H","UseDPDF=Y")</f>
        <v>51904</v>
      </c>
      <c r="X93" s="15">
        <f>_xll.BDH(C93,"SALES_REV_TURN","FY 2020","FY 2020","Currency=USD","Period=FY","BEST_FPERIOD_OVERRIDE=FY","FILING_STATUS=MR","SCALING_FORMAT=MLN","FA_ADJUSTED=Adjusted","Sort=A","Dates=H","DateFormat=P","Fill=—","Direction=H","UseDPDF=Y")</f>
        <v>49301</v>
      </c>
      <c r="Y93" s="15">
        <f>_xll.BDH(C93,"SALES_REV_TURN","FY 2021","FY 2021","Currency=USD","Period=FY","BEST_FPERIOD_OVERRIDE=FY","FILING_STATUS=MR","SCALING_FORMAT=MLN","FA_ADJUSTED=Adjusted","Sort=A","Dates=H","DateFormat=P","Fill=—","Direction=H","UseDPDF=Y")</f>
        <v>49818</v>
      </c>
      <c r="Z93" s="15">
        <f>_xll.BDH(C93,"SALES_REV_TURN","FY 2022","FY 2022","Currency=USD","Period=FY","BEST_FPERIOD_OVERRIDE=FY","FILING_STATUS=MR","SCALING_FORMAT=MLN","FA_ADJUSTED=Adjusted","Sort=A","Dates=H","DateFormat=P","Fill=—","Direction=H","UseDPDF=Y")</f>
        <v>51557</v>
      </c>
      <c r="AA93" s="15" t="e">
        <f ca="1">+_xll.BDP($C93,AA$15,"BEST_FPERIOD_OVERRIDE="&amp;AA$16)</f>
        <v>#NAME?</v>
      </c>
      <c r="AB93" s="15" t="e">
        <f ca="1">+_xll.BDP($C93,AB$15,"BEST_FPERIOD_OVERRIDE="&amp;AB$16)</f>
        <v>#NAME?</v>
      </c>
      <c r="AC93" s="15" t="e">
        <f ca="1">+_xll.BDP($C93,AC$15,"BEST_FPERIOD_OVERRIDE="&amp;AC$16)</f>
        <v>#NAME?</v>
      </c>
      <c r="AD93" s="15" t="e">
        <f ca="1">+_xll.BDP($C93,AD$15,"BEST_FPERIOD_OVERRIDE="&amp;AD$16)</f>
        <v>#NAME?</v>
      </c>
      <c r="AF93" s="25">
        <f t="shared" si="310"/>
        <v>-5.0150277435265123E-2</v>
      </c>
      <c r="AG93" s="25">
        <f t="shared" si="311"/>
        <v>1.0486602705827464E-2</v>
      </c>
      <c r="AH93" s="25">
        <f t="shared" si="312"/>
        <v>3.490706170460478E-2</v>
      </c>
      <c r="AI93" s="25" t="e">
        <f t="shared" ca="1" si="313"/>
        <v>#NAME?</v>
      </c>
      <c r="AJ93" s="25" t="e">
        <f t="shared" ca="1" si="314"/>
        <v>#NAME?</v>
      </c>
      <c r="AK93" s="25" t="e">
        <f t="shared" ca="1" si="315"/>
        <v>#NAME?</v>
      </c>
      <c r="AL93" s="25" t="e">
        <f t="shared" ca="1" si="359"/>
        <v>#NAME?</v>
      </c>
      <c r="AM93" s="25" t="e">
        <f t="shared" ca="1" si="316"/>
        <v>#NAME?</v>
      </c>
      <c r="AN93" s="25">
        <f t="shared" si="317"/>
        <v>3.6928749908011538E-2</v>
      </c>
      <c r="AP93" s="15">
        <f>_xll.BDH(C93,"EBITDA","FY 2009","FY 2009","Currency=USD","Period=FY","BEST_FPERIOD_OVERRIDE=FY","FILING_STATUS=MR","SCALING_FORMAT=MLN","FA_ADJUSTED=Adjusted","Sort=A","Dates=H","DateFormat=P","Fill=—","Direction=H","UseDPDF=Y")</f>
        <v>9657</v>
      </c>
      <c r="AQ93" s="15">
        <f>_xll.BDH(C93,"EBITDA","FY 2019","FY 2019","Currency=USD","Period=FY","BEST_FPERIOD_OVERRIDE=FY","FILING_STATUS=MR","SCALING_FORMAT=MLN","FA_ADJUSTED=Adjusted","Sort=A","Dates=H","DateFormat=P","Fill=—","Direction=H","UseDPDF=Y")</f>
        <v>16372</v>
      </c>
      <c r="AR93" s="15">
        <f>_xll.BDH(C93,"EBITDA","FY 2020","FY 2020","Currency=USD","Period=FY","BEST_FPERIOD_OVERRIDE=FY","FILING_STATUS=MR","SCALING_FORMAT=MLN","FA_ADJUSTED=Adjusted","Sort=A","Dates=H","DateFormat=P","Fill=—","Direction=H","UseDPDF=Y")</f>
        <v>16590</v>
      </c>
      <c r="AS93" s="15">
        <f>_xll.BDH(C93,"EBITDA","FY 2021","FY 2021","Currency=USD","Period=FY","BEST_FPERIOD_OVERRIDE=FY","FILING_STATUS=MR","SCALING_FORMAT=MLN","FA_ADJUSTED=Adjusted","Sort=A","Dates=H","DateFormat=P","Fill=—","Direction=H","UseDPDF=Y")</f>
        <v>16369</v>
      </c>
      <c r="AT93" s="15">
        <f>_xll.BDH(C93,"EBITDA","FY 2022","FY 2022","Currency=USD","Period=FY","BEST_FPERIOD_OVERRIDE=FY","FILING_STATUS=MR","SCALING_FORMAT=MLN","FA_ADJUSTED=Adjusted","Sort=A","Dates=H","DateFormat=P","Fill=—","Direction=H","UseDPDF=Y")</f>
        <v>16655</v>
      </c>
      <c r="AU93" s="15" t="e">
        <f ca="1">+_xll.BDP($C93,AU$15,"BEST_FPERIOD_OVERRIDE="&amp;AU$16)</f>
        <v>#NAME?</v>
      </c>
      <c r="AV93" s="15" t="e">
        <f ca="1">+_xll.BDP($C93,AV$15,"BEST_FPERIOD_OVERRIDE="&amp;AV$16)</f>
        <v>#NAME?</v>
      </c>
      <c r="AW93" s="15" t="e">
        <f ca="1">+_xll.BDP($C93,AW$15,"BEST_FPERIOD_OVERRIDE="&amp;AW$16)</f>
        <v>#NAME?</v>
      </c>
      <c r="AX93" s="15" t="e">
        <f ca="1">+_xll.BDP($C93,AX$15,"BEST_FPERIOD_OVERRIDE="&amp;AX$16)</f>
        <v>#NAME?</v>
      </c>
      <c r="AZ93" s="25">
        <f t="shared" si="318"/>
        <v>1.3315416564866789E-2</v>
      </c>
      <c r="BA93" s="25">
        <f t="shared" si="319"/>
        <v>-1.332127787823989E-2</v>
      </c>
      <c r="BB93" s="25">
        <f t="shared" si="320"/>
        <v>1.7472050827784136E-2</v>
      </c>
      <c r="BC93" s="25" t="e">
        <f t="shared" ca="1" si="321"/>
        <v>#NAME?</v>
      </c>
      <c r="BD93" s="25" t="e">
        <f t="shared" ca="1" si="322"/>
        <v>#NAME?</v>
      </c>
      <c r="BE93" s="25" t="e">
        <f t="shared" ca="1" si="323"/>
        <v>#NAME?</v>
      </c>
      <c r="BF93" s="25" t="e">
        <f t="shared" ca="1" si="360"/>
        <v>#NAME?</v>
      </c>
      <c r="BG93" s="25" t="e">
        <f t="shared" ca="1" si="324"/>
        <v>#NAME?</v>
      </c>
      <c r="BH93" s="25">
        <f t="shared" si="325"/>
        <v>5.4207133084546166E-2</v>
      </c>
      <c r="BJ93" s="25">
        <f t="shared" si="326"/>
        <v>0.31542848335388407</v>
      </c>
      <c r="BK93" s="25">
        <f t="shared" si="327"/>
        <v>0.33650433054096268</v>
      </c>
      <c r="BL93" s="25">
        <f t="shared" si="328"/>
        <v>0.3285760167007909</v>
      </c>
      <c r="BM93" s="25">
        <f t="shared" si="329"/>
        <v>0.32304051826134184</v>
      </c>
      <c r="BN93" s="25" t="e">
        <f t="shared" ca="1" si="330"/>
        <v>#NAME?</v>
      </c>
      <c r="BO93" s="25" t="e">
        <f t="shared" ca="1" si="331"/>
        <v>#NAME?</v>
      </c>
      <c r="BP93" s="25" t="e">
        <f t="shared" ca="1" si="331"/>
        <v>#NAME?</v>
      </c>
      <c r="BQ93" s="25" t="e">
        <f t="shared" ca="1" si="332"/>
        <v>#NAME?</v>
      </c>
      <c r="BR93" s="15">
        <f>_xll.BDH(C93,"EARN_FOR_COMMON","FY 2009","FY 2009","Currency=USD","Period=FY","BEST_FPERIOD_OVERRIDE=FY","FILING_STATUS=MR","SCALING_FORMAT=MLN","FA_ADJUSTED=Adjusted","Sort=A","Dates=H","DateFormat=P","Fill=—","Direction=H","UseDPDF=Y")</f>
        <v>6509.4039000000002</v>
      </c>
      <c r="BS93" s="15">
        <f>_xll.BDH(C93,"EARN_FOR_COMMON","FY 2019","FY 2019","Currency=USD","Period=FY","BEST_FPERIOD_OVERRIDE=FY","FILING_STATUS=MR","SCALING_FORMAT=MLN","FA_ADJUSTED=Adjusted","Sort=A","Dates=H","DateFormat=P","Fill=—","Direction=H","UseDPDF=Y")</f>
        <v>12234.11</v>
      </c>
      <c r="BT93" s="15">
        <f>_xll.BDH(C93,"EARN_FOR_COMMON","FY 2020","FY 2020","Currency=USD","Period=FY","BEST_FPERIOD_OVERRIDE=FY","FILING_STATUS=MR","SCALING_FORMAT=MLN","FA_ADJUSTED=Adjusted","Sort=A","Dates=H","DateFormat=P","Fill=—","Direction=H","UseDPDF=Y")</f>
        <v>11845.95</v>
      </c>
      <c r="BU93" s="15">
        <f>_xll.BDH(C93,"EARN_FOR_COMMON","FY 2021","FY 2021","Currency=USD","Period=FY","BEST_FPERIOD_OVERRIDE=FY","FILING_STATUS=MR","SCALING_FORMAT=MLN","FA_ADJUSTED=Adjusted","Sort=A","Dates=H","DateFormat=P","Fill=—","Direction=H","UseDPDF=Y")</f>
        <v>11532.1</v>
      </c>
      <c r="BV93" s="15">
        <f>_xll.BDH(C93,"EARN_FOR_COMMON","FY 2022","FY 2022","Currency=USD","Period=FY","BEST_FPERIOD_OVERRIDE=FY","FILING_STATUS=MR","SCALING_FORMAT=MLN","FA_ADJUSTED=Adjusted","Sort=A","Dates=H","DateFormat=P","Fill=—","Direction=H","UseDPDF=Y")</f>
        <v>11694.77</v>
      </c>
      <c r="BW93" s="15" t="e">
        <f ca="1">+_xll.BDP($C93,BW$15,"BEST_FPERIOD_OVERRIDE="&amp;BW$16)</f>
        <v>#NAME?</v>
      </c>
      <c r="BX93" s="15" t="e">
        <f ca="1">+_xll.BDP($C93,BX$15,"BEST_FPERIOD_OVERRIDE="&amp;BX$16)</f>
        <v>#NAME?</v>
      </c>
      <c r="BY93" s="15" t="e">
        <f ca="1">+_xll.BDP($C93,BY$15,"BEST_FPERIOD_OVERRIDE="&amp;BY$16)</f>
        <v>#NAME?</v>
      </c>
      <c r="BZ93" s="15" t="e">
        <f ca="1">+_xll.BDP($C93,BZ$15,"BEST_FPERIOD_OVERRIDE="&amp;BZ$16)</f>
        <v>#NAME?</v>
      </c>
      <c r="CB93" s="25">
        <f t="shared" si="333"/>
        <v>-3.17276859534531E-2</v>
      </c>
      <c r="CC93" s="25">
        <f t="shared" si="334"/>
        <v>-2.6494287077017953E-2</v>
      </c>
      <c r="CD93" s="25">
        <f t="shared" si="335"/>
        <v>1.4105843688486885E-2</v>
      </c>
      <c r="CE93" s="25" t="e">
        <f t="shared" ca="1" si="336"/>
        <v>#NAME?</v>
      </c>
      <c r="CF93" s="25" t="e">
        <f t="shared" ca="1" si="337"/>
        <v>#NAME?</v>
      </c>
      <c r="CG93" s="25" t="e">
        <f t="shared" ca="1" si="338"/>
        <v>#NAME?</v>
      </c>
      <c r="CH93" s="25" t="e">
        <f t="shared" ca="1" si="361"/>
        <v>#NAME?</v>
      </c>
      <c r="CI93" s="25" t="e">
        <f t="shared" ca="1" si="339"/>
        <v>#NAME?</v>
      </c>
      <c r="CJ93" s="25">
        <f t="shared" si="340"/>
        <v>6.5131224102542129E-2</v>
      </c>
      <c r="CM93" s="25">
        <f t="shared" si="362"/>
        <v>0.23570649660912454</v>
      </c>
      <c r="CN93" s="25">
        <f t="shared" si="363"/>
        <v>0.2402780876655646</v>
      </c>
      <c r="CO93" s="25">
        <f t="shared" si="364"/>
        <v>0.23148460395840861</v>
      </c>
      <c r="CP93" s="25">
        <f t="shared" si="365"/>
        <v>0.22683185600403438</v>
      </c>
      <c r="CQ93" s="25" t="e">
        <f t="shared" ca="1" si="366"/>
        <v>#NAME?</v>
      </c>
      <c r="CR93" s="25" t="e">
        <f t="shared" ca="1" si="367"/>
        <v>#NAME?</v>
      </c>
      <c r="CS93" s="25" t="e">
        <f t="shared" ca="1" si="368"/>
        <v>#NAME?</v>
      </c>
      <c r="CT93" s="15" t="e">
        <f t="shared" ca="1" si="369"/>
        <v>#NAME?</v>
      </c>
      <c r="CU93" s="25">
        <f>_xll.BDH($C93,"RETURN_ON_INV_CAPITAL","FY 2019","FY 2019","Currency=USD","Period=FY","BEST_FPERIOD_OVERRIDE=FY","FILING_STATUS=MR","FA_ADJUSTED=GAAP","Sort=A","Dates=H","DateFormat=P","Fill=—","Direction=H","UseDPDF=Y")/100</f>
        <v>0.18532900000000002</v>
      </c>
      <c r="CV93" s="25">
        <f>_xll.BDH($C93,"RETURN_ON_INV_CAPITAL","FY 2020","FY 2020","Currency=USD","Period=FY","BEST_FPERIOD_OVERRIDE=FY","FILING_STATUS=MR","FA_ADJUSTED=GAAP","Sort=A","Dates=H","DateFormat=P","Fill=—","Direction=H","UseDPDF=Y")/100</f>
        <v>0.20603100000000002</v>
      </c>
      <c r="CW93" s="25">
        <f>_xll.BDH($C93,"RETURN_ON_INV_CAPITAL","FY 2021","FY 2021","Currency=USD","Period=FY","BEST_FPERIOD_OVERRIDE=FY","FILING_STATUS=MR","FA_ADJUSTED=GAAP","Sort=A","Dates=H","DateFormat=P","Fill=—","Direction=H","UseDPDF=Y")/100</f>
        <v>0.20247599999999999</v>
      </c>
      <c r="CX93" s="25">
        <f>_xll.BDH(C93,"RETURN_COM_EQY","FY 2022","FY 2022","Currency=USD","Period=FY","BEST_FPERIOD_OVERRIDE=FY","FILING_STATUS=MR","FA_ADJUSTED=GAAP","Sort=A","Dates=H","DateFormat=P","Fill=—","Direction=H","UseDPDF=Y")/100</f>
        <v>0.29148200000000002</v>
      </c>
      <c r="CZ93" s="15">
        <f>_xll.BDH($C93,"RETURN_COM_EQY","FY 2019","FY 2019","Currency=USD","Period=FY","BEST_FPERIOD_OVERRIDE=FY","FILING_STATUS=MR","FA_ADJUSTED=GAAP","Sort=A","Dates=H","DateFormat=P","Fill=—","Direction=H","UseDPDF=Y")/100</f>
        <v>0.30272900000000003</v>
      </c>
      <c r="DA93" s="15">
        <f>_xll.BDH($C93,"RETURN_COM_EQY","FY 2020","FY 2020","Currency=USD","Period=FY","BEST_FPERIOD_OVERRIDE=FY","FILING_STATUS=MR","FA_ADJUSTED=GAAP","Sort=A","Dates=H","DateFormat=P","Fill=—","Direction=H","UseDPDF=Y")/100</f>
        <v>0.313718</v>
      </c>
      <c r="DB93" s="15">
        <f>_xll.BDH($C93,"RETURN_COM_EQY","FY 2021","FY 2021","Currency=USD","Period=FY","BEST_FPERIOD_OVERRIDE=FY","FILING_STATUS=MR","FA_ADJUSTED=GAAP","Sort=A","Dates=H","DateFormat=P","Fill=—","Direction=H","UseDPDF=Y")/100</f>
        <v>0.26746599999999998</v>
      </c>
      <c r="DC93" s="25">
        <f>_xll.BDH(C93,"RETURN_COM_EQY","FY 2022","FY 2022","Currency=USD","Period=FY","BEST_FPERIOD_OVERRIDE=FY","FILING_STATUS=MR","FA_ADJUSTED=GAAP","Sort=A","Dates=H","DateFormat=P","Fill=—","Direction=H","UseDPDF=Y")</f>
        <v>29.148199999999999</v>
      </c>
      <c r="DD93" s="15" t="e">
        <f ca="1">(_xll.BDP(C93,"BEST_ROE","best_fperiod_override=23Y"))/100</f>
        <v>#NAME?</v>
      </c>
      <c r="DF93" s="25" t="e">
        <f ca="1">(_xll.BDP($C93,"BEST_DIV_YLD","best_fperiod_override=19Y"))/100</f>
        <v>#NAME?</v>
      </c>
      <c r="DG93" s="25" t="e">
        <f ca="1">(_xll.BDP($C93,"BEST_DIV_YLD","best_fperiod_override=20Y"))/100</f>
        <v>#NAME?</v>
      </c>
      <c r="DH93" s="25" t="e">
        <f ca="1">(_xll.BDP($C93,"BEST_DIV_YLD","best_fperiod_override=21Y"))/100</f>
        <v>#NAME?</v>
      </c>
      <c r="DI93" s="25" t="e">
        <f ca="1">(_xll.BDP($C93,"BEST_DIV_YLD","best_fperiod_override=22Y"))/100</f>
        <v>#NAME?</v>
      </c>
      <c r="DJ93" s="25" t="e">
        <f ca="1">(_xll.BDP($C93,"BEST_DIV_YLD","best_fperiod_override=23Y"))/100</f>
        <v>#NAME?</v>
      </c>
      <c r="DL93" s="48" t="e" cm="1">
        <f t="array" aca="1" ref="DL93" ca="1">_xll.BDP($C93,$DL$12)/1000</f>
        <v>#NAME?</v>
      </c>
      <c r="DM93" s="48" t="e" cm="1">
        <f t="array" aca="1" ref="DM93" ca="1">_xll.BDP($C93,$DL$13)*1000</f>
        <v>#NAME?</v>
      </c>
      <c r="DN93" s="48" t="e">
        <f t="shared" ca="1" si="341"/>
        <v>#NAME?</v>
      </c>
      <c r="DO93" s="48" t="e" cm="1">
        <f t="array" aca="1" ref="DO93" ca="1">_xll.BDP($C93,$DL$15)*1000</f>
        <v>#NAME?</v>
      </c>
      <c r="DQ93" s="15" t="e" cm="1">
        <f t="array" aca="1" ref="DQ93" ca="1">_xll.BDP(C93,"WACC")</f>
        <v>#NAME?</v>
      </c>
      <c r="DR93" s="15" t="e" cm="1">
        <f t="array" aca="1" ref="DR93" ca="1">_xll.BDP(C93,"WACC_COST_EQUITY")</f>
        <v>#NAME?</v>
      </c>
      <c r="DS93" s="15" t="e" cm="1">
        <f t="array" aca="1" ref="DS93" ca="1">_xll.BDP(C93,"WACC_COST_EQUITY")</f>
        <v>#NAME?</v>
      </c>
      <c r="DU93" s="15" t="e" cm="1">
        <f t="array" aca="1" ref="DU93" ca="1">_xll.BDP(C93,"BEST_PE_RATIO")</f>
        <v>#NAME?</v>
      </c>
      <c r="DV93" s="15" t="e" cm="1">
        <f t="array" aca="1" ref="DV93" ca="1">_xll.BDP(C93,"FIVE_YR_AVG_PRICE_EARNINGS")</f>
        <v>#NAME?</v>
      </c>
      <c r="DW93" s="15" t="e" cm="1">
        <f t="array" aca="1" ref="DW93" ca="1">_xll.BDP(C93,"10_YEAR_MOVING_AVERAGE_PE")</f>
        <v>#NAME?</v>
      </c>
      <c r="DY93" s="15" t="e" cm="1">
        <f t="array" aca="1" ref="DY93" ca="1">_xll.BDP(C93,"BEST_CUR_EV_TO_EBITDA")</f>
        <v>#NAME?</v>
      </c>
      <c r="DZ93" s="15" t="e" cm="1">
        <f t="array" aca="1" ref="DZ93" ca="1">_xll.BDP(C93,"FIVE_YEAR_AVG_EV_TO_T12_EBITDA")</f>
        <v>#NAME?</v>
      </c>
      <c r="EB93" s="15" t="e" cm="1">
        <f t="array" aca="1" ref="EB93" ca="1">_xll.BDP(C93,"BEST_PX_BPS_RATIO")</f>
        <v>#NAME?</v>
      </c>
      <c r="EC93" s="15" t="e" cm="1">
        <f t="array" aca="1" ref="EC93" ca="1">_xll.BDP(C93,"FIVE_YEAR_AVG_PRICE_BOOK")</f>
        <v>#NAME?</v>
      </c>
      <c r="ED93" s="15" t="e" cm="1">
        <f t="array" aca="1" ref="ED93" ca="1">_xll.BDP(C93,"EV_TO_T12M_SALES")</f>
        <v>#NAME?</v>
      </c>
      <c r="EE93" s="15" t="e" cm="1">
        <f t="array" aca="1" ref="EE93" ca="1">_xll.BDP(C93,"AVERAGE_EV_TO_T12M_SALES")</f>
        <v>#NAME?</v>
      </c>
      <c r="EF93" s="15" t="e">
        <f ca="1">_xll.BDP(C93,"BEST_CURRENT_EV_BEST_SALES","best_fperiod_override=23Y")</f>
        <v>#NAME?</v>
      </c>
      <c r="EH93" s="15" t="e" cm="1">
        <f t="array" aca="1" ref="EH93" ca="1">_xll.BDP(C93,"CF_FREE_CASH_FLOW")</f>
        <v>#NAME?</v>
      </c>
      <c r="EI93" s="15" t="e" cm="1">
        <f t="array" aca="1" ref="EI93" ca="1">_xll.BDP(C93,"FREE_CASH_FLOW_YIELD")/100</f>
        <v>#NAME?</v>
      </c>
      <c r="EJ93" s="15" t="e" cm="1">
        <f t="array" aca="1" ref="EJ93" ca="1">_xll.BDP(C93,"TRAIL_12M_FREE_CASH_FLOW_PER_SH")</f>
        <v>#NAME?</v>
      </c>
      <c r="EL93" s="15" t="e" cm="1">
        <f t="array" aca="1" ref="EL93" ca="1">_xll.BDP(C93,"CF_CASH_FROM_OPER")</f>
        <v>#NAME?</v>
      </c>
      <c r="EM93" s="15" t="e" cm="1">
        <f t="array" aca="1" ref="EM93" ca="1">_xll.BDP(C93,"CF_CASH_FROM_INV_ACT")</f>
        <v>#NAME?</v>
      </c>
      <c r="EN93" s="15" t="e" cm="1">
        <f t="array" aca="1" ref="EN93" ca="1">_xll.BDP(C93,"CF_CASH_FROM_FNC_ACT")</f>
        <v>#NAME?</v>
      </c>
      <c r="EP93" s="15" t="e" cm="1">
        <f t="array" aca="1" ref="EP93" ca="1">_xll.BDP(C93,"TOT_ANALYST_REC")</f>
        <v>#NAME?</v>
      </c>
      <c r="EQ93" s="15" t="e" cm="1">
        <f t="array" aca="1" ref="EQ93" ca="1">_xll.BDP(C93,"TOT_BUY_REC")</f>
        <v>#NAME?</v>
      </c>
      <c r="ER93" s="15" t="e" cm="1">
        <f t="array" aca="1" ref="ER93" ca="1">_xll.BDP(C93,"TOT_HOLD_REC")</f>
        <v>#NAME?</v>
      </c>
      <c r="ES93" s="15" t="e" cm="1">
        <f t="array" aca="1" ref="ES93" ca="1">_xll.BDP(C93,"TOT_SELL_REC")</f>
        <v>#NAME?</v>
      </c>
      <c r="ET93" s="15" t="e" cm="1">
        <f t="array" aca="1" ref="ET93" ca="1">_xll.BDP(C93,"EQY_REC_CONS")</f>
        <v>#NAME?</v>
      </c>
      <c r="EV93" s="15" t="e" cm="1">
        <f t="array" aca="1" ref="EV93" ca="1">_xll.BDP(C93,"BEST_TARGET_HI")</f>
        <v>#NAME?</v>
      </c>
      <c r="EW93" s="15" t="e" cm="1">
        <f t="array" aca="1" ref="EW93" ca="1">_xll.BDP(C93,"BEST_TARGET_LO")</f>
        <v>#NAME?</v>
      </c>
      <c r="EX93" s="15" t="e" cm="1">
        <f t="array" aca="1" ref="EX93" ca="1">_xll.BDP(C93,"BEST_TARGET_MEDIAN")</f>
        <v>#NAME?</v>
      </c>
      <c r="EZ93" s="15" t="e" cm="1">
        <f t="array" aca="1" ref="EZ93" ca="1">_xll.BDP(C93,"BEST_TARGET_1WK_CHG")</f>
        <v>#NAME?</v>
      </c>
      <c r="FA93" s="15" t="e" cm="1">
        <f t="array" aca="1" ref="FA93" ca="1">_xll.BDP(C93,"BEST_TARGET_4WK_CHG")</f>
        <v>#NAME?</v>
      </c>
      <c r="FB93" s="15" t="e" cm="1">
        <f t="array" aca="1" ref="FB93" ca="1">_xll.BDP(C93,"BEST_TARGET_3MO_CHG")</f>
        <v>#NAME?</v>
      </c>
      <c r="FC93" s="15" t="e" cm="1">
        <f t="array" aca="1" ref="FC93" ca="1">_xll.BDP(C93,"BEST_TARGET_6MO_CHG")</f>
        <v>#NAME?</v>
      </c>
      <c r="FE93" s="15" t="e" cm="1">
        <f t="array" aca="1" ref="FE93" ca="1">_xll.BDP(C93,"ANNOUNCEMENT_DT")</f>
        <v>#NAME?</v>
      </c>
      <c r="FF93" s="15" t="e" cm="1">
        <f t="array" aca="1" ref="FF93" ca="1">_xll.BDP(C93,"EXPECTED_REPORT_DT")</f>
        <v>#NAME?</v>
      </c>
      <c r="FG93" s="15" t="e" cm="1">
        <f t="array" aca="1" ref="FG93" ca="1">_xll.BDP(C93,"EARNINGS_RELATED_IMPLIED_MOVE")</f>
        <v>#NAME?</v>
      </c>
      <c r="FI93" s="15" t="e" cm="1">
        <f t="array" aca="1" ref="FI93" ca="1">_xll.BDP(C93,"SALES_SURPRISE_LAST_QTR")</f>
        <v>#NAME?</v>
      </c>
      <c r="FJ93" s="15" t="e" cm="1">
        <f t="array" aca="1" ref="FJ93" ca="1">_xll.BDP(C93,"EPS_SURPRISE_LAST_QTR")</f>
        <v>#NAME?</v>
      </c>
      <c r="FL93" s="15" t="e">
        <f ca="1">(_xll.BDP(C93,"VOLUME_AVG_5D"))/1000</f>
        <v>#NAME?</v>
      </c>
      <c r="FM93" s="15" t="e">
        <f ca="1">(_xll.BDP(C93,"VOLUME_AVG_3M"))/1000</f>
        <v>#NAME?</v>
      </c>
      <c r="FN93" s="15" t="e">
        <f ca="1">(_xll.BDP(C93,"VOLUME_AVG_6M"))/1000</f>
        <v>#NAME?</v>
      </c>
      <c r="FP93" s="15" t="e" cm="1">
        <f t="array" aca="1" ref="FP93" ca="1">_xll.BDP(C93,"CIE_DES")</f>
        <v>#NAME?</v>
      </c>
      <c r="FQ93" s="15" t="s">
        <v>918</v>
      </c>
      <c r="FS93" s="15" t="e" cm="1">
        <f t="array" aca="1" ref="FS93" ca="1">_xll.BDP(C93,"HIGH_52WEEK")</f>
        <v>#NAME?</v>
      </c>
      <c r="FT93" s="15" t="e" cm="1">
        <f t="array" aca="1" ref="FT93" ca="1">_xll.BDP(C93,"LOW_52WEEK")</f>
        <v>#NAME?</v>
      </c>
      <c r="FV93" s="15" t="e" cm="1">
        <f t="array" aca="1" ref="FV93" ca="1">_xll.BDP(C93,"CHG_PCT_WTD")</f>
        <v>#NAME?</v>
      </c>
      <c r="FW93" s="15" t="e" cm="1">
        <f t="array" aca="1" ref="FW93" ca="1">_xll.BDP(C93,"CHG_PCT_MTD")</f>
        <v>#NAME?</v>
      </c>
      <c r="FX93" s="15" t="e" cm="1">
        <f t="array" aca="1" ref="FX93" ca="1">_xll.BDP(C93,"CHG_PCT_YTD")</f>
        <v>#NAME?</v>
      </c>
      <c r="FY93" s="15" t="e" cm="1">
        <f t="array" aca="1" ref="FY93" ca="1">_xll.BDP(C93,"CHG_PCT_1YR")</f>
        <v>#NAME?</v>
      </c>
      <c r="GA93" s="15" t="e">
        <f ca="1">_xll.BDP($C93,"BEST_NET_DEBT","best_fperiod_override=19Y")</f>
        <v>#NAME?</v>
      </c>
      <c r="GB93" s="15" t="e">
        <f ca="1">_xll.BDP($C93,"BEST_NET_DEBT","best_fperiod_override=20Y")</f>
        <v>#NAME?</v>
      </c>
      <c r="GC93" s="15" t="e">
        <f ca="1">_xll.BDP($C93,"BEST_NET_DEBT","best_fperiod_override=21Y")</f>
        <v>#NAME?</v>
      </c>
      <c r="GD93" s="15" t="e">
        <f ca="1">_xll.BDP($C93,"BEST_NET_DEBT","best_fperiod_override=22Y")</f>
        <v>#NAME?</v>
      </c>
      <c r="GE93" s="15" t="e">
        <f ca="1">_xll.BDP($C93,"BEST_NET_DEBT","best_fperiod_override=23Y")</f>
        <v>#NAME?</v>
      </c>
      <c r="GG93" s="15" t="e">
        <f t="shared" ca="1" si="342"/>
        <v>#NAME?</v>
      </c>
      <c r="GH93" s="15" t="e">
        <f t="shared" ca="1" si="343"/>
        <v>#NAME?</v>
      </c>
      <c r="GI93" s="15" t="e">
        <f t="shared" ca="1" si="344"/>
        <v>#NAME?</v>
      </c>
      <c r="GJ93" s="15" t="e">
        <f t="shared" ca="1" si="345"/>
        <v>#NAME?</v>
      </c>
      <c r="GK93" s="15" t="e">
        <f t="shared" ca="1" si="346"/>
        <v>#NAME?</v>
      </c>
      <c r="GM93" s="15" t="e" cm="1">
        <f t="array" aca="1" ref="GM93" ca="1">_xll.BDP(C93,"NET_DEBT_TO_EBITDA")</f>
        <v>#NAME?</v>
      </c>
      <c r="GN93" s="15" t="e" cm="1">
        <f t="array" aca="1" ref="GN93" ca="1">_xll.BDP(C93,"EBIT_TO_INT_EXP")</f>
        <v>#NAME?</v>
      </c>
      <c r="GO93" s="15" t="e" cm="1">
        <f t="array" aca="1" ref="GO93" ca="1">_xll.BDP(C93,"TOT_DEBT_TO_TOT_EQY")</f>
        <v>#NAME?</v>
      </c>
      <c r="GP93" s="15" t="e" cm="1">
        <f t="array" aca="1" ref="GP93" ca="1">_xll.BDP(C93,"TOT_DEBT_TO_TOT_ASSET")</f>
        <v>#NAME?</v>
      </c>
      <c r="GQ93" s="15" t="e" cm="1">
        <f t="array" aca="1" ref="GQ93" ca="1">_xll.BDP(C93,"ALTMAN_Z_SCORE")</f>
        <v>#NAME?</v>
      </c>
      <c r="GR93" s="15" t="e" cm="1">
        <f t="array" aca="1" ref="GR93" ca="1">_xll.BDP(C93,"CASH_%_CURRENT_MARKET_CAP")</f>
        <v>#NAME?</v>
      </c>
      <c r="GS93" s="15" t="e" cm="1">
        <f t="array" aca="1" ref="GS93" ca="1">_xll.BDP(C93,"CASH_TO_TOT_ASSET")</f>
        <v>#NAME?</v>
      </c>
      <c r="GU93" s="15" t="e" cm="1">
        <f t="array" aca="1" ref="GU93" ca="1">_xll.BDP(C93,"BOARD_SIZE")</f>
        <v>#NAME?</v>
      </c>
      <c r="GV93" s="15" t="e" cm="1">
        <f t="array" aca="1" ref="GV93" ca="1">_xll.BDP(C93,"PCT_INDEPENDENT_DIRECTORS")</f>
        <v>#NAME?</v>
      </c>
      <c r="GW93" s="15" t="e" cm="1">
        <f t="array" aca="1" ref="GW93" ca="1">_xll.BDP(C93,"BOARD_MEETING_ATTENDANCE_PCT")</f>
        <v>#NAME?</v>
      </c>
      <c r="GX93" s="15" t="e" cm="1">
        <f t="array" aca="1" ref="GX93" ca="1">_xll.BDP(C93,"BOARD_MEETINGS_PER_YR")</f>
        <v>#NAME?</v>
      </c>
      <c r="GY93" s="15" t="e" cm="1">
        <f t="array" aca="1" ref="GY93" ca="1">_xll.BDP(C93,"NUMBER_OF_WOMEN_ON_BOARD")</f>
        <v>#NAME?</v>
      </c>
      <c r="GZ93" s="15" t="e" cm="1">
        <f t="array" aca="1" ref="GZ93" ca="1">_xll.BDP(C93,"BOARD_AVERAGE_TENURE")</f>
        <v>#NAME?</v>
      </c>
      <c r="HA93" s="15" t="e" cm="1">
        <f t="array" aca="1" ref="HA93" ca="1">_xll.BDP(C93,"BOARD_AVERAGE_AGE")</f>
        <v>#NAME?</v>
      </c>
      <c r="HC93" s="15" t="e" cm="1">
        <f t="array" aca="1" ref="HC93" ca="1">_xll.BDP(C93,"TOT_COMP_AW_TO_CEO_&amp;_EQUIV")</f>
        <v>#NAME?</v>
      </c>
      <c r="HD93" s="15" t="e" cm="1">
        <f t="array" aca="1" ref="HD93" ca="1">_xll.BDP(C93,"TOT_COMPENSATION_AW_TO_EXECS")</f>
        <v>#NAME?</v>
      </c>
      <c r="HE93" s="15" t="e" cm="1">
        <f t="array" aca="1" ref="HE93" ca="1">_xll.BDP(C93,"CF_STOCK_BASED_COMPENSATION")</f>
        <v>#NAME?</v>
      </c>
      <c r="HF93" s="15" t="e" cm="1">
        <f t="array" aca="1" ref="HF93" ca="1">_xll.BDP(C93,"AVERAGE_BOD_TOTAL_COMPENSATION")</f>
        <v>#NAME?</v>
      </c>
      <c r="HH93" s="15" t="e" cm="1">
        <f t="array" aca="1" ref="HH93" ca="1">_xll.BDP(C93,"ISS_QUALITYSCORE")</f>
        <v>#NAME?</v>
      </c>
      <c r="HK93" s="15" t="e" cm="1">
        <f t="array" aca="1" ref="HK93" ca="1">_xll.BDP(C93,"EQY_SH_OUT")</f>
        <v>#NAME?</v>
      </c>
      <c r="HL93" s="15" t="e">
        <f t="shared" ca="1" si="347"/>
        <v>#NAME?</v>
      </c>
      <c r="HN93" s="15">
        <v>8.5</v>
      </c>
      <c r="HO93" s="15">
        <v>2</v>
      </c>
      <c r="HP93" s="39" t="e">
        <f t="shared" ca="1" si="348"/>
        <v>#NAME?</v>
      </c>
      <c r="HQ93" s="15" t="e">
        <f t="shared" ca="1" si="349"/>
        <v>#NAME?</v>
      </c>
      <c r="HS93" s="15" t="e">
        <f t="shared" ca="1" si="370"/>
        <v>#NAME?</v>
      </c>
      <c r="HU93" s="15" t="e">
        <f t="shared" ca="1" si="350"/>
        <v>#NAME?</v>
      </c>
      <c r="HW93" s="15" t="e">
        <f t="shared" ca="1" si="371"/>
        <v>#NAME?</v>
      </c>
      <c r="HY93" s="39" t="e">
        <f t="shared" ca="1" si="351"/>
        <v>#NAME?</v>
      </c>
      <c r="IA93" s="15" t="e">
        <f t="shared" ca="1" si="352"/>
        <v>#NAME?</v>
      </c>
      <c r="IB93" s="15" t="e">
        <f t="shared" ca="1" si="353"/>
        <v>#NAME?</v>
      </c>
      <c r="IC93" s="15" t="e">
        <f t="shared" ca="1" si="354"/>
        <v>#NAME?</v>
      </c>
      <c r="ID93" s="15" t="e">
        <f t="shared" ca="1" si="355"/>
        <v>#NAME?</v>
      </c>
      <c r="IE93" s="39" t="e">
        <f t="shared" ca="1" si="356"/>
        <v>#NAME?</v>
      </c>
      <c r="IF93" s="39">
        <f t="shared" si="357"/>
        <v>6.5131224102542129</v>
      </c>
      <c r="IG93" s="39" t="e">
        <f t="shared" ca="1" si="358"/>
        <v>#NAME?</v>
      </c>
      <c r="II93" s="15">
        <f t="shared" si="372"/>
        <v>74</v>
      </c>
    </row>
    <row r="94" spans="1:243">
      <c r="A94" s="15">
        <f t="shared" si="373"/>
        <v>74</v>
      </c>
      <c r="B94" s="15" t="s">
        <v>152</v>
      </c>
      <c r="C94" s="15" t="s">
        <v>560</v>
      </c>
      <c r="D94" s="15" t="s">
        <v>151</v>
      </c>
      <c r="E94" s="15" t="str">
        <f t="shared" si="306"/>
        <v>CTGP34</v>
      </c>
      <c r="F94" s="15">
        <f t="shared" si="307"/>
        <v>74</v>
      </c>
      <c r="G94" s="15" t="str">
        <f t="shared" si="308"/>
        <v>Citigroup Inc</v>
      </c>
      <c r="H94" s="24">
        <v>3.4820200000000002E-3</v>
      </c>
      <c r="I94" s="15" t="e" cm="1">
        <f t="array" aca="1" ref="I94" ca="1">_xll.BDP(C94,"GICS_SECTOR_NAME")</f>
        <v>#NAME?</v>
      </c>
      <c r="J94" s="15" t="e">
        <f t="shared" ca="1" si="309"/>
        <v>#NAME?</v>
      </c>
      <c r="K94" s="46" t="e" cm="1">
        <f t="array" aca="1" ref="K94" ca="1">_xll.BDP(C94,"BEST_PE_RATIO")</f>
        <v>#NAME?</v>
      </c>
      <c r="L94" s="46" t="e" cm="1">
        <f t="array" aca="1" ref="L94" ca="1">_xll.BDP(C94,"px_last")</f>
        <v>#NAME?</v>
      </c>
      <c r="M94" s="15" t="e" cm="1">
        <f t="array" aca="1" ref="M94" ca="1">_xll.BDP(C94,"COUNTRY_FULL_NAME")</f>
        <v>#NAME?</v>
      </c>
      <c r="N94" s="15" t="e" cm="1">
        <f t="array" aca="1" ref="N94" ca="1">_xll.BDP(C94,"px_last")</f>
        <v>#NAME?</v>
      </c>
      <c r="O94" s="15" t="e" cm="1">
        <f t="array" aca="1" ref="O94" ca="1">_xll.BDP(C94,"CRNCY")</f>
        <v>#NAME?</v>
      </c>
      <c r="Q94" s="15" t="e" cm="1">
        <f t="array" aca="1" ref="Q94" ca="1">_xll.BDP(C94,"GICS_SECTOR_NAME")</f>
        <v>#NAME?</v>
      </c>
      <c r="R94" s="15" t="e" cm="1">
        <f t="array" aca="1" ref="R94" ca="1">_xll.BDP(C94,"GICS_INDUSTRY_NAME")</f>
        <v>#NAME?</v>
      </c>
      <c r="S94" s="15" t="e" cm="1">
        <f t="array" aca="1" ref="S94" ca="1">_xll.BDP(C94,"GICS_INDUSTRY_GROUP_NAME")</f>
        <v>#NAME?</v>
      </c>
      <c r="T94" s="15" t="e" cm="1">
        <f t="array" aca="1" ref="T94" ca="1">_xll.BDP(C94,"GICS_SUB_INDUSTRY_NAME")</f>
        <v>#NAME?</v>
      </c>
      <c r="U94" s="15" t="s">
        <v>1521</v>
      </c>
      <c r="V94" s="15">
        <f>_xll.BDH(C94,"SALES_REV_TURN","FY 2009","FY 2009","Currency=USD","Period=FY","BEST_FPERIOD_OVERRIDE=FY","FILING_STATUS=MR","SCALING_FORMAT=MLN","FA_ADJUSTED=Adjusted","Sort=A","Dates=H","DateFormat=P","Fill=—","Direction=H","UseDPDF=Y")</f>
        <v>108187</v>
      </c>
      <c r="W94" s="15">
        <f>_xll.BDH(C94,"SALES_REV_TURN","FY 2019","FY 2019","Currency=USD","Period=FY","BEST_FPERIOD_OVERRIDE=FY","FILING_STATUS=MR","SCALING_FORMAT=MLN","FA_ADJUSTED=Adjusted","Sort=A","Dates=H","DateFormat=P","Fill=—","Direction=H","UseDPDF=Y")</f>
        <v>103449</v>
      </c>
      <c r="X94" s="15">
        <f>_xll.BDH(C94,"SALES_REV_TURN","FY 2020","FY 2020","Currency=USD","Period=FY","BEST_FPERIOD_OVERRIDE=FY","FILING_STATUS=MR","SCALING_FORMAT=MLN","FA_ADJUSTED=Adjusted","Sort=A","Dates=H","DateFormat=P","Fill=—","Direction=H","UseDPDF=Y")</f>
        <v>88839</v>
      </c>
      <c r="Y94" s="15">
        <f>_xll.BDH(C94,"SALES_REV_TURN","FY 2021","FY 2021","Currency=USD","Period=FY","BEST_FPERIOD_OVERRIDE=FY","FILING_STATUS=MR","SCALING_FORMAT=MLN","FA_ADJUSTED=Adjusted","Sort=A","Dates=H","DateFormat=P","Fill=—","Direction=H","UseDPDF=Y")</f>
        <v>79865</v>
      </c>
      <c r="Z94" s="15">
        <f>_xll.BDH(C94,"SALES_REV_TURN","FY 2022","FY 2022","Currency=USD","Period=FY","BEST_FPERIOD_OVERRIDE=FY","FILING_STATUS=MR","SCALING_FORMAT=MLN","FA_ADJUSTED=Adjusted","Sort=A","Dates=H","DateFormat=P","Fill=—","Direction=H","UseDPDF=Y")</f>
        <v>101078</v>
      </c>
      <c r="AA94" s="15" t="e">
        <f ca="1">+_xll.BDP($C94,AA$15,"BEST_FPERIOD_OVERRIDE="&amp;AA$16)</f>
        <v>#NAME?</v>
      </c>
      <c r="AB94" s="15" t="e">
        <f ca="1">+_xll.BDP($C94,AB$15,"BEST_FPERIOD_OVERRIDE="&amp;AB$16)</f>
        <v>#NAME?</v>
      </c>
      <c r="AC94" s="15" t="e">
        <f ca="1">+_xll.BDP($C94,AC$15,"BEST_FPERIOD_OVERRIDE="&amp;AC$16)</f>
        <v>#NAME?</v>
      </c>
      <c r="AD94" s="15" t="e">
        <f ca="1">+_xll.BDP($C94,AD$15,"BEST_FPERIOD_OVERRIDE="&amp;AD$16)</f>
        <v>#NAME?</v>
      </c>
      <c r="AF94" s="25">
        <f t="shared" si="310"/>
        <v>-0.14122901139692023</v>
      </c>
      <c r="AG94" s="25">
        <f t="shared" si="311"/>
        <v>-0.10101419421650404</v>
      </c>
      <c r="AH94" s="25">
        <f t="shared" si="312"/>
        <v>0.2656107180867715</v>
      </c>
      <c r="AI94" s="25" t="e">
        <f t="shared" ca="1" si="313"/>
        <v>#NAME?</v>
      </c>
      <c r="AJ94" s="25" t="e">
        <f t="shared" ca="1" si="314"/>
        <v>#NAME?</v>
      </c>
      <c r="AK94" s="25" t="e">
        <f t="shared" ca="1" si="315"/>
        <v>#NAME?</v>
      </c>
      <c r="AL94" s="25" t="e">
        <f t="shared" ca="1" si="359"/>
        <v>#NAME?</v>
      </c>
      <c r="AM94" s="25" t="e">
        <f t="shared" ca="1" si="316"/>
        <v>#NAME?</v>
      </c>
      <c r="AN94" s="25">
        <f t="shared" si="317"/>
        <v>-4.4682349698765833E-3</v>
      </c>
      <c r="AP94" s="15">
        <f>_xll.BDH(C94,"EBITDA","FY 2009","FY 2009","Currency=USD","Period=FY","BEST_FPERIOD_OVERRIDE=FY","FILING_STATUS=MR","SCALING_FORMAT=MLN","FA_ADJUSTED=Adjusted","Sort=A","Dates=H","DateFormat=P","Fill=—","Direction=H","UseDPDF=Y")</f>
        <v>22207</v>
      </c>
      <c r="AQ94" s="15">
        <f>_xll.BDH(C94,"EBITDA","FY 2019","FY 2019","Currency=USD","Period=FY","BEST_FPERIOD_OVERRIDE=FY","FILING_STATUS=MR","SCALING_FORMAT=MLN","FA_ADJUSTED=Adjusted","Sort=A","Dates=H","DateFormat=P","Fill=—","Direction=H","UseDPDF=Y")</f>
        <v>59558</v>
      </c>
      <c r="AR94" s="15">
        <f>_xll.BDH(C94,"EBITDA","FY 2020","FY 2020","Currency=USD","Period=FY","BEST_FPERIOD_OVERRIDE=FY","FILING_STATUS=MR","SCALING_FORMAT=MLN","FA_ADJUSTED=Adjusted","Sort=A","Dates=H","DateFormat=P","Fill=—","Direction=H","UseDPDF=Y")</f>
        <v>32646</v>
      </c>
      <c r="AS94" s="15">
        <f>_xll.BDH(C94,"EBITDA","FY 2021","FY 2021","Currency=USD","Period=FY","BEST_FPERIOD_OVERRIDE=FY","FILING_STATUS=MR","SCALING_FORMAT=MLN","FA_ADJUSTED=Adjusted","Sort=A","Dates=H","DateFormat=P","Fill=—","Direction=H","UseDPDF=Y")</f>
        <v>40059</v>
      </c>
      <c r="AT94" s="15">
        <f>_xll.BDH(C94,"EBITDA","FY 2022","FY 2022","Currency=USD","Period=FY","BEST_FPERIOD_OVERRIDE=FY","FILING_STATUS=MR","SCALING_FORMAT=MLN","FA_ADJUSTED=Adjusted","Sort=A","Dates=H","DateFormat=P","Fill=—","Direction=H","UseDPDF=Y")</f>
        <v>52329</v>
      </c>
      <c r="AU94" s="15" t="e">
        <f ca="1">+_xll.BDP($C94,AU$15,"BEST_FPERIOD_OVERRIDE="&amp;AU$16)</f>
        <v>#NAME?</v>
      </c>
      <c r="AV94" s="15" t="e">
        <f ca="1">+_xll.BDP($C94,AV$15,"BEST_FPERIOD_OVERRIDE="&amp;AV$16)</f>
        <v>#NAME?</v>
      </c>
      <c r="AW94" s="15" t="e">
        <f ca="1">+_xll.BDP($C94,AW$15,"BEST_FPERIOD_OVERRIDE="&amp;AW$16)</f>
        <v>#NAME?</v>
      </c>
      <c r="AX94" s="15" t="e">
        <f ca="1">+_xll.BDP($C94,AX$15,"BEST_FPERIOD_OVERRIDE="&amp;AX$16)</f>
        <v>#NAME?</v>
      </c>
      <c r="AZ94" s="25">
        <f t="shared" si="318"/>
        <v>-0.45186205043822825</v>
      </c>
      <c r="BA94" s="25">
        <f t="shared" si="319"/>
        <v>0.22707222936960125</v>
      </c>
      <c r="BB94" s="25">
        <f t="shared" si="320"/>
        <v>0.30629821014004333</v>
      </c>
      <c r="BC94" s="25" t="e">
        <f t="shared" ca="1" si="321"/>
        <v>#NAME?</v>
      </c>
      <c r="BD94" s="25" t="e">
        <f t="shared" ca="1" si="322"/>
        <v>#NAME?</v>
      </c>
      <c r="BE94" s="25" t="e">
        <f t="shared" ca="1" si="323"/>
        <v>#NAME?</v>
      </c>
      <c r="BF94" s="25" t="e">
        <f t="shared" ca="1" si="360"/>
        <v>#NAME?</v>
      </c>
      <c r="BG94" s="25" t="e">
        <f t="shared" ca="1" si="324"/>
        <v>#NAME?</v>
      </c>
      <c r="BH94" s="25">
        <f t="shared" si="325"/>
        <v>0.10368469788052348</v>
      </c>
      <c r="BJ94" s="25">
        <f t="shared" si="326"/>
        <v>0.57572330327021048</v>
      </c>
      <c r="BK94" s="25">
        <f t="shared" si="327"/>
        <v>0.36747374463917876</v>
      </c>
      <c r="BL94" s="25">
        <f t="shared" si="328"/>
        <v>0.50158392286984288</v>
      </c>
      <c r="BM94" s="25">
        <f t="shared" si="329"/>
        <v>0.51770909594570524</v>
      </c>
      <c r="BN94" s="25" t="e">
        <f t="shared" ca="1" si="330"/>
        <v>#NAME?</v>
      </c>
      <c r="BO94" s="25" t="e">
        <f t="shared" ca="1" si="331"/>
        <v>#NAME?</v>
      </c>
      <c r="BP94" s="25" t="e">
        <f t="shared" ca="1" si="331"/>
        <v>#NAME?</v>
      </c>
      <c r="BQ94" s="25" t="e">
        <f t="shared" ca="1" si="332"/>
        <v>#NAME?</v>
      </c>
      <c r="BR94" s="15">
        <f>_xll.BDH(C94,"EARN_FOR_COMMON","FY 2009","FY 2009","Currency=USD","Period=FY","BEST_FPERIOD_OVERRIDE=FY","FILING_STATUS=MR","SCALING_FORMAT=MLN","FA_ADJUSTED=Adjusted","Sort=A","Dates=H","DateFormat=P","Fill=—","Direction=H","UseDPDF=Y")</f>
        <v>-8457.1</v>
      </c>
      <c r="BS94" s="15">
        <f>_xll.BDH(C94,"EARN_FOR_COMMON","FY 2019","FY 2019","Currency=USD","Period=FY","BEST_FPERIOD_OVERRIDE=FY","FILING_STATUS=MR","SCALING_FORMAT=MLN","FA_ADJUSTED=Adjusted","Sort=A","Dates=H","DateFormat=P","Fill=—","Direction=H","UseDPDF=Y")</f>
        <v>19363.95</v>
      </c>
      <c r="BT94" s="15">
        <f>_xll.BDH(C94,"EARN_FOR_COMMON","FY 2020","FY 2020","Currency=USD","Period=FY","BEST_FPERIOD_OVERRIDE=FY","FILING_STATUS=MR","SCALING_FORMAT=MLN","FA_ADJUSTED=Adjusted","Sort=A","Dates=H","DateFormat=P","Fill=—","Direction=H","UseDPDF=Y")</f>
        <v>10440.15</v>
      </c>
      <c r="BU94" s="15">
        <f>_xll.BDH(C94,"EARN_FOR_COMMON","FY 2021","FY 2021","Currency=USD","Period=FY","BEST_FPERIOD_OVERRIDE=FY","FILING_STATUS=MR","SCALING_FORMAT=MLN","FA_ADJUSTED=Adjusted","Sort=A","Dates=H","DateFormat=P","Fill=—","Direction=H","UseDPDF=Y")</f>
        <v>20422.36</v>
      </c>
      <c r="BV94" s="15">
        <f>_xll.BDH(C94,"EARN_FOR_COMMON","FY 2022","FY 2022","Currency=USD","Period=FY","BEST_FPERIOD_OVERRIDE=FY","FILING_STATUS=MR","SCALING_FORMAT=MLN","FA_ADJUSTED=Adjusted","Sort=A","Dates=H","DateFormat=P","Fill=—","Direction=H","UseDPDF=Y")</f>
        <v>16038.72</v>
      </c>
      <c r="BW94" s="15" t="e">
        <f ca="1">+_xll.BDP($C94,BW$15,"BEST_FPERIOD_OVERRIDE="&amp;BW$16)</f>
        <v>#NAME?</v>
      </c>
      <c r="BX94" s="15" t="e">
        <f ca="1">+_xll.BDP($C94,BX$15,"BEST_FPERIOD_OVERRIDE="&amp;BX$16)</f>
        <v>#NAME?</v>
      </c>
      <c r="BY94" s="15" t="e">
        <f ca="1">+_xll.BDP($C94,BY$15,"BEST_FPERIOD_OVERRIDE="&amp;BY$16)</f>
        <v>#NAME?</v>
      </c>
      <c r="BZ94" s="15" t="e">
        <f ca="1">+_xll.BDP($C94,BZ$15,"BEST_FPERIOD_OVERRIDE="&amp;BZ$16)</f>
        <v>#NAME?</v>
      </c>
      <c r="CB94" s="25">
        <f t="shared" si="333"/>
        <v>-0.46084605671879963</v>
      </c>
      <c r="CC94" s="25">
        <f t="shared" si="334"/>
        <v>0.95613664554628053</v>
      </c>
      <c r="CD94" s="25">
        <f t="shared" si="335"/>
        <v>-0.2146490415407426</v>
      </c>
      <c r="CE94" s="25" t="e">
        <f t="shared" ca="1" si="336"/>
        <v>#NAME?</v>
      </c>
      <c r="CF94" s="25" t="e">
        <f t="shared" ca="1" si="337"/>
        <v>#NAME?</v>
      </c>
      <c r="CG94" s="25" t="e">
        <f t="shared" ca="1" si="338"/>
        <v>#NAME?</v>
      </c>
      <c r="CH94" s="25" t="e">
        <f t="shared" ca="1" si="361"/>
        <v>#NAME?</v>
      </c>
      <c r="CI94" s="25" t="e">
        <f t="shared" ca="1" si="339"/>
        <v>#NAME?</v>
      </c>
      <c r="CJ94" s="25" t="e">
        <f t="shared" si="340"/>
        <v>#NUM!</v>
      </c>
      <c r="CM94" s="25">
        <f t="shared" si="362"/>
        <v>0.187183539715222</v>
      </c>
      <c r="CN94" s="25">
        <f t="shared" si="363"/>
        <v>0.11751764427785094</v>
      </c>
      <c r="CO94" s="25">
        <f t="shared" si="364"/>
        <v>0.25571101233331245</v>
      </c>
      <c r="CP94" s="25">
        <f t="shared" si="365"/>
        <v>0.15867666554542037</v>
      </c>
      <c r="CQ94" s="25" t="e">
        <f t="shared" ca="1" si="366"/>
        <v>#NAME?</v>
      </c>
      <c r="CR94" s="25" t="e">
        <f t="shared" ca="1" si="367"/>
        <v>#NAME?</v>
      </c>
      <c r="CS94" s="25" t="e">
        <f t="shared" ca="1" si="368"/>
        <v>#NAME?</v>
      </c>
      <c r="CT94" s="15" t="e">
        <f t="shared" ca="1" si="369"/>
        <v>#NAME?</v>
      </c>
      <c r="CU94" s="25">
        <f>_xll.BDH($C94,"RETURN_ON_INV_CAPITAL","FY 2019","FY 2019","Currency=USD","Period=FY","BEST_FPERIOD_OVERRIDE=FY","FILING_STATUS=MR","FA_ADJUSTED=GAAP","Sort=A","Dates=H","DateFormat=P","Fill=—","Direction=H","UseDPDF=Y")/100</f>
        <v>3.5743999999999998E-2</v>
      </c>
      <c r="CV94" s="25">
        <f>_xll.BDH($C94,"RETURN_ON_INV_CAPITAL","FY 2020","FY 2020","Currency=USD","Period=FY","BEST_FPERIOD_OVERRIDE=FY","FILING_STATUS=MR","FA_ADJUSTED=GAAP","Sort=A","Dates=H","DateFormat=P","Fill=—","Direction=H","UseDPDF=Y")/100</f>
        <v>3.5070999999999998E-2</v>
      </c>
      <c r="CW94" s="25">
        <f>_xll.BDH($C94,"RETURN_ON_INV_CAPITAL","FY 2021","FY 2021","Currency=USD","Period=FY","BEST_FPERIOD_OVERRIDE=FY","FILING_STATUS=MR","FA_ADJUSTED=GAAP","Sort=A","Dates=H","DateFormat=P","Fill=—","Direction=H","UseDPDF=Y")/100</f>
        <v>2.1520999999999998E-2</v>
      </c>
      <c r="CX94" s="25">
        <f>_xll.BDH(C94,"RETURN_COM_EQY","FY 2022","FY 2022","Currency=USD","Period=FY","BEST_FPERIOD_OVERRIDE=FY","FILING_STATUS=MR","FA_ADJUSTED=GAAP","Sort=A","Dates=H","DateFormat=P","Fill=—","Direction=H","UseDPDF=Y")/100</f>
        <v>7.5033000000000002E-2</v>
      </c>
      <c r="CZ94" s="15">
        <f>_xll.BDH($C94,"RETURN_COM_EQY","FY 2019","FY 2019","Currency=USD","Period=FY","BEST_FPERIOD_OVERRIDE=FY","FILING_STATUS=MR","FA_ADJUSTED=GAAP","Sort=A","Dates=H","DateFormat=P","Fill=—","Direction=H","UseDPDF=Y")/100</f>
        <v>0.10294499999999999</v>
      </c>
      <c r="DA94" s="15">
        <f>_xll.BDH($C94,"RETURN_COM_EQY","FY 2020","FY 2020","Currency=USD","Period=FY","BEST_FPERIOD_OVERRIDE=FY","FILING_STATUS=MR","FA_ADJUSTED=GAAP","Sort=A","Dates=H","DateFormat=P","Fill=—","Direction=H","UseDPDF=Y")/100</f>
        <v>5.5621000000000004E-2</v>
      </c>
      <c r="DB94" s="15">
        <f>_xll.BDH($C94,"RETURN_COM_EQY","FY 2021","FY 2021","Currency=USD","Period=FY","BEST_FPERIOD_OVERRIDE=FY","FILING_STATUS=MR","FA_ADJUSTED=GAAP","Sort=A","Dates=H","DateFormat=P","Fill=—","Direction=H","UseDPDF=Y")/100</f>
        <v>0.114388</v>
      </c>
      <c r="DC94" s="25">
        <f>_xll.BDH(C94,"RETURN_COM_EQY","FY 2022","FY 2022","Currency=USD","Period=FY","BEST_FPERIOD_OVERRIDE=FY","FILING_STATUS=MR","FA_ADJUSTED=GAAP","Sort=A","Dates=H","DateFormat=P","Fill=—","Direction=H","UseDPDF=Y")</f>
        <v>7.5033000000000003</v>
      </c>
      <c r="DD94" s="15" t="e">
        <f ca="1">(_xll.BDP(C94,"BEST_ROE","best_fperiod_override=23Y"))/100</f>
        <v>#NAME?</v>
      </c>
      <c r="DF94" s="25" t="e">
        <f ca="1">(_xll.BDP($C94,"BEST_DIV_YLD","best_fperiod_override=19Y"))/100</f>
        <v>#NAME?</v>
      </c>
      <c r="DG94" s="25" t="e">
        <f ca="1">(_xll.BDP($C94,"BEST_DIV_YLD","best_fperiod_override=20Y"))/100</f>
        <v>#NAME?</v>
      </c>
      <c r="DH94" s="25" t="e">
        <f ca="1">(_xll.BDP($C94,"BEST_DIV_YLD","best_fperiod_override=21Y"))/100</f>
        <v>#NAME?</v>
      </c>
      <c r="DI94" s="25" t="e">
        <f ca="1">(_xll.BDP($C94,"BEST_DIV_YLD","best_fperiod_override=22Y"))/100</f>
        <v>#NAME?</v>
      </c>
      <c r="DJ94" s="25" t="e">
        <f ca="1">(_xll.BDP($C94,"BEST_DIV_YLD","best_fperiod_override=23Y"))/100</f>
        <v>#NAME?</v>
      </c>
      <c r="DL94" s="48" t="e" cm="1">
        <f t="array" aca="1" ref="DL94" ca="1">_xll.BDP($C94,$DL$12)/1000</f>
        <v>#NAME?</v>
      </c>
      <c r="DM94" s="48" t="e" cm="1">
        <f t="array" aca="1" ref="DM94" ca="1">_xll.BDP($C94,$DL$13)*1000</f>
        <v>#NAME?</v>
      </c>
      <c r="DN94" s="48" t="e">
        <f t="shared" ca="1" si="341"/>
        <v>#NAME?</v>
      </c>
      <c r="DO94" s="48" t="e" cm="1">
        <f t="array" aca="1" ref="DO94" ca="1">_xll.BDP($C94,$DL$15)*1000</f>
        <v>#NAME?</v>
      </c>
      <c r="DQ94" s="15" t="e" cm="1">
        <f t="array" aca="1" ref="DQ94" ca="1">_xll.BDP(C94,"WACC")</f>
        <v>#NAME?</v>
      </c>
      <c r="DR94" s="15" t="e" cm="1">
        <f t="array" aca="1" ref="DR94" ca="1">_xll.BDP(C94,"WACC_COST_EQUITY")</f>
        <v>#NAME?</v>
      </c>
      <c r="DS94" s="15" t="e" cm="1">
        <f t="array" aca="1" ref="DS94" ca="1">_xll.BDP(C94,"WACC_COST_EQUITY")</f>
        <v>#NAME?</v>
      </c>
      <c r="DU94" s="15" t="e" cm="1">
        <f t="array" aca="1" ref="DU94" ca="1">_xll.BDP(C94,"BEST_PE_RATIO")</f>
        <v>#NAME?</v>
      </c>
      <c r="DV94" s="15" t="e" cm="1">
        <f t="array" aca="1" ref="DV94" ca="1">_xll.BDP(C94,"FIVE_YR_AVG_PRICE_EARNINGS")</f>
        <v>#NAME?</v>
      </c>
      <c r="DW94" s="15" t="e" cm="1">
        <f t="array" aca="1" ref="DW94" ca="1">_xll.BDP(C94,"10_YEAR_MOVING_AVERAGE_PE")</f>
        <v>#NAME?</v>
      </c>
      <c r="DY94" s="15" t="e" cm="1">
        <f t="array" aca="1" ref="DY94" ca="1">_xll.BDP(C94,"BEST_CUR_EV_TO_EBITDA")</f>
        <v>#NAME?</v>
      </c>
      <c r="DZ94" s="15" t="e" cm="1">
        <f t="array" aca="1" ref="DZ94" ca="1">_xll.BDP(C94,"FIVE_YEAR_AVG_EV_TO_T12_EBITDA")</f>
        <v>#NAME?</v>
      </c>
      <c r="EB94" s="15" t="e" cm="1">
        <f t="array" aca="1" ref="EB94" ca="1">_xll.BDP(C94,"BEST_PX_BPS_RATIO")</f>
        <v>#NAME?</v>
      </c>
      <c r="EC94" s="15" t="e" cm="1">
        <f t="array" aca="1" ref="EC94" ca="1">_xll.BDP(C94,"FIVE_YEAR_AVG_PRICE_BOOK")</f>
        <v>#NAME?</v>
      </c>
      <c r="ED94" s="15" t="e" cm="1">
        <f t="array" aca="1" ref="ED94" ca="1">_xll.BDP(C94,"EV_TO_T12M_SALES")</f>
        <v>#NAME?</v>
      </c>
      <c r="EE94" s="15" t="e" cm="1">
        <f t="array" aca="1" ref="EE94" ca="1">_xll.BDP(C94,"AVERAGE_EV_TO_T12M_SALES")</f>
        <v>#NAME?</v>
      </c>
      <c r="EF94" s="15" t="e">
        <f ca="1">_xll.BDP(C94,"BEST_CURRENT_EV_BEST_SALES","best_fperiod_override=23Y")</f>
        <v>#NAME?</v>
      </c>
      <c r="EH94" s="15" t="e" cm="1">
        <f t="array" aca="1" ref="EH94" ca="1">_xll.BDP(C94,"CF_FREE_CASH_FLOW")</f>
        <v>#NAME?</v>
      </c>
      <c r="EI94" s="15" t="e" cm="1">
        <f t="array" aca="1" ref="EI94" ca="1">_xll.BDP(C94,"FREE_CASH_FLOW_YIELD")/100</f>
        <v>#NAME?</v>
      </c>
      <c r="EJ94" s="15" t="e" cm="1">
        <f t="array" aca="1" ref="EJ94" ca="1">_xll.BDP(C94,"TRAIL_12M_FREE_CASH_FLOW_PER_SH")</f>
        <v>#NAME?</v>
      </c>
      <c r="EL94" s="15" t="e" cm="1">
        <f t="array" aca="1" ref="EL94" ca="1">_xll.BDP(C94,"CF_CASH_FROM_OPER")</f>
        <v>#NAME?</v>
      </c>
      <c r="EM94" s="15" t="e" cm="1">
        <f t="array" aca="1" ref="EM94" ca="1">_xll.BDP(C94,"CF_CASH_FROM_INV_ACT")</f>
        <v>#NAME?</v>
      </c>
      <c r="EN94" s="15" t="e" cm="1">
        <f t="array" aca="1" ref="EN94" ca="1">_xll.BDP(C94,"CF_CASH_FROM_FNC_ACT")</f>
        <v>#NAME?</v>
      </c>
      <c r="EP94" s="15" t="e" cm="1">
        <f t="array" aca="1" ref="EP94" ca="1">_xll.BDP(C94,"TOT_ANALYST_REC")</f>
        <v>#NAME?</v>
      </c>
      <c r="EQ94" s="15" t="e" cm="1">
        <f t="array" aca="1" ref="EQ94" ca="1">_xll.BDP(C94,"TOT_BUY_REC")</f>
        <v>#NAME?</v>
      </c>
      <c r="ER94" s="15" t="e" cm="1">
        <f t="array" aca="1" ref="ER94" ca="1">_xll.BDP(C94,"TOT_HOLD_REC")</f>
        <v>#NAME?</v>
      </c>
      <c r="ES94" s="15" t="e" cm="1">
        <f t="array" aca="1" ref="ES94" ca="1">_xll.BDP(C94,"TOT_SELL_REC")</f>
        <v>#NAME?</v>
      </c>
      <c r="ET94" s="15" t="e" cm="1">
        <f t="array" aca="1" ref="ET94" ca="1">_xll.BDP(C94,"EQY_REC_CONS")</f>
        <v>#NAME?</v>
      </c>
      <c r="EV94" s="15" t="e" cm="1">
        <f t="array" aca="1" ref="EV94" ca="1">_xll.BDP(C94,"BEST_TARGET_HI")</f>
        <v>#NAME?</v>
      </c>
      <c r="EW94" s="15" t="e" cm="1">
        <f t="array" aca="1" ref="EW94" ca="1">_xll.BDP(C94,"BEST_TARGET_LO")</f>
        <v>#NAME?</v>
      </c>
      <c r="EX94" s="15" t="e" cm="1">
        <f t="array" aca="1" ref="EX94" ca="1">_xll.BDP(C94,"BEST_TARGET_MEDIAN")</f>
        <v>#NAME?</v>
      </c>
      <c r="EZ94" s="15" t="e" cm="1">
        <f t="array" aca="1" ref="EZ94" ca="1">_xll.BDP(C94,"BEST_TARGET_1WK_CHG")</f>
        <v>#NAME?</v>
      </c>
      <c r="FA94" s="15" t="e" cm="1">
        <f t="array" aca="1" ref="FA94" ca="1">_xll.BDP(C94,"BEST_TARGET_4WK_CHG")</f>
        <v>#NAME?</v>
      </c>
      <c r="FB94" s="15" t="e" cm="1">
        <f t="array" aca="1" ref="FB94" ca="1">_xll.BDP(C94,"BEST_TARGET_3MO_CHG")</f>
        <v>#NAME?</v>
      </c>
      <c r="FC94" s="15" t="e" cm="1">
        <f t="array" aca="1" ref="FC94" ca="1">_xll.BDP(C94,"BEST_TARGET_6MO_CHG")</f>
        <v>#NAME?</v>
      </c>
      <c r="FE94" s="15" t="e" cm="1">
        <f t="array" aca="1" ref="FE94" ca="1">_xll.BDP(C94,"ANNOUNCEMENT_DT")</f>
        <v>#NAME?</v>
      </c>
      <c r="FF94" s="15" t="e" cm="1">
        <f t="array" aca="1" ref="FF94" ca="1">_xll.BDP(C94,"EXPECTED_REPORT_DT")</f>
        <v>#NAME?</v>
      </c>
      <c r="FG94" s="15" t="e" cm="1">
        <f t="array" aca="1" ref="FG94" ca="1">_xll.BDP(C94,"EARNINGS_RELATED_IMPLIED_MOVE")</f>
        <v>#NAME?</v>
      </c>
      <c r="FI94" s="15" t="e" cm="1">
        <f t="array" aca="1" ref="FI94" ca="1">_xll.BDP(C94,"SALES_SURPRISE_LAST_QTR")</f>
        <v>#NAME?</v>
      </c>
      <c r="FJ94" s="15" t="e" cm="1">
        <f t="array" aca="1" ref="FJ94" ca="1">_xll.BDP(C94,"EPS_SURPRISE_LAST_QTR")</f>
        <v>#NAME?</v>
      </c>
      <c r="FL94" s="15" t="e">
        <f ca="1">(_xll.BDP(C94,"VOLUME_AVG_5D"))/1000</f>
        <v>#NAME?</v>
      </c>
      <c r="FM94" s="15" t="e">
        <f ca="1">(_xll.BDP(C94,"VOLUME_AVG_3M"))/1000</f>
        <v>#NAME?</v>
      </c>
      <c r="FN94" s="15" t="e">
        <f ca="1">(_xll.BDP(C94,"VOLUME_AVG_6M"))/1000</f>
        <v>#NAME?</v>
      </c>
      <c r="FP94" s="15" t="e" cm="1">
        <f t="array" aca="1" ref="FP94" ca="1">_xll.BDP(C94,"CIE_DES")</f>
        <v>#NAME?</v>
      </c>
      <c r="FQ94" s="15" t="s">
        <v>919</v>
      </c>
      <c r="FS94" s="15" t="e" cm="1">
        <f t="array" aca="1" ref="FS94" ca="1">_xll.BDP(C94,"HIGH_52WEEK")</f>
        <v>#NAME?</v>
      </c>
      <c r="FT94" s="15" t="e" cm="1">
        <f t="array" aca="1" ref="FT94" ca="1">_xll.BDP(C94,"LOW_52WEEK")</f>
        <v>#NAME?</v>
      </c>
      <c r="FV94" s="15" t="e" cm="1">
        <f t="array" aca="1" ref="FV94" ca="1">_xll.BDP(C94,"CHG_PCT_WTD")</f>
        <v>#NAME?</v>
      </c>
      <c r="FW94" s="15" t="e" cm="1">
        <f t="array" aca="1" ref="FW94" ca="1">_xll.BDP(C94,"CHG_PCT_MTD")</f>
        <v>#NAME?</v>
      </c>
      <c r="FX94" s="15" t="e" cm="1">
        <f t="array" aca="1" ref="FX94" ca="1">_xll.BDP(C94,"CHG_PCT_YTD")</f>
        <v>#NAME?</v>
      </c>
      <c r="FY94" s="15" t="e" cm="1">
        <f t="array" aca="1" ref="FY94" ca="1">_xll.BDP(C94,"CHG_PCT_1YR")</f>
        <v>#NAME?</v>
      </c>
      <c r="GA94" s="15" t="e">
        <f ca="1">_xll.BDP($C94,"BEST_NET_DEBT","best_fperiod_override=19Y")</f>
        <v>#NAME?</v>
      </c>
      <c r="GB94" s="15" t="e">
        <f ca="1">_xll.BDP($C94,"BEST_NET_DEBT","best_fperiod_override=20Y")</f>
        <v>#NAME?</v>
      </c>
      <c r="GC94" s="15" t="e">
        <f ca="1">_xll.BDP($C94,"BEST_NET_DEBT","best_fperiod_override=21Y")</f>
        <v>#NAME?</v>
      </c>
      <c r="GD94" s="15" t="e">
        <f ca="1">_xll.BDP($C94,"BEST_NET_DEBT","best_fperiod_override=22Y")</f>
        <v>#NAME?</v>
      </c>
      <c r="GE94" s="15" t="e">
        <f ca="1">_xll.BDP($C94,"BEST_NET_DEBT","best_fperiod_override=23Y")</f>
        <v>#NAME?</v>
      </c>
      <c r="GG94" s="15" t="e">
        <f t="shared" ca="1" si="342"/>
        <v>#NAME?</v>
      </c>
      <c r="GH94" s="15" t="e">
        <f t="shared" ca="1" si="343"/>
        <v>#NAME?</v>
      </c>
      <c r="GI94" s="15" t="e">
        <f t="shared" ca="1" si="344"/>
        <v>#NAME?</v>
      </c>
      <c r="GJ94" s="15" t="e">
        <f t="shared" ca="1" si="345"/>
        <v>#NAME?</v>
      </c>
      <c r="GK94" s="15" t="e">
        <f t="shared" ca="1" si="346"/>
        <v>#NAME?</v>
      </c>
      <c r="GM94" s="15" t="e" cm="1">
        <f t="array" aca="1" ref="GM94" ca="1">_xll.BDP(C94,"NET_DEBT_TO_EBITDA")</f>
        <v>#NAME?</v>
      </c>
      <c r="GN94" s="15" t="e" cm="1">
        <f t="array" aca="1" ref="GN94" ca="1">_xll.BDP(C94,"EBIT_TO_INT_EXP")</f>
        <v>#NAME?</v>
      </c>
      <c r="GO94" s="15" t="e" cm="1">
        <f t="array" aca="1" ref="GO94" ca="1">_xll.BDP(C94,"TOT_DEBT_TO_TOT_EQY")</f>
        <v>#NAME?</v>
      </c>
      <c r="GP94" s="15" t="e" cm="1">
        <f t="array" aca="1" ref="GP94" ca="1">_xll.BDP(C94,"TOT_DEBT_TO_TOT_ASSET")</f>
        <v>#NAME?</v>
      </c>
      <c r="GQ94" s="15" t="e" cm="1">
        <f t="array" aca="1" ref="GQ94" ca="1">_xll.BDP(C94,"ALTMAN_Z_SCORE")</f>
        <v>#NAME?</v>
      </c>
      <c r="GR94" s="15" t="e" cm="1">
        <f t="array" aca="1" ref="GR94" ca="1">_xll.BDP(C94,"CASH_%_CURRENT_MARKET_CAP")</f>
        <v>#NAME?</v>
      </c>
      <c r="GS94" s="15" t="e" cm="1">
        <f t="array" aca="1" ref="GS94" ca="1">_xll.BDP(C94,"CASH_TO_TOT_ASSET")</f>
        <v>#NAME?</v>
      </c>
      <c r="GU94" s="15" t="e" cm="1">
        <f t="array" aca="1" ref="GU94" ca="1">_xll.BDP(C94,"BOARD_SIZE")</f>
        <v>#NAME?</v>
      </c>
      <c r="GV94" s="15" t="e" cm="1">
        <f t="array" aca="1" ref="GV94" ca="1">_xll.BDP(C94,"PCT_INDEPENDENT_DIRECTORS")</f>
        <v>#NAME?</v>
      </c>
      <c r="GW94" s="15" t="e" cm="1">
        <f t="array" aca="1" ref="GW94" ca="1">_xll.BDP(C94,"BOARD_MEETING_ATTENDANCE_PCT")</f>
        <v>#NAME?</v>
      </c>
      <c r="GX94" s="15" t="e" cm="1">
        <f t="array" aca="1" ref="GX94" ca="1">_xll.BDP(C94,"BOARD_MEETINGS_PER_YR")</f>
        <v>#NAME?</v>
      </c>
      <c r="GY94" s="15" t="e" cm="1">
        <f t="array" aca="1" ref="GY94" ca="1">_xll.BDP(C94,"NUMBER_OF_WOMEN_ON_BOARD")</f>
        <v>#NAME?</v>
      </c>
      <c r="GZ94" s="15" t="e" cm="1">
        <f t="array" aca="1" ref="GZ94" ca="1">_xll.BDP(C94,"BOARD_AVERAGE_TENURE")</f>
        <v>#NAME?</v>
      </c>
      <c r="HA94" s="15" t="e" cm="1">
        <f t="array" aca="1" ref="HA94" ca="1">_xll.BDP(C94,"BOARD_AVERAGE_AGE")</f>
        <v>#NAME?</v>
      </c>
      <c r="HC94" s="15" t="e" cm="1">
        <f t="array" aca="1" ref="HC94" ca="1">_xll.BDP(C94,"TOT_COMP_AW_TO_CEO_&amp;_EQUIV")</f>
        <v>#NAME?</v>
      </c>
      <c r="HD94" s="15" t="e" cm="1">
        <f t="array" aca="1" ref="HD94" ca="1">_xll.BDP(C94,"TOT_COMPENSATION_AW_TO_EXECS")</f>
        <v>#NAME?</v>
      </c>
      <c r="HE94" s="15" t="e" cm="1">
        <f t="array" aca="1" ref="HE94" ca="1">_xll.BDP(C94,"CF_STOCK_BASED_COMPENSATION")</f>
        <v>#NAME?</v>
      </c>
      <c r="HF94" s="15" t="e" cm="1">
        <f t="array" aca="1" ref="HF94" ca="1">_xll.BDP(C94,"AVERAGE_BOD_TOTAL_COMPENSATION")</f>
        <v>#NAME?</v>
      </c>
      <c r="HH94" s="15" t="e" cm="1">
        <f t="array" aca="1" ref="HH94" ca="1">_xll.BDP(C94,"ISS_QUALITYSCORE")</f>
        <v>#NAME?</v>
      </c>
      <c r="HK94" s="15" t="e" cm="1">
        <f t="array" aca="1" ref="HK94" ca="1">_xll.BDP(C94,"EQY_SH_OUT")</f>
        <v>#NAME?</v>
      </c>
      <c r="HL94" s="15" t="e">
        <f t="shared" ca="1" si="347"/>
        <v>#NAME?</v>
      </c>
      <c r="HN94" s="15">
        <v>8.5</v>
      </c>
      <c r="HO94" s="15">
        <v>2</v>
      </c>
      <c r="HP94" s="39" t="e">
        <f t="shared" ca="1" si="348"/>
        <v>#NAME?</v>
      </c>
      <c r="HQ94" s="15" t="e">
        <f t="shared" ca="1" si="349"/>
        <v>#NAME?</v>
      </c>
      <c r="HS94" s="15" t="e">
        <f t="shared" ca="1" si="370"/>
        <v>#NAME?</v>
      </c>
      <c r="HU94" s="15" t="e">
        <f t="shared" ca="1" si="350"/>
        <v>#NAME?</v>
      </c>
      <c r="HW94" s="15" t="e">
        <f t="shared" ca="1" si="371"/>
        <v>#NAME?</v>
      </c>
      <c r="HY94" s="39" t="e">
        <f t="shared" ca="1" si="351"/>
        <v>#NAME?</v>
      </c>
      <c r="IA94" s="15" t="e">
        <f t="shared" ca="1" si="352"/>
        <v>#NAME?</v>
      </c>
      <c r="IB94" s="15" t="e">
        <f t="shared" ca="1" si="353"/>
        <v>#NAME?</v>
      </c>
      <c r="IC94" s="15" t="e">
        <f t="shared" ca="1" si="354"/>
        <v>#NAME?</v>
      </c>
      <c r="ID94" s="15" t="e">
        <f t="shared" ca="1" si="355"/>
        <v>#NAME?</v>
      </c>
      <c r="IE94" s="39" t="e">
        <f t="shared" ca="1" si="356"/>
        <v>#NAME?</v>
      </c>
      <c r="IF94" s="39" t="e">
        <f t="shared" si="357"/>
        <v>#NUM!</v>
      </c>
      <c r="IG94" s="39" t="e">
        <f t="shared" ca="1" si="358"/>
        <v>#NAME?</v>
      </c>
      <c r="II94" s="15">
        <f t="shared" si="372"/>
        <v>75</v>
      </c>
    </row>
    <row r="95" spans="1:243">
      <c r="A95" s="15">
        <f t="shared" si="373"/>
        <v>75</v>
      </c>
      <c r="B95" s="15" t="s">
        <v>154</v>
      </c>
      <c r="C95" s="15" t="s">
        <v>561</v>
      </c>
      <c r="D95" s="15" t="s">
        <v>153</v>
      </c>
      <c r="E95" s="15" t="str">
        <f t="shared" si="306"/>
        <v>CVSH34</v>
      </c>
      <c r="F95" s="15">
        <f t="shared" si="307"/>
        <v>75</v>
      </c>
      <c r="G95" s="15" t="str">
        <f t="shared" si="308"/>
        <v>CVS Health Corp</v>
      </c>
      <c r="H95" s="24">
        <v>4.5485600000000001E-3</v>
      </c>
      <c r="I95" s="15" t="e" cm="1">
        <f t="array" aca="1" ref="I95" ca="1">_xll.BDP(C95,"GICS_SECTOR_NAME")</f>
        <v>#NAME?</v>
      </c>
      <c r="J95" s="15" t="e">
        <f t="shared" ca="1" si="309"/>
        <v>#NAME?</v>
      </c>
      <c r="K95" s="46" t="e" cm="1">
        <f t="array" aca="1" ref="K95" ca="1">_xll.BDP(C95,"BEST_PE_RATIO")</f>
        <v>#NAME?</v>
      </c>
      <c r="L95" s="46" t="e" cm="1">
        <f t="array" aca="1" ref="L95" ca="1">_xll.BDP(C95,"px_last")</f>
        <v>#NAME?</v>
      </c>
      <c r="M95" s="15" t="e" cm="1">
        <f t="array" aca="1" ref="M95" ca="1">_xll.BDP(C95,"COUNTRY_FULL_NAME")</f>
        <v>#NAME?</v>
      </c>
      <c r="N95" s="15" t="e" cm="1">
        <f t="array" aca="1" ref="N95" ca="1">_xll.BDP(C95,"px_last")</f>
        <v>#NAME?</v>
      </c>
      <c r="O95" s="15" t="e" cm="1">
        <f t="array" aca="1" ref="O95" ca="1">_xll.BDP(C95,"CRNCY")</f>
        <v>#NAME?</v>
      </c>
      <c r="Q95" s="15" t="e" cm="1">
        <f t="array" aca="1" ref="Q95" ca="1">_xll.BDP(C95,"GICS_SECTOR_NAME")</f>
        <v>#NAME?</v>
      </c>
      <c r="R95" s="15" t="e" cm="1">
        <f t="array" aca="1" ref="R95" ca="1">_xll.BDP(C95,"GICS_INDUSTRY_NAME")</f>
        <v>#NAME?</v>
      </c>
      <c r="S95" s="15" t="e" cm="1">
        <f t="array" aca="1" ref="S95" ca="1">_xll.BDP(C95,"GICS_INDUSTRY_GROUP_NAME")</f>
        <v>#NAME?</v>
      </c>
      <c r="T95" s="15" t="e" cm="1">
        <f t="array" aca="1" ref="T95" ca="1">_xll.BDP(C95,"GICS_SUB_INDUSTRY_NAME")</f>
        <v>#NAME?</v>
      </c>
      <c r="U95" s="15" t="s">
        <v>1521</v>
      </c>
      <c r="V95" s="15">
        <f>_xll.BDH(C95,"SALES_REV_TURN","FY 2009","FY 2009","Currency=USD","Period=FY","BEST_FPERIOD_OVERRIDE=FY","FILING_STATUS=MR","SCALING_FORMAT=MLN","FA_ADJUSTED=Adjusted","Sort=A","Dates=H","DateFormat=P","Fill=—","Direction=H","UseDPDF=Y")</f>
        <v>98215</v>
      </c>
      <c r="W95" s="15">
        <f>_xll.BDH(C95,"SALES_REV_TURN","FY 2019","FY 2019","Currency=USD","Period=FY","BEST_FPERIOD_OVERRIDE=FY","FILING_STATUS=MR","SCALING_FORMAT=MLN","FA_ADJUSTED=Adjusted","Sort=A","Dates=H","DateFormat=P","Fill=—","Direction=H","UseDPDF=Y")</f>
        <v>256776</v>
      </c>
      <c r="X95" s="15">
        <f>_xll.BDH(C95,"SALES_REV_TURN","FY 2020","FY 2020","Currency=USD","Period=FY","BEST_FPERIOD_OVERRIDE=FY","FILING_STATUS=MR","SCALING_FORMAT=MLN","FA_ADJUSTED=Adjusted","Sort=A","Dates=H","DateFormat=P","Fill=—","Direction=H","UseDPDF=Y")</f>
        <v>268706</v>
      </c>
      <c r="Y95" s="15">
        <f>_xll.BDH(C95,"SALES_REV_TURN","FY 2021","FY 2021","Currency=USD","Period=FY","BEST_FPERIOD_OVERRIDE=FY","FILING_STATUS=MR","SCALING_FORMAT=MLN","FA_ADJUSTED=Adjusted","Sort=A","Dates=H","DateFormat=P","Fill=—","Direction=H","UseDPDF=Y")</f>
        <v>292111</v>
      </c>
      <c r="Z95" s="15">
        <f>_xll.BDH(C95,"SALES_REV_TURN","FY 2022","FY 2022","Currency=USD","Period=FY","BEST_FPERIOD_OVERRIDE=FY","FILING_STATUS=MR","SCALING_FORMAT=MLN","FA_ADJUSTED=Adjusted","Sort=A","Dates=H","DateFormat=P","Fill=—","Direction=H","UseDPDF=Y")</f>
        <v>322467</v>
      </c>
      <c r="AA95" s="15" t="e">
        <f ca="1">+_xll.BDP($C95,AA$15,"BEST_FPERIOD_OVERRIDE="&amp;AA$16)</f>
        <v>#NAME?</v>
      </c>
      <c r="AB95" s="15" t="e">
        <f ca="1">+_xll.BDP($C95,AB$15,"BEST_FPERIOD_OVERRIDE="&amp;AB$16)</f>
        <v>#NAME?</v>
      </c>
      <c r="AC95" s="15" t="e">
        <f ca="1">+_xll.BDP($C95,AC$15,"BEST_FPERIOD_OVERRIDE="&amp;AC$16)</f>
        <v>#NAME?</v>
      </c>
      <c r="AD95" s="15" t="e">
        <f ca="1">+_xll.BDP($C95,AD$15,"BEST_FPERIOD_OVERRIDE="&amp;AD$16)</f>
        <v>#NAME?</v>
      </c>
      <c r="AF95" s="25">
        <f t="shared" si="310"/>
        <v>4.6460728416986008E-2</v>
      </c>
      <c r="AG95" s="25">
        <f t="shared" si="311"/>
        <v>8.7102632617060971E-2</v>
      </c>
      <c r="AH95" s="25">
        <f t="shared" si="312"/>
        <v>0.10391940050186399</v>
      </c>
      <c r="AI95" s="25" t="e">
        <f t="shared" ca="1" si="313"/>
        <v>#NAME?</v>
      </c>
      <c r="AJ95" s="25" t="e">
        <f t="shared" ca="1" si="314"/>
        <v>#NAME?</v>
      </c>
      <c r="AK95" s="25" t="e">
        <f t="shared" ca="1" si="315"/>
        <v>#NAME?</v>
      </c>
      <c r="AL95" s="25" t="e">
        <f t="shared" ca="1" si="359"/>
        <v>#NAME?</v>
      </c>
      <c r="AM95" s="25" t="e">
        <f t="shared" ca="1" si="316"/>
        <v>#NAME?</v>
      </c>
      <c r="AN95" s="25">
        <f t="shared" si="317"/>
        <v>0.10087411653532086</v>
      </c>
      <c r="AP95" s="15">
        <f>_xll.BDH(C95,"EBITDA","FY 2009","FY 2009","Currency=USD","Period=FY","BEST_FPERIOD_OVERRIDE=FY","FILING_STATUS=MR","SCALING_FORMAT=MLN","FA_ADJUSTED=Adjusted","Sort=A","Dates=H","DateFormat=P","Fill=—","Direction=H","UseDPDF=Y")</f>
        <v>7814</v>
      </c>
      <c r="AQ95" s="15">
        <f>_xll.BDH(C95,"EBITDA","FY 2019","FY 2019","Currency=USD","Period=FY","BEST_FPERIOD_OVERRIDE=FY","FILING_STATUS=MR","SCALING_FORMAT=MLN","FA_ADJUSTED=Adjusted","Sort=A","Dates=H","DateFormat=P","Fill=—","Direction=H","UseDPDF=Y")</f>
        <v>19944</v>
      </c>
      <c r="AR95" s="15">
        <f>_xll.BDH(C95,"EBITDA","FY 2020","FY 2020","Currency=USD","Period=FY","BEST_FPERIOD_OVERRIDE=FY","FILING_STATUS=MR","SCALING_FORMAT=MLN","FA_ADJUSTED=Adjusted","Sort=A","Dates=H","DateFormat=P","Fill=—","Direction=H","UseDPDF=Y")</f>
        <v>20723</v>
      </c>
      <c r="AS95" s="15">
        <f>_xll.BDH(C95,"EBITDA","FY 2021","FY 2021","Currency=USD","Period=FY","BEST_FPERIOD_OVERRIDE=FY","FILING_STATUS=MR","SCALING_FORMAT=MLN","FA_ADJUSTED=Adjusted","Sort=A","Dates=H","DateFormat=P","Fill=—","Direction=H","UseDPDF=Y")</f>
        <v>22139</v>
      </c>
      <c r="AT95" s="15">
        <f>_xll.BDH(C95,"EBITDA","FY 2022","FY 2022","Currency=USD","Period=FY","BEST_FPERIOD_OVERRIDE=FY","FILING_STATUS=MR","SCALING_FORMAT=MLN","FA_ADJUSTED=Adjusted","Sort=A","Dates=H","DateFormat=P","Fill=—","Direction=H","UseDPDF=Y")</f>
        <v>22994</v>
      </c>
      <c r="AU95" s="15" t="e">
        <f ca="1">+_xll.BDP($C95,AU$15,"BEST_FPERIOD_OVERRIDE="&amp;AU$16)</f>
        <v>#NAME?</v>
      </c>
      <c r="AV95" s="15" t="e">
        <f ca="1">+_xll.BDP($C95,AV$15,"BEST_FPERIOD_OVERRIDE="&amp;AV$16)</f>
        <v>#NAME?</v>
      </c>
      <c r="AW95" s="15" t="e">
        <f ca="1">+_xll.BDP($C95,AW$15,"BEST_FPERIOD_OVERRIDE="&amp;AW$16)</f>
        <v>#NAME?</v>
      </c>
      <c r="AX95" s="15" t="e">
        <f ca="1">+_xll.BDP($C95,AX$15,"BEST_FPERIOD_OVERRIDE="&amp;AX$16)</f>
        <v>#NAME?</v>
      </c>
      <c r="AZ95" s="25">
        <f t="shared" si="318"/>
        <v>3.9059366225431269E-2</v>
      </c>
      <c r="BA95" s="25">
        <f t="shared" si="319"/>
        <v>6.8329875018095843E-2</v>
      </c>
      <c r="BB95" s="25">
        <f t="shared" si="320"/>
        <v>3.8619630516283587E-2</v>
      </c>
      <c r="BC95" s="25" t="e">
        <f t="shared" ca="1" si="321"/>
        <v>#NAME?</v>
      </c>
      <c r="BD95" s="25" t="e">
        <f t="shared" ca="1" si="322"/>
        <v>#NAME?</v>
      </c>
      <c r="BE95" s="25" t="e">
        <f t="shared" ca="1" si="323"/>
        <v>#NAME?</v>
      </c>
      <c r="BF95" s="25" t="e">
        <f t="shared" ca="1" si="360"/>
        <v>#NAME?</v>
      </c>
      <c r="BG95" s="25" t="e">
        <f t="shared" ca="1" si="324"/>
        <v>#NAME?</v>
      </c>
      <c r="BH95" s="25">
        <f t="shared" si="325"/>
        <v>9.8231473870453945E-2</v>
      </c>
      <c r="BJ95" s="25">
        <f t="shared" si="326"/>
        <v>7.7670810356108053E-2</v>
      </c>
      <c r="BK95" s="25">
        <f t="shared" si="327"/>
        <v>7.7121463607064969E-2</v>
      </c>
      <c r="BL95" s="25">
        <f t="shared" si="328"/>
        <v>7.5789682689114748E-2</v>
      </c>
      <c r="BM95" s="25">
        <f t="shared" si="329"/>
        <v>7.1306521287449562E-2</v>
      </c>
      <c r="BN95" s="25" t="e">
        <f t="shared" ca="1" si="330"/>
        <v>#NAME?</v>
      </c>
      <c r="BO95" s="25" t="e">
        <f t="shared" ca="1" si="331"/>
        <v>#NAME?</v>
      </c>
      <c r="BP95" s="25" t="e">
        <f t="shared" ca="1" si="331"/>
        <v>#NAME?</v>
      </c>
      <c r="BQ95" s="25" t="e">
        <f t="shared" ca="1" si="332"/>
        <v>#NAME?</v>
      </c>
      <c r="BR95" s="15">
        <f>_xll.BDH(C95,"EARN_FOR_COMMON","FY 2009","FY 2009","Currency=USD","Period=FY","BEST_FPERIOD_OVERRIDE=FY","FILING_STATUS=MR","SCALING_FORMAT=MLN","FA_ADJUSTED=Adjusted","Sort=A","Dates=H","DateFormat=P","Fill=—","Direction=H","UseDPDF=Y")</f>
        <v>3700</v>
      </c>
      <c r="BS95" s="15">
        <f>_xll.BDH(C95,"EARN_FOR_COMMON","FY 2019","FY 2019","Currency=USD","Period=FY","BEST_FPERIOD_OVERRIDE=FY","FILING_STATUS=MR","SCALING_FORMAT=MLN","FA_ADJUSTED=Adjusted","Sort=A","Dates=H","DateFormat=P","Fill=—","Direction=H","UseDPDF=Y")</f>
        <v>7344.1376</v>
      </c>
      <c r="BT95" s="15">
        <f>_xll.BDH(C95,"EARN_FOR_COMMON","FY 2020","FY 2020","Currency=USD","Period=FY","BEST_FPERIOD_OVERRIDE=FY","FILING_STATUS=MR","SCALING_FORMAT=MLN","FA_ADJUSTED=Adjusted","Sort=A","Dates=H","DateFormat=P","Fill=—","Direction=H","UseDPDF=Y")</f>
        <v>8087.4515000000001</v>
      </c>
      <c r="BU95" s="15">
        <f>_xll.BDH(C95,"EARN_FOR_COMMON","FY 2021","FY 2021","Currency=USD","Period=FY","BEST_FPERIOD_OVERRIDE=FY","FILING_STATUS=MR","SCALING_FORMAT=MLN","FA_ADJUSTED=Adjusted","Sort=A","Dates=H","DateFormat=P","Fill=—","Direction=H","UseDPDF=Y")</f>
        <v>9624.0782999999992</v>
      </c>
      <c r="BV95" s="15">
        <f>_xll.BDH(C95,"EARN_FOR_COMMON","FY 2022","FY 2022","Currency=USD","Period=FY","BEST_FPERIOD_OVERRIDE=FY","FILING_STATUS=MR","SCALING_FORMAT=MLN","FA_ADJUSTED=Adjusted","Sort=A","Dates=H","DateFormat=P","Fill=—","Direction=H","UseDPDF=Y")</f>
        <v>10590.2562</v>
      </c>
      <c r="BW95" s="15" t="e">
        <f ca="1">+_xll.BDP($C95,BW$15,"BEST_FPERIOD_OVERRIDE="&amp;BW$16)</f>
        <v>#NAME?</v>
      </c>
      <c r="BX95" s="15" t="e">
        <f ca="1">+_xll.BDP($C95,BX$15,"BEST_FPERIOD_OVERRIDE="&amp;BX$16)</f>
        <v>#NAME?</v>
      </c>
      <c r="BY95" s="15" t="e">
        <f ca="1">+_xll.BDP($C95,BY$15,"BEST_FPERIOD_OVERRIDE="&amp;BY$16)</f>
        <v>#NAME?</v>
      </c>
      <c r="BZ95" s="15" t="e">
        <f ca="1">+_xll.BDP($C95,BZ$15,"BEST_FPERIOD_OVERRIDE="&amp;BZ$16)</f>
        <v>#NAME?</v>
      </c>
      <c r="CB95" s="25">
        <f t="shared" si="333"/>
        <v>0.10121186999546405</v>
      </c>
      <c r="CC95" s="25">
        <f t="shared" si="334"/>
        <v>0.19000136198652928</v>
      </c>
      <c r="CD95" s="25">
        <f t="shared" si="335"/>
        <v>0.10039173309718397</v>
      </c>
      <c r="CE95" s="25" t="e">
        <f t="shared" ca="1" si="336"/>
        <v>#NAME?</v>
      </c>
      <c r="CF95" s="25" t="e">
        <f t="shared" ca="1" si="337"/>
        <v>#NAME?</v>
      </c>
      <c r="CG95" s="25" t="e">
        <f t="shared" ca="1" si="338"/>
        <v>#NAME?</v>
      </c>
      <c r="CH95" s="25" t="e">
        <f t="shared" ca="1" si="361"/>
        <v>#NAME?</v>
      </c>
      <c r="CI95" s="25" t="e">
        <f t="shared" ca="1" si="339"/>
        <v>#NAME?</v>
      </c>
      <c r="CJ95" s="25">
        <f t="shared" si="340"/>
        <v>7.0961621961674437E-2</v>
      </c>
      <c r="CM95" s="25">
        <f t="shared" si="362"/>
        <v>2.8601339689067515E-2</v>
      </c>
      <c r="CN95" s="25">
        <f t="shared" si="363"/>
        <v>3.009777042566969E-2</v>
      </c>
      <c r="CO95" s="25">
        <f t="shared" si="364"/>
        <v>3.2946648020786617E-2</v>
      </c>
      <c r="CP95" s="25">
        <f t="shared" si="365"/>
        <v>3.2841364232619151E-2</v>
      </c>
      <c r="CQ95" s="25" t="e">
        <f t="shared" ca="1" si="366"/>
        <v>#NAME?</v>
      </c>
      <c r="CR95" s="25" t="e">
        <f t="shared" ca="1" si="367"/>
        <v>#NAME?</v>
      </c>
      <c r="CS95" s="25" t="e">
        <f t="shared" ca="1" si="368"/>
        <v>#NAME?</v>
      </c>
      <c r="CT95" s="15" t="e">
        <f t="shared" ca="1" si="369"/>
        <v>#NAME?</v>
      </c>
      <c r="CU95" s="25">
        <f>_xll.BDH($C95,"RETURN_ON_INV_CAPITAL","FY 2019","FY 2019","Currency=USD","Period=FY","BEST_FPERIOD_OVERRIDE=FY","FILING_STATUS=MR","FA_ADJUSTED=GAAP","Sort=A","Dates=H","DateFormat=P","Fill=—","Direction=H","UseDPDF=Y")/100</f>
        <v>5.7846000000000002E-2</v>
      </c>
      <c r="CV95" s="25">
        <f>_xll.BDH($C95,"RETURN_ON_INV_CAPITAL","FY 2020","FY 2020","Currency=USD","Period=FY","BEST_FPERIOD_OVERRIDE=FY","FILING_STATUS=MR","FA_ADJUSTED=GAAP","Sort=A","Dates=H","DateFormat=P","Fill=—","Direction=H","UseDPDF=Y")/100</f>
        <v>6.2119999999999995E-2</v>
      </c>
      <c r="CW95" s="25">
        <f>_xll.BDH($C95,"RETURN_ON_INV_CAPITAL","FY 2021","FY 2021","Currency=USD","Period=FY","BEST_FPERIOD_OVERRIDE=FY","FILING_STATUS=MR","FA_ADJUSTED=GAAP","Sort=A","Dates=H","DateFormat=P","Fill=—","Direction=H","UseDPDF=Y")/100</f>
        <v>6.1196E-2</v>
      </c>
      <c r="CX95" s="25">
        <f>_xll.BDH(C95,"RETURN_COM_EQY","FY 2022","FY 2022","Currency=USD","Period=FY","BEST_FPERIOD_OVERRIDE=FY","FILING_STATUS=MR","FA_ADJUSTED=GAAP","Sort=A","Dates=H","DateFormat=P","Fill=—","Direction=H","UseDPDF=Y")/100</f>
        <v>5.8836000000000006E-2</v>
      </c>
      <c r="CZ95" s="15">
        <f>_xll.BDH($C95,"RETURN_COM_EQY","FY 2019","FY 2019","Currency=USD","Period=FY","BEST_FPERIOD_OVERRIDE=FY","FILING_STATUS=MR","FA_ADJUSTED=GAAP","Sort=A","Dates=H","DateFormat=P","Fill=—","Direction=H","UseDPDF=Y")/100</f>
        <v>0.10867499999999999</v>
      </c>
      <c r="DA95" s="15">
        <f>_xll.BDH($C95,"RETURN_COM_EQY","FY 2020","FY 2020","Currency=USD","Period=FY","BEST_FPERIOD_OVERRIDE=FY","FILING_STATUS=MR","FA_ADJUSTED=GAAP","Sort=A","Dates=H","DateFormat=P","Fill=—","Direction=H","UseDPDF=Y")/100</f>
        <v>0.10775</v>
      </c>
      <c r="DB95" s="15">
        <f>_xll.BDH($C95,"RETURN_COM_EQY","FY 2021","FY 2021","Currency=USD","Period=FY","BEST_FPERIOD_OVERRIDE=FY","FILING_STATUS=MR","FA_ADJUSTED=GAAP","Sort=A","Dates=H","DateFormat=P","Fill=—","Direction=H","UseDPDF=Y")/100</f>
        <v>0.10950799999999999</v>
      </c>
      <c r="DC95" s="25">
        <f>_xll.BDH(C95,"RETURN_COM_EQY","FY 2022","FY 2022","Currency=USD","Period=FY","BEST_FPERIOD_OVERRIDE=FY","FILING_STATUS=MR","FA_ADJUSTED=GAAP","Sort=A","Dates=H","DateFormat=P","Fill=—","Direction=H","UseDPDF=Y")</f>
        <v>5.8836000000000004</v>
      </c>
      <c r="DD95" s="15" t="e">
        <f ca="1">(_xll.BDP(C95,"BEST_ROE","best_fperiod_override=23Y"))/100</f>
        <v>#NAME?</v>
      </c>
      <c r="DF95" s="25" t="e">
        <f ca="1">(_xll.BDP($C95,"BEST_DIV_YLD","best_fperiod_override=19Y"))/100</f>
        <v>#NAME?</v>
      </c>
      <c r="DG95" s="25" t="e">
        <f ca="1">(_xll.BDP($C95,"BEST_DIV_YLD","best_fperiod_override=20Y"))/100</f>
        <v>#NAME?</v>
      </c>
      <c r="DH95" s="25" t="e">
        <f ca="1">(_xll.BDP($C95,"BEST_DIV_YLD","best_fperiod_override=21Y"))/100</f>
        <v>#NAME?</v>
      </c>
      <c r="DI95" s="25" t="e">
        <f ca="1">(_xll.BDP($C95,"BEST_DIV_YLD","best_fperiod_override=22Y"))/100</f>
        <v>#NAME?</v>
      </c>
      <c r="DJ95" s="25" t="e">
        <f ca="1">(_xll.BDP($C95,"BEST_DIV_YLD","best_fperiod_override=23Y"))/100</f>
        <v>#NAME?</v>
      </c>
      <c r="DL95" s="48" t="e" cm="1">
        <f t="array" aca="1" ref="DL95" ca="1">_xll.BDP($C95,$DL$12)/1000</f>
        <v>#NAME?</v>
      </c>
      <c r="DM95" s="48" t="e" cm="1">
        <f t="array" aca="1" ref="DM95" ca="1">_xll.BDP($C95,$DL$13)*1000</f>
        <v>#NAME?</v>
      </c>
      <c r="DN95" s="48" t="e">
        <f t="shared" ca="1" si="341"/>
        <v>#NAME?</v>
      </c>
      <c r="DO95" s="48" t="e" cm="1">
        <f t="array" aca="1" ref="DO95" ca="1">_xll.BDP($C95,$DL$15)*1000</f>
        <v>#NAME?</v>
      </c>
      <c r="DQ95" s="15" t="e" cm="1">
        <f t="array" aca="1" ref="DQ95" ca="1">_xll.BDP(C95,"WACC")</f>
        <v>#NAME?</v>
      </c>
      <c r="DR95" s="15" t="e" cm="1">
        <f t="array" aca="1" ref="DR95" ca="1">_xll.BDP(C95,"WACC_COST_EQUITY")</f>
        <v>#NAME?</v>
      </c>
      <c r="DS95" s="15" t="e" cm="1">
        <f t="array" aca="1" ref="DS95" ca="1">_xll.BDP(C95,"WACC_COST_EQUITY")</f>
        <v>#NAME?</v>
      </c>
      <c r="DU95" s="15" t="e" cm="1">
        <f t="array" aca="1" ref="DU95" ca="1">_xll.BDP(C95,"BEST_PE_RATIO")</f>
        <v>#NAME?</v>
      </c>
      <c r="DV95" s="15" t="e" cm="1">
        <f t="array" aca="1" ref="DV95" ca="1">_xll.BDP(C95,"FIVE_YR_AVG_PRICE_EARNINGS")</f>
        <v>#NAME?</v>
      </c>
      <c r="DW95" s="15" t="e" cm="1">
        <f t="array" aca="1" ref="DW95" ca="1">_xll.BDP(C95,"10_YEAR_MOVING_AVERAGE_PE")</f>
        <v>#NAME?</v>
      </c>
      <c r="DY95" s="15" t="e" cm="1">
        <f t="array" aca="1" ref="DY95" ca="1">_xll.BDP(C95,"BEST_CUR_EV_TO_EBITDA")</f>
        <v>#NAME?</v>
      </c>
      <c r="DZ95" s="15" t="e" cm="1">
        <f t="array" aca="1" ref="DZ95" ca="1">_xll.BDP(C95,"FIVE_YEAR_AVG_EV_TO_T12_EBITDA")</f>
        <v>#NAME?</v>
      </c>
      <c r="EB95" s="15" t="e" cm="1">
        <f t="array" aca="1" ref="EB95" ca="1">_xll.BDP(C95,"BEST_PX_BPS_RATIO")</f>
        <v>#NAME?</v>
      </c>
      <c r="EC95" s="15" t="e" cm="1">
        <f t="array" aca="1" ref="EC95" ca="1">_xll.BDP(C95,"FIVE_YEAR_AVG_PRICE_BOOK")</f>
        <v>#NAME?</v>
      </c>
      <c r="ED95" s="15" t="e" cm="1">
        <f t="array" aca="1" ref="ED95" ca="1">_xll.BDP(C95,"EV_TO_T12M_SALES")</f>
        <v>#NAME?</v>
      </c>
      <c r="EE95" s="15" t="e" cm="1">
        <f t="array" aca="1" ref="EE95" ca="1">_xll.BDP(C95,"AVERAGE_EV_TO_T12M_SALES")</f>
        <v>#NAME?</v>
      </c>
      <c r="EF95" s="15" t="e">
        <f ca="1">_xll.BDP(C95,"BEST_CURRENT_EV_BEST_SALES","best_fperiod_override=23Y")</f>
        <v>#NAME?</v>
      </c>
      <c r="EH95" s="15" t="e" cm="1">
        <f t="array" aca="1" ref="EH95" ca="1">_xll.BDP(C95,"CF_FREE_CASH_FLOW")</f>
        <v>#NAME?</v>
      </c>
      <c r="EI95" s="15" t="e" cm="1">
        <f t="array" aca="1" ref="EI95" ca="1">_xll.BDP(C95,"FREE_CASH_FLOW_YIELD")/100</f>
        <v>#NAME?</v>
      </c>
      <c r="EJ95" s="15" t="e" cm="1">
        <f t="array" aca="1" ref="EJ95" ca="1">_xll.BDP(C95,"TRAIL_12M_FREE_CASH_FLOW_PER_SH")</f>
        <v>#NAME?</v>
      </c>
      <c r="EL95" s="15" t="e" cm="1">
        <f t="array" aca="1" ref="EL95" ca="1">_xll.BDP(C95,"CF_CASH_FROM_OPER")</f>
        <v>#NAME?</v>
      </c>
      <c r="EM95" s="15" t="e" cm="1">
        <f t="array" aca="1" ref="EM95" ca="1">_xll.BDP(C95,"CF_CASH_FROM_INV_ACT")</f>
        <v>#NAME?</v>
      </c>
      <c r="EN95" s="15" t="e" cm="1">
        <f t="array" aca="1" ref="EN95" ca="1">_xll.BDP(C95,"CF_CASH_FROM_FNC_ACT")</f>
        <v>#NAME?</v>
      </c>
      <c r="EP95" s="15" t="e" cm="1">
        <f t="array" aca="1" ref="EP95" ca="1">_xll.BDP(C95,"TOT_ANALYST_REC")</f>
        <v>#NAME?</v>
      </c>
      <c r="EQ95" s="15" t="e" cm="1">
        <f t="array" aca="1" ref="EQ95" ca="1">_xll.BDP(C95,"TOT_BUY_REC")</f>
        <v>#NAME?</v>
      </c>
      <c r="ER95" s="15" t="e" cm="1">
        <f t="array" aca="1" ref="ER95" ca="1">_xll.BDP(C95,"TOT_HOLD_REC")</f>
        <v>#NAME?</v>
      </c>
      <c r="ES95" s="15" t="e" cm="1">
        <f t="array" aca="1" ref="ES95" ca="1">_xll.BDP(C95,"TOT_SELL_REC")</f>
        <v>#NAME?</v>
      </c>
      <c r="ET95" s="15" t="e" cm="1">
        <f t="array" aca="1" ref="ET95" ca="1">_xll.BDP(C95,"EQY_REC_CONS")</f>
        <v>#NAME?</v>
      </c>
      <c r="EV95" s="15" t="e" cm="1">
        <f t="array" aca="1" ref="EV95" ca="1">_xll.BDP(C95,"BEST_TARGET_HI")</f>
        <v>#NAME?</v>
      </c>
      <c r="EW95" s="15" t="e" cm="1">
        <f t="array" aca="1" ref="EW95" ca="1">_xll.BDP(C95,"BEST_TARGET_LO")</f>
        <v>#NAME?</v>
      </c>
      <c r="EX95" s="15" t="e" cm="1">
        <f t="array" aca="1" ref="EX95" ca="1">_xll.BDP(C95,"BEST_TARGET_MEDIAN")</f>
        <v>#NAME?</v>
      </c>
      <c r="EZ95" s="15" t="e" cm="1">
        <f t="array" aca="1" ref="EZ95" ca="1">_xll.BDP(C95,"BEST_TARGET_1WK_CHG")</f>
        <v>#NAME?</v>
      </c>
      <c r="FA95" s="15" t="e" cm="1">
        <f t="array" aca="1" ref="FA95" ca="1">_xll.BDP(C95,"BEST_TARGET_4WK_CHG")</f>
        <v>#NAME?</v>
      </c>
      <c r="FB95" s="15" t="e" cm="1">
        <f t="array" aca="1" ref="FB95" ca="1">_xll.BDP(C95,"BEST_TARGET_3MO_CHG")</f>
        <v>#NAME?</v>
      </c>
      <c r="FC95" s="15" t="e" cm="1">
        <f t="array" aca="1" ref="FC95" ca="1">_xll.BDP(C95,"BEST_TARGET_6MO_CHG")</f>
        <v>#NAME?</v>
      </c>
      <c r="FE95" s="15" t="e" cm="1">
        <f t="array" aca="1" ref="FE95" ca="1">_xll.BDP(C95,"ANNOUNCEMENT_DT")</f>
        <v>#NAME?</v>
      </c>
      <c r="FF95" s="15" t="e" cm="1">
        <f t="array" aca="1" ref="FF95" ca="1">_xll.BDP(C95,"EXPECTED_REPORT_DT")</f>
        <v>#NAME?</v>
      </c>
      <c r="FG95" s="15" t="e" cm="1">
        <f t="array" aca="1" ref="FG95" ca="1">_xll.BDP(C95,"EARNINGS_RELATED_IMPLIED_MOVE")</f>
        <v>#NAME?</v>
      </c>
      <c r="FI95" s="15" t="e" cm="1">
        <f t="array" aca="1" ref="FI95" ca="1">_xll.BDP(C95,"SALES_SURPRISE_LAST_QTR")</f>
        <v>#NAME?</v>
      </c>
      <c r="FJ95" s="15" t="e" cm="1">
        <f t="array" aca="1" ref="FJ95" ca="1">_xll.BDP(C95,"EPS_SURPRISE_LAST_QTR")</f>
        <v>#NAME?</v>
      </c>
      <c r="FL95" s="15" t="e">
        <f ca="1">(_xll.BDP(C95,"VOLUME_AVG_5D"))/1000</f>
        <v>#NAME?</v>
      </c>
      <c r="FM95" s="15" t="e">
        <f ca="1">(_xll.BDP(C95,"VOLUME_AVG_3M"))/1000</f>
        <v>#NAME?</v>
      </c>
      <c r="FN95" s="15" t="e">
        <f ca="1">(_xll.BDP(C95,"VOLUME_AVG_6M"))/1000</f>
        <v>#NAME?</v>
      </c>
      <c r="FP95" s="15" t="e" cm="1">
        <f t="array" aca="1" ref="FP95" ca="1">_xll.BDP(C95,"CIE_DES")</f>
        <v>#NAME?</v>
      </c>
      <c r="FQ95" s="15" t="s">
        <v>920</v>
      </c>
      <c r="FS95" s="15" t="e" cm="1">
        <f t="array" aca="1" ref="FS95" ca="1">_xll.BDP(C95,"HIGH_52WEEK")</f>
        <v>#NAME?</v>
      </c>
      <c r="FT95" s="15" t="e" cm="1">
        <f t="array" aca="1" ref="FT95" ca="1">_xll.BDP(C95,"LOW_52WEEK")</f>
        <v>#NAME?</v>
      </c>
      <c r="FV95" s="15" t="e" cm="1">
        <f t="array" aca="1" ref="FV95" ca="1">_xll.BDP(C95,"CHG_PCT_WTD")</f>
        <v>#NAME?</v>
      </c>
      <c r="FW95" s="15" t="e" cm="1">
        <f t="array" aca="1" ref="FW95" ca="1">_xll.BDP(C95,"CHG_PCT_MTD")</f>
        <v>#NAME?</v>
      </c>
      <c r="FX95" s="15" t="e" cm="1">
        <f t="array" aca="1" ref="FX95" ca="1">_xll.BDP(C95,"CHG_PCT_YTD")</f>
        <v>#NAME?</v>
      </c>
      <c r="FY95" s="15" t="e" cm="1">
        <f t="array" aca="1" ref="FY95" ca="1">_xll.BDP(C95,"CHG_PCT_1YR")</f>
        <v>#NAME?</v>
      </c>
      <c r="GA95" s="15" t="e">
        <f ca="1">_xll.BDP($C95,"BEST_NET_DEBT","best_fperiod_override=19Y")</f>
        <v>#NAME?</v>
      </c>
      <c r="GB95" s="15" t="e">
        <f ca="1">_xll.BDP($C95,"BEST_NET_DEBT","best_fperiod_override=20Y")</f>
        <v>#NAME?</v>
      </c>
      <c r="GC95" s="15" t="e">
        <f ca="1">_xll.BDP($C95,"BEST_NET_DEBT","best_fperiod_override=21Y")</f>
        <v>#NAME?</v>
      </c>
      <c r="GD95" s="15" t="e">
        <f ca="1">_xll.BDP($C95,"BEST_NET_DEBT","best_fperiod_override=22Y")</f>
        <v>#NAME?</v>
      </c>
      <c r="GE95" s="15" t="e">
        <f ca="1">_xll.BDP($C95,"BEST_NET_DEBT","best_fperiod_override=23Y")</f>
        <v>#NAME?</v>
      </c>
      <c r="GG95" s="15" t="e">
        <f t="shared" ca="1" si="342"/>
        <v>#NAME?</v>
      </c>
      <c r="GH95" s="15" t="e">
        <f t="shared" ca="1" si="343"/>
        <v>#NAME?</v>
      </c>
      <c r="GI95" s="15" t="e">
        <f t="shared" ca="1" si="344"/>
        <v>#NAME?</v>
      </c>
      <c r="GJ95" s="15" t="e">
        <f t="shared" ca="1" si="345"/>
        <v>#NAME?</v>
      </c>
      <c r="GK95" s="15" t="e">
        <f t="shared" ca="1" si="346"/>
        <v>#NAME?</v>
      </c>
      <c r="GM95" s="15" t="e" cm="1">
        <f t="array" aca="1" ref="GM95" ca="1">_xll.BDP(C95,"NET_DEBT_TO_EBITDA")</f>
        <v>#NAME?</v>
      </c>
      <c r="GN95" s="15" t="e" cm="1">
        <f t="array" aca="1" ref="GN95" ca="1">_xll.BDP(C95,"EBIT_TO_INT_EXP")</f>
        <v>#NAME?</v>
      </c>
      <c r="GO95" s="15" t="e" cm="1">
        <f t="array" aca="1" ref="GO95" ca="1">_xll.BDP(C95,"TOT_DEBT_TO_TOT_EQY")</f>
        <v>#NAME?</v>
      </c>
      <c r="GP95" s="15" t="e" cm="1">
        <f t="array" aca="1" ref="GP95" ca="1">_xll.BDP(C95,"TOT_DEBT_TO_TOT_ASSET")</f>
        <v>#NAME?</v>
      </c>
      <c r="GQ95" s="15" t="e" cm="1">
        <f t="array" aca="1" ref="GQ95" ca="1">_xll.BDP(C95,"ALTMAN_Z_SCORE")</f>
        <v>#NAME?</v>
      </c>
      <c r="GR95" s="15" t="e" cm="1">
        <f t="array" aca="1" ref="GR95" ca="1">_xll.BDP(C95,"CASH_%_CURRENT_MARKET_CAP")</f>
        <v>#NAME?</v>
      </c>
      <c r="GS95" s="15" t="e" cm="1">
        <f t="array" aca="1" ref="GS95" ca="1">_xll.BDP(C95,"CASH_TO_TOT_ASSET")</f>
        <v>#NAME?</v>
      </c>
      <c r="GU95" s="15" t="e" cm="1">
        <f t="array" aca="1" ref="GU95" ca="1">_xll.BDP(C95,"BOARD_SIZE")</f>
        <v>#NAME?</v>
      </c>
      <c r="GV95" s="15" t="e" cm="1">
        <f t="array" aca="1" ref="GV95" ca="1">_xll.BDP(C95,"PCT_INDEPENDENT_DIRECTORS")</f>
        <v>#NAME?</v>
      </c>
      <c r="GW95" s="15" t="e" cm="1">
        <f t="array" aca="1" ref="GW95" ca="1">_xll.BDP(C95,"BOARD_MEETING_ATTENDANCE_PCT")</f>
        <v>#NAME?</v>
      </c>
      <c r="GX95" s="15" t="e" cm="1">
        <f t="array" aca="1" ref="GX95" ca="1">_xll.BDP(C95,"BOARD_MEETINGS_PER_YR")</f>
        <v>#NAME?</v>
      </c>
      <c r="GY95" s="15" t="e" cm="1">
        <f t="array" aca="1" ref="GY95" ca="1">_xll.BDP(C95,"NUMBER_OF_WOMEN_ON_BOARD")</f>
        <v>#NAME?</v>
      </c>
      <c r="GZ95" s="15" t="e" cm="1">
        <f t="array" aca="1" ref="GZ95" ca="1">_xll.BDP(C95,"BOARD_AVERAGE_TENURE")</f>
        <v>#NAME?</v>
      </c>
      <c r="HA95" s="15" t="e" cm="1">
        <f t="array" aca="1" ref="HA95" ca="1">_xll.BDP(C95,"BOARD_AVERAGE_AGE")</f>
        <v>#NAME?</v>
      </c>
      <c r="HC95" s="15" t="e" cm="1">
        <f t="array" aca="1" ref="HC95" ca="1">_xll.BDP(C95,"TOT_COMP_AW_TO_CEO_&amp;_EQUIV")</f>
        <v>#NAME?</v>
      </c>
      <c r="HD95" s="15" t="e" cm="1">
        <f t="array" aca="1" ref="HD95" ca="1">_xll.BDP(C95,"TOT_COMPENSATION_AW_TO_EXECS")</f>
        <v>#NAME?</v>
      </c>
      <c r="HE95" s="15" t="e" cm="1">
        <f t="array" aca="1" ref="HE95" ca="1">_xll.BDP(C95,"CF_STOCK_BASED_COMPENSATION")</f>
        <v>#NAME?</v>
      </c>
      <c r="HF95" s="15" t="e" cm="1">
        <f t="array" aca="1" ref="HF95" ca="1">_xll.BDP(C95,"AVERAGE_BOD_TOTAL_COMPENSATION")</f>
        <v>#NAME?</v>
      </c>
      <c r="HH95" s="15" t="e" cm="1">
        <f t="array" aca="1" ref="HH95" ca="1">_xll.BDP(C95,"ISS_QUALITYSCORE")</f>
        <v>#NAME?</v>
      </c>
      <c r="HK95" s="15" t="e" cm="1">
        <f t="array" aca="1" ref="HK95" ca="1">_xll.BDP(C95,"EQY_SH_OUT")</f>
        <v>#NAME?</v>
      </c>
      <c r="HL95" s="15" t="e">
        <f t="shared" ca="1" si="347"/>
        <v>#NAME?</v>
      </c>
      <c r="HN95" s="15">
        <v>8.5</v>
      </c>
      <c r="HO95" s="15">
        <v>2</v>
      </c>
      <c r="HP95" s="39" t="e">
        <f t="shared" ca="1" si="348"/>
        <v>#NAME?</v>
      </c>
      <c r="HQ95" s="15" t="e">
        <f t="shared" ca="1" si="349"/>
        <v>#NAME?</v>
      </c>
      <c r="HS95" s="15" t="e">
        <f t="shared" ca="1" si="370"/>
        <v>#NAME?</v>
      </c>
      <c r="HU95" s="15" t="e">
        <f t="shared" ca="1" si="350"/>
        <v>#NAME?</v>
      </c>
      <c r="HW95" s="15" t="e">
        <f t="shared" ca="1" si="371"/>
        <v>#NAME?</v>
      </c>
      <c r="HY95" s="39" t="e">
        <f t="shared" ca="1" si="351"/>
        <v>#NAME?</v>
      </c>
      <c r="IA95" s="15" t="e">
        <f t="shared" ca="1" si="352"/>
        <v>#NAME?</v>
      </c>
      <c r="IB95" s="15" t="e">
        <f t="shared" ca="1" si="353"/>
        <v>#NAME?</v>
      </c>
      <c r="IC95" s="15" t="e">
        <f t="shared" ca="1" si="354"/>
        <v>#NAME?</v>
      </c>
      <c r="ID95" s="15" t="e">
        <f t="shared" ca="1" si="355"/>
        <v>#NAME?</v>
      </c>
      <c r="IE95" s="39" t="e">
        <f t="shared" ca="1" si="356"/>
        <v>#NAME?</v>
      </c>
      <c r="IF95" s="39">
        <f t="shared" si="357"/>
        <v>7.0961621961674437</v>
      </c>
      <c r="IG95" s="39" t="e">
        <f t="shared" ca="1" si="358"/>
        <v>#NAME?</v>
      </c>
      <c r="II95" s="15">
        <f t="shared" si="372"/>
        <v>76</v>
      </c>
    </row>
    <row r="96" spans="1:243">
      <c r="A96" s="15">
        <f t="shared" si="373"/>
        <v>76</v>
      </c>
      <c r="B96" s="15" t="s">
        <v>156</v>
      </c>
      <c r="C96" s="15" t="s">
        <v>562</v>
      </c>
      <c r="D96" s="15" t="s">
        <v>155</v>
      </c>
      <c r="E96" s="15" t="str">
        <f t="shared" si="306"/>
        <v>D1DG34</v>
      </c>
      <c r="F96" s="15">
        <f t="shared" si="307"/>
        <v>76</v>
      </c>
      <c r="G96" s="15" t="str">
        <f t="shared" si="308"/>
        <v>Datadog Inc</v>
      </c>
      <c r="H96" s="24">
        <v>1.05383E-3</v>
      </c>
      <c r="I96" s="15" t="e" cm="1">
        <f t="array" aca="1" ref="I96" ca="1">_xll.BDP(C96,"GICS_SECTOR_NAME")</f>
        <v>#NAME?</v>
      </c>
      <c r="J96" s="15" t="e">
        <f t="shared" ca="1" si="309"/>
        <v>#NAME?</v>
      </c>
      <c r="K96" s="46" t="e" cm="1">
        <f t="array" aca="1" ref="K96" ca="1">_xll.BDP(C96,"BEST_PE_RATIO")</f>
        <v>#NAME?</v>
      </c>
      <c r="L96" s="46" t="e" cm="1">
        <f t="array" aca="1" ref="L96" ca="1">_xll.BDP(C96,"px_last")</f>
        <v>#NAME?</v>
      </c>
      <c r="M96" s="15" t="e" cm="1">
        <f t="array" aca="1" ref="M96" ca="1">_xll.BDP(C96,"COUNTRY_FULL_NAME")</f>
        <v>#NAME?</v>
      </c>
      <c r="N96" s="15" t="e" cm="1">
        <f t="array" aca="1" ref="N96" ca="1">_xll.BDP(C96,"px_last")</f>
        <v>#NAME?</v>
      </c>
      <c r="O96" s="15" t="e" cm="1">
        <f t="array" aca="1" ref="O96" ca="1">_xll.BDP(C96,"CRNCY")</f>
        <v>#NAME?</v>
      </c>
      <c r="Q96" s="15" t="e" cm="1">
        <f t="array" aca="1" ref="Q96" ca="1">_xll.BDP(C96,"GICS_SECTOR_NAME")</f>
        <v>#NAME?</v>
      </c>
      <c r="R96" s="15" t="e" cm="1">
        <f t="array" aca="1" ref="R96" ca="1">_xll.BDP(C96,"GICS_INDUSTRY_NAME")</f>
        <v>#NAME?</v>
      </c>
      <c r="S96" s="15" t="e" cm="1">
        <f t="array" aca="1" ref="S96" ca="1">_xll.BDP(C96,"GICS_INDUSTRY_GROUP_NAME")</f>
        <v>#NAME?</v>
      </c>
      <c r="T96" s="15" t="e" cm="1">
        <f t="array" aca="1" ref="T96" ca="1">_xll.BDP(C96,"GICS_SUB_INDUSTRY_NAME")</f>
        <v>#NAME?</v>
      </c>
      <c r="U96" s="15" t="s">
        <v>1521</v>
      </c>
      <c r="V96" s="15" t="str">
        <f>_xll.BDH(C96,"SALES_REV_TURN","FY 2009","FY 2009","Currency=USD","Period=FY","BEST_FPERIOD_OVERRIDE=FY","FILING_STATUS=MR","SCALING_FORMAT=MLN","FA_ADJUSTED=Adjusted","Sort=A","Dates=H","DateFormat=P","Fill=—","Direction=H","UseDPDF=Y")</f>
        <v>—</v>
      </c>
      <c r="W96" s="15">
        <f>_xll.BDH(C96,"SALES_REV_TURN","FY 2019","FY 2019","Currency=USD","Period=FY","BEST_FPERIOD_OVERRIDE=FY","FILING_STATUS=MR","SCALING_FORMAT=MLN","FA_ADJUSTED=Adjusted","Sort=A","Dates=H","DateFormat=P","Fill=—","Direction=H","UseDPDF=Y")</f>
        <v>362.78</v>
      </c>
      <c r="X96" s="15">
        <f>_xll.BDH(C96,"SALES_REV_TURN","FY 2020","FY 2020","Currency=USD","Period=FY","BEST_FPERIOD_OVERRIDE=FY","FILING_STATUS=MR","SCALING_FORMAT=MLN","FA_ADJUSTED=Adjusted","Sort=A","Dates=H","DateFormat=P","Fill=—","Direction=H","UseDPDF=Y")</f>
        <v>603.46600000000001</v>
      </c>
      <c r="Y96" s="15">
        <f>_xll.BDH(C96,"SALES_REV_TURN","FY 2021","FY 2021","Currency=USD","Period=FY","BEST_FPERIOD_OVERRIDE=FY","FILING_STATUS=MR","SCALING_FORMAT=MLN","FA_ADJUSTED=Adjusted","Sort=A","Dates=H","DateFormat=P","Fill=—","Direction=H","UseDPDF=Y")</f>
        <v>1028.7840000000001</v>
      </c>
      <c r="Z96" s="15">
        <f>_xll.BDH(C96,"SALES_REV_TURN","FY 2022","FY 2022","Currency=USD","Period=FY","BEST_FPERIOD_OVERRIDE=FY","FILING_STATUS=MR","SCALING_FORMAT=MLN","FA_ADJUSTED=Adjusted","Sort=A","Dates=H","DateFormat=P","Fill=—","Direction=H","UseDPDF=Y")</f>
        <v>1675.1</v>
      </c>
      <c r="AA96" s="15" t="e">
        <f ca="1">+_xll.BDP($C96,AA$15,"BEST_FPERIOD_OVERRIDE="&amp;AA$16)</f>
        <v>#NAME?</v>
      </c>
      <c r="AB96" s="15" t="e">
        <f ca="1">+_xll.BDP($C96,AB$15,"BEST_FPERIOD_OVERRIDE="&amp;AB$16)</f>
        <v>#NAME?</v>
      </c>
      <c r="AC96" s="15" t="e">
        <f ca="1">+_xll.BDP($C96,AC$15,"BEST_FPERIOD_OVERRIDE="&amp;AC$16)</f>
        <v>#NAME?</v>
      </c>
      <c r="AD96" s="15" t="e">
        <f ca="1">+_xll.BDP($C96,AD$15,"BEST_FPERIOD_OVERRIDE="&amp;AD$16)</f>
        <v>#NAME?</v>
      </c>
      <c r="AF96" s="25">
        <f t="shared" si="310"/>
        <v>0.66344892221180896</v>
      </c>
      <c r="AG96" s="25">
        <f t="shared" si="311"/>
        <v>0.70479198496684159</v>
      </c>
      <c r="AH96" s="25">
        <f t="shared" si="312"/>
        <v>0.62823294296956389</v>
      </c>
      <c r="AI96" s="25" t="e">
        <f t="shared" ca="1" si="313"/>
        <v>#NAME?</v>
      </c>
      <c r="AJ96" s="25" t="e">
        <f t="shared" ca="1" si="314"/>
        <v>#NAME?</v>
      </c>
      <c r="AK96" s="25" t="e">
        <f t="shared" ca="1" si="315"/>
        <v>#NAME?</v>
      </c>
      <c r="AL96" s="25" t="e">
        <f t="shared" ca="1" si="359"/>
        <v>#NAME?</v>
      </c>
      <c r="AM96" s="25" t="e">
        <f t="shared" ca="1" si="316"/>
        <v>#NAME?</v>
      </c>
      <c r="AN96" s="25" t="e">
        <f t="shared" si="317"/>
        <v>#VALUE!</v>
      </c>
      <c r="AP96" s="15" t="str">
        <f>_xll.BDH(C96,"EBITDA","FY 2009","FY 2009","Currency=USD","Period=FY","BEST_FPERIOD_OVERRIDE=FY","FILING_STATUS=MR","SCALING_FORMAT=MLN","FA_ADJUSTED=Adjusted","Sort=A","Dates=H","DateFormat=P","Fill=—","Direction=H","UseDPDF=Y")</f>
        <v>—</v>
      </c>
      <c r="AQ96" s="15">
        <f>_xll.BDH(C96,"EBITDA","FY 2019","FY 2019","Currency=USD","Period=FY","BEST_FPERIOD_OVERRIDE=FY","FILING_STATUS=MR","SCALING_FORMAT=MLN","FA_ADJUSTED=Adjusted","Sort=A","Dates=H","DateFormat=P","Fill=—","Direction=H","UseDPDF=Y")</f>
        <v>6.5739999999999998</v>
      </c>
      <c r="AR96" s="15">
        <f>_xll.BDH(C96,"EBITDA","FY 2020","FY 2020","Currency=USD","Period=FY","BEST_FPERIOD_OVERRIDE=FY","FILING_STATUS=MR","SCALING_FORMAT=MLN","FA_ADJUSTED=Adjusted","Sort=A","Dates=H","DateFormat=P","Fill=—","Direction=H","UseDPDF=Y")</f>
        <v>18.768000000000001</v>
      </c>
      <c r="AS96" s="15">
        <f>_xll.BDH(C96,"EBITDA","FY 2021","FY 2021","Currency=USD","Period=FY","BEST_FPERIOD_OVERRIDE=FY","FILING_STATUS=MR","SCALING_FORMAT=MLN","FA_ADJUSTED=Adjusted","Sort=A","Dates=H","DateFormat=P","Fill=—","Direction=H","UseDPDF=Y")</f>
        <v>24.254000000000001</v>
      </c>
      <c r="AT96" s="15">
        <f>_xll.BDH(C96,"EBITDA","FY 2022","FY 2022","Currency=USD","Period=FY","BEST_FPERIOD_OVERRIDE=FY","FILING_STATUS=MR","SCALING_FORMAT=MLN","FA_ADJUSTED=Adjusted","Sort=A","Dates=H","DateFormat=P","Fill=—","Direction=H","UseDPDF=Y")</f>
        <v>2.8079999999999998</v>
      </c>
      <c r="AU96" s="15" t="e">
        <f ca="1">+_xll.BDP($C96,AU$15,"BEST_FPERIOD_OVERRIDE="&amp;AU$16)</f>
        <v>#NAME?</v>
      </c>
      <c r="AV96" s="15" t="e">
        <f ca="1">+_xll.BDP($C96,AV$15,"BEST_FPERIOD_OVERRIDE="&amp;AV$16)</f>
        <v>#NAME?</v>
      </c>
      <c r="AW96" s="15" t="e">
        <f ca="1">+_xll.BDP($C96,AW$15,"BEST_FPERIOD_OVERRIDE="&amp;AW$16)</f>
        <v>#NAME?</v>
      </c>
      <c r="AX96" s="15" t="e">
        <f ca="1">+_xll.BDP($C96,AX$15,"BEST_FPERIOD_OVERRIDE="&amp;AX$16)</f>
        <v>#NAME?</v>
      </c>
      <c r="AZ96" s="25">
        <f t="shared" si="318"/>
        <v>1.8548828719196839</v>
      </c>
      <c r="BA96" s="25">
        <f t="shared" si="319"/>
        <v>0.29230605285592492</v>
      </c>
      <c r="BB96" s="25">
        <f t="shared" si="320"/>
        <v>-0.88422528242764087</v>
      </c>
      <c r="BC96" s="25" t="e">
        <f t="shared" ca="1" si="321"/>
        <v>#NAME?</v>
      </c>
      <c r="BD96" s="25" t="e">
        <f t="shared" ca="1" si="322"/>
        <v>#NAME?</v>
      </c>
      <c r="BE96" s="25" t="e">
        <f t="shared" ca="1" si="323"/>
        <v>#NAME?</v>
      </c>
      <c r="BF96" s="25" t="e">
        <f t="shared" ca="1" si="360"/>
        <v>#NAME?</v>
      </c>
      <c r="BG96" s="25" t="e">
        <f t="shared" ca="1" si="324"/>
        <v>#NAME?</v>
      </c>
      <c r="BH96" s="25" t="e">
        <f t="shared" si="325"/>
        <v>#VALUE!</v>
      </c>
      <c r="BJ96" s="25">
        <f t="shared" si="326"/>
        <v>1.812117536799162E-2</v>
      </c>
      <c r="BK96" s="25">
        <f t="shared" si="327"/>
        <v>3.1100343681334162E-2</v>
      </c>
      <c r="BL96" s="25">
        <f t="shared" si="328"/>
        <v>2.3575405527302133E-2</v>
      </c>
      <c r="BM96" s="25">
        <f t="shared" si="329"/>
        <v>1.6763178317712375E-3</v>
      </c>
      <c r="BN96" s="25" t="e">
        <f t="shared" ca="1" si="330"/>
        <v>#NAME?</v>
      </c>
      <c r="BO96" s="25" t="e">
        <f t="shared" ca="1" si="331"/>
        <v>#NAME?</v>
      </c>
      <c r="BP96" s="25" t="e">
        <f t="shared" ca="1" si="331"/>
        <v>#NAME?</v>
      </c>
      <c r="BQ96" s="25" t="e">
        <f t="shared" ca="1" si="332"/>
        <v>#NAME?</v>
      </c>
      <c r="BR96" s="15" t="str">
        <f>_xll.BDH(C96,"EARN_FOR_COMMON","FY 2009","FY 2009","Currency=USD","Period=FY","BEST_FPERIOD_OVERRIDE=FY","FILING_STATUS=MR","SCALING_FORMAT=MLN","FA_ADJUSTED=Adjusted","Sort=A","Dates=H","DateFormat=P","Fill=—","Direction=H","UseDPDF=Y")</f>
        <v>—</v>
      </c>
      <c r="BS96" s="15">
        <f>_xll.BDH(C96,"EARN_FOR_COMMON","FY 2019","FY 2019","Currency=USD","Period=FY","BEST_FPERIOD_OVERRIDE=FY","FILING_STATUS=MR","SCALING_FORMAT=MLN","FA_ADJUSTED=Adjusted","Sort=A","Dates=H","DateFormat=P","Fill=—","Direction=H","UseDPDF=Y")</f>
        <v>-21.157699999999998</v>
      </c>
      <c r="BT96" s="15">
        <f>_xll.BDH(C96,"EARN_FOR_COMMON","FY 2020","FY 2020","Currency=USD","Period=FY","BEST_FPERIOD_OVERRIDE=FY","FILING_STATUS=MR","SCALING_FORMAT=MLN","FA_ADJUSTED=Adjusted","Sort=A","Dates=H","DateFormat=P","Fill=—","Direction=H","UseDPDF=Y")</f>
        <v>-30.100100000000001</v>
      </c>
      <c r="BU96" s="15">
        <f>_xll.BDH(C96,"EARN_FOR_COMMON","FY 2021","FY 2021","Currency=USD","Period=FY","BEST_FPERIOD_OVERRIDE=FY","FILING_STATUS=MR","SCALING_FORMAT=MLN","FA_ADJUSTED=Adjusted","Sort=A","Dates=H","DateFormat=P","Fill=—","Direction=H","UseDPDF=Y")</f>
        <v>-20.528500000000001</v>
      </c>
      <c r="BV96" s="15">
        <f>_xll.BDH(C96,"EARN_FOR_COMMON","FY 2022","FY 2022","Currency=USD","Period=FY","BEST_FPERIOD_OVERRIDE=FY","FILING_STATUS=MR","SCALING_FORMAT=MLN","FA_ADJUSTED=Adjusted","Sort=A","Dates=H","DateFormat=P","Fill=—","Direction=H","UseDPDF=Y")</f>
        <v>-48.847000000000001</v>
      </c>
      <c r="BW96" s="15" t="e">
        <f ca="1">+_xll.BDP($C96,BW$15,"BEST_FPERIOD_OVERRIDE="&amp;BW$16)</f>
        <v>#NAME?</v>
      </c>
      <c r="BX96" s="15" t="e">
        <f ca="1">+_xll.BDP($C96,BX$15,"BEST_FPERIOD_OVERRIDE="&amp;BX$16)</f>
        <v>#NAME?</v>
      </c>
      <c r="BY96" s="15" t="e">
        <f ca="1">+_xll.BDP($C96,BY$15,"BEST_FPERIOD_OVERRIDE="&amp;BY$16)</f>
        <v>#NAME?</v>
      </c>
      <c r="BZ96" s="15" t="e">
        <f ca="1">+_xll.BDP($C96,BZ$15,"BEST_FPERIOD_OVERRIDE="&amp;BZ$16)</f>
        <v>#NAME?</v>
      </c>
      <c r="CB96" s="25">
        <f t="shared" si="333"/>
        <v>0.42265463637351908</v>
      </c>
      <c r="CC96" s="25">
        <f t="shared" si="334"/>
        <v>-0.31799229902890691</v>
      </c>
      <c r="CD96" s="25">
        <f t="shared" si="335"/>
        <v>1.3794724407530992</v>
      </c>
      <c r="CE96" s="25" t="e">
        <f t="shared" ca="1" si="336"/>
        <v>#NAME?</v>
      </c>
      <c r="CF96" s="25" t="e">
        <f t="shared" ca="1" si="337"/>
        <v>#NAME?</v>
      </c>
      <c r="CG96" s="25" t="e">
        <f t="shared" ca="1" si="338"/>
        <v>#NAME?</v>
      </c>
      <c r="CH96" s="25" t="e">
        <f t="shared" ca="1" si="361"/>
        <v>#NAME?</v>
      </c>
      <c r="CI96" s="25" t="e">
        <f t="shared" ca="1" si="339"/>
        <v>#NAME?</v>
      </c>
      <c r="CJ96" s="25" t="e">
        <f t="shared" si="340"/>
        <v>#VALUE!</v>
      </c>
      <c r="CM96" s="25">
        <f t="shared" si="362"/>
        <v>-5.8321021004465519E-2</v>
      </c>
      <c r="CN96" s="25">
        <f t="shared" si="363"/>
        <v>-4.9878700705590709E-2</v>
      </c>
      <c r="CO96" s="25">
        <f t="shared" si="364"/>
        <v>-1.9954140033282011E-2</v>
      </c>
      <c r="CP96" s="25">
        <f t="shared" si="365"/>
        <v>-2.9160647125544746E-2</v>
      </c>
      <c r="CQ96" s="25" t="e">
        <f t="shared" ca="1" si="366"/>
        <v>#NAME?</v>
      </c>
      <c r="CR96" s="25" t="e">
        <f t="shared" ca="1" si="367"/>
        <v>#NAME?</v>
      </c>
      <c r="CS96" s="25" t="e">
        <f t="shared" ca="1" si="368"/>
        <v>#NAME?</v>
      </c>
      <c r="CT96" s="15" t="e">
        <f t="shared" ca="1" si="369"/>
        <v>#NAME?</v>
      </c>
      <c r="CU96" s="25">
        <f>_xll.BDH($C96,"RETURN_ON_INV_CAPITAL","FY 2019","FY 2019","Currency=USD","Period=FY","BEST_FPERIOD_OVERRIDE=FY","FILING_STATUS=MR","FA_ADJUSTED=GAAP","Sort=A","Dates=H","DateFormat=P","Fill=—","Direction=H","UseDPDF=Y")/100</f>
        <v>-4.4035000000000005E-2</v>
      </c>
      <c r="CV96" s="25">
        <f>_xll.BDH($C96,"RETURN_ON_INV_CAPITAL","FY 2020","FY 2020","Currency=USD","Period=FY","BEST_FPERIOD_OVERRIDE=FY","FILING_STATUS=MR","FA_ADJUSTED=GAAP","Sort=A","Dates=H","DateFormat=P","Fill=—","Direction=H","UseDPDF=Y")/100</f>
        <v>-1.4607000000000002E-2</v>
      </c>
      <c r="CW96" s="25">
        <f>_xll.BDH($C96,"RETURN_ON_INV_CAPITAL","FY 2021","FY 2021","Currency=USD","Period=FY","BEST_FPERIOD_OVERRIDE=FY","FILING_STATUS=MR","FA_ADJUSTED=GAAP","Sort=A","Dates=H","DateFormat=P","Fill=—","Direction=H","UseDPDF=Y")/100</f>
        <v>-1.2343E-2</v>
      </c>
      <c r="CX96" s="25">
        <f>_xll.BDH(C96,"RETURN_COM_EQY","FY 2022","FY 2022","Currency=USD","Period=FY","BEST_FPERIOD_OVERRIDE=FY","FILING_STATUS=MR","FA_ADJUSTED=GAAP","Sort=A","Dates=H","DateFormat=P","Fill=—","Direction=H","UseDPDF=Y")/100</f>
        <v>-4.0918000000000003E-2</v>
      </c>
      <c r="CZ96" s="15" t="e">
        <f>_xll.BDH($C96,"RETURN_COM_EQY","FY 2019","FY 2019","Currency=USD","Period=FY","BEST_FPERIOD_OVERRIDE=FY","FILING_STATUS=MR","FA_ADJUSTED=GAAP","Sort=A","Dates=H","DateFormat=P","Fill=—","Direction=H","UseDPDF=Y")/100</f>
        <v>#VALUE!</v>
      </c>
      <c r="DA96" s="15">
        <f>_xll.BDH($C96,"RETURN_COM_EQY","FY 2020","FY 2020","Currency=USD","Period=FY","BEST_FPERIOD_OVERRIDE=FY","FILING_STATUS=MR","FA_ADJUSTED=GAAP","Sort=A","Dates=H","DateFormat=P","Fill=—","Direction=H","UseDPDF=Y")/100</f>
        <v>-2.8218999999999998E-2</v>
      </c>
      <c r="DB96" s="15">
        <f>_xll.BDH($C96,"RETURN_COM_EQY","FY 2021","FY 2021","Currency=USD","Period=FY","BEST_FPERIOD_OVERRIDE=FY","FILING_STATUS=MR","FA_ADJUSTED=GAAP","Sort=A","Dates=H","DateFormat=P","Fill=—","Direction=H","UseDPDF=Y")/100</f>
        <v>-2.0759E-2</v>
      </c>
      <c r="DC96" s="25">
        <f>_xll.BDH(C96,"RETURN_COM_EQY","FY 2022","FY 2022","Currency=USD","Period=FY","BEST_FPERIOD_OVERRIDE=FY","FILING_STATUS=MR","FA_ADJUSTED=GAAP","Sort=A","Dates=H","DateFormat=P","Fill=—","Direction=H","UseDPDF=Y")</f>
        <v>-4.0918000000000001</v>
      </c>
      <c r="DD96" s="15" t="e">
        <f ca="1">(_xll.BDP(C96,"BEST_ROE","best_fperiod_override=23Y"))/100</f>
        <v>#NAME?</v>
      </c>
      <c r="DF96" s="25" t="e">
        <f ca="1">(_xll.BDP($C96,"BEST_DIV_YLD","best_fperiod_override=19Y"))/100</f>
        <v>#NAME?</v>
      </c>
      <c r="DG96" s="25" t="e">
        <f ca="1">(_xll.BDP($C96,"BEST_DIV_YLD","best_fperiod_override=20Y"))/100</f>
        <v>#NAME?</v>
      </c>
      <c r="DH96" s="25" t="e">
        <f ca="1">(_xll.BDP($C96,"BEST_DIV_YLD","best_fperiod_override=21Y"))/100</f>
        <v>#NAME?</v>
      </c>
      <c r="DI96" s="25" t="e">
        <f ca="1">(_xll.BDP($C96,"BEST_DIV_YLD","best_fperiod_override=22Y"))/100</f>
        <v>#NAME?</v>
      </c>
      <c r="DJ96" s="25" t="e">
        <f ca="1">(_xll.BDP($C96,"BEST_DIV_YLD","best_fperiod_override=23Y"))/100</f>
        <v>#NAME?</v>
      </c>
      <c r="DL96" s="48" t="e" cm="1">
        <f t="array" aca="1" ref="DL96" ca="1">_xll.BDP($C96,$DL$12)/1000</f>
        <v>#NAME?</v>
      </c>
      <c r="DM96" s="48" t="e" cm="1">
        <f t="array" aca="1" ref="DM96" ca="1">_xll.BDP($C96,$DL$13)*1000</f>
        <v>#NAME?</v>
      </c>
      <c r="DN96" s="48" t="e">
        <f t="shared" ca="1" si="341"/>
        <v>#NAME?</v>
      </c>
      <c r="DO96" s="48" t="e" cm="1">
        <f t="array" aca="1" ref="DO96" ca="1">_xll.BDP($C96,$DL$15)*1000</f>
        <v>#NAME?</v>
      </c>
      <c r="DQ96" s="15" t="e" cm="1">
        <f t="array" aca="1" ref="DQ96" ca="1">_xll.BDP(C96,"WACC")</f>
        <v>#NAME?</v>
      </c>
      <c r="DR96" s="15" t="e" cm="1">
        <f t="array" aca="1" ref="DR96" ca="1">_xll.BDP(C96,"WACC_COST_EQUITY")</f>
        <v>#NAME?</v>
      </c>
      <c r="DS96" s="15" t="e" cm="1">
        <f t="array" aca="1" ref="DS96" ca="1">_xll.BDP(C96,"WACC_COST_EQUITY")</f>
        <v>#NAME?</v>
      </c>
      <c r="DU96" s="15" t="e" cm="1">
        <f t="array" aca="1" ref="DU96" ca="1">_xll.BDP(C96,"BEST_PE_RATIO")</f>
        <v>#NAME?</v>
      </c>
      <c r="DV96" s="15" t="e" cm="1">
        <f t="array" aca="1" ref="DV96" ca="1">_xll.BDP(C96,"FIVE_YR_AVG_PRICE_EARNINGS")</f>
        <v>#NAME?</v>
      </c>
      <c r="DW96" s="15" t="e" cm="1">
        <f t="array" aca="1" ref="DW96" ca="1">_xll.BDP(C96,"10_YEAR_MOVING_AVERAGE_PE")</f>
        <v>#NAME?</v>
      </c>
      <c r="DY96" s="15" t="e" cm="1">
        <f t="array" aca="1" ref="DY96" ca="1">_xll.BDP(C96,"BEST_CUR_EV_TO_EBITDA")</f>
        <v>#NAME?</v>
      </c>
      <c r="DZ96" s="15" t="e" cm="1">
        <f t="array" aca="1" ref="DZ96" ca="1">_xll.BDP(C96,"FIVE_YEAR_AVG_EV_TO_T12_EBITDA")</f>
        <v>#NAME?</v>
      </c>
      <c r="EB96" s="15" t="e" cm="1">
        <f t="array" aca="1" ref="EB96" ca="1">_xll.BDP(C96,"BEST_PX_BPS_RATIO")</f>
        <v>#NAME?</v>
      </c>
      <c r="EC96" s="15" t="e" cm="1">
        <f t="array" aca="1" ref="EC96" ca="1">_xll.BDP(C96,"FIVE_YEAR_AVG_PRICE_BOOK")</f>
        <v>#NAME?</v>
      </c>
      <c r="ED96" s="15" t="e" cm="1">
        <f t="array" aca="1" ref="ED96" ca="1">_xll.BDP(C96,"EV_TO_T12M_SALES")</f>
        <v>#NAME?</v>
      </c>
      <c r="EE96" s="15" t="e" cm="1">
        <f t="array" aca="1" ref="EE96" ca="1">_xll.BDP(C96,"AVERAGE_EV_TO_T12M_SALES")</f>
        <v>#NAME?</v>
      </c>
      <c r="EF96" s="15" t="e">
        <f ca="1">_xll.BDP(C96,"BEST_CURRENT_EV_BEST_SALES","best_fperiod_override=23Y")</f>
        <v>#NAME?</v>
      </c>
      <c r="EH96" s="15" t="e" cm="1">
        <f t="array" aca="1" ref="EH96" ca="1">_xll.BDP(C96,"CF_FREE_CASH_FLOW")</f>
        <v>#NAME?</v>
      </c>
      <c r="EI96" s="15" t="e" cm="1">
        <f t="array" aca="1" ref="EI96" ca="1">_xll.BDP(C96,"FREE_CASH_FLOW_YIELD")/100</f>
        <v>#NAME?</v>
      </c>
      <c r="EJ96" s="15" t="e" cm="1">
        <f t="array" aca="1" ref="EJ96" ca="1">_xll.BDP(C96,"TRAIL_12M_FREE_CASH_FLOW_PER_SH")</f>
        <v>#NAME?</v>
      </c>
      <c r="EL96" s="15" t="e" cm="1">
        <f t="array" aca="1" ref="EL96" ca="1">_xll.BDP(C96,"CF_CASH_FROM_OPER")</f>
        <v>#NAME?</v>
      </c>
      <c r="EM96" s="15" t="e" cm="1">
        <f t="array" aca="1" ref="EM96" ca="1">_xll.BDP(C96,"CF_CASH_FROM_INV_ACT")</f>
        <v>#NAME?</v>
      </c>
      <c r="EN96" s="15" t="e" cm="1">
        <f t="array" aca="1" ref="EN96" ca="1">_xll.BDP(C96,"CF_CASH_FROM_FNC_ACT")</f>
        <v>#NAME?</v>
      </c>
      <c r="EP96" s="15" t="e" cm="1">
        <f t="array" aca="1" ref="EP96" ca="1">_xll.BDP(C96,"TOT_ANALYST_REC")</f>
        <v>#NAME?</v>
      </c>
      <c r="EQ96" s="15" t="e" cm="1">
        <f t="array" aca="1" ref="EQ96" ca="1">_xll.BDP(C96,"TOT_BUY_REC")</f>
        <v>#NAME?</v>
      </c>
      <c r="ER96" s="15" t="e" cm="1">
        <f t="array" aca="1" ref="ER96" ca="1">_xll.BDP(C96,"TOT_HOLD_REC")</f>
        <v>#NAME?</v>
      </c>
      <c r="ES96" s="15" t="e" cm="1">
        <f t="array" aca="1" ref="ES96" ca="1">_xll.BDP(C96,"TOT_SELL_REC")</f>
        <v>#NAME?</v>
      </c>
      <c r="ET96" s="15" t="e" cm="1">
        <f t="array" aca="1" ref="ET96" ca="1">_xll.BDP(C96,"EQY_REC_CONS")</f>
        <v>#NAME?</v>
      </c>
      <c r="EV96" s="15" t="e" cm="1">
        <f t="array" aca="1" ref="EV96" ca="1">_xll.BDP(C96,"BEST_TARGET_HI")</f>
        <v>#NAME?</v>
      </c>
      <c r="EW96" s="15" t="e" cm="1">
        <f t="array" aca="1" ref="EW96" ca="1">_xll.BDP(C96,"BEST_TARGET_LO")</f>
        <v>#NAME?</v>
      </c>
      <c r="EX96" s="15" t="e" cm="1">
        <f t="array" aca="1" ref="EX96" ca="1">_xll.BDP(C96,"BEST_TARGET_MEDIAN")</f>
        <v>#NAME?</v>
      </c>
      <c r="EZ96" s="15" t="e" cm="1">
        <f t="array" aca="1" ref="EZ96" ca="1">_xll.BDP(C96,"BEST_TARGET_1WK_CHG")</f>
        <v>#NAME?</v>
      </c>
      <c r="FA96" s="15" t="e" cm="1">
        <f t="array" aca="1" ref="FA96" ca="1">_xll.BDP(C96,"BEST_TARGET_4WK_CHG")</f>
        <v>#NAME?</v>
      </c>
      <c r="FB96" s="15" t="e" cm="1">
        <f t="array" aca="1" ref="FB96" ca="1">_xll.BDP(C96,"BEST_TARGET_3MO_CHG")</f>
        <v>#NAME?</v>
      </c>
      <c r="FC96" s="15" t="e" cm="1">
        <f t="array" aca="1" ref="FC96" ca="1">_xll.BDP(C96,"BEST_TARGET_6MO_CHG")</f>
        <v>#NAME?</v>
      </c>
      <c r="FE96" s="15" t="e" cm="1">
        <f t="array" aca="1" ref="FE96" ca="1">_xll.BDP(C96,"ANNOUNCEMENT_DT")</f>
        <v>#NAME?</v>
      </c>
      <c r="FF96" s="15" t="e" cm="1">
        <f t="array" aca="1" ref="FF96" ca="1">_xll.BDP(C96,"EXPECTED_REPORT_DT")</f>
        <v>#NAME?</v>
      </c>
      <c r="FG96" s="15" t="e" cm="1">
        <f t="array" aca="1" ref="FG96" ca="1">_xll.BDP(C96,"EARNINGS_RELATED_IMPLIED_MOVE")</f>
        <v>#NAME?</v>
      </c>
      <c r="FI96" s="15" t="e" cm="1">
        <f t="array" aca="1" ref="FI96" ca="1">_xll.BDP(C96,"SALES_SURPRISE_LAST_QTR")</f>
        <v>#NAME?</v>
      </c>
      <c r="FJ96" s="15" t="e" cm="1">
        <f t="array" aca="1" ref="FJ96" ca="1">_xll.BDP(C96,"EPS_SURPRISE_LAST_QTR")</f>
        <v>#NAME?</v>
      </c>
      <c r="FL96" s="15" t="e">
        <f ca="1">(_xll.BDP(C96,"VOLUME_AVG_5D"))/1000</f>
        <v>#NAME?</v>
      </c>
      <c r="FM96" s="15" t="e">
        <f ca="1">(_xll.BDP(C96,"VOLUME_AVG_3M"))/1000</f>
        <v>#NAME?</v>
      </c>
      <c r="FN96" s="15" t="e">
        <f ca="1">(_xll.BDP(C96,"VOLUME_AVG_6M"))/1000</f>
        <v>#NAME?</v>
      </c>
      <c r="FP96" s="15" t="e" cm="1">
        <f t="array" aca="1" ref="FP96" ca="1">_xll.BDP(C96,"CIE_DES")</f>
        <v>#NAME?</v>
      </c>
      <c r="FQ96" s="15" t="s">
        <v>921</v>
      </c>
      <c r="FS96" s="15" t="e" cm="1">
        <f t="array" aca="1" ref="FS96" ca="1">_xll.BDP(C96,"HIGH_52WEEK")</f>
        <v>#NAME?</v>
      </c>
      <c r="FT96" s="15" t="e" cm="1">
        <f t="array" aca="1" ref="FT96" ca="1">_xll.BDP(C96,"LOW_52WEEK")</f>
        <v>#NAME?</v>
      </c>
      <c r="FV96" s="15" t="e" cm="1">
        <f t="array" aca="1" ref="FV96" ca="1">_xll.BDP(C96,"CHG_PCT_WTD")</f>
        <v>#NAME?</v>
      </c>
      <c r="FW96" s="15" t="e" cm="1">
        <f t="array" aca="1" ref="FW96" ca="1">_xll.BDP(C96,"CHG_PCT_MTD")</f>
        <v>#NAME?</v>
      </c>
      <c r="FX96" s="15" t="e" cm="1">
        <f t="array" aca="1" ref="FX96" ca="1">_xll.BDP(C96,"CHG_PCT_YTD")</f>
        <v>#NAME?</v>
      </c>
      <c r="FY96" s="15" t="e" cm="1">
        <f t="array" aca="1" ref="FY96" ca="1">_xll.BDP(C96,"CHG_PCT_1YR")</f>
        <v>#NAME?</v>
      </c>
      <c r="GA96" s="15" t="e">
        <f ca="1">_xll.BDP($C96,"BEST_NET_DEBT","best_fperiod_override=19Y")</f>
        <v>#NAME?</v>
      </c>
      <c r="GB96" s="15" t="e">
        <f ca="1">_xll.BDP($C96,"BEST_NET_DEBT","best_fperiod_override=20Y")</f>
        <v>#NAME?</v>
      </c>
      <c r="GC96" s="15" t="e">
        <f ca="1">_xll.BDP($C96,"BEST_NET_DEBT","best_fperiod_override=21Y")</f>
        <v>#NAME?</v>
      </c>
      <c r="GD96" s="15" t="e">
        <f ca="1">_xll.BDP($C96,"BEST_NET_DEBT","best_fperiod_override=22Y")</f>
        <v>#NAME?</v>
      </c>
      <c r="GE96" s="15" t="e">
        <f ca="1">_xll.BDP($C96,"BEST_NET_DEBT","best_fperiod_override=23Y")</f>
        <v>#NAME?</v>
      </c>
      <c r="GG96" s="15" t="e">
        <f t="shared" ca="1" si="342"/>
        <v>#NAME?</v>
      </c>
      <c r="GH96" s="15" t="e">
        <f t="shared" ca="1" si="343"/>
        <v>#NAME?</v>
      </c>
      <c r="GI96" s="15" t="e">
        <f t="shared" ca="1" si="344"/>
        <v>#NAME?</v>
      </c>
      <c r="GJ96" s="15" t="e">
        <f t="shared" ca="1" si="345"/>
        <v>#NAME?</v>
      </c>
      <c r="GK96" s="15" t="e">
        <f t="shared" ca="1" si="346"/>
        <v>#NAME?</v>
      </c>
      <c r="GM96" s="15" t="e" cm="1">
        <f t="array" aca="1" ref="GM96" ca="1">_xll.BDP(C96,"NET_DEBT_TO_EBITDA")</f>
        <v>#NAME?</v>
      </c>
      <c r="GN96" s="15" t="e" cm="1">
        <f t="array" aca="1" ref="GN96" ca="1">_xll.BDP(C96,"EBIT_TO_INT_EXP")</f>
        <v>#NAME?</v>
      </c>
      <c r="GO96" s="15" t="e" cm="1">
        <f t="array" aca="1" ref="GO96" ca="1">_xll.BDP(C96,"TOT_DEBT_TO_TOT_EQY")</f>
        <v>#NAME?</v>
      </c>
      <c r="GP96" s="15" t="e" cm="1">
        <f t="array" aca="1" ref="GP96" ca="1">_xll.BDP(C96,"TOT_DEBT_TO_TOT_ASSET")</f>
        <v>#NAME?</v>
      </c>
      <c r="GQ96" s="15" t="e" cm="1">
        <f t="array" aca="1" ref="GQ96" ca="1">_xll.BDP(C96,"ALTMAN_Z_SCORE")</f>
        <v>#NAME?</v>
      </c>
      <c r="GR96" s="15" t="e" cm="1">
        <f t="array" aca="1" ref="GR96" ca="1">_xll.BDP(C96,"CASH_%_CURRENT_MARKET_CAP")</f>
        <v>#NAME?</v>
      </c>
      <c r="GS96" s="15" t="e" cm="1">
        <f t="array" aca="1" ref="GS96" ca="1">_xll.BDP(C96,"CASH_TO_TOT_ASSET")</f>
        <v>#NAME?</v>
      </c>
      <c r="GU96" s="15" t="e" cm="1">
        <f t="array" aca="1" ref="GU96" ca="1">_xll.BDP(C96,"BOARD_SIZE")</f>
        <v>#NAME?</v>
      </c>
      <c r="GV96" s="15" t="e" cm="1">
        <f t="array" aca="1" ref="GV96" ca="1">_xll.BDP(C96,"PCT_INDEPENDENT_DIRECTORS")</f>
        <v>#NAME?</v>
      </c>
      <c r="GW96" s="15" t="e" cm="1">
        <f t="array" aca="1" ref="GW96" ca="1">_xll.BDP(C96,"BOARD_MEETING_ATTENDANCE_PCT")</f>
        <v>#NAME?</v>
      </c>
      <c r="GX96" s="15" t="e" cm="1">
        <f t="array" aca="1" ref="GX96" ca="1">_xll.BDP(C96,"BOARD_MEETINGS_PER_YR")</f>
        <v>#NAME?</v>
      </c>
      <c r="GY96" s="15" t="e" cm="1">
        <f t="array" aca="1" ref="GY96" ca="1">_xll.BDP(C96,"NUMBER_OF_WOMEN_ON_BOARD")</f>
        <v>#NAME?</v>
      </c>
      <c r="GZ96" s="15" t="e" cm="1">
        <f t="array" aca="1" ref="GZ96" ca="1">_xll.BDP(C96,"BOARD_AVERAGE_TENURE")</f>
        <v>#NAME?</v>
      </c>
      <c r="HA96" s="15" t="e" cm="1">
        <f t="array" aca="1" ref="HA96" ca="1">_xll.BDP(C96,"BOARD_AVERAGE_AGE")</f>
        <v>#NAME?</v>
      </c>
      <c r="HC96" s="15" t="e" cm="1">
        <f t="array" aca="1" ref="HC96" ca="1">_xll.BDP(C96,"TOT_COMP_AW_TO_CEO_&amp;_EQUIV")</f>
        <v>#NAME?</v>
      </c>
      <c r="HD96" s="15" t="e" cm="1">
        <f t="array" aca="1" ref="HD96" ca="1">_xll.BDP(C96,"TOT_COMPENSATION_AW_TO_EXECS")</f>
        <v>#NAME?</v>
      </c>
      <c r="HE96" s="15" t="e" cm="1">
        <f t="array" aca="1" ref="HE96" ca="1">_xll.BDP(C96,"CF_STOCK_BASED_COMPENSATION")</f>
        <v>#NAME?</v>
      </c>
      <c r="HF96" s="15" t="e" cm="1">
        <f t="array" aca="1" ref="HF96" ca="1">_xll.BDP(C96,"AVERAGE_BOD_TOTAL_COMPENSATION")</f>
        <v>#NAME?</v>
      </c>
      <c r="HH96" s="15" t="e" cm="1">
        <f t="array" aca="1" ref="HH96" ca="1">_xll.BDP(C96,"ISS_QUALITYSCORE")</f>
        <v>#NAME?</v>
      </c>
      <c r="HK96" s="15" t="e" cm="1">
        <f t="array" aca="1" ref="HK96" ca="1">_xll.BDP(C96,"EQY_SH_OUT")</f>
        <v>#NAME?</v>
      </c>
      <c r="HL96" s="15" t="e">
        <f t="shared" ca="1" si="347"/>
        <v>#NAME?</v>
      </c>
      <c r="HN96" s="15">
        <v>8.5</v>
      </c>
      <c r="HO96" s="15">
        <v>2</v>
      </c>
      <c r="HP96" s="39" t="e">
        <f t="shared" ca="1" si="348"/>
        <v>#NAME?</v>
      </c>
      <c r="HQ96" s="15" t="e">
        <f t="shared" ca="1" si="349"/>
        <v>#NAME?</v>
      </c>
      <c r="HS96" s="15" t="e">
        <f t="shared" ca="1" si="370"/>
        <v>#NAME?</v>
      </c>
      <c r="HU96" s="15" t="e">
        <f t="shared" ca="1" si="350"/>
        <v>#NAME?</v>
      </c>
      <c r="HW96" s="15" t="e">
        <f t="shared" ca="1" si="371"/>
        <v>#NAME?</v>
      </c>
      <c r="HY96" s="39" t="e">
        <f t="shared" ca="1" si="351"/>
        <v>#NAME?</v>
      </c>
      <c r="IA96" s="15" t="e">
        <f t="shared" ca="1" si="352"/>
        <v>#NAME?</v>
      </c>
      <c r="IB96" s="15" t="e">
        <f t="shared" ca="1" si="353"/>
        <v>#NAME?</v>
      </c>
      <c r="IC96" s="15" t="e">
        <f t="shared" ca="1" si="354"/>
        <v>#NAME?</v>
      </c>
      <c r="ID96" s="15" t="e">
        <f t="shared" ca="1" si="355"/>
        <v>#NAME?</v>
      </c>
      <c r="IE96" s="39" t="e">
        <f t="shared" ca="1" si="356"/>
        <v>#NAME?</v>
      </c>
      <c r="IF96" s="39" t="e">
        <f t="shared" si="357"/>
        <v>#VALUE!</v>
      </c>
      <c r="IG96" s="39" t="e">
        <f t="shared" ca="1" si="358"/>
        <v>#NAME?</v>
      </c>
      <c r="II96" s="15">
        <f t="shared" si="372"/>
        <v>77</v>
      </c>
    </row>
    <row r="97" spans="1:243">
      <c r="A97" s="15">
        <f t="shared" si="373"/>
        <v>77</v>
      </c>
      <c r="B97" s="15" t="s">
        <v>158</v>
      </c>
      <c r="C97" s="15" t="s">
        <v>563</v>
      </c>
      <c r="D97" s="15" t="s">
        <v>157</v>
      </c>
      <c r="E97" s="15" t="str">
        <f t="shared" si="306"/>
        <v>D1EX34</v>
      </c>
      <c r="F97" s="15">
        <f t="shared" si="307"/>
        <v>77</v>
      </c>
      <c r="G97" s="15" t="str">
        <f t="shared" si="308"/>
        <v>Dexcom Inc</v>
      </c>
      <c r="H97" s="24">
        <v>1.1686699999999999E-3</v>
      </c>
      <c r="I97" s="15" t="e" cm="1">
        <f t="array" aca="1" ref="I97" ca="1">_xll.BDP(C97,"GICS_SECTOR_NAME")</f>
        <v>#NAME?</v>
      </c>
      <c r="J97" s="15" t="e">
        <f t="shared" ca="1" si="309"/>
        <v>#NAME?</v>
      </c>
      <c r="K97" s="46" t="e" cm="1">
        <f t="array" aca="1" ref="K97" ca="1">_xll.BDP(C97,"BEST_PE_RATIO")</f>
        <v>#NAME?</v>
      </c>
      <c r="L97" s="46" t="e" cm="1">
        <f t="array" aca="1" ref="L97" ca="1">_xll.BDP(C97,"px_last")</f>
        <v>#NAME?</v>
      </c>
      <c r="M97" s="15" t="e" cm="1">
        <f t="array" aca="1" ref="M97" ca="1">_xll.BDP(C97,"COUNTRY_FULL_NAME")</f>
        <v>#NAME?</v>
      </c>
      <c r="N97" s="15" t="e" cm="1">
        <f t="array" aca="1" ref="N97" ca="1">_xll.BDP(C97,"px_last")</f>
        <v>#NAME?</v>
      </c>
      <c r="O97" s="15" t="e" cm="1">
        <f t="array" aca="1" ref="O97" ca="1">_xll.BDP(C97,"CRNCY")</f>
        <v>#NAME?</v>
      </c>
      <c r="Q97" s="15" t="e" cm="1">
        <f t="array" aca="1" ref="Q97" ca="1">_xll.BDP(C97,"GICS_SECTOR_NAME")</f>
        <v>#NAME?</v>
      </c>
      <c r="R97" s="15" t="e" cm="1">
        <f t="array" aca="1" ref="R97" ca="1">_xll.BDP(C97,"GICS_INDUSTRY_NAME")</f>
        <v>#NAME?</v>
      </c>
      <c r="S97" s="15" t="e" cm="1">
        <f t="array" aca="1" ref="S97" ca="1">_xll.BDP(C97,"GICS_INDUSTRY_GROUP_NAME")</f>
        <v>#NAME?</v>
      </c>
      <c r="T97" s="15" t="e" cm="1">
        <f t="array" aca="1" ref="T97" ca="1">_xll.BDP(C97,"GICS_SUB_INDUSTRY_NAME")</f>
        <v>#NAME?</v>
      </c>
      <c r="U97" s="15" t="s">
        <v>1521</v>
      </c>
      <c r="V97" s="15">
        <f>_xll.BDH(C97,"SALES_REV_TURN","FY 2009","FY 2009","Currency=USD","Period=FY","BEST_FPERIOD_OVERRIDE=FY","FILING_STATUS=MR","SCALING_FORMAT=MLN","FA_ADJUSTED=Adjusted","Sort=A","Dates=H","DateFormat=P","Fill=—","Direction=H","UseDPDF=Y")</f>
        <v>29.693000000000001</v>
      </c>
      <c r="W97" s="15">
        <f>_xll.BDH(C97,"SALES_REV_TURN","FY 2019","FY 2019","Currency=USD","Period=FY","BEST_FPERIOD_OVERRIDE=FY","FILING_STATUS=MR","SCALING_FORMAT=MLN","FA_ADJUSTED=Adjusted","Sort=A","Dates=H","DateFormat=P","Fill=—","Direction=H","UseDPDF=Y")</f>
        <v>1476</v>
      </c>
      <c r="X97" s="15">
        <f>_xll.BDH(C97,"SALES_REV_TURN","FY 2020","FY 2020","Currency=USD","Period=FY","BEST_FPERIOD_OVERRIDE=FY","FILING_STATUS=MR","SCALING_FORMAT=MLN","FA_ADJUSTED=Adjusted","Sort=A","Dates=H","DateFormat=P","Fill=—","Direction=H","UseDPDF=Y")</f>
        <v>1926.7</v>
      </c>
      <c r="Y97" s="15">
        <f>_xll.BDH(C97,"SALES_REV_TURN","FY 2021","FY 2021","Currency=USD","Period=FY","BEST_FPERIOD_OVERRIDE=FY","FILING_STATUS=MR","SCALING_FORMAT=MLN","FA_ADJUSTED=Adjusted","Sort=A","Dates=H","DateFormat=P","Fill=—","Direction=H","UseDPDF=Y")</f>
        <v>2448.5</v>
      </c>
      <c r="Z97" s="15">
        <f>_xll.BDH(C97,"SALES_REV_TURN","FY 2022","FY 2022","Currency=USD","Period=FY","BEST_FPERIOD_OVERRIDE=FY","FILING_STATUS=MR","SCALING_FORMAT=MLN","FA_ADJUSTED=Adjusted","Sort=A","Dates=H","DateFormat=P","Fill=—","Direction=H","UseDPDF=Y")</f>
        <v>2909.8</v>
      </c>
      <c r="AA97" s="15" t="e">
        <f ca="1">+_xll.BDP($C97,AA$15,"BEST_FPERIOD_OVERRIDE="&amp;AA$16)</f>
        <v>#NAME?</v>
      </c>
      <c r="AB97" s="15" t="e">
        <f ca="1">+_xll.BDP($C97,AB$15,"BEST_FPERIOD_OVERRIDE="&amp;AB$16)</f>
        <v>#NAME?</v>
      </c>
      <c r="AC97" s="15" t="e">
        <f ca="1">+_xll.BDP($C97,AC$15,"BEST_FPERIOD_OVERRIDE="&amp;AC$16)</f>
        <v>#NAME?</v>
      </c>
      <c r="AD97" s="15" t="e">
        <f ca="1">+_xll.BDP($C97,AD$15,"BEST_FPERIOD_OVERRIDE="&amp;AD$16)</f>
        <v>#NAME?</v>
      </c>
      <c r="AF97" s="25">
        <f t="shared" si="310"/>
        <v>0.30535230352303522</v>
      </c>
      <c r="AG97" s="25">
        <f t="shared" si="311"/>
        <v>0.27082576426013394</v>
      </c>
      <c r="AH97" s="25">
        <f t="shared" si="312"/>
        <v>0.18840106187461725</v>
      </c>
      <c r="AI97" s="25" t="e">
        <f t="shared" ca="1" si="313"/>
        <v>#NAME?</v>
      </c>
      <c r="AJ97" s="25" t="e">
        <f t="shared" ca="1" si="314"/>
        <v>#NAME?</v>
      </c>
      <c r="AK97" s="25" t="e">
        <f t="shared" ca="1" si="315"/>
        <v>#NAME?</v>
      </c>
      <c r="AL97" s="25" t="e">
        <f t="shared" ca="1" si="359"/>
        <v>#NAME?</v>
      </c>
      <c r="AM97" s="25" t="e">
        <f t="shared" ca="1" si="316"/>
        <v>#NAME?</v>
      </c>
      <c r="AN97" s="25">
        <f t="shared" si="317"/>
        <v>0.47789380243681223</v>
      </c>
      <c r="AP97" s="15">
        <f>_xll.BDH(C97,"EBITDA","FY 2009","FY 2009","Currency=USD","Period=FY","BEST_FPERIOD_OVERRIDE=FY","FILING_STATUS=MR","SCALING_FORMAT=MLN","FA_ADJUSTED=Adjusted","Sort=A","Dates=H","DateFormat=P","Fill=—","Direction=H","UseDPDF=Y")</f>
        <v>-43.347999999999999</v>
      </c>
      <c r="AQ97" s="15">
        <f>_xll.BDH(C97,"EBITDA","FY 2019","FY 2019","Currency=USD","Period=FY","BEST_FPERIOD_OVERRIDE=FY","FILING_STATUS=MR","SCALING_FORMAT=MLN","FA_ADJUSTED=Adjusted","Sort=A","Dates=H","DateFormat=P","Fill=—","Direction=H","UseDPDF=Y")</f>
        <v>220.4</v>
      </c>
      <c r="AR97" s="15">
        <f>_xll.BDH(C97,"EBITDA","FY 2020","FY 2020","Currency=USD","Period=FY","BEST_FPERIOD_OVERRIDE=FY","FILING_STATUS=MR","SCALING_FORMAT=MLN","FA_ADJUSTED=Adjusted","Sort=A","Dates=H","DateFormat=P","Fill=—","Direction=H","UseDPDF=Y")</f>
        <v>405.1</v>
      </c>
      <c r="AS97" s="15">
        <f>_xll.BDH(C97,"EBITDA","FY 2021","FY 2021","Currency=USD","Period=FY","BEST_FPERIOD_OVERRIDE=FY","FILING_STATUS=MR","SCALING_FORMAT=MLN","FA_ADJUSTED=Adjusted","Sort=A","Dates=H","DateFormat=P","Fill=—","Direction=H","UseDPDF=Y")</f>
        <v>393.6</v>
      </c>
      <c r="AT97" s="15">
        <f>_xll.BDH(C97,"EBITDA","FY 2022","FY 2022","Currency=USD","Period=FY","BEST_FPERIOD_OVERRIDE=FY","FILING_STATUS=MR","SCALING_FORMAT=MLN","FA_ADJUSTED=Adjusted","Sort=A","Dates=H","DateFormat=P","Fill=—","Direction=H","UseDPDF=Y")</f>
        <v>653.5</v>
      </c>
      <c r="AU97" s="15" t="e">
        <f ca="1">+_xll.BDP($C97,AU$15,"BEST_FPERIOD_OVERRIDE="&amp;AU$16)</f>
        <v>#NAME?</v>
      </c>
      <c r="AV97" s="15" t="e">
        <f ca="1">+_xll.BDP($C97,AV$15,"BEST_FPERIOD_OVERRIDE="&amp;AV$16)</f>
        <v>#NAME?</v>
      </c>
      <c r="AW97" s="15" t="e">
        <f ca="1">+_xll.BDP($C97,AW$15,"BEST_FPERIOD_OVERRIDE="&amp;AW$16)</f>
        <v>#NAME?</v>
      </c>
      <c r="AX97" s="15" t="e">
        <f ca="1">+_xll.BDP($C97,AX$15,"BEST_FPERIOD_OVERRIDE="&amp;AX$16)</f>
        <v>#NAME?</v>
      </c>
      <c r="AZ97" s="25">
        <f t="shared" si="318"/>
        <v>0.83802177858439197</v>
      </c>
      <c r="BA97" s="25">
        <f t="shared" si="319"/>
        <v>-2.8388052332757319E-2</v>
      </c>
      <c r="BB97" s="25">
        <f t="shared" si="320"/>
        <v>0.66031504065040636</v>
      </c>
      <c r="BC97" s="25" t="e">
        <f t="shared" ca="1" si="321"/>
        <v>#NAME?</v>
      </c>
      <c r="BD97" s="25" t="e">
        <f t="shared" ca="1" si="322"/>
        <v>#NAME?</v>
      </c>
      <c r="BE97" s="25" t="e">
        <f t="shared" ca="1" si="323"/>
        <v>#NAME?</v>
      </c>
      <c r="BF97" s="25" t="e">
        <f t="shared" ca="1" si="360"/>
        <v>#NAME?</v>
      </c>
      <c r="BG97" s="25" t="e">
        <f t="shared" ca="1" si="324"/>
        <v>#NAME?</v>
      </c>
      <c r="BH97" s="25" t="e">
        <f t="shared" si="325"/>
        <v>#NUM!</v>
      </c>
      <c r="BJ97" s="25">
        <f t="shared" si="326"/>
        <v>0.14932249322493224</v>
      </c>
      <c r="BK97" s="25">
        <f t="shared" si="327"/>
        <v>0.21025587792598743</v>
      </c>
      <c r="BL97" s="25">
        <f t="shared" si="328"/>
        <v>0.16075148049826427</v>
      </c>
      <c r="BM97" s="25">
        <f t="shared" si="329"/>
        <v>0.22458588219121589</v>
      </c>
      <c r="BN97" s="25" t="e">
        <f t="shared" ca="1" si="330"/>
        <v>#NAME?</v>
      </c>
      <c r="BO97" s="25" t="e">
        <f t="shared" ca="1" si="331"/>
        <v>#NAME?</v>
      </c>
      <c r="BP97" s="25" t="e">
        <f t="shared" ca="1" si="331"/>
        <v>#NAME?</v>
      </c>
      <c r="BQ97" s="25" t="e">
        <f t="shared" ca="1" si="332"/>
        <v>#NAME?</v>
      </c>
      <c r="BR97" s="15">
        <f>_xll.BDH(C97,"EARN_FOR_COMMON","FY 2009","FY 2009","Currency=USD","Period=FY","BEST_FPERIOD_OVERRIDE=FY","FILING_STATUS=MR","SCALING_FORMAT=MLN","FA_ADJUSTED=Adjusted","Sort=A","Dates=H","DateFormat=P","Fill=—","Direction=H","UseDPDF=Y")</f>
        <v>-53.4512</v>
      </c>
      <c r="BS97" s="15">
        <f>_xll.BDH(C97,"EARN_FOR_COMMON","FY 2019","FY 2019","Currency=USD","Period=FY","BEST_FPERIOD_OVERRIDE=FY","FILING_STATUS=MR","SCALING_FORMAT=MLN","FA_ADJUSTED=Adjusted","Sort=A","Dates=H","DateFormat=P","Fill=—","Direction=H","UseDPDF=Y")</f>
        <v>118.3</v>
      </c>
      <c r="BT97" s="15">
        <f>_xll.BDH(C97,"EARN_FOR_COMMON","FY 2020","FY 2020","Currency=USD","Period=FY","BEST_FPERIOD_OVERRIDE=FY","FILING_STATUS=MR","SCALING_FORMAT=MLN","FA_ADJUSTED=Adjusted","Sort=A","Dates=H","DateFormat=P","Fill=—","Direction=H","UseDPDF=Y")</f>
        <v>284.74</v>
      </c>
      <c r="BU97" s="15">
        <f>_xll.BDH(C97,"EARN_FOR_COMMON","FY 2021","FY 2021","Currency=USD","Period=FY","BEST_FPERIOD_OVERRIDE=FY","FILING_STATUS=MR","SCALING_FORMAT=MLN","FA_ADJUSTED=Adjusted","Sort=A","Dates=H","DateFormat=P","Fill=—","Direction=H","UseDPDF=Y")</f>
        <v>183.50299999999999</v>
      </c>
      <c r="BV97" s="15">
        <f>_xll.BDH(C97,"EARN_FOR_COMMON","FY 2022","FY 2022","Currency=USD","Period=FY","BEST_FPERIOD_OVERRIDE=FY","FILING_STATUS=MR","SCALING_FORMAT=MLN","FA_ADJUSTED=Adjusted","Sort=A","Dates=H","DateFormat=P","Fill=—","Direction=H","UseDPDF=Y")</f>
        <v>407.40199999999999</v>
      </c>
      <c r="BW97" s="15" t="e">
        <f ca="1">+_xll.BDP($C97,BW$15,"BEST_FPERIOD_OVERRIDE="&amp;BW$16)</f>
        <v>#NAME?</v>
      </c>
      <c r="BX97" s="15" t="e">
        <f ca="1">+_xll.BDP($C97,BX$15,"BEST_FPERIOD_OVERRIDE="&amp;BX$16)</f>
        <v>#NAME?</v>
      </c>
      <c r="BY97" s="15" t="e">
        <f ca="1">+_xll.BDP($C97,BY$15,"BEST_FPERIOD_OVERRIDE="&amp;BY$16)</f>
        <v>#NAME?</v>
      </c>
      <c r="BZ97" s="15" t="e">
        <f ca="1">+_xll.BDP($C97,BZ$15,"BEST_FPERIOD_OVERRIDE="&amp;BZ$16)</f>
        <v>#NAME?</v>
      </c>
      <c r="CB97" s="25">
        <f t="shared" si="333"/>
        <v>1.4069315300084533</v>
      </c>
      <c r="CC97" s="25">
        <f t="shared" si="334"/>
        <v>-0.35554189787174273</v>
      </c>
      <c r="CD97" s="25">
        <f t="shared" si="335"/>
        <v>1.2201380903854435</v>
      </c>
      <c r="CE97" s="25" t="e">
        <f t="shared" ca="1" si="336"/>
        <v>#NAME?</v>
      </c>
      <c r="CF97" s="25" t="e">
        <f t="shared" ca="1" si="337"/>
        <v>#NAME?</v>
      </c>
      <c r="CG97" s="25" t="e">
        <f t="shared" ca="1" si="338"/>
        <v>#NAME?</v>
      </c>
      <c r="CH97" s="25" t="e">
        <f t="shared" ca="1" si="361"/>
        <v>#NAME?</v>
      </c>
      <c r="CI97" s="25" t="e">
        <f t="shared" ca="1" si="339"/>
        <v>#NAME?</v>
      </c>
      <c r="CJ97" s="25" t="e">
        <f t="shared" si="340"/>
        <v>#NUM!</v>
      </c>
      <c r="CM97" s="25">
        <f t="shared" si="362"/>
        <v>8.0149051490514905E-2</v>
      </c>
      <c r="CN97" s="25">
        <f t="shared" si="363"/>
        <v>0.1477863704780194</v>
      </c>
      <c r="CO97" s="25">
        <f t="shared" si="364"/>
        <v>7.4945068409230139E-2</v>
      </c>
      <c r="CP97" s="25">
        <f t="shared" si="365"/>
        <v>0.14001030998694067</v>
      </c>
      <c r="CQ97" s="25" t="e">
        <f t="shared" ca="1" si="366"/>
        <v>#NAME?</v>
      </c>
      <c r="CR97" s="25" t="e">
        <f t="shared" ca="1" si="367"/>
        <v>#NAME?</v>
      </c>
      <c r="CS97" s="25" t="e">
        <f t="shared" ca="1" si="368"/>
        <v>#NAME?</v>
      </c>
      <c r="CT97" s="15" t="e">
        <f t="shared" ca="1" si="369"/>
        <v>#NAME?</v>
      </c>
      <c r="CU97" s="25">
        <f>_xll.BDH($C97,"RETURN_ON_INV_CAPITAL","FY 2019","FY 2019","Currency=USD","Period=FY","BEST_FPERIOD_OVERRIDE=FY","FILING_STATUS=MR","FA_ADJUSTED=GAAP","Sort=A","Dates=H","DateFormat=P","Fill=—","Direction=H","UseDPDF=Y")/100</f>
        <v>7.4032000000000001E-2</v>
      </c>
      <c r="CV97" s="25">
        <f>_xll.BDH($C97,"RETURN_ON_INV_CAPITAL","FY 2020","FY 2020","Currency=USD","Period=FY","BEST_FPERIOD_OVERRIDE=FY","FILING_STATUS=MR","FA_ADJUSTED=GAAP","Sort=A","Dates=H","DateFormat=P","Fill=—","Direction=H","UseDPDF=Y")/100</f>
        <v>0.192272</v>
      </c>
      <c r="CW97" s="25">
        <f>_xll.BDH($C97,"RETURN_ON_INV_CAPITAL","FY 2021","FY 2021","Currency=USD","Period=FY","BEST_FPERIOD_OVERRIDE=FY","FILING_STATUS=MR","FA_ADJUSTED=GAAP","Sort=A","Dates=H","DateFormat=P","Fill=—","Direction=H","UseDPDF=Y")/100</f>
        <v>5.6902999999999995E-2</v>
      </c>
      <c r="CX97" s="25">
        <f>_xll.BDH(C97,"RETURN_COM_EQY","FY 2022","FY 2022","Currency=USD","Period=FY","BEST_FPERIOD_OVERRIDE=FY","FILING_STATUS=MR","FA_ADJUSTED=GAAP","Sort=A","Dates=H","DateFormat=P","Fill=—","Direction=H","UseDPDF=Y")/100</f>
        <v>0.163492</v>
      </c>
      <c r="CZ97" s="15">
        <f>_xll.BDH($C97,"RETURN_COM_EQY","FY 2019","FY 2019","Currency=USD","Period=FY","BEST_FPERIOD_OVERRIDE=FY","FILING_STATUS=MR","FA_ADJUSTED=GAAP","Sort=A","Dates=H","DateFormat=P","Fill=—","Direction=H","UseDPDF=Y")/100</f>
        <v>0.130798</v>
      </c>
      <c r="DA97" s="15">
        <f>_xll.BDH($C97,"RETURN_COM_EQY","FY 2020","FY 2020","Currency=USD","Period=FY","BEST_FPERIOD_OVERRIDE=FY","FILING_STATUS=MR","FA_ADJUSTED=GAAP","Sort=A","Dates=H","DateFormat=P","Fill=—","Direction=H","UseDPDF=Y")/100</f>
        <v>0.40581699999999998</v>
      </c>
      <c r="DB97" s="15">
        <f>_xll.BDH($C97,"RETURN_COM_EQY","FY 2021","FY 2021","Currency=USD","Period=FY","BEST_FPERIOD_OVERRIDE=FY","FILING_STATUS=MR","FA_ADJUSTED=GAAP","Sort=A","Dates=H","DateFormat=P","Fill=—","Direction=H","UseDPDF=Y")/100</f>
        <v>0.112134</v>
      </c>
      <c r="DC97" s="25">
        <f>_xll.BDH(C97,"RETURN_COM_EQY","FY 2022","FY 2022","Currency=USD","Period=FY","BEST_FPERIOD_OVERRIDE=FY","FILING_STATUS=MR","FA_ADJUSTED=GAAP","Sort=A","Dates=H","DateFormat=P","Fill=—","Direction=H","UseDPDF=Y")</f>
        <v>16.3492</v>
      </c>
      <c r="DD97" s="15" t="e">
        <f ca="1">(_xll.BDP(C97,"BEST_ROE","best_fperiod_override=23Y"))/100</f>
        <v>#NAME?</v>
      </c>
      <c r="DF97" s="25" t="e">
        <f ca="1">(_xll.BDP($C97,"BEST_DIV_YLD","best_fperiod_override=19Y"))/100</f>
        <v>#NAME?</v>
      </c>
      <c r="DG97" s="25" t="e">
        <f ca="1">(_xll.BDP($C97,"BEST_DIV_YLD","best_fperiod_override=20Y"))/100</f>
        <v>#NAME?</v>
      </c>
      <c r="DH97" s="25" t="e">
        <f ca="1">(_xll.BDP($C97,"BEST_DIV_YLD","best_fperiod_override=21Y"))/100</f>
        <v>#NAME?</v>
      </c>
      <c r="DI97" s="25" t="e">
        <f ca="1">(_xll.BDP($C97,"BEST_DIV_YLD","best_fperiod_override=22Y"))/100</f>
        <v>#NAME?</v>
      </c>
      <c r="DJ97" s="25" t="e">
        <f ca="1">(_xll.BDP($C97,"BEST_DIV_YLD","best_fperiod_override=23Y"))/100</f>
        <v>#NAME?</v>
      </c>
      <c r="DL97" s="48" t="e" cm="1">
        <f t="array" aca="1" ref="DL97" ca="1">_xll.BDP($C97,$DL$12)/1000</f>
        <v>#NAME?</v>
      </c>
      <c r="DM97" s="48" t="e" cm="1">
        <f t="array" aca="1" ref="DM97" ca="1">_xll.BDP($C97,$DL$13)*1000</f>
        <v>#NAME?</v>
      </c>
      <c r="DN97" s="48" t="e">
        <f t="shared" ca="1" si="341"/>
        <v>#NAME?</v>
      </c>
      <c r="DO97" s="48" t="e" cm="1">
        <f t="array" aca="1" ref="DO97" ca="1">_xll.BDP($C97,$DL$15)*1000</f>
        <v>#NAME?</v>
      </c>
      <c r="DQ97" s="15" t="e" cm="1">
        <f t="array" aca="1" ref="DQ97" ca="1">_xll.BDP(C97,"WACC")</f>
        <v>#NAME?</v>
      </c>
      <c r="DR97" s="15" t="e" cm="1">
        <f t="array" aca="1" ref="DR97" ca="1">_xll.BDP(C97,"WACC_COST_EQUITY")</f>
        <v>#NAME?</v>
      </c>
      <c r="DS97" s="15" t="e" cm="1">
        <f t="array" aca="1" ref="DS97" ca="1">_xll.BDP(C97,"WACC_COST_EQUITY")</f>
        <v>#NAME?</v>
      </c>
      <c r="DU97" s="15" t="e" cm="1">
        <f t="array" aca="1" ref="DU97" ca="1">_xll.BDP(C97,"BEST_PE_RATIO")</f>
        <v>#NAME?</v>
      </c>
      <c r="DV97" s="15" t="e" cm="1">
        <f t="array" aca="1" ref="DV97" ca="1">_xll.BDP(C97,"FIVE_YR_AVG_PRICE_EARNINGS")</f>
        <v>#NAME?</v>
      </c>
      <c r="DW97" s="15" t="e" cm="1">
        <f t="array" aca="1" ref="DW97" ca="1">_xll.BDP(C97,"10_YEAR_MOVING_AVERAGE_PE")</f>
        <v>#NAME?</v>
      </c>
      <c r="DY97" s="15" t="e" cm="1">
        <f t="array" aca="1" ref="DY97" ca="1">_xll.BDP(C97,"BEST_CUR_EV_TO_EBITDA")</f>
        <v>#NAME?</v>
      </c>
      <c r="DZ97" s="15" t="e" cm="1">
        <f t="array" aca="1" ref="DZ97" ca="1">_xll.BDP(C97,"FIVE_YEAR_AVG_EV_TO_T12_EBITDA")</f>
        <v>#NAME?</v>
      </c>
      <c r="EB97" s="15" t="e" cm="1">
        <f t="array" aca="1" ref="EB97" ca="1">_xll.BDP(C97,"BEST_PX_BPS_RATIO")</f>
        <v>#NAME?</v>
      </c>
      <c r="EC97" s="15" t="e" cm="1">
        <f t="array" aca="1" ref="EC97" ca="1">_xll.BDP(C97,"FIVE_YEAR_AVG_PRICE_BOOK")</f>
        <v>#NAME?</v>
      </c>
      <c r="ED97" s="15" t="e" cm="1">
        <f t="array" aca="1" ref="ED97" ca="1">_xll.BDP(C97,"EV_TO_T12M_SALES")</f>
        <v>#NAME?</v>
      </c>
      <c r="EE97" s="15" t="e" cm="1">
        <f t="array" aca="1" ref="EE97" ca="1">_xll.BDP(C97,"AVERAGE_EV_TO_T12M_SALES")</f>
        <v>#NAME?</v>
      </c>
      <c r="EF97" s="15" t="e">
        <f ca="1">_xll.BDP(C97,"BEST_CURRENT_EV_BEST_SALES","best_fperiod_override=23Y")</f>
        <v>#NAME?</v>
      </c>
      <c r="EH97" s="15" t="e" cm="1">
        <f t="array" aca="1" ref="EH97" ca="1">_xll.BDP(C97,"CF_FREE_CASH_FLOW")</f>
        <v>#NAME?</v>
      </c>
      <c r="EI97" s="15" t="e" cm="1">
        <f t="array" aca="1" ref="EI97" ca="1">_xll.BDP(C97,"FREE_CASH_FLOW_YIELD")/100</f>
        <v>#NAME?</v>
      </c>
      <c r="EJ97" s="15" t="e" cm="1">
        <f t="array" aca="1" ref="EJ97" ca="1">_xll.BDP(C97,"TRAIL_12M_FREE_CASH_FLOW_PER_SH")</f>
        <v>#NAME?</v>
      </c>
      <c r="EL97" s="15" t="e" cm="1">
        <f t="array" aca="1" ref="EL97" ca="1">_xll.BDP(C97,"CF_CASH_FROM_OPER")</f>
        <v>#NAME?</v>
      </c>
      <c r="EM97" s="15" t="e" cm="1">
        <f t="array" aca="1" ref="EM97" ca="1">_xll.BDP(C97,"CF_CASH_FROM_INV_ACT")</f>
        <v>#NAME?</v>
      </c>
      <c r="EN97" s="15" t="e" cm="1">
        <f t="array" aca="1" ref="EN97" ca="1">_xll.BDP(C97,"CF_CASH_FROM_FNC_ACT")</f>
        <v>#NAME?</v>
      </c>
      <c r="EP97" s="15" t="e" cm="1">
        <f t="array" aca="1" ref="EP97" ca="1">_xll.BDP(C97,"TOT_ANALYST_REC")</f>
        <v>#NAME?</v>
      </c>
      <c r="EQ97" s="15" t="e" cm="1">
        <f t="array" aca="1" ref="EQ97" ca="1">_xll.BDP(C97,"TOT_BUY_REC")</f>
        <v>#NAME?</v>
      </c>
      <c r="ER97" s="15" t="e" cm="1">
        <f t="array" aca="1" ref="ER97" ca="1">_xll.BDP(C97,"TOT_HOLD_REC")</f>
        <v>#NAME?</v>
      </c>
      <c r="ES97" s="15" t="e" cm="1">
        <f t="array" aca="1" ref="ES97" ca="1">_xll.BDP(C97,"TOT_SELL_REC")</f>
        <v>#NAME?</v>
      </c>
      <c r="ET97" s="15" t="e" cm="1">
        <f t="array" aca="1" ref="ET97" ca="1">_xll.BDP(C97,"EQY_REC_CONS")</f>
        <v>#NAME?</v>
      </c>
      <c r="EV97" s="15" t="e" cm="1">
        <f t="array" aca="1" ref="EV97" ca="1">_xll.BDP(C97,"BEST_TARGET_HI")</f>
        <v>#NAME?</v>
      </c>
      <c r="EW97" s="15" t="e" cm="1">
        <f t="array" aca="1" ref="EW97" ca="1">_xll.BDP(C97,"BEST_TARGET_LO")</f>
        <v>#NAME?</v>
      </c>
      <c r="EX97" s="15" t="e" cm="1">
        <f t="array" aca="1" ref="EX97" ca="1">_xll.BDP(C97,"BEST_TARGET_MEDIAN")</f>
        <v>#NAME?</v>
      </c>
      <c r="EZ97" s="15" t="e" cm="1">
        <f t="array" aca="1" ref="EZ97" ca="1">_xll.BDP(C97,"BEST_TARGET_1WK_CHG")</f>
        <v>#NAME?</v>
      </c>
      <c r="FA97" s="15" t="e" cm="1">
        <f t="array" aca="1" ref="FA97" ca="1">_xll.BDP(C97,"BEST_TARGET_4WK_CHG")</f>
        <v>#NAME?</v>
      </c>
      <c r="FB97" s="15" t="e" cm="1">
        <f t="array" aca="1" ref="FB97" ca="1">_xll.BDP(C97,"BEST_TARGET_3MO_CHG")</f>
        <v>#NAME?</v>
      </c>
      <c r="FC97" s="15" t="e" cm="1">
        <f t="array" aca="1" ref="FC97" ca="1">_xll.BDP(C97,"BEST_TARGET_6MO_CHG")</f>
        <v>#NAME?</v>
      </c>
      <c r="FE97" s="15" t="e" cm="1">
        <f t="array" aca="1" ref="FE97" ca="1">_xll.BDP(C97,"ANNOUNCEMENT_DT")</f>
        <v>#NAME?</v>
      </c>
      <c r="FF97" s="15" t="e" cm="1">
        <f t="array" aca="1" ref="FF97" ca="1">_xll.BDP(C97,"EXPECTED_REPORT_DT")</f>
        <v>#NAME?</v>
      </c>
      <c r="FG97" s="15" t="e" cm="1">
        <f t="array" aca="1" ref="FG97" ca="1">_xll.BDP(C97,"EARNINGS_RELATED_IMPLIED_MOVE")</f>
        <v>#NAME?</v>
      </c>
      <c r="FI97" s="15" t="e" cm="1">
        <f t="array" aca="1" ref="FI97" ca="1">_xll.BDP(C97,"SALES_SURPRISE_LAST_QTR")</f>
        <v>#NAME?</v>
      </c>
      <c r="FJ97" s="15" t="e" cm="1">
        <f t="array" aca="1" ref="FJ97" ca="1">_xll.BDP(C97,"EPS_SURPRISE_LAST_QTR")</f>
        <v>#NAME?</v>
      </c>
      <c r="FL97" s="15" t="e">
        <f ca="1">(_xll.BDP(C97,"VOLUME_AVG_5D"))/1000</f>
        <v>#NAME?</v>
      </c>
      <c r="FM97" s="15" t="e">
        <f ca="1">(_xll.BDP(C97,"VOLUME_AVG_3M"))/1000</f>
        <v>#NAME?</v>
      </c>
      <c r="FN97" s="15" t="e">
        <f ca="1">(_xll.BDP(C97,"VOLUME_AVG_6M"))/1000</f>
        <v>#NAME?</v>
      </c>
      <c r="FP97" s="15" t="e" cm="1">
        <f t="array" aca="1" ref="FP97" ca="1">_xll.BDP(C97,"CIE_DES")</f>
        <v>#NAME?</v>
      </c>
      <c r="FQ97" s="15" t="s">
        <v>922</v>
      </c>
      <c r="FS97" s="15" t="e" cm="1">
        <f t="array" aca="1" ref="FS97" ca="1">_xll.BDP(C97,"HIGH_52WEEK")</f>
        <v>#NAME?</v>
      </c>
      <c r="FT97" s="15" t="e" cm="1">
        <f t="array" aca="1" ref="FT97" ca="1">_xll.BDP(C97,"LOW_52WEEK")</f>
        <v>#NAME?</v>
      </c>
      <c r="FV97" s="15" t="e" cm="1">
        <f t="array" aca="1" ref="FV97" ca="1">_xll.BDP(C97,"CHG_PCT_WTD")</f>
        <v>#NAME?</v>
      </c>
      <c r="FW97" s="15" t="e" cm="1">
        <f t="array" aca="1" ref="FW97" ca="1">_xll.BDP(C97,"CHG_PCT_MTD")</f>
        <v>#NAME?</v>
      </c>
      <c r="FX97" s="15" t="e" cm="1">
        <f t="array" aca="1" ref="FX97" ca="1">_xll.BDP(C97,"CHG_PCT_YTD")</f>
        <v>#NAME?</v>
      </c>
      <c r="FY97" s="15" t="e" cm="1">
        <f t="array" aca="1" ref="FY97" ca="1">_xll.BDP(C97,"CHG_PCT_1YR")</f>
        <v>#NAME?</v>
      </c>
      <c r="GA97" s="15" t="e">
        <f ca="1">_xll.BDP($C97,"BEST_NET_DEBT","best_fperiod_override=19Y")</f>
        <v>#NAME?</v>
      </c>
      <c r="GB97" s="15" t="e">
        <f ca="1">_xll.BDP($C97,"BEST_NET_DEBT","best_fperiod_override=20Y")</f>
        <v>#NAME?</v>
      </c>
      <c r="GC97" s="15" t="e">
        <f ca="1">_xll.BDP($C97,"BEST_NET_DEBT","best_fperiod_override=21Y")</f>
        <v>#NAME?</v>
      </c>
      <c r="GD97" s="15" t="e">
        <f ca="1">_xll.BDP($C97,"BEST_NET_DEBT","best_fperiod_override=22Y")</f>
        <v>#NAME?</v>
      </c>
      <c r="GE97" s="15" t="e">
        <f ca="1">_xll.BDP($C97,"BEST_NET_DEBT","best_fperiod_override=23Y")</f>
        <v>#NAME?</v>
      </c>
      <c r="GG97" s="15" t="e">
        <f t="shared" ca="1" si="342"/>
        <v>#NAME?</v>
      </c>
      <c r="GH97" s="15" t="e">
        <f t="shared" ca="1" si="343"/>
        <v>#NAME?</v>
      </c>
      <c r="GI97" s="15" t="e">
        <f t="shared" ca="1" si="344"/>
        <v>#NAME?</v>
      </c>
      <c r="GJ97" s="15" t="e">
        <f t="shared" ca="1" si="345"/>
        <v>#NAME?</v>
      </c>
      <c r="GK97" s="15" t="e">
        <f t="shared" ca="1" si="346"/>
        <v>#NAME?</v>
      </c>
      <c r="GM97" s="15" t="e" cm="1">
        <f t="array" aca="1" ref="GM97" ca="1">_xll.BDP(C97,"NET_DEBT_TO_EBITDA")</f>
        <v>#NAME?</v>
      </c>
      <c r="GN97" s="15" t="e" cm="1">
        <f t="array" aca="1" ref="GN97" ca="1">_xll.BDP(C97,"EBIT_TO_INT_EXP")</f>
        <v>#NAME?</v>
      </c>
      <c r="GO97" s="15" t="e" cm="1">
        <f t="array" aca="1" ref="GO97" ca="1">_xll.BDP(C97,"TOT_DEBT_TO_TOT_EQY")</f>
        <v>#NAME?</v>
      </c>
      <c r="GP97" s="15" t="e" cm="1">
        <f t="array" aca="1" ref="GP97" ca="1">_xll.BDP(C97,"TOT_DEBT_TO_TOT_ASSET")</f>
        <v>#NAME?</v>
      </c>
      <c r="GQ97" s="15" t="e" cm="1">
        <f t="array" aca="1" ref="GQ97" ca="1">_xll.BDP(C97,"ALTMAN_Z_SCORE")</f>
        <v>#NAME?</v>
      </c>
      <c r="GR97" s="15" t="e" cm="1">
        <f t="array" aca="1" ref="GR97" ca="1">_xll.BDP(C97,"CASH_%_CURRENT_MARKET_CAP")</f>
        <v>#NAME?</v>
      </c>
      <c r="GS97" s="15" t="e" cm="1">
        <f t="array" aca="1" ref="GS97" ca="1">_xll.BDP(C97,"CASH_TO_TOT_ASSET")</f>
        <v>#NAME?</v>
      </c>
      <c r="GU97" s="15" t="e" cm="1">
        <f t="array" aca="1" ref="GU97" ca="1">_xll.BDP(C97,"BOARD_SIZE")</f>
        <v>#NAME?</v>
      </c>
      <c r="GV97" s="15" t="e" cm="1">
        <f t="array" aca="1" ref="GV97" ca="1">_xll.BDP(C97,"PCT_INDEPENDENT_DIRECTORS")</f>
        <v>#NAME?</v>
      </c>
      <c r="GW97" s="15" t="e" cm="1">
        <f t="array" aca="1" ref="GW97" ca="1">_xll.BDP(C97,"BOARD_MEETING_ATTENDANCE_PCT")</f>
        <v>#NAME?</v>
      </c>
      <c r="GX97" s="15" t="e" cm="1">
        <f t="array" aca="1" ref="GX97" ca="1">_xll.BDP(C97,"BOARD_MEETINGS_PER_YR")</f>
        <v>#NAME?</v>
      </c>
      <c r="GY97" s="15" t="e" cm="1">
        <f t="array" aca="1" ref="GY97" ca="1">_xll.BDP(C97,"NUMBER_OF_WOMEN_ON_BOARD")</f>
        <v>#NAME?</v>
      </c>
      <c r="GZ97" s="15" t="e" cm="1">
        <f t="array" aca="1" ref="GZ97" ca="1">_xll.BDP(C97,"BOARD_AVERAGE_TENURE")</f>
        <v>#NAME?</v>
      </c>
      <c r="HA97" s="15" t="e" cm="1">
        <f t="array" aca="1" ref="HA97" ca="1">_xll.BDP(C97,"BOARD_AVERAGE_AGE")</f>
        <v>#NAME?</v>
      </c>
      <c r="HC97" s="15" t="e" cm="1">
        <f t="array" aca="1" ref="HC97" ca="1">_xll.BDP(C97,"TOT_COMP_AW_TO_CEO_&amp;_EQUIV")</f>
        <v>#NAME?</v>
      </c>
      <c r="HD97" s="15" t="e" cm="1">
        <f t="array" aca="1" ref="HD97" ca="1">_xll.BDP(C97,"TOT_COMPENSATION_AW_TO_EXECS")</f>
        <v>#NAME?</v>
      </c>
      <c r="HE97" s="15" t="e" cm="1">
        <f t="array" aca="1" ref="HE97" ca="1">_xll.BDP(C97,"CF_STOCK_BASED_COMPENSATION")</f>
        <v>#NAME?</v>
      </c>
      <c r="HF97" s="15" t="e" cm="1">
        <f t="array" aca="1" ref="HF97" ca="1">_xll.BDP(C97,"AVERAGE_BOD_TOTAL_COMPENSATION")</f>
        <v>#NAME?</v>
      </c>
      <c r="HH97" s="15" t="e" cm="1">
        <f t="array" aca="1" ref="HH97" ca="1">_xll.BDP(C97,"ISS_QUALITYSCORE")</f>
        <v>#NAME?</v>
      </c>
      <c r="HK97" s="15" t="e" cm="1">
        <f t="array" aca="1" ref="HK97" ca="1">_xll.BDP(C97,"EQY_SH_OUT")</f>
        <v>#NAME?</v>
      </c>
      <c r="HL97" s="15" t="e">
        <f t="shared" ca="1" si="347"/>
        <v>#NAME?</v>
      </c>
      <c r="HN97" s="15">
        <v>8.5</v>
      </c>
      <c r="HO97" s="15">
        <v>2</v>
      </c>
      <c r="HP97" s="39" t="e">
        <f t="shared" ca="1" si="348"/>
        <v>#NAME?</v>
      </c>
      <c r="HQ97" s="15" t="e">
        <f t="shared" ca="1" si="349"/>
        <v>#NAME?</v>
      </c>
      <c r="HS97" s="15" t="e">
        <f t="shared" ca="1" si="370"/>
        <v>#NAME?</v>
      </c>
      <c r="HU97" s="15" t="e">
        <f t="shared" ca="1" si="350"/>
        <v>#NAME?</v>
      </c>
      <c r="HW97" s="15" t="e">
        <f t="shared" ca="1" si="371"/>
        <v>#NAME?</v>
      </c>
      <c r="HY97" s="39" t="e">
        <f t="shared" ca="1" si="351"/>
        <v>#NAME?</v>
      </c>
      <c r="IA97" s="15" t="e">
        <f t="shared" ca="1" si="352"/>
        <v>#NAME?</v>
      </c>
      <c r="IB97" s="15" t="e">
        <f t="shared" ca="1" si="353"/>
        <v>#NAME?</v>
      </c>
      <c r="IC97" s="15" t="e">
        <f t="shared" ca="1" si="354"/>
        <v>#NAME?</v>
      </c>
      <c r="ID97" s="15" t="e">
        <f t="shared" ca="1" si="355"/>
        <v>#NAME?</v>
      </c>
      <c r="IE97" s="39" t="e">
        <f t="shared" ca="1" si="356"/>
        <v>#NAME?</v>
      </c>
      <c r="IF97" s="39" t="e">
        <f t="shared" si="357"/>
        <v>#NUM!</v>
      </c>
      <c r="IG97" s="39" t="e">
        <f t="shared" ca="1" si="358"/>
        <v>#NAME?</v>
      </c>
      <c r="II97" s="15">
        <f t="shared" si="372"/>
        <v>78</v>
      </c>
    </row>
    <row r="98" spans="1:243">
      <c r="A98" s="15">
        <f t="shared" si="373"/>
        <v>78</v>
      </c>
      <c r="B98" s="15" t="s">
        <v>160</v>
      </c>
      <c r="C98" s="15" t="s">
        <v>564</v>
      </c>
      <c r="D98" s="15" t="s">
        <v>159</v>
      </c>
      <c r="E98" s="15" t="str">
        <f t="shared" si="306"/>
        <v>D1LR34</v>
      </c>
      <c r="F98" s="15">
        <f t="shared" si="307"/>
        <v>78</v>
      </c>
      <c r="G98" s="15" t="str">
        <f t="shared" si="308"/>
        <v>Digital Realty Trust Inc</v>
      </c>
      <c r="H98" s="24">
        <v>1.22569E-3</v>
      </c>
      <c r="I98" s="15" t="e" cm="1">
        <f t="array" aca="1" ref="I98" ca="1">_xll.BDP(C98,"GICS_SECTOR_NAME")</f>
        <v>#NAME?</v>
      </c>
      <c r="J98" s="15" t="e">
        <f t="shared" ca="1" si="309"/>
        <v>#NAME?</v>
      </c>
      <c r="K98" s="46" t="e" cm="1">
        <f t="array" aca="1" ref="K98" ca="1">_xll.BDP(C98,"BEST_PE_RATIO")</f>
        <v>#NAME?</v>
      </c>
      <c r="L98" s="46" t="e" cm="1">
        <f t="array" aca="1" ref="L98" ca="1">_xll.BDP(C98,"px_last")</f>
        <v>#NAME?</v>
      </c>
      <c r="M98" s="15" t="e" cm="1">
        <f t="array" aca="1" ref="M98" ca="1">_xll.BDP(C98,"COUNTRY_FULL_NAME")</f>
        <v>#NAME?</v>
      </c>
      <c r="N98" s="15" t="e" cm="1">
        <f t="array" aca="1" ref="N98" ca="1">_xll.BDP(C98,"px_last")</f>
        <v>#NAME?</v>
      </c>
      <c r="O98" s="15" t="e" cm="1">
        <f t="array" aca="1" ref="O98" ca="1">_xll.BDP(C98,"CRNCY")</f>
        <v>#NAME?</v>
      </c>
      <c r="Q98" s="15" t="e" cm="1">
        <f t="array" aca="1" ref="Q98" ca="1">_xll.BDP(C98,"GICS_SECTOR_NAME")</f>
        <v>#NAME?</v>
      </c>
      <c r="R98" s="15" t="e" cm="1">
        <f t="array" aca="1" ref="R98" ca="1">_xll.BDP(C98,"GICS_INDUSTRY_NAME")</f>
        <v>#NAME?</v>
      </c>
      <c r="S98" s="15" t="e" cm="1">
        <f t="array" aca="1" ref="S98" ca="1">_xll.BDP(C98,"GICS_INDUSTRY_GROUP_NAME")</f>
        <v>#NAME?</v>
      </c>
      <c r="T98" s="15" t="e" cm="1">
        <f t="array" aca="1" ref="T98" ca="1">_xll.BDP(C98,"GICS_SUB_INDUSTRY_NAME")</f>
        <v>#NAME?</v>
      </c>
      <c r="U98" s="15" t="s">
        <v>1521</v>
      </c>
      <c r="V98" s="15">
        <f>_xll.BDH(C98,"SALES_REV_TURN","FY 2009","FY 2009","Currency=USD","Period=FY","BEST_FPERIOD_OVERRIDE=FY","FILING_STATUS=MR","SCALING_FORMAT=MLN","FA_ADJUSTED=Adjusted","Sort=A","Dates=H","DateFormat=P","Fill=—","Direction=H","UseDPDF=Y")</f>
        <v>637.14200000000005</v>
      </c>
      <c r="W98" s="15">
        <f>_xll.BDH(C98,"SALES_REV_TURN","FY 2019","FY 2019","Currency=USD","Period=FY","BEST_FPERIOD_OVERRIDE=FY","FILING_STATUS=MR","SCALING_FORMAT=MLN","FA_ADJUSTED=Adjusted","Sort=A","Dates=H","DateFormat=P","Fill=—","Direction=H","UseDPDF=Y")</f>
        <v>3209.241</v>
      </c>
      <c r="X98" s="15">
        <f>_xll.BDH(C98,"SALES_REV_TURN","FY 2020","FY 2020","Currency=USD","Period=FY","BEST_FPERIOD_OVERRIDE=FY","FILING_STATUS=MR","SCALING_FORMAT=MLN","FA_ADJUSTED=Adjusted","Sort=A","Dates=H","DateFormat=P","Fill=—","Direction=H","UseDPDF=Y")</f>
        <v>3903.6089999999999</v>
      </c>
      <c r="Y98" s="15">
        <f>_xll.BDH(C98,"SALES_REV_TURN","FY 2021","FY 2021","Currency=USD","Period=FY","BEST_FPERIOD_OVERRIDE=FY","FILING_STATUS=MR","SCALING_FORMAT=MLN","FA_ADJUSTED=Adjusted","Sort=A","Dates=H","DateFormat=P","Fill=—","Direction=H","UseDPDF=Y")</f>
        <v>4427.8829999999998</v>
      </c>
      <c r="Z98" s="15">
        <f>_xll.BDH(C98,"SALES_REV_TURN","FY 2022","FY 2022","Currency=USD","Period=FY","BEST_FPERIOD_OVERRIDE=FY","FILING_STATUS=MR","SCALING_FORMAT=MLN","FA_ADJUSTED=Adjusted","Sort=A","Dates=H","DateFormat=P","Fill=—","Direction=H","UseDPDF=Y")</f>
        <v>4691.8339999999998</v>
      </c>
      <c r="AA98" s="15" t="e">
        <f ca="1">+_xll.BDP($C98,AA$15,"BEST_FPERIOD_OVERRIDE="&amp;AA$16)</f>
        <v>#NAME?</v>
      </c>
      <c r="AB98" s="15" t="e">
        <f ca="1">+_xll.BDP($C98,AB$15,"BEST_FPERIOD_OVERRIDE="&amp;AB$16)</f>
        <v>#NAME?</v>
      </c>
      <c r="AC98" s="15" t="e">
        <f ca="1">+_xll.BDP($C98,AC$15,"BEST_FPERIOD_OVERRIDE="&amp;AC$16)</f>
        <v>#NAME?</v>
      </c>
      <c r="AD98" s="15" t="e">
        <f ca="1">+_xll.BDP($C98,AD$15,"BEST_FPERIOD_OVERRIDE="&amp;AD$16)</f>
        <v>#NAME?</v>
      </c>
      <c r="AF98" s="25">
        <f t="shared" si="310"/>
        <v>0.21636517793459564</v>
      </c>
      <c r="AG98" s="25">
        <f t="shared" si="311"/>
        <v>0.1343049470374722</v>
      </c>
      <c r="AH98" s="25">
        <f t="shared" si="312"/>
        <v>5.9611105352151306E-2</v>
      </c>
      <c r="AI98" s="25" t="e">
        <f t="shared" ca="1" si="313"/>
        <v>#NAME?</v>
      </c>
      <c r="AJ98" s="25" t="e">
        <f t="shared" ca="1" si="314"/>
        <v>#NAME?</v>
      </c>
      <c r="AK98" s="25" t="e">
        <f t="shared" ca="1" si="315"/>
        <v>#NAME?</v>
      </c>
      <c r="AL98" s="25" t="e">
        <f t="shared" ca="1" si="359"/>
        <v>#NAME?</v>
      </c>
      <c r="AM98" s="25" t="e">
        <f t="shared" ca="1" si="316"/>
        <v>#NAME?</v>
      </c>
      <c r="AN98" s="25">
        <f t="shared" si="317"/>
        <v>0.17548369580126622</v>
      </c>
      <c r="AP98" s="15">
        <f>_xll.BDH(C98,"EBITDA","FY 2009","FY 2009","Currency=USD","Period=FY","BEST_FPERIOD_OVERRIDE=FY","FILING_STATUS=MR","SCALING_FORMAT=MLN","FA_ADJUSTED=Adjusted","Sort=A","Dates=H","DateFormat=P","Fill=—","Direction=H","UseDPDF=Y")</f>
        <v>334.61700000000002</v>
      </c>
      <c r="AQ98" s="15">
        <f>_xll.BDH(C98,"EBITDA","FY 2019","FY 2019","Currency=USD","Period=FY","BEST_FPERIOD_OVERRIDE=FY","FILING_STATUS=MR","SCALING_FORMAT=MLN","FA_ADJUSTED=Adjusted","Sort=A","Dates=H","DateFormat=P","Fill=—","Direction=H","UseDPDF=Y")</f>
        <v>1531.3440000000001</v>
      </c>
      <c r="AR98" s="15">
        <f>_xll.BDH(C98,"EBITDA","FY 2020","FY 2020","Currency=USD","Period=FY","BEST_FPERIOD_OVERRIDE=FY","FILING_STATUS=MR","SCALING_FORMAT=MLN","FA_ADJUSTED=Adjusted","Sort=A","Dates=H","DateFormat=P","Fill=—","Direction=H","UseDPDF=Y")</f>
        <v>2172.8879999999999</v>
      </c>
      <c r="AS98" s="15">
        <f>_xll.BDH(C98,"EBITDA","FY 2021","FY 2021","Currency=USD","Period=FY","BEST_FPERIOD_OVERRIDE=FY","FILING_STATUS=MR","SCALING_FORMAT=MLN","FA_ADJUSTED=Adjusted","Sort=A","Dates=H","DateFormat=P","Fill=—","Direction=H","UseDPDF=Y")</f>
        <v>2397.5039999999999</v>
      </c>
      <c r="AT98" s="15">
        <f>_xll.BDH(C98,"EBITDA","FY 2022","FY 2022","Currency=USD","Period=FY","BEST_FPERIOD_OVERRIDE=FY","FILING_STATUS=MR","SCALING_FORMAT=MLN","FA_ADJUSTED=Adjusted","Sort=A","Dates=H","DateFormat=P","Fill=—","Direction=H","UseDPDF=Y")</f>
        <v>2407.1660000000002</v>
      </c>
      <c r="AU98" s="15" t="e">
        <f ca="1">+_xll.BDP($C98,AU$15,"BEST_FPERIOD_OVERRIDE="&amp;AU$16)</f>
        <v>#NAME?</v>
      </c>
      <c r="AV98" s="15" t="e">
        <f ca="1">+_xll.BDP($C98,AV$15,"BEST_FPERIOD_OVERRIDE="&amp;AV$16)</f>
        <v>#NAME?</v>
      </c>
      <c r="AW98" s="15" t="e">
        <f ca="1">+_xll.BDP($C98,AW$15,"BEST_FPERIOD_OVERRIDE="&amp;AW$16)</f>
        <v>#NAME?</v>
      </c>
      <c r="AX98" s="15" t="e">
        <f ca="1">+_xll.BDP($C98,AX$15,"BEST_FPERIOD_OVERRIDE="&amp;AX$16)</f>
        <v>#NAME?</v>
      </c>
      <c r="AZ98" s="25">
        <f t="shared" si="318"/>
        <v>0.41894179230793327</v>
      </c>
      <c r="BA98" s="25">
        <f t="shared" si="319"/>
        <v>0.10337210201354141</v>
      </c>
      <c r="BB98" s="25">
        <f t="shared" si="320"/>
        <v>4.0300245588746897E-3</v>
      </c>
      <c r="BC98" s="25" t="e">
        <f t="shared" ca="1" si="321"/>
        <v>#NAME?</v>
      </c>
      <c r="BD98" s="25" t="e">
        <f t="shared" ca="1" si="322"/>
        <v>#NAME?</v>
      </c>
      <c r="BE98" s="25" t="e">
        <f t="shared" ca="1" si="323"/>
        <v>#NAME?</v>
      </c>
      <c r="BF98" s="25" t="e">
        <f t="shared" ca="1" si="360"/>
        <v>#NAME?</v>
      </c>
      <c r="BG98" s="25" t="e">
        <f t="shared" ca="1" si="324"/>
        <v>#NAME?</v>
      </c>
      <c r="BH98" s="25">
        <f t="shared" si="325"/>
        <v>0.16426669979167374</v>
      </c>
      <c r="BJ98" s="25">
        <f t="shared" si="326"/>
        <v>0.47716703108305047</v>
      </c>
      <c r="BK98" s="25">
        <f t="shared" si="327"/>
        <v>0.55663566714801604</v>
      </c>
      <c r="BL98" s="25">
        <f t="shared" si="328"/>
        <v>0.54145604118266</v>
      </c>
      <c r="BM98" s="25">
        <f t="shared" si="329"/>
        <v>0.51305438342447751</v>
      </c>
      <c r="BN98" s="25" t="e">
        <f t="shared" ca="1" si="330"/>
        <v>#NAME?</v>
      </c>
      <c r="BO98" s="25" t="e">
        <f t="shared" ca="1" si="331"/>
        <v>#NAME?</v>
      </c>
      <c r="BP98" s="25" t="e">
        <f t="shared" ca="1" si="331"/>
        <v>#NAME?</v>
      </c>
      <c r="BQ98" s="25" t="e">
        <f t="shared" ca="1" si="332"/>
        <v>#NAME?</v>
      </c>
      <c r="BR98" s="15">
        <f>_xll.BDH(C98,"EARN_FOR_COMMON","FY 2009","FY 2009","Currency=USD","Period=FY","BEST_FPERIOD_OVERRIDE=FY","FILING_STATUS=MR","SCALING_FORMAT=MLN","FA_ADJUSTED=Adjusted","Sort=A","Dates=H","DateFormat=P","Fill=—","Direction=H","UseDPDF=Y")</f>
        <v>47.258000000000003</v>
      </c>
      <c r="BS98" s="15">
        <f>_xll.BDH(C98,"EARN_FOR_COMMON","FY 2019","FY 2019","Currency=USD","Period=FY","BEST_FPERIOD_OVERRIDE=FY","FILING_STATUS=MR","SCALING_FORMAT=MLN","FA_ADJUSTED=Adjusted","Sort=A","Dates=H","DateFormat=P","Fill=—","Direction=H","UseDPDF=Y")</f>
        <v>233.697</v>
      </c>
      <c r="BT98" s="15">
        <f>_xll.BDH(C98,"EARN_FOR_COMMON","FY 2020","FY 2020","Currency=USD","Period=FY","BEST_FPERIOD_OVERRIDE=FY","FILING_STATUS=MR","SCALING_FORMAT=MLN","FA_ADJUSTED=Adjusted","Sort=A","Dates=H","DateFormat=P","Fill=—","Direction=H","UseDPDF=Y")</f>
        <v>169.245</v>
      </c>
      <c r="BU98" s="15">
        <f>_xll.BDH(C98,"EARN_FOR_COMMON","FY 2021","FY 2021","Currency=USD","Period=FY","BEST_FPERIOD_OVERRIDE=FY","FILING_STATUS=MR","SCALING_FORMAT=MLN","FA_ADJUSTED=Adjusted","Sort=A","Dates=H","DateFormat=P","Fill=—","Direction=H","UseDPDF=Y")</f>
        <v>392.43799999999999</v>
      </c>
      <c r="BV98" s="15">
        <f>_xll.BDH(C98,"EARN_FOR_COMMON","FY 2022","FY 2022","Currency=USD","Period=FY","BEST_FPERIOD_OVERRIDE=FY","FILING_STATUS=MR","SCALING_FORMAT=MLN","FA_ADJUSTED=Adjusted","Sort=A","Dates=H","DateFormat=P","Fill=—","Direction=H","UseDPDF=Y")</f>
        <v>306.79199999999997</v>
      </c>
      <c r="BW98" s="15" t="e">
        <f ca="1">+_xll.BDP($C98,BW$15,"BEST_FPERIOD_OVERRIDE="&amp;BW$16)</f>
        <v>#NAME?</v>
      </c>
      <c r="BX98" s="15" t="e">
        <f ca="1">+_xll.BDP($C98,BX$15,"BEST_FPERIOD_OVERRIDE="&amp;BX$16)</f>
        <v>#NAME?</v>
      </c>
      <c r="BY98" s="15" t="e">
        <f ca="1">+_xll.BDP($C98,BY$15,"BEST_FPERIOD_OVERRIDE="&amp;BY$16)</f>
        <v>#NAME?</v>
      </c>
      <c r="BZ98" s="15" t="e">
        <f ca="1">+_xll.BDP($C98,BZ$15,"BEST_FPERIOD_OVERRIDE="&amp;BZ$16)</f>
        <v>#NAME?</v>
      </c>
      <c r="CB98" s="25">
        <f t="shared" si="333"/>
        <v>-0.27579301403098888</v>
      </c>
      <c r="CC98" s="25">
        <f t="shared" si="334"/>
        <v>1.3187568318118701</v>
      </c>
      <c r="CD98" s="25">
        <f t="shared" si="335"/>
        <v>-0.21824084313955328</v>
      </c>
      <c r="CE98" s="25" t="e">
        <f t="shared" ca="1" si="336"/>
        <v>#NAME?</v>
      </c>
      <c r="CF98" s="25" t="e">
        <f t="shared" ca="1" si="337"/>
        <v>#NAME?</v>
      </c>
      <c r="CG98" s="25" t="e">
        <f t="shared" ca="1" si="338"/>
        <v>#NAME?</v>
      </c>
      <c r="CH98" s="25" t="e">
        <f t="shared" ca="1" si="361"/>
        <v>#NAME?</v>
      </c>
      <c r="CI98" s="25" t="e">
        <f t="shared" ca="1" si="339"/>
        <v>#NAME?</v>
      </c>
      <c r="CJ98" s="25">
        <f t="shared" si="340"/>
        <v>0.17332352938764384</v>
      </c>
      <c r="CM98" s="25">
        <f t="shared" si="362"/>
        <v>7.282002193041906E-2</v>
      </c>
      <c r="CN98" s="25">
        <f t="shared" si="363"/>
        <v>4.3356032840379248E-2</v>
      </c>
      <c r="CO98" s="25">
        <f t="shared" si="364"/>
        <v>8.8628809749489765E-2</v>
      </c>
      <c r="CP98" s="25">
        <f t="shared" si="365"/>
        <v>6.5388502662285145E-2</v>
      </c>
      <c r="CQ98" s="25" t="e">
        <f t="shared" ca="1" si="366"/>
        <v>#NAME?</v>
      </c>
      <c r="CR98" s="25" t="e">
        <f t="shared" ca="1" si="367"/>
        <v>#NAME?</v>
      </c>
      <c r="CS98" s="25" t="e">
        <f t="shared" ca="1" si="368"/>
        <v>#NAME?</v>
      </c>
      <c r="CT98" s="15" t="e">
        <f t="shared" ca="1" si="369"/>
        <v>#NAME?</v>
      </c>
      <c r="CU98" s="25">
        <f>_xll.BDH($C98,"RETURN_ON_INV_CAPITAL","FY 2019","FY 2019","Currency=USD","Period=FY","BEST_FPERIOD_OVERRIDE=FY","FILING_STATUS=MR","FA_ADJUSTED=GAAP","Sort=A","Dates=H","DateFormat=P","Fill=—","Direction=H","UseDPDF=Y")/100</f>
        <v>2.7185000000000001E-2</v>
      </c>
      <c r="CV98" s="25">
        <f>_xll.BDH($C98,"RETURN_ON_INV_CAPITAL","FY 2020","FY 2020","Currency=USD","Period=FY","BEST_FPERIOD_OVERRIDE=FY","FILING_STATUS=MR","FA_ADJUSTED=GAAP","Sort=A","Dates=H","DateFormat=P","Fill=—","Direction=H","UseDPDF=Y")/100</f>
        <v>1.6326E-2</v>
      </c>
      <c r="CW98" s="25">
        <f>_xll.BDH($C98,"RETURN_ON_INV_CAPITAL","FY 2021","FY 2021","Currency=USD","Period=FY","BEST_FPERIOD_OVERRIDE=FY","FILING_STATUS=MR","FA_ADJUSTED=GAAP","Sort=A","Dates=H","DateFormat=P","Fill=—","Direction=H","UseDPDF=Y")/100</f>
        <v>2.1320000000000002E-2</v>
      </c>
      <c r="CX98" s="25">
        <f>_xll.BDH(C98,"RETURN_COM_EQY","FY 2022","FY 2022","Currency=USD","Period=FY","BEST_FPERIOD_OVERRIDE=FY","FILING_STATUS=MR","FA_ADJUSTED=GAAP","Sort=A","Dates=H","DateFormat=P","Fill=—","Direction=H","UseDPDF=Y")/100</f>
        <v>1.9786999999999999E-2</v>
      </c>
      <c r="CZ98" s="15">
        <f>_xll.BDH($C98,"RETURN_COM_EQY","FY 2019","FY 2019","Currency=USD","Period=FY","BEST_FPERIOD_OVERRIDE=FY","FILING_STATUS=MR","FA_ADJUSTED=GAAP","Sort=A","Dates=H","DateFormat=P","Fill=—","Direction=H","UseDPDF=Y")/100</f>
        <v>5.8480999999999998E-2</v>
      </c>
      <c r="DA98" s="15">
        <f>_xll.BDH($C98,"RETURN_COM_EQY","FY 2020","FY 2020","Currency=USD","Period=FY","BEST_FPERIOD_OVERRIDE=FY","FILING_STATUS=MR","FA_ADJUSTED=GAAP","Sort=A","Dates=H","DateFormat=P","Fill=—","Direction=H","UseDPDF=Y")/100</f>
        <v>2.1042000000000002E-2</v>
      </c>
      <c r="DB98" s="15">
        <f>_xll.BDH($C98,"RETURN_COM_EQY","FY 2021","FY 2021","Currency=USD","Period=FY","BEST_FPERIOD_OVERRIDE=FY","FILING_STATUS=MR","FA_ADJUSTED=GAAP","Sort=A","Dates=H","DateFormat=P","Fill=—","Direction=H","UseDPDF=Y")/100</f>
        <v>9.8879999999999996E-2</v>
      </c>
      <c r="DC98" s="25">
        <f>_xll.BDH(C98,"RETURN_COM_EQY","FY 2022","FY 2022","Currency=USD","Period=FY","BEST_FPERIOD_OVERRIDE=FY","FILING_STATUS=MR","FA_ADJUSTED=GAAP","Sort=A","Dates=H","DateFormat=P","Fill=—","Direction=H","UseDPDF=Y")</f>
        <v>1.9786999999999999</v>
      </c>
      <c r="DD98" s="15" t="e">
        <f ca="1">(_xll.BDP(C98,"BEST_ROE","best_fperiod_override=23Y"))/100</f>
        <v>#NAME?</v>
      </c>
      <c r="DF98" s="25" t="e">
        <f ca="1">(_xll.BDP($C98,"BEST_DIV_YLD","best_fperiod_override=19Y"))/100</f>
        <v>#NAME?</v>
      </c>
      <c r="DG98" s="25" t="e">
        <f ca="1">(_xll.BDP($C98,"BEST_DIV_YLD","best_fperiod_override=20Y"))/100</f>
        <v>#NAME?</v>
      </c>
      <c r="DH98" s="25" t="e">
        <f ca="1">(_xll.BDP($C98,"BEST_DIV_YLD","best_fperiod_override=21Y"))/100</f>
        <v>#NAME?</v>
      </c>
      <c r="DI98" s="25" t="e">
        <f ca="1">(_xll.BDP($C98,"BEST_DIV_YLD","best_fperiod_override=22Y"))/100</f>
        <v>#NAME?</v>
      </c>
      <c r="DJ98" s="25" t="e">
        <f ca="1">(_xll.BDP($C98,"BEST_DIV_YLD","best_fperiod_override=23Y"))/100</f>
        <v>#NAME?</v>
      </c>
      <c r="DL98" s="48" t="e" cm="1">
        <f t="array" aca="1" ref="DL98" ca="1">_xll.BDP($C98,$DL$12)/1000</f>
        <v>#NAME?</v>
      </c>
      <c r="DM98" s="48" t="e" cm="1">
        <f t="array" aca="1" ref="DM98" ca="1">_xll.BDP($C98,$DL$13)*1000</f>
        <v>#NAME?</v>
      </c>
      <c r="DN98" s="48" t="e">
        <f t="shared" ca="1" si="341"/>
        <v>#NAME?</v>
      </c>
      <c r="DO98" s="48" t="e" cm="1">
        <f t="array" aca="1" ref="DO98" ca="1">_xll.BDP($C98,$DL$15)*1000</f>
        <v>#NAME?</v>
      </c>
      <c r="DQ98" s="15" t="e" cm="1">
        <f t="array" aca="1" ref="DQ98" ca="1">_xll.BDP(C98,"WACC")</f>
        <v>#NAME?</v>
      </c>
      <c r="DR98" s="15" t="e" cm="1">
        <f t="array" aca="1" ref="DR98" ca="1">_xll.BDP(C98,"WACC_COST_EQUITY")</f>
        <v>#NAME?</v>
      </c>
      <c r="DS98" s="15" t="e" cm="1">
        <f t="array" aca="1" ref="DS98" ca="1">_xll.BDP(C98,"WACC_COST_EQUITY")</f>
        <v>#NAME?</v>
      </c>
      <c r="DU98" s="15" t="e" cm="1">
        <f t="array" aca="1" ref="DU98" ca="1">_xll.BDP(C98,"BEST_PE_RATIO")</f>
        <v>#NAME?</v>
      </c>
      <c r="DV98" s="15" t="e" cm="1">
        <f t="array" aca="1" ref="DV98" ca="1">_xll.BDP(C98,"FIVE_YR_AVG_PRICE_EARNINGS")</f>
        <v>#NAME?</v>
      </c>
      <c r="DW98" s="15" t="e" cm="1">
        <f t="array" aca="1" ref="DW98" ca="1">_xll.BDP(C98,"10_YEAR_MOVING_AVERAGE_PE")</f>
        <v>#NAME?</v>
      </c>
      <c r="DY98" s="15" t="e" cm="1">
        <f t="array" aca="1" ref="DY98" ca="1">_xll.BDP(C98,"BEST_CUR_EV_TO_EBITDA")</f>
        <v>#NAME?</v>
      </c>
      <c r="DZ98" s="15" t="e" cm="1">
        <f t="array" aca="1" ref="DZ98" ca="1">_xll.BDP(C98,"FIVE_YEAR_AVG_EV_TO_T12_EBITDA")</f>
        <v>#NAME?</v>
      </c>
      <c r="EB98" s="15" t="e" cm="1">
        <f t="array" aca="1" ref="EB98" ca="1">_xll.BDP(C98,"BEST_PX_BPS_RATIO")</f>
        <v>#NAME?</v>
      </c>
      <c r="EC98" s="15" t="e" cm="1">
        <f t="array" aca="1" ref="EC98" ca="1">_xll.BDP(C98,"FIVE_YEAR_AVG_PRICE_BOOK")</f>
        <v>#NAME?</v>
      </c>
      <c r="ED98" s="15" t="e" cm="1">
        <f t="array" aca="1" ref="ED98" ca="1">_xll.BDP(C98,"EV_TO_T12M_SALES")</f>
        <v>#NAME?</v>
      </c>
      <c r="EE98" s="15" t="e" cm="1">
        <f t="array" aca="1" ref="EE98" ca="1">_xll.BDP(C98,"AVERAGE_EV_TO_T12M_SALES")</f>
        <v>#NAME?</v>
      </c>
      <c r="EF98" s="15" t="e">
        <f ca="1">_xll.BDP(C98,"BEST_CURRENT_EV_BEST_SALES","best_fperiod_override=23Y")</f>
        <v>#NAME?</v>
      </c>
      <c r="EH98" s="15" t="e" cm="1">
        <f t="array" aca="1" ref="EH98" ca="1">_xll.BDP(C98,"CF_FREE_CASH_FLOW")</f>
        <v>#NAME?</v>
      </c>
      <c r="EI98" s="15" t="e" cm="1">
        <f t="array" aca="1" ref="EI98" ca="1">_xll.BDP(C98,"FREE_CASH_FLOW_YIELD")/100</f>
        <v>#NAME?</v>
      </c>
      <c r="EJ98" s="15" t="e" cm="1">
        <f t="array" aca="1" ref="EJ98" ca="1">_xll.BDP(C98,"TRAIL_12M_FREE_CASH_FLOW_PER_SH")</f>
        <v>#NAME?</v>
      </c>
      <c r="EL98" s="15" t="e" cm="1">
        <f t="array" aca="1" ref="EL98" ca="1">_xll.BDP(C98,"CF_CASH_FROM_OPER")</f>
        <v>#NAME?</v>
      </c>
      <c r="EM98" s="15" t="e" cm="1">
        <f t="array" aca="1" ref="EM98" ca="1">_xll.BDP(C98,"CF_CASH_FROM_INV_ACT")</f>
        <v>#NAME?</v>
      </c>
      <c r="EN98" s="15" t="e" cm="1">
        <f t="array" aca="1" ref="EN98" ca="1">_xll.BDP(C98,"CF_CASH_FROM_FNC_ACT")</f>
        <v>#NAME?</v>
      </c>
      <c r="EP98" s="15" t="e" cm="1">
        <f t="array" aca="1" ref="EP98" ca="1">_xll.BDP(C98,"TOT_ANALYST_REC")</f>
        <v>#NAME?</v>
      </c>
      <c r="EQ98" s="15" t="e" cm="1">
        <f t="array" aca="1" ref="EQ98" ca="1">_xll.BDP(C98,"TOT_BUY_REC")</f>
        <v>#NAME?</v>
      </c>
      <c r="ER98" s="15" t="e" cm="1">
        <f t="array" aca="1" ref="ER98" ca="1">_xll.BDP(C98,"TOT_HOLD_REC")</f>
        <v>#NAME?</v>
      </c>
      <c r="ES98" s="15" t="e" cm="1">
        <f t="array" aca="1" ref="ES98" ca="1">_xll.BDP(C98,"TOT_SELL_REC")</f>
        <v>#NAME?</v>
      </c>
      <c r="ET98" s="15" t="e" cm="1">
        <f t="array" aca="1" ref="ET98" ca="1">_xll.BDP(C98,"EQY_REC_CONS")</f>
        <v>#NAME?</v>
      </c>
      <c r="EV98" s="15" t="e" cm="1">
        <f t="array" aca="1" ref="EV98" ca="1">_xll.BDP(C98,"BEST_TARGET_HI")</f>
        <v>#NAME?</v>
      </c>
      <c r="EW98" s="15" t="e" cm="1">
        <f t="array" aca="1" ref="EW98" ca="1">_xll.BDP(C98,"BEST_TARGET_LO")</f>
        <v>#NAME?</v>
      </c>
      <c r="EX98" s="15" t="e" cm="1">
        <f t="array" aca="1" ref="EX98" ca="1">_xll.BDP(C98,"BEST_TARGET_MEDIAN")</f>
        <v>#NAME?</v>
      </c>
      <c r="EZ98" s="15" t="e" cm="1">
        <f t="array" aca="1" ref="EZ98" ca="1">_xll.BDP(C98,"BEST_TARGET_1WK_CHG")</f>
        <v>#NAME?</v>
      </c>
      <c r="FA98" s="15" t="e" cm="1">
        <f t="array" aca="1" ref="FA98" ca="1">_xll.BDP(C98,"BEST_TARGET_4WK_CHG")</f>
        <v>#NAME?</v>
      </c>
      <c r="FB98" s="15" t="e" cm="1">
        <f t="array" aca="1" ref="FB98" ca="1">_xll.BDP(C98,"BEST_TARGET_3MO_CHG")</f>
        <v>#NAME?</v>
      </c>
      <c r="FC98" s="15" t="e" cm="1">
        <f t="array" aca="1" ref="FC98" ca="1">_xll.BDP(C98,"BEST_TARGET_6MO_CHG")</f>
        <v>#NAME?</v>
      </c>
      <c r="FE98" s="15" t="e" cm="1">
        <f t="array" aca="1" ref="FE98" ca="1">_xll.BDP(C98,"ANNOUNCEMENT_DT")</f>
        <v>#NAME?</v>
      </c>
      <c r="FF98" s="15" t="e" cm="1">
        <f t="array" aca="1" ref="FF98" ca="1">_xll.BDP(C98,"EXPECTED_REPORT_DT")</f>
        <v>#NAME?</v>
      </c>
      <c r="FG98" s="15" t="e" cm="1">
        <f t="array" aca="1" ref="FG98" ca="1">_xll.BDP(C98,"EARNINGS_RELATED_IMPLIED_MOVE")</f>
        <v>#NAME?</v>
      </c>
      <c r="FI98" s="15" t="e" cm="1">
        <f t="array" aca="1" ref="FI98" ca="1">_xll.BDP(C98,"SALES_SURPRISE_LAST_QTR")</f>
        <v>#NAME?</v>
      </c>
      <c r="FJ98" s="15" t="e" cm="1">
        <f t="array" aca="1" ref="FJ98" ca="1">_xll.BDP(C98,"EPS_SURPRISE_LAST_QTR")</f>
        <v>#NAME?</v>
      </c>
      <c r="FL98" s="15" t="e">
        <f ca="1">(_xll.BDP(C98,"VOLUME_AVG_5D"))/1000</f>
        <v>#NAME?</v>
      </c>
      <c r="FM98" s="15" t="e">
        <f ca="1">(_xll.BDP(C98,"VOLUME_AVG_3M"))/1000</f>
        <v>#NAME?</v>
      </c>
      <c r="FN98" s="15" t="e">
        <f ca="1">(_xll.BDP(C98,"VOLUME_AVG_6M"))/1000</f>
        <v>#NAME?</v>
      </c>
      <c r="FP98" s="15" t="e" cm="1">
        <f t="array" aca="1" ref="FP98" ca="1">_xll.BDP(C98,"CIE_DES")</f>
        <v>#NAME?</v>
      </c>
      <c r="FQ98" s="15" t="s">
        <v>923</v>
      </c>
      <c r="FS98" s="15" t="e" cm="1">
        <f t="array" aca="1" ref="FS98" ca="1">_xll.BDP(C98,"HIGH_52WEEK")</f>
        <v>#NAME?</v>
      </c>
      <c r="FT98" s="15" t="e" cm="1">
        <f t="array" aca="1" ref="FT98" ca="1">_xll.BDP(C98,"LOW_52WEEK")</f>
        <v>#NAME?</v>
      </c>
      <c r="FV98" s="15" t="e" cm="1">
        <f t="array" aca="1" ref="FV98" ca="1">_xll.BDP(C98,"CHG_PCT_WTD")</f>
        <v>#NAME?</v>
      </c>
      <c r="FW98" s="15" t="e" cm="1">
        <f t="array" aca="1" ref="FW98" ca="1">_xll.BDP(C98,"CHG_PCT_MTD")</f>
        <v>#NAME?</v>
      </c>
      <c r="FX98" s="15" t="e" cm="1">
        <f t="array" aca="1" ref="FX98" ca="1">_xll.BDP(C98,"CHG_PCT_YTD")</f>
        <v>#NAME?</v>
      </c>
      <c r="FY98" s="15" t="e" cm="1">
        <f t="array" aca="1" ref="FY98" ca="1">_xll.BDP(C98,"CHG_PCT_1YR")</f>
        <v>#NAME?</v>
      </c>
      <c r="GA98" s="15" t="e">
        <f ca="1">_xll.BDP($C98,"BEST_NET_DEBT","best_fperiod_override=19Y")</f>
        <v>#NAME?</v>
      </c>
      <c r="GB98" s="15" t="e">
        <f ca="1">_xll.BDP($C98,"BEST_NET_DEBT","best_fperiod_override=20Y")</f>
        <v>#NAME?</v>
      </c>
      <c r="GC98" s="15" t="e">
        <f ca="1">_xll.BDP($C98,"BEST_NET_DEBT","best_fperiod_override=21Y")</f>
        <v>#NAME?</v>
      </c>
      <c r="GD98" s="15" t="e">
        <f ca="1">_xll.BDP($C98,"BEST_NET_DEBT","best_fperiod_override=22Y")</f>
        <v>#NAME?</v>
      </c>
      <c r="GE98" s="15" t="e">
        <f ca="1">_xll.BDP($C98,"BEST_NET_DEBT","best_fperiod_override=23Y")</f>
        <v>#NAME?</v>
      </c>
      <c r="GG98" s="15" t="e">
        <f t="shared" ca="1" si="342"/>
        <v>#NAME?</v>
      </c>
      <c r="GH98" s="15" t="e">
        <f t="shared" ca="1" si="343"/>
        <v>#NAME?</v>
      </c>
      <c r="GI98" s="15" t="e">
        <f t="shared" ca="1" si="344"/>
        <v>#NAME?</v>
      </c>
      <c r="GJ98" s="15" t="e">
        <f t="shared" ca="1" si="345"/>
        <v>#NAME?</v>
      </c>
      <c r="GK98" s="15" t="e">
        <f t="shared" ca="1" si="346"/>
        <v>#NAME?</v>
      </c>
      <c r="GM98" s="15" t="e" cm="1">
        <f t="array" aca="1" ref="GM98" ca="1">_xll.BDP(C98,"NET_DEBT_TO_EBITDA")</f>
        <v>#NAME?</v>
      </c>
      <c r="GN98" s="15" t="e" cm="1">
        <f t="array" aca="1" ref="GN98" ca="1">_xll.BDP(C98,"EBIT_TO_INT_EXP")</f>
        <v>#NAME?</v>
      </c>
      <c r="GO98" s="15" t="e" cm="1">
        <f t="array" aca="1" ref="GO98" ca="1">_xll.BDP(C98,"TOT_DEBT_TO_TOT_EQY")</f>
        <v>#NAME?</v>
      </c>
      <c r="GP98" s="15" t="e" cm="1">
        <f t="array" aca="1" ref="GP98" ca="1">_xll.BDP(C98,"TOT_DEBT_TO_TOT_ASSET")</f>
        <v>#NAME?</v>
      </c>
      <c r="GQ98" s="15" t="e" cm="1">
        <f t="array" aca="1" ref="GQ98" ca="1">_xll.BDP(C98,"ALTMAN_Z_SCORE")</f>
        <v>#NAME?</v>
      </c>
      <c r="GR98" s="15" t="e" cm="1">
        <f t="array" aca="1" ref="GR98" ca="1">_xll.BDP(C98,"CASH_%_CURRENT_MARKET_CAP")</f>
        <v>#NAME?</v>
      </c>
      <c r="GS98" s="15" t="e" cm="1">
        <f t="array" aca="1" ref="GS98" ca="1">_xll.BDP(C98,"CASH_TO_TOT_ASSET")</f>
        <v>#NAME?</v>
      </c>
      <c r="GU98" s="15" t="e" cm="1">
        <f t="array" aca="1" ref="GU98" ca="1">_xll.BDP(C98,"BOARD_SIZE")</f>
        <v>#NAME?</v>
      </c>
      <c r="GV98" s="15" t="e" cm="1">
        <f t="array" aca="1" ref="GV98" ca="1">_xll.BDP(C98,"PCT_INDEPENDENT_DIRECTORS")</f>
        <v>#NAME?</v>
      </c>
      <c r="GW98" s="15" t="e" cm="1">
        <f t="array" aca="1" ref="GW98" ca="1">_xll.BDP(C98,"BOARD_MEETING_ATTENDANCE_PCT")</f>
        <v>#NAME?</v>
      </c>
      <c r="GX98" s="15" t="e" cm="1">
        <f t="array" aca="1" ref="GX98" ca="1">_xll.BDP(C98,"BOARD_MEETINGS_PER_YR")</f>
        <v>#NAME?</v>
      </c>
      <c r="GY98" s="15" t="e" cm="1">
        <f t="array" aca="1" ref="GY98" ca="1">_xll.BDP(C98,"NUMBER_OF_WOMEN_ON_BOARD")</f>
        <v>#NAME?</v>
      </c>
      <c r="GZ98" s="15" t="e" cm="1">
        <f t="array" aca="1" ref="GZ98" ca="1">_xll.BDP(C98,"BOARD_AVERAGE_TENURE")</f>
        <v>#NAME?</v>
      </c>
      <c r="HA98" s="15" t="e" cm="1">
        <f t="array" aca="1" ref="HA98" ca="1">_xll.BDP(C98,"BOARD_AVERAGE_AGE")</f>
        <v>#NAME?</v>
      </c>
      <c r="HC98" s="15" t="e" cm="1">
        <f t="array" aca="1" ref="HC98" ca="1">_xll.BDP(C98,"TOT_COMP_AW_TO_CEO_&amp;_EQUIV")</f>
        <v>#NAME?</v>
      </c>
      <c r="HD98" s="15" t="e" cm="1">
        <f t="array" aca="1" ref="HD98" ca="1">_xll.BDP(C98,"TOT_COMPENSATION_AW_TO_EXECS")</f>
        <v>#NAME?</v>
      </c>
      <c r="HE98" s="15" t="e" cm="1">
        <f t="array" aca="1" ref="HE98" ca="1">_xll.BDP(C98,"CF_STOCK_BASED_COMPENSATION")</f>
        <v>#NAME?</v>
      </c>
      <c r="HF98" s="15" t="e" cm="1">
        <f t="array" aca="1" ref="HF98" ca="1">_xll.BDP(C98,"AVERAGE_BOD_TOTAL_COMPENSATION")</f>
        <v>#NAME?</v>
      </c>
      <c r="HH98" s="15" t="e" cm="1">
        <f t="array" aca="1" ref="HH98" ca="1">_xll.BDP(C98,"ISS_QUALITYSCORE")</f>
        <v>#NAME?</v>
      </c>
      <c r="HK98" s="15" t="e" cm="1">
        <f t="array" aca="1" ref="HK98" ca="1">_xll.BDP(C98,"EQY_SH_OUT")</f>
        <v>#NAME?</v>
      </c>
      <c r="HL98" s="15" t="e">
        <f t="shared" ca="1" si="347"/>
        <v>#NAME?</v>
      </c>
      <c r="HN98" s="15">
        <v>8.5</v>
      </c>
      <c r="HO98" s="15">
        <v>2</v>
      </c>
      <c r="HP98" s="39" t="e">
        <f t="shared" ca="1" si="348"/>
        <v>#NAME?</v>
      </c>
      <c r="HQ98" s="15" t="e">
        <f t="shared" ca="1" si="349"/>
        <v>#NAME?</v>
      </c>
      <c r="HS98" s="15" t="e">
        <f t="shared" ca="1" si="370"/>
        <v>#NAME?</v>
      </c>
      <c r="HU98" s="15" t="e">
        <f t="shared" ca="1" si="350"/>
        <v>#NAME?</v>
      </c>
      <c r="HW98" s="15" t="e">
        <f t="shared" ca="1" si="371"/>
        <v>#NAME?</v>
      </c>
      <c r="HY98" s="39" t="e">
        <f t="shared" ca="1" si="351"/>
        <v>#NAME?</v>
      </c>
      <c r="IA98" s="15" t="e">
        <f t="shared" ca="1" si="352"/>
        <v>#NAME?</v>
      </c>
      <c r="IB98" s="15" t="e">
        <f t="shared" ca="1" si="353"/>
        <v>#NAME?</v>
      </c>
      <c r="IC98" s="15" t="e">
        <f t="shared" ca="1" si="354"/>
        <v>#NAME?</v>
      </c>
      <c r="ID98" s="15" t="e">
        <f t="shared" ca="1" si="355"/>
        <v>#NAME?</v>
      </c>
      <c r="IE98" s="39" t="e">
        <f t="shared" ca="1" si="356"/>
        <v>#NAME?</v>
      </c>
      <c r="IF98" s="39">
        <f t="shared" si="357"/>
        <v>17.332352938764384</v>
      </c>
      <c r="IG98" s="39" t="e">
        <f t="shared" ca="1" si="358"/>
        <v>#NAME?</v>
      </c>
      <c r="II98" s="15">
        <f t="shared" si="372"/>
        <v>79</v>
      </c>
    </row>
    <row r="99" spans="1:243">
      <c r="A99" s="15">
        <f t="shared" si="373"/>
        <v>79</v>
      </c>
      <c r="B99" s="15" t="s">
        <v>162</v>
      </c>
      <c r="C99" s="15" t="s">
        <v>565</v>
      </c>
      <c r="D99" s="15" t="s">
        <v>161</v>
      </c>
      <c r="E99" s="15" t="str">
        <f t="shared" si="306"/>
        <v>D1OC34</v>
      </c>
      <c r="F99" s="15">
        <f t="shared" si="307"/>
        <v>79</v>
      </c>
      <c r="G99" s="15" t="str">
        <f t="shared" si="308"/>
        <v>DocuSign Inc</v>
      </c>
      <c r="H99" s="24">
        <v>4.1811000000000002E-4</v>
      </c>
      <c r="I99" s="15" t="e" cm="1">
        <f t="array" aca="1" ref="I99" ca="1">_xll.BDP(C99,"GICS_SECTOR_NAME")</f>
        <v>#NAME?</v>
      </c>
      <c r="J99" s="15" t="e">
        <f t="shared" ca="1" si="309"/>
        <v>#NAME?</v>
      </c>
      <c r="K99" s="46" t="e" cm="1">
        <f t="array" aca="1" ref="K99" ca="1">_xll.BDP(C99,"BEST_PE_RATIO")</f>
        <v>#NAME?</v>
      </c>
      <c r="L99" s="46" t="e" cm="1">
        <f t="array" aca="1" ref="L99" ca="1">_xll.BDP(C99,"px_last")</f>
        <v>#NAME?</v>
      </c>
      <c r="M99" s="15" t="e" cm="1">
        <f t="array" aca="1" ref="M99" ca="1">_xll.BDP(C99,"COUNTRY_FULL_NAME")</f>
        <v>#NAME?</v>
      </c>
      <c r="N99" s="15" t="e" cm="1">
        <f t="array" aca="1" ref="N99" ca="1">_xll.BDP(C99,"px_last")</f>
        <v>#NAME?</v>
      </c>
      <c r="O99" s="15" t="e" cm="1">
        <f t="array" aca="1" ref="O99" ca="1">_xll.BDP(C99,"CRNCY")</f>
        <v>#NAME?</v>
      </c>
      <c r="Q99" s="15" t="e" cm="1">
        <f t="array" aca="1" ref="Q99" ca="1">_xll.BDP(C99,"GICS_SECTOR_NAME")</f>
        <v>#NAME?</v>
      </c>
      <c r="R99" s="15" t="e" cm="1">
        <f t="array" aca="1" ref="R99" ca="1">_xll.BDP(C99,"GICS_INDUSTRY_NAME")</f>
        <v>#NAME?</v>
      </c>
      <c r="S99" s="15" t="e" cm="1">
        <f t="array" aca="1" ref="S99" ca="1">_xll.BDP(C99,"GICS_INDUSTRY_GROUP_NAME")</f>
        <v>#NAME?</v>
      </c>
      <c r="T99" s="15" t="e" cm="1">
        <f t="array" aca="1" ref="T99" ca="1">_xll.BDP(C99,"GICS_SUB_INDUSTRY_NAME")</f>
        <v>#NAME?</v>
      </c>
      <c r="U99" s="15" t="s">
        <v>1521</v>
      </c>
      <c r="V99" s="15" t="str">
        <f>_xll.BDH(C99,"SALES_REV_TURN","FY 2009","FY 2009","Currency=USD","Period=FY","BEST_FPERIOD_OVERRIDE=FY","FILING_STATUS=MR","SCALING_FORMAT=MLN","FA_ADJUSTED=Adjusted","Sort=A","Dates=H","DateFormat=P","Fill=—","Direction=H","UseDPDF=Y")</f>
        <v>—</v>
      </c>
      <c r="W99" s="15">
        <f>_xll.BDH(C99,"SALES_REV_TURN","FY 2019","FY 2019","Currency=USD","Period=FY","BEST_FPERIOD_OVERRIDE=FY","FILING_STATUS=MR","SCALING_FORMAT=MLN","FA_ADJUSTED=Adjusted","Sort=A","Dates=H","DateFormat=P","Fill=—","Direction=H","UseDPDF=Y")</f>
        <v>700.96900000000005</v>
      </c>
      <c r="X99" s="15">
        <f>_xll.BDH(C99,"SALES_REV_TURN","FY 2020","FY 2020","Currency=USD","Period=FY","BEST_FPERIOD_OVERRIDE=FY","FILING_STATUS=MR","SCALING_FORMAT=MLN","FA_ADJUSTED=Adjusted","Sort=A","Dates=H","DateFormat=P","Fill=—","Direction=H","UseDPDF=Y")</f>
        <v>973.971</v>
      </c>
      <c r="Y99" s="15">
        <f>_xll.BDH(C99,"SALES_REV_TURN","FY 2021","FY 2021","Currency=USD","Period=FY","BEST_FPERIOD_OVERRIDE=FY","FILING_STATUS=MR","SCALING_FORMAT=MLN","FA_ADJUSTED=Adjusted","Sort=A","Dates=H","DateFormat=P","Fill=—","Direction=H","UseDPDF=Y")</f>
        <v>1453.047</v>
      </c>
      <c r="Z99" s="15">
        <f>_xll.BDH(C99,"SALES_REV_TURN","FY 2022","FY 2022","Currency=USD","Period=FY","BEST_FPERIOD_OVERRIDE=FY","FILING_STATUS=MR","SCALING_FORMAT=MLN","FA_ADJUSTED=Adjusted","Sort=A","Dates=H","DateFormat=P","Fill=—","Direction=H","UseDPDF=Y")</f>
        <v>2107.2130000000002</v>
      </c>
      <c r="AA99" s="15" t="e">
        <f ca="1">+_xll.BDP($C99,AA$15,"BEST_FPERIOD_OVERRIDE="&amp;AA$16)</f>
        <v>#NAME?</v>
      </c>
      <c r="AB99" s="15" t="e">
        <f ca="1">+_xll.BDP($C99,AB$15,"BEST_FPERIOD_OVERRIDE="&amp;AB$16)</f>
        <v>#NAME?</v>
      </c>
      <c r="AC99" s="15" t="e">
        <f ca="1">+_xll.BDP($C99,AC$15,"BEST_FPERIOD_OVERRIDE="&amp;AC$16)</f>
        <v>#NAME?</v>
      </c>
      <c r="AD99" s="15" t="e">
        <f ca="1">+_xll.BDP($C99,AD$15,"BEST_FPERIOD_OVERRIDE="&amp;AD$16)</f>
        <v>#NAME?</v>
      </c>
      <c r="AF99" s="25">
        <f t="shared" si="310"/>
        <v>0.38946372806786034</v>
      </c>
      <c r="AG99" s="25">
        <f t="shared" si="311"/>
        <v>0.49187912165762637</v>
      </c>
      <c r="AH99" s="25">
        <f t="shared" si="312"/>
        <v>0.45020291841901883</v>
      </c>
      <c r="AI99" s="25" t="e">
        <f t="shared" ca="1" si="313"/>
        <v>#NAME?</v>
      </c>
      <c r="AJ99" s="25" t="e">
        <f t="shared" ca="1" si="314"/>
        <v>#NAME?</v>
      </c>
      <c r="AK99" s="25" t="e">
        <f t="shared" ca="1" si="315"/>
        <v>#NAME?</v>
      </c>
      <c r="AL99" s="25" t="e">
        <f t="shared" ca="1" si="359"/>
        <v>#NAME?</v>
      </c>
      <c r="AM99" s="25" t="e">
        <f t="shared" ca="1" si="316"/>
        <v>#NAME?</v>
      </c>
      <c r="AN99" s="25" t="e">
        <f t="shared" si="317"/>
        <v>#VALUE!</v>
      </c>
      <c r="AP99" s="15" t="str">
        <f>_xll.BDH(C99,"EBITDA","FY 2009","FY 2009","Currency=USD","Period=FY","BEST_FPERIOD_OVERRIDE=FY","FILING_STATUS=MR","SCALING_FORMAT=MLN","FA_ADJUSTED=Adjusted","Sort=A","Dates=H","DateFormat=P","Fill=—","Direction=H","UseDPDF=Y")</f>
        <v>—</v>
      </c>
      <c r="AQ99" s="15">
        <f>_xll.BDH(C99,"EBITDA","FY 2019","FY 2019","Currency=USD","Period=FY","BEST_FPERIOD_OVERRIDE=FY","FILING_STATUS=MR","SCALING_FORMAT=MLN","FA_ADJUSTED=Adjusted","Sort=A","Dates=H","DateFormat=P","Fill=—","Direction=H","UseDPDF=Y")</f>
        <v>-386.52800000000002</v>
      </c>
      <c r="AR99" s="15">
        <f>_xll.BDH(C99,"EBITDA","FY 2020","FY 2020","Currency=USD","Period=FY","BEST_FPERIOD_OVERRIDE=FY","FILING_STATUS=MR","SCALING_FORMAT=MLN","FA_ADJUSTED=Adjusted","Sort=A","Dates=H","DateFormat=P","Fill=—","Direction=H","UseDPDF=Y")</f>
        <v>-116.837</v>
      </c>
      <c r="AS99" s="15">
        <f>_xll.BDH(C99,"EBITDA","FY 2021","FY 2021","Currency=USD","Period=FY","BEST_FPERIOD_OVERRIDE=FY","FILING_STATUS=MR","SCALING_FORMAT=MLN","FA_ADJUSTED=Adjusted","Sort=A","Dates=H","DateFormat=P","Fill=—","Direction=H","UseDPDF=Y")</f>
        <v>-60.768999999999998</v>
      </c>
      <c r="AT99" s="15">
        <f>_xll.BDH(C99,"EBITDA","FY 2022","FY 2022","Currency=USD","Period=FY","BEST_FPERIOD_OVERRIDE=FY","FILING_STATUS=MR","SCALING_FORMAT=MLN","FA_ADJUSTED=Adjusted","Sort=A","Dates=H","DateFormat=P","Fill=—","Direction=H","UseDPDF=Y")</f>
        <v>59.914999999999999</v>
      </c>
      <c r="AU99" s="15" t="e">
        <f ca="1">+_xll.BDP($C99,AU$15,"BEST_FPERIOD_OVERRIDE="&amp;AU$16)</f>
        <v>#NAME?</v>
      </c>
      <c r="AV99" s="15" t="e">
        <f ca="1">+_xll.BDP($C99,AV$15,"BEST_FPERIOD_OVERRIDE="&amp;AV$16)</f>
        <v>#NAME?</v>
      </c>
      <c r="AW99" s="15" t="e">
        <f ca="1">+_xll.BDP($C99,AW$15,"BEST_FPERIOD_OVERRIDE="&amp;AW$16)</f>
        <v>#NAME?</v>
      </c>
      <c r="AX99" s="15" t="e">
        <f ca="1">+_xll.BDP($C99,AX$15,"BEST_FPERIOD_OVERRIDE="&amp;AX$16)</f>
        <v>#NAME?</v>
      </c>
      <c r="AZ99" s="25">
        <f t="shared" si="318"/>
        <v>-0.69772694345558406</v>
      </c>
      <c r="BA99" s="25">
        <f t="shared" si="319"/>
        <v>-0.47988222908838818</v>
      </c>
      <c r="BB99" s="25">
        <f t="shared" si="320"/>
        <v>-1.9859467820763876</v>
      </c>
      <c r="BC99" s="25" t="e">
        <f t="shared" ca="1" si="321"/>
        <v>#NAME?</v>
      </c>
      <c r="BD99" s="25" t="e">
        <f t="shared" ca="1" si="322"/>
        <v>#NAME?</v>
      </c>
      <c r="BE99" s="25" t="e">
        <f t="shared" ca="1" si="323"/>
        <v>#NAME?</v>
      </c>
      <c r="BF99" s="25" t="e">
        <f t="shared" ca="1" si="360"/>
        <v>#NAME?</v>
      </c>
      <c r="BG99" s="25" t="e">
        <f t="shared" ca="1" si="324"/>
        <v>#NAME?</v>
      </c>
      <c r="BH99" s="25" t="e">
        <f t="shared" si="325"/>
        <v>#VALUE!</v>
      </c>
      <c r="BJ99" s="25">
        <f t="shared" si="326"/>
        <v>-0.55141953495803664</v>
      </c>
      <c r="BK99" s="25">
        <f t="shared" si="327"/>
        <v>-0.11995942384321505</v>
      </c>
      <c r="BL99" s="25">
        <f t="shared" si="328"/>
        <v>-4.1821771766501703E-2</v>
      </c>
      <c r="BM99" s="25">
        <f t="shared" si="329"/>
        <v>2.8433290796896181E-2</v>
      </c>
      <c r="BN99" s="25" t="e">
        <f t="shared" ca="1" si="330"/>
        <v>#NAME?</v>
      </c>
      <c r="BO99" s="25" t="e">
        <f t="shared" ca="1" si="331"/>
        <v>#NAME?</v>
      </c>
      <c r="BP99" s="25" t="e">
        <f t="shared" ca="1" si="331"/>
        <v>#NAME?</v>
      </c>
      <c r="BQ99" s="25" t="e">
        <f t="shared" ca="1" si="332"/>
        <v>#NAME?</v>
      </c>
      <c r="BR99" s="15" t="str">
        <f>_xll.BDH(C99,"EARN_FOR_COMMON","FY 2009","FY 2009","Currency=USD","Period=FY","BEST_FPERIOD_OVERRIDE=FY","FILING_STATUS=MR","SCALING_FORMAT=MLN","FA_ADJUSTED=Adjusted","Sort=A","Dates=H","DateFormat=P","Fill=—","Direction=H","UseDPDF=Y")</f>
        <v>—</v>
      </c>
      <c r="BS99" s="15">
        <f>_xll.BDH(C99,"EARN_FOR_COMMON","FY 2019","FY 2019","Currency=USD","Period=FY","BEST_FPERIOD_OVERRIDE=FY","FILING_STATUS=MR","SCALING_FORMAT=MLN","FA_ADJUSTED=Adjusted","Sort=A","Dates=H","DateFormat=P","Fill=—","Direction=H","UseDPDF=Y")</f>
        <v>-432.49430000000001</v>
      </c>
      <c r="BT99" s="15">
        <f>_xll.BDH(C99,"EARN_FOR_COMMON","FY 2020","FY 2020","Currency=USD","Period=FY","BEST_FPERIOD_OVERRIDE=FY","FILING_STATUS=MR","SCALING_FORMAT=MLN","FA_ADJUSTED=Adjusted","Sort=A","Dates=H","DateFormat=P","Fill=—","Direction=H","UseDPDF=Y")</f>
        <v>-208.35900000000001</v>
      </c>
      <c r="BU99" s="15">
        <f>_xll.BDH(C99,"EARN_FOR_COMMON","FY 2021","FY 2021","Currency=USD","Period=FY","BEST_FPERIOD_OVERRIDE=FY","FILING_STATUS=MR","SCALING_FORMAT=MLN","FA_ADJUSTED=Adjusted","Sort=A","Dates=H","DateFormat=P","Fill=—","Direction=H","UseDPDF=Y")</f>
        <v>-210.31290000000001</v>
      </c>
      <c r="BV99" s="15">
        <f>_xll.BDH(C99,"EARN_FOR_COMMON","FY 2022","FY 2022","Currency=USD","Period=FY","BEST_FPERIOD_OVERRIDE=FY","FILING_STATUS=MR","SCALING_FORMAT=MLN","FA_ADJUSTED=Adjusted","Sort=A","Dates=H","DateFormat=P","Fill=—","Direction=H","UseDPDF=Y")</f>
        <v>-69.760000000000005</v>
      </c>
      <c r="BW99" s="15" t="e">
        <f ca="1">+_xll.BDP($C99,BW$15,"BEST_FPERIOD_OVERRIDE="&amp;BW$16)</f>
        <v>#NAME?</v>
      </c>
      <c r="BX99" s="15" t="e">
        <f ca="1">+_xll.BDP($C99,BX$15,"BEST_FPERIOD_OVERRIDE="&amp;BX$16)</f>
        <v>#NAME?</v>
      </c>
      <c r="BY99" s="15" t="e">
        <f ca="1">+_xll.BDP($C99,BY$15,"BEST_FPERIOD_OVERRIDE="&amp;BY$16)</f>
        <v>#NAME?</v>
      </c>
      <c r="BZ99" s="15" t="e">
        <f ca="1">+_xll.BDP($C99,BZ$15,"BEST_FPERIOD_OVERRIDE="&amp;BZ$16)</f>
        <v>#NAME?</v>
      </c>
      <c r="CB99" s="25">
        <f t="shared" si="333"/>
        <v>-0.51823873748162685</v>
      </c>
      <c r="CC99" s="25">
        <f t="shared" si="334"/>
        <v>9.3775646840310589E-3</v>
      </c>
      <c r="CD99" s="25">
        <f t="shared" si="335"/>
        <v>-0.66830375122020569</v>
      </c>
      <c r="CE99" s="25" t="e">
        <f t="shared" ca="1" si="336"/>
        <v>#NAME?</v>
      </c>
      <c r="CF99" s="25" t="e">
        <f t="shared" ca="1" si="337"/>
        <v>#NAME?</v>
      </c>
      <c r="CG99" s="25" t="e">
        <f t="shared" ca="1" si="338"/>
        <v>#NAME?</v>
      </c>
      <c r="CH99" s="25" t="e">
        <f t="shared" ca="1" si="361"/>
        <v>#NAME?</v>
      </c>
      <c r="CI99" s="25" t="e">
        <f t="shared" ca="1" si="339"/>
        <v>#NAME?</v>
      </c>
      <c r="CJ99" s="25" t="e">
        <f t="shared" si="340"/>
        <v>#VALUE!</v>
      </c>
      <c r="CM99" s="25">
        <f t="shared" si="362"/>
        <v>-0.61699490277030788</v>
      </c>
      <c r="CN99" s="25">
        <f t="shared" si="363"/>
        <v>-0.21392731405760543</v>
      </c>
      <c r="CO99" s="25">
        <f t="shared" si="364"/>
        <v>-0.14473922729271663</v>
      </c>
      <c r="CP99" s="25">
        <f t="shared" si="365"/>
        <v>-3.3105338662963828E-2</v>
      </c>
      <c r="CQ99" s="25" t="e">
        <f t="shared" ca="1" si="366"/>
        <v>#NAME?</v>
      </c>
      <c r="CR99" s="25" t="e">
        <f t="shared" ca="1" si="367"/>
        <v>#NAME?</v>
      </c>
      <c r="CS99" s="25" t="e">
        <f t="shared" ca="1" si="368"/>
        <v>#NAME?</v>
      </c>
      <c r="CT99" s="15" t="e">
        <f t="shared" ca="1" si="369"/>
        <v>#NAME?</v>
      </c>
      <c r="CU99" s="25">
        <f>_xll.BDH($C99,"RETURN_ON_INV_CAPITAL","FY 2019","FY 2019","Currency=USD","Period=FY","BEST_FPERIOD_OVERRIDE=FY","FILING_STATUS=MR","FA_ADJUSTED=GAAP","Sort=A","Dates=H","DateFormat=P","Fill=—","Direction=H","UseDPDF=Y")/100</f>
        <v>-0.67340599999999995</v>
      </c>
      <c r="CV99" s="25">
        <f>_xll.BDH($C99,"RETURN_ON_INV_CAPITAL","FY 2020","FY 2020","Currency=USD","Period=FY","BEST_FPERIOD_OVERRIDE=FY","FILING_STATUS=MR","FA_ADJUSTED=GAAP","Sort=A","Dates=H","DateFormat=P","Fill=—","Direction=H","UseDPDF=Y")/100</f>
        <v>-0.17830300000000002</v>
      </c>
      <c r="CW99" s="25">
        <f>_xll.BDH($C99,"RETURN_ON_INV_CAPITAL","FY 2021","FY 2021","Currency=USD","Period=FY","BEST_FPERIOD_OVERRIDE=FY","FILING_STATUS=MR","FA_ADJUSTED=GAAP","Sort=A","Dates=H","DateFormat=P","Fill=—","Direction=H","UseDPDF=Y")/100</f>
        <v>-0.16361999999999999</v>
      </c>
      <c r="CX99" s="25">
        <f>_xll.BDH(C99,"RETURN_COM_EQY","FY 2022","FY 2022","Currency=USD","Period=FY","BEST_FPERIOD_OVERRIDE=FY","FILING_STATUS=MR","FA_ADJUSTED=GAAP","Sort=A","Dates=H","DateFormat=P","Fill=—","Direction=H","UseDPDF=Y")/100</f>
        <v>-0.23277200000000001</v>
      </c>
      <c r="CZ99" s="15" t="e">
        <f>_xll.BDH($C99,"RETURN_COM_EQY","FY 2019","FY 2019","Currency=USD","Period=FY","BEST_FPERIOD_OVERRIDE=FY","FILING_STATUS=MR","FA_ADJUSTED=GAAP","Sort=A","Dates=H","DateFormat=P","Fill=—","Direction=H","UseDPDF=Y")/100</f>
        <v>#VALUE!</v>
      </c>
      <c r="DA99" s="15">
        <f>_xll.BDH($C99,"RETURN_COM_EQY","FY 2020","FY 2020","Currency=USD","Period=FY","BEST_FPERIOD_OVERRIDE=FY","FILING_STATUS=MR","FA_ADJUSTED=GAAP","Sort=A","Dates=H","DateFormat=P","Fill=—","Direction=H","UseDPDF=Y")/100</f>
        <v>-0.35902600000000001</v>
      </c>
      <c r="DB99" s="15">
        <f>_xll.BDH($C99,"RETURN_COM_EQY","FY 2021","FY 2021","Currency=USD","Period=FY","BEST_FPERIOD_OVERRIDE=FY","FILING_STATUS=MR","FA_ADJUSTED=GAAP","Sort=A","Dates=H","DateFormat=P","Fill=—","Direction=H","UseDPDF=Y")/100</f>
        <v>-0.55791100000000005</v>
      </c>
      <c r="DC99" s="25">
        <f>_xll.BDH(C99,"RETURN_COM_EQY","FY 2022","FY 2022","Currency=USD","Period=FY","BEST_FPERIOD_OVERRIDE=FY","FILING_STATUS=MR","FA_ADJUSTED=GAAP","Sort=A","Dates=H","DateFormat=P","Fill=—","Direction=H","UseDPDF=Y")</f>
        <v>-23.277200000000001</v>
      </c>
      <c r="DD99" s="15" t="e">
        <f ca="1">(_xll.BDP(C99,"BEST_ROE","best_fperiod_override=23Y"))/100</f>
        <v>#NAME?</v>
      </c>
      <c r="DF99" s="25" t="e">
        <f ca="1">(_xll.BDP($C99,"BEST_DIV_YLD","best_fperiod_override=19Y"))/100</f>
        <v>#NAME?</v>
      </c>
      <c r="DG99" s="25" t="e">
        <f ca="1">(_xll.BDP($C99,"BEST_DIV_YLD","best_fperiod_override=20Y"))/100</f>
        <v>#NAME?</v>
      </c>
      <c r="DH99" s="25" t="e">
        <f ca="1">(_xll.BDP($C99,"BEST_DIV_YLD","best_fperiod_override=21Y"))/100</f>
        <v>#NAME?</v>
      </c>
      <c r="DI99" s="25" t="e">
        <f ca="1">(_xll.BDP($C99,"BEST_DIV_YLD","best_fperiod_override=22Y"))/100</f>
        <v>#NAME?</v>
      </c>
      <c r="DJ99" s="25" t="e">
        <f ca="1">(_xll.BDP($C99,"BEST_DIV_YLD","best_fperiod_override=23Y"))/100</f>
        <v>#NAME?</v>
      </c>
      <c r="DL99" s="48" t="e" cm="1">
        <f t="array" aca="1" ref="DL99" ca="1">_xll.BDP($C99,$DL$12)/1000</f>
        <v>#NAME?</v>
      </c>
      <c r="DM99" s="48" t="e" cm="1">
        <f t="array" aca="1" ref="DM99" ca="1">_xll.BDP($C99,$DL$13)*1000</f>
        <v>#NAME?</v>
      </c>
      <c r="DN99" s="48" t="e">
        <f t="shared" ca="1" si="341"/>
        <v>#NAME?</v>
      </c>
      <c r="DO99" s="48" t="e" cm="1">
        <f t="array" aca="1" ref="DO99" ca="1">_xll.BDP($C99,$DL$15)*1000</f>
        <v>#NAME?</v>
      </c>
      <c r="DQ99" s="15" t="e" cm="1">
        <f t="array" aca="1" ref="DQ99" ca="1">_xll.BDP(C99,"WACC")</f>
        <v>#NAME?</v>
      </c>
      <c r="DR99" s="15" t="e" cm="1">
        <f t="array" aca="1" ref="DR99" ca="1">_xll.BDP(C99,"WACC_COST_EQUITY")</f>
        <v>#NAME?</v>
      </c>
      <c r="DS99" s="15" t="e" cm="1">
        <f t="array" aca="1" ref="DS99" ca="1">_xll.BDP(C99,"WACC_COST_EQUITY")</f>
        <v>#NAME?</v>
      </c>
      <c r="DU99" s="15" t="e" cm="1">
        <f t="array" aca="1" ref="DU99" ca="1">_xll.BDP(C99,"BEST_PE_RATIO")</f>
        <v>#NAME?</v>
      </c>
      <c r="DV99" s="15" t="e" cm="1">
        <f t="array" aca="1" ref="DV99" ca="1">_xll.BDP(C99,"FIVE_YR_AVG_PRICE_EARNINGS")</f>
        <v>#NAME?</v>
      </c>
      <c r="DW99" s="15" t="e" cm="1">
        <f t="array" aca="1" ref="DW99" ca="1">_xll.BDP(C99,"10_YEAR_MOVING_AVERAGE_PE")</f>
        <v>#NAME?</v>
      </c>
      <c r="DY99" s="15" t="e" cm="1">
        <f t="array" aca="1" ref="DY99" ca="1">_xll.BDP(C99,"BEST_CUR_EV_TO_EBITDA")</f>
        <v>#NAME?</v>
      </c>
      <c r="DZ99" s="15" t="e" cm="1">
        <f t="array" aca="1" ref="DZ99" ca="1">_xll.BDP(C99,"FIVE_YEAR_AVG_EV_TO_T12_EBITDA")</f>
        <v>#NAME?</v>
      </c>
      <c r="EB99" s="15" t="e" cm="1">
        <f t="array" aca="1" ref="EB99" ca="1">_xll.BDP(C99,"BEST_PX_BPS_RATIO")</f>
        <v>#NAME?</v>
      </c>
      <c r="EC99" s="15" t="e" cm="1">
        <f t="array" aca="1" ref="EC99" ca="1">_xll.BDP(C99,"FIVE_YEAR_AVG_PRICE_BOOK")</f>
        <v>#NAME?</v>
      </c>
      <c r="ED99" s="15" t="e" cm="1">
        <f t="array" aca="1" ref="ED99" ca="1">_xll.BDP(C99,"EV_TO_T12M_SALES")</f>
        <v>#NAME?</v>
      </c>
      <c r="EE99" s="15" t="e" cm="1">
        <f t="array" aca="1" ref="EE99" ca="1">_xll.BDP(C99,"AVERAGE_EV_TO_T12M_SALES")</f>
        <v>#NAME?</v>
      </c>
      <c r="EF99" s="15" t="e">
        <f ca="1">_xll.BDP(C99,"BEST_CURRENT_EV_BEST_SALES","best_fperiod_override=23Y")</f>
        <v>#NAME?</v>
      </c>
      <c r="EH99" s="15" t="e" cm="1">
        <f t="array" aca="1" ref="EH99" ca="1">_xll.BDP(C99,"CF_FREE_CASH_FLOW")</f>
        <v>#NAME?</v>
      </c>
      <c r="EI99" s="15" t="e" cm="1">
        <f t="array" aca="1" ref="EI99" ca="1">_xll.BDP(C99,"FREE_CASH_FLOW_YIELD")/100</f>
        <v>#NAME?</v>
      </c>
      <c r="EJ99" s="15" t="e" cm="1">
        <f t="array" aca="1" ref="EJ99" ca="1">_xll.BDP(C99,"TRAIL_12M_FREE_CASH_FLOW_PER_SH")</f>
        <v>#NAME?</v>
      </c>
      <c r="EL99" s="15" t="e" cm="1">
        <f t="array" aca="1" ref="EL99" ca="1">_xll.BDP(C99,"CF_CASH_FROM_OPER")</f>
        <v>#NAME?</v>
      </c>
      <c r="EM99" s="15" t="e" cm="1">
        <f t="array" aca="1" ref="EM99" ca="1">_xll.BDP(C99,"CF_CASH_FROM_INV_ACT")</f>
        <v>#NAME?</v>
      </c>
      <c r="EN99" s="15" t="e" cm="1">
        <f t="array" aca="1" ref="EN99" ca="1">_xll.BDP(C99,"CF_CASH_FROM_FNC_ACT")</f>
        <v>#NAME?</v>
      </c>
      <c r="EP99" s="15" t="e" cm="1">
        <f t="array" aca="1" ref="EP99" ca="1">_xll.BDP(C99,"TOT_ANALYST_REC")</f>
        <v>#NAME?</v>
      </c>
      <c r="EQ99" s="15" t="e" cm="1">
        <f t="array" aca="1" ref="EQ99" ca="1">_xll.BDP(C99,"TOT_BUY_REC")</f>
        <v>#NAME?</v>
      </c>
      <c r="ER99" s="15" t="e" cm="1">
        <f t="array" aca="1" ref="ER99" ca="1">_xll.BDP(C99,"TOT_HOLD_REC")</f>
        <v>#NAME?</v>
      </c>
      <c r="ES99" s="15" t="e" cm="1">
        <f t="array" aca="1" ref="ES99" ca="1">_xll.BDP(C99,"TOT_SELL_REC")</f>
        <v>#NAME?</v>
      </c>
      <c r="ET99" s="15" t="e" cm="1">
        <f t="array" aca="1" ref="ET99" ca="1">_xll.BDP(C99,"EQY_REC_CONS")</f>
        <v>#NAME?</v>
      </c>
      <c r="EV99" s="15" t="e" cm="1">
        <f t="array" aca="1" ref="EV99" ca="1">_xll.BDP(C99,"BEST_TARGET_HI")</f>
        <v>#NAME?</v>
      </c>
      <c r="EW99" s="15" t="e" cm="1">
        <f t="array" aca="1" ref="EW99" ca="1">_xll.BDP(C99,"BEST_TARGET_LO")</f>
        <v>#NAME?</v>
      </c>
      <c r="EX99" s="15" t="e" cm="1">
        <f t="array" aca="1" ref="EX99" ca="1">_xll.BDP(C99,"BEST_TARGET_MEDIAN")</f>
        <v>#NAME?</v>
      </c>
      <c r="EZ99" s="15" t="e" cm="1">
        <f t="array" aca="1" ref="EZ99" ca="1">_xll.BDP(C99,"BEST_TARGET_1WK_CHG")</f>
        <v>#NAME?</v>
      </c>
      <c r="FA99" s="15" t="e" cm="1">
        <f t="array" aca="1" ref="FA99" ca="1">_xll.BDP(C99,"BEST_TARGET_4WK_CHG")</f>
        <v>#NAME?</v>
      </c>
      <c r="FB99" s="15" t="e" cm="1">
        <f t="array" aca="1" ref="FB99" ca="1">_xll.BDP(C99,"BEST_TARGET_3MO_CHG")</f>
        <v>#NAME?</v>
      </c>
      <c r="FC99" s="15" t="e" cm="1">
        <f t="array" aca="1" ref="FC99" ca="1">_xll.BDP(C99,"BEST_TARGET_6MO_CHG")</f>
        <v>#NAME?</v>
      </c>
      <c r="FE99" s="15" t="e" cm="1">
        <f t="array" aca="1" ref="FE99" ca="1">_xll.BDP(C99,"ANNOUNCEMENT_DT")</f>
        <v>#NAME?</v>
      </c>
      <c r="FF99" s="15" t="e" cm="1">
        <f t="array" aca="1" ref="FF99" ca="1">_xll.BDP(C99,"EXPECTED_REPORT_DT")</f>
        <v>#NAME?</v>
      </c>
      <c r="FG99" s="15" t="e" cm="1">
        <f t="array" aca="1" ref="FG99" ca="1">_xll.BDP(C99,"EARNINGS_RELATED_IMPLIED_MOVE")</f>
        <v>#NAME?</v>
      </c>
      <c r="FI99" s="15" t="e" cm="1">
        <f t="array" aca="1" ref="FI99" ca="1">_xll.BDP(C99,"SALES_SURPRISE_LAST_QTR")</f>
        <v>#NAME?</v>
      </c>
      <c r="FJ99" s="15" t="e" cm="1">
        <f t="array" aca="1" ref="FJ99" ca="1">_xll.BDP(C99,"EPS_SURPRISE_LAST_QTR")</f>
        <v>#NAME?</v>
      </c>
      <c r="FL99" s="15" t="e">
        <f ca="1">(_xll.BDP(C99,"VOLUME_AVG_5D"))/1000</f>
        <v>#NAME?</v>
      </c>
      <c r="FM99" s="15" t="e">
        <f ca="1">(_xll.BDP(C99,"VOLUME_AVG_3M"))/1000</f>
        <v>#NAME?</v>
      </c>
      <c r="FN99" s="15" t="e">
        <f ca="1">(_xll.BDP(C99,"VOLUME_AVG_6M"))/1000</f>
        <v>#NAME?</v>
      </c>
      <c r="FP99" s="15" t="e" cm="1">
        <f t="array" aca="1" ref="FP99" ca="1">_xll.BDP(C99,"CIE_DES")</f>
        <v>#NAME?</v>
      </c>
      <c r="FQ99" s="15" t="s">
        <v>924</v>
      </c>
      <c r="FS99" s="15" t="e" cm="1">
        <f t="array" aca="1" ref="FS99" ca="1">_xll.BDP(C99,"HIGH_52WEEK")</f>
        <v>#NAME?</v>
      </c>
      <c r="FT99" s="15" t="e" cm="1">
        <f t="array" aca="1" ref="FT99" ca="1">_xll.BDP(C99,"LOW_52WEEK")</f>
        <v>#NAME?</v>
      </c>
      <c r="FV99" s="15" t="e" cm="1">
        <f t="array" aca="1" ref="FV99" ca="1">_xll.BDP(C99,"CHG_PCT_WTD")</f>
        <v>#NAME?</v>
      </c>
      <c r="FW99" s="15" t="e" cm="1">
        <f t="array" aca="1" ref="FW99" ca="1">_xll.BDP(C99,"CHG_PCT_MTD")</f>
        <v>#NAME?</v>
      </c>
      <c r="FX99" s="15" t="e" cm="1">
        <f t="array" aca="1" ref="FX99" ca="1">_xll.BDP(C99,"CHG_PCT_YTD")</f>
        <v>#NAME?</v>
      </c>
      <c r="FY99" s="15" t="e" cm="1">
        <f t="array" aca="1" ref="FY99" ca="1">_xll.BDP(C99,"CHG_PCT_1YR")</f>
        <v>#NAME?</v>
      </c>
      <c r="GA99" s="15" t="e">
        <f ca="1">_xll.BDP($C99,"BEST_NET_DEBT","best_fperiod_override=19Y")</f>
        <v>#NAME?</v>
      </c>
      <c r="GB99" s="15" t="e">
        <f ca="1">_xll.BDP($C99,"BEST_NET_DEBT","best_fperiod_override=20Y")</f>
        <v>#NAME?</v>
      </c>
      <c r="GC99" s="15" t="e">
        <f ca="1">_xll.BDP($C99,"BEST_NET_DEBT","best_fperiod_override=21Y")</f>
        <v>#NAME?</v>
      </c>
      <c r="GD99" s="15" t="e">
        <f ca="1">_xll.BDP($C99,"BEST_NET_DEBT","best_fperiod_override=22Y")</f>
        <v>#NAME?</v>
      </c>
      <c r="GE99" s="15" t="e">
        <f ca="1">_xll.BDP($C99,"BEST_NET_DEBT","best_fperiod_override=23Y")</f>
        <v>#NAME?</v>
      </c>
      <c r="GG99" s="15" t="e">
        <f t="shared" ca="1" si="342"/>
        <v>#NAME?</v>
      </c>
      <c r="GH99" s="15" t="e">
        <f t="shared" ca="1" si="343"/>
        <v>#NAME?</v>
      </c>
      <c r="GI99" s="15" t="e">
        <f t="shared" ca="1" si="344"/>
        <v>#NAME?</v>
      </c>
      <c r="GJ99" s="15" t="e">
        <f t="shared" ca="1" si="345"/>
        <v>#NAME?</v>
      </c>
      <c r="GK99" s="15" t="e">
        <f t="shared" ca="1" si="346"/>
        <v>#NAME?</v>
      </c>
      <c r="GM99" s="15" t="e" cm="1">
        <f t="array" aca="1" ref="GM99" ca="1">_xll.BDP(C99,"NET_DEBT_TO_EBITDA")</f>
        <v>#NAME?</v>
      </c>
      <c r="GN99" s="15" t="e" cm="1">
        <f t="array" aca="1" ref="GN99" ca="1">_xll.BDP(C99,"EBIT_TO_INT_EXP")</f>
        <v>#NAME?</v>
      </c>
      <c r="GO99" s="15" t="e" cm="1">
        <f t="array" aca="1" ref="GO99" ca="1">_xll.BDP(C99,"TOT_DEBT_TO_TOT_EQY")</f>
        <v>#NAME?</v>
      </c>
      <c r="GP99" s="15" t="e" cm="1">
        <f t="array" aca="1" ref="GP99" ca="1">_xll.BDP(C99,"TOT_DEBT_TO_TOT_ASSET")</f>
        <v>#NAME?</v>
      </c>
      <c r="GQ99" s="15" t="e" cm="1">
        <f t="array" aca="1" ref="GQ99" ca="1">_xll.BDP(C99,"ALTMAN_Z_SCORE")</f>
        <v>#NAME?</v>
      </c>
      <c r="GR99" s="15" t="e" cm="1">
        <f t="array" aca="1" ref="GR99" ca="1">_xll.BDP(C99,"CASH_%_CURRENT_MARKET_CAP")</f>
        <v>#NAME?</v>
      </c>
      <c r="GS99" s="15" t="e" cm="1">
        <f t="array" aca="1" ref="GS99" ca="1">_xll.BDP(C99,"CASH_TO_TOT_ASSET")</f>
        <v>#NAME?</v>
      </c>
      <c r="GU99" s="15" t="e" cm="1">
        <f t="array" aca="1" ref="GU99" ca="1">_xll.BDP(C99,"BOARD_SIZE")</f>
        <v>#NAME?</v>
      </c>
      <c r="GV99" s="15" t="e" cm="1">
        <f t="array" aca="1" ref="GV99" ca="1">_xll.BDP(C99,"PCT_INDEPENDENT_DIRECTORS")</f>
        <v>#NAME?</v>
      </c>
      <c r="GW99" s="15" t="e" cm="1">
        <f t="array" aca="1" ref="GW99" ca="1">_xll.BDP(C99,"BOARD_MEETING_ATTENDANCE_PCT")</f>
        <v>#NAME?</v>
      </c>
      <c r="GX99" s="15" t="e" cm="1">
        <f t="array" aca="1" ref="GX99" ca="1">_xll.BDP(C99,"BOARD_MEETINGS_PER_YR")</f>
        <v>#NAME?</v>
      </c>
      <c r="GY99" s="15" t="e" cm="1">
        <f t="array" aca="1" ref="GY99" ca="1">_xll.BDP(C99,"NUMBER_OF_WOMEN_ON_BOARD")</f>
        <v>#NAME?</v>
      </c>
      <c r="GZ99" s="15" t="e" cm="1">
        <f t="array" aca="1" ref="GZ99" ca="1">_xll.BDP(C99,"BOARD_AVERAGE_TENURE")</f>
        <v>#NAME?</v>
      </c>
      <c r="HA99" s="15" t="e" cm="1">
        <f t="array" aca="1" ref="HA99" ca="1">_xll.BDP(C99,"BOARD_AVERAGE_AGE")</f>
        <v>#NAME?</v>
      </c>
      <c r="HC99" s="15" t="e" cm="1">
        <f t="array" aca="1" ref="HC99" ca="1">_xll.BDP(C99,"TOT_COMP_AW_TO_CEO_&amp;_EQUIV")</f>
        <v>#NAME?</v>
      </c>
      <c r="HD99" s="15" t="e" cm="1">
        <f t="array" aca="1" ref="HD99" ca="1">_xll.BDP(C99,"TOT_COMPENSATION_AW_TO_EXECS")</f>
        <v>#NAME?</v>
      </c>
      <c r="HE99" s="15" t="e" cm="1">
        <f t="array" aca="1" ref="HE99" ca="1">_xll.BDP(C99,"CF_STOCK_BASED_COMPENSATION")</f>
        <v>#NAME?</v>
      </c>
      <c r="HF99" s="15" t="e" cm="1">
        <f t="array" aca="1" ref="HF99" ca="1">_xll.BDP(C99,"AVERAGE_BOD_TOTAL_COMPENSATION")</f>
        <v>#NAME?</v>
      </c>
      <c r="HH99" s="15" t="e" cm="1">
        <f t="array" aca="1" ref="HH99" ca="1">_xll.BDP(C99,"ISS_QUALITYSCORE")</f>
        <v>#NAME?</v>
      </c>
      <c r="HK99" s="15" t="e" cm="1">
        <f t="array" aca="1" ref="HK99" ca="1">_xll.BDP(C99,"EQY_SH_OUT")</f>
        <v>#NAME?</v>
      </c>
      <c r="HL99" s="15" t="e">
        <f t="shared" ca="1" si="347"/>
        <v>#NAME?</v>
      </c>
      <c r="HN99" s="15">
        <v>8.5</v>
      </c>
      <c r="HO99" s="15">
        <v>2</v>
      </c>
      <c r="HP99" s="39" t="e">
        <f t="shared" ca="1" si="348"/>
        <v>#NAME?</v>
      </c>
      <c r="HQ99" s="15" t="e">
        <f t="shared" ca="1" si="349"/>
        <v>#NAME?</v>
      </c>
      <c r="HS99" s="15" t="e">
        <f t="shared" ca="1" si="370"/>
        <v>#NAME?</v>
      </c>
      <c r="HU99" s="15" t="e">
        <f t="shared" ca="1" si="350"/>
        <v>#NAME?</v>
      </c>
      <c r="HW99" s="15" t="e">
        <f t="shared" ca="1" si="371"/>
        <v>#NAME?</v>
      </c>
      <c r="HY99" s="39" t="e">
        <f t="shared" ca="1" si="351"/>
        <v>#NAME?</v>
      </c>
      <c r="IA99" s="15" t="e">
        <f t="shared" ca="1" si="352"/>
        <v>#NAME?</v>
      </c>
      <c r="IB99" s="15" t="e">
        <f t="shared" ca="1" si="353"/>
        <v>#NAME?</v>
      </c>
      <c r="IC99" s="15" t="e">
        <f t="shared" ca="1" si="354"/>
        <v>#NAME?</v>
      </c>
      <c r="ID99" s="15" t="e">
        <f t="shared" ca="1" si="355"/>
        <v>#NAME?</v>
      </c>
      <c r="IE99" s="39" t="e">
        <f t="shared" ca="1" si="356"/>
        <v>#NAME?</v>
      </c>
      <c r="IF99" s="39" t="e">
        <f t="shared" si="357"/>
        <v>#VALUE!</v>
      </c>
      <c r="IG99" s="39" t="e">
        <f t="shared" ca="1" si="358"/>
        <v>#NAME?</v>
      </c>
      <c r="II99" s="15">
        <f t="shared" si="372"/>
        <v>80</v>
      </c>
    </row>
    <row r="100" spans="1:243">
      <c r="A100" s="15">
        <f t="shared" si="373"/>
        <v>80</v>
      </c>
      <c r="B100" s="15" t="s">
        <v>164</v>
      </c>
      <c r="C100" s="15" t="s">
        <v>566</v>
      </c>
      <c r="D100" s="15" t="s">
        <v>163</v>
      </c>
      <c r="E100" s="15" t="str">
        <f t="shared" si="306"/>
        <v>D1OW34</v>
      </c>
      <c r="F100" s="15">
        <f t="shared" si="307"/>
        <v>80</v>
      </c>
      <c r="G100" s="15" t="str">
        <f t="shared" si="308"/>
        <v>Dow Inc</v>
      </c>
      <c r="H100" s="24">
        <v>1.3821600000000001E-3</v>
      </c>
      <c r="I100" s="15" t="e" cm="1">
        <f t="array" aca="1" ref="I100" ca="1">_xll.BDP(C100,"GICS_SECTOR_NAME")</f>
        <v>#NAME?</v>
      </c>
      <c r="J100" s="15" t="e">
        <f t="shared" ca="1" si="309"/>
        <v>#NAME?</v>
      </c>
      <c r="K100" s="46" t="e" cm="1">
        <f t="array" aca="1" ref="K100" ca="1">_xll.BDP(C100,"BEST_PE_RATIO")</f>
        <v>#NAME?</v>
      </c>
      <c r="L100" s="46" t="e" cm="1">
        <f t="array" aca="1" ref="L100" ca="1">_xll.BDP(C100,"px_last")</f>
        <v>#NAME?</v>
      </c>
      <c r="M100" s="15" t="e" cm="1">
        <f t="array" aca="1" ref="M100" ca="1">_xll.BDP(C100,"COUNTRY_FULL_NAME")</f>
        <v>#NAME?</v>
      </c>
      <c r="N100" s="15" t="e" cm="1">
        <f t="array" aca="1" ref="N100" ca="1">_xll.BDP(C100,"px_last")</f>
        <v>#NAME?</v>
      </c>
      <c r="O100" s="15" t="e" cm="1">
        <f t="array" aca="1" ref="O100" ca="1">_xll.BDP(C100,"CRNCY")</f>
        <v>#NAME?</v>
      </c>
      <c r="Q100" s="15" t="e" cm="1">
        <f t="array" aca="1" ref="Q100" ca="1">_xll.BDP(C100,"GICS_SECTOR_NAME")</f>
        <v>#NAME?</v>
      </c>
      <c r="R100" s="15" t="e" cm="1">
        <f t="array" aca="1" ref="R100" ca="1">_xll.BDP(C100,"GICS_INDUSTRY_NAME")</f>
        <v>#NAME?</v>
      </c>
      <c r="S100" s="15" t="e" cm="1">
        <f t="array" aca="1" ref="S100" ca="1">_xll.BDP(C100,"GICS_INDUSTRY_GROUP_NAME")</f>
        <v>#NAME?</v>
      </c>
      <c r="T100" s="15" t="e" cm="1">
        <f t="array" aca="1" ref="T100" ca="1">_xll.BDP(C100,"GICS_SUB_INDUSTRY_NAME")</f>
        <v>#NAME?</v>
      </c>
      <c r="U100" s="15" t="s">
        <v>1521</v>
      </c>
      <c r="V100" s="15" t="str">
        <f>_xll.BDH(C100,"SALES_REV_TURN","FY 2009","FY 2009","Currency=USD","Period=FY","BEST_FPERIOD_OVERRIDE=FY","FILING_STATUS=MR","SCALING_FORMAT=MLN","FA_ADJUSTED=Adjusted","Sort=A","Dates=H","DateFormat=P","Fill=—","Direction=H","UseDPDF=Y")</f>
        <v>—</v>
      </c>
      <c r="W100" s="15">
        <f>_xll.BDH(C100,"SALES_REV_TURN","FY 2019","FY 2019","Currency=USD","Period=FY","BEST_FPERIOD_OVERRIDE=FY","FILING_STATUS=MR","SCALING_FORMAT=MLN","FA_ADJUSTED=Adjusted","Sort=A","Dates=H","DateFormat=P","Fill=—","Direction=H","UseDPDF=Y")</f>
        <v>42951</v>
      </c>
      <c r="X100" s="15">
        <f>_xll.BDH(C100,"SALES_REV_TURN","FY 2020","FY 2020","Currency=USD","Period=FY","BEST_FPERIOD_OVERRIDE=FY","FILING_STATUS=MR","SCALING_FORMAT=MLN","FA_ADJUSTED=Adjusted","Sort=A","Dates=H","DateFormat=P","Fill=—","Direction=H","UseDPDF=Y")</f>
        <v>38542</v>
      </c>
      <c r="Y100" s="15">
        <f>_xll.BDH(C100,"SALES_REV_TURN","FY 2021","FY 2021","Currency=USD","Period=FY","BEST_FPERIOD_OVERRIDE=FY","FILING_STATUS=MR","SCALING_FORMAT=MLN","FA_ADJUSTED=Adjusted","Sort=A","Dates=H","DateFormat=P","Fill=—","Direction=H","UseDPDF=Y")</f>
        <v>54968</v>
      </c>
      <c r="Z100" s="15">
        <f>_xll.BDH(C100,"SALES_REV_TURN","FY 2022","FY 2022","Currency=USD","Period=FY","BEST_FPERIOD_OVERRIDE=FY","FILING_STATUS=MR","SCALING_FORMAT=MLN","FA_ADJUSTED=Adjusted","Sort=A","Dates=H","DateFormat=P","Fill=—","Direction=H","UseDPDF=Y")</f>
        <v>56902</v>
      </c>
      <c r="AA100" s="15" t="e">
        <f ca="1">+_xll.BDP($C100,AA$15,"BEST_FPERIOD_OVERRIDE="&amp;AA$16)</f>
        <v>#NAME?</v>
      </c>
      <c r="AB100" s="15" t="e">
        <f ca="1">+_xll.BDP($C100,AB$15,"BEST_FPERIOD_OVERRIDE="&amp;AB$16)</f>
        <v>#NAME?</v>
      </c>
      <c r="AC100" s="15" t="e">
        <f ca="1">+_xll.BDP($C100,AC$15,"BEST_FPERIOD_OVERRIDE="&amp;AC$16)</f>
        <v>#NAME?</v>
      </c>
      <c r="AD100" s="15" t="e">
        <f ca="1">+_xll.BDP($C100,AD$15,"BEST_FPERIOD_OVERRIDE="&amp;AD$16)</f>
        <v>#NAME?</v>
      </c>
      <c r="AF100" s="25">
        <f t="shared" si="310"/>
        <v>-0.1026518590952481</v>
      </c>
      <c r="AG100" s="25">
        <f t="shared" si="311"/>
        <v>0.42618442218878116</v>
      </c>
      <c r="AH100" s="25">
        <f t="shared" si="312"/>
        <v>3.5184107116867924E-2</v>
      </c>
      <c r="AI100" s="25" t="e">
        <f t="shared" ca="1" si="313"/>
        <v>#NAME?</v>
      </c>
      <c r="AJ100" s="25" t="e">
        <f t="shared" ca="1" si="314"/>
        <v>#NAME?</v>
      </c>
      <c r="AK100" s="25" t="e">
        <f t="shared" ca="1" si="315"/>
        <v>#NAME?</v>
      </c>
      <c r="AL100" s="25" t="e">
        <f t="shared" ca="1" si="359"/>
        <v>#NAME?</v>
      </c>
      <c r="AM100" s="25" t="e">
        <f t="shared" ca="1" si="316"/>
        <v>#NAME?</v>
      </c>
      <c r="AN100" s="25" t="e">
        <f t="shared" si="317"/>
        <v>#VALUE!</v>
      </c>
      <c r="AP100" s="15" t="str">
        <f>_xll.BDH(C100,"EBITDA","FY 2009","FY 2009","Currency=USD","Period=FY","BEST_FPERIOD_OVERRIDE=FY","FILING_STATUS=MR","SCALING_FORMAT=MLN","FA_ADJUSTED=Adjusted","Sort=A","Dates=H","DateFormat=P","Fill=—","Direction=H","UseDPDF=Y")</f>
        <v>—</v>
      </c>
      <c r="AQ100" s="15">
        <f>_xll.BDH(C100,"EBITDA","FY 2019","FY 2019","Currency=USD","Period=FY","BEST_FPERIOD_OVERRIDE=FY","FILING_STATUS=MR","SCALING_FORMAT=MLN","FA_ADJUSTED=Adjusted","Sort=A","Dates=H","DateFormat=P","Fill=—","Direction=H","UseDPDF=Y")</f>
        <v>7284</v>
      </c>
      <c r="AR100" s="15">
        <f>_xll.BDH(C100,"EBITDA","FY 2020","FY 2020","Currency=USD","Period=FY","BEST_FPERIOD_OVERRIDE=FY","FILING_STATUS=MR","SCALING_FORMAT=MLN","FA_ADJUSTED=Adjusted","Sort=A","Dates=H","DateFormat=P","Fill=—","Direction=H","UseDPDF=Y")</f>
        <v>4668</v>
      </c>
      <c r="AS100" s="15">
        <f>_xll.BDH(C100,"EBITDA","FY 2021","FY 2021","Currency=USD","Period=FY","BEST_FPERIOD_OVERRIDE=FY","FILING_STATUS=MR","SCALING_FORMAT=MLN","FA_ADJUSTED=Adjusted","Sort=A","Dates=H","DateFormat=P","Fill=—","Direction=H","UseDPDF=Y")</f>
        <v>11412</v>
      </c>
      <c r="AT100" s="15">
        <f>_xll.BDH(C100,"EBITDA","FY 2022","FY 2022","Currency=USD","Period=FY","BEST_FPERIOD_OVERRIDE=FY","FILING_STATUS=MR","SCALING_FORMAT=MLN","FA_ADJUSTED=Adjusted","Sort=A","Dates=H","DateFormat=P","Fill=—","Direction=H","UseDPDF=Y")</f>
        <v>8713</v>
      </c>
      <c r="AU100" s="15" t="e">
        <f ca="1">+_xll.BDP($C100,AU$15,"BEST_FPERIOD_OVERRIDE="&amp;AU$16)</f>
        <v>#NAME?</v>
      </c>
      <c r="AV100" s="15" t="e">
        <f ca="1">+_xll.BDP($C100,AV$15,"BEST_FPERIOD_OVERRIDE="&amp;AV$16)</f>
        <v>#NAME?</v>
      </c>
      <c r="AW100" s="15" t="e">
        <f ca="1">+_xll.BDP($C100,AW$15,"BEST_FPERIOD_OVERRIDE="&amp;AW$16)</f>
        <v>#NAME?</v>
      </c>
      <c r="AX100" s="15" t="e">
        <f ca="1">+_xll.BDP($C100,AX$15,"BEST_FPERIOD_OVERRIDE="&amp;AX$16)</f>
        <v>#NAME?</v>
      </c>
      <c r="AZ100" s="25">
        <f t="shared" si="318"/>
        <v>-0.35914332784184511</v>
      </c>
      <c r="BA100" s="25">
        <f t="shared" si="319"/>
        <v>1.4447300771208225</v>
      </c>
      <c r="BB100" s="25">
        <f t="shared" si="320"/>
        <v>-0.23650543287767267</v>
      </c>
      <c r="BC100" s="25" t="e">
        <f t="shared" ca="1" si="321"/>
        <v>#NAME?</v>
      </c>
      <c r="BD100" s="25" t="e">
        <f t="shared" ca="1" si="322"/>
        <v>#NAME?</v>
      </c>
      <c r="BE100" s="25" t="e">
        <f t="shared" ca="1" si="323"/>
        <v>#NAME?</v>
      </c>
      <c r="BF100" s="25" t="e">
        <f t="shared" ca="1" si="360"/>
        <v>#NAME?</v>
      </c>
      <c r="BG100" s="25" t="e">
        <f t="shared" ca="1" si="324"/>
        <v>#NAME?</v>
      </c>
      <c r="BH100" s="25" t="e">
        <f t="shared" si="325"/>
        <v>#VALUE!</v>
      </c>
      <c r="BJ100" s="25">
        <f t="shared" si="326"/>
        <v>0.16958860096388909</v>
      </c>
      <c r="BK100" s="25">
        <f t="shared" si="327"/>
        <v>0.12111462819781019</v>
      </c>
      <c r="BL100" s="25">
        <f t="shared" si="328"/>
        <v>0.20761170135351478</v>
      </c>
      <c r="BM100" s="25">
        <f t="shared" si="329"/>
        <v>0.15312291307862641</v>
      </c>
      <c r="BN100" s="25" t="e">
        <f t="shared" ca="1" si="330"/>
        <v>#NAME?</v>
      </c>
      <c r="BO100" s="25" t="e">
        <f t="shared" ca="1" si="331"/>
        <v>#NAME?</v>
      </c>
      <c r="BP100" s="25" t="e">
        <f t="shared" ca="1" si="331"/>
        <v>#NAME?</v>
      </c>
      <c r="BQ100" s="25" t="e">
        <f t="shared" ca="1" si="332"/>
        <v>#NAME?</v>
      </c>
      <c r="BR100" s="15" t="str">
        <f>_xll.BDH(C100,"EARN_FOR_COMMON","FY 2009","FY 2009","Currency=USD","Period=FY","BEST_FPERIOD_OVERRIDE=FY","FILING_STATUS=MR","SCALING_FORMAT=MLN","FA_ADJUSTED=Adjusted","Sort=A","Dates=H","DateFormat=P","Fill=—","Direction=H","UseDPDF=Y")</f>
        <v>—</v>
      </c>
      <c r="BS100" s="15">
        <f>_xll.BDH(C100,"EARN_FOR_COMMON","FY 2019","FY 2019","Currency=USD","Period=FY","BEST_FPERIOD_OVERRIDE=FY","FILING_STATUS=MR","SCALING_FORMAT=MLN","FA_ADJUSTED=Adjusted","Sort=A","Dates=H","DateFormat=P","Fill=—","Direction=H","UseDPDF=Y")</f>
        <v>2569</v>
      </c>
      <c r="BT100" s="15">
        <f>_xll.BDH(C100,"EARN_FOR_COMMON","FY 2020","FY 2020","Currency=USD","Period=FY","BEST_FPERIOD_OVERRIDE=FY","FILING_STATUS=MR","SCALING_FORMAT=MLN","FA_ADJUSTED=Adjusted","Sort=A","Dates=H","DateFormat=P","Fill=—","Direction=H","UseDPDF=Y")</f>
        <v>1233</v>
      </c>
      <c r="BU100" s="15">
        <f>_xll.BDH(C100,"EARN_FOR_COMMON","FY 2021","FY 2021","Currency=USD","Period=FY","BEST_FPERIOD_OVERRIDE=FY","FILING_STATUS=MR","SCALING_FORMAT=MLN","FA_ADJUSTED=Adjusted","Sort=A","Dates=H","DateFormat=P","Fill=—","Direction=H","UseDPDF=Y")</f>
        <v>6819.77</v>
      </c>
      <c r="BV100" s="15">
        <f>_xll.BDH(C100,"EARN_FOR_COMMON","FY 2022","FY 2022","Currency=USD","Period=FY","BEST_FPERIOD_OVERRIDE=FY","FILING_STATUS=MR","SCALING_FORMAT=MLN","FA_ADJUSTED=Adjusted","Sort=A","Dates=H","DateFormat=P","Fill=—","Direction=H","UseDPDF=Y")</f>
        <v>4486</v>
      </c>
      <c r="BW100" s="15" t="e">
        <f ca="1">+_xll.BDP($C100,BW$15,"BEST_FPERIOD_OVERRIDE="&amp;BW$16)</f>
        <v>#NAME?</v>
      </c>
      <c r="BX100" s="15" t="e">
        <f ca="1">+_xll.BDP($C100,BX$15,"BEST_FPERIOD_OVERRIDE="&amp;BX$16)</f>
        <v>#NAME?</v>
      </c>
      <c r="BY100" s="15" t="e">
        <f ca="1">+_xll.BDP($C100,BY$15,"BEST_FPERIOD_OVERRIDE="&amp;BY$16)</f>
        <v>#NAME?</v>
      </c>
      <c r="BZ100" s="15" t="e">
        <f ca="1">+_xll.BDP($C100,BZ$15,"BEST_FPERIOD_OVERRIDE="&amp;BZ$16)</f>
        <v>#NAME?</v>
      </c>
      <c r="CB100" s="25">
        <f t="shared" si="333"/>
        <v>-0.52004671078240561</v>
      </c>
      <c r="CC100" s="25">
        <f t="shared" si="334"/>
        <v>4.5310381184103816</v>
      </c>
      <c r="CD100" s="25">
        <f t="shared" si="335"/>
        <v>-0.34220655535303979</v>
      </c>
      <c r="CE100" s="25" t="e">
        <f t="shared" ca="1" si="336"/>
        <v>#NAME?</v>
      </c>
      <c r="CF100" s="25" t="e">
        <f t="shared" ca="1" si="337"/>
        <v>#NAME?</v>
      </c>
      <c r="CG100" s="25" t="e">
        <f t="shared" ca="1" si="338"/>
        <v>#NAME?</v>
      </c>
      <c r="CH100" s="25" t="e">
        <f t="shared" ca="1" si="361"/>
        <v>#NAME?</v>
      </c>
      <c r="CI100" s="25" t="e">
        <f t="shared" ca="1" si="339"/>
        <v>#NAME?</v>
      </c>
      <c r="CJ100" s="25" t="e">
        <f t="shared" si="340"/>
        <v>#VALUE!</v>
      </c>
      <c r="CM100" s="25">
        <f t="shared" si="362"/>
        <v>5.9812344299317824E-2</v>
      </c>
      <c r="CN100" s="25">
        <f t="shared" si="363"/>
        <v>3.1991074671786621E-2</v>
      </c>
      <c r="CO100" s="25">
        <f t="shared" si="364"/>
        <v>0.12406800320186291</v>
      </c>
      <c r="CP100" s="25">
        <f t="shared" si="365"/>
        <v>7.8837299216196269E-2</v>
      </c>
      <c r="CQ100" s="25" t="e">
        <f t="shared" ca="1" si="366"/>
        <v>#NAME?</v>
      </c>
      <c r="CR100" s="25" t="e">
        <f t="shared" ca="1" si="367"/>
        <v>#NAME?</v>
      </c>
      <c r="CS100" s="25" t="e">
        <f t="shared" ca="1" si="368"/>
        <v>#NAME?</v>
      </c>
      <c r="CT100" s="15" t="e">
        <f t="shared" ca="1" si="369"/>
        <v>#NAME?</v>
      </c>
      <c r="CU100" s="25">
        <f>_xll.BDH($C100,"RETURN_ON_INV_CAPITAL","FY 2019","FY 2019","Currency=USD","Period=FY","BEST_FPERIOD_OVERRIDE=FY","FILING_STATUS=MR","FA_ADJUSTED=GAAP","Sort=A","Dates=H","DateFormat=P","Fill=—","Direction=H","UseDPDF=Y")/100</f>
        <v>-3.6915000000000003E-2</v>
      </c>
      <c r="CV100" s="25">
        <f>_xll.BDH($C100,"RETURN_ON_INV_CAPITAL","FY 2020","FY 2020","Currency=USD","Period=FY","BEST_FPERIOD_OVERRIDE=FY","FILING_STATUS=MR","FA_ADJUSTED=GAAP","Sort=A","Dates=H","DateFormat=P","Fill=—","Direction=H","UseDPDF=Y")/100</f>
        <v>2.8013E-2</v>
      </c>
      <c r="CW100" s="25">
        <f>_xll.BDH($C100,"RETURN_ON_INV_CAPITAL","FY 2021","FY 2021","Currency=USD","Period=FY","BEST_FPERIOD_OVERRIDE=FY","FILING_STATUS=MR","FA_ADJUSTED=GAAP","Sort=A","Dates=H","DateFormat=P","Fill=—","Direction=H","UseDPDF=Y")/100</f>
        <v>0.17891899999999999</v>
      </c>
      <c r="CX100" s="25">
        <f>_xll.BDH(C100,"RETURN_COM_EQY","FY 2022","FY 2022","Currency=USD","Period=FY","BEST_FPERIOD_OVERRIDE=FY","FILING_STATUS=MR","FA_ADJUSTED=GAAP","Sort=A","Dates=H","DateFormat=P","Fill=—","Direction=H","UseDPDF=Y")/100</f>
        <v>0.235681</v>
      </c>
      <c r="CZ100" s="15">
        <f>_xll.BDH($C100,"RETURN_COM_EQY","FY 2019","FY 2019","Currency=USD","Period=FY","BEST_FPERIOD_OVERRIDE=FY","FILING_STATUS=MR","FA_ADJUSTED=GAAP","Sort=A","Dates=H","DateFormat=P","Fill=—","Direction=H","UseDPDF=Y")/100</f>
        <v>-5.9055999999999997E-2</v>
      </c>
      <c r="DA100" s="15">
        <f>_xll.BDH($C100,"RETURN_COM_EQY","FY 2020","FY 2020","Currency=USD","Period=FY","BEST_FPERIOD_OVERRIDE=FY","FILING_STATUS=MR","FA_ADJUSTED=GAAP","Sort=A","Dates=H","DateFormat=P","Fill=—","Direction=H","UseDPDF=Y")/100</f>
        <v>9.4318000000000013E-2</v>
      </c>
      <c r="DB100" s="15">
        <f>_xll.BDH($C100,"RETURN_COM_EQY","FY 2021","FY 2021","Currency=USD","Period=FY","BEST_FPERIOD_OVERRIDE=FY","FILING_STATUS=MR","FA_ADJUSTED=GAAP","Sort=A","Dates=H","DateFormat=P","Fill=—","Direction=H","UseDPDF=Y")/100</f>
        <v>0.41248399999999996</v>
      </c>
      <c r="DC100" s="25">
        <f>_xll.BDH(C100,"RETURN_COM_EQY","FY 2022","FY 2022","Currency=USD","Period=FY","BEST_FPERIOD_OVERRIDE=FY","FILING_STATUS=MR","FA_ADJUSTED=GAAP","Sort=A","Dates=H","DateFormat=P","Fill=—","Direction=H","UseDPDF=Y")</f>
        <v>23.568100000000001</v>
      </c>
      <c r="DD100" s="15" t="e">
        <f ca="1">(_xll.BDP(C100,"BEST_ROE","best_fperiod_override=23Y"))/100</f>
        <v>#NAME?</v>
      </c>
      <c r="DF100" s="25" t="e">
        <f ca="1">(_xll.BDP($C100,"BEST_DIV_YLD","best_fperiod_override=19Y"))/100</f>
        <v>#NAME?</v>
      </c>
      <c r="DG100" s="25" t="e">
        <f ca="1">(_xll.BDP($C100,"BEST_DIV_YLD","best_fperiod_override=20Y"))/100</f>
        <v>#NAME?</v>
      </c>
      <c r="DH100" s="25" t="e">
        <f ca="1">(_xll.BDP($C100,"BEST_DIV_YLD","best_fperiod_override=21Y"))/100</f>
        <v>#NAME?</v>
      </c>
      <c r="DI100" s="25" t="e">
        <f ca="1">(_xll.BDP($C100,"BEST_DIV_YLD","best_fperiod_override=22Y"))/100</f>
        <v>#NAME?</v>
      </c>
      <c r="DJ100" s="25" t="e">
        <f ca="1">(_xll.BDP($C100,"BEST_DIV_YLD","best_fperiod_override=23Y"))/100</f>
        <v>#NAME?</v>
      </c>
      <c r="DL100" s="48" t="e" cm="1">
        <f t="array" aca="1" ref="DL100" ca="1">_xll.BDP($C100,$DL$12)/1000</f>
        <v>#NAME?</v>
      </c>
      <c r="DM100" s="48" t="e" cm="1">
        <f t="array" aca="1" ref="DM100" ca="1">_xll.BDP($C100,$DL$13)*1000</f>
        <v>#NAME?</v>
      </c>
      <c r="DN100" s="48" t="e">
        <f t="shared" ca="1" si="341"/>
        <v>#NAME?</v>
      </c>
      <c r="DO100" s="48" t="e" cm="1">
        <f t="array" aca="1" ref="DO100" ca="1">_xll.BDP($C100,$DL$15)*1000</f>
        <v>#NAME?</v>
      </c>
      <c r="DQ100" s="15" t="e" cm="1">
        <f t="array" aca="1" ref="DQ100" ca="1">_xll.BDP(C100,"WACC")</f>
        <v>#NAME?</v>
      </c>
      <c r="DR100" s="15" t="e" cm="1">
        <f t="array" aca="1" ref="DR100" ca="1">_xll.BDP(C100,"WACC_COST_EQUITY")</f>
        <v>#NAME?</v>
      </c>
      <c r="DS100" s="15" t="e" cm="1">
        <f t="array" aca="1" ref="DS100" ca="1">_xll.BDP(C100,"WACC_COST_EQUITY")</f>
        <v>#NAME?</v>
      </c>
      <c r="DU100" s="15" t="e" cm="1">
        <f t="array" aca="1" ref="DU100" ca="1">_xll.BDP(C100,"BEST_PE_RATIO")</f>
        <v>#NAME?</v>
      </c>
      <c r="DV100" s="15" t="e" cm="1">
        <f t="array" aca="1" ref="DV100" ca="1">_xll.BDP(C100,"FIVE_YR_AVG_PRICE_EARNINGS")</f>
        <v>#NAME?</v>
      </c>
      <c r="DW100" s="15" t="e" cm="1">
        <f t="array" aca="1" ref="DW100" ca="1">_xll.BDP(C100,"10_YEAR_MOVING_AVERAGE_PE")</f>
        <v>#NAME?</v>
      </c>
      <c r="DY100" s="15" t="e" cm="1">
        <f t="array" aca="1" ref="DY100" ca="1">_xll.BDP(C100,"BEST_CUR_EV_TO_EBITDA")</f>
        <v>#NAME?</v>
      </c>
      <c r="DZ100" s="15" t="e" cm="1">
        <f t="array" aca="1" ref="DZ100" ca="1">_xll.BDP(C100,"FIVE_YEAR_AVG_EV_TO_T12_EBITDA")</f>
        <v>#NAME?</v>
      </c>
      <c r="EB100" s="15" t="e" cm="1">
        <f t="array" aca="1" ref="EB100" ca="1">_xll.BDP(C100,"BEST_PX_BPS_RATIO")</f>
        <v>#NAME?</v>
      </c>
      <c r="EC100" s="15" t="e" cm="1">
        <f t="array" aca="1" ref="EC100" ca="1">_xll.BDP(C100,"FIVE_YEAR_AVG_PRICE_BOOK")</f>
        <v>#NAME?</v>
      </c>
      <c r="ED100" s="15" t="e" cm="1">
        <f t="array" aca="1" ref="ED100" ca="1">_xll.BDP(C100,"EV_TO_T12M_SALES")</f>
        <v>#NAME?</v>
      </c>
      <c r="EE100" s="15" t="e" cm="1">
        <f t="array" aca="1" ref="EE100" ca="1">_xll.BDP(C100,"AVERAGE_EV_TO_T12M_SALES")</f>
        <v>#NAME?</v>
      </c>
      <c r="EF100" s="15" t="e">
        <f ca="1">_xll.BDP(C100,"BEST_CURRENT_EV_BEST_SALES","best_fperiod_override=23Y")</f>
        <v>#NAME?</v>
      </c>
      <c r="EH100" s="15" t="e" cm="1">
        <f t="array" aca="1" ref="EH100" ca="1">_xll.BDP(C100,"CF_FREE_CASH_FLOW")</f>
        <v>#NAME?</v>
      </c>
      <c r="EI100" s="15" t="e" cm="1">
        <f t="array" aca="1" ref="EI100" ca="1">_xll.BDP(C100,"FREE_CASH_FLOW_YIELD")/100</f>
        <v>#NAME?</v>
      </c>
      <c r="EJ100" s="15" t="e" cm="1">
        <f t="array" aca="1" ref="EJ100" ca="1">_xll.BDP(C100,"TRAIL_12M_FREE_CASH_FLOW_PER_SH")</f>
        <v>#NAME?</v>
      </c>
      <c r="EL100" s="15" t="e" cm="1">
        <f t="array" aca="1" ref="EL100" ca="1">_xll.BDP(C100,"CF_CASH_FROM_OPER")</f>
        <v>#NAME?</v>
      </c>
      <c r="EM100" s="15" t="e" cm="1">
        <f t="array" aca="1" ref="EM100" ca="1">_xll.BDP(C100,"CF_CASH_FROM_INV_ACT")</f>
        <v>#NAME?</v>
      </c>
      <c r="EN100" s="15" t="e" cm="1">
        <f t="array" aca="1" ref="EN100" ca="1">_xll.BDP(C100,"CF_CASH_FROM_FNC_ACT")</f>
        <v>#NAME?</v>
      </c>
      <c r="EP100" s="15" t="e" cm="1">
        <f t="array" aca="1" ref="EP100" ca="1">_xll.BDP(C100,"TOT_ANALYST_REC")</f>
        <v>#NAME?</v>
      </c>
      <c r="EQ100" s="15" t="e" cm="1">
        <f t="array" aca="1" ref="EQ100" ca="1">_xll.BDP(C100,"TOT_BUY_REC")</f>
        <v>#NAME?</v>
      </c>
      <c r="ER100" s="15" t="e" cm="1">
        <f t="array" aca="1" ref="ER100" ca="1">_xll.BDP(C100,"TOT_HOLD_REC")</f>
        <v>#NAME?</v>
      </c>
      <c r="ES100" s="15" t="e" cm="1">
        <f t="array" aca="1" ref="ES100" ca="1">_xll.BDP(C100,"TOT_SELL_REC")</f>
        <v>#NAME?</v>
      </c>
      <c r="ET100" s="15" t="e" cm="1">
        <f t="array" aca="1" ref="ET100" ca="1">_xll.BDP(C100,"EQY_REC_CONS")</f>
        <v>#NAME?</v>
      </c>
      <c r="EV100" s="15" t="e" cm="1">
        <f t="array" aca="1" ref="EV100" ca="1">_xll.BDP(C100,"BEST_TARGET_HI")</f>
        <v>#NAME?</v>
      </c>
      <c r="EW100" s="15" t="e" cm="1">
        <f t="array" aca="1" ref="EW100" ca="1">_xll.BDP(C100,"BEST_TARGET_LO")</f>
        <v>#NAME?</v>
      </c>
      <c r="EX100" s="15" t="e" cm="1">
        <f t="array" aca="1" ref="EX100" ca="1">_xll.BDP(C100,"BEST_TARGET_MEDIAN")</f>
        <v>#NAME?</v>
      </c>
      <c r="EZ100" s="15" t="e" cm="1">
        <f t="array" aca="1" ref="EZ100" ca="1">_xll.BDP(C100,"BEST_TARGET_1WK_CHG")</f>
        <v>#NAME?</v>
      </c>
      <c r="FA100" s="15" t="e" cm="1">
        <f t="array" aca="1" ref="FA100" ca="1">_xll.BDP(C100,"BEST_TARGET_4WK_CHG")</f>
        <v>#NAME?</v>
      </c>
      <c r="FB100" s="15" t="e" cm="1">
        <f t="array" aca="1" ref="FB100" ca="1">_xll.BDP(C100,"BEST_TARGET_3MO_CHG")</f>
        <v>#NAME?</v>
      </c>
      <c r="FC100" s="15" t="e" cm="1">
        <f t="array" aca="1" ref="FC100" ca="1">_xll.BDP(C100,"BEST_TARGET_6MO_CHG")</f>
        <v>#NAME?</v>
      </c>
      <c r="FE100" s="15" t="e" cm="1">
        <f t="array" aca="1" ref="FE100" ca="1">_xll.BDP(C100,"ANNOUNCEMENT_DT")</f>
        <v>#NAME?</v>
      </c>
      <c r="FF100" s="15" t="e" cm="1">
        <f t="array" aca="1" ref="FF100" ca="1">_xll.BDP(C100,"EXPECTED_REPORT_DT")</f>
        <v>#NAME?</v>
      </c>
      <c r="FG100" s="15" t="e" cm="1">
        <f t="array" aca="1" ref="FG100" ca="1">_xll.BDP(C100,"EARNINGS_RELATED_IMPLIED_MOVE")</f>
        <v>#NAME?</v>
      </c>
      <c r="FI100" s="15" t="e" cm="1">
        <f t="array" aca="1" ref="FI100" ca="1">_xll.BDP(C100,"SALES_SURPRISE_LAST_QTR")</f>
        <v>#NAME?</v>
      </c>
      <c r="FJ100" s="15" t="e" cm="1">
        <f t="array" aca="1" ref="FJ100" ca="1">_xll.BDP(C100,"EPS_SURPRISE_LAST_QTR")</f>
        <v>#NAME?</v>
      </c>
      <c r="FL100" s="15" t="e">
        <f ca="1">(_xll.BDP(C100,"VOLUME_AVG_5D"))/1000</f>
        <v>#NAME?</v>
      </c>
      <c r="FM100" s="15" t="e">
        <f ca="1">(_xll.BDP(C100,"VOLUME_AVG_3M"))/1000</f>
        <v>#NAME?</v>
      </c>
      <c r="FN100" s="15" t="e">
        <f ca="1">(_xll.BDP(C100,"VOLUME_AVG_6M"))/1000</f>
        <v>#NAME?</v>
      </c>
      <c r="FP100" s="15" t="e" cm="1">
        <f t="array" aca="1" ref="FP100" ca="1">_xll.BDP(C100,"CIE_DES")</f>
        <v>#NAME?</v>
      </c>
      <c r="FQ100" s="15" t="s">
        <v>925</v>
      </c>
      <c r="FS100" s="15" t="e" cm="1">
        <f t="array" aca="1" ref="FS100" ca="1">_xll.BDP(C100,"HIGH_52WEEK")</f>
        <v>#NAME?</v>
      </c>
      <c r="FT100" s="15" t="e" cm="1">
        <f t="array" aca="1" ref="FT100" ca="1">_xll.BDP(C100,"LOW_52WEEK")</f>
        <v>#NAME?</v>
      </c>
      <c r="FV100" s="15" t="e" cm="1">
        <f t="array" aca="1" ref="FV100" ca="1">_xll.BDP(C100,"CHG_PCT_WTD")</f>
        <v>#NAME?</v>
      </c>
      <c r="FW100" s="15" t="e" cm="1">
        <f t="array" aca="1" ref="FW100" ca="1">_xll.BDP(C100,"CHG_PCT_MTD")</f>
        <v>#NAME?</v>
      </c>
      <c r="FX100" s="15" t="e" cm="1">
        <f t="array" aca="1" ref="FX100" ca="1">_xll.BDP(C100,"CHG_PCT_YTD")</f>
        <v>#NAME?</v>
      </c>
      <c r="FY100" s="15" t="e" cm="1">
        <f t="array" aca="1" ref="FY100" ca="1">_xll.BDP(C100,"CHG_PCT_1YR")</f>
        <v>#NAME?</v>
      </c>
      <c r="GA100" s="15" t="e">
        <f ca="1">_xll.BDP($C100,"BEST_NET_DEBT","best_fperiod_override=19Y")</f>
        <v>#NAME?</v>
      </c>
      <c r="GB100" s="15" t="e">
        <f ca="1">_xll.BDP($C100,"BEST_NET_DEBT","best_fperiod_override=20Y")</f>
        <v>#NAME?</v>
      </c>
      <c r="GC100" s="15" t="e">
        <f ca="1">_xll.BDP($C100,"BEST_NET_DEBT","best_fperiod_override=21Y")</f>
        <v>#NAME?</v>
      </c>
      <c r="GD100" s="15" t="e">
        <f ca="1">_xll.BDP($C100,"BEST_NET_DEBT","best_fperiod_override=22Y")</f>
        <v>#NAME?</v>
      </c>
      <c r="GE100" s="15" t="e">
        <f ca="1">_xll.BDP($C100,"BEST_NET_DEBT","best_fperiod_override=23Y")</f>
        <v>#NAME?</v>
      </c>
      <c r="GG100" s="15" t="e">
        <f t="shared" ca="1" si="342"/>
        <v>#NAME?</v>
      </c>
      <c r="GH100" s="15" t="e">
        <f t="shared" ca="1" si="343"/>
        <v>#NAME?</v>
      </c>
      <c r="GI100" s="15" t="e">
        <f t="shared" ca="1" si="344"/>
        <v>#NAME?</v>
      </c>
      <c r="GJ100" s="15" t="e">
        <f t="shared" ca="1" si="345"/>
        <v>#NAME?</v>
      </c>
      <c r="GK100" s="15" t="e">
        <f t="shared" ca="1" si="346"/>
        <v>#NAME?</v>
      </c>
      <c r="GM100" s="15" t="e" cm="1">
        <f t="array" aca="1" ref="GM100" ca="1">_xll.BDP(C100,"NET_DEBT_TO_EBITDA")</f>
        <v>#NAME?</v>
      </c>
      <c r="GN100" s="15" t="e" cm="1">
        <f t="array" aca="1" ref="GN100" ca="1">_xll.BDP(C100,"EBIT_TO_INT_EXP")</f>
        <v>#NAME?</v>
      </c>
      <c r="GO100" s="15" t="e" cm="1">
        <f t="array" aca="1" ref="GO100" ca="1">_xll.BDP(C100,"TOT_DEBT_TO_TOT_EQY")</f>
        <v>#NAME?</v>
      </c>
      <c r="GP100" s="15" t="e" cm="1">
        <f t="array" aca="1" ref="GP100" ca="1">_xll.BDP(C100,"TOT_DEBT_TO_TOT_ASSET")</f>
        <v>#NAME?</v>
      </c>
      <c r="GQ100" s="15" t="e" cm="1">
        <f t="array" aca="1" ref="GQ100" ca="1">_xll.BDP(C100,"ALTMAN_Z_SCORE")</f>
        <v>#NAME?</v>
      </c>
      <c r="GR100" s="15" t="e" cm="1">
        <f t="array" aca="1" ref="GR100" ca="1">_xll.BDP(C100,"CASH_%_CURRENT_MARKET_CAP")</f>
        <v>#NAME?</v>
      </c>
      <c r="GS100" s="15" t="e" cm="1">
        <f t="array" aca="1" ref="GS100" ca="1">_xll.BDP(C100,"CASH_TO_TOT_ASSET")</f>
        <v>#NAME?</v>
      </c>
      <c r="GU100" s="15" t="e" cm="1">
        <f t="array" aca="1" ref="GU100" ca="1">_xll.BDP(C100,"BOARD_SIZE")</f>
        <v>#NAME?</v>
      </c>
      <c r="GV100" s="15" t="e" cm="1">
        <f t="array" aca="1" ref="GV100" ca="1">_xll.BDP(C100,"PCT_INDEPENDENT_DIRECTORS")</f>
        <v>#NAME?</v>
      </c>
      <c r="GW100" s="15" t="e" cm="1">
        <f t="array" aca="1" ref="GW100" ca="1">_xll.BDP(C100,"BOARD_MEETING_ATTENDANCE_PCT")</f>
        <v>#NAME?</v>
      </c>
      <c r="GX100" s="15" t="e" cm="1">
        <f t="array" aca="1" ref="GX100" ca="1">_xll.BDP(C100,"BOARD_MEETINGS_PER_YR")</f>
        <v>#NAME?</v>
      </c>
      <c r="GY100" s="15" t="e" cm="1">
        <f t="array" aca="1" ref="GY100" ca="1">_xll.BDP(C100,"NUMBER_OF_WOMEN_ON_BOARD")</f>
        <v>#NAME?</v>
      </c>
      <c r="GZ100" s="15" t="e" cm="1">
        <f t="array" aca="1" ref="GZ100" ca="1">_xll.BDP(C100,"BOARD_AVERAGE_TENURE")</f>
        <v>#NAME?</v>
      </c>
      <c r="HA100" s="15" t="e" cm="1">
        <f t="array" aca="1" ref="HA100" ca="1">_xll.BDP(C100,"BOARD_AVERAGE_AGE")</f>
        <v>#NAME?</v>
      </c>
      <c r="HC100" s="15" t="e" cm="1">
        <f t="array" aca="1" ref="HC100" ca="1">_xll.BDP(C100,"TOT_COMP_AW_TO_CEO_&amp;_EQUIV")</f>
        <v>#NAME?</v>
      </c>
      <c r="HD100" s="15" t="e" cm="1">
        <f t="array" aca="1" ref="HD100" ca="1">_xll.BDP(C100,"TOT_COMPENSATION_AW_TO_EXECS")</f>
        <v>#NAME?</v>
      </c>
      <c r="HE100" s="15" t="e" cm="1">
        <f t="array" aca="1" ref="HE100" ca="1">_xll.BDP(C100,"CF_STOCK_BASED_COMPENSATION")</f>
        <v>#NAME?</v>
      </c>
      <c r="HF100" s="15" t="e" cm="1">
        <f t="array" aca="1" ref="HF100" ca="1">_xll.BDP(C100,"AVERAGE_BOD_TOTAL_COMPENSATION")</f>
        <v>#NAME?</v>
      </c>
      <c r="HH100" s="15" t="e" cm="1">
        <f t="array" aca="1" ref="HH100" ca="1">_xll.BDP(C100,"ISS_QUALITYSCORE")</f>
        <v>#NAME?</v>
      </c>
      <c r="HK100" s="15" t="e" cm="1">
        <f t="array" aca="1" ref="HK100" ca="1">_xll.BDP(C100,"EQY_SH_OUT")</f>
        <v>#NAME?</v>
      </c>
      <c r="HL100" s="15" t="e">
        <f t="shared" ca="1" si="347"/>
        <v>#NAME?</v>
      </c>
      <c r="HN100" s="15">
        <v>8.5</v>
      </c>
      <c r="HO100" s="15">
        <v>2</v>
      </c>
      <c r="HP100" s="39" t="e">
        <f t="shared" ca="1" si="348"/>
        <v>#NAME?</v>
      </c>
      <c r="HQ100" s="15" t="e">
        <f t="shared" ca="1" si="349"/>
        <v>#NAME?</v>
      </c>
      <c r="HS100" s="15" t="e">
        <f t="shared" ca="1" si="370"/>
        <v>#NAME?</v>
      </c>
      <c r="HU100" s="15" t="e">
        <f t="shared" ca="1" si="350"/>
        <v>#NAME?</v>
      </c>
      <c r="HW100" s="15" t="e">
        <f t="shared" ca="1" si="371"/>
        <v>#NAME?</v>
      </c>
      <c r="HY100" s="39" t="e">
        <f t="shared" ca="1" si="351"/>
        <v>#NAME?</v>
      </c>
      <c r="IA100" s="15" t="e">
        <f t="shared" ca="1" si="352"/>
        <v>#NAME?</v>
      </c>
      <c r="IB100" s="15" t="e">
        <f t="shared" ca="1" si="353"/>
        <v>#NAME?</v>
      </c>
      <c r="IC100" s="15" t="e">
        <f t="shared" ca="1" si="354"/>
        <v>#NAME?</v>
      </c>
      <c r="ID100" s="15" t="e">
        <f t="shared" ca="1" si="355"/>
        <v>#NAME?</v>
      </c>
      <c r="IE100" s="39" t="e">
        <f t="shared" ca="1" si="356"/>
        <v>#NAME?</v>
      </c>
      <c r="IF100" s="39" t="e">
        <f t="shared" si="357"/>
        <v>#VALUE!</v>
      </c>
      <c r="IG100" s="39" t="e">
        <f t="shared" ca="1" si="358"/>
        <v>#NAME?</v>
      </c>
      <c r="II100" s="15">
        <f t="shared" si="372"/>
        <v>81</v>
      </c>
    </row>
    <row r="101" spans="1:243">
      <c r="A101" s="15">
        <f t="shared" si="373"/>
        <v>81</v>
      </c>
      <c r="B101" s="15" t="s">
        <v>166</v>
      </c>
      <c r="C101" s="15" t="s">
        <v>567</v>
      </c>
      <c r="D101" s="15" t="s">
        <v>165</v>
      </c>
      <c r="E101" s="15" t="str">
        <f t="shared" si="306"/>
        <v>D1VN34</v>
      </c>
      <c r="F101" s="15">
        <f t="shared" si="307"/>
        <v>81</v>
      </c>
      <c r="G101" s="15" t="str">
        <f t="shared" si="308"/>
        <v>Devon Energy Corp</v>
      </c>
      <c r="H101" s="24">
        <v>1.65047E-3</v>
      </c>
      <c r="I101" s="15" t="e" cm="1">
        <f t="array" aca="1" ref="I101" ca="1">_xll.BDP(C101,"GICS_SECTOR_NAME")</f>
        <v>#NAME?</v>
      </c>
      <c r="J101" s="15" t="e">
        <f t="shared" ca="1" si="309"/>
        <v>#NAME?</v>
      </c>
      <c r="K101" s="46" t="e" cm="1">
        <f t="array" aca="1" ref="K101" ca="1">_xll.BDP(C101,"BEST_PE_RATIO")</f>
        <v>#NAME?</v>
      </c>
      <c r="L101" s="46" t="e" cm="1">
        <f t="array" aca="1" ref="L101" ca="1">_xll.BDP(C101,"px_last")</f>
        <v>#NAME?</v>
      </c>
      <c r="M101" s="15" t="e" cm="1">
        <f t="array" aca="1" ref="M101" ca="1">_xll.BDP(C101,"COUNTRY_FULL_NAME")</f>
        <v>#NAME?</v>
      </c>
      <c r="N101" s="15" t="e" cm="1">
        <f t="array" aca="1" ref="N101" ca="1">_xll.BDP(C101,"px_last")</f>
        <v>#NAME?</v>
      </c>
      <c r="O101" s="15" t="e" cm="1">
        <f t="array" aca="1" ref="O101" ca="1">_xll.BDP(C101,"CRNCY")</f>
        <v>#NAME?</v>
      </c>
      <c r="Q101" s="15" t="e" cm="1">
        <f t="array" aca="1" ref="Q101" ca="1">_xll.BDP(C101,"GICS_SECTOR_NAME")</f>
        <v>#NAME?</v>
      </c>
      <c r="R101" s="15" t="e" cm="1">
        <f t="array" aca="1" ref="R101" ca="1">_xll.BDP(C101,"GICS_INDUSTRY_NAME")</f>
        <v>#NAME?</v>
      </c>
      <c r="S101" s="15" t="e" cm="1">
        <f t="array" aca="1" ref="S101" ca="1">_xll.BDP(C101,"GICS_INDUSTRY_GROUP_NAME")</f>
        <v>#NAME?</v>
      </c>
      <c r="T101" s="15" t="e" cm="1">
        <f t="array" aca="1" ref="T101" ca="1">_xll.BDP(C101,"GICS_SUB_INDUSTRY_NAME")</f>
        <v>#NAME?</v>
      </c>
      <c r="U101" s="15" t="s">
        <v>1521</v>
      </c>
      <c r="V101" s="15">
        <f>_xll.BDH(C101,"SALES_REV_TURN","FY 2009","FY 2009","Currency=USD","Period=FY","BEST_FPERIOD_OVERRIDE=FY","FILING_STATUS=MR","SCALING_FORMAT=MLN","FA_ADJUSTED=Adjusted","Sort=A","Dates=H","DateFormat=P","Fill=—","Direction=H","UseDPDF=Y")</f>
        <v>8176</v>
      </c>
      <c r="W101" s="15">
        <f>_xll.BDH(C101,"SALES_REV_TURN","FY 2019","FY 2019","Currency=USD","Period=FY","BEST_FPERIOD_OVERRIDE=FY","FILING_STATUS=MR","SCALING_FORMAT=MLN","FA_ADJUSTED=Adjusted","Sort=A","Dates=H","DateFormat=P","Fill=—","Direction=H","UseDPDF=Y")</f>
        <v>6220</v>
      </c>
      <c r="X101" s="15">
        <f>_xll.BDH(C101,"SALES_REV_TURN","FY 2020","FY 2020","Currency=USD","Period=FY","BEST_FPERIOD_OVERRIDE=FY","FILING_STATUS=MR","SCALING_FORMAT=MLN","FA_ADJUSTED=Adjusted","Sort=A","Dates=H","DateFormat=P","Fill=—","Direction=H","UseDPDF=Y")</f>
        <v>4828</v>
      </c>
      <c r="Y101" s="15">
        <f>_xll.BDH(C101,"SALES_REV_TURN","FY 2021","FY 2021","Currency=USD","Period=FY","BEST_FPERIOD_OVERRIDE=FY","FILING_STATUS=MR","SCALING_FORMAT=MLN","FA_ADJUSTED=Adjusted","Sort=A","Dates=H","DateFormat=P","Fill=—","Direction=H","UseDPDF=Y")</f>
        <v>12206</v>
      </c>
      <c r="Z101" s="15">
        <f>_xll.BDH(C101,"SALES_REV_TURN","FY 2022","FY 2022","Currency=USD","Period=FY","BEST_FPERIOD_OVERRIDE=FY","FILING_STATUS=MR","SCALING_FORMAT=MLN","FA_ADJUSTED=Adjusted","Sort=A","Dates=H","DateFormat=P","Fill=—","Direction=H","UseDPDF=Y")</f>
        <v>19169</v>
      </c>
      <c r="AA101" s="15" t="e">
        <f ca="1">+_xll.BDP($C101,AA$15,"BEST_FPERIOD_OVERRIDE="&amp;AA$16)</f>
        <v>#NAME?</v>
      </c>
      <c r="AB101" s="15" t="e">
        <f ca="1">+_xll.BDP($C101,AB$15,"BEST_FPERIOD_OVERRIDE="&amp;AB$16)</f>
        <v>#NAME?</v>
      </c>
      <c r="AC101" s="15" t="e">
        <f ca="1">+_xll.BDP($C101,AC$15,"BEST_FPERIOD_OVERRIDE="&amp;AC$16)</f>
        <v>#NAME?</v>
      </c>
      <c r="AD101" s="15" t="e">
        <f ca="1">+_xll.BDP($C101,AD$15,"BEST_FPERIOD_OVERRIDE="&amp;AD$16)</f>
        <v>#NAME?</v>
      </c>
      <c r="AF101" s="25">
        <f t="shared" si="310"/>
        <v>-0.22379421221864948</v>
      </c>
      <c r="AG101" s="25">
        <f t="shared" si="311"/>
        <v>1.528169014084507</v>
      </c>
      <c r="AH101" s="25">
        <f t="shared" si="312"/>
        <v>0.57045715222021953</v>
      </c>
      <c r="AI101" s="25" t="e">
        <f t="shared" ca="1" si="313"/>
        <v>#NAME?</v>
      </c>
      <c r="AJ101" s="25" t="e">
        <f t="shared" ca="1" si="314"/>
        <v>#NAME?</v>
      </c>
      <c r="AK101" s="25" t="e">
        <f t="shared" ca="1" si="315"/>
        <v>#NAME?</v>
      </c>
      <c r="AL101" s="25" t="e">
        <f t="shared" ca="1" si="359"/>
        <v>#NAME?</v>
      </c>
      <c r="AM101" s="25" t="e">
        <f t="shared" ca="1" si="316"/>
        <v>#NAME?</v>
      </c>
      <c r="AN101" s="25">
        <f t="shared" si="317"/>
        <v>-2.6972868368002723E-2</v>
      </c>
      <c r="AP101" s="15">
        <f>_xll.BDH(C101,"EBITDA","FY 2009","FY 2009","Currency=USD","Period=FY","BEST_FPERIOD_OVERRIDE=FY","FILING_STATUS=MR","SCALING_FORMAT=MLN","FA_ADJUSTED=Adjusted","Sort=A","Dates=H","DateFormat=P","Fill=—","Direction=H","UseDPDF=Y")</f>
        <v>4454</v>
      </c>
      <c r="AQ101" s="15">
        <f>_xll.BDH(C101,"EBITDA","FY 2019","FY 2019","Currency=USD","Period=FY","BEST_FPERIOD_OVERRIDE=FY","FILING_STATUS=MR","SCALING_FORMAT=MLN","FA_ADJUSTED=Adjusted","Sort=A","Dates=H","DateFormat=P","Fill=—","Direction=H","UseDPDF=Y")</f>
        <v>1733</v>
      </c>
      <c r="AR101" s="15">
        <f>_xll.BDH(C101,"EBITDA","FY 2020","FY 2020","Currency=USD","Period=FY","BEST_FPERIOD_OVERRIDE=FY","FILING_STATUS=MR","SCALING_FORMAT=MLN","FA_ADJUSTED=Adjusted","Sort=A","Dates=H","DateFormat=P","Fill=—","Direction=H","UseDPDF=Y")</f>
        <v>1504</v>
      </c>
      <c r="AS101" s="15">
        <f>_xll.BDH(C101,"EBITDA","FY 2021","FY 2021","Currency=USD","Period=FY","BEST_FPERIOD_OVERRIDE=FY","FILING_STATUS=MR","SCALING_FORMAT=MLN","FA_ADJUSTED=Adjusted","Sort=A","Dates=H","DateFormat=P","Fill=—","Direction=H","UseDPDF=Y")</f>
        <v>5537</v>
      </c>
      <c r="AT101" s="15">
        <f>_xll.BDH(C101,"EBITDA","FY 2022","FY 2022","Currency=USD","Period=FY","BEST_FPERIOD_OVERRIDE=FY","FILING_STATUS=MR","SCALING_FORMAT=MLN","FA_ADJUSTED=Adjusted","Sort=A","Dates=H","DateFormat=P","Fill=—","Direction=H","UseDPDF=Y")</f>
        <v>9505</v>
      </c>
      <c r="AU101" s="15" t="e">
        <f ca="1">+_xll.BDP($C101,AU$15,"BEST_FPERIOD_OVERRIDE="&amp;AU$16)</f>
        <v>#NAME?</v>
      </c>
      <c r="AV101" s="15" t="e">
        <f ca="1">+_xll.BDP($C101,AV$15,"BEST_FPERIOD_OVERRIDE="&amp;AV$16)</f>
        <v>#NAME?</v>
      </c>
      <c r="AW101" s="15" t="e">
        <f ca="1">+_xll.BDP($C101,AW$15,"BEST_FPERIOD_OVERRIDE="&amp;AW$16)</f>
        <v>#NAME?</v>
      </c>
      <c r="AX101" s="15" t="e">
        <f ca="1">+_xll.BDP($C101,AX$15,"BEST_FPERIOD_OVERRIDE="&amp;AX$16)</f>
        <v>#NAME?</v>
      </c>
      <c r="AZ101" s="25">
        <f t="shared" si="318"/>
        <v>-0.13214079630698217</v>
      </c>
      <c r="BA101" s="25">
        <f t="shared" si="319"/>
        <v>2.6815159574468086</v>
      </c>
      <c r="BB101" s="25">
        <f t="shared" si="320"/>
        <v>0.71663355607729828</v>
      </c>
      <c r="BC101" s="25" t="e">
        <f t="shared" ca="1" si="321"/>
        <v>#NAME?</v>
      </c>
      <c r="BD101" s="25" t="e">
        <f t="shared" ca="1" si="322"/>
        <v>#NAME?</v>
      </c>
      <c r="BE101" s="25" t="e">
        <f t="shared" ca="1" si="323"/>
        <v>#NAME?</v>
      </c>
      <c r="BF101" s="25" t="e">
        <f t="shared" ca="1" si="360"/>
        <v>#NAME?</v>
      </c>
      <c r="BG101" s="25" t="e">
        <f t="shared" ca="1" si="324"/>
        <v>#NAME?</v>
      </c>
      <c r="BH101" s="25">
        <f t="shared" si="325"/>
        <v>-9.0076597244542644E-2</v>
      </c>
      <c r="BJ101" s="25">
        <f t="shared" si="326"/>
        <v>0.27861736334405146</v>
      </c>
      <c r="BK101" s="25">
        <f t="shared" si="327"/>
        <v>0.3115161557580779</v>
      </c>
      <c r="BL101" s="25">
        <f t="shared" si="328"/>
        <v>0.45362936260855319</v>
      </c>
      <c r="BM101" s="25">
        <f t="shared" si="329"/>
        <v>0.49585267880431949</v>
      </c>
      <c r="BN101" s="25" t="e">
        <f t="shared" ca="1" si="330"/>
        <v>#NAME?</v>
      </c>
      <c r="BO101" s="25" t="e">
        <f t="shared" ca="1" si="331"/>
        <v>#NAME?</v>
      </c>
      <c r="BP101" s="25" t="e">
        <f t="shared" ca="1" si="331"/>
        <v>#NAME?</v>
      </c>
      <c r="BQ101" s="25" t="e">
        <f t="shared" ca="1" si="332"/>
        <v>#NAME?</v>
      </c>
      <c r="BR101" s="15">
        <f>_xll.BDH(C101,"EARN_FOR_COMMON","FY 2009","FY 2009","Currency=USD","Period=FY","BEST_FPERIOD_OVERRIDE=FY","FILING_STATUS=MR","SCALING_FORMAT=MLN","FA_ADJUSTED=Adjusted","Sort=A","Dates=H","DateFormat=P","Fill=—","Direction=H","UseDPDF=Y")</f>
        <v>1449</v>
      </c>
      <c r="BS101" s="15">
        <f>_xll.BDH(C101,"EARN_FOR_COMMON","FY 2019","FY 2019","Currency=USD","Period=FY","BEST_FPERIOD_OVERRIDE=FY","FILING_STATUS=MR","SCALING_FORMAT=MLN","FA_ADJUSTED=Adjusted","Sort=A","Dates=H","DateFormat=P","Fill=—","Direction=H","UseDPDF=Y")</f>
        <v>439</v>
      </c>
      <c r="BT101" s="15">
        <f>_xll.BDH(C101,"EARN_FOR_COMMON","FY 2020","FY 2020","Currency=USD","Period=FY","BEST_FPERIOD_OVERRIDE=FY","FILING_STATUS=MR","SCALING_FORMAT=MLN","FA_ADJUSTED=Adjusted","Sort=A","Dates=H","DateFormat=P","Fill=—","Direction=H","UseDPDF=Y")</f>
        <v>-69.790000000000006</v>
      </c>
      <c r="BU101" s="15">
        <f>_xll.BDH(C101,"EARN_FOR_COMMON","FY 2021","FY 2021","Currency=USD","Period=FY","BEST_FPERIOD_OVERRIDE=FY","FILING_STATUS=MR","SCALING_FORMAT=MLN","FA_ADJUSTED=Adjusted","Sort=A","Dates=H","DateFormat=P","Fill=—","Direction=H","UseDPDF=Y")</f>
        <v>2344</v>
      </c>
      <c r="BV101" s="15">
        <f>_xll.BDH(C101,"EARN_FOR_COMMON","FY 2022","FY 2022","Currency=USD","Period=FY","BEST_FPERIOD_OVERRIDE=FY","FILING_STATUS=MR","SCALING_FORMAT=MLN","FA_ADJUSTED=Adjusted","Sort=A","Dates=H","DateFormat=P","Fill=—","Direction=H","UseDPDF=Y")</f>
        <v>5419</v>
      </c>
      <c r="BW101" s="15" t="e">
        <f ca="1">+_xll.BDP($C101,BW$15,"BEST_FPERIOD_OVERRIDE="&amp;BW$16)</f>
        <v>#NAME?</v>
      </c>
      <c r="BX101" s="15" t="e">
        <f ca="1">+_xll.BDP($C101,BX$15,"BEST_FPERIOD_OVERRIDE="&amp;BX$16)</f>
        <v>#NAME?</v>
      </c>
      <c r="BY101" s="15" t="e">
        <f ca="1">+_xll.BDP($C101,BY$15,"BEST_FPERIOD_OVERRIDE="&amp;BY$16)</f>
        <v>#NAME?</v>
      </c>
      <c r="BZ101" s="15" t="e">
        <f ca="1">+_xll.BDP($C101,BZ$15,"BEST_FPERIOD_OVERRIDE="&amp;BZ$16)</f>
        <v>#NAME?</v>
      </c>
      <c r="CB101" s="25">
        <f t="shared" si="333"/>
        <v>-1.1589749430523919</v>
      </c>
      <c r="CC101" s="25">
        <f t="shared" si="334"/>
        <v>-34.586473706834788</v>
      </c>
      <c r="CD101" s="25">
        <f t="shared" si="335"/>
        <v>1.3118600682593855</v>
      </c>
      <c r="CE101" s="25" t="e">
        <f t="shared" ca="1" si="336"/>
        <v>#NAME?</v>
      </c>
      <c r="CF101" s="25" t="e">
        <f t="shared" ca="1" si="337"/>
        <v>#NAME?</v>
      </c>
      <c r="CG101" s="25" t="e">
        <f t="shared" ca="1" si="338"/>
        <v>#NAME?</v>
      </c>
      <c r="CH101" s="25" t="e">
        <f t="shared" ca="1" si="361"/>
        <v>#NAME?</v>
      </c>
      <c r="CI101" s="25" t="e">
        <f t="shared" ca="1" si="339"/>
        <v>#NAME?</v>
      </c>
      <c r="CJ101" s="25">
        <f t="shared" si="340"/>
        <v>-0.11255874637724839</v>
      </c>
      <c r="CM101" s="25">
        <f t="shared" si="362"/>
        <v>7.0578778135048231E-2</v>
      </c>
      <c r="CN101" s="25">
        <f t="shared" si="363"/>
        <v>-1.445526097763049E-2</v>
      </c>
      <c r="CO101" s="25">
        <f t="shared" si="364"/>
        <v>0.19203670326069147</v>
      </c>
      <c r="CP101" s="25">
        <f t="shared" si="365"/>
        <v>0.2826960196150034</v>
      </c>
      <c r="CQ101" s="25" t="e">
        <f t="shared" ca="1" si="366"/>
        <v>#NAME?</v>
      </c>
      <c r="CR101" s="25" t="e">
        <f t="shared" ca="1" si="367"/>
        <v>#NAME?</v>
      </c>
      <c r="CS101" s="25" t="e">
        <f t="shared" ca="1" si="368"/>
        <v>#NAME?</v>
      </c>
      <c r="CT101" s="15" t="e">
        <f t="shared" ca="1" si="369"/>
        <v>#NAME?</v>
      </c>
      <c r="CU101" s="25">
        <f>_xll.BDH($C101,"RETURN_ON_INV_CAPITAL","FY 2019","FY 2019","Currency=USD","Period=FY","BEST_FPERIOD_OVERRIDE=FY","FILING_STATUS=MR","FA_ADJUSTED=GAAP","Sort=A","Dates=H","DateFormat=P","Fill=—","Direction=H","UseDPDF=Y")/100</f>
        <v>-3.0609999999999998E-2</v>
      </c>
      <c r="CV101" s="25">
        <f>_xll.BDH($C101,"RETURN_ON_INV_CAPITAL","FY 2020","FY 2020","Currency=USD","Period=FY","BEST_FPERIOD_OVERRIDE=FY","FILING_STATUS=MR","FA_ADJUSTED=GAAP","Sort=A","Dates=H","DateFormat=P","Fill=—","Direction=H","UseDPDF=Y")/100</f>
        <v>-0.27584999999999998</v>
      </c>
      <c r="CW101" s="25">
        <f>_xll.BDH($C101,"RETURN_ON_INV_CAPITAL","FY 2021","FY 2021","Currency=USD","Period=FY","BEST_FPERIOD_OVERRIDE=FY","FILING_STATUS=MR","FA_ADJUSTED=GAAP","Sort=A","Dates=H","DateFormat=P","Fill=—","Direction=H","UseDPDF=Y")/100</f>
        <v>0.25436199999999998</v>
      </c>
      <c r="CX101" s="25">
        <f>_xll.BDH(C101,"RETURN_COM_EQY","FY 2022","FY 2022","Currency=USD","Period=FY","BEST_FPERIOD_OVERRIDE=FY","FILING_STATUS=MR","FA_ADJUSTED=GAAP","Sort=A","Dates=H","DateFormat=P","Fill=—","Direction=H","UseDPDF=Y")/100</f>
        <v>0.58328800000000003</v>
      </c>
      <c r="CZ101" s="15">
        <f>_xll.BDH($C101,"RETURN_COM_EQY","FY 2019","FY 2019","Currency=USD","Period=FY","BEST_FPERIOD_OVERRIDE=FY","FILING_STATUS=MR","FA_ADJUSTED=GAAP","Sort=A","Dates=H","DateFormat=P","Fill=—","Direction=H","UseDPDF=Y")/100</f>
        <v>-4.7638E-2</v>
      </c>
      <c r="DA101" s="15">
        <f>_xll.BDH($C101,"RETURN_COM_EQY","FY 2020","FY 2020","Currency=USD","Period=FY","BEST_FPERIOD_OVERRIDE=FY","FILING_STATUS=MR","FA_ADJUSTED=GAAP","Sort=A","Dates=H","DateFormat=P","Fill=—","Direction=H","UseDPDF=Y")/100</f>
        <v>-0.61793500000000001</v>
      </c>
      <c r="DB101" s="15">
        <f>_xll.BDH($C101,"RETURN_COM_EQY","FY 2021","FY 2021","Currency=USD","Period=FY","BEST_FPERIOD_OVERRIDE=FY","FILING_STATUS=MR","FA_ADJUSTED=GAAP","Sort=A","Dates=H","DateFormat=P","Fill=—","Direction=H","UseDPDF=Y")/100</f>
        <v>0.45822000000000002</v>
      </c>
      <c r="DC101" s="25">
        <f>_xll.BDH(C101,"RETURN_COM_EQY","FY 2022","FY 2022","Currency=USD","Period=FY","BEST_FPERIOD_OVERRIDE=FY","FILING_STATUS=MR","FA_ADJUSTED=GAAP","Sort=A","Dates=H","DateFormat=P","Fill=—","Direction=H","UseDPDF=Y")</f>
        <v>58.328800000000001</v>
      </c>
      <c r="DD101" s="15" t="e">
        <f ca="1">(_xll.BDP(C101,"BEST_ROE","best_fperiod_override=23Y"))/100</f>
        <v>#NAME?</v>
      </c>
      <c r="DF101" s="25" t="e">
        <f ca="1">(_xll.BDP($C101,"BEST_DIV_YLD","best_fperiod_override=19Y"))/100</f>
        <v>#NAME?</v>
      </c>
      <c r="DG101" s="25" t="e">
        <f ca="1">(_xll.BDP($C101,"BEST_DIV_YLD","best_fperiod_override=20Y"))/100</f>
        <v>#NAME?</v>
      </c>
      <c r="DH101" s="25" t="e">
        <f ca="1">(_xll.BDP($C101,"BEST_DIV_YLD","best_fperiod_override=21Y"))/100</f>
        <v>#NAME?</v>
      </c>
      <c r="DI101" s="25" t="e">
        <f ca="1">(_xll.BDP($C101,"BEST_DIV_YLD","best_fperiod_override=22Y"))/100</f>
        <v>#NAME?</v>
      </c>
      <c r="DJ101" s="25" t="e">
        <f ca="1">(_xll.BDP($C101,"BEST_DIV_YLD","best_fperiod_override=23Y"))/100</f>
        <v>#NAME?</v>
      </c>
      <c r="DL101" s="48" t="e" cm="1">
        <f t="array" aca="1" ref="DL101" ca="1">_xll.BDP($C101,$DL$12)/1000</f>
        <v>#NAME?</v>
      </c>
      <c r="DM101" s="48" t="e" cm="1">
        <f t="array" aca="1" ref="DM101" ca="1">_xll.BDP($C101,$DL$13)*1000</f>
        <v>#NAME?</v>
      </c>
      <c r="DN101" s="48" t="e">
        <f t="shared" ca="1" si="341"/>
        <v>#NAME?</v>
      </c>
      <c r="DO101" s="48" t="e" cm="1">
        <f t="array" aca="1" ref="DO101" ca="1">_xll.BDP($C101,$DL$15)*1000</f>
        <v>#NAME?</v>
      </c>
      <c r="DQ101" s="15" t="e" cm="1">
        <f t="array" aca="1" ref="DQ101" ca="1">_xll.BDP(C101,"WACC")</f>
        <v>#NAME?</v>
      </c>
      <c r="DR101" s="15" t="e" cm="1">
        <f t="array" aca="1" ref="DR101" ca="1">_xll.BDP(C101,"WACC_COST_EQUITY")</f>
        <v>#NAME?</v>
      </c>
      <c r="DS101" s="15" t="e" cm="1">
        <f t="array" aca="1" ref="DS101" ca="1">_xll.BDP(C101,"WACC_COST_EQUITY")</f>
        <v>#NAME?</v>
      </c>
      <c r="DU101" s="15" t="e" cm="1">
        <f t="array" aca="1" ref="DU101" ca="1">_xll.BDP(C101,"BEST_PE_RATIO")</f>
        <v>#NAME?</v>
      </c>
      <c r="DV101" s="15" t="e" cm="1">
        <f t="array" aca="1" ref="DV101" ca="1">_xll.BDP(C101,"FIVE_YR_AVG_PRICE_EARNINGS")</f>
        <v>#NAME?</v>
      </c>
      <c r="DW101" s="15" t="e" cm="1">
        <f t="array" aca="1" ref="DW101" ca="1">_xll.BDP(C101,"10_YEAR_MOVING_AVERAGE_PE")</f>
        <v>#NAME?</v>
      </c>
      <c r="DY101" s="15" t="e" cm="1">
        <f t="array" aca="1" ref="DY101" ca="1">_xll.BDP(C101,"BEST_CUR_EV_TO_EBITDA")</f>
        <v>#NAME?</v>
      </c>
      <c r="DZ101" s="15" t="e" cm="1">
        <f t="array" aca="1" ref="DZ101" ca="1">_xll.BDP(C101,"FIVE_YEAR_AVG_EV_TO_T12_EBITDA")</f>
        <v>#NAME?</v>
      </c>
      <c r="EB101" s="15" t="e" cm="1">
        <f t="array" aca="1" ref="EB101" ca="1">_xll.BDP(C101,"BEST_PX_BPS_RATIO")</f>
        <v>#NAME?</v>
      </c>
      <c r="EC101" s="15" t="e" cm="1">
        <f t="array" aca="1" ref="EC101" ca="1">_xll.BDP(C101,"FIVE_YEAR_AVG_PRICE_BOOK")</f>
        <v>#NAME?</v>
      </c>
      <c r="ED101" s="15" t="e" cm="1">
        <f t="array" aca="1" ref="ED101" ca="1">_xll.BDP(C101,"EV_TO_T12M_SALES")</f>
        <v>#NAME?</v>
      </c>
      <c r="EE101" s="15" t="e" cm="1">
        <f t="array" aca="1" ref="EE101" ca="1">_xll.BDP(C101,"AVERAGE_EV_TO_T12M_SALES")</f>
        <v>#NAME?</v>
      </c>
      <c r="EF101" s="15" t="e">
        <f ca="1">_xll.BDP(C101,"BEST_CURRENT_EV_BEST_SALES","best_fperiod_override=23Y")</f>
        <v>#NAME?</v>
      </c>
      <c r="EH101" s="15" t="e" cm="1">
        <f t="array" aca="1" ref="EH101" ca="1">_xll.BDP(C101,"CF_FREE_CASH_FLOW")</f>
        <v>#NAME?</v>
      </c>
      <c r="EI101" s="15" t="e" cm="1">
        <f t="array" aca="1" ref="EI101" ca="1">_xll.BDP(C101,"FREE_CASH_FLOW_YIELD")/100</f>
        <v>#NAME?</v>
      </c>
      <c r="EJ101" s="15" t="e" cm="1">
        <f t="array" aca="1" ref="EJ101" ca="1">_xll.BDP(C101,"TRAIL_12M_FREE_CASH_FLOW_PER_SH")</f>
        <v>#NAME?</v>
      </c>
      <c r="EL101" s="15" t="e" cm="1">
        <f t="array" aca="1" ref="EL101" ca="1">_xll.BDP(C101,"CF_CASH_FROM_OPER")</f>
        <v>#NAME?</v>
      </c>
      <c r="EM101" s="15" t="e" cm="1">
        <f t="array" aca="1" ref="EM101" ca="1">_xll.BDP(C101,"CF_CASH_FROM_INV_ACT")</f>
        <v>#NAME?</v>
      </c>
      <c r="EN101" s="15" t="e" cm="1">
        <f t="array" aca="1" ref="EN101" ca="1">_xll.BDP(C101,"CF_CASH_FROM_FNC_ACT")</f>
        <v>#NAME?</v>
      </c>
      <c r="EP101" s="15" t="e" cm="1">
        <f t="array" aca="1" ref="EP101" ca="1">_xll.BDP(C101,"TOT_ANALYST_REC")</f>
        <v>#NAME?</v>
      </c>
      <c r="EQ101" s="15" t="e" cm="1">
        <f t="array" aca="1" ref="EQ101" ca="1">_xll.BDP(C101,"TOT_BUY_REC")</f>
        <v>#NAME?</v>
      </c>
      <c r="ER101" s="15" t="e" cm="1">
        <f t="array" aca="1" ref="ER101" ca="1">_xll.BDP(C101,"TOT_HOLD_REC")</f>
        <v>#NAME?</v>
      </c>
      <c r="ES101" s="15" t="e" cm="1">
        <f t="array" aca="1" ref="ES101" ca="1">_xll.BDP(C101,"TOT_SELL_REC")</f>
        <v>#NAME?</v>
      </c>
      <c r="ET101" s="15" t="e" cm="1">
        <f t="array" aca="1" ref="ET101" ca="1">_xll.BDP(C101,"EQY_REC_CONS")</f>
        <v>#NAME?</v>
      </c>
      <c r="EV101" s="15" t="e" cm="1">
        <f t="array" aca="1" ref="EV101" ca="1">_xll.BDP(C101,"BEST_TARGET_HI")</f>
        <v>#NAME?</v>
      </c>
      <c r="EW101" s="15" t="e" cm="1">
        <f t="array" aca="1" ref="EW101" ca="1">_xll.BDP(C101,"BEST_TARGET_LO")</f>
        <v>#NAME?</v>
      </c>
      <c r="EX101" s="15" t="e" cm="1">
        <f t="array" aca="1" ref="EX101" ca="1">_xll.BDP(C101,"BEST_TARGET_MEDIAN")</f>
        <v>#NAME?</v>
      </c>
      <c r="EZ101" s="15" t="e" cm="1">
        <f t="array" aca="1" ref="EZ101" ca="1">_xll.BDP(C101,"BEST_TARGET_1WK_CHG")</f>
        <v>#NAME?</v>
      </c>
      <c r="FA101" s="15" t="e" cm="1">
        <f t="array" aca="1" ref="FA101" ca="1">_xll.BDP(C101,"BEST_TARGET_4WK_CHG")</f>
        <v>#NAME?</v>
      </c>
      <c r="FB101" s="15" t="e" cm="1">
        <f t="array" aca="1" ref="FB101" ca="1">_xll.BDP(C101,"BEST_TARGET_3MO_CHG")</f>
        <v>#NAME?</v>
      </c>
      <c r="FC101" s="15" t="e" cm="1">
        <f t="array" aca="1" ref="FC101" ca="1">_xll.BDP(C101,"BEST_TARGET_6MO_CHG")</f>
        <v>#NAME?</v>
      </c>
      <c r="FE101" s="15" t="e" cm="1">
        <f t="array" aca="1" ref="FE101" ca="1">_xll.BDP(C101,"ANNOUNCEMENT_DT")</f>
        <v>#NAME?</v>
      </c>
      <c r="FF101" s="15" t="e" cm="1">
        <f t="array" aca="1" ref="FF101" ca="1">_xll.BDP(C101,"EXPECTED_REPORT_DT")</f>
        <v>#NAME?</v>
      </c>
      <c r="FG101" s="15" t="e" cm="1">
        <f t="array" aca="1" ref="FG101" ca="1">_xll.BDP(C101,"EARNINGS_RELATED_IMPLIED_MOVE")</f>
        <v>#NAME?</v>
      </c>
      <c r="FI101" s="15" t="e" cm="1">
        <f t="array" aca="1" ref="FI101" ca="1">_xll.BDP(C101,"SALES_SURPRISE_LAST_QTR")</f>
        <v>#NAME?</v>
      </c>
      <c r="FJ101" s="15" t="e" cm="1">
        <f t="array" aca="1" ref="FJ101" ca="1">_xll.BDP(C101,"EPS_SURPRISE_LAST_QTR")</f>
        <v>#NAME?</v>
      </c>
      <c r="FL101" s="15" t="e">
        <f ca="1">(_xll.BDP(C101,"VOLUME_AVG_5D"))/1000</f>
        <v>#NAME?</v>
      </c>
      <c r="FM101" s="15" t="e">
        <f ca="1">(_xll.BDP(C101,"VOLUME_AVG_3M"))/1000</f>
        <v>#NAME?</v>
      </c>
      <c r="FN101" s="15" t="e">
        <f ca="1">(_xll.BDP(C101,"VOLUME_AVG_6M"))/1000</f>
        <v>#NAME?</v>
      </c>
      <c r="FP101" s="15" t="e" cm="1">
        <f t="array" aca="1" ref="FP101" ca="1">_xll.BDP(C101,"CIE_DES")</f>
        <v>#NAME?</v>
      </c>
      <c r="FQ101" s="15" t="s">
        <v>926</v>
      </c>
      <c r="FS101" s="15" t="e" cm="1">
        <f t="array" aca="1" ref="FS101" ca="1">_xll.BDP(C101,"HIGH_52WEEK")</f>
        <v>#NAME?</v>
      </c>
      <c r="FT101" s="15" t="e" cm="1">
        <f t="array" aca="1" ref="FT101" ca="1">_xll.BDP(C101,"LOW_52WEEK")</f>
        <v>#NAME?</v>
      </c>
      <c r="FV101" s="15" t="e" cm="1">
        <f t="array" aca="1" ref="FV101" ca="1">_xll.BDP(C101,"CHG_PCT_WTD")</f>
        <v>#NAME?</v>
      </c>
      <c r="FW101" s="15" t="e" cm="1">
        <f t="array" aca="1" ref="FW101" ca="1">_xll.BDP(C101,"CHG_PCT_MTD")</f>
        <v>#NAME?</v>
      </c>
      <c r="FX101" s="15" t="e" cm="1">
        <f t="array" aca="1" ref="FX101" ca="1">_xll.BDP(C101,"CHG_PCT_YTD")</f>
        <v>#NAME?</v>
      </c>
      <c r="FY101" s="15" t="e" cm="1">
        <f t="array" aca="1" ref="FY101" ca="1">_xll.BDP(C101,"CHG_PCT_1YR")</f>
        <v>#NAME?</v>
      </c>
      <c r="GA101" s="15" t="e">
        <f ca="1">_xll.BDP($C101,"BEST_NET_DEBT","best_fperiod_override=19Y")</f>
        <v>#NAME?</v>
      </c>
      <c r="GB101" s="15" t="e">
        <f ca="1">_xll.BDP($C101,"BEST_NET_DEBT","best_fperiod_override=20Y")</f>
        <v>#NAME?</v>
      </c>
      <c r="GC101" s="15" t="e">
        <f ca="1">_xll.BDP($C101,"BEST_NET_DEBT","best_fperiod_override=21Y")</f>
        <v>#NAME?</v>
      </c>
      <c r="GD101" s="15" t="e">
        <f ca="1">_xll.BDP($C101,"BEST_NET_DEBT","best_fperiod_override=22Y")</f>
        <v>#NAME?</v>
      </c>
      <c r="GE101" s="15" t="e">
        <f ca="1">_xll.BDP($C101,"BEST_NET_DEBT","best_fperiod_override=23Y")</f>
        <v>#NAME?</v>
      </c>
      <c r="GG101" s="15" t="e">
        <f t="shared" ca="1" si="342"/>
        <v>#NAME?</v>
      </c>
      <c r="GH101" s="15" t="e">
        <f t="shared" ca="1" si="343"/>
        <v>#NAME?</v>
      </c>
      <c r="GI101" s="15" t="e">
        <f t="shared" ca="1" si="344"/>
        <v>#NAME?</v>
      </c>
      <c r="GJ101" s="15" t="e">
        <f t="shared" ca="1" si="345"/>
        <v>#NAME?</v>
      </c>
      <c r="GK101" s="15" t="e">
        <f t="shared" ca="1" si="346"/>
        <v>#NAME?</v>
      </c>
      <c r="GM101" s="15" t="e" cm="1">
        <f t="array" aca="1" ref="GM101" ca="1">_xll.BDP(C101,"NET_DEBT_TO_EBITDA")</f>
        <v>#NAME?</v>
      </c>
      <c r="GN101" s="15" t="e" cm="1">
        <f t="array" aca="1" ref="GN101" ca="1">_xll.BDP(C101,"EBIT_TO_INT_EXP")</f>
        <v>#NAME?</v>
      </c>
      <c r="GO101" s="15" t="e" cm="1">
        <f t="array" aca="1" ref="GO101" ca="1">_xll.BDP(C101,"TOT_DEBT_TO_TOT_EQY")</f>
        <v>#NAME?</v>
      </c>
      <c r="GP101" s="15" t="e" cm="1">
        <f t="array" aca="1" ref="GP101" ca="1">_xll.BDP(C101,"TOT_DEBT_TO_TOT_ASSET")</f>
        <v>#NAME?</v>
      </c>
      <c r="GQ101" s="15" t="e" cm="1">
        <f t="array" aca="1" ref="GQ101" ca="1">_xll.BDP(C101,"ALTMAN_Z_SCORE")</f>
        <v>#NAME?</v>
      </c>
      <c r="GR101" s="15" t="e" cm="1">
        <f t="array" aca="1" ref="GR101" ca="1">_xll.BDP(C101,"CASH_%_CURRENT_MARKET_CAP")</f>
        <v>#NAME?</v>
      </c>
      <c r="GS101" s="15" t="e" cm="1">
        <f t="array" aca="1" ref="GS101" ca="1">_xll.BDP(C101,"CASH_TO_TOT_ASSET")</f>
        <v>#NAME?</v>
      </c>
      <c r="GU101" s="15" t="e" cm="1">
        <f t="array" aca="1" ref="GU101" ca="1">_xll.BDP(C101,"BOARD_SIZE")</f>
        <v>#NAME?</v>
      </c>
      <c r="GV101" s="15" t="e" cm="1">
        <f t="array" aca="1" ref="GV101" ca="1">_xll.BDP(C101,"PCT_INDEPENDENT_DIRECTORS")</f>
        <v>#NAME?</v>
      </c>
      <c r="GW101" s="15" t="e" cm="1">
        <f t="array" aca="1" ref="GW101" ca="1">_xll.BDP(C101,"BOARD_MEETING_ATTENDANCE_PCT")</f>
        <v>#NAME?</v>
      </c>
      <c r="GX101" s="15" t="e" cm="1">
        <f t="array" aca="1" ref="GX101" ca="1">_xll.BDP(C101,"BOARD_MEETINGS_PER_YR")</f>
        <v>#NAME?</v>
      </c>
      <c r="GY101" s="15" t="e" cm="1">
        <f t="array" aca="1" ref="GY101" ca="1">_xll.BDP(C101,"NUMBER_OF_WOMEN_ON_BOARD")</f>
        <v>#NAME?</v>
      </c>
      <c r="GZ101" s="15" t="e" cm="1">
        <f t="array" aca="1" ref="GZ101" ca="1">_xll.BDP(C101,"BOARD_AVERAGE_TENURE")</f>
        <v>#NAME?</v>
      </c>
      <c r="HA101" s="15" t="e" cm="1">
        <f t="array" aca="1" ref="HA101" ca="1">_xll.BDP(C101,"BOARD_AVERAGE_AGE")</f>
        <v>#NAME?</v>
      </c>
      <c r="HC101" s="15" t="e" cm="1">
        <f t="array" aca="1" ref="HC101" ca="1">_xll.BDP(C101,"TOT_COMP_AW_TO_CEO_&amp;_EQUIV")</f>
        <v>#NAME?</v>
      </c>
      <c r="HD101" s="15" t="e" cm="1">
        <f t="array" aca="1" ref="HD101" ca="1">_xll.BDP(C101,"TOT_COMPENSATION_AW_TO_EXECS")</f>
        <v>#NAME?</v>
      </c>
      <c r="HE101" s="15" t="e" cm="1">
        <f t="array" aca="1" ref="HE101" ca="1">_xll.BDP(C101,"CF_STOCK_BASED_COMPENSATION")</f>
        <v>#NAME?</v>
      </c>
      <c r="HF101" s="15" t="e" cm="1">
        <f t="array" aca="1" ref="HF101" ca="1">_xll.BDP(C101,"AVERAGE_BOD_TOTAL_COMPENSATION")</f>
        <v>#NAME?</v>
      </c>
      <c r="HH101" s="15" t="e" cm="1">
        <f t="array" aca="1" ref="HH101" ca="1">_xll.BDP(C101,"ISS_QUALITYSCORE")</f>
        <v>#NAME?</v>
      </c>
      <c r="HK101" s="15" t="e" cm="1">
        <f t="array" aca="1" ref="HK101" ca="1">_xll.BDP(C101,"EQY_SH_OUT")</f>
        <v>#NAME?</v>
      </c>
      <c r="HL101" s="15" t="e">
        <f t="shared" ca="1" si="347"/>
        <v>#NAME?</v>
      </c>
      <c r="HN101" s="15">
        <v>8.5</v>
      </c>
      <c r="HO101" s="15">
        <v>2</v>
      </c>
      <c r="HP101" s="39" t="e">
        <f t="shared" ca="1" si="348"/>
        <v>#NAME?</v>
      </c>
      <c r="HQ101" s="15" t="e">
        <f t="shared" ca="1" si="349"/>
        <v>#NAME?</v>
      </c>
      <c r="HS101" s="15" t="e">
        <f t="shared" ca="1" si="370"/>
        <v>#NAME?</v>
      </c>
      <c r="HU101" s="15" t="e">
        <f t="shared" ca="1" si="350"/>
        <v>#NAME?</v>
      </c>
      <c r="HW101" s="15" t="e">
        <f t="shared" ca="1" si="371"/>
        <v>#NAME?</v>
      </c>
      <c r="HY101" s="39" t="e">
        <f t="shared" ca="1" si="351"/>
        <v>#NAME?</v>
      </c>
      <c r="IA101" s="15" t="e">
        <f t="shared" ca="1" si="352"/>
        <v>#NAME?</v>
      </c>
      <c r="IB101" s="15" t="e">
        <f t="shared" ca="1" si="353"/>
        <v>#NAME?</v>
      </c>
      <c r="IC101" s="15" t="e">
        <f t="shared" ca="1" si="354"/>
        <v>#NAME?</v>
      </c>
      <c r="ID101" s="15" t="e">
        <f t="shared" ca="1" si="355"/>
        <v>#NAME?</v>
      </c>
      <c r="IE101" s="39" t="e">
        <f t="shared" ca="1" si="356"/>
        <v>#NAME?</v>
      </c>
      <c r="IF101" s="39">
        <f t="shared" si="357"/>
        <v>-11.255874637724839</v>
      </c>
      <c r="IG101" s="39" t="e">
        <f t="shared" ca="1" si="358"/>
        <v>#NAME?</v>
      </c>
      <c r="II101" s="15">
        <f t="shared" si="372"/>
        <v>82</v>
      </c>
    </row>
    <row r="102" spans="1:243">
      <c r="A102" s="15">
        <f t="shared" si="373"/>
        <v>82</v>
      </c>
      <c r="B102" s="15" t="s">
        <v>168</v>
      </c>
      <c r="C102" s="15" t="s">
        <v>568</v>
      </c>
      <c r="D102" s="15" t="s">
        <v>167</v>
      </c>
      <c r="E102" s="15" t="str">
        <f t="shared" si="306"/>
        <v>DBAG34</v>
      </c>
      <c r="F102" s="15">
        <f t="shared" si="307"/>
        <v>82</v>
      </c>
      <c r="G102" s="15" t="str">
        <f t="shared" si="308"/>
        <v>Deutsche Bank AG</v>
      </c>
      <c r="H102" s="24">
        <v>5.9060000000000004E-4</v>
      </c>
      <c r="I102" s="15" t="e" cm="1">
        <f t="array" aca="1" ref="I102" ca="1">_xll.BDP(C102,"GICS_SECTOR_NAME")</f>
        <v>#NAME?</v>
      </c>
      <c r="J102" s="15" t="e">
        <f t="shared" ca="1" si="309"/>
        <v>#NAME?</v>
      </c>
      <c r="K102" s="46" t="e" cm="1">
        <f t="array" aca="1" ref="K102" ca="1">_xll.BDP(C102,"BEST_PE_RATIO")</f>
        <v>#NAME?</v>
      </c>
      <c r="L102" s="46" t="e" cm="1">
        <f t="array" aca="1" ref="L102" ca="1">_xll.BDP(C102,"px_last")</f>
        <v>#NAME?</v>
      </c>
      <c r="M102" s="15" t="e" cm="1">
        <f t="array" aca="1" ref="M102" ca="1">_xll.BDP(C102,"COUNTRY_FULL_NAME")</f>
        <v>#NAME?</v>
      </c>
      <c r="N102" s="15" t="e" cm="1">
        <f t="array" aca="1" ref="N102" ca="1">_xll.BDP(C102,"px_last")</f>
        <v>#NAME?</v>
      </c>
      <c r="O102" s="15" t="e" cm="1">
        <f t="array" aca="1" ref="O102" ca="1">_xll.BDP(C102,"CRNCY")</f>
        <v>#NAME?</v>
      </c>
      <c r="Q102" s="15" t="e" cm="1">
        <f t="array" aca="1" ref="Q102" ca="1">_xll.BDP(C102,"GICS_SECTOR_NAME")</f>
        <v>#NAME?</v>
      </c>
      <c r="R102" s="15" t="e" cm="1">
        <f t="array" aca="1" ref="R102" ca="1">_xll.BDP(C102,"GICS_INDUSTRY_NAME")</f>
        <v>#NAME?</v>
      </c>
      <c r="S102" s="15" t="e" cm="1">
        <f t="array" aca="1" ref="S102" ca="1">_xll.BDP(C102,"GICS_INDUSTRY_GROUP_NAME")</f>
        <v>#NAME?</v>
      </c>
      <c r="T102" s="15" t="e" cm="1">
        <f t="array" aca="1" ref="T102" ca="1">_xll.BDP(C102,"GICS_SUB_INDUSTRY_NAME")</f>
        <v>#NAME?</v>
      </c>
      <c r="U102" s="15" t="s">
        <v>1523</v>
      </c>
      <c r="V102" s="15" t="e">
        <f ca="1">_xll.BDH(C102,"SALES_REV_TURN","FY 2009","FY 2009","Currency=USD","Period=FY","BEST_FPERIOD_OVERRIDE=FY","FILING_STATUS=MR","SCALING_FORMAT=MLN","FA_ADJUSTED=Adjusted","Sort=A","Dates=H","DateFormat=P","Fill=—","Direction=H","UseDPDF=Y")/M9</f>
        <v>#NAME?</v>
      </c>
      <c r="W102" s="15" t="e">
        <f ca="1">_xll.BDH(C102,"SALES_REV_TURN","FY 2019","FY 2019","Currency=USD","Period=FY","BEST_FPERIOD_OVERRIDE=FY","FILING_STATUS=MR","SCALING_FORMAT=MLN","FA_ADJUSTED=Adjusted","Sort=A","Dates=H","DateFormat=P","Fill=—","Direction=H","UseDPDF=Y")/M9</f>
        <v>#NAME?</v>
      </c>
      <c r="X102" s="15" t="e">
        <f ca="1">_xll.BDH(C102,"SALES_REV_TURN","FY 2020","FY 2020","Currency=USD","Period=FY","BEST_FPERIOD_OVERRIDE=FY","FILING_STATUS=MR","SCALING_FORMAT=MLN","FA_ADJUSTED=Adjusted","Sort=A","Dates=H","DateFormat=P","Fill=—","Direction=H","UseDPDF=Y")/M9</f>
        <v>#NAME?</v>
      </c>
      <c r="Y102" s="15" t="e">
        <f ca="1">_xll.BDH(C102,"SALES_REV_TURN","FY 2021","FY 2021","Currency=USD","Period=FY","BEST_FPERIOD_OVERRIDE=FY","FILING_STATUS=MR","SCALING_FORMAT=MLN","FA_ADJUSTED=Adjusted","Sort=A","Dates=H","DateFormat=P","Fill=—","Direction=H","UseDPDF=Y")/M9</f>
        <v>#NAME?</v>
      </c>
      <c r="Z102" s="15" t="e">
        <f ca="1">_xll.BDH(C102,"SALES_REV_TURN","FY 2022","FY 2022","Currency=USD","Period=FY","BEST_FPERIOD_OVERRIDE=FY","FILING_STATUS=MR","SCALING_FORMAT=MLN","FA_ADJUSTED=Adjusted","Sort=A","Dates=H","DateFormat=P","Fill=—","Direction=H","UseDPDF=Y")/M9</f>
        <v>#NAME?</v>
      </c>
      <c r="AA102" s="15" t="e">
        <f ca="1">+_xll.BDP($C102,AA$15,"BEST_FPERIOD_OVERRIDE="&amp;AA$16)/M9</f>
        <v>#NAME?</v>
      </c>
      <c r="AB102" s="15" t="e">
        <f ca="1">+_xll.BDP($C102,AB$15,"BEST_FPERIOD_OVERRIDE="&amp;AB$16)/M9</f>
        <v>#NAME?</v>
      </c>
      <c r="AC102" s="15" t="e">
        <f ca="1">+_xll.BDP($C102,AC$15,"BEST_FPERIOD_OVERRIDE="&amp;AC$16)</f>
        <v>#NAME?</v>
      </c>
      <c r="AD102" s="15" t="e">
        <f ca="1">+_xll.BDP($C102,AD$15,"BEST_FPERIOD_OVERRIDE="&amp;AD$16)</f>
        <v>#NAME?</v>
      </c>
      <c r="AF102" s="25" t="e">
        <f t="shared" ca="1" si="310"/>
        <v>#NAME?</v>
      </c>
      <c r="AG102" s="25" t="e">
        <f t="shared" ca="1" si="311"/>
        <v>#NAME?</v>
      </c>
      <c r="AH102" s="25" t="e">
        <f t="shared" ca="1" si="312"/>
        <v>#NAME?</v>
      </c>
      <c r="AI102" s="25" t="e">
        <f t="shared" ca="1" si="313"/>
        <v>#NAME?</v>
      </c>
      <c r="AJ102" s="25" t="e">
        <f t="shared" ca="1" si="314"/>
        <v>#NAME?</v>
      </c>
      <c r="AK102" s="25" t="e">
        <f t="shared" ca="1" si="315"/>
        <v>#NAME?</v>
      </c>
      <c r="AL102" s="25" t="e">
        <f t="shared" ca="1" si="359"/>
        <v>#NAME?</v>
      </c>
      <c r="AM102" s="25" t="e">
        <f t="shared" ca="1" si="316"/>
        <v>#NAME?</v>
      </c>
      <c r="AN102" s="25" t="e">
        <f t="shared" ca="1" si="317"/>
        <v>#NAME?</v>
      </c>
      <c r="AP102" s="15" t="e">
        <f ca="1">_xll.BDH(C102,"EBITDA","FY 2009","FY 2009","Currency=USD","Period=FY","BEST_FPERIOD_OVERRIDE=FY","FILING_STATUS=MR","SCALING_FORMAT=MLN","FA_ADJUSTED=Adjusted","Sort=A","Dates=H","DateFormat=P","Fill=—","Direction=H","UseDPDF=Y")/M9</f>
        <v>#NAME?</v>
      </c>
      <c r="AQ102" s="15" t="e">
        <f ca="1">_xll.BDH(C102,"EBITDA","FY 2019","FY 2019","Currency=USD","Period=FY","BEST_FPERIOD_OVERRIDE=FY","FILING_STATUS=MR","SCALING_FORMAT=MLN","FA_ADJUSTED=Adjusted","Sort=A","Dates=H","DateFormat=P","Fill=—","Direction=H","UseDPDF=Y")/M9</f>
        <v>#NAME?</v>
      </c>
      <c r="AR102" s="15" t="e">
        <f ca="1">_xll.BDH(C102,"EBITDA","FY 2020","FY 2020","Currency=USD","Period=FY","BEST_FPERIOD_OVERRIDE=FY","FILING_STATUS=MR","SCALING_FORMAT=MLN","FA_ADJUSTED=Adjusted","Sort=A","Dates=H","DateFormat=P","Fill=—","Direction=H","UseDPDF=Y")/M9</f>
        <v>#NAME?</v>
      </c>
      <c r="AS102" s="15" t="e">
        <f ca="1">_xll.BDH(C102,"EBITDA","FY 2021","FY 2021","Currency=USD","Period=FY","BEST_FPERIOD_OVERRIDE=FY","FILING_STATUS=MR","SCALING_FORMAT=MLN","FA_ADJUSTED=Adjusted","Sort=A","Dates=H","DateFormat=P","Fill=—","Direction=H","UseDPDF=Y")/M9</f>
        <v>#NAME?</v>
      </c>
      <c r="AT102" s="15" t="e">
        <f ca="1">_xll.BDH(C102,"EBITDA","FY 2022","FY 2022","Currency=USD","Period=FY","BEST_FPERIOD_OVERRIDE=FY","FILING_STATUS=MR","SCALING_FORMAT=MLN","FA_ADJUSTED=Adjusted","Sort=A","Dates=H","DateFormat=P","Fill=—","Direction=H","UseDPDF=Y")/M9</f>
        <v>#NAME?</v>
      </c>
      <c r="AU102" s="15" t="e">
        <f ca="1">+_xll.BDP($C102,AU$15,"BEST_FPERIOD_OVERRIDE="&amp;AU$16)/M9</f>
        <v>#NAME?</v>
      </c>
      <c r="AV102" s="15" t="e">
        <f ca="1">+_xll.BDP($C102,AV$15,"BEST_FPERIOD_OVERRIDE="&amp;AV$16)/M9</f>
        <v>#NAME?</v>
      </c>
      <c r="AW102" s="15" t="e">
        <f ca="1">+_xll.BDP($C102,AW$15,"BEST_FPERIOD_OVERRIDE="&amp;AW$16)/M9</f>
        <v>#NAME?</v>
      </c>
      <c r="AX102" s="15" t="e">
        <f ca="1">+_xll.BDP($C102,AX$15,"BEST_FPERIOD_OVERRIDE="&amp;AX$16)</f>
        <v>#NAME?</v>
      </c>
      <c r="AZ102" s="25" t="e">
        <f t="shared" ca="1" si="318"/>
        <v>#NAME?</v>
      </c>
      <c r="BA102" s="25" t="e">
        <f t="shared" ca="1" si="319"/>
        <v>#NAME?</v>
      </c>
      <c r="BB102" s="25" t="e">
        <f t="shared" ca="1" si="320"/>
        <v>#NAME?</v>
      </c>
      <c r="BC102" s="25" t="e">
        <f t="shared" ca="1" si="321"/>
        <v>#NAME?</v>
      </c>
      <c r="BD102" s="25" t="e">
        <f t="shared" ca="1" si="322"/>
        <v>#NAME?</v>
      </c>
      <c r="BE102" s="25" t="e">
        <f t="shared" ca="1" si="323"/>
        <v>#NAME?</v>
      </c>
      <c r="BF102" s="25" t="e">
        <f t="shared" ca="1" si="360"/>
        <v>#NAME?</v>
      </c>
      <c r="BG102" s="25" t="e">
        <f t="shared" ca="1" si="324"/>
        <v>#NAME?</v>
      </c>
      <c r="BH102" s="25" t="e">
        <f t="shared" ca="1" si="325"/>
        <v>#NAME?</v>
      </c>
      <c r="BJ102" s="25" t="e">
        <f t="shared" ca="1" si="326"/>
        <v>#NAME?</v>
      </c>
      <c r="BK102" s="25" t="e">
        <f t="shared" ca="1" si="327"/>
        <v>#NAME?</v>
      </c>
      <c r="BL102" s="25" t="e">
        <f t="shared" ca="1" si="328"/>
        <v>#NAME?</v>
      </c>
      <c r="BM102" s="25" t="e">
        <f t="shared" ca="1" si="329"/>
        <v>#NAME?</v>
      </c>
      <c r="BN102" s="25" t="e">
        <f t="shared" ca="1" si="330"/>
        <v>#NAME?</v>
      </c>
      <c r="BO102" s="25" t="e">
        <f t="shared" ca="1" si="331"/>
        <v>#NAME?</v>
      </c>
      <c r="BP102" s="25" t="e">
        <f t="shared" ca="1" si="331"/>
        <v>#NAME?</v>
      </c>
      <c r="BQ102" s="25" t="e">
        <f t="shared" ca="1" si="332"/>
        <v>#NAME?</v>
      </c>
      <c r="BR102" s="15" t="e">
        <f ca="1">_xll.BDH(C102,"EARN_FOR_COMMON","FY 2009","FY 2009","Currency=USD","Period=FY","BEST_FPERIOD_OVERRIDE=FY","FILING_STATUS=MR","SCALING_FORMAT=MLN","FA_ADJUSTED=Adjusted","Sort=A","Dates=H","DateFormat=P","Fill=—","Direction=H","UseDPDF=Y")/M9</f>
        <v>#NAME?</v>
      </c>
      <c r="BS102" s="15" t="e">
        <f ca="1">_xll.BDH(C102,"EARN_FOR_COMMON","FY 2019","FY 2019","Currency=USD","Period=FY","BEST_FPERIOD_OVERRIDE=FY","FILING_STATUS=MR","SCALING_FORMAT=MLN","FA_ADJUSTED=Adjusted","Sort=A","Dates=H","DateFormat=P","Fill=—","Direction=H","UseDPDF=Y")/M9</f>
        <v>#NAME?</v>
      </c>
      <c r="BT102" s="15" t="e">
        <f ca="1">_xll.BDH(C102,"EARN_FOR_COMMON","FY 2020","FY 2020","Currency=USD","Period=FY","BEST_FPERIOD_OVERRIDE=FY","FILING_STATUS=MR","SCALING_FORMAT=MLN","FA_ADJUSTED=Adjusted","Sort=A","Dates=H","DateFormat=P","Fill=—","Direction=H","UseDPDF=Y")/M9</f>
        <v>#NAME?</v>
      </c>
      <c r="BU102" s="15" t="e">
        <f ca="1">_xll.BDH(C102,"EARN_FOR_COMMON","FY 2021","FY 2021","Currency=USD","Period=FY","BEST_FPERIOD_OVERRIDE=FY","FILING_STATUS=MR","SCALING_FORMAT=MLN","FA_ADJUSTED=Adjusted","Sort=A","Dates=H","DateFormat=P","Fill=—","Direction=H","UseDPDF=Y")/M9</f>
        <v>#NAME?</v>
      </c>
      <c r="BV102" s="15" t="e">
        <f ca="1">_xll.BDH(C102,"EARN_FOR_COMMON","FY 2022","FY 2022","Currency=USD","Period=FY","BEST_FPERIOD_OVERRIDE=FY","FILING_STATUS=MR","SCALING_FORMAT=MLN","FA_ADJUSTED=Adjusted","Sort=A","Dates=H","DateFormat=P","Fill=—","Direction=H","UseDPDF=Y")/M9</f>
        <v>#NAME?</v>
      </c>
      <c r="BW102" s="15" t="e">
        <f ca="1">+_xll.BDP($C102,BW$15,"BEST_FPERIOD_OVERRIDE="&amp;BW$16)/M9</f>
        <v>#NAME?</v>
      </c>
      <c r="BX102" s="15" t="e">
        <f ca="1">+_xll.BDP($C102,BX$15,"BEST_FPERIOD_OVERRIDE="&amp;BX$16)/M9</f>
        <v>#NAME?</v>
      </c>
      <c r="BY102" s="15" t="e">
        <f ca="1">+_xll.BDP($C102,BY$15,"BEST_FPERIOD_OVERRIDE="&amp;BY$16)/M9</f>
        <v>#NAME?</v>
      </c>
      <c r="BZ102" s="15" t="e">
        <f ca="1">+_xll.BDP($C102,BZ$15,"BEST_FPERIOD_OVERRIDE="&amp;BZ$16)</f>
        <v>#NAME?</v>
      </c>
      <c r="CB102" s="25" t="e">
        <f t="shared" ca="1" si="333"/>
        <v>#NAME?</v>
      </c>
      <c r="CC102" s="25" t="e">
        <f t="shared" ca="1" si="334"/>
        <v>#NAME?</v>
      </c>
      <c r="CD102" s="25" t="e">
        <f t="shared" ca="1" si="335"/>
        <v>#NAME?</v>
      </c>
      <c r="CE102" s="25" t="e">
        <f t="shared" ca="1" si="336"/>
        <v>#NAME?</v>
      </c>
      <c r="CF102" s="25" t="e">
        <f t="shared" ca="1" si="337"/>
        <v>#NAME?</v>
      </c>
      <c r="CG102" s="25" t="e">
        <f t="shared" ca="1" si="338"/>
        <v>#NAME?</v>
      </c>
      <c r="CH102" s="25" t="e">
        <f t="shared" ca="1" si="361"/>
        <v>#NAME?</v>
      </c>
      <c r="CI102" s="25" t="e">
        <f t="shared" ca="1" si="339"/>
        <v>#NAME?</v>
      </c>
      <c r="CJ102" s="25" t="e">
        <f t="shared" ca="1" si="340"/>
        <v>#NAME?</v>
      </c>
      <c r="CM102" s="25" t="e">
        <f t="shared" ca="1" si="362"/>
        <v>#NAME?</v>
      </c>
      <c r="CN102" s="25" t="e">
        <f t="shared" ca="1" si="363"/>
        <v>#NAME?</v>
      </c>
      <c r="CO102" s="25" t="e">
        <f t="shared" ca="1" si="364"/>
        <v>#NAME?</v>
      </c>
      <c r="CP102" s="25" t="e">
        <f t="shared" ca="1" si="365"/>
        <v>#NAME?</v>
      </c>
      <c r="CQ102" s="25" t="e">
        <f t="shared" ca="1" si="366"/>
        <v>#NAME?</v>
      </c>
      <c r="CR102" s="25" t="e">
        <f t="shared" ca="1" si="367"/>
        <v>#NAME?</v>
      </c>
      <c r="CS102" s="25" t="e">
        <f t="shared" ca="1" si="368"/>
        <v>#NAME?</v>
      </c>
      <c r="CT102" s="15" t="e">
        <f t="shared" ca="1" si="369"/>
        <v>#NAME?</v>
      </c>
      <c r="CU102" s="25">
        <f>_xll.BDH($C102,"RETURN_ON_INV_CAPITAL","FY 2019","FY 2019","Currency=USD","Period=FY","BEST_FPERIOD_OVERRIDE=FY","FILING_STATUS=MR","FA_ADJUSTED=GAAP","Sort=A","Dates=H","DateFormat=P","Fill=—","Direction=H","UseDPDF=Y")/100</f>
        <v>-1.4494E-2</v>
      </c>
      <c r="CV102" s="25">
        <f>_xll.BDH($C102,"RETURN_ON_INV_CAPITAL","FY 2020","FY 2020","Currency=USD","Period=FY","BEST_FPERIOD_OVERRIDE=FY","FILING_STATUS=MR","FA_ADJUSTED=GAAP","Sort=A","Dates=H","DateFormat=P","Fill=—","Direction=H","UseDPDF=Y")/100</f>
        <v>7.7429999999999999E-3</v>
      </c>
      <c r="CW102" s="25">
        <f>_xll.BDH($C102,"RETURN_ON_INV_CAPITAL","FY 2021","FY 2021","Currency=USD","Period=FY","BEST_FPERIOD_OVERRIDE=FY","FILING_STATUS=MR","FA_ADJUSTED=GAAP","Sort=A","Dates=H","DateFormat=P","Fill=—","Direction=H","UseDPDF=Y")/100</f>
        <v>9.1979999999999996E-3</v>
      </c>
      <c r="CX102" s="25">
        <f>_xll.BDH(C102,"RETURN_COM_EQY","FY 2022","FY 2022","Currency=USD","Period=FY","BEST_FPERIOD_OVERRIDE=FY","FILING_STATUS=MR","FA_ADJUSTED=GAAP","Sort=A","Dates=H","DateFormat=P","Fill=—","Direction=H","UseDPDF=Y")/100</f>
        <v>8.3760000000000001E-2</v>
      </c>
      <c r="CZ102" s="15">
        <f>_xll.BDH($C102,"RETURN_COM_EQY","FY 2019","FY 2019","Currency=USD","Period=FY","BEST_FPERIOD_OVERRIDE=FY","FILING_STATUS=MR","FA_ADJUSTED=GAAP","Sort=A","Dates=H","DateFormat=P","Fill=—","Direction=H","UseDPDF=Y")/100</f>
        <v>-9.6628000000000006E-2</v>
      </c>
      <c r="DA102" s="15">
        <f>_xll.BDH($C102,"RETURN_COM_EQY","FY 2020","FY 2020","Currency=USD","Period=FY","BEST_FPERIOD_OVERRIDE=FY","FILING_STATUS=MR","FA_ADJUSTED=GAAP","Sort=A","Dates=H","DateFormat=P","Fill=—","Direction=H","UseDPDF=Y")/100</f>
        <v>2.6390000000000003E-3</v>
      </c>
      <c r="DB102" s="15">
        <f>_xll.BDH($C102,"RETURN_COM_EQY","FY 2021","FY 2021","Currency=USD","Period=FY","BEST_FPERIOD_OVERRIDE=FY","FILING_STATUS=MR","FA_ADJUSTED=GAAP","Sort=A","Dates=H","DateFormat=P","Fill=—","Direction=H","UseDPDF=Y")/100</f>
        <v>3.4394000000000001E-2</v>
      </c>
      <c r="DC102" s="25">
        <f>_xll.BDH(C102,"RETURN_COM_EQY","FY 2022","FY 2022","Currency=USD","Period=FY","BEST_FPERIOD_OVERRIDE=FY","FILING_STATUS=MR","FA_ADJUSTED=GAAP","Sort=A","Dates=H","DateFormat=P","Fill=—","Direction=H","UseDPDF=Y")</f>
        <v>8.3759999999999994</v>
      </c>
      <c r="DD102" s="15" t="e">
        <f ca="1">(_xll.BDP(C102,"BEST_ROE","best_fperiod_override=23Y"))/100</f>
        <v>#NAME?</v>
      </c>
      <c r="DF102" s="25" t="e">
        <f ca="1">(_xll.BDP($C102,"BEST_DIV_YLD","best_fperiod_override=19Y"))/100</f>
        <v>#NAME?</v>
      </c>
      <c r="DG102" s="25" t="e">
        <f ca="1">(_xll.BDP($C102,"BEST_DIV_YLD","best_fperiod_override=20Y"))/100</f>
        <v>#NAME?</v>
      </c>
      <c r="DH102" s="25" t="e">
        <f ca="1">(_xll.BDP($C102,"BEST_DIV_YLD","best_fperiod_override=21Y"))/100</f>
        <v>#NAME?</v>
      </c>
      <c r="DI102" s="25" t="e">
        <f ca="1">(_xll.BDP($C102,"BEST_DIV_YLD","best_fperiod_override=22Y"))/100</f>
        <v>#NAME?</v>
      </c>
      <c r="DJ102" s="25" t="e">
        <f ca="1">(_xll.BDP($C102,"BEST_DIV_YLD","best_fperiod_override=23Y"))/100</f>
        <v>#NAME?</v>
      </c>
      <c r="DL102" s="48" t="e" cm="1">
        <f t="array" aca="1" ref="DL102" ca="1">_xll.BDP($C102,$DL$12)/1000/M9</f>
        <v>#NAME?</v>
      </c>
      <c r="DM102" s="48" t="e" cm="1">
        <f t="array" aca="1" ref="DM102" ca="1">_xll.BDP($C102,$DL$13)*1000/M9</f>
        <v>#NAME?</v>
      </c>
      <c r="DN102" s="48" t="e">
        <f t="shared" ca="1" si="341"/>
        <v>#NAME?</v>
      </c>
      <c r="DO102" s="48" t="e" cm="1">
        <f t="array" aca="1" ref="DO102" ca="1">_xll.BDP($C102,$DL$15)*1000</f>
        <v>#NAME?</v>
      </c>
      <c r="DQ102" s="15" t="e" cm="1">
        <f t="array" aca="1" ref="DQ102" ca="1">_xll.BDP(C102,"WACC")</f>
        <v>#NAME?</v>
      </c>
      <c r="DR102" s="15" t="e" cm="1">
        <f t="array" aca="1" ref="DR102" ca="1">_xll.BDP(C102,"WACC_COST_EQUITY")</f>
        <v>#NAME?</v>
      </c>
      <c r="DS102" s="15" t="e" cm="1">
        <f t="array" aca="1" ref="DS102" ca="1">_xll.BDP(C102,"WACC_COST_EQUITY")</f>
        <v>#NAME?</v>
      </c>
      <c r="DU102" s="15" t="e" cm="1">
        <f t="array" aca="1" ref="DU102" ca="1">_xll.BDP(C102,"BEST_PE_RATIO")</f>
        <v>#NAME?</v>
      </c>
      <c r="DV102" s="15" t="e" cm="1">
        <f t="array" aca="1" ref="DV102" ca="1">_xll.BDP(C102,"FIVE_YR_AVG_PRICE_EARNINGS")</f>
        <v>#NAME?</v>
      </c>
      <c r="DW102" s="15" t="e" cm="1">
        <f t="array" aca="1" ref="DW102" ca="1">_xll.BDP(C102,"10_YEAR_MOVING_AVERAGE_PE")</f>
        <v>#NAME?</v>
      </c>
      <c r="DY102" s="15" t="e" cm="1">
        <f t="array" aca="1" ref="DY102" ca="1">_xll.BDP(C102,"BEST_CUR_EV_TO_EBITDA")</f>
        <v>#NAME?</v>
      </c>
      <c r="DZ102" s="15" t="e" cm="1">
        <f t="array" aca="1" ref="DZ102" ca="1">_xll.BDP(C102,"FIVE_YEAR_AVG_EV_TO_T12_EBITDA")</f>
        <v>#NAME?</v>
      </c>
      <c r="EB102" s="15" t="e" cm="1">
        <f t="array" aca="1" ref="EB102" ca="1">_xll.BDP(C102,"BEST_PX_BPS_RATIO")</f>
        <v>#NAME?</v>
      </c>
      <c r="EC102" s="15" t="e" cm="1">
        <f t="array" aca="1" ref="EC102" ca="1">_xll.BDP(C102,"FIVE_YEAR_AVG_PRICE_BOOK")</f>
        <v>#NAME?</v>
      </c>
      <c r="ED102" s="15" t="e" cm="1">
        <f t="array" aca="1" ref="ED102" ca="1">_xll.BDP(C102,"EV_TO_T12M_SALES")</f>
        <v>#NAME?</v>
      </c>
      <c r="EE102" s="15" t="e" cm="1">
        <f t="array" aca="1" ref="EE102" ca="1">_xll.BDP(C102,"AVERAGE_EV_TO_T12M_SALES")</f>
        <v>#NAME?</v>
      </c>
      <c r="EF102" s="15" t="e">
        <f ca="1">_xll.BDP(C102,"BEST_CURRENT_EV_BEST_SALES","best_fperiod_override=23Y")</f>
        <v>#NAME?</v>
      </c>
      <c r="EH102" s="15" t="e" cm="1">
        <f t="array" aca="1" ref="EH102" ca="1">_xll.BDP(C102,"CF_FREE_CASH_FLOW")/M9</f>
        <v>#NAME?</v>
      </c>
      <c r="EI102" s="15" t="e" cm="1">
        <f t="array" aca="1" ref="EI102" ca="1">_xll.BDP(C102,"FREE_CASH_FLOW_YIELD")/100</f>
        <v>#NAME?</v>
      </c>
      <c r="EJ102" s="15" t="e" cm="1">
        <f t="array" aca="1" ref="EJ102" ca="1">_xll.BDP(C102,"TRAIL_12M_FREE_CASH_FLOW_PER_SH")/M9</f>
        <v>#NAME?</v>
      </c>
      <c r="EL102" s="15" t="e" cm="1">
        <f t="array" aca="1" ref="EL102" ca="1">_xll.BDP(C102,"CF_CASH_FROM_OPER")/M9</f>
        <v>#NAME?</v>
      </c>
      <c r="EM102" s="15" t="e" cm="1">
        <f t="array" aca="1" ref="EM102" ca="1">_xll.BDP(C102,"CF_CASH_FROM_INV_ACT")/M9</f>
        <v>#NAME?</v>
      </c>
      <c r="EN102" s="15" t="e" cm="1">
        <f t="array" aca="1" ref="EN102" ca="1">_xll.BDP(C102,"CF_CASH_FROM_FNC_ACT")/M9</f>
        <v>#NAME?</v>
      </c>
      <c r="EP102" s="15" t="e" cm="1">
        <f t="array" aca="1" ref="EP102" ca="1">_xll.BDP(C102,"TOT_ANALYST_REC")</f>
        <v>#NAME?</v>
      </c>
      <c r="EQ102" s="15" t="e" cm="1">
        <f t="array" aca="1" ref="EQ102" ca="1">_xll.BDP(C102,"TOT_BUY_REC")</f>
        <v>#NAME?</v>
      </c>
      <c r="ER102" s="15" t="e" cm="1">
        <f t="array" aca="1" ref="ER102" ca="1">_xll.BDP(C102,"TOT_HOLD_REC")</f>
        <v>#NAME?</v>
      </c>
      <c r="ES102" s="15" t="e" cm="1">
        <f t="array" aca="1" ref="ES102" ca="1">_xll.BDP(C102,"TOT_SELL_REC")</f>
        <v>#NAME?</v>
      </c>
      <c r="ET102" s="15" t="e" cm="1">
        <f t="array" aca="1" ref="ET102" ca="1">_xll.BDP(C102,"EQY_REC_CONS")</f>
        <v>#NAME?</v>
      </c>
      <c r="EV102" s="15" t="e" cm="1">
        <f t="array" aca="1" ref="EV102" ca="1">_xll.BDP(C102,"BEST_TARGET_HI")</f>
        <v>#NAME?</v>
      </c>
      <c r="EW102" s="15" t="e" cm="1">
        <f t="array" aca="1" ref="EW102" ca="1">_xll.BDP(C102,"BEST_TARGET_LO")</f>
        <v>#NAME?</v>
      </c>
      <c r="EX102" s="15" t="e" cm="1">
        <f t="array" aca="1" ref="EX102" ca="1">_xll.BDP(C102,"BEST_TARGET_MEDIAN")</f>
        <v>#NAME?</v>
      </c>
      <c r="EZ102" s="15" t="e" cm="1">
        <f t="array" aca="1" ref="EZ102" ca="1">_xll.BDP(C102,"BEST_TARGET_1WK_CHG")</f>
        <v>#NAME?</v>
      </c>
      <c r="FA102" s="15" t="e" cm="1">
        <f t="array" aca="1" ref="FA102" ca="1">_xll.BDP(C102,"BEST_TARGET_4WK_CHG")</f>
        <v>#NAME?</v>
      </c>
      <c r="FB102" s="15" t="e" cm="1">
        <f t="array" aca="1" ref="FB102" ca="1">_xll.BDP(C102,"BEST_TARGET_3MO_CHG")</f>
        <v>#NAME?</v>
      </c>
      <c r="FC102" s="15" t="e" cm="1">
        <f t="array" aca="1" ref="FC102" ca="1">_xll.BDP(C102,"BEST_TARGET_6MO_CHG")</f>
        <v>#NAME?</v>
      </c>
      <c r="FE102" s="15" t="e" cm="1">
        <f t="array" aca="1" ref="FE102" ca="1">_xll.BDP(C102,"ANNOUNCEMENT_DT")</f>
        <v>#NAME?</v>
      </c>
      <c r="FF102" s="15" t="e" cm="1">
        <f t="array" aca="1" ref="FF102" ca="1">_xll.BDP(C102,"EXPECTED_REPORT_DT")</f>
        <v>#NAME?</v>
      </c>
      <c r="FG102" s="15" t="e" cm="1">
        <f t="array" aca="1" ref="FG102" ca="1">_xll.BDP(C102,"EARNINGS_RELATED_IMPLIED_MOVE")</f>
        <v>#NAME?</v>
      </c>
      <c r="FI102" s="15" t="e" cm="1">
        <f t="array" aca="1" ref="FI102" ca="1">_xll.BDP(C102,"SALES_SURPRISE_LAST_QTR")</f>
        <v>#NAME?</v>
      </c>
      <c r="FJ102" s="15" t="e" cm="1">
        <f t="array" aca="1" ref="FJ102" ca="1">_xll.BDP(C102,"EPS_SURPRISE_LAST_QTR")</f>
        <v>#NAME?</v>
      </c>
      <c r="FL102" s="15" t="e">
        <f ca="1">(_xll.BDP(C102,"VOLUME_AVG_5D"))/1000</f>
        <v>#NAME?</v>
      </c>
      <c r="FM102" s="15" t="e">
        <f ca="1">(_xll.BDP(C102,"VOLUME_AVG_3M"))/1000</f>
        <v>#NAME?</v>
      </c>
      <c r="FN102" s="15" t="e">
        <f ca="1">(_xll.BDP(C102,"VOLUME_AVG_6M"))/1000</f>
        <v>#NAME?</v>
      </c>
      <c r="FP102" s="15" t="e" cm="1">
        <f t="array" aca="1" ref="FP102" ca="1">_xll.BDP(C102,"CIE_DES")</f>
        <v>#NAME?</v>
      </c>
      <c r="FQ102" s="15" t="s">
        <v>927</v>
      </c>
      <c r="FS102" s="15" t="e" cm="1">
        <f t="array" aca="1" ref="FS102" ca="1">_xll.BDP(C102,"HIGH_52WEEK")</f>
        <v>#NAME?</v>
      </c>
      <c r="FT102" s="15" t="e" cm="1">
        <f t="array" aca="1" ref="FT102" ca="1">_xll.BDP(C102,"LOW_52WEEK")</f>
        <v>#NAME?</v>
      </c>
      <c r="FV102" s="15" t="e" cm="1">
        <f t="array" aca="1" ref="FV102" ca="1">_xll.BDP(C102,"CHG_PCT_WTD")</f>
        <v>#NAME?</v>
      </c>
      <c r="FW102" s="15" t="e" cm="1">
        <f t="array" aca="1" ref="FW102" ca="1">_xll.BDP(C102,"CHG_PCT_MTD")</f>
        <v>#NAME?</v>
      </c>
      <c r="FX102" s="15" t="e" cm="1">
        <f t="array" aca="1" ref="FX102" ca="1">_xll.BDP(C102,"CHG_PCT_YTD")</f>
        <v>#NAME?</v>
      </c>
      <c r="FY102" s="15" t="e" cm="1">
        <f t="array" aca="1" ref="FY102" ca="1">_xll.BDP(C102,"CHG_PCT_1YR")</f>
        <v>#NAME?</v>
      </c>
      <c r="GA102" s="15" t="e">
        <f ca="1">_xll.BDP($C102,"BEST_NET_DEBT","best_fperiod_override=19Y")/M9</f>
        <v>#NAME?</v>
      </c>
      <c r="GB102" s="15" t="e">
        <f ca="1">_xll.BDP($C102,"BEST_NET_DEBT","best_fperiod_override=20Y")/M9</f>
        <v>#NAME?</v>
      </c>
      <c r="GC102" s="15" t="e">
        <f ca="1">_xll.BDP($C102,"BEST_NET_DEBT","best_fperiod_override=21Y")/M9</f>
        <v>#NAME?</v>
      </c>
      <c r="GD102" s="15" t="e">
        <f ca="1">_xll.BDP($C102,"BEST_NET_DEBT","best_fperiod_override=22Y")/M9</f>
        <v>#NAME?</v>
      </c>
      <c r="GE102" s="15" t="e">
        <f ca="1">_xll.BDP($C102,"BEST_NET_DEBT","best_fperiod_override=23Y")/M9</f>
        <v>#NAME?</v>
      </c>
      <c r="GG102" s="15" t="e">
        <f t="shared" ca="1" si="342"/>
        <v>#NAME?</v>
      </c>
      <c r="GH102" s="15" t="e">
        <f t="shared" ca="1" si="343"/>
        <v>#NAME?</v>
      </c>
      <c r="GI102" s="15" t="e">
        <f t="shared" ca="1" si="344"/>
        <v>#NAME?</v>
      </c>
      <c r="GJ102" s="15" t="e">
        <f t="shared" ca="1" si="345"/>
        <v>#NAME?</v>
      </c>
      <c r="GK102" s="15" t="e">
        <f t="shared" ca="1" si="346"/>
        <v>#NAME?</v>
      </c>
      <c r="GM102" s="15" t="e" cm="1">
        <f t="array" aca="1" ref="GM102" ca="1">_xll.BDP(C102,"NET_DEBT_TO_EBITDA")</f>
        <v>#NAME?</v>
      </c>
      <c r="GN102" s="15" t="e" cm="1">
        <f t="array" aca="1" ref="GN102" ca="1">_xll.BDP(C102,"EBIT_TO_INT_EXP")</f>
        <v>#NAME?</v>
      </c>
      <c r="GO102" s="15" t="e" cm="1">
        <f t="array" aca="1" ref="GO102" ca="1">_xll.BDP(C102,"TOT_DEBT_TO_TOT_EQY")</f>
        <v>#NAME?</v>
      </c>
      <c r="GP102" s="15" t="e" cm="1">
        <f t="array" aca="1" ref="GP102" ca="1">_xll.BDP(C102,"TOT_DEBT_TO_TOT_ASSET")</f>
        <v>#NAME?</v>
      </c>
      <c r="GQ102" s="15" t="e" cm="1">
        <f t="array" aca="1" ref="GQ102" ca="1">_xll.BDP(C102,"ALTMAN_Z_SCORE")</f>
        <v>#NAME?</v>
      </c>
      <c r="GR102" s="15" t="e" cm="1">
        <f t="array" aca="1" ref="GR102" ca="1">_xll.BDP(C102,"CASH_%_CURRENT_MARKET_CAP")</f>
        <v>#NAME?</v>
      </c>
      <c r="GS102" s="15" t="e" cm="1">
        <f t="array" aca="1" ref="GS102" ca="1">_xll.BDP(C102,"CASH_TO_TOT_ASSET")</f>
        <v>#NAME?</v>
      </c>
      <c r="GU102" s="15" t="e" cm="1">
        <f t="array" aca="1" ref="GU102" ca="1">_xll.BDP(C102,"BOARD_SIZE")</f>
        <v>#NAME?</v>
      </c>
      <c r="GV102" s="15" t="e" cm="1">
        <f t="array" aca="1" ref="GV102" ca="1">_xll.BDP(C102,"PCT_INDEPENDENT_DIRECTORS")</f>
        <v>#NAME?</v>
      </c>
      <c r="GW102" s="15" t="e" cm="1">
        <f t="array" aca="1" ref="GW102" ca="1">_xll.BDP(C102,"BOARD_MEETING_ATTENDANCE_PCT")</f>
        <v>#NAME?</v>
      </c>
      <c r="GX102" s="15" t="e" cm="1">
        <f t="array" aca="1" ref="GX102" ca="1">_xll.BDP(C102,"BOARD_MEETINGS_PER_YR")</f>
        <v>#NAME?</v>
      </c>
      <c r="GY102" s="15" t="e" cm="1">
        <f t="array" aca="1" ref="GY102" ca="1">_xll.BDP(C102,"NUMBER_OF_WOMEN_ON_BOARD")</f>
        <v>#NAME?</v>
      </c>
      <c r="GZ102" s="15" t="e" cm="1">
        <f t="array" aca="1" ref="GZ102" ca="1">_xll.BDP(C102,"BOARD_AVERAGE_TENURE")</f>
        <v>#NAME?</v>
      </c>
      <c r="HA102" s="15" t="e" cm="1">
        <f t="array" aca="1" ref="HA102" ca="1">_xll.BDP(C102,"BOARD_AVERAGE_AGE")</f>
        <v>#NAME?</v>
      </c>
      <c r="HC102" s="15" t="e" cm="1">
        <f t="array" aca="1" ref="HC102" ca="1">_xll.BDP(C102,"TOT_COMP_AW_TO_CEO_&amp;_EQUIV")</f>
        <v>#NAME?</v>
      </c>
      <c r="HD102" s="15" t="e" cm="1">
        <f t="array" aca="1" ref="HD102" ca="1">_xll.BDP(C102,"TOT_COMPENSATION_AW_TO_EXECS")</f>
        <v>#NAME?</v>
      </c>
      <c r="HE102" s="15" t="e" cm="1">
        <f t="array" aca="1" ref="HE102" ca="1">_xll.BDP(C102,"CF_STOCK_BASED_COMPENSATION")</f>
        <v>#NAME?</v>
      </c>
      <c r="HF102" s="15" t="e" cm="1">
        <f t="array" aca="1" ref="HF102" ca="1">_xll.BDP(C102,"AVERAGE_BOD_TOTAL_COMPENSATION")</f>
        <v>#NAME?</v>
      </c>
      <c r="HH102" s="15" t="e" cm="1">
        <f t="array" aca="1" ref="HH102" ca="1">_xll.BDP(C102,"ISS_QUALITYSCORE")</f>
        <v>#NAME?</v>
      </c>
      <c r="HK102" s="15" t="e" cm="1">
        <f t="array" aca="1" ref="HK102" ca="1">_xll.BDP(C102,"EQY_SH_OUT")</f>
        <v>#NAME?</v>
      </c>
      <c r="HL102" s="15" t="e">
        <f t="shared" ca="1" si="347"/>
        <v>#NAME?</v>
      </c>
      <c r="HN102" s="15">
        <v>8.5</v>
      </c>
      <c r="HO102" s="15">
        <v>2</v>
      </c>
      <c r="HP102" s="39" t="e">
        <f t="shared" ca="1" si="348"/>
        <v>#NAME?</v>
      </c>
      <c r="HQ102" s="15" t="e">
        <f t="shared" ca="1" si="349"/>
        <v>#NAME?</v>
      </c>
      <c r="HS102" s="15" t="e">
        <f t="shared" ca="1" si="370"/>
        <v>#NAME?</v>
      </c>
      <c r="HU102" s="15" t="e">
        <f t="shared" ca="1" si="350"/>
        <v>#NAME?</v>
      </c>
      <c r="HW102" s="15" t="e">
        <f t="shared" ca="1" si="371"/>
        <v>#NAME?</v>
      </c>
      <c r="HY102" s="39" t="e">
        <f t="shared" ca="1" si="351"/>
        <v>#NAME?</v>
      </c>
      <c r="IA102" s="15" t="e">
        <f t="shared" ca="1" si="352"/>
        <v>#NAME?</v>
      </c>
      <c r="IB102" s="15" t="e">
        <f t="shared" ca="1" si="353"/>
        <v>#NAME?</v>
      </c>
      <c r="IC102" s="15" t="e">
        <f t="shared" ca="1" si="354"/>
        <v>#NAME?</v>
      </c>
      <c r="ID102" s="15" t="e">
        <f t="shared" ca="1" si="355"/>
        <v>#NAME?</v>
      </c>
      <c r="IE102" s="39" t="e">
        <f t="shared" ca="1" si="356"/>
        <v>#NAME?</v>
      </c>
      <c r="IF102" s="39" t="e">
        <f t="shared" ca="1" si="357"/>
        <v>#NAME?</v>
      </c>
      <c r="IG102" s="39" t="e">
        <f t="shared" ca="1" si="358"/>
        <v>#NAME?</v>
      </c>
      <c r="II102" s="15">
        <f t="shared" si="372"/>
        <v>83</v>
      </c>
    </row>
    <row r="103" spans="1:243">
      <c r="A103" s="15">
        <f t="shared" si="373"/>
        <v>83</v>
      </c>
      <c r="B103" s="15" t="s">
        <v>170</v>
      </c>
      <c r="C103" s="15" t="s">
        <v>569</v>
      </c>
      <c r="D103" s="15" t="s">
        <v>169</v>
      </c>
      <c r="E103" s="15" t="str">
        <f t="shared" si="306"/>
        <v>DEAI34</v>
      </c>
      <c r="F103" s="15">
        <f t="shared" si="307"/>
        <v>83</v>
      </c>
      <c r="G103" s="15" t="str">
        <f t="shared" si="308"/>
        <v>Delta Air Lines Inc</v>
      </c>
      <c r="H103" s="24">
        <v>7.4792999999999995E-4</v>
      </c>
      <c r="I103" s="15" t="e" cm="1">
        <f t="array" aca="1" ref="I103" ca="1">_xll.BDP(C103,"GICS_SECTOR_NAME")</f>
        <v>#NAME?</v>
      </c>
      <c r="J103" s="15" t="e">
        <f t="shared" ca="1" si="309"/>
        <v>#NAME?</v>
      </c>
      <c r="K103" s="46" t="e" cm="1">
        <f t="array" aca="1" ref="K103" ca="1">_xll.BDP(C103,"BEST_PE_RATIO")</f>
        <v>#NAME?</v>
      </c>
      <c r="L103" s="46" t="e" cm="1">
        <f t="array" aca="1" ref="L103" ca="1">_xll.BDP(C103,"px_last")</f>
        <v>#NAME?</v>
      </c>
      <c r="M103" s="15" t="e" cm="1">
        <f t="array" aca="1" ref="M103" ca="1">_xll.BDP(C103,"COUNTRY_FULL_NAME")</f>
        <v>#NAME?</v>
      </c>
      <c r="N103" s="15" t="e" cm="1">
        <f t="array" aca="1" ref="N103" ca="1">_xll.BDP(C103,"px_last")</f>
        <v>#NAME?</v>
      </c>
      <c r="O103" s="15" t="e" cm="1">
        <f t="array" aca="1" ref="O103" ca="1">_xll.BDP(C103,"CRNCY")</f>
        <v>#NAME?</v>
      </c>
      <c r="Q103" s="15" t="e" cm="1">
        <f t="array" aca="1" ref="Q103" ca="1">_xll.BDP(C103,"GICS_SECTOR_NAME")</f>
        <v>#NAME?</v>
      </c>
      <c r="R103" s="15" t="e" cm="1">
        <f t="array" aca="1" ref="R103" ca="1">_xll.BDP(C103,"GICS_INDUSTRY_NAME")</f>
        <v>#NAME?</v>
      </c>
      <c r="S103" s="15" t="e" cm="1">
        <f t="array" aca="1" ref="S103" ca="1">_xll.BDP(C103,"GICS_INDUSTRY_GROUP_NAME")</f>
        <v>#NAME?</v>
      </c>
      <c r="T103" s="15" t="e" cm="1">
        <f t="array" aca="1" ref="T103" ca="1">_xll.BDP(C103,"GICS_SUB_INDUSTRY_NAME")</f>
        <v>#NAME?</v>
      </c>
      <c r="U103" s="15" t="s">
        <v>1521</v>
      </c>
      <c r="V103" s="15">
        <f>_xll.BDH(C103,"SALES_REV_TURN","FY 2009","FY 2009","Currency=USD","Period=FY","BEST_FPERIOD_OVERRIDE=FY","FILING_STATUS=MR","SCALING_FORMAT=MLN","FA_ADJUSTED=Adjusted","Sort=A","Dates=H","DateFormat=P","Fill=—","Direction=H","UseDPDF=Y")</f>
        <v>28063</v>
      </c>
      <c r="W103" s="15">
        <f>_xll.BDH(C103,"SALES_REV_TURN","FY 2019","FY 2019","Currency=USD","Period=FY","BEST_FPERIOD_OVERRIDE=FY","FILING_STATUS=MR","SCALING_FORMAT=MLN","FA_ADJUSTED=Adjusted","Sort=A","Dates=H","DateFormat=P","Fill=—","Direction=H","UseDPDF=Y")</f>
        <v>47007</v>
      </c>
      <c r="X103" s="15">
        <f>_xll.BDH(C103,"SALES_REV_TURN","FY 2020","FY 2020","Currency=USD","Period=FY","BEST_FPERIOD_OVERRIDE=FY","FILING_STATUS=MR","SCALING_FORMAT=MLN","FA_ADJUSTED=Adjusted","Sort=A","Dates=H","DateFormat=P","Fill=—","Direction=H","UseDPDF=Y")</f>
        <v>17095</v>
      </c>
      <c r="Y103" s="15">
        <f>_xll.BDH(C103,"SALES_REV_TURN","FY 2021","FY 2021","Currency=USD","Period=FY","BEST_FPERIOD_OVERRIDE=FY","FILING_STATUS=MR","SCALING_FORMAT=MLN","FA_ADJUSTED=Adjusted","Sort=A","Dates=H","DateFormat=P","Fill=—","Direction=H","UseDPDF=Y")</f>
        <v>29899</v>
      </c>
      <c r="Z103" s="15">
        <f>_xll.BDH(C103,"SALES_REV_TURN","FY 2022","FY 2022","Currency=USD","Period=FY","BEST_FPERIOD_OVERRIDE=FY","FILING_STATUS=MR","SCALING_FORMAT=MLN","FA_ADJUSTED=Adjusted","Sort=A","Dates=H","DateFormat=P","Fill=—","Direction=H","UseDPDF=Y")</f>
        <v>50582</v>
      </c>
      <c r="AA103" s="15" t="e">
        <f ca="1">+_xll.BDP($C103,AA$15,"BEST_FPERIOD_OVERRIDE="&amp;AA$16)</f>
        <v>#NAME?</v>
      </c>
      <c r="AB103" s="15" t="e">
        <f ca="1">+_xll.BDP($C103,AB$15,"BEST_FPERIOD_OVERRIDE="&amp;AB$16)</f>
        <v>#NAME?</v>
      </c>
      <c r="AC103" s="15" t="e">
        <f ca="1">+_xll.BDP($C103,AC$15,"BEST_FPERIOD_OVERRIDE="&amp;AC$16)</f>
        <v>#NAME?</v>
      </c>
      <c r="AD103" s="15" t="e">
        <f ca="1">+_xll.BDP($C103,AD$15,"BEST_FPERIOD_OVERRIDE="&amp;AD$16)</f>
        <v>#NAME?</v>
      </c>
      <c r="AF103" s="25">
        <f t="shared" si="310"/>
        <v>-0.63633075924862248</v>
      </c>
      <c r="AG103" s="25">
        <f t="shared" si="311"/>
        <v>0.74899093302135133</v>
      </c>
      <c r="AH103" s="25">
        <f t="shared" si="312"/>
        <v>0.6917622662965317</v>
      </c>
      <c r="AI103" s="25" t="e">
        <f t="shared" ca="1" si="313"/>
        <v>#NAME?</v>
      </c>
      <c r="AJ103" s="25" t="e">
        <f t="shared" ca="1" si="314"/>
        <v>#NAME?</v>
      </c>
      <c r="AK103" s="25" t="e">
        <f t="shared" ca="1" si="315"/>
        <v>#NAME?</v>
      </c>
      <c r="AL103" s="25" t="e">
        <f t="shared" ca="1" si="359"/>
        <v>#NAME?</v>
      </c>
      <c r="AM103" s="25" t="e">
        <f t="shared" ca="1" si="316"/>
        <v>#NAME?</v>
      </c>
      <c r="AN103" s="25">
        <f t="shared" si="317"/>
        <v>5.2938107801170586E-2</v>
      </c>
      <c r="AP103" s="15">
        <f>_xll.BDH(C103,"EBITDA","FY 2009","FY 2009","Currency=USD","Period=FY","BEST_FPERIOD_OVERRIDE=FY","FILING_STATUS=MR","SCALING_FORMAT=MLN","FA_ADJUSTED=Adjusted","Sort=A","Dates=H","DateFormat=P","Fill=—","Direction=H","UseDPDF=Y")</f>
        <v>1621</v>
      </c>
      <c r="AQ103" s="15">
        <f>_xll.BDH(C103,"EBITDA","FY 2019","FY 2019","Currency=USD","Period=FY","BEST_FPERIOD_OVERRIDE=FY","FILING_STATUS=MR","SCALING_FORMAT=MLN","FA_ADJUSTED=Adjusted","Sort=A","Dates=H","DateFormat=P","Fill=—","Direction=H","UseDPDF=Y")</f>
        <v>10408</v>
      </c>
      <c r="AR103" s="15">
        <f>_xll.BDH(C103,"EBITDA","FY 2020","FY 2020","Currency=USD","Period=FY","BEST_FPERIOD_OVERRIDE=FY","FILING_STATUS=MR","SCALING_FORMAT=MLN","FA_ADJUSTED=Adjusted","Sort=A","Dates=H","DateFormat=P","Fill=—","Direction=H","UseDPDF=Y")</f>
        <v>-4865</v>
      </c>
      <c r="AS103" s="15">
        <f>_xll.BDH(C103,"EBITDA","FY 2021","FY 2021","Currency=USD","Period=FY","BEST_FPERIOD_OVERRIDE=FY","FILING_STATUS=MR","SCALING_FORMAT=MLN","FA_ADJUSTED=Adjusted","Sort=A","Dates=H","DateFormat=P","Fill=—","Direction=H","UseDPDF=Y")</f>
        <v>216</v>
      </c>
      <c r="AT103" s="15">
        <f>_xll.BDH(C103,"EBITDA","FY 2022","FY 2022","Currency=USD","Period=FY","BEST_FPERIOD_OVERRIDE=FY","FILING_STATUS=MR","SCALING_FORMAT=MLN","FA_ADJUSTED=Adjusted","Sort=A","Dates=H","DateFormat=P","Fill=—","Direction=H","UseDPDF=Y")</f>
        <v>6593</v>
      </c>
      <c r="AU103" s="15" t="e">
        <f ca="1">+_xll.BDP($C103,AU$15,"BEST_FPERIOD_OVERRIDE="&amp;AU$16)</f>
        <v>#NAME?</v>
      </c>
      <c r="AV103" s="15" t="e">
        <f ca="1">+_xll.BDP($C103,AV$15,"BEST_FPERIOD_OVERRIDE="&amp;AV$16)</f>
        <v>#NAME?</v>
      </c>
      <c r="AW103" s="15" t="e">
        <f ca="1">+_xll.BDP($C103,AW$15,"BEST_FPERIOD_OVERRIDE="&amp;AW$16)</f>
        <v>#NAME?</v>
      </c>
      <c r="AX103" s="15" t="e">
        <f ca="1">+_xll.BDP($C103,AX$15,"BEST_FPERIOD_OVERRIDE="&amp;AX$16)</f>
        <v>#NAME?</v>
      </c>
      <c r="AZ103" s="25">
        <f t="shared" si="318"/>
        <v>-1.4674289008455035</v>
      </c>
      <c r="BA103" s="25">
        <f t="shared" si="319"/>
        <v>-1.0443987667009249</v>
      </c>
      <c r="BB103" s="25">
        <f t="shared" si="320"/>
        <v>29.523148148148149</v>
      </c>
      <c r="BC103" s="25" t="e">
        <f t="shared" ca="1" si="321"/>
        <v>#NAME?</v>
      </c>
      <c r="BD103" s="25" t="e">
        <f t="shared" ca="1" si="322"/>
        <v>#NAME?</v>
      </c>
      <c r="BE103" s="25" t="e">
        <f t="shared" ca="1" si="323"/>
        <v>#NAME?</v>
      </c>
      <c r="BF103" s="25" t="e">
        <f t="shared" ca="1" si="360"/>
        <v>#NAME?</v>
      </c>
      <c r="BG103" s="25" t="e">
        <f t="shared" ca="1" si="324"/>
        <v>#NAME?</v>
      </c>
      <c r="BH103" s="25">
        <f t="shared" si="325"/>
        <v>0.20436583433064315</v>
      </c>
      <c r="BJ103" s="25">
        <f t="shared" si="326"/>
        <v>0.22141383198247069</v>
      </c>
      <c r="BK103" s="25">
        <f t="shared" si="327"/>
        <v>-0.28458613629716289</v>
      </c>
      <c r="BL103" s="25">
        <f t="shared" si="328"/>
        <v>7.2243218836750391E-3</v>
      </c>
      <c r="BM103" s="25">
        <f t="shared" si="329"/>
        <v>0.13034280969514847</v>
      </c>
      <c r="BN103" s="25" t="e">
        <f t="shared" ca="1" si="330"/>
        <v>#NAME?</v>
      </c>
      <c r="BO103" s="25" t="e">
        <f t="shared" ca="1" si="331"/>
        <v>#NAME?</v>
      </c>
      <c r="BP103" s="25" t="e">
        <f t="shared" ca="1" si="331"/>
        <v>#NAME?</v>
      </c>
      <c r="BQ103" s="25" t="e">
        <f t="shared" ca="1" si="332"/>
        <v>#NAME?</v>
      </c>
      <c r="BR103" s="15">
        <f>_xll.BDH(C103,"EARN_FOR_COMMON","FY 2009","FY 2009","Currency=USD","Period=FY","BEST_FPERIOD_OVERRIDE=FY","FILING_STATUS=MR","SCALING_FORMAT=MLN","FA_ADJUSTED=Adjusted","Sort=A","Dates=H","DateFormat=P","Fill=—","Direction=H","UseDPDF=Y")</f>
        <v>-1079.7</v>
      </c>
      <c r="BS103" s="15">
        <f>_xll.BDH(C103,"EARN_FOR_COMMON","FY 2019","FY 2019","Currency=USD","Period=FY","BEST_FPERIOD_OVERRIDE=FY","FILING_STATUS=MR","SCALING_FORMAT=MLN","FA_ADJUSTED=Adjusted","Sort=A","Dates=H","DateFormat=P","Fill=—","Direction=H","UseDPDF=Y")</f>
        <v>5029.28</v>
      </c>
      <c r="BT103" s="15">
        <f>_xll.BDH(C103,"EARN_FOR_COMMON","FY 2020","FY 2020","Currency=USD","Period=FY","BEST_FPERIOD_OVERRIDE=FY","FILING_STATUS=MR","SCALING_FORMAT=MLN","FA_ADJUSTED=Adjusted","Sort=A","Dates=H","DateFormat=P","Fill=—","Direction=H","UseDPDF=Y")</f>
        <v>-8883.7199999999993</v>
      </c>
      <c r="BU103" s="15">
        <f>_xll.BDH(C103,"EARN_FOR_COMMON","FY 2021","FY 2021","Currency=USD","Period=FY","BEST_FPERIOD_OVERRIDE=FY","FILING_STATUS=MR","SCALING_FORMAT=MLN","FA_ADJUSTED=Adjusted","Sort=A","Dates=H","DateFormat=P","Fill=—","Direction=H","UseDPDF=Y")</f>
        <v>-2679.4955</v>
      </c>
      <c r="BV103" s="15">
        <f>_xll.BDH(C103,"EARN_FOR_COMMON","FY 2022","FY 2022","Currency=USD","Period=FY","BEST_FPERIOD_OVERRIDE=FY","FILING_STATUS=MR","SCALING_FORMAT=MLN","FA_ADJUSTED=Adjusted","Sort=A","Dates=H","DateFormat=P","Fill=—","Direction=H","UseDPDF=Y")</f>
        <v>2077.1999999999998</v>
      </c>
      <c r="BW103" s="15" t="e">
        <f ca="1">+_xll.BDP($C103,BW$15,"BEST_FPERIOD_OVERRIDE="&amp;BW$16)</f>
        <v>#NAME?</v>
      </c>
      <c r="BX103" s="15" t="e">
        <f ca="1">+_xll.BDP($C103,BX$15,"BEST_FPERIOD_OVERRIDE="&amp;BX$16)</f>
        <v>#NAME?</v>
      </c>
      <c r="BY103" s="15" t="e">
        <f ca="1">+_xll.BDP($C103,BY$15,"BEST_FPERIOD_OVERRIDE="&amp;BY$16)</f>
        <v>#NAME?</v>
      </c>
      <c r="BZ103" s="15" t="e">
        <f ca="1">+_xll.BDP($C103,BZ$15,"BEST_FPERIOD_OVERRIDE="&amp;BZ$16)</f>
        <v>#NAME?</v>
      </c>
      <c r="CB103" s="25">
        <f t="shared" si="333"/>
        <v>-2.7663999618235611</v>
      </c>
      <c r="CC103" s="25">
        <f t="shared" si="334"/>
        <v>-0.69838136501375547</v>
      </c>
      <c r="CD103" s="25">
        <f t="shared" si="335"/>
        <v>-1.7752205592433352</v>
      </c>
      <c r="CE103" s="25" t="e">
        <f t="shared" ca="1" si="336"/>
        <v>#NAME?</v>
      </c>
      <c r="CF103" s="25" t="e">
        <f t="shared" ca="1" si="337"/>
        <v>#NAME?</v>
      </c>
      <c r="CG103" s="25" t="e">
        <f t="shared" ca="1" si="338"/>
        <v>#NAME?</v>
      </c>
      <c r="CH103" s="25" t="e">
        <f t="shared" ca="1" si="361"/>
        <v>#NAME?</v>
      </c>
      <c r="CI103" s="25" t="e">
        <f t="shared" ca="1" si="339"/>
        <v>#NAME?</v>
      </c>
      <c r="CJ103" s="25" t="e">
        <f t="shared" si="340"/>
        <v>#NUM!</v>
      </c>
      <c r="CM103" s="25">
        <f t="shared" si="362"/>
        <v>0.10699002276256728</v>
      </c>
      <c r="CN103" s="25">
        <f t="shared" si="363"/>
        <v>-0.51966773910500141</v>
      </c>
      <c r="CO103" s="25">
        <f t="shared" si="364"/>
        <v>-8.9618231378975885E-2</v>
      </c>
      <c r="CP103" s="25">
        <f t="shared" si="365"/>
        <v>4.1065991854810011E-2</v>
      </c>
      <c r="CQ103" s="25" t="e">
        <f t="shared" ca="1" si="366"/>
        <v>#NAME?</v>
      </c>
      <c r="CR103" s="25" t="e">
        <f t="shared" ca="1" si="367"/>
        <v>#NAME?</v>
      </c>
      <c r="CS103" s="25" t="e">
        <f t="shared" ca="1" si="368"/>
        <v>#NAME?</v>
      </c>
      <c r="CT103" s="15" t="e">
        <f t="shared" ca="1" si="369"/>
        <v>#NAME?</v>
      </c>
      <c r="CU103" s="25">
        <f>_xll.BDH($C103,"RETURN_ON_INV_CAPITAL","FY 2019","FY 2019","Currency=USD","Period=FY","BEST_FPERIOD_OVERRIDE=FY","FILING_STATUS=MR","FA_ADJUSTED=GAAP","Sort=A","Dates=H","DateFormat=P","Fill=—","Direction=H","UseDPDF=Y")/100</f>
        <v>0.15701499999999999</v>
      </c>
      <c r="CV103" s="25">
        <f>_xll.BDH($C103,"RETURN_ON_INV_CAPITAL","FY 2020","FY 2020","Currency=USD","Period=FY","BEST_FPERIOD_OVERRIDE=FY","FILING_STATUS=MR","FA_ADJUSTED=GAAP","Sort=A","Dates=H","DateFormat=P","Fill=—","Direction=H","UseDPDF=Y")/100</f>
        <v>-0.29667500000000002</v>
      </c>
      <c r="CW103" s="25">
        <f>_xll.BDH($C103,"RETURN_ON_INV_CAPITAL","FY 2021","FY 2021","Currency=USD","Period=FY","BEST_FPERIOD_OVERRIDE=FY","FILING_STATUS=MR","FA_ADJUSTED=GAAP","Sort=A","Dates=H","DateFormat=P","Fill=—","Direction=H","UseDPDF=Y")/100</f>
        <v>2.0491000000000002E-2</v>
      </c>
      <c r="CX103" s="25">
        <f>_xll.BDH(C103,"RETURN_COM_EQY","FY 2022","FY 2022","Currency=USD","Period=FY","BEST_FPERIOD_OVERRIDE=FY","FILING_STATUS=MR","FA_ADJUSTED=GAAP","Sort=A","Dates=H","DateFormat=P","Fill=—","Direction=H","UseDPDF=Y")/100</f>
        <v>0.25179099999999999</v>
      </c>
      <c r="CZ103" s="15">
        <f>_xll.BDH($C103,"RETURN_COM_EQY","FY 2019","FY 2019","Currency=USD","Period=FY","BEST_FPERIOD_OVERRIDE=FY","FILING_STATUS=MR","FA_ADJUSTED=GAAP","Sort=A","Dates=H","DateFormat=P","Fill=—","Direction=H","UseDPDF=Y")/100</f>
        <v>0.32824900000000001</v>
      </c>
      <c r="DA103" s="15">
        <f>_xll.BDH($C103,"RETURN_COM_EQY","FY 2020","FY 2020","Currency=USD","Period=FY","BEST_FPERIOD_OVERRIDE=FY","FILING_STATUS=MR","FA_ADJUSTED=GAAP","Sort=A","Dates=H","DateFormat=P","Fill=—","Direction=H","UseDPDF=Y")/100</f>
        <v>-1.466375</v>
      </c>
      <c r="DB103" s="15">
        <f>_xll.BDH($C103,"RETURN_COM_EQY","FY 2021","FY 2021","Currency=USD","Period=FY","BEST_FPERIOD_OVERRIDE=FY","FILING_STATUS=MR","FA_ADJUSTED=GAAP","Sort=A","Dates=H","DateFormat=P","Fill=—","Direction=H","UseDPDF=Y")/100</f>
        <v>0.10330199999999999</v>
      </c>
      <c r="DC103" s="25">
        <f>_xll.BDH(C103,"RETURN_COM_EQY","FY 2022","FY 2022","Currency=USD","Period=FY","BEST_FPERIOD_OVERRIDE=FY","FILING_STATUS=MR","FA_ADJUSTED=GAAP","Sort=A","Dates=H","DateFormat=P","Fill=—","Direction=H","UseDPDF=Y")</f>
        <v>25.179099999999998</v>
      </c>
      <c r="DD103" s="15" t="e">
        <f ca="1">(_xll.BDP(C103,"BEST_ROE","best_fperiod_override=23Y"))/100</f>
        <v>#NAME?</v>
      </c>
      <c r="DF103" s="25" t="e">
        <f ca="1">(_xll.BDP($C103,"BEST_DIV_YLD","best_fperiod_override=19Y"))/100</f>
        <v>#NAME?</v>
      </c>
      <c r="DG103" s="25" t="e">
        <f ca="1">(_xll.BDP($C103,"BEST_DIV_YLD","best_fperiod_override=20Y"))/100</f>
        <v>#NAME?</v>
      </c>
      <c r="DH103" s="25" t="e">
        <f ca="1">(_xll.BDP($C103,"BEST_DIV_YLD","best_fperiod_override=21Y"))/100</f>
        <v>#NAME?</v>
      </c>
      <c r="DI103" s="25" t="e">
        <f ca="1">(_xll.BDP($C103,"BEST_DIV_YLD","best_fperiod_override=22Y"))/100</f>
        <v>#NAME?</v>
      </c>
      <c r="DJ103" s="25" t="e">
        <f ca="1">(_xll.BDP($C103,"BEST_DIV_YLD","best_fperiod_override=23Y"))/100</f>
        <v>#NAME?</v>
      </c>
      <c r="DL103" s="48" t="e" cm="1">
        <f t="array" aca="1" ref="DL103" ca="1">_xll.BDP($C103,$DL$12)/1000</f>
        <v>#NAME?</v>
      </c>
      <c r="DM103" s="48" t="e" cm="1">
        <f t="array" aca="1" ref="DM103" ca="1">_xll.BDP($C103,$DL$13)*1000</f>
        <v>#NAME?</v>
      </c>
      <c r="DN103" s="48" t="e">
        <f t="shared" ca="1" si="341"/>
        <v>#NAME?</v>
      </c>
      <c r="DO103" s="48" t="e" cm="1">
        <f t="array" aca="1" ref="DO103" ca="1">_xll.BDP($C103,$DL$15)*1000</f>
        <v>#NAME?</v>
      </c>
      <c r="DQ103" s="15" t="e" cm="1">
        <f t="array" aca="1" ref="DQ103" ca="1">_xll.BDP(C103,"WACC")</f>
        <v>#NAME?</v>
      </c>
      <c r="DR103" s="15" t="e" cm="1">
        <f t="array" aca="1" ref="DR103" ca="1">_xll.BDP(C103,"WACC_COST_EQUITY")</f>
        <v>#NAME?</v>
      </c>
      <c r="DS103" s="15" t="e" cm="1">
        <f t="array" aca="1" ref="DS103" ca="1">_xll.BDP(C103,"WACC_COST_EQUITY")</f>
        <v>#NAME?</v>
      </c>
      <c r="DU103" s="15" t="e" cm="1">
        <f t="array" aca="1" ref="DU103" ca="1">_xll.BDP(C103,"BEST_PE_RATIO")</f>
        <v>#NAME?</v>
      </c>
      <c r="DV103" s="15" t="e" cm="1">
        <f t="array" aca="1" ref="DV103" ca="1">_xll.BDP(C103,"FIVE_YR_AVG_PRICE_EARNINGS")</f>
        <v>#NAME?</v>
      </c>
      <c r="DW103" s="15" t="e" cm="1">
        <f t="array" aca="1" ref="DW103" ca="1">_xll.BDP(C103,"10_YEAR_MOVING_AVERAGE_PE")</f>
        <v>#NAME?</v>
      </c>
      <c r="DY103" s="15" t="e" cm="1">
        <f t="array" aca="1" ref="DY103" ca="1">_xll.BDP(C103,"BEST_CUR_EV_TO_EBITDA")</f>
        <v>#NAME?</v>
      </c>
      <c r="DZ103" s="15" t="e" cm="1">
        <f t="array" aca="1" ref="DZ103" ca="1">_xll.BDP(C103,"FIVE_YEAR_AVG_EV_TO_T12_EBITDA")</f>
        <v>#NAME?</v>
      </c>
      <c r="EB103" s="15" t="e" cm="1">
        <f t="array" aca="1" ref="EB103" ca="1">_xll.BDP(C103,"BEST_PX_BPS_RATIO")</f>
        <v>#NAME?</v>
      </c>
      <c r="EC103" s="15" t="e" cm="1">
        <f t="array" aca="1" ref="EC103" ca="1">_xll.BDP(C103,"FIVE_YEAR_AVG_PRICE_BOOK")</f>
        <v>#NAME?</v>
      </c>
      <c r="ED103" s="15" t="e" cm="1">
        <f t="array" aca="1" ref="ED103" ca="1">_xll.BDP(C103,"EV_TO_T12M_SALES")</f>
        <v>#NAME?</v>
      </c>
      <c r="EE103" s="15" t="e" cm="1">
        <f t="array" aca="1" ref="EE103" ca="1">_xll.BDP(C103,"AVERAGE_EV_TO_T12M_SALES")</f>
        <v>#NAME?</v>
      </c>
      <c r="EF103" s="15" t="e">
        <f ca="1">_xll.BDP(C103,"BEST_CURRENT_EV_BEST_SALES","best_fperiod_override=23Y")</f>
        <v>#NAME?</v>
      </c>
      <c r="EH103" s="15" t="e" cm="1">
        <f t="array" aca="1" ref="EH103" ca="1">_xll.BDP(C103,"CF_FREE_CASH_FLOW")</f>
        <v>#NAME?</v>
      </c>
      <c r="EI103" s="15" t="e" cm="1">
        <f t="array" aca="1" ref="EI103" ca="1">_xll.BDP(C103,"FREE_CASH_FLOW_YIELD")/100</f>
        <v>#NAME?</v>
      </c>
      <c r="EJ103" s="15" t="e" cm="1">
        <f t="array" aca="1" ref="EJ103" ca="1">_xll.BDP(C103,"TRAIL_12M_FREE_CASH_FLOW_PER_SH")</f>
        <v>#NAME?</v>
      </c>
      <c r="EL103" s="15" t="e" cm="1">
        <f t="array" aca="1" ref="EL103" ca="1">_xll.BDP(C103,"CF_CASH_FROM_OPER")</f>
        <v>#NAME?</v>
      </c>
      <c r="EM103" s="15" t="e" cm="1">
        <f t="array" aca="1" ref="EM103" ca="1">_xll.BDP(C103,"CF_CASH_FROM_INV_ACT")</f>
        <v>#NAME?</v>
      </c>
      <c r="EN103" s="15" t="e" cm="1">
        <f t="array" aca="1" ref="EN103" ca="1">_xll.BDP(C103,"CF_CASH_FROM_FNC_ACT")</f>
        <v>#NAME?</v>
      </c>
      <c r="EP103" s="15" t="e" cm="1">
        <f t="array" aca="1" ref="EP103" ca="1">_xll.BDP(C103,"TOT_ANALYST_REC")</f>
        <v>#NAME?</v>
      </c>
      <c r="EQ103" s="15" t="e" cm="1">
        <f t="array" aca="1" ref="EQ103" ca="1">_xll.BDP(C103,"TOT_BUY_REC")</f>
        <v>#NAME?</v>
      </c>
      <c r="ER103" s="15" t="e" cm="1">
        <f t="array" aca="1" ref="ER103" ca="1">_xll.BDP(C103,"TOT_HOLD_REC")</f>
        <v>#NAME?</v>
      </c>
      <c r="ES103" s="15" t="e" cm="1">
        <f t="array" aca="1" ref="ES103" ca="1">_xll.BDP(C103,"TOT_SELL_REC")</f>
        <v>#NAME?</v>
      </c>
      <c r="ET103" s="15" t="e" cm="1">
        <f t="array" aca="1" ref="ET103" ca="1">_xll.BDP(C103,"EQY_REC_CONS")</f>
        <v>#NAME?</v>
      </c>
      <c r="EV103" s="15" t="e" cm="1">
        <f t="array" aca="1" ref="EV103" ca="1">_xll.BDP(C103,"BEST_TARGET_HI")</f>
        <v>#NAME?</v>
      </c>
      <c r="EW103" s="15" t="e" cm="1">
        <f t="array" aca="1" ref="EW103" ca="1">_xll.BDP(C103,"BEST_TARGET_LO")</f>
        <v>#NAME?</v>
      </c>
      <c r="EX103" s="15" t="e" cm="1">
        <f t="array" aca="1" ref="EX103" ca="1">_xll.BDP(C103,"BEST_TARGET_MEDIAN")</f>
        <v>#NAME?</v>
      </c>
      <c r="EZ103" s="15" t="e" cm="1">
        <f t="array" aca="1" ref="EZ103" ca="1">_xll.BDP(C103,"BEST_TARGET_1WK_CHG")</f>
        <v>#NAME?</v>
      </c>
      <c r="FA103" s="15" t="e" cm="1">
        <f t="array" aca="1" ref="FA103" ca="1">_xll.BDP(C103,"BEST_TARGET_4WK_CHG")</f>
        <v>#NAME?</v>
      </c>
      <c r="FB103" s="15" t="e" cm="1">
        <f t="array" aca="1" ref="FB103" ca="1">_xll.BDP(C103,"BEST_TARGET_3MO_CHG")</f>
        <v>#NAME?</v>
      </c>
      <c r="FC103" s="15" t="e" cm="1">
        <f t="array" aca="1" ref="FC103" ca="1">_xll.BDP(C103,"BEST_TARGET_6MO_CHG")</f>
        <v>#NAME?</v>
      </c>
      <c r="FE103" s="15" t="e" cm="1">
        <f t="array" aca="1" ref="FE103" ca="1">_xll.BDP(C103,"ANNOUNCEMENT_DT")</f>
        <v>#NAME?</v>
      </c>
      <c r="FF103" s="15" t="e" cm="1">
        <f t="array" aca="1" ref="FF103" ca="1">_xll.BDP(C103,"EXPECTED_REPORT_DT")</f>
        <v>#NAME?</v>
      </c>
      <c r="FG103" s="15" t="e" cm="1">
        <f t="array" aca="1" ref="FG103" ca="1">_xll.BDP(C103,"EARNINGS_RELATED_IMPLIED_MOVE")</f>
        <v>#NAME?</v>
      </c>
      <c r="FI103" s="15" t="e" cm="1">
        <f t="array" aca="1" ref="FI103" ca="1">_xll.BDP(C103,"SALES_SURPRISE_LAST_QTR")</f>
        <v>#NAME?</v>
      </c>
      <c r="FJ103" s="15" t="e" cm="1">
        <f t="array" aca="1" ref="FJ103" ca="1">_xll.BDP(C103,"EPS_SURPRISE_LAST_QTR")</f>
        <v>#NAME?</v>
      </c>
      <c r="FL103" s="15" t="e">
        <f ca="1">(_xll.BDP(C103,"VOLUME_AVG_5D"))/1000</f>
        <v>#NAME?</v>
      </c>
      <c r="FM103" s="15" t="e">
        <f ca="1">(_xll.BDP(C103,"VOLUME_AVG_3M"))/1000</f>
        <v>#NAME?</v>
      </c>
      <c r="FN103" s="15" t="e">
        <f ca="1">(_xll.BDP(C103,"VOLUME_AVG_6M"))/1000</f>
        <v>#NAME?</v>
      </c>
      <c r="FP103" s="15" t="e" cm="1">
        <f t="array" aca="1" ref="FP103" ca="1">_xll.BDP(C103,"CIE_DES")</f>
        <v>#NAME?</v>
      </c>
      <c r="FQ103" s="15" t="s">
        <v>928</v>
      </c>
      <c r="FS103" s="15" t="e" cm="1">
        <f t="array" aca="1" ref="FS103" ca="1">_xll.BDP(C103,"HIGH_52WEEK")</f>
        <v>#NAME?</v>
      </c>
      <c r="FT103" s="15" t="e" cm="1">
        <f t="array" aca="1" ref="FT103" ca="1">_xll.BDP(C103,"LOW_52WEEK")</f>
        <v>#NAME?</v>
      </c>
      <c r="FV103" s="15" t="e" cm="1">
        <f t="array" aca="1" ref="FV103" ca="1">_xll.BDP(C103,"CHG_PCT_WTD")</f>
        <v>#NAME?</v>
      </c>
      <c r="FW103" s="15" t="e" cm="1">
        <f t="array" aca="1" ref="FW103" ca="1">_xll.BDP(C103,"CHG_PCT_MTD")</f>
        <v>#NAME?</v>
      </c>
      <c r="FX103" s="15" t="e" cm="1">
        <f t="array" aca="1" ref="FX103" ca="1">_xll.BDP(C103,"CHG_PCT_YTD")</f>
        <v>#NAME?</v>
      </c>
      <c r="FY103" s="15" t="e" cm="1">
        <f t="array" aca="1" ref="FY103" ca="1">_xll.BDP(C103,"CHG_PCT_1YR")</f>
        <v>#NAME?</v>
      </c>
      <c r="GA103" s="15" t="e">
        <f ca="1">_xll.BDP($C103,"BEST_NET_DEBT","best_fperiod_override=19Y")</f>
        <v>#NAME?</v>
      </c>
      <c r="GB103" s="15" t="e">
        <f ca="1">_xll.BDP($C103,"BEST_NET_DEBT","best_fperiod_override=20Y")</f>
        <v>#NAME?</v>
      </c>
      <c r="GC103" s="15" t="e">
        <f ca="1">_xll.BDP($C103,"BEST_NET_DEBT","best_fperiod_override=21Y")</f>
        <v>#NAME?</v>
      </c>
      <c r="GD103" s="15" t="e">
        <f ca="1">_xll.BDP($C103,"BEST_NET_DEBT","best_fperiod_override=22Y")</f>
        <v>#NAME?</v>
      </c>
      <c r="GE103" s="15" t="e">
        <f ca="1">_xll.BDP($C103,"BEST_NET_DEBT","best_fperiod_override=23Y")</f>
        <v>#NAME?</v>
      </c>
      <c r="GG103" s="15" t="e">
        <f t="shared" ca="1" si="342"/>
        <v>#NAME?</v>
      </c>
      <c r="GH103" s="15" t="e">
        <f t="shared" ca="1" si="343"/>
        <v>#NAME?</v>
      </c>
      <c r="GI103" s="15" t="e">
        <f t="shared" ca="1" si="344"/>
        <v>#NAME?</v>
      </c>
      <c r="GJ103" s="15" t="e">
        <f t="shared" ca="1" si="345"/>
        <v>#NAME?</v>
      </c>
      <c r="GK103" s="15" t="e">
        <f t="shared" ca="1" si="346"/>
        <v>#NAME?</v>
      </c>
      <c r="GM103" s="15" t="e" cm="1">
        <f t="array" aca="1" ref="GM103" ca="1">_xll.BDP(C103,"NET_DEBT_TO_EBITDA")</f>
        <v>#NAME?</v>
      </c>
      <c r="GN103" s="15" t="e" cm="1">
        <f t="array" aca="1" ref="GN103" ca="1">_xll.BDP(C103,"EBIT_TO_INT_EXP")</f>
        <v>#NAME?</v>
      </c>
      <c r="GO103" s="15" t="e" cm="1">
        <f t="array" aca="1" ref="GO103" ca="1">_xll.BDP(C103,"TOT_DEBT_TO_TOT_EQY")</f>
        <v>#NAME?</v>
      </c>
      <c r="GP103" s="15" t="e" cm="1">
        <f t="array" aca="1" ref="GP103" ca="1">_xll.BDP(C103,"TOT_DEBT_TO_TOT_ASSET")</f>
        <v>#NAME?</v>
      </c>
      <c r="GQ103" s="15" t="e" cm="1">
        <f t="array" aca="1" ref="GQ103" ca="1">_xll.BDP(C103,"ALTMAN_Z_SCORE")</f>
        <v>#NAME?</v>
      </c>
      <c r="GR103" s="15" t="e" cm="1">
        <f t="array" aca="1" ref="GR103" ca="1">_xll.BDP(C103,"CASH_%_CURRENT_MARKET_CAP")</f>
        <v>#NAME?</v>
      </c>
      <c r="GS103" s="15" t="e" cm="1">
        <f t="array" aca="1" ref="GS103" ca="1">_xll.BDP(C103,"CASH_TO_TOT_ASSET")</f>
        <v>#NAME?</v>
      </c>
      <c r="GU103" s="15" t="e" cm="1">
        <f t="array" aca="1" ref="GU103" ca="1">_xll.BDP(C103,"BOARD_SIZE")</f>
        <v>#NAME?</v>
      </c>
      <c r="GV103" s="15" t="e" cm="1">
        <f t="array" aca="1" ref="GV103" ca="1">_xll.BDP(C103,"PCT_INDEPENDENT_DIRECTORS")</f>
        <v>#NAME?</v>
      </c>
      <c r="GW103" s="15" t="e" cm="1">
        <f t="array" aca="1" ref="GW103" ca="1">_xll.BDP(C103,"BOARD_MEETING_ATTENDANCE_PCT")</f>
        <v>#NAME?</v>
      </c>
      <c r="GX103" s="15" t="e" cm="1">
        <f t="array" aca="1" ref="GX103" ca="1">_xll.BDP(C103,"BOARD_MEETINGS_PER_YR")</f>
        <v>#NAME?</v>
      </c>
      <c r="GY103" s="15" t="e" cm="1">
        <f t="array" aca="1" ref="GY103" ca="1">_xll.BDP(C103,"NUMBER_OF_WOMEN_ON_BOARD")</f>
        <v>#NAME?</v>
      </c>
      <c r="GZ103" s="15" t="e" cm="1">
        <f t="array" aca="1" ref="GZ103" ca="1">_xll.BDP(C103,"BOARD_AVERAGE_TENURE")</f>
        <v>#NAME?</v>
      </c>
      <c r="HA103" s="15" t="e" cm="1">
        <f t="array" aca="1" ref="HA103" ca="1">_xll.BDP(C103,"BOARD_AVERAGE_AGE")</f>
        <v>#NAME?</v>
      </c>
      <c r="HC103" s="15" t="e" cm="1">
        <f t="array" aca="1" ref="HC103" ca="1">_xll.BDP(C103,"TOT_COMP_AW_TO_CEO_&amp;_EQUIV")</f>
        <v>#NAME?</v>
      </c>
      <c r="HD103" s="15" t="e" cm="1">
        <f t="array" aca="1" ref="HD103" ca="1">_xll.BDP(C103,"TOT_COMPENSATION_AW_TO_EXECS")</f>
        <v>#NAME?</v>
      </c>
      <c r="HE103" s="15" t="e" cm="1">
        <f t="array" aca="1" ref="HE103" ca="1">_xll.BDP(C103,"CF_STOCK_BASED_COMPENSATION")</f>
        <v>#NAME?</v>
      </c>
      <c r="HF103" s="15" t="e" cm="1">
        <f t="array" aca="1" ref="HF103" ca="1">_xll.BDP(C103,"AVERAGE_BOD_TOTAL_COMPENSATION")</f>
        <v>#NAME?</v>
      </c>
      <c r="HH103" s="15" t="e" cm="1">
        <f t="array" aca="1" ref="HH103" ca="1">_xll.BDP(C103,"ISS_QUALITYSCORE")</f>
        <v>#NAME?</v>
      </c>
      <c r="HK103" s="15" t="e" cm="1">
        <f t="array" aca="1" ref="HK103" ca="1">_xll.BDP(C103,"EQY_SH_OUT")</f>
        <v>#NAME?</v>
      </c>
      <c r="HL103" s="15" t="e">
        <f t="shared" ca="1" si="347"/>
        <v>#NAME?</v>
      </c>
      <c r="HN103" s="15">
        <v>8.5</v>
      </c>
      <c r="HO103" s="15">
        <v>2</v>
      </c>
      <c r="HP103" s="39" t="e">
        <f t="shared" ca="1" si="348"/>
        <v>#NAME?</v>
      </c>
      <c r="HQ103" s="15" t="e">
        <f t="shared" ca="1" si="349"/>
        <v>#NAME?</v>
      </c>
      <c r="HS103" s="15" t="e">
        <f t="shared" ca="1" si="370"/>
        <v>#NAME?</v>
      </c>
      <c r="HU103" s="15" t="e">
        <f t="shared" ca="1" si="350"/>
        <v>#NAME?</v>
      </c>
      <c r="HW103" s="15" t="e">
        <f t="shared" ca="1" si="371"/>
        <v>#NAME?</v>
      </c>
      <c r="HY103" s="39" t="e">
        <f t="shared" ca="1" si="351"/>
        <v>#NAME?</v>
      </c>
      <c r="IA103" s="15" t="e">
        <f t="shared" ca="1" si="352"/>
        <v>#NAME?</v>
      </c>
      <c r="IB103" s="15" t="e">
        <f t="shared" ca="1" si="353"/>
        <v>#NAME?</v>
      </c>
      <c r="IC103" s="15" t="e">
        <f t="shared" ca="1" si="354"/>
        <v>#NAME?</v>
      </c>
      <c r="ID103" s="15" t="e">
        <f t="shared" ca="1" si="355"/>
        <v>#NAME?</v>
      </c>
      <c r="IE103" s="39" t="e">
        <f t="shared" ca="1" si="356"/>
        <v>#NAME?</v>
      </c>
      <c r="IF103" s="39" t="e">
        <f t="shared" si="357"/>
        <v>#NUM!</v>
      </c>
      <c r="IG103" s="39" t="e">
        <f t="shared" ca="1" si="358"/>
        <v>#NAME?</v>
      </c>
      <c r="II103" s="15">
        <f t="shared" si="372"/>
        <v>84</v>
      </c>
    </row>
    <row r="104" spans="1:243">
      <c r="A104" s="15">
        <f t="shared" si="373"/>
        <v>84</v>
      </c>
      <c r="B104" s="15" t="s">
        <v>172</v>
      </c>
      <c r="C104" s="15" t="s">
        <v>570</v>
      </c>
      <c r="D104" s="15" t="s">
        <v>171</v>
      </c>
      <c r="E104" s="15" t="str">
        <f t="shared" si="306"/>
        <v>DEEC34</v>
      </c>
      <c r="F104" s="15">
        <f t="shared" si="307"/>
        <v>84</v>
      </c>
      <c r="G104" s="15" t="str">
        <f t="shared" si="308"/>
        <v>Deere &amp; Co</v>
      </c>
      <c r="H104" s="24">
        <v>4.0337099999999994E-3</v>
      </c>
      <c r="I104" s="15" t="e" cm="1">
        <f t="array" aca="1" ref="I104" ca="1">_xll.BDP(C104,"GICS_SECTOR_NAME")</f>
        <v>#NAME?</v>
      </c>
      <c r="J104" s="15" t="e">
        <f t="shared" ca="1" si="309"/>
        <v>#NAME?</v>
      </c>
      <c r="K104" s="46" t="e" cm="1">
        <f t="array" aca="1" ref="K104" ca="1">_xll.BDP(C104,"BEST_PE_RATIO")</f>
        <v>#NAME?</v>
      </c>
      <c r="L104" s="46" t="e" cm="1">
        <f t="array" aca="1" ref="L104" ca="1">_xll.BDP(C104,"px_last")</f>
        <v>#NAME?</v>
      </c>
      <c r="M104" s="15" t="e" cm="1">
        <f t="array" aca="1" ref="M104" ca="1">_xll.BDP(C104,"COUNTRY_FULL_NAME")</f>
        <v>#NAME?</v>
      </c>
      <c r="N104" s="15" t="e" cm="1">
        <f t="array" aca="1" ref="N104" ca="1">_xll.BDP(C104,"px_last")</f>
        <v>#NAME?</v>
      </c>
      <c r="O104" s="15" t="e" cm="1">
        <f t="array" aca="1" ref="O104" ca="1">_xll.BDP(C104,"CRNCY")</f>
        <v>#NAME?</v>
      </c>
      <c r="Q104" s="15" t="e" cm="1">
        <f t="array" aca="1" ref="Q104" ca="1">_xll.BDP(C104,"GICS_SECTOR_NAME")</f>
        <v>#NAME?</v>
      </c>
      <c r="R104" s="15" t="e" cm="1">
        <f t="array" aca="1" ref="R104" ca="1">_xll.BDP(C104,"GICS_INDUSTRY_NAME")</f>
        <v>#NAME?</v>
      </c>
      <c r="S104" s="15" t="e" cm="1">
        <f t="array" aca="1" ref="S104" ca="1">_xll.BDP(C104,"GICS_INDUSTRY_GROUP_NAME")</f>
        <v>#NAME?</v>
      </c>
      <c r="T104" s="15" t="e" cm="1">
        <f t="array" aca="1" ref="T104" ca="1">_xll.BDP(C104,"GICS_SUB_INDUSTRY_NAME")</f>
        <v>#NAME?</v>
      </c>
      <c r="U104" s="15" t="s">
        <v>1521</v>
      </c>
      <c r="V104" s="15">
        <f>_xll.BDH(C104,"SALES_REV_TURN","FY 2009","FY 2009","Currency=USD","Period=FY","BEST_FPERIOD_OVERRIDE=FY","FILING_STATUS=MR","SCALING_FORMAT=MLN","FA_ADJUSTED=Adjusted","Sort=A","Dates=H","DateFormat=P","Fill=—","Direction=H","UseDPDF=Y")</f>
        <v>23112.400000000001</v>
      </c>
      <c r="W104" s="15">
        <f>_xll.BDH(C104,"SALES_REV_TURN","FY 2019","FY 2019","Currency=USD","Period=FY","BEST_FPERIOD_OVERRIDE=FY","FILING_STATUS=MR","SCALING_FORMAT=MLN","FA_ADJUSTED=Adjusted","Sort=A","Dates=H","DateFormat=P","Fill=—","Direction=H","UseDPDF=Y")</f>
        <v>39258</v>
      </c>
      <c r="X104" s="15">
        <f>_xll.BDH(C104,"SALES_REV_TURN","FY 2020","FY 2020","Currency=USD","Period=FY","BEST_FPERIOD_OVERRIDE=FY","FILING_STATUS=MR","SCALING_FORMAT=MLN","FA_ADJUSTED=Adjusted","Sort=A","Dates=H","DateFormat=P","Fill=—","Direction=H","UseDPDF=Y")</f>
        <v>35540</v>
      </c>
      <c r="Y104" s="15">
        <f>_xll.BDH(C104,"SALES_REV_TURN","FY 2021","FY 2021","Currency=USD","Period=FY","BEST_FPERIOD_OVERRIDE=FY","FILING_STATUS=MR","SCALING_FORMAT=MLN","FA_ADJUSTED=Adjusted","Sort=A","Dates=H","DateFormat=P","Fill=—","Direction=H","UseDPDF=Y")</f>
        <v>44024</v>
      </c>
      <c r="Z104" s="15">
        <f>_xll.BDH(C104,"SALES_REV_TURN","FY 2022","FY 2022","Currency=USD","Period=FY","BEST_FPERIOD_OVERRIDE=FY","FILING_STATUS=MR","SCALING_FORMAT=MLN","FA_ADJUSTED=Adjusted","Sort=A","Dates=H","DateFormat=P","Fill=—","Direction=H","UseDPDF=Y")</f>
        <v>52577</v>
      </c>
      <c r="AA104" s="15" t="e">
        <f ca="1">+_xll.BDP($C104,AA$15,"BEST_FPERIOD_OVERRIDE="&amp;AA$16)</f>
        <v>#NAME?</v>
      </c>
      <c r="AB104" s="15" t="e">
        <f ca="1">+_xll.BDP($C104,AB$15,"BEST_FPERIOD_OVERRIDE="&amp;AB$16)</f>
        <v>#NAME?</v>
      </c>
      <c r="AC104" s="15" t="e">
        <f ca="1">+_xll.BDP($C104,AC$15,"BEST_FPERIOD_OVERRIDE="&amp;AC$16)</f>
        <v>#NAME?</v>
      </c>
      <c r="AD104" s="15" t="e">
        <f ca="1">+_xll.BDP($C104,AD$15,"BEST_FPERIOD_OVERRIDE="&amp;AD$16)</f>
        <v>#NAME?</v>
      </c>
      <c r="AF104" s="25">
        <f t="shared" si="310"/>
        <v>-9.47068113505527E-2</v>
      </c>
      <c r="AG104" s="25">
        <f t="shared" si="311"/>
        <v>0.23871693866066401</v>
      </c>
      <c r="AH104" s="25">
        <f t="shared" si="312"/>
        <v>0.19428039251317464</v>
      </c>
      <c r="AI104" s="25" t="e">
        <f t="shared" ca="1" si="313"/>
        <v>#NAME?</v>
      </c>
      <c r="AJ104" s="25" t="e">
        <f t="shared" ca="1" si="314"/>
        <v>#NAME?</v>
      </c>
      <c r="AK104" s="25" t="e">
        <f t="shared" ca="1" si="315"/>
        <v>#NAME?</v>
      </c>
      <c r="AL104" s="25" t="e">
        <f t="shared" ca="1" si="359"/>
        <v>#NAME?</v>
      </c>
      <c r="AM104" s="25" t="e">
        <f t="shared" ca="1" si="316"/>
        <v>#NAME?</v>
      </c>
      <c r="AN104" s="25">
        <f t="shared" si="317"/>
        <v>5.4407077938264825E-2</v>
      </c>
      <c r="AP104" s="15">
        <f>_xll.BDH(C104,"EBITDA","FY 2009","FY 2009","Currency=USD","Period=FY","BEST_FPERIOD_OVERRIDE=FY","FILING_STATUS=MR","SCALING_FORMAT=MLN","FA_ADJUSTED=Adjusted","Sort=A","Dates=H","DateFormat=P","Fill=—","Direction=H","UseDPDF=Y")</f>
        <v>3682.9</v>
      </c>
      <c r="AQ104" s="15">
        <f>_xll.BDH(C104,"EBITDA","FY 2019","FY 2019","Currency=USD","Period=FY","BEST_FPERIOD_OVERRIDE=FY","FILING_STATUS=MR","SCALING_FORMAT=MLN","FA_ADJUSTED=Adjusted","Sort=A","Dates=H","DateFormat=P","Fill=—","Direction=H","UseDPDF=Y")</f>
        <v>7655</v>
      </c>
      <c r="AR104" s="15">
        <f>_xll.BDH(C104,"EBITDA","FY 2020","FY 2020","Currency=USD","Period=FY","BEST_FPERIOD_OVERRIDE=FY","FILING_STATUS=MR","SCALING_FORMAT=MLN","FA_ADJUSTED=Adjusted","Sort=A","Dates=H","DateFormat=P","Fill=—","Direction=H","UseDPDF=Y")</f>
        <v>7927</v>
      </c>
      <c r="AS104" s="15">
        <f>_xll.BDH(C104,"EBITDA","FY 2021","FY 2021","Currency=USD","Period=FY","BEST_FPERIOD_OVERRIDE=FY","FILING_STATUS=MR","SCALING_FORMAT=MLN","FA_ADJUSTED=Adjusted","Sort=A","Dates=H","DateFormat=P","Fill=—","Direction=H","UseDPDF=Y")</f>
        <v>10726</v>
      </c>
      <c r="AT104" s="15">
        <f>_xll.BDH(C104,"EBITDA","FY 2022","FY 2022","Currency=USD","Period=FY","BEST_FPERIOD_OVERRIDE=FY","FILING_STATUS=MR","SCALING_FORMAT=MLN","FA_ADJUSTED=Adjusted","Sort=A","Dates=H","DateFormat=P","Fill=—","Direction=H","UseDPDF=Y")</f>
        <v>12045</v>
      </c>
      <c r="AU104" s="15" t="e">
        <f ca="1">+_xll.BDP($C104,AU$15,"BEST_FPERIOD_OVERRIDE="&amp;AU$16)</f>
        <v>#NAME?</v>
      </c>
      <c r="AV104" s="15" t="e">
        <f ca="1">+_xll.BDP($C104,AV$15,"BEST_FPERIOD_OVERRIDE="&amp;AV$16)</f>
        <v>#NAME?</v>
      </c>
      <c r="AW104" s="15" t="e">
        <f ca="1">+_xll.BDP($C104,AW$15,"BEST_FPERIOD_OVERRIDE="&amp;AW$16)</f>
        <v>#NAME?</v>
      </c>
      <c r="AX104" s="15" t="e">
        <f ca="1">+_xll.BDP($C104,AX$15,"BEST_FPERIOD_OVERRIDE="&amp;AX$16)</f>
        <v>#NAME?</v>
      </c>
      <c r="AZ104" s="25">
        <f t="shared" si="318"/>
        <v>3.5532331809275064E-2</v>
      </c>
      <c r="BA104" s="25">
        <f t="shared" si="319"/>
        <v>0.35309701021824136</v>
      </c>
      <c r="BB104" s="25">
        <f t="shared" si="320"/>
        <v>0.12297221704269989</v>
      </c>
      <c r="BC104" s="25" t="e">
        <f t="shared" ca="1" si="321"/>
        <v>#NAME?</v>
      </c>
      <c r="BD104" s="25" t="e">
        <f t="shared" ca="1" si="322"/>
        <v>#NAME?</v>
      </c>
      <c r="BE104" s="25" t="e">
        <f t="shared" ca="1" si="323"/>
        <v>#NAME?</v>
      </c>
      <c r="BF104" s="25" t="e">
        <f t="shared" ca="1" si="360"/>
        <v>#NAME?</v>
      </c>
      <c r="BG104" s="25" t="e">
        <f t="shared" ca="1" si="324"/>
        <v>#NAME?</v>
      </c>
      <c r="BH104" s="25">
        <f t="shared" si="325"/>
        <v>7.5908966331522221E-2</v>
      </c>
      <c r="BJ104" s="25">
        <f t="shared" si="326"/>
        <v>0.19499210352030161</v>
      </c>
      <c r="BK104" s="25">
        <f t="shared" si="327"/>
        <v>0.22304445694991559</v>
      </c>
      <c r="BL104" s="25">
        <f t="shared" si="328"/>
        <v>0.24363983281846266</v>
      </c>
      <c r="BM104" s="25">
        <f t="shared" si="329"/>
        <v>0.22909256899404681</v>
      </c>
      <c r="BN104" s="25" t="e">
        <f t="shared" ca="1" si="330"/>
        <v>#NAME?</v>
      </c>
      <c r="BO104" s="25" t="e">
        <f t="shared" ca="1" si="331"/>
        <v>#NAME?</v>
      </c>
      <c r="BP104" s="25" t="e">
        <f t="shared" ca="1" si="331"/>
        <v>#NAME?</v>
      </c>
      <c r="BQ104" s="25" t="e">
        <f t="shared" ca="1" si="332"/>
        <v>#NAME?</v>
      </c>
      <c r="BR104" s="15">
        <f>_xll.BDH(C104,"EARN_FOR_COMMON","FY 2009","FY 2009","Currency=USD","Period=FY","BEST_FPERIOD_OVERRIDE=FY","FILING_STATUS=MR","SCALING_FORMAT=MLN","FA_ADJUSTED=Adjusted","Sort=A","Dates=H","DateFormat=P","Fill=—","Direction=H","UseDPDF=Y")</f>
        <v>1237.8499999999999</v>
      </c>
      <c r="BS104" s="15">
        <f>_xll.BDH(C104,"EARN_FOR_COMMON","FY 2019","FY 2019","Currency=USD","Period=FY","BEST_FPERIOD_OVERRIDE=FY","FILING_STATUS=MR","SCALING_FORMAT=MLN","FA_ADJUSTED=Adjusted","Sort=A","Dates=H","DateFormat=P","Fill=—","Direction=H","UseDPDF=Y")</f>
        <v>3317.78</v>
      </c>
      <c r="BT104" s="15">
        <f>_xll.BDH(C104,"EARN_FOR_COMMON","FY 2020","FY 2020","Currency=USD","Period=FY","BEST_FPERIOD_OVERRIDE=FY","FILING_STATUS=MR","SCALING_FORMAT=MLN","FA_ADJUSTED=Adjusted","Sort=A","Dates=H","DateFormat=P","Fill=—","Direction=H","UseDPDF=Y")</f>
        <v>3187.87</v>
      </c>
      <c r="BU104" s="15">
        <f>_xll.BDH(C104,"EARN_FOR_COMMON","FY 2021","FY 2021","Currency=USD","Period=FY","BEST_FPERIOD_OVERRIDE=FY","FILING_STATUS=MR","SCALING_FORMAT=MLN","FA_ADJUSTED=Adjusted","Sort=A","Dates=H","DateFormat=P","Fill=—","Direction=H","UseDPDF=Y")</f>
        <v>5935.35</v>
      </c>
      <c r="BV104" s="15">
        <f>_xll.BDH(C104,"EARN_FOR_COMMON","FY 2022","FY 2022","Currency=USD","Period=FY","BEST_FPERIOD_OVERRIDE=FY","FILING_STATUS=MR","SCALING_FORMAT=MLN","FA_ADJUSTED=Adjusted","Sort=A","Dates=H","DateFormat=P","Fill=—","Direction=H","UseDPDF=Y")</f>
        <v>7010.13</v>
      </c>
      <c r="BW104" s="15" t="e">
        <f ca="1">+_xll.BDP($C104,BW$15,"BEST_FPERIOD_OVERRIDE="&amp;BW$16)</f>
        <v>#NAME?</v>
      </c>
      <c r="BX104" s="15" t="e">
        <f ca="1">+_xll.BDP($C104,BX$15,"BEST_FPERIOD_OVERRIDE="&amp;BX$16)</f>
        <v>#NAME?</v>
      </c>
      <c r="BY104" s="15" t="e">
        <f ca="1">+_xll.BDP($C104,BY$15,"BEST_FPERIOD_OVERRIDE="&amp;BY$16)</f>
        <v>#NAME?</v>
      </c>
      <c r="BZ104" s="15" t="e">
        <f ca="1">+_xll.BDP($C104,BZ$15,"BEST_FPERIOD_OVERRIDE="&amp;BZ$16)</f>
        <v>#NAME?</v>
      </c>
      <c r="CB104" s="25">
        <f t="shared" si="333"/>
        <v>-3.9155700498526236E-2</v>
      </c>
      <c r="CC104" s="25">
        <f t="shared" si="334"/>
        <v>0.86185446708931068</v>
      </c>
      <c r="CD104" s="25">
        <f t="shared" si="335"/>
        <v>0.18108114938461917</v>
      </c>
      <c r="CE104" s="25" t="e">
        <f t="shared" ca="1" si="336"/>
        <v>#NAME?</v>
      </c>
      <c r="CF104" s="25" t="e">
        <f t="shared" ca="1" si="337"/>
        <v>#NAME?</v>
      </c>
      <c r="CG104" s="25" t="e">
        <f t="shared" ca="1" si="338"/>
        <v>#NAME?</v>
      </c>
      <c r="CH104" s="25" t="e">
        <f t="shared" ca="1" si="361"/>
        <v>#NAME?</v>
      </c>
      <c r="CI104" s="25" t="e">
        <f t="shared" ca="1" si="339"/>
        <v>#NAME?</v>
      </c>
      <c r="CJ104" s="25">
        <f t="shared" si="340"/>
        <v>0.1036159192360131</v>
      </c>
      <c r="CM104" s="25">
        <f t="shared" si="362"/>
        <v>8.4512201334759798E-2</v>
      </c>
      <c r="CN104" s="25">
        <f t="shared" si="363"/>
        <v>8.9698086662915025E-2</v>
      </c>
      <c r="CO104" s="25">
        <f t="shared" si="364"/>
        <v>0.13482077957477739</v>
      </c>
      <c r="CP104" s="25">
        <f t="shared" si="365"/>
        <v>0.13333073397112807</v>
      </c>
      <c r="CQ104" s="25" t="e">
        <f t="shared" ca="1" si="366"/>
        <v>#NAME?</v>
      </c>
      <c r="CR104" s="25" t="e">
        <f t="shared" ca="1" si="367"/>
        <v>#NAME?</v>
      </c>
      <c r="CS104" s="25" t="e">
        <f t="shared" ca="1" si="368"/>
        <v>#NAME?</v>
      </c>
      <c r="CT104" s="15" t="e">
        <f t="shared" ca="1" si="369"/>
        <v>#NAME?</v>
      </c>
      <c r="CU104" s="25">
        <f>_xll.BDH($C104,"RETURN_ON_INV_CAPITAL","FY 2019","FY 2019","Currency=USD","Period=FY","BEST_FPERIOD_OVERRIDE=FY","FILING_STATUS=MR","FA_ADJUSTED=GAAP","Sort=A","Dates=H","DateFormat=P","Fill=—","Direction=H","UseDPDF=Y")/100</f>
        <v>7.6110999999999998E-2</v>
      </c>
      <c r="CV104" s="25">
        <f>_xll.BDH($C104,"RETURN_ON_INV_CAPITAL","FY 2020","FY 2020","Currency=USD","Period=FY","BEST_FPERIOD_OVERRIDE=FY","FILING_STATUS=MR","FA_ADJUSTED=GAAP","Sort=A","Dates=H","DateFormat=P","Fill=—","Direction=H","UseDPDF=Y")/100</f>
        <v>5.9995E-2</v>
      </c>
      <c r="CW104" s="25">
        <f>_xll.BDH($C104,"RETURN_ON_INV_CAPITAL","FY 2021","FY 2021","Currency=USD","Period=FY","BEST_FPERIOD_OVERRIDE=FY","FILING_STATUS=MR","FA_ADJUSTED=GAAP","Sort=A","Dates=H","DateFormat=P","Fill=—","Direction=H","UseDPDF=Y")/100</f>
        <v>0.102632</v>
      </c>
      <c r="CX104" s="25">
        <f>_xll.BDH(C104,"RETURN_COM_EQY","FY 2022","FY 2022","Currency=USD","Period=FY","BEST_FPERIOD_OVERRIDE=FY","FILING_STATUS=MR","FA_ADJUSTED=GAAP","Sort=A","Dates=H","DateFormat=P","Fill=—","Direction=H","UseDPDF=Y")/100</f>
        <v>0.36859400000000003</v>
      </c>
      <c r="CZ104" s="15">
        <f>_xll.BDH($C104,"RETURN_COM_EQY","FY 2019","FY 2019","Currency=USD","Period=FY","BEST_FPERIOD_OVERRIDE=FY","FILING_STATUS=MR","FA_ADJUSTED=GAAP","Sort=A","Dates=H","DateFormat=P","Fill=—","Direction=H","UseDPDF=Y")/100</f>
        <v>0.28659499999999999</v>
      </c>
      <c r="DA104" s="15">
        <f>_xll.BDH($C104,"RETURN_COM_EQY","FY 2020","FY 2020","Currency=USD","Period=FY","BEST_FPERIOD_OVERRIDE=FY","FILING_STATUS=MR","FA_ADJUSTED=GAAP","Sort=A","Dates=H","DateFormat=P","Fill=—","Direction=H","UseDPDF=Y")/100</f>
        <v>0.22595500000000002</v>
      </c>
      <c r="DB104" s="15">
        <f>_xll.BDH($C104,"RETURN_COM_EQY","FY 2021","FY 2021","Currency=USD","Period=FY","BEST_FPERIOD_OVERRIDE=FY","FILING_STATUS=MR","FA_ADJUSTED=GAAP","Sort=A","Dates=H","DateFormat=P","Fill=—","Direction=H","UseDPDF=Y")/100</f>
        <v>0.38019599999999998</v>
      </c>
      <c r="DC104" s="25">
        <f>_xll.BDH(C104,"RETURN_COM_EQY","FY 2022","FY 2022","Currency=USD","Period=FY","BEST_FPERIOD_OVERRIDE=FY","FILING_STATUS=MR","FA_ADJUSTED=GAAP","Sort=A","Dates=H","DateFormat=P","Fill=—","Direction=H","UseDPDF=Y")</f>
        <v>36.859400000000001</v>
      </c>
      <c r="DD104" s="15" t="e">
        <f ca="1">(_xll.BDP(C104,"BEST_ROE","best_fperiod_override=23Y"))/100</f>
        <v>#NAME?</v>
      </c>
      <c r="DF104" s="25" t="e">
        <f ca="1">(_xll.BDP($C104,"BEST_DIV_YLD","best_fperiod_override=19Y"))/100</f>
        <v>#NAME?</v>
      </c>
      <c r="DG104" s="25" t="e">
        <f ca="1">(_xll.BDP($C104,"BEST_DIV_YLD","best_fperiod_override=20Y"))/100</f>
        <v>#NAME?</v>
      </c>
      <c r="DH104" s="25" t="e">
        <f ca="1">(_xll.BDP($C104,"BEST_DIV_YLD","best_fperiod_override=21Y"))/100</f>
        <v>#NAME?</v>
      </c>
      <c r="DI104" s="25" t="e">
        <f ca="1">(_xll.BDP($C104,"BEST_DIV_YLD","best_fperiod_override=22Y"))/100</f>
        <v>#NAME?</v>
      </c>
      <c r="DJ104" s="25" t="e">
        <f ca="1">(_xll.BDP($C104,"BEST_DIV_YLD","best_fperiod_override=23Y"))/100</f>
        <v>#NAME?</v>
      </c>
      <c r="DL104" s="48" t="e" cm="1">
        <f t="array" aca="1" ref="DL104" ca="1">_xll.BDP($C104,$DL$12)/1000</f>
        <v>#NAME?</v>
      </c>
      <c r="DM104" s="48" t="e" cm="1">
        <f t="array" aca="1" ref="DM104" ca="1">_xll.BDP($C104,$DL$13)*1000</f>
        <v>#NAME?</v>
      </c>
      <c r="DN104" s="48" t="e">
        <f t="shared" ca="1" si="341"/>
        <v>#NAME?</v>
      </c>
      <c r="DO104" s="48" t="e" cm="1">
        <f t="array" aca="1" ref="DO104" ca="1">_xll.BDP($C104,$DL$15)*1000</f>
        <v>#NAME?</v>
      </c>
      <c r="DQ104" s="15" t="e" cm="1">
        <f t="array" aca="1" ref="DQ104" ca="1">_xll.BDP(C104,"WACC")</f>
        <v>#NAME?</v>
      </c>
      <c r="DR104" s="15" t="e" cm="1">
        <f t="array" aca="1" ref="DR104" ca="1">_xll.BDP(C104,"WACC_COST_EQUITY")</f>
        <v>#NAME?</v>
      </c>
      <c r="DS104" s="15" t="e" cm="1">
        <f t="array" aca="1" ref="DS104" ca="1">_xll.BDP(C104,"WACC_COST_EQUITY")</f>
        <v>#NAME?</v>
      </c>
      <c r="DU104" s="15" t="e" cm="1">
        <f t="array" aca="1" ref="DU104" ca="1">_xll.BDP(C104,"BEST_PE_RATIO")</f>
        <v>#NAME?</v>
      </c>
      <c r="DV104" s="15" t="e" cm="1">
        <f t="array" aca="1" ref="DV104" ca="1">_xll.BDP(C104,"FIVE_YR_AVG_PRICE_EARNINGS")</f>
        <v>#NAME?</v>
      </c>
      <c r="DW104" s="15" t="e" cm="1">
        <f t="array" aca="1" ref="DW104" ca="1">_xll.BDP(C104,"10_YEAR_MOVING_AVERAGE_PE")</f>
        <v>#NAME?</v>
      </c>
      <c r="DY104" s="15" t="e" cm="1">
        <f t="array" aca="1" ref="DY104" ca="1">_xll.BDP(C104,"BEST_CUR_EV_TO_EBITDA")</f>
        <v>#NAME?</v>
      </c>
      <c r="DZ104" s="15" t="e" cm="1">
        <f t="array" aca="1" ref="DZ104" ca="1">_xll.BDP(C104,"FIVE_YEAR_AVG_EV_TO_T12_EBITDA")</f>
        <v>#NAME?</v>
      </c>
      <c r="EB104" s="15" t="e" cm="1">
        <f t="array" aca="1" ref="EB104" ca="1">_xll.BDP(C104,"BEST_PX_BPS_RATIO")</f>
        <v>#NAME?</v>
      </c>
      <c r="EC104" s="15" t="e" cm="1">
        <f t="array" aca="1" ref="EC104" ca="1">_xll.BDP(C104,"FIVE_YEAR_AVG_PRICE_BOOK")</f>
        <v>#NAME?</v>
      </c>
      <c r="ED104" s="15" t="e" cm="1">
        <f t="array" aca="1" ref="ED104" ca="1">_xll.BDP(C104,"EV_TO_T12M_SALES")</f>
        <v>#NAME?</v>
      </c>
      <c r="EE104" s="15" t="e" cm="1">
        <f t="array" aca="1" ref="EE104" ca="1">_xll.BDP(C104,"AVERAGE_EV_TO_T12M_SALES")</f>
        <v>#NAME?</v>
      </c>
      <c r="EF104" s="15" t="e">
        <f ca="1">_xll.BDP(C104,"BEST_CURRENT_EV_BEST_SALES","best_fperiod_override=23Y")</f>
        <v>#NAME?</v>
      </c>
      <c r="EH104" s="15" t="e" cm="1">
        <f t="array" aca="1" ref="EH104" ca="1">_xll.BDP(C104,"CF_FREE_CASH_FLOW")</f>
        <v>#NAME?</v>
      </c>
      <c r="EI104" s="15" t="e" cm="1">
        <f t="array" aca="1" ref="EI104" ca="1">_xll.BDP(C104,"FREE_CASH_FLOW_YIELD")/100</f>
        <v>#NAME?</v>
      </c>
      <c r="EJ104" s="15" t="e" cm="1">
        <f t="array" aca="1" ref="EJ104" ca="1">_xll.BDP(C104,"TRAIL_12M_FREE_CASH_FLOW_PER_SH")</f>
        <v>#NAME?</v>
      </c>
      <c r="EL104" s="15" t="e" cm="1">
        <f t="array" aca="1" ref="EL104" ca="1">_xll.BDP(C104,"CF_CASH_FROM_OPER")</f>
        <v>#NAME?</v>
      </c>
      <c r="EM104" s="15" t="e" cm="1">
        <f t="array" aca="1" ref="EM104" ca="1">_xll.BDP(C104,"CF_CASH_FROM_INV_ACT")</f>
        <v>#NAME?</v>
      </c>
      <c r="EN104" s="15" t="e" cm="1">
        <f t="array" aca="1" ref="EN104" ca="1">_xll.BDP(C104,"CF_CASH_FROM_FNC_ACT")</f>
        <v>#NAME?</v>
      </c>
      <c r="EP104" s="15" t="e" cm="1">
        <f t="array" aca="1" ref="EP104" ca="1">_xll.BDP(C104,"TOT_ANALYST_REC")</f>
        <v>#NAME?</v>
      </c>
      <c r="EQ104" s="15" t="e" cm="1">
        <f t="array" aca="1" ref="EQ104" ca="1">_xll.BDP(C104,"TOT_BUY_REC")</f>
        <v>#NAME?</v>
      </c>
      <c r="ER104" s="15" t="e" cm="1">
        <f t="array" aca="1" ref="ER104" ca="1">_xll.BDP(C104,"TOT_HOLD_REC")</f>
        <v>#NAME?</v>
      </c>
      <c r="ES104" s="15" t="e" cm="1">
        <f t="array" aca="1" ref="ES104" ca="1">_xll.BDP(C104,"TOT_SELL_REC")</f>
        <v>#NAME?</v>
      </c>
      <c r="ET104" s="15" t="e" cm="1">
        <f t="array" aca="1" ref="ET104" ca="1">_xll.BDP(C104,"EQY_REC_CONS")</f>
        <v>#NAME?</v>
      </c>
      <c r="EV104" s="15" t="e" cm="1">
        <f t="array" aca="1" ref="EV104" ca="1">_xll.BDP(C104,"BEST_TARGET_HI")</f>
        <v>#NAME?</v>
      </c>
      <c r="EW104" s="15" t="e" cm="1">
        <f t="array" aca="1" ref="EW104" ca="1">_xll.BDP(C104,"BEST_TARGET_LO")</f>
        <v>#NAME?</v>
      </c>
      <c r="EX104" s="15" t="e" cm="1">
        <f t="array" aca="1" ref="EX104" ca="1">_xll.BDP(C104,"BEST_TARGET_MEDIAN")</f>
        <v>#NAME?</v>
      </c>
      <c r="EZ104" s="15" t="e" cm="1">
        <f t="array" aca="1" ref="EZ104" ca="1">_xll.BDP(C104,"BEST_TARGET_1WK_CHG")</f>
        <v>#NAME?</v>
      </c>
      <c r="FA104" s="15" t="e" cm="1">
        <f t="array" aca="1" ref="FA104" ca="1">_xll.BDP(C104,"BEST_TARGET_4WK_CHG")</f>
        <v>#NAME?</v>
      </c>
      <c r="FB104" s="15" t="e" cm="1">
        <f t="array" aca="1" ref="FB104" ca="1">_xll.BDP(C104,"BEST_TARGET_3MO_CHG")</f>
        <v>#NAME?</v>
      </c>
      <c r="FC104" s="15" t="e" cm="1">
        <f t="array" aca="1" ref="FC104" ca="1">_xll.BDP(C104,"BEST_TARGET_6MO_CHG")</f>
        <v>#NAME?</v>
      </c>
      <c r="FE104" s="15" t="e" cm="1">
        <f t="array" aca="1" ref="FE104" ca="1">_xll.BDP(C104,"ANNOUNCEMENT_DT")</f>
        <v>#NAME?</v>
      </c>
      <c r="FF104" s="15" t="e" cm="1">
        <f t="array" aca="1" ref="FF104" ca="1">_xll.BDP(C104,"EXPECTED_REPORT_DT")</f>
        <v>#NAME?</v>
      </c>
      <c r="FG104" s="15" t="e" cm="1">
        <f t="array" aca="1" ref="FG104" ca="1">_xll.BDP(C104,"EARNINGS_RELATED_IMPLIED_MOVE")</f>
        <v>#NAME?</v>
      </c>
      <c r="FI104" s="15" t="e" cm="1">
        <f t="array" aca="1" ref="FI104" ca="1">_xll.BDP(C104,"SALES_SURPRISE_LAST_QTR")</f>
        <v>#NAME?</v>
      </c>
      <c r="FJ104" s="15" t="e" cm="1">
        <f t="array" aca="1" ref="FJ104" ca="1">_xll.BDP(C104,"EPS_SURPRISE_LAST_QTR")</f>
        <v>#NAME?</v>
      </c>
      <c r="FL104" s="15" t="e">
        <f ca="1">(_xll.BDP(C104,"VOLUME_AVG_5D"))/1000</f>
        <v>#NAME?</v>
      </c>
      <c r="FM104" s="15" t="e">
        <f ca="1">(_xll.BDP(C104,"VOLUME_AVG_3M"))/1000</f>
        <v>#NAME?</v>
      </c>
      <c r="FN104" s="15" t="e">
        <f ca="1">(_xll.BDP(C104,"VOLUME_AVG_6M"))/1000</f>
        <v>#NAME?</v>
      </c>
      <c r="FP104" s="15" t="e" cm="1">
        <f t="array" aca="1" ref="FP104" ca="1">_xll.BDP(C104,"CIE_DES")</f>
        <v>#NAME?</v>
      </c>
      <c r="FQ104" s="15" t="s">
        <v>929</v>
      </c>
      <c r="FS104" s="15" t="e" cm="1">
        <f t="array" aca="1" ref="FS104" ca="1">_xll.BDP(C104,"HIGH_52WEEK")</f>
        <v>#NAME?</v>
      </c>
      <c r="FT104" s="15" t="e" cm="1">
        <f t="array" aca="1" ref="FT104" ca="1">_xll.BDP(C104,"LOW_52WEEK")</f>
        <v>#NAME?</v>
      </c>
      <c r="FV104" s="15" t="e" cm="1">
        <f t="array" aca="1" ref="FV104" ca="1">_xll.BDP(C104,"CHG_PCT_WTD")</f>
        <v>#NAME?</v>
      </c>
      <c r="FW104" s="15" t="e" cm="1">
        <f t="array" aca="1" ref="FW104" ca="1">_xll.BDP(C104,"CHG_PCT_MTD")</f>
        <v>#NAME?</v>
      </c>
      <c r="FX104" s="15" t="e" cm="1">
        <f t="array" aca="1" ref="FX104" ca="1">_xll.BDP(C104,"CHG_PCT_YTD")</f>
        <v>#NAME?</v>
      </c>
      <c r="FY104" s="15" t="e" cm="1">
        <f t="array" aca="1" ref="FY104" ca="1">_xll.BDP(C104,"CHG_PCT_1YR")</f>
        <v>#NAME?</v>
      </c>
      <c r="GA104" s="15" t="e">
        <f ca="1">_xll.BDP($C104,"BEST_NET_DEBT","best_fperiod_override=19Y")</f>
        <v>#NAME?</v>
      </c>
      <c r="GB104" s="15" t="e">
        <f ca="1">_xll.BDP($C104,"BEST_NET_DEBT","best_fperiod_override=20Y")</f>
        <v>#NAME?</v>
      </c>
      <c r="GC104" s="15" t="e">
        <f ca="1">_xll.BDP($C104,"BEST_NET_DEBT","best_fperiod_override=21Y")</f>
        <v>#NAME?</v>
      </c>
      <c r="GD104" s="15" t="e">
        <f ca="1">_xll.BDP($C104,"BEST_NET_DEBT","best_fperiod_override=22Y")</f>
        <v>#NAME?</v>
      </c>
      <c r="GE104" s="15" t="e">
        <f ca="1">_xll.BDP($C104,"BEST_NET_DEBT","best_fperiod_override=23Y")</f>
        <v>#NAME?</v>
      </c>
      <c r="GG104" s="15" t="e">
        <f t="shared" ca="1" si="342"/>
        <v>#NAME?</v>
      </c>
      <c r="GH104" s="15" t="e">
        <f t="shared" ca="1" si="343"/>
        <v>#NAME?</v>
      </c>
      <c r="GI104" s="15" t="e">
        <f t="shared" ca="1" si="344"/>
        <v>#NAME?</v>
      </c>
      <c r="GJ104" s="15" t="e">
        <f t="shared" ca="1" si="345"/>
        <v>#NAME?</v>
      </c>
      <c r="GK104" s="15" t="e">
        <f t="shared" ca="1" si="346"/>
        <v>#NAME?</v>
      </c>
      <c r="GM104" s="15" t="e" cm="1">
        <f t="array" aca="1" ref="GM104" ca="1">_xll.BDP(C104,"NET_DEBT_TO_EBITDA")</f>
        <v>#NAME?</v>
      </c>
      <c r="GN104" s="15" t="e" cm="1">
        <f t="array" aca="1" ref="GN104" ca="1">_xll.BDP(C104,"EBIT_TO_INT_EXP")</f>
        <v>#NAME?</v>
      </c>
      <c r="GO104" s="15" t="e" cm="1">
        <f t="array" aca="1" ref="GO104" ca="1">_xll.BDP(C104,"TOT_DEBT_TO_TOT_EQY")</f>
        <v>#NAME?</v>
      </c>
      <c r="GP104" s="15" t="e" cm="1">
        <f t="array" aca="1" ref="GP104" ca="1">_xll.BDP(C104,"TOT_DEBT_TO_TOT_ASSET")</f>
        <v>#NAME?</v>
      </c>
      <c r="GQ104" s="15" t="e" cm="1">
        <f t="array" aca="1" ref="GQ104" ca="1">_xll.BDP(C104,"ALTMAN_Z_SCORE")</f>
        <v>#NAME?</v>
      </c>
      <c r="GR104" s="15" t="e" cm="1">
        <f t="array" aca="1" ref="GR104" ca="1">_xll.BDP(C104,"CASH_%_CURRENT_MARKET_CAP")</f>
        <v>#NAME?</v>
      </c>
      <c r="GS104" s="15" t="e" cm="1">
        <f t="array" aca="1" ref="GS104" ca="1">_xll.BDP(C104,"CASH_TO_TOT_ASSET")</f>
        <v>#NAME?</v>
      </c>
      <c r="GU104" s="15" t="e" cm="1">
        <f t="array" aca="1" ref="GU104" ca="1">_xll.BDP(C104,"BOARD_SIZE")</f>
        <v>#NAME?</v>
      </c>
      <c r="GV104" s="15" t="e" cm="1">
        <f t="array" aca="1" ref="GV104" ca="1">_xll.BDP(C104,"PCT_INDEPENDENT_DIRECTORS")</f>
        <v>#NAME?</v>
      </c>
      <c r="GW104" s="15" t="e" cm="1">
        <f t="array" aca="1" ref="GW104" ca="1">_xll.BDP(C104,"BOARD_MEETING_ATTENDANCE_PCT")</f>
        <v>#NAME?</v>
      </c>
      <c r="GX104" s="15" t="e" cm="1">
        <f t="array" aca="1" ref="GX104" ca="1">_xll.BDP(C104,"BOARD_MEETINGS_PER_YR")</f>
        <v>#NAME?</v>
      </c>
      <c r="GY104" s="15" t="e" cm="1">
        <f t="array" aca="1" ref="GY104" ca="1">_xll.BDP(C104,"NUMBER_OF_WOMEN_ON_BOARD")</f>
        <v>#NAME?</v>
      </c>
      <c r="GZ104" s="15" t="e" cm="1">
        <f t="array" aca="1" ref="GZ104" ca="1">_xll.BDP(C104,"BOARD_AVERAGE_TENURE")</f>
        <v>#NAME?</v>
      </c>
      <c r="HA104" s="15" t="e" cm="1">
        <f t="array" aca="1" ref="HA104" ca="1">_xll.BDP(C104,"BOARD_AVERAGE_AGE")</f>
        <v>#NAME?</v>
      </c>
      <c r="HC104" s="15" t="e" cm="1">
        <f t="array" aca="1" ref="HC104" ca="1">_xll.BDP(C104,"TOT_COMP_AW_TO_CEO_&amp;_EQUIV")</f>
        <v>#NAME?</v>
      </c>
      <c r="HD104" s="15" t="e" cm="1">
        <f t="array" aca="1" ref="HD104" ca="1">_xll.BDP(C104,"TOT_COMPENSATION_AW_TO_EXECS")</f>
        <v>#NAME?</v>
      </c>
      <c r="HE104" s="15" t="e" cm="1">
        <f t="array" aca="1" ref="HE104" ca="1">_xll.BDP(C104,"CF_STOCK_BASED_COMPENSATION")</f>
        <v>#NAME?</v>
      </c>
      <c r="HF104" s="15" t="e" cm="1">
        <f t="array" aca="1" ref="HF104" ca="1">_xll.BDP(C104,"AVERAGE_BOD_TOTAL_COMPENSATION")</f>
        <v>#NAME?</v>
      </c>
      <c r="HH104" s="15" t="e" cm="1">
        <f t="array" aca="1" ref="HH104" ca="1">_xll.BDP(C104,"ISS_QUALITYSCORE")</f>
        <v>#NAME?</v>
      </c>
      <c r="HK104" s="15" t="e" cm="1">
        <f t="array" aca="1" ref="HK104" ca="1">_xll.BDP(C104,"EQY_SH_OUT")</f>
        <v>#NAME?</v>
      </c>
      <c r="HL104" s="15" t="e">
        <f t="shared" ca="1" si="347"/>
        <v>#NAME?</v>
      </c>
      <c r="HN104" s="15">
        <v>8.5</v>
      </c>
      <c r="HO104" s="15">
        <v>2</v>
      </c>
      <c r="HP104" s="39" t="e">
        <f t="shared" ca="1" si="348"/>
        <v>#NAME?</v>
      </c>
      <c r="HQ104" s="15" t="e">
        <f t="shared" ca="1" si="349"/>
        <v>#NAME?</v>
      </c>
      <c r="HS104" s="15" t="e">
        <f t="shared" ca="1" si="370"/>
        <v>#NAME?</v>
      </c>
      <c r="HU104" s="15" t="e">
        <f t="shared" ca="1" si="350"/>
        <v>#NAME?</v>
      </c>
      <c r="HW104" s="15" t="e">
        <f t="shared" ca="1" si="371"/>
        <v>#NAME?</v>
      </c>
      <c r="HY104" s="39" t="e">
        <f t="shared" ca="1" si="351"/>
        <v>#NAME?</v>
      </c>
      <c r="IA104" s="15" t="e">
        <f t="shared" ca="1" si="352"/>
        <v>#NAME?</v>
      </c>
      <c r="IB104" s="15" t="e">
        <f t="shared" ca="1" si="353"/>
        <v>#NAME?</v>
      </c>
      <c r="IC104" s="15" t="e">
        <f t="shared" ca="1" si="354"/>
        <v>#NAME?</v>
      </c>
      <c r="ID104" s="15" t="e">
        <f t="shared" ca="1" si="355"/>
        <v>#NAME?</v>
      </c>
      <c r="IE104" s="39" t="e">
        <f t="shared" ca="1" si="356"/>
        <v>#NAME?</v>
      </c>
      <c r="IF104" s="39">
        <f t="shared" si="357"/>
        <v>10.36159192360131</v>
      </c>
      <c r="IG104" s="39" t="e">
        <f t="shared" ca="1" si="358"/>
        <v>#NAME?</v>
      </c>
      <c r="II104" s="15">
        <f t="shared" si="372"/>
        <v>85</v>
      </c>
    </row>
    <row r="105" spans="1:243">
      <c r="A105" s="15">
        <f t="shared" si="373"/>
        <v>85</v>
      </c>
      <c r="B105" s="15" t="s">
        <v>174</v>
      </c>
      <c r="C105" s="15" t="s">
        <v>571</v>
      </c>
      <c r="D105" s="15" t="s">
        <v>173</v>
      </c>
      <c r="E105" s="15" t="str">
        <f t="shared" si="306"/>
        <v>DEOP34</v>
      </c>
      <c r="F105" s="15">
        <f t="shared" si="307"/>
        <v>85</v>
      </c>
      <c r="G105" s="15" t="str">
        <f t="shared" si="308"/>
        <v>Diageo PLC</v>
      </c>
      <c r="H105" s="24">
        <v>3.6351099999999996E-3</v>
      </c>
      <c r="I105" s="15" t="e" cm="1">
        <f t="array" aca="1" ref="I105" ca="1">_xll.BDP(C105,"GICS_SECTOR_NAME")</f>
        <v>#NAME?</v>
      </c>
      <c r="J105" s="15" t="e">
        <f t="shared" ca="1" si="309"/>
        <v>#NAME?</v>
      </c>
      <c r="K105" s="46" t="e" cm="1">
        <f t="array" aca="1" ref="K105" ca="1">_xll.BDP(C105,"BEST_PE_RATIO")</f>
        <v>#NAME?</v>
      </c>
      <c r="L105" s="46" t="e" cm="1">
        <f t="array" aca="1" ref="L105" ca="1">_xll.BDP(C105,"px_last")</f>
        <v>#NAME?</v>
      </c>
      <c r="M105" s="15" t="e" cm="1">
        <f t="array" aca="1" ref="M105" ca="1">_xll.BDP(C105,"COUNTRY_FULL_NAME")</f>
        <v>#NAME?</v>
      </c>
      <c r="N105" s="15" t="e" cm="1">
        <f t="array" aca="1" ref="N105" ca="1">_xll.BDP(C105,"px_last")</f>
        <v>#NAME?</v>
      </c>
      <c r="O105" s="15" t="e" cm="1">
        <f t="array" aca="1" ref="O105" ca="1">_xll.BDP(C105,"CRNCY")</f>
        <v>#NAME?</v>
      </c>
      <c r="Q105" s="15" t="e" cm="1">
        <f t="array" aca="1" ref="Q105" ca="1">_xll.BDP(C105,"GICS_SECTOR_NAME")</f>
        <v>#NAME?</v>
      </c>
      <c r="R105" s="15" t="e" cm="1">
        <f t="array" aca="1" ref="R105" ca="1">_xll.BDP(C105,"GICS_INDUSTRY_NAME")</f>
        <v>#NAME?</v>
      </c>
      <c r="S105" s="15" t="e" cm="1">
        <f t="array" aca="1" ref="S105" ca="1">_xll.BDP(C105,"GICS_INDUSTRY_GROUP_NAME")</f>
        <v>#NAME?</v>
      </c>
      <c r="T105" s="15" t="e" cm="1">
        <f t="array" aca="1" ref="T105" ca="1">_xll.BDP(C105,"GICS_SUB_INDUSTRY_NAME")</f>
        <v>#NAME?</v>
      </c>
      <c r="U105" s="15" t="s">
        <v>1526</v>
      </c>
      <c r="V105" s="15" t="e">
        <f ca="1">_xll.BDH(C105,"SALES_REV_TURN","FY 2009","FY 2009","Currency=USD","Period=FY","BEST_FPERIOD_OVERRIDE=FY","FILING_STATUS=MR","SCALING_FORMAT=MLN","FA_ADJUSTED=Adjusted","Sort=A","Dates=H","DateFormat=P","Fill=—","Direction=H","UseDPDF=Y")/M10</f>
        <v>#NAME?</v>
      </c>
      <c r="W105" s="15" t="e">
        <f ca="1">_xll.BDH(C105,"SALES_REV_TURN","FY 2019","FY 2019","Currency=USD","Period=FY","BEST_FPERIOD_OVERRIDE=FY","FILING_STATUS=MR","SCALING_FORMAT=MLN","FA_ADJUSTED=Adjusted","Sort=A","Dates=H","DateFormat=P","Fill=—","Direction=H","UseDPDF=Y")/M10</f>
        <v>#NAME?</v>
      </c>
      <c r="X105" s="15" t="e">
        <f ca="1">_xll.BDH(C105,"SALES_REV_TURN","FY 2020","FY 2020","Currency=USD","Period=FY","BEST_FPERIOD_OVERRIDE=FY","FILING_STATUS=MR","SCALING_FORMAT=MLN","FA_ADJUSTED=Adjusted","Sort=A","Dates=H","DateFormat=P","Fill=—","Direction=H","UseDPDF=Y")/M10</f>
        <v>#NAME?</v>
      </c>
      <c r="Y105" s="15" t="e">
        <f ca="1">_xll.BDH(C105,"SALES_REV_TURN","FY 2021","FY 2021","Currency=USD","Period=FY","BEST_FPERIOD_OVERRIDE=FY","FILING_STATUS=MR","SCALING_FORMAT=MLN","FA_ADJUSTED=Adjusted","Sort=A","Dates=H","DateFormat=P","Fill=—","Direction=H","UseDPDF=Y")/M10</f>
        <v>#NAME?</v>
      </c>
      <c r="Z105" s="15" t="e">
        <f ca="1">_xll.BDH(C105,"SALES_REV_TURN","FY 2022","FY 2022","Currency=USD","Period=FY","BEST_FPERIOD_OVERRIDE=FY","FILING_STATUS=MR","SCALING_FORMAT=MLN","FA_ADJUSTED=Adjusted","Sort=A","Dates=H","DateFormat=P","Fill=—","Direction=H","UseDPDF=Y")/M10</f>
        <v>#NAME?</v>
      </c>
      <c r="AA105" s="15" t="e">
        <f ca="1">+_xll.BDP($C105,AA$15,"BEST_FPERIOD_OVERRIDE="&amp;AA$16)/M10</f>
        <v>#NAME?</v>
      </c>
      <c r="AB105" s="15" t="e">
        <f ca="1">+_xll.BDP($C105,AB$15,"BEST_FPERIOD_OVERRIDE="&amp;AB$16)/M10</f>
        <v>#NAME?</v>
      </c>
      <c r="AC105" s="15" t="e">
        <f ca="1">+_xll.BDP($C105,AC$15,"BEST_FPERIOD_OVERRIDE="&amp;AC$16)</f>
        <v>#NAME?</v>
      </c>
      <c r="AD105" s="15" t="e">
        <f ca="1">+_xll.BDP($C105,AD$15,"BEST_FPERIOD_OVERRIDE="&amp;AD$16)</f>
        <v>#NAME?</v>
      </c>
      <c r="AF105" s="25" t="e">
        <f t="shared" ca="1" si="310"/>
        <v>#NAME?</v>
      </c>
      <c r="AG105" s="25" t="e">
        <f t="shared" ca="1" si="311"/>
        <v>#NAME?</v>
      </c>
      <c r="AH105" s="25" t="e">
        <f t="shared" ca="1" si="312"/>
        <v>#NAME?</v>
      </c>
      <c r="AI105" s="25" t="e">
        <f t="shared" ca="1" si="313"/>
        <v>#NAME?</v>
      </c>
      <c r="AJ105" s="25" t="e">
        <f t="shared" ca="1" si="314"/>
        <v>#NAME?</v>
      </c>
      <c r="AK105" s="25" t="e">
        <f t="shared" ca="1" si="315"/>
        <v>#NAME?</v>
      </c>
      <c r="AL105" s="25" t="e">
        <f t="shared" ca="1" si="359"/>
        <v>#NAME?</v>
      </c>
      <c r="AM105" s="25" t="e">
        <f t="shared" ca="1" si="316"/>
        <v>#NAME?</v>
      </c>
      <c r="AN105" s="25" t="e">
        <f t="shared" ca="1" si="317"/>
        <v>#NAME?</v>
      </c>
      <c r="AP105" s="15" t="e">
        <f ca="1">_xll.BDH(C105,"EBITDA","FY 2009","FY 2009","Currency=USD","Period=FY","BEST_FPERIOD_OVERRIDE=FY","FILING_STATUS=MR","SCALING_FORMAT=MLN","FA_ADJUSTED=Adjusted","Sort=A","Dates=H","DateFormat=P","Fill=—","Direction=H","UseDPDF=Y")/M10</f>
        <v>#NAME?</v>
      </c>
      <c r="AQ105" s="15" t="e">
        <f ca="1">_xll.BDH(C105,"EBITDA","FY 2019","FY 2019","Currency=USD","Period=FY","BEST_FPERIOD_OVERRIDE=FY","FILING_STATUS=MR","SCALING_FORMAT=MLN","FA_ADJUSTED=Adjusted","Sort=A","Dates=H","DateFormat=P","Fill=—","Direction=H","UseDPDF=Y")/M10</f>
        <v>#NAME?</v>
      </c>
      <c r="AR105" s="15" t="e">
        <f ca="1">_xll.BDH(C105,"EBITDA","FY 2020","FY 2020","Currency=USD","Period=FY","BEST_FPERIOD_OVERRIDE=FY","FILING_STATUS=MR","SCALING_FORMAT=MLN","FA_ADJUSTED=Adjusted","Sort=A","Dates=H","DateFormat=P","Fill=—","Direction=H","UseDPDF=Y")/M10</f>
        <v>#NAME?</v>
      </c>
      <c r="AS105" s="15" t="e">
        <f ca="1">_xll.BDH(C105,"EBITDA","FY 2021","FY 2021","Currency=USD","Period=FY","BEST_FPERIOD_OVERRIDE=FY","FILING_STATUS=MR","SCALING_FORMAT=MLN","FA_ADJUSTED=Adjusted","Sort=A","Dates=H","DateFormat=P","Fill=—","Direction=H","UseDPDF=Y")/M10</f>
        <v>#NAME?</v>
      </c>
      <c r="AT105" s="15" t="e">
        <f ca="1">_xll.BDH(C105,"EBITDA","FY 2022","FY 2022","Currency=USD","Period=FY","BEST_FPERIOD_OVERRIDE=FY","FILING_STATUS=MR","SCALING_FORMAT=MLN","FA_ADJUSTED=Adjusted","Sort=A","Dates=H","DateFormat=P","Fill=—","Direction=H","UseDPDF=Y")/M10</f>
        <v>#NAME?</v>
      </c>
      <c r="AU105" s="15" t="e">
        <f ca="1">+_xll.BDP($C105,AU$15,"BEST_FPERIOD_OVERRIDE="&amp;AU$16)/M10</f>
        <v>#NAME?</v>
      </c>
      <c r="AV105" s="15" t="e">
        <f ca="1">+_xll.BDP($C105,AV$15,"BEST_FPERIOD_OVERRIDE="&amp;AV$16)/M10</f>
        <v>#NAME?</v>
      </c>
      <c r="AW105" s="15" t="e">
        <f ca="1">+_xll.BDP($C105,AW$15,"BEST_FPERIOD_OVERRIDE="&amp;AW$16)/M10</f>
        <v>#NAME?</v>
      </c>
      <c r="AX105" s="15" t="e">
        <f ca="1">+_xll.BDP($C105,AX$15,"BEST_FPERIOD_OVERRIDE="&amp;AX$16)</f>
        <v>#NAME?</v>
      </c>
      <c r="AZ105" s="25" t="e">
        <f t="shared" ca="1" si="318"/>
        <v>#NAME?</v>
      </c>
      <c r="BA105" s="25" t="e">
        <f t="shared" ca="1" si="319"/>
        <v>#NAME?</v>
      </c>
      <c r="BB105" s="25" t="e">
        <f t="shared" ca="1" si="320"/>
        <v>#NAME?</v>
      </c>
      <c r="BC105" s="25" t="e">
        <f t="shared" ca="1" si="321"/>
        <v>#NAME?</v>
      </c>
      <c r="BD105" s="25" t="e">
        <f t="shared" ca="1" si="322"/>
        <v>#NAME?</v>
      </c>
      <c r="BE105" s="25" t="e">
        <f t="shared" ca="1" si="323"/>
        <v>#NAME?</v>
      </c>
      <c r="BF105" s="25" t="e">
        <f t="shared" ca="1" si="360"/>
        <v>#NAME?</v>
      </c>
      <c r="BG105" s="25" t="e">
        <f t="shared" ca="1" si="324"/>
        <v>#NAME?</v>
      </c>
      <c r="BH105" s="25" t="e">
        <f t="shared" ca="1" si="325"/>
        <v>#NAME?</v>
      </c>
      <c r="BJ105" s="25" t="e">
        <f t="shared" ca="1" si="326"/>
        <v>#NAME?</v>
      </c>
      <c r="BK105" s="25" t="e">
        <f t="shared" ca="1" si="327"/>
        <v>#NAME?</v>
      </c>
      <c r="BL105" s="25" t="e">
        <f t="shared" ca="1" si="328"/>
        <v>#NAME?</v>
      </c>
      <c r="BM105" s="25" t="e">
        <f t="shared" ca="1" si="329"/>
        <v>#NAME?</v>
      </c>
      <c r="BN105" s="25" t="e">
        <f t="shared" ca="1" si="330"/>
        <v>#NAME?</v>
      </c>
      <c r="BO105" s="25" t="e">
        <f t="shared" ca="1" si="331"/>
        <v>#NAME?</v>
      </c>
      <c r="BP105" s="25" t="e">
        <f t="shared" ca="1" si="331"/>
        <v>#NAME?</v>
      </c>
      <c r="BQ105" s="25" t="e">
        <f t="shared" ca="1" si="332"/>
        <v>#NAME?</v>
      </c>
      <c r="BR105" s="15" t="e">
        <f ca="1">_xll.BDH(C105,"EARN_FOR_COMMON","FY 2009","FY 2009","Currency=USD","Period=FY","BEST_FPERIOD_OVERRIDE=FY","FILING_STATUS=MR","SCALING_FORMAT=MLN","FA_ADJUSTED=Adjusted","Sort=A","Dates=H","DateFormat=P","Fill=—","Direction=H","UseDPDF=Y")/M10</f>
        <v>#NAME?</v>
      </c>
      <c r="BS105" s="15" t="e">
        <f ca="1">_xll.BDH(C105,"EARN_FOR_COMMON","FY 2019","FY 2019","Currency=USD","Period=FY","BEST_FPERIOD_OVERRIDE=FY","FILING_STATUS=MR","SCALING_FORMAT=MLN","FA_ADJUSTED=Adjusted","Sort=A","Dates=H","DateFormat=P","Fill=—","Direction=H","UseDPDF=Y")/M10</f>
        <v>#NAME?</v>
      </c>
      <c r="BT105" s="15" t="e">
        <f ca="1">_xll.BDH(C105,"EARN_FOR_COMMON","FY 2020","FY 2020","Currency=USD","Period=FY","BEST_FPERIOD_OVERRIDE=FY","FILING_STATUS=MR","SCALING_FORMAT=MLN","FA_ADJUSTED=Adjusted","Sort=A","Dates=H","DateFormat=P","Fill=—","Direction=H","UseDPDF=Y")/M10</f>
        <v>#NAME?</v>
      </c>
      <c r="BU105" s="15" t="e">
        <f ca="1">_xll.BDH(C105,"EARN_FOR_COMMON","FY 2021","FY 2021","Currency=USD","Period=FY","BEST_FPERIOD_OVERRIDE=FY","FILING_STATUS=MR","SCALING_FORMAT=MLN","FA_ADJUSTED=Adjusted","Sort=A","Dates=H","DateFormat=P","Fill=—","Direction=H","UseDPDF=Y")/M10</f>
        <v>#NAME?</v>
      </c>
      <c r="BV105" s="15">
        <f>_xll.BDH(C105,"EARN_FOR_COMMON","FY 2022","FY 2022","Currency=USD","Period=FY","BEST_FPERIOD_OVERRIDE=FY","FILING_STATUS=MR","SCALING_FORMAT=MLN","FA_ADJUSTED=Adjusted","Sort=A","Dates=H","DateFormat=P","Fill=—","Direction=H","UseDPDF=Y")</f>
        <v>3987</v>
      </c>
      <c r="BW105" s="15" t="e">
        <f ca="1">+_xll.BDP($C105,BW$15,"BEST_FPERIOD_OVERRIDE="&amp;BW$16)/M10</f>
        <v>#NAME?</v>
      </c>
      <c r="BX105" s="15" t="e">
        <f ca="1">+_xll.BDP($C105,BX$15,"BEST_FPERIOD_OVERRIDE="&amp;BX$16)/M10</f>
        <v>#NAME?</v>
      </c>
      <c r="BY105" s="15" t="e">
        <f ca="1">+_xll.BDP($C105,BY$15,"BEST_FPERIOD_OVERRIDE="&amp;BY$16)/M10</f>
        <v>#NAME?</v>
      </c>
      <c r="BZ105" s="15" t="e">
        <f ca="1">+_xll.BDP($C105,BZ$15,"BEST_FPERIOD_OVERRIDE="&amp;BZ$16)</f>
        <v>#NAME?</v>
      </c>
      <c r="CB105" s="25" t="e">
        <f t="shared" ca="1" si="333"/>
        <v>#NAME?</v>
      </c>
      <c r="CC105" s="25" t="e">
        <f t="shared" ca="1" si="334"/>
        <v>#NAME?</v>
      </c>
      <c r="CD105" s="25" t="e">
        <f t="shared" ca="1" si="335"/>
        <v>#NAME?</v>
      </c>
      <c r="CE105" s="25" t="e">
        <f t="shared" ca="1" si="336"/>
        <v>#NAME?</v>
      </c>
      <c r="CF105" s="25" t="e">
        <f t="shared" ca="1" si="337"/>
        <v>#NAME?</v>
      </c>
      <c r="CG105" s="25" t="e">
        <f t="shared" ca="1" si="338"/>
        <v>#NAME?</v>
      </c>
      <c r="CH105" s="25" t="e">
        <f t="shared" ca="1" si="361"/>
        <v>#NAME?</v>
      </c>
      <c r="CI105" s="25" t="e">
        <f t="shared" ca="1" si="339"/>
        <v>#NAME?</v>
      </c>
      <c r="CJ105" s="25" t="e">
        <f t="shared" ca="1" si="340"/>
        <v>#NAME?</v>
      </c>
      <c r="CM105" s="25" t="e">
        <f t="shared" ca="1" si="362"/>
        <v>#NAME?</v>
      </c>
      <c r="CN105" s="25" t="e">
        <f t="shared" ca="1" si="363"/>
        <v>#NAME?</v>
      </c>
      <c r="CO105" s="25" t="e">
        <f t="shared" ca="1" si="364"/>
        <v>#NAME?</v>
      </c>
      <c r="CP105" s="25" t="e">
        <f t="shared" ca="1" si="365"/>
        <v>#NAME?</v>
      </c>
      <c r="CQ105" s="25" t="e">
        <f t="shared" ca="1" si="366"/>
        <v>#NAME?</v>
      </c>
      <c r="CR105" s="25" t="e">
        <f t="shared" ca="1" si="367"/>
        <v>#NAME?</v>
      </c>
      <c r="CS105" s="25" t="e">
        <f t="shared" ca="1" si="368"/>
        <v>#NAME?</v>
      </c>
      <c r="CT105" s="15" t="e">
        <f t="shared" ca="1" si="369"/>
        <v>#NAME?</v>
      </c>
      <c r="CU105" s="25">
        <f>_xll.BDH($C105,"RETURN_ON_INV_CAPITAL","FY 2019","FY 2019","Currency=USD","Period=FY","BEST_FPERIOD_OVERRIDE=FY","FILING_STATUS=MR","FA_ADJUSTED=GAAP","Sort=A","Dates=H","DateFormat=P","Fill=—","Direction=H","UseDPDF=Y")/100</f>
        <v>0.131023</v>
      </c>
      <c r="CV105" s="25">
        <f>_xll.BDH($C105,"RETURN_ON_INV_CAPITAL","FY 2020","FY 2020","Currency=USD","Period=FY","BEST_FPERIOD_OVERRIDE=FY","FILING_STATUS=MR","FA_ADJUSTED=GAAP","Sort=A","Dates=H","DateFormat=P","Fill=—","Direction=H","UseDPDF=Y")/100</f>
        <v>5.9709999999999999E-2</v>
      </c>
      <c r="CW105" s="25">
        <f>_xll.BDH($C105,"RETURN_ON_INV_CAPITAL","FY 2021","FY 2021","Currency=USD","Period=FY","BEST_FPERIOD_OVERRIDE=FY","FILING_STATUS=MR","FA_ADJUSTED=GAAP","Sort=A","Dates=H","DateFormat=P","Fill=—","Direction=H","UseDPDF=Y")/100</f>
        <v>0.10948000000000001</v>
      </c>
      <c r="CX105" s="25">
        <f>_xll.BDH(C105,"RETURN_COM_EQY","FY 2022","FY 2022","Currency=USD","Period=FY","BEST_FPERIOD_OVERRIDE=FY","FILING_STATUS=MR","FA_ADJUSTED=GAAP","Sort=A","Dates=H","DateFormat=P","Fill=—","Direction=H","UseDPDF=Y")/100</f>
        <v>0.45164700000000002</v>
      </c>
      <c r="CZ105" s="15">
        <f>_xll.BDH($C105,"RETURN_COM_EQY","FY 2019","FY 2019","Currency=USD","Period=FY","BEST_FPERIOD_OVERRIDE=FY","FILING_STATUS=MR","FA_ADJUSTED=GAAP","Sort=A","Dates=H","DateFormat=P","Fill=—","Direction=H","UseDPDF=Y")/100</f>
        <v>0.34518500000000002</v>
      </c>
      <c r="DA105" s="15">
        <f>_xll.BDH($C105,"RETURN_COM_EQY","FY 2020","FY 2020","Currency=USD","Period=FY","BEST_FPERIOD_OVERRIDE=FY","FILING_STATUS=MR","FA_ADJUSTED=GAAP","Sort=A","Dates=H","DateFormat=P","Fill=—","Direction=H","UseDPDF=Y")/100</f>
        <v>0.18621600000000002</v>
      </c>
      <c r="DB105" s="15">
        <f>_xll.BDH($C105,"RETURN_COM_EQY","FY 2021","FY 2021","Currency=USD","Period=FY","BEST_FPERIOD_OVERRIDE=FY","FILING_STATUS=MR","FA_ADJUSTED=GAAP","Sort=A","Dates=H","DateFormat=P","Fill=—","Direction=H","UseDPDF=Y")/100</f>
        <v>0.38920199999999999</v>
      </c>
      <c r="DC105" s="25">
        <f>_xll.BDH(C105,"RETURN_COM_EQY","FY 2022","FY 2022","Currency=USD","Period=FY","BEST_FPERIOD_OVERRIDE=FY","FILING_STATUS=MR","FA_ADJUSTED=GAAP","Sort=A","Dates=H","DateFormat=P","Fill=—","Direction=H","UseDPDF=Y")</f>
        <v>45.164700000000003</v>
      </c>
      <c r="DD105" s="15" t="e">
        <f ca="1">(_xll.BDP(C105,"BEST_ROE","best_fperiod_override=23Y"))/100</f>
        <v>#NAME?</v>
      </c>
      <c r="DF105" s="25" t="e">
        <f ca="1">(_xll.BDP($C105,"BEST_DIV_YLD","best_fperiod_override=19Y"))/100</f>
        <v>#NAME?</v>
      </c>
      <c r="DG105" s="25" t="e">
        <f ca="1">(_xll.BDP($C105,"BEST_DIV_YLD","best_fperiod_override=20Y"))/100</f>
        <v>#NAME?</v>
      </c>
      <c r="DH105" s="25" t="e">
        <f ca="1">(_xll.BDP($C105,"BEST_DIV_YLD","best_fperiod_override=21Y"))/100</f>
        <v>#NAME?</v>
      </c>
      <c r="DI105" s="25" t="e">
        <f ca="1">(_xll.BDP($C105,"BEST_DIV_YLD","best_fperiod_override=22Y"))/100</f>
        <v>#NAME?</v>
      </c>
      <c r="DJ105" s="25" t="e">
        <f ca="1">(_xll.BDP($C105,"BEST_DIV_YLD","best_fperiod_override=23Y"))/100</f>
        <v>#NAME?</v>
      </c>
      <c r="DL105" s="48" t="e" cm="1">
        <f t="array" aca="1" ref="DL105" ca="1">_xll.BDP($C105,$DL$12)/1000/M10</f>
        <v>#NAME?</v>
      </c>
      <c r="DM105" s="48" t="e" cm="1">
        <f t="array" aca="1" ref="DM105" ca="1">_xll.BDP($C105,$DL$13)*1000/M10</f>
        <v>#NAME?</v>
      </c>
      <c r="DN105" s="48" t="e">
        <f t="shared" ca="1" si="341"/>
        <v>#NAME?</v>
      </c>
      <c r="DO105" s="48" t="e" cm="1">
        <f t="array" aca="1" ref="DO105" ca="1">_xll.BDP($C105,$DL$15)*1000</f>
        <v>#NAME?</v>
      </c>
      <c r="DQ105" s="15" t="e" cm="1">
        <f t="array" aca="1" ref="DQ105" ca="1">_xll.BDP(C105,"WACC")</f>
        <v>#NAME?</v>
      </c>
      <c r="DR105" s="15" t="e" cm="1">
        <f t="array" aca="1" ref="DR105" ca="1">_xll.BDP(C105,"WACC_COST_EQUITY")</f>
        <v>#NAME?</v>
      </c>
      <c r="DS105" s="15" t="e" cm="1">
        <f t="array" aca="1" ref="DS105" ca="1">_xll.BDP(C105,"WACC_COST_EQUITY")</f>
        <v>#NAME?</v>
      </c>
      <c r="DU105" s="15" t="e" cm="1">
        <f t="array" aca="1" ref="DU105" ca="1">_xll.BDP(C105,"BEST_PE_RATIO")</f>
        <v>#NAME?</v>
      </c>
      <c r="DV105" s="15" t="e" cm="1">
        <f t="array" aca="1" ref="DV105" ca="1">_xll.BDP(C105,"FIVE_YR_AVG_PRICE_EARNINGS")</f>
        <v>#NAME?</v>
      </c>
      <c r="DW105" s="15" t="e" cm="1">
        <f t="array" aca="1" ref="DW105" ca="1">_xll.BDP(C105,"10_YEAR_MOVING_AVERAGE_PE")</f>
        <v>#NAME?</v>
      </c>
      <c r="DY105" s="15" t="e" cm="1">
        <f t="array" aca="1" ref="DY105" ca="1">_xll.BDP(C105,"BEST_CUR_EV_TO_EBITDA")</f>
        <v>#NAME?</v>
      </c>
      <c r="DZ105" s="15" t="e" cm="1">
        <f t="array" aca="1" ref="DZ105" ca="1">_xll.BDP(C105,"FIVE_YEAR_AVG_EV_TO_T12_EBITDA")</f>
        <v>#NAME?</v>
      </c>
      <c r="EB105" s="15" t="e" cm="1">
        <f t="array" aca="1" ref="EB105" ca="1">_xll.BDP(C105,"BEST_PX_BPS_RATIO")</f>
        <v>#NAME?</v>
      </c>
      <c r="EC105" s="15" t="e" cm="1">
        <f t="array" aca="1" ref="EC105" ca="1">_xll.BDP(C105,"FIVE_YEAR_AVG_PRICE_BOOK")</f>
        <v>#NAME?</v>
      </c>
      <c r="ED105" s="15" t="e" cm="1">
        <f t="array" aca="1" ref="ED105" ca="1">_xll.BDP(C105,"EV_TO_T12M_SALES")</f>
        <v>#NAME?</v>
      </c>
      <c r="EE105" s="15" t="e" cm="1">
        <f t="array" aca="1" ref="EE105" ca="1">_xll.BDP(C105,"AVERAGE_EV_TO_T12M_SALES")</f>
        <v>#NAME?</v>
      </c>
      <c r="EF105" s="15" t="e">
        <f ca="1">_xll.BDP(C105,"BEST_CURRENT_EV_BEST_SALES","best_fperiod_override=23Y")</f>
        <v>#NAME?</v>
      </c>
      <c r="EH105" s="15" t="e" cm="1">
        <f t="array" aca="1" ref="EH105" ca="1">_xll.BDP(C105,"CF_FREE_CASH_FLOW")/M10</f>
        <v>#NAME?</v>
      </c>
      <c r="EI105" s="15" t="e" cm="1">
        <f t="array" aca="1" ref="EI105" ca="1">_xll.BDP(C105,"FREE_CASH_FLOW_YIELD")/100</f>
        <v>#NAME?</v>
      </c>
      <c r="EJ105" s="15" t="e" cm="1">
        <f t="array" aca="1" ref="EJ105" ca="1">_xll.BDP(C105,"TRAIL_12M_FREE_CASH_FLOW_PER_SH")/M10</f>
        <v>#NAME?</v>
      </c>
      <c r="EL105" s="15" t="e" cm="1">
        <f t="array" aca="1" ref="EL105" ca="1">_xll.BDP(C105,"CF_CASH_FROM_OPER")/M10</f>
        <v>#NAME?</v>
      </c>
      <c r="EM105" s="15" t="e" cm="1">
        <f t="array" aca="1" ref="EM105" ca="1">_xll.BDP(C105,"CF_CASH_FROM_INV_ACT")/M10</f>
        <v>#NAME?</v>
      </c>
      <c r="EN105" s="15" t="e" cm="1">
        <f t="array" aca="1" ref="EN105" ca="1">_xll.BDP(C105,"CF_CASH_FROM_FNC_ACT")/M10</f>
        <v>#NAME?</v>
      </c>
      <c r="EP105" s="15" t="e" cm="1">
        <f t="array" aca="1" ref="EP105" ca="1">_xll.BDP(C105,"TOT_ANALYST_REC")</f>
        <v>#NAME?</v>
      </c>
      <c r="EQ105" s="15" t="e" cm="1">
        <f t="array" aca="1" ref="EQ105" ca="1">_xll.BDP(C105,"TOT_BUY_REC")</f>
        <v>#NAME?</v>
      </c>
      <c r="ER105" s="15" t="e" cm="1">
        <f t="array" aca="1" ref="ER105" ca="1">_xll.BDP(C105,"TOT_HOLD_REC")</f>
        <v>#NAME?</v>
      </c>
      <c r="ES105" s="15" t="e" cm="1">
        <f t="array" aca="1" ref="ES105" ca="1">_xll.BDP(C105,"TOT_SELL_REC")</f>
        <v>#NAME?</v>
      </c>
      <c r="ET105" s="15" t="e" cm="1">
        <f t="array" aca="1" ref="ET105" ca="1">_xll.BDP(C105,"EQY_REC_CONS")</f>
        <v>#NAME?</v>
      </c>
      <c r="EV105" s="15" t="e" cm="1">
        <f t="array" aca="1" ref="EV105" ca="1">_xll.BDP(C105,"BEST_TARGET_HI")</f>
        <v>#NAME?</v>
      </c>
      <c r="EW105" s="15" t="e" cm="1">
        <f t="array" aca="1" ref="EW105" ca="1">_xll.BDP(C105,"BEST_TARGET_LO")</f>
        <v>#NAME?</v>
      </c>
      <c r="EX105" s="15" t="e" cm="1">
        <f t="array" aca="1" ref="EX105" ca="1">_xll.BDP(C105,"BEST_TARGET_MEDIAN")</f>
        <v>#NAME?</v>
      </c>
      <c r="EZ105" s="15" t="e" cm="1">
        <f t="array" aca="1" ref="EZ105" ca="1">_xll.BDP(C105,"BEST_TARGET_1WK_CHG")</f>
        <v>#NAME?</v>
      </c>
      <c r="FA105" s="15" t="e" cm="1">
        <f t="array" aca="1" ref="FA105" ca="1">_xll.BDP(C105,"BEST_TARGET_4WK_CHG")</f>
        <v>#NAME?</v>
      </c>
      <c r="FB105" s="15" t="e" cm="1">
        <f t="array" aca="1" ref="FB105" ca="1">_xll.BDP(C105,"BEST_TARGET_3MO_CHG")</f>
        <v>#NAME?</v>
      </c>
      <c r="FC105" s="15" t="e" cm="1">
        <f t="array" aca="1" ref="FC105" ca="1">_xll.BDP(C105,"BEST_TARGET_6MO_CHG")</f>
        <v>#NAME?</v>
      </c>
      <c r="FE105" s="15" t="e" cm="1">
        <f t="array" aca="1" ref="FE105" ca="1">_xll.BDP(C105,"ANNOUNCEMENT_DT")</f>
        <v>#NAME?</v>
      </c>
      <c r="FF105" s="15" t="e" cm="1">
        <f t="array" aca="1" ref="FF105" ca="1">_xll.BDP(C105,"EXPECTED_REPORT_DT")</f>
        <v>#NAME?</v>
      </c>
      <c r="FG105" s="15" t="e" cm="1">
        <f t="array" aca="1" ref="FG105" ca="1">_xll.BDP(C105,"EARNINGS_RELATED_IMPLIED_MOVE")</f>
        <v>#NAME?</v>
      </c>
      <c r="FI105" s="15" t="e" cm="1">
        <f t="array" aca="1" ref="FI105" ca="1">_xll.BDP(C105,"SALES_SURPRISE_LAST_QTR")</f>
        <v>#NAME?</v>
      </c>
      <c r="FJ105" s="15" t="e" cm="1">
        <f t="array" aca="1" ref="FJ105" ca="1">_xll.BDP(C105,"EPS_SURPRISE_LAST_QTR")</f>
        <v>#NAME?</v>
      </c>
      <c r="FL105" s="15" t="e">
        <f ca="1">(_xll.BDP(C105,"VOLUME_AVG_5D"))/1000</f>
        <v>#NAME?</v>
      </c>
      <c r="FM105" s="15" t="e">
        <f ca="1">(_xll.BDP(C105,"VOLUME_AVG_3M"))/1000</f>
        <v>#NAME?</v>
      </c>
      <c r="FN105" s="15" t="e">
        <f ca="1">(_xll.BDP(C105,"VOLUME_AVG_6M"))/1000</f>
        <v>#NAME?</v>
      </c>
      <c r="FP105" s="15" t="e" cm="1">
        <f t="array" aca="1" ref="FP105" ca="1">_xll.BDP(C105,"CIE_DES")</f>
        <v>#NAME?</v>
      </c>
      <c r="FQ105" s="15" t="s">
        <v>930</v>
      </c>
      <c r="FS105" s="15" t="e" cm="1">
        <f t="array" aca="1" ref="FS105" ca="1">_xll.BDP(C105,"HIGH_52WEEK")</f>
        <v>#NAME?</v>
      </c>
      <c r="FT105" s="15" t="e" cm="1">
        <f t="array" aca="1" ref="FT105" ca="1">_xll.BDP(C105,"LOW_52WEEK")</f>
        <v>#NAME?</v>
      </c>
      <c r="FV105" s="15" t="e" cm="1">
        <f t="array" aca="1" ref="FV105" ca="1">_xll.BDP(C105,"CHG_PCT_WTD")</f>
        <v>#NAME?</v>
      </c>
      <c r="FW105" s="15" t="e" cm="1">
        <f t="array" aca="1" ref="FW105" ca="1">_xll.BDP(C105,"CHG_PCT_MTD")</f>
        <v>#NAME?</v>
      </c>
      <c r="FX105" s="15" t="e" cm="1">
        <f t="array" aca="1" ref="FX105" ca="1">_xll.BDP(C105,"CHG_PCT_YTD")</f>
        <v>#NAME?</v>
      </c>
      <c r="FY105" s="15" t="e" cm="1">
        <f t="array" aca="1" ref="FY105" ca="1">_xll.BDP(C105,"CHG_PCT_1YR")</f>
        <v>#NAME?</v>
      </c>
      <c r="GA105" s="15" t="e">
        <f ca="1">_xll.BDP($C105,"BEST_NET_DEBT","best_fperiod_override=19Y")/M10</f>
        <v>#NAME?</v>
      </c>
      <c r="GB105" s="15" t="e">
        <f ca="1">_xll.BDP($C105,"BEST_NET_DEBT","best_fperiod_override=20Y")/M10</f>
        <v>#NAME?</v>
      </c>
      <c r="GC105" s="15" t="e">
        <f ca="1">_xll.BDP($C105,"BEST_NET_DEBT","best_fperiod_override=21Y")/M10</f>
        <v>#NAME?</v>
      </c>
      <c r="GD105" s="15" t="e">
        <f ca="1">_xll.BDP($C105,"BEST_NET_DEBT","best_fperiod_override=22Y")/M10</f>
        <v>#NAME?</v>
      </c>
      <c r="GE105" s="15" t="e">
        <f ca="1">_xll.BDP($C105,"BEST_NET_DEBT","best_fperiod_override=23Y")/M10</f>
        <v>#NAME?</v>
      </c>
      <c r="GG105" s="15" t="e">
        <f t="shared" ca="1" si="342"/>
        <v>#NAME?</v>
      </c>
      <c r="GH105" s="15" t="e">
        <f t="shared" ca="1" si="343"/>
        <v>#NAME?</v>
      </c>
      <c r="GI105" s="15" t="e">
        <f t="shared" ca="1" si="344"/>
        <v>#NAME?</v>
      </c>
      <c r="GJ105" s="15" t="e">
        <f t="shared" ca="1" si="345"/>
        <v>#NAME?</v>
      </c>
      <c r="GK105" s="15" t="e">
        <f t="shared" ca="1" si="346"/>
        <v>#NAME?</v>
      </c>
      <c r="GM105" s="15" t="e" cm="1">
        <f t="array" aca="1" ref="GM105" ca="1">_xll.BDP(C105,"NET_DEBT_TO_EBITDA")</f>
        <v>#NAME?</v>
      </c>
      <c r="GN105" s="15" t="e" cm="1">
        <f t="array" aca="1" ref="GN105" ca="1">_xll.BDP(C105,"EBIT_TO_INT_EXP")</f>
        <v>#NAME?</v>
      </c>
      <c r="GO105" s="15" t="e" cm="1">
        <f t="array" aca="1" ref="GO105" ca="1">_xll.BDP(C105,"TOT_DEBT_TO_TOT_EQY")</f>
        <v>#NAME?</v>
      </c>
      <c r="GP105" s="15" t="e" cm="1">
        <f t="array" aca="1" ref="GP105" ca="1">_xll.BDP(C105,"TOT_DEBT_TO_TOT_ASSET")</f>
        <v>#NAME?</v>
      </c>
      <c r="GQ105" s="15" t="e" cm="1">
        <f t="array" aca="1" ref="GQ105" ca="1">_xll.BDP(C105,"ALTMAN_Z_SCORE")</f>
        <v>#NAME?</v>
      </c>
      <c r="GR105" s="15" t="e" cm="1">
        <f t="array" aca="1" ref="GR105" ca="1">_xll.BDP(C105,"CASH_%_CURRENT_MARKET_CAP")</f>
        <v>#NAME?</v>
      </c>
      <c r="GS105" s="15" t="e" cm="1">
        <f t="array" aca="1" ref="GS105" ca="1">_xll.BDP(C105,"CASH_TO_TOT_ASSET")</f>
        <v>#NAME?</v>
      </c>
      <c r="GU105" s="15" t="e" cm="1">
        <f t="array" aca="1" ref="GU105" ca="1">_xll.BDP(C105,"BOARD_SIZE")</f>
        <v>#NAME?</v>
      </c>
      <c r="GV105" s="15" t="e" cm="1">
        <f t="array" aca="1" ref="GV105" ca="1">_xll.BDP(C105,"PCT_INDEPENDENT_DIRECTORS")</f>
        <v>#NAME?</v>
      </c>
      <c r="GW105" s="15" t="e" cm="1">
        <f t="array" aca="1" ref="GW105" ca="1">_xll.BDP(C105,"BOARD_MEETING_ATTENDANCE_PCT")</f>
        <v>#NAME?</v>
      </c>
      <c r="GX105" s="15" t="e" cm="1">
        <f t="array" aca="1" ref="GX105" ca="1">_xll.BDP(C105,"BOARD_MEETINGS_PER_YR")</f>
        <v>#NAME?</v>
      </c>
      <c r="GY105" s="15" t="e" cm="1">
        <f t="array" aca="1" ref="GY105" ca="1">_xll.BDP(C105,"NUMBER_OF_WOMEN_ON_BOARD")</f>
        <v>#NAME?</v>
      </c>
      <c r="GZ105" s="15" t="e" cm="1">
        <f t="array" aca="1" ref="GZ105" ca="1">_xll.BDP(C105,"BOARD_AVERAGE_TENURE")</f>
        <v>#NAME?</v>
      </c>
      <c r="HA105" s="15" t="e" cm="1">
        <f t="array" aca="1" ref="HA105" ca="1">_xll.BDP(C105,"BOARD_AVERAGE_AGE")</f>
        <v>#NAME?</v>
      </c>
      <c r="HC105" s="15" t="e" cm="1">
        <f t="array" aca="1" ref="HC105" ca="1">_xll.BDP(C105,"TOT_COMP_AW_TO_CEO_&amp;_EQUIV")</f>
        <v>#NAME?</v>
      </c>
      <c r="HD105" s="15" t="e" cm="1">
        <f t="array" aca="1" ref="HD105" ca="1">_xll.BDP(C105,"TOT_COMPENSATION_AW_TO_EXECS")</f>
        <v>#NAME?</v>
      </c>
      <c r="HE105" s="15" t="e" cm="1">
        <f t="array" aca="1" ref="HE105" ca="1">_xll.BDP(C105,"CF_STOCK_BASED_COMPENSATION")</f>
        <v>#NAME?</v>
      </c>
      <c r="HF105" s="15" t="e" cm="1">
        <f t="array" aca="1" ref="HF105" ca="1">_xll.BDP(C105,"AVERAGE_BOD_TOTAL_COMPENSATION")</f>
        <v>#NAME?</v>
      </c>
      <c r="HH105" s="15" t="e" cm="1">
        <f t="array" aca="1" ref="HH105" ca="1">_xll.BDP(C105,"ISS_QUALITYSCORE")</f>
        <v>#NAME?</v>
      </c>
      <c r="HK105" s="15" t="e" cm="1">
        <f t="array" aca="1" ref="HK105" ca="1">_xll.BDP(C105,"EQY_SH_OUT")</f>
        <v>#NAME?</v>
      </c>
      <c r="HL105" s="15" t="e">
        <f t="shared" ca="1" si="347"/>
        <v>#NAME?</v>
      </c>
      <c r="HN105" s="15">
        <v>8.5</v>
      </c>
      <c r="HO105" s="15">
        <v>2</v>
      </c>
      <c r="HP105" s="39" t="e">
        <f t="shared" ca="1" si="348"/>
        <v>#NAME?</v>
      </c>
      <c r="HQ105" s="15" t="e">
        <f t="shared" ca="1" si="349"/>
        <v>#NAME?</v>
      </c>
      <c r="HS105" s="15" t="e">
        <f t="shared" ca="1" si="370"/>
        <v>#NAME?</v>
      </c>
      <c r="HU105" s="15" t="e">
        <f t="shared" ca="1" si="350"/>
        <v>#NAME?</v>
      </c>
      <c r="HW105" s="15" t="e">
        <f t="shared" ca="1" si="371"/>
        <v>#NAME?</v>
      </c>
      <c r="HY105" s="39" t="e">
        <f t="shared" ca="1" si="351"/>
        <v>#NAME?</v>
      </c>
      <c r="IA105" s="15" t="e">
        <f t="shared" ca="1" si="352"/>
        <v>#NAME?</v>
      </c>
      <c r="IB105" s="15" t="e">
        <f t="shared" ca="1" si="353"/>
        <v>#NAME?</v>
      </c>
      <c r="IC105" s="15" t="e">
        <f t="shared" ca="1" si="354"/>
        <v>#NAME?</v>
      </c>
      <c r="ID105" s="15" t="e">
        <f t="shared" ca="1" si="355"/>
        <v>#NAME?</v>
      </c>
      <c r="IE105" s="39" t="e">
        <f t="shared" ca="1" si="356"/>
        <v>#NAME?</v>
      </c>
      <c r="IF105" s="39" t="e">
        <f t="shared" ca="1" si="357"/>
        <v>#NAME?</v>
      </c>
      <c r="IG105" s="39" t="e">
        <f t="shared" ca="1" si="358"/>
        <v>#NAME?</v>
      </c>
      <c r="II105" s="15">
        <f t="shared" si="372"/>
        <v>86</v>
      </c>
    </row>
    <row r="106" spans="1:243">
      <c r="A106" s="15">
        <f t="shared" si="373"/>
        <v>86</v>
      </c>
      <c r="B106" s="15" t="s">
        <v>176</v>
      </c>
      <c r="C106" s="15" t="s">
        <v>572</v>
      </c>
      <c r="D106" s="15" t="s">
        <v>175</v>
      </c>
      <c r="E106" s="15" t="str">
        <f t="shared" si="306"/>
        <v>DGCO34</v>
      </c>
      <c r="F106" s="15">
        <f t="shared" si="307"/>
        <v>86</v>
      </c>
      <c r="G106" s="15" t="str">
        <f t="shared" si="308"/>
        <v>Dollar General Corp</v>
      </c>
      <c r="H106" s="24">
        <v>1.9105700000000001E-3</v>
      </c>
      <c r="I106" s="15" t="e" cm="1">
        <f t="array" aca="1" ref="I106" ca="1">_xll.BDP(C106,"GICS_SECTOR_NAME")</f>
        <v>#NAME?</v>
      </c>
      <c r="J106" s="15" t="e">
        <f t="shared" ca="1" si="309"/>
        <v>#NAME?</v>
      </c>
      <c r="K106" s="46" t="e" cm="1">
        <f t="array" aca="1" ref="K106" ca="1">_xll.BDP(C106,"BEST_PE_RATIO")</f>
        <v>#NAME?</v>
      </c>
      <c r="L106" s="46" t="e" cm="1">
        <f t="array" aca="1" ref="L106" ca="1">_xll.BDP(C106,"px_last")</f>
        <v>#NAME?</v>
      </c>
      <c r="M106" s="15" t="e" cm="1">
        <f t="array" aca="1" ref="M106" ca="1">_xll.BDP(C106,"COUNTRY_FULL_NAME")</f>
        <v>#NAME?</v>
      </c>
      <c r="N106" s="15" t="e" cm="1">
        <f t="array" aca="1" ref="N106" ca="1">_xll.BDP(C106,"px_last")</f>
        <v>#NAME?</v>
      </c>
      <c r="O106" s="15" t="e" cm="1">
        <f t="array" aca="1" ref="O106" ca="1">_xll.BDP(C106,"CRNCY")</f>
        <v>#NAME?</v>
      </c>
      <c r="Q106" s="15" t="e" cm="1">
        <f t="array" aca="1" ref="Q106" ca="1">_xll.BDP(C106,"GICS_SECTOR_NAME")</f>
        <v>#NAME?</v>
      </c>
      <c r="R106" s="15" t="e" cm="1">
        <f t="array" aca="1" ref="R106" ca="1">_xll.BDP(C106,"GICS_INDUSTRY_NAME")</f>
        <v>#NAME?</v>
      </c>
      <c r="S106" s="15" t="e" cm="1">
        <f t="array" aca="1" ref="S106" ca="1">_xll.BDP(C106,"GICS_INDUSTRY_GROUP_NAME")</f>
        <v>#NAME?</v>
      </c>
      <c r="T106" s="15" t="e" cm="1">
        <f t="array" aca="1" ref="T106" ca="1">_xll.BDP(C106,"GICS_SUB_INDUSTRY_NAME")</f>
        <v>#NAME?</v>
      </c>
      <c r="U106" s="15" t="s">
        <v>1521</v>
      </c>
      <c r="V106" s="15">
        <f>_xll.BDH(C106,"SALES_REV_TURN","FY 2009","FY 2009","Currency=USD","Period=FY","BEST_FPERIOD_OVERRIDE=FY","FILING_STATUS=MR","SCALING_FORMAT=MLN","FA_ADJUSTED=Adjusted","Sort=A","Dates=H","DateFormat=P","Fill=—","Direction=H","UseDPDF=Y")</f>
        <v>10457.668</v>
      </c>
      <c r="W106" s="15">
        <f>_xll.BDH(C106,"SALES_REV_TURN","FY 2019","FY 2019","Currency=USD","Period=FY","BEST_FPERIOD_OVERRIDE=FY","FILING_STATUS=MR","SCALING_FORMAT=MLN","FA_ADJUSTED=Adjusted","Sort=A","Dates=H","DateFormat=P","Fill=—","Direction=H","UseDPDF=Y")</f>
        <v>25625.043000000001</v>
      </c>
      <c r="X106" s="15">
        <f>_xll.BDH(C106,"SALES_REV_TURN","FY 2020","FY 2020","Currency=USD","Period=FY","BEST_FPERIOD_OVERRIDE=FY","FILING_STATUS=MR","SCALING_FORMAT=MLN","FA_ADJUSTED=Adjusted","Sort=A","Dates=H","DateFormat=P","Fill=—","Direction=H","UseDPDF=Y")</f>
        <v>27753.973000000002</v>
      </c>
      <c r="Y106" s="15">
        <f>_xll.BDH(C106,"SALES_REV_TURN","FY 2021","FY 2021","Currency=USD","Period=FY","BEST_FPERIOD_OVERRIDE=FY","FILING_STATUS=MR","SCALING_FORMAT=MLN","FA_ADJUSTED=Adjusted","Sort=A","Dates=H","DateFormat=P","Fill=—","Direction=H","UseDPDF=Y")</f>
        <v>33746.839</v>
      </c>
      <c r="Z106" s="15">
        <f>_xll.BDH(C106,"SALES_REV_TURN","FY 2022","FY 2022","Currency=USD","Period=FY","BEST_FPERIOD_OVERRIDE=FY","FILING_STATUS=MR","SCALING_FORMAT=MLN","FA_ADJUSTED=Adjusted","Sort=A","Dates=H","DateFormat=P","Fill=—","Direction=H","UseDPDF=Y")</f>
        <v>34220.449000000001</v>
      </c>
      <c r="AA106" s="15" t="e">
        <f ca="1">+_xll.BDP($C106,AA$15,"BEST_FPERIOD_OVERRIDE="&amp;AA$16)</f>
        <v>#NAME?</v>
      </c>
      <c r="AB106" s="15" t="e">
        <f ca="1">+_xll.BDP($C106,AB$15,"BEST_FPERIOD_OVERRIDE="&amp;AB$16)</f>
        <v>#NAME?</v>
      </c>
      <c r="AC106" s="15" t="e">
        <f ca="1">+_xll.BDP($C106,AC$15,"BEST_FPERIOD_OVERRIDE="&amp;AC$16)</f>
        <v>#NAME?</v>
      </c>
      <c r="AD106" s="15" t="e">
        <f ca="1">+_xll.BDP($C106,AD$15,"BEST_FPERIOD_OVERRIDE="&amp;AD$16)</f>
        <v>#NAME?</v>
      </c>
      <c r="AF106" s="25">
        <f t="shared" si="310"/>
        <v>8.3080055709565004E-2</v>
      </c>
      <c r="AG106" s="25">
        <f t="shared" si="311"/>
        <v>0.2159282204389259</v>
      </c>
      <c r="AH106" s="25">
        <f t="shared" si="312"/>
        <v>1.4034203321976246E-2</v>
      </c>
      <c r="AI106" s="25" t="e">
        <f t="shared" ca="1" si="313"/>
        <v>#NAME?</v>
      </c>
      <c r="AJ106" s="25" t="e">
        <f t="shared" ca="1" si="314"/>
        <v>#NAME?</v>
      </c>
      <c r="AK106" s="25" t="e">
        <f t="shared" ca="1" si="315"/>
        <v>#NAME?</v>
      </c>
      <c r="AL106" s="25" t="e">
        <f t="shared" ca="1" si="359"/>
        <v>#NAME?</v>
      </c>
      <c r="AM106" s="25" t="e">
        <f t="shared" ca="1" si="316"/>
        <v>#NAME?</v>
      </c>
      <c r="AN106" s="25">
        <f t="shared" si="317"/>
        <v>9.3762363751935363E-2</v>
      </c>
      <c r="AP106" s="15">
        <f>_xll.BDH(C106,"EBITDA","FY 2009","FY 2009","Currency=USD","Period=FY","BEST_FPERIOD_OVERRIDE=FY","FILING_STATUS=MR","SCALING_FORMAT=MLN","FA_ADJUSTED=Adjusted","Sort=A","Dates=H","DateFormat=P","Fill=—","Direction=H","UseDPDF=Y")</f>
        <v>897.18499999999995</v>
      </c>
      <c r="AQ106" s="15">
        <f>_xll.BDH(C106,"EBITDA","FY 2019","FY 2019","Currency=USD","Period=FY","BEST_FPERIOD_OVERRIDE=FY","FILING_STATUS=MR","SCALING_FORMAT=MLN","FA_ADJUSTED=Adjusted","Sort=A","Dates=H","DateFormat=P","Fill=—","Direction=H","UseDPDF=Y")</f>
        <v>2588.64</v>
      </c>
      <c r="AR106" s="15">
        <f>_xll.BDH(C106,"EBITDA","FY 2020","FY 2020","Currency=USD","Period=FY","BEST_FPERIOD_OVERRIDE=FY","FILING_STATUS=MR","SCALING_FORMAT=MLN","FA_ADJUSTED=Adjusted","Sort=A","Dates=H","DateFormat=P","Fill=—","Direction=H","UseDPDF=Y")</f>
        <v>4111.7079999999996</v>
      </c>
      <c r="AS106" s="15">
        <f>_xll.BDH(C106,"EBITDA","FY 2021","FY 2021","Currency=USD","Period=FY","BEST_FPERIOD_OVERRIDE=FY","FILING_STATUS=MR","SCALING_FORMAT=MLN","FA_ADJUSTED=Adjusted","Sort=A","Dates=H","DateFormat=P","Fill=—","Direction=H","UseDPDF=Y")</f>
        <v>5511.7020000000002</v>
      </c>
      <c r="AT106" s="15">
        <f>_xll.BDH(C106,"EBITDA","FY 2022","FY 2022","Currency=USD","Period=FY","BEST_FPERIOD_OVERRIDE=FY","FILING_STATUS=MR","SCALING_FORMAT=MLN","FA_ADJUSTED=Adjusted","Sort=A","Dates=H","DateFormat=P","Fill=—","Direction=H","UseDPDF=Y")</f>
        <v>5351.991</v>
      </c>
      <c r="AU106" s="15" t="e">
        <f ca="1">+_xll.BDP($C106,AU$15,"BEST_FPERIOD_OVERRIDE="&amp;AU$16)</f>
        <v>#NAME?</v>
      </c>
      <c r="AV106" s="15" t="e">
        <f ca="1">+_xll.BDP($C106,AV$15,"BEST_FPERIOD_OVERRIDE="&amp;AV$16)</f>
        <v>#NAME?</v>
      </c>
      <c r="AW106" s="15" t="e">
        <f ca="1">+_xll.BDP($C106,AW$15,"BEST_FPERIOD_OVERRIDE="&amp;AW$16)</f>
        <v>#NAME?</v>
      </c>
      <c r="AX106" s="15" t="e">
        <f ca="1">+_xll.BDP($C106,AX$15,"BEST_FPERIOD_OVERRIDE="&amp;AX$16)</f>
        <v>#NAME?</v>
      </c>
      <c r="AZ106" s="25">
        <f t="shared" si="318"/>
        <v>0.58836609184745647</v>
      </c>
      <c r="BA106" s="25">
        <f t="shared" si="319"/>
        <v>0.34048964566549977</v>
      </c>
      <c r="BB106" s="25">
        <f t="shared" si="320"/>
        <v>-2.8976711730786642E-2</v>
      </c>
      <c r="BC106" s="25" t="e">
        <f t="shared" ca="1" si="321"/>
        <v>#NAME?</v>
      </c>
      <c r="BD106" s="25" t="e">
        <f t="shared" ca="1" si="322"/>
        <v>#NAME?</v>
      </c>
      <c r="BE106" s="25" t="e">
        <f t="shared" ca="1" si="323"/>
        <v>#NAME?</v>
      </c>
      <c r="BF106" s="25" t="e">
        <f t="shared" ca="1" si="360"/>
        <v>#NAME?</v>
      </c>
      <c r="BG106" s="25" t="e">
        <f t="shared" ca="1" si="324"/>
        <v>#NAME?</v>
      </c>
      <c r="BH106" s="25">
        <f t="shared" si="325"/>
        <v>0.11178027696065462</v>
      </c>
      <c r="BJ106" s="25">
        <f t="shared" si="326"/>
        <v>0.10101992804460853</v>
      </c>
      <c r="BK106" s="25">
        <f t="shared" si="327"/>
        <v>0.14814844707098329</v>
      </c>
      <c r="BL106" s="25">
        <f t="shared" si="328"/>
        <v>0.16332498578607615</v>
      </c>
      <c r="BM106" s="25">
        <f t="shared" si="329"/>
        <v>0.15639745112637182</v>
      </c>
      <c r="BN106" s="25" t="e">
        <f t="shared" ca="1" si="330"/>
        <v>#NAME?</v>
      </c>
      <c r="BO106" s="25" t="e">
        <f t="shared" ca="1" si="331"/>
        <v>#NAME?</v>
      </c>
      <c r="BP106" s="25" t="e">
        <f t="shared" ca="1" si="331"/>
        <v>#NAME?</v>
      </c>
      <c r="BQ106" s="25" t="e">
        <f t="shared" ca="1" si="332"/>
        <v>#NAME?</v>
      </c>
      <c r="BR106" s="15">
        <f>_xll.BDH(C106,"EARN_FOR_COMMON","FY 2009","FY 2009","Currency=USD","Period=FY","BEST_FPERIOD_OVERRIDE=FY","FILING_STATUS=MR","SCALING_FORMAT=MLN","FA_ADJUSTED=Adjusted","Sort=A","Dates=H","DateFormat=P","Fill=—","Direction=H","UseDPDF=Y")</f>
        <v>153.61699999999999</v>
      </c>
      <c r="BS106" s="15">
        <f>_xll.BDH(C106,"EARN_FOR_COMMON","FY 2019","FY 2019","Currency=USD","Period=FY","BEST_FPERIOD_OVERRIDE=FY","FILING_STATUS=MR","SCALING_FORMAT=MLN","FA_ADJUSTED=Adjusted","Sort=A","Dates=H","DateFormat=P","Fill=—","Direction=H","UseDPDF=Y")</f>
        <v>1603.85</v>
      </c>
      <c r="BT106" s="15">
        <f>_xll.BDH(C106,"EARN_FOR_COMMON","FY 2020","FY 2020","Currency=USD","Period=FY","BEST_FPERIOD_OVERRIDE=FY","FILING_STATUS=MR","SCALING_FORMAT=MLN","FA_ADJUSTED=Adjusted","Sort=A","Dates=H","DateFormat=P","Fill=—","Direction=H","UseDPDF=Y")</f>
        <v>1739.499</v>
      </c>
      <c r="BU106" s="15">
        <f>_xll.BDH(C106,"EARN_FOR_COMMON","FY 2021","FY 2021","Currency=USD","Period=FY","BEST_FPERIOD_OVERRIDE=FY","FILING_STATUS=MR","SCALING_FORMAT=MLN","FA_ADJUSTED=Adjusted","Sort=A","Dates=H","DateFormat=P","Fill=—","Direction=H","UseDPDF=Y")</f>
        <v>2657.183</v>
      </c>
      <c r="BV106" s="15">
        <f>_xll.BDH(C106,"EARN_FOR_COMMON","FY 2022","FY 2022","Currency=USD","Period=FY","BEST_FPERIOD_OVERRIDE=FY","FILING_STATUS=MR","SCALING_FORMAT=MLN","FA_ADJUSTED=Adjusted","Sort=A","Dates=H","DateFormat=P","Fill=—","Direction=H","UseDPDF=Y")</f>
        <v>2399.232</v>
      </c>
      <c r="BW106" s="15" t="e">
        <f ca="1">+_xll.BDP($C106,BW$15,"BEST_FPERIOD_OVERRIDE="&amp;BW$16)</f>
        <v>#NAME?</v>
      </c>
      <c r="BX106" s="15" t="e">
        <f ca="1">+_xll.BDP($C106,BX$15,"BEST_FPERIOD_OVERRIDE="&amp;BX$16)</f>
        <v>#NAME?</v>
      </c>
      <c r="BY106" s="15" t="e">
        <f ca="1">+_xll.BDP($C106,BY$15,"BEST_FPERIOD_OVERRIDE="&amp;BY$16)</f>
        <v>#NAME?</v>
      </c>
      <c r="BZ106" s="15" t="e">
        <f ca="1">+_xll.BDP($C106,BZ$15,"BEST_FPERIOD_OVERRIDE="&amp;BZ$16)</f>
        <v>#NAME?</v>
      </c>
      <c r="CB106" s="25">
        <f t="shared" si="333"/>
        <v>8.4577111325872201E-2</v>
      </c>
      <c r="CC106" s="25">
        <f t="shared" si="334"/>
        <v>0.52755649758924839</v>
      </c>
      <c r="CD106" s="25">
        <f t="shared" si="335"/>
        <v>-9.7076866741959478E-2</v>
      </c>
      <c r="CE106" s="25" t="e">
        <f t="shared" ca="1" si="336"/>
        <v>#NAME?</v>
      </c>
      <c r="CF106" s="25" t="e">
        <f t="shared" ca="1" si="337"/>
        <v>#NAME?</v>
      </c>
      <c r="CG106" s="25" t="e">
        <f t="shared" ca="1" si="338"/>
        <v>#NAME?</v>
      </c>
      <c r="CH106" s="25" t="e">
        <f t="shared" ca="1" si="361"/>
        <v>#NAME?</v>
      </c>
      <c r="CI106" s="25" t="e">
        <f t="shared" ca="1" si="339"/>
        <v>#NAME?</v>
      </c>
      <c r="CJ106" s="25">
        <f t="shared" si="340"/>
        <v>0.26436494658629139</v>
      </c>
      <c r="CM106" s="25">
        <f t="shared" si="362"/>
        <v>6.2589163265013834E-2</v>
      </c>
      <c r="CN106" s="25">
        <f t="shared" si="363"/>
        <v>6.267567529881217E-2</v>
      </c>
      <c r="CO106" s="25">
        <f t="shared" si="364"/>
        <v>7.8738722758596738E-2</v>
      </c>
      <c r="CP106" s="25">
        <f t="shared" si="365"/>
        <v>7.0111061371520872E-2</v>
      </c>
      <c r="CQ106" s="25" t="e">
        <f t="shared" ca="1" si="366"/>
        <v>#NAME?</v>
      </c>
      <c r="CR106" s="25" t="e">
        <f t="shared" ca="1" si="367"/>
        <v>#NAME?</v>
      </c>
      <c r="CS106" s="25" t="e">
        <f t="shared" ca="1" si="368"/>
        <v>#NAME?</v>
      </c>
      <c r="CT106" s="15" t="e">
        <f t="shared" ca="1" si="369"/>
        <v>#NAME?</v>
      </c>
      <c r="CU106" s="25">
        <f>_xll.BDH($C106,"RETURN_ON_INV_CAPITAL","FY 2019","FY 2019","Currency=USD","Period=FY","BEST_FPERIOD_OVERRIDE=FY","FILING_STATUS=MR","FA_ADJUSTED=GAAP","Sort=A","Dates=H","DateFormat=P","Fill=—","Direction=H","UseDPDF=Y")/100</f>
        <v>0.181142</v>
      </c>
      <c r="CV106" s="25">
        <f>_xll.BDH($C106,"RETURN_ON_INV_CAPITAL","FY 2020","FY 2020","Currency=USD","Period=FY","BEST_FPERIOD_OVERRIDE=FY","FILING_STATUS=MR","FA_ADJUSTED=GAAP","Sort=A","Dates=H","DateFormat=P","Fill=—","Direction=H","UseDPDF=Y")/100</f>
        <v>0.129301</v>
      </c>
      <c r="CW106" s="25">
        <f>_xll.BDH($C106,"RETURN_ON_INV_CAPITAL","FY 2021","FY 2021","Currency=USD","Period=FY","BEST_FPERIOD_OVERRIDE=FY","FILING_STATUS=MR","FA_ADJUSTED=GAAP","Sort=A","Dates=H","DateFormat=P","Fill=—","Direction=H","UseDPDF=Y")/100</f>
        <v>0.14336499999999999</v>
      </c>
      <c r="CX106" s="25">
        <f>_xll.BDH(C106,"RETURN_COM_EQY","FY 2022","FY 2022","Currency=USD","Period=FY","BEST_FPERIOD_OVERRIDE=FY","FILING_STATUS=MR","FA_ADJUSTED=GAAP","Sort=A","Dates=H","DateFormat=P","Fill=—","Direction=H","UseDPDF=Y")/100</f>
        <v>0.371305</v>
      </c>
      <c r="CZ106" s="15">
        <f>_xll.BDH($C106,"RETURN_COM_EQY","FY 2019","FY 2019","Currency=USD","Period=FY","BEST_FPERIOD_OVERRIDE=FY","FILING_STATUS=MR","FA_ADJUSTED=GAAP","Sort=A","Dates=H","DateFormat=P","Fill=—","Direction=H","UseDPDF=Y")/100</f>
        <v>0.25344</v>
      </c>
      <c r="DA106" s="15">
        <f>_xll.BDH($C106,"RETURN_COM_EQY","FY 2020","FY 2020","Currency=USD","Period=FY","BEST_FPERIOD_OVERRIDE=FY","FILING_STATUS=MR","FA_ADJUSTED=GAAP","Sort=A","Dates=H","DateFormat=P","Fill=—","Direction=H","UseDPDF=Y")/100</f>
        <v>0.26106200000000002</v>
      </c>
      <c r="DB106" s="15">
        <f>_xll.BDH($C106,"RETURN_COM_EQY","FY 2021","FY 2021","Currency=USD","Period=FY","BEST_FPERIOD_OVERRIDE=FY","FILING_STATUS=MR","FA_ADJUSTED=GAAP","Sort=A","Dates=H","DateFormat=P","Fill=—","Direction=H","UseDPDF=Y")/100</f>
        <v>0.39735100000000001</v>
      </c>
      <c r="DC106" s="25">
        <f>_xll.BDH(C106,"RETURN_COM_EQY","FY 2022","FY 2022","Currency=USD","Period=FY","BEST_FPERIOD_OVERRIDE=FY","FILING_STATUS=MR","FA_ADJUSTED=GAAP","Sort=A","Dates=H","DateFormat=P","Fill=—","Direction=H","UseDPDF=Y")</f>
        <v>37.130499999999998</v>
      </c>
      <c r="DD106" s="15" t="e">
        <f ca="1">(_xll.BDP(C106,"BEST_ROE","best_fperiod_override=23Y"))/100</f>
        <v>#NAME?</v>
      </c>
      <c r="DF106" s="25" t="e">
        <f ca="1">(_xll.BDP($C106,"BEST_DIV_YLD","best_fperiod_override=19Y"))/100</f>
        <v>#NAME?</v>
      </c>
      <c r="DG106" s="25" t="e">
        <f ca="1">(_xll.BDP($C106,"BEST_DIV_YLD","best_fperiod_override=20Y"))/100</f>
        <v>#NAME?</v>
      </c>
      <c r="DH106" s="25" t="e">
        <f ca="1">(_xll.BDP($C106,"BEST_DIV_YLD","best_fperiod_override=21Y"))/100</f>
        <v>#NAME?</v>
      </c>
      <c r="DI106" s="25" t="e">
        <f ca="1">(_xll.BDP($C106,"BEST_DIV_YLD","best_fperiod_override=22Y"))/100</f>
        <v>#NAME?</v>
      </c>
      <c r="DJ106" s="25" t="e">
        <f ca="1">(_xll.BDP($C106,"BEST_DIV_YLD","best_fperiod_override=23Y"))/100</f>
        <v>#NAME?</v>
      </c>
      <c r="DL106" s="48" t="e" cm="1">
        <f t="array" aca="1" ref="DL106" ca="1">_xll.BDP($C106,$DL$12)/1000</f>
        <v>#NAME?</v>
      </c>
      <c r="DM106" s="48" t="e" cm="1">
        <f t="array" aca="1" ref="DM106" ca="1">_xll.BDP($C106,$DL$13)*1000</f>
        <v>#NAME?</v>
      </c>
      <c r="DN106" s="48" t="e">
        <f t="shared" ca="1" si="341"/>
        <v>#NAME?</v>
      </c>
      <c r="DO106" s="48" t="e" cm="1">
        <f t="array" aca="1" ref="DO106" ca="1">_xll.BDP($C106,$DL$15)*1000</f>
        <v>#NAME?</v>
      </c>
      <c r="DQ106" s="15" t="e" cm="1">
        <f t="array" aca="1" ref="DQ106" ca="1">_xll.BDP(C106,"WACC")</f>
        <v>#NAME?</v>
      </c>
      <c r="DR106" s="15" t="e" cm="1">
        <f t="array" aca="1" ref="DR106" ca="1">_xll.BDP(C106,"WACC_COST_EQUITY")</f>
        <v>#NAME?</v>
      </c>
      <c r="DS106" s="15" t="e" cm="1">
        <f t="array" aca="1" ref="DS106" ca="1">_xll.BDP(C106,"WACC_COST_EQUITY")</f>
        <v>#NAME?</v>
      </c>
      <c r="DU106" s="15" t="e" cm="1">
        <f t="array" aca="1" ref="DU106" ca="1">_xll.BDP(C106,"BEST_PE_RATIO")</f>
        <v>#NAME?</v>
      </c>
      <c r="DV106" s="15" t="e" cm="1">
        <f t="array" aca="1" ref="DV106" ca="1">_xll.BDP(C106,"FIVE_YR_AVG_PRICE_EARNINGS")</f>
        <v>#NAME?</v>
      </c>
      <c r="DW106" s="15" t="e" cm="1">
        <f t="array" aca="1" ref="DW106" ca="1">_xll.BDP(C106,"10_YEAR_MOVING_AVERAGE_PE")</f>
        <v>#NAME?</v>
      </c>
      <c r="DY106" s="15" t="e" cm="1">
        <f t="array" aca="1" ref="DY106" ca="1">_xll.BDP(C106,"BEST_CUR_EV_TO_EBITDA")</f>
        <v>#NAME?</v>
      </c>
      <c r="DZ106" s="15" t="e" cm="1">
        <f t="array" aca="1" ref="DZ106" ca="1">_xll.BDP(C106,"FIVE_YEAR_AVG_EV_TO_T12_EBITDA")</f>
        <v>#NAME?</v>
      </c>
      <c r="EB106" s="15" t="e" cm="1">
        <f t="array" aca="1" ref="EB106" ca="1">_xll.BDP(C106,"BEST_PX_BPS_RATIO")</f>
        <v>#NAME?</v>
      </c>
      <c r="EC106" s="15" t="e" cm="1">
        <f t="array" aca="1" ref="EC106" ca="1">_xll.BDP(C106,"FIVE_YEAR_AVG_PRICE_BOOK")</f>
        <v>#NAME?</v>
      </c>
      <c r="ED106" s="15" t="e" cm="1">
        <f t="array" aca="1" ref="ED106" ca="1">_xll.BDP(C106,"EV_TO_T12M_SALES")</f>
        <v>#NAME?</v>
      </c>
      <c r="EE106" s="15" t="e" cm="1">
        <f t="array" aca="1" ref="EE106" ca="1">_xll.BDP(C106,"AVERAGE_EV_TO_T12M_SALES")</f>
        <v>#NAME?</v>
      </c>
      <c r="EF106" s="15" t="e">
        <f ca="1">_xll.BDP(C106,"BEST_CURRENT_EV_BEST_SALES","best_fperiod_override=23Y")</f>
        <v>#NAME?</v>
      </c>
      <c r="EH106" s="15" t="e" cm="1">
        <f t="array" aca="1" ref="EH106" ca="1">_xll.BDP(C106,"CF_FREE_CASH_FLOW")</f>
        <v>#NAME?</v>
      </c>
      <c r="EI106" s="15" t="e" cm="1">
        <f t="array" aca="1" ref="EI106" ca="1">_xll.BDP(C106,"FREE_CASH_FLOW_YIELD")/100</f>
        <v>#NAME?</v>
      </c>
      <c r="EJ106" s="15" t="e" cm="1">
        <f t="array" aca="1" ref="EJ106" ca="1">_xll.BDP(C106,"TRAIL_12M_FREE_CASH_FLOW_PER_SH")</f>
        <v>#NAME?</v>
      </c>
      <c r="EL106" s="15" t="e" cm="1">
        <f t="array" aca="1" ref="EL106" ca="1">_xll.BDP(C106,"CF_CASH_FROM_OPER")</f>
        <v>#NAME?</v>
      </c>
      <c r="EM106" s="15" t="e" cm="1">
        <f t="array" aca="1" ref="EM106" ca="1">_xll.BDP(C106,"CF_CASH_FROM_INV_ACT")</f>
        <v>#NAME?</v>
      </c>
      <c r="EN106" s="15" t="e" cm="1">
        <f t="array" aca="1" ref="EN106" ca="1">_xll.BDP(C106,"CF_CASH_FROM_FNC_ACT")</f>
        <v>#NAME?</v>
      </c>
      <c r="EP106" s="15" t="e" cm="1">
        <f t="array" aca="1" ref="EP106" ca="1">_xll.BDP(C106,"TOT_ANALYST_REC")</f>
        <v>#NAME?</v>
      </c>
      <c r="EQ106" s="15" t="e" cm="1">
        <f t="array" aca="1" ref="EQ106" ca="1">_xll.BDP(C106,"TOT_BUY_REC")</f>
        <v>#NAME?</v>
      </c>
      <c r="ER106" s="15" t="e" cm="1">
        <f t="array" aca="1" ref="ER106" ca="1">_xll.BDP(C106,"TOT_HOLD_REC")</f>
        <v>#NAME?</v>
      </c>
      <c r="ES106" s="15" t="e" cm="1">
        <f t="array" aca="1" ref="ES106" ca="1">_xll.BDP(C106,"TOT_SELL_REC")</f>
        <v>#NAME?</v>
      </c>
      <c r="ET106" s="15" t="e" cm="1">
        <f t="array" aca="1" ref="ET106" ca="1">_xll.BDP(C106,"EQY_REC_CONS")</f>
        <v>#NAME?</v>
      </c>
      <c r="EV106" s="15" t="e" cm="1">
        <f t="array" aca="1" ref="EV106" ca="1">_xll.BDP(C106,"BEST_TARGET_HI")</f>
        <v>#NAME?</v>
      </c>
      <c r="EW106" s="15" t="e" cm="1">
        <f t="array" aca="1" ref="EW106" ca="1">_xll.BDP(C106,"BEST_TARGET_LO")</f>
        <v>#NAME?</v>
      </c>
      <c r="EX106" s="15" t="e" cm="1">
        <f t="array" aca="1" ref="EX106" ca="1">_xll.BDP(C106,"BEST_TARGET_MEDIAN")</f>
        <v>#NAME?</v>
      </c>
      <c r="EZ106" s="15" t="e" cm="1">
        <f t="array" aca="1" ref="EZ106" ca="1">_xll.BDP(C106,"BEST_TARGET_1WK_CHG")</f>
        <v>#NAME?</v>
      </c>
      <c r="FA106" s="15" t="e" cm="1">
        <f t="array" aca="1" ref="FA106" ca="1">_xll.BDP(C106,"BEST_TARGET_4WK_CHG")</f>
        <v>#NAME?</v>
      </c>
      <c r="FB106" s="15" t="e" cm="1">
        <f t="array" aca="1" ref="FB106" ca="1">_xll.BDP(C106,"BEST_TARGET_3MO_CHG")</f>
        <v>#NAME?</v>
      </c>
      <c r="FC106" s="15" t="e" cm="1">
        <f t="array" aca="1" ref="FC106" ca="1">_xll.BDP(C106,"BEST_TARGET_6MO_CHG")</f>
        <v>#NAME?</v>
      </c>
      <c r="FE106" s="15" t="e" cm="1">
        <f t="array" aca="1" ref="FE106" ca="1">_xll.BDP(C106,"ANNOUNCEMENT_DT")</f>
        <v>#NAME?</v>
      </c>
      <c r="FF106" s="15" t="e" cm="1">
        <f t="array" aca="1" ref="FF106" ca="1">_xll.BDP(C106,"EXPECTED_REPORT_DT")</f>
        <v>#NAME?</v>
      </c>
      <c r="FG106" s="15" t="e" cm="1">
        <f t="array" aca="1" ref="FG106" ca="1">_xll.BDP(C106,"EARNINGS_RELATED_IMPLIED_MOVE")</f>
        <v>#NAME?</v>
      </c>
      <c r="FI106" s="15" t="e" cm="1">
        <f t="array" aca="1" ref="FI106" ca="1">_xll.BDP(C106,"SALES_SURPRISE_LAST_QTR")</f>
        <v>#NAME?</v>
      </c>
      <c r="FJ106" s="15" t="e" cm="1">
        <f t="array" aca="1" ref="FJ106" ca="1">_xll.BDP(C106,"EPS_SURPRISE_LAST_QTR")</f>
        <v>#NAME?</v>
      </c>
      <c r="FL106" s="15" t="e">
        <f ca="1">(_xll.BDP(C106,"VOLUME_AVG_5D"))/1000</f>
        <v>#NAME?</v>
      </c>
      <c r="FM106" s="15" t="e">
        <f ca="1">(_xll.BDP(C106,"VOLUME_AVG_3M"))/1000</f>
        <v>#NAME?</v>
      </c>
      <c r="FN106" s="15" t="e">
        <f ca="1">(_xll.BDP(C106,"VOLUME_AVG_6M"))/1000</f>
        <v>#NAME?</v>
      </c>
      <c r="FP106" s="15" t="e" cm="1">
        <f t="array" aca="1" ref="FP106" ca="1">_xll.BDP(C106,"CIE_DES")</f>
        <v>#NAME?</v>
      </c>
      <c r="FQ106" s="15" t="s">
        <v>931</v>
      </c>
      <c r="FS106" s="15" t="e" cm="1">
        <f t="array" aca="1" ref="FS106" ca="1">_xll.BDP(C106,"HIGH_52WEEK")</f>
        <v>#NAME?</v>
      </c>
      <c r="FT106" s="15" t="e" cm="1">
        <f t="array" aca="1" ref="FT106" ca="1">_xll.BDP(C106,"LOW_52WEEK")</f>
        <v>#NAME?</v>
      </c>
      <c r="FV106" s="15" t="e" cm="1">
        <f t="array" aca="1" ref="FV106" ca="1">_xll.BDP(C106,"CHG_PCT_WTD")</f>
        <v>#NAME?</v>
      </c>
      <c r="FW106" s="15" t="e" cm="1">
        <f t="array" aca="1" ref="FW106" ca="1">_xll.BDP(C106,"CHG_PCT_MTD")</f>
        <v>#NAME?</v>
      </c>
      <c r="FX106" s="15" t="e" cm="1">
        <f t="array" aca="1" ref="FX106" ca="1">_xll.BDP(C106,"CHG_PCT_YTD")</f>
        <v>#NAME?</v>
      </c>
      <c r="FY106" s="15" t="e" cm="1">
        <f t="array" aca="1" ref="FY106" ca="1">_xll.BDP(C106,"CHG_PCT_1YR")</f>
        <v>#NAME?</v>
      </c>
      <c r="GA106" s="15" t="e">
        <f ca="1">_xll.BDP($C106,"BEST_NET_DEBT","best_fperiod_override=19Y")</f>
        <v>#NAME?</v>
      </c>
      <c r="GB106" s="15" t="e">
        <f ca="1">_xll.BDP($C106,"BEST_NET_DEBT","best_fperiod_override=20Y")</f>
        <v>#NAME?</v>
      </c>
      <c r="GC106" s="15" t="e">
        <f ca="1">_xll.BDP($C106,"BEST_NET_DEBT","best_fperiod_override=21Y")</f>
        <v>#NAME?</v>
      </c>
      <c r="GD106" s="15" t="e">
        <f ca="1">_xll.BDP($C106,"BEST_NET_DEBT","best_fperiod_override=22Y")</f>
        <v>#NAME?</v>
      </c>
      <c r="GE106" s="15" t="e">
        <f ca="1">_xll.BDP($C106,"BEST_NET_DEBT","best_fperiod_override=23Y")</f>
        <v>#NAME?</v>
      </c>
      <c r="GG106" s="15" t="e">
        <f t="shared" ca="1" si="342"/>
        <v>#NAME?</v>
      </c>
      <c r="GH106" s="15" t="e">
        <f t="shared" ca="1" si="343"/>
        <v>#NAME?</v>
      </c>
      <c r="GI106" s="15" t="e">
        <f t="shared" ca="1" si="344"/>
        <v>#NAME?</v>
      </c>
      <c r="GJ106" s="15" t="e">
        <f t="shared" ca="1" si="345"/>
        <v>#NAME?</v>
      </c>
      <c r="GK106" s="15" t="e">
        <f t="shared" ca="1" si="346"/>
        <v>#NAME?</v>
      </c>
      <c r="GM106" s="15" t="e" cm="1">
        <f t="array" aca="1" ref="GM106" ca="1">_xll.BDP(C106,"NET_DEBT_TO_EBITDA")</f>
        <v>#NAME?</v>
      </c>
      <c r="GN106" s="15" t="e" cm="1">
        <f t="array" aca="1" ref="GN106" ca="1">_xll.BDP(C106,"EBIT_TO_INT_EXP")</f>
        <v>#NAME?</v>
      </c>
      <c r="GO106" s="15" t="e" cm="1">
        <f t="array" aca="1" ref="GO106" ca="1">_xll.BDP(C106,"TOT_DEBT_TO_TOT_EQY")</f>
        <v>#NAME?</v>
      </c>
      <c r="GP106" s="15" t="e" cm="1">
        <f t="array" aca="1" ref="GP106" ca="1">_xll.BDP(C106,"TOT_DEBT_TO_TOT_ASSET")</f>
        <v>#NAME?</v>
      </c>
      <c r="GQ106" s="15" t="e" cm="1">
        <f t="array" aca="1" ref="GQ106" ca="1">_xll.BDP(C106,"ALTMAN_Z_SCORE")</f>
        <v>#NAME?</v>
      </c>
      <c r="GR106" s="15" t="e" cm="1">
        <f t="array" aca="1" ref="GR106" ca="1">_xll.BDP(C106,"CASH_%_CURRENT_MARKET_CAP")</f>
        <v>#NAME?</v>
      </c>
      <c r="GS106" s="15" t="e" cm="1">
        <f t="array" aca="1" ref="GS106" ca="1">_xll.BDP(C106,"CASH_TO_TOT_ASSET")</f>
        <v>#NAME?</v>
      </c>
      <c r="GU106" s="15" t="e" cm="1">
        <f t="array" aca="1" ref="GU106" ca="1">_xll.BDP(C106,"BOARD_SIZE")</f>
        <v>#NAME?</v>
      </c>
      <c r="GV106" s="15" t="e" cm="1">
        <f t="array" aca="1" ref="GV106" ca="1">_xll.BDP(C106,"PCT_INDEPENDENT_DIRECTORS")</f>
        <v>#NAME?</v>
      </c>
      <c r="GW106" s="15" t="e" cm="1">
        <f t="array" aca="1" ref="GW106" ca="1">_xll.BDP(C106,"BOARD_MEETING_ATTENDANCE_PCT")</f>
        <v>#NAME?</v>
      </c>
      <c r="GX106" s="15" t="e" cm="1">
        <f t="array" aca="1" ref="GX106" ca="1">_xll.BDP(C106,"BOARD_MEETINGS_PER_YR")</f>
        <v>#NAME?</v>
      </c>
      <c r="GY106" s="15" t="e" cm="1">
        <f t="array" aca="1" ref="GY106" ca="1">_xll.BDP(C106,"NUMBER_OF_WOMEN_ON_BOARD")</f>
        <v>#NAME?</v>
      </c>
      <c r="GZ106" s="15" t="e" cm="1">
        <f t="array" aca="1" ref="GZ106" ca="1">_xll.BDP(C106,"BOARD_AVERAGE_TENURE")</f>
        <v>#NAME?</v>
      </c>
      <c r="HA106" s="15" t="e" cm="1">
        <f t="array" aca="1" ref="HA106" ca="1">_xll.BDP(C106,"BOARD_AVERAGE_AGE")</f>
        <v>#NAME?</v>
      </c>
      <c r="HC106" s="15" t="e" cm="1">
        <f t="array" aca="1" ref="HC106" ca="1">_xll.BDP(C106,"TOT_COMP_AW_TO_CEO_&amp;_EQUIV")</f>
        <v>#NAME?</v>
      </c>
      <c r="HD106" s="15" t="e" cm="1">
        <f t="array" aca="1" ref="HD106" ca="1">_xll.BDP(C106,"TOT_COMPENSATION_AW_TO_EXECS")</f>
        <v>#NAME?</v>
      </c>
      <c r="HE106" s="15" t="e" cm="1">
        <f t="array" aca="1" ref="HE106" ca="1">_xll.BDP(C106,"CF_STOCK_BASED_COMPENSATION")</f>
        <v>#NAME?</v>
      </c>
      <c r="HF106" s="15" t="e" cm="1">
        <f t="array" aca="1" ref="HF106" ca="1">_xll.BDP(C106,"AVERAGE_BOD_TOTAL_COMPENSATION")</f>
        <v>#NAME?</v>
      </c>
      <c r="HH106" s="15" t="e" cm="1">
        <f t="array" aca="1" ref="HH106" ca="1">_xll.BDP(C106,"ISS_QUALITYSCORE")</f>
        <v>#NAME?</v>
      </c>
      <c r="HK106" s="15" t="e" cm="1">
        <f t="array" aca="1" ref="HK106" ca="1">_xll.BDP(C106,"EQY_SH_OUT")</f>
        <v>#NAME?</v>
      </c>
      <c r="HL106" s="15" t="e">
        <f t="shared" ca="1" si="347"/>
        <v>#NAME?</v>
      </c>
      <c r="HN106" s="15">
        <v>8.5</v>
      </c>
      <c r="HO106" s="15">
        <v>2</v>
      </c>
      <c r="HP106" s="39" t="e">
        <f t="shared" ca="1" si="348"/>
        <v>#NAME?</v>
      </c>
      <c r="HQ106" s="15" t="e">
        <f t="shared" ca="1" si="349"/>
        <v>#NAME?</v>
      </c>
      <c r="HS106" s="15" t="e">
        <f t="shared" ca="1" si="370"/>
        <v>#NAME?</v>
      </c>
      <c r="HU106" s="15" t="e">
        <f t="shared" ca="1" si="350"/>
        <v>#NAME?</v>
      </c>
      <c r="HW106" s="15" t="e">
        <f t="shared" ca="1" si="371"/>
        <v>#NAME?</v>
      </c>
      <c r="HY106" s="39" t="e">
        <f t="shared" ca="1" si="351"/>
        <v>#NAME?</v>
      </c>
      <c r="IA106" s="15" t="e">
        <f t="shared" ca="1" si="352"/>
        <v>#NAME?</v>
      </c>
      <c r="IB106" s="15" t="e">
        <f t="shared" ca="1" si="353"/>
        <v>#NAME?</v>
      </c>
      <c r="IC106" s="15" t="e">
        <f t="shared" ca="1" si="354"/>
        <v>#NAME?</v>
      </c>
      <c r="ID106" s="15" t="e">
        <f t="shared" ca="1" si="355"/>
        <v>#NAME?</v>
      </c>
      <c r="IE106" s="39" t="e">
        <f t="shared" ca="1" si="356"/>
        <v>#NAME?</v>
      </c>
      <c r="IF106" s="39">
        <f t="shared" si="357"/>
        <v>26.43649465862914</v>
      </c>
      <c r="IG106" s="39" t="e">
        <f t="shared" ca="1" si="358"/>
        <v>#NAME?</v>
      </c>
      <c r="II106" s="15">
        <f t="shared" si="372"/>
        <v>87</v>
      </c>
    </row>
    <row r="107" spans="1:243">
      <c r="A107" s="15">
        <f t="shared" si="373"/>
        <v>87</v>
      </c>
      <c r="B107" s="15" t="s">
        <v>178</v>
      </c>
      <c r="C107" s="15" t="s">
        <v>573</v>
      </c>
      <c r="D107" s="15" t="s">
        <v>177</v>
      </c>
      <c r="E107" s="15" t="str">
        <f t="shared" si="306"/>
        <v>DHER34</v>
      </c>
      <c r="F107" s="15">
        <f t="shared" si="307"/>
        <v>87</v>
      </c>
      <c r="G107" s="15" t="str">
        <f t="shared" si="308"/>
        <v>Danaher Corp</v>
      </c>
      <c r="H107" s="24">
        <v>7.0926000000000001E-3</v>
      </c>
      <c r="I107" s="15" t="e" cm="1">
        <f t="array" aca="1" ref="I107" ca="1">_xll.BDP(C107,"GICS_SECTOR_NAME")</f>
        <v>#NAME?</v>
      </c>
      <c r="J107" s="15" t="e">
        <f t="shared" ca="1" si="309"/>
        <v>#NAME?</v>
      </c>
      <c r="K107" s="46" t="e" cm="1">
        <f t="array" aca="1" ref="K107" ca="1">_xll.BDP(C107,"BEST_PE_RATIO")</f>
        <v>#NAME?</v>
      </c>
      <c r="L107" s="46" t="e" cm="1">
        <f t="array" aca="1" ref="L107" ca="1">_xll.BDP(C107,"px_last")</f>
        <v>#NAME?</v>
      </c>
      <c r="M107" s="15" t="e" cm="1">
        <f t="array" aca="1" ref="M107" ca="1">_xll.BDP(C107,"COUNTRY_FULL_NAME")</f>
        <v>#NAME?</v>
      </c>
      <c r="N107" s="15" t="e" cm="1">
        <f t="array" aca="1" ref="N107" ca="1">_xll.BDP(C107,"px_last")</f>
        <v>#NAME?</v>
      </c>
      <c r="O107" s="15" t="e" cm="1">
        <f t="array" aca="1" ref="O107" ca="1">_xll.BDP(C107,"CRNCY")</f>
        <v>#NAME?</v>
      </c>
      <c r="Q107" s="15" t="e" cm="1">
        <f t="array" aca="1" ref="Q107" ca="1">_xll.BDP(C107,"GICS_SECTOR_NAME")</f>
        <v>#NAME?</v>
      </c>
      <c r="R107" s="15" t="e" cm="1">
        <f t="array" aca="1" ref="R107" ca="1">_xll.BDP(C107,"GICS_INDUSTRY_NAME")</f>
        <v>#NAME?</v>
      </c>
      <c r="S107" s="15" t="e" cm="1">
        <f t="array" aca="1" ref="S107" ca="1">_xll.BDP(C107,"GICS_INDUSTRY_GROUP_NAME")</f>
        <v>#NAME?</v>
      </c>
      <c r="T107" s="15" t="e" cm="1">
        <f t="array" aca="1" ref="T107" ca="1">_xll.BDP(C107,"GICS_SUB_INDUSTRY_NAME")</f>
        <v>#NAME?</v>
      </c>
      <c r="U107" s="15" t="s">
        <v>1521</v>
      </c>
      <c r="V107" s="15">
        <f>_xll.BDH(C107,"SALES_REV_TURN","FY 2009","FY 2009","Currency=USD","Period=FY","BEST_FPERIOD_OVERRIDE=FY","FILING_STATUS=MR","SCALING_FORMAT=MLN","FA_ADJUSTED=Adjusted","Sort=A","Dates=H","DateFormat=P","Fill=—","Direction=H","UseDPDF=Y")</f>
        <v>10516.681</v>
      </c>
      <c r="W107" s="15">
        <f>_xll.BDH(C107,"SALES_REV_TURN","FY 2019","FY 2019","Currency=USD","Period=FY","BEST_FPERIOD_OVERRIDE=FY","FILING_STATUS=MR","SCALING_FORMAT=MLN","FA_ADJUSTED=Adjusted","Sort=A","Dates=H","DateFormat=P","Fill=—","Direction=H","UseDPDF=Y")</f>
        <v>17911</v>
      </c>
      <c r="X107" s="15">
        <f>_xll.BDH(C107,"SALES_REV_TURN","FY 2020","FY 2020","Currency=USD","Period=FY","BEST_FPERIOD_OVERRIDE=FY","FILING_STATUS=MR","SCALING_FORMAT=MLN","FA_ADJUSTED=Adjusted","Sort=A","Dates=H","DateFormat=P","Fill=—","Direction=H","UseDPDF=Y")</f>
        <v>22284</v>
      </c>
      <c r="Y107" s="15">
        <f>_xll.BDH(C107,"SALES_REV_TURN","FY 2021","FY 2021","Currency=USD","Period=FY","BEST_FPERIOD_OVERRIDE=FY","FILING_STATUS=MR","SCALING_FORMAT=MLN","FA_ADJUSTED=Adjusted","Sort=A","Dates=H","DateFormat=P","Fill=—","Direction=H","UseDPDF=Y")</f>
        <v>29470</v>
      </c>
      <c r="Z107" s="15">
        <f>_xll.BDH(C107,"SALES_REV_TURN","FY 2022","FY 2022","Currency=USD","Period=FY","BEST_FPERIOD_OVERRIDE=FY","FILING_STATUS=MR","SCALING_FORMAT=MLN","FA_ADJUSTED=Adjusted","Sort=A","Dates=H","DateFormat=P","Fill=—","Direction=H","UseDPDF=Y")</f>
        <v>26643</v>
      </c>
      <c r="AA107" s="15" t="e">
        <f ca="1">+_xll.BDP($C107,AA$15,"BEST_FPERIOD_OVERRIDE="&amp;AA$16)</f>
        <v>#NAME?</v>
      </c>
      <c r="AB107" s="15" t="e">
        <f ca="1">+_xll.BDP($C107,AB$15,"BEST_FPERIOD_OVERRIDE="&amp;AB$16)</f>
        <v>#NAME?</v>
      </c>
      <c r="AC107" s="15" t="e">
        <f ca="1">+_xll.BDP($C107,AC$15,"BEST_FPERIOD_OVERRIDE="&amp;AC$16)</f>
        <v>#NAME?</v>
      </c>
      <c r="AD107" s="15" t="e">
        <f ca="1">+_xll.BDP($C107,AD$15,"BEST_FPERIOD_OVERRIDE="&amp;AD$16)</f>
        <v>#NAME?</v>
      </c>
      <c r="AF107" s="25">
        <f t="shared" si="310"/>
        <v>0.24415163865780798</v>
      </c>
      <c r="AG107" s="25">
        <f t="shared" si="311"/>
        <v>0.32247352360437986</v>
      </c>
      <c r="AH107" s="25">
        <f t="shared" si="312"/>
        <v>-9.5928062436375972E-2</v>
      </c>
      <c r="AI107" s="25" t="e">
        <f t="shared" ca="1" si="313"/>
        <v>#NAME?</v>
      </c>
      <c r="AJ107" s="25" t="e">
        <f t="shared" ca="1" si="314"/>
        <v>#NAME?</v>
      </c>
      <c r="AK107" s="25" t="e">
        <f t="shared" ca="1" si="315"/>
        <v>#NAME?</v>
      </c>
      <c r="AL107" s="25" t="e">
        <f t="shared" ca="1" si="359"/>
        <v>#NAME?</v>
      </c>
      <c r="AM107" s="25" t="e">
        <f t="shared" ca="1" si="316"/>
        <v>#NAME?</v>
      </c>
      <c r="AN107" s="25">
        <f t="shared" si="317"/>
        <v>5.4688263680596094E-2</v>
      </c>
      <c r="AP107" s="15">
        <f>_xll.BDH(C107,"EBITDA","FY 2009","FY 2009","Currency=USD","Period=FY","BEST_FPERIOD_OVERRIDE=FY","FILING_STATUS=MR","SCALING_FORMAT=MLN","FA_ADJUSTED=Adjusted","Sort=A","Dates=H","DateFormat=P","Fill=—","Direction=H","UseDPDF=Y")</f>
        <v>2132.723</v>
      </c>
      <c r="AQ107" s="15">
        <f>_xll.BDH(C107,"EBITDA","FY 2019","FY 2019","Currency=USD","Period=FY","BEST_FPERIOD_OVERRIDE=FY","FILING_STATUS=MR","SCALING_FORMAT=MLN","FA_ADJUSTED=Adjusted","Sort=A","Dates=H","DateFormat=P","Fill=—","Direction=H","UseDPDF=Y")</f>
        <v>4754</v>
      </c>
      <c r="AR107" s="15">
        <f>_xll.BDH(C107,"EBITDA","FY 2020","FY 2020","Currency=USD","Period=FY","BEST_FPERIOD_OVERRIDE=FY","FILING_STATUS=MR","SCALING_FORMAT=MLN","FA_ADJUSTED=Adjusted","Sort=A","Dates=H","DateFormat=P","Fill=—","Direction=H","UseDPDF=Y")</f>
        <v>7269</v>
      </c>
      <c r="AS107" s="15">
        <f>_xll.BDH(C107,"EBITDA","FY 2021","FY 2021","Currency=USD","Period=FY","BEST_FPERIOD_OVERRIDE=FY","FILING_STATUS=MR","SCALING_FORMAT=MLN","FA_ADJUSTED=Adjusted","Sort=A","Dates=H","DateFormat=P","Fill=—","Direction=H","UseDPDF=Y")</f>
        <v>10599</v>
      </c>
      <c r="AT107" s="15">
        <f>_xll.BDH(C107,"EBITDA","FY 2022","FY 2022","Currency=USD","Period=FY","BEST_FPERIOD_OVERRIDE=FY","FILING_STATUS=MR","SCALING_FORMAT=MLN","FA_ADJUSTED=Adjusted","Sort=A","Dates=H","DateFormat=P","Fill=—","Direction=H","UseDPDF=Y")</f>
        <v>9919</v>
      </c>
      <c r="AU107" s="15" t="e">
        <f ca="1">+_xll.BDP($C107,AU$15,"BEST_FPERIOD_OVERRIDE="&amp;AU$16)</f>
        <v>#NAME?</v>
      </c>
      <c r="AV107" s="15" t="e">
        <f ca="1">+_xll.BDP($C107,AV$15,"BEST_FPERIOD_OVERRIDE="&amp;AV$16)</f>
        <v>#NAME?</v>
      </c>
      <c r="AW107" s="15" t="e">
        <f ca="1">+_xll.BDP($C107,AW$15,"BEST_FPERIOD_OVERRIDE="&amp;AW$16)</f>
        <v>#NAME?</v>
      </c>
      <c r="AX107" s="15" t="e">
        <f ca="1">+_xll.BDP($C107,AX$15,"BEST_FPERIOD_OVERRIDE="&amp;AX$16)</f>
        <v>#NAME?</v>
      </c>
      <c r="AZ107" s="25">
        <f t="shared" si="318"/>
        <v>0.52902818679007146</v>
      </c>
      <c r="BA107" s="25">
        <f t="shared" si="319"/>
        <v>0.45810978126289714</v>
      </c>
      <c r="BB107" s="25">
        <f t="shared" si="320"/>
        <v>-6.4156995943013495E-2</v>
      </c>
      <c r="BC107" s="25" t="e">
        <f t="shared" ca="1" si="321"/>
        <v>#NAME?</v>
      </c>
      <c r="BD107" s="25" t="e">
        <f t="shared" ca="1" si="322"/>
        <v>#NAME?</v>
      </c>
      <c r="BE107" s="25" t="e">
        <f t="shared" ca="1" si="323"/>
        <v>#NAME?</v>
      </c>
      <c r="BF107" s="25" t="e">
        <f t="shared" ca="1" si="360"/>
        <v>#NAME?</v>
      </c>
      <c r="BG107" s="25" t="e">
        <f t="shared" ca="1" si="324"/>
        <v>#NAME?</v>
      </c>
      <c r="BH107" s="25">
        <f t="shared" si="325"/>
        <v>8.3458977514167643E-2</v>
      </c>
      <c r="BJ107" s="25">
        <f t="shared" si="326"/>
        <v>0.26542348277594774</v>
      </c>
      <c r="BK107" s="25">
        <f t="shared" si="327"/>
        <v>0.32619816908992999</v>
      </c>
      <c r="BL107" s="25">
        <f t="shared" si="328"/>
        <v>0.35965388530709197</v>
      </c>
      <c r="BM107" s="25">
        <f t="shared" si="329"/>
        <v>0.37229290995758735</v>
      </c>
      <c r="BN107" s="25" t="e">
        <f t="shared" ca="1" si="330"/>
        <v>#NAME?</v>
      </c>
      <c r="BO107" s="25" t="e">
        <f t="shared" ca="1" si="331"/>
        <v>#NAME?</v>
      </c>
      <c r="BP107" s="25" t="e">
        <f t="shared" ca="1" si="331"/>
        <v>#NAME?</v>
      </c>
      <c r="BQ107" s="25" t="e">
        <f t="shared" ca="1" si="332"/>
        <v>#NAME?</v>
      </c>
      <c r="BR107" s="15">
        <f>_xll.BDH(C107,"EARN_FOR_COMMON","FY 2009","FY 2009","Currency=USD","Period=FY","BEST_FPERIOD_OVERRIDE=FY","FILING_STATUS=MR","SCALING_FORMAT=MLN","FA_ADJUSTED=Adjusted","Sort=A","Dates=H","DateFormat=P","Fill=—","Direction=H","UseDPDF=Y")</f>
        <v>1205.9327000000001</v>
      </c>
      <c r="BS107" s="15">
        <f>_xll.BDH(C107,"EARN_FOR_COMMON","FY 2019","FY 2019","Currency=USD","Period=FY","BEST_FPERIOD_OVERRIDE=FY","FILING_STATUS=MR","SCALING_FORMAT=MLN","FA_ADJUSTED=Adjusted","Sort=A","Dates=H","DateFormat=P","Fill=—","Direction=H","UseDPDF=Y")</f>
        <v>2672</v>
      </c>
      <c r="BT107" s="15">
        <f>_xll.BDH(C107,"EARN_FOR_COMMON","FY 2020","FY 2020","Currency=USD","Period=FY","BEST_FPERIOD_OVERRIDE=FY","FILING_STATUS=MR","SCALING_FORMAT=MLN","FA_ADJUSTED=Adjusted","Sort=A","Dates=H","DateFormat=P","Fill=—","Direction=H","UseDPDF=Y")</f>
        <v>3621</v>
      </c>
      <c r="BU107" s="15">
        <f>_xll.BDH(C107,"EARN_FOR_COMMON","FY 2021","FY 2021","Currency=USD","Period=FY","BEST_FPERIOD_OVERRIDE=FY","FILING_STATUS=MR","SCALING_FORMAT=MLN","FA_ADJUSTED=Adjusted","Sort=A","Dates=H","DateFormat=P","Fill=—","Direction=H","UseDPDF=Y")</f>
        <v>6173</v>
      </c>
      <c r="BV107" s="15">
        <f>_xll.BDH(C107,"EARN_FOR_COMMON","FY 2022","FY 2022","Currency=USD","Period=FY","BEST_FPERIOD_OVERRIDE=FY","FILING_STATUS=MR","SCALING_FORMAT=MLN","FA_ADJUSTED=Adjusted","Sort=A","Dates=H","DateFormat=P","Fill=—","Direction=H","UseDPDF=Y")</f>
        <v>5753.91</v>
      </c>
      <c r="BW107" s="15" t="e">
        <f ca="1">+_xll.BDP($C107,BW$15,"BEST_FPERIOD_OVERRIDE="&amp;BW$16)</f>
        <v>#NAME?</v>
      </c>
      <c r="BX107" s="15" t="e">
        <f ca="1">+_xll.BDP($C107,BX$15,"BEST_FPERIOD_OVERRIDE="&amp;BX$16)</f>
        <v>#NAME?</v>
      </c>
      <c r="BY107" s="15" t="e">
        <f ca="1">+_xll.BDP($C107,BY$15,"BEST_FPERIOD_OVERRIDE="&amp;BY$16)</f>
        <v>#NAME?</v>
      </c>
      <c r="BZ107" s="15" t="e">
        <f ca="1">+_xll.BDP($C107,BZ$15,"BEST_FPERIOD_OVERRIDE="&amp;BZ$16)</f>
        <v>#NAME?</v>
      </c>
      <c r="CB107" s="25">
        <f t="shared" si="333"/>
        <v>0.35516467065868262</v>
      </c>
      <c r="CC107" s="25">
        <f t="shared" si="334"/>
        <v>0.70477768572217614</v>
      </c>
      <c r="CD107" s="25">
        <f t="shared" si="335"/>
        <v>-6.7890814838814206E-2</v>
      </c>
      <c r="CE107" s="25" t="e">
        <f t="shared" ca="1" si="336"/>
        <v>#NAME?</v>
      </c>
      <c r="CF107" s="25" t="e">
        <f t="shared" ca="1" si="337"/>
        <v>#NAME?</v>
      </c>
      <c r="CG107" s="25" t="e">
        <f t="shared" ca="1" si="338"/>
        <v>#NAME?</v>
      </c>
      <c r="CH107" s="25" t="e">
        <f t="shared" ca="1" si="361"/>
        <v>#NAME?</v>
      </c>
      <c r="CI107" s="25" t="e">
        <f t="shared" ca="1" si="339"/>
        <v>#NAME?</v>
      </c>
      <c r="CJ107" s="25">
        <f t="shared" si="340"/>
        <v>8.280770692769801E-2</v>
      </c>
      <c r="CM107" s="25">
        <f t="shared" si="362"/>
        <v>0.149182066886271</v>
      </c>
      <c r="CN107" s="25">
        <f t="shared" si="363"/>
        <v>0.16249326871297792</v>
      </c>
      <c r="CO107" s="25">
        <f t="shared" si="364"/>
        <v>0.20946725483542586</v>
      </c>
      <c r="CP107" s="25">
        <f t="shared" si="365"/>
        <v>0.21596329242202453</v>
      </c>
      <c r="CQ107" s="25" t="e">
        <f t="shared" ca="1" si="366"/>
        <v>#NAME?</v>
      </c>
      <c r="CR107" s="25" t="e">
        <f t="shared" ca="1" si="367"/>
        <v>#NAME?</v>
      </c>
      <c r="CS107" s="25" t="e">
        <f t="shared" ca="1" si="368"/>
        <v>#NAME?</v>
      </c>
      <c r="CT107" s="15" t="e">
        <f t="shared" ca="1" si="369"/>
        <v>#NAME?</v>
      </c>
      <c r="CU107" s="25">
        <f>_xll.BDH($C107,"RETURN_ON_INV_CAPITAL","FY 2019","FY 2019","Currency=USD","Period=FY","BEST_FPERIOD_OVERRIDE=FY","FILING_STATUS=MR","FA_ADJUSTED=GAAP","Sort=A","Dates=H","DateFormat=P","Fill=—","Direction=H","UseDPDF=Y")/100</f>
        <v>5.2548999999999998E-2</v>
      </c>
      <c r="CV107" s="25">
        <f>_xll.BDH($C107,"RETURN_ON_INV_CAPITAL","FY 2020","FY 2020","Currency=USD","Period=FY","BEST_FPERIOD_OVERRIDE=FY","FILING_STATUS=MR","FA_ADJUSTED=GAAP","Sort=A","Dates=H","DateFormat=P","Fill=—","Direction=H","UseDPDF=Y")/100</f>
        <v>5.8624000000000002E-2</v>
      </c>
      <c r="CW107" s="25">
        <f>_xll.BDH($C107,"RETURN_ON_INV_CAPITAL","FY 2021","FY 2021","Currency=USD","Period=FY","BEST_FPERIOD_OVERRIDE=FY","FILING_STATUS=MR","FA_ADJUSTED=GAAP","Sort=A","Dates=H","DateFormat=P","Fill=—","Direction=H","UseDPDF=Y")/100</f>
        <v>9.4779000000000002E-2</v>
      </c>
      <c r="CX107" s="25">
        <f>_xll.BDH(C107,"RETURN_COM_EQY","FY 2022","FY 2022","Currency=USD","Period=FY","BEST_FPERIOD_OVERRIDE=FY","FILING_STATUS=MR","FA_ADJUSTED=GAAP","Sort=A","Dates=H","DateFormat=P","Fill=—","Direction=H","UseDPDF=Y")/100</f>
        <v>0.15729699999999999</v>
      </c>
      <c r="CZ107" s="15">
        <f>_xll.BDH($C107,"RETURN_COM_EQY","FY 2019","FY 2019","Currency=USD","Period=FY","BEST_FPERIOD_OVERRIDE=FY","FILING_STATUS=MR","FA_ADJUSTED=GAAP","Sort=A","Dates=H","DateFormat=P","Fill=—","Direction=H","UseDPDF=Y")/100</f>
        <v>0.103295</v>
      </c>
      <c r="DA107" s="15">
        <f>_xll.BDH($C107,"RETURN_COM_EQY","FY 2020","FY 2020","Currency=USD","Period=FY","BEST_FPERIOD_OVERRIDE=FY","FILING_STATUS=MR","FA_ADJUSTED=GAAP","Sort=A","Dates=H","DateFormat=P","Fill=—","Direction=H","UseDPDF=Y")/100</f>
        <v>0.10772</v>
      </c>
      <c r="DB107" s="15">
        <f>_xll.BDH($C107,"RETURN_COM_EQY","FY 2021","FY 2021","Currency=USD","Period=FY","BEST_FPERIOD_OVERRIDE=FY","FILING_STATUS=MR","FA_ADJUSTED=GAAP","Sort=A","Dates=H","DateFormat=P","Fill=—","Direction=H","UseDPDF=Y")/100</f>
        <v>0.15993000000000002</v>
      </c>
      <c r="DC107" s="25">
        <f>_xll.BDH(C107,"RETURN_COM_EQY","FY 2022","FY 2022","Currency=USD","Period=FY","BEST_FPERIOD_OVERRIDE=FY","FILING_STATUS=MR","FA_ADJUSTED=GAAP","Sort=A","Dates=H","DateFormat=P","Fill=—","Direction=H","UseDPDF=Y")</f>
        <v>15.729699999999999</v>
      </c>
      <c r="DD107" s="15" t="e">
        <f ca="1">(_xll.BDP(C107,"BEST_ROE","best_fperiod_override=23Y"))/100</f>
        <v>#NAME?</v>
      </c>
      <c r="DF107" s="25" t="e">
        <f ca="1">(_xll.BDP($C107,"BEST_DIV_YLD","best_fperiod_override=19Y"))/100</f>
        <v>#NAME?</v>
      </c>
      <c r="DG107" s="25" t="e">
        <f ca="1">(_xll.BDP($C107,"BEST_DIV_YLD","best_fperiod_override=20Y"))/100</f>
        <v>#NAME?</v>
      </c>
      <c r="DH107" s="25" t="e">
        <f ca="1">(_xll.BDP($C107,"BEST_DIV_YLD","best_fperiod_override=21Y"))/100</f>
        <v>#NAME?</v>
      </c>
      <c r="DI107" s="25" t="e">
        <f ca="1">(_xll.BDP($C107,"BEST_DIV_YLD","best_fperiod_override=22Y"))/100</f>
        <v>#NAME?</v>
      </c>
      <c r="DJ107" s="25" t="e">
        <f ca="1">(_xll.BDP($C107,"BEST_DIV_YLD","best_fperiod_override=23Y"))/100</f>
        <v>#NAME?</v>
      </c>
      <c r="DL107" s="48" t="e" cm="1">
        <f t="array" aca="1" ref="DL107" ca="1">_xll.BDP($C107,$DL$12)/1000</f>
        <v>#NAME?</v>
      </c>
      <c r="DM107" s="48" t="e" cm="1">
        <f t="array" aca="1" ref="DM107" ca="1">_xll.BDP($C107,$DL$13)*1000</f>
        <v>#NAME?</v>
      </c>
      <c r="DN107" s="48" t="e">
        <f t="shared" ca="1" si="341"/>
        <v>#NAME?</v>
      </c>
      <c r="DO107" s="48" t="e" cm="1">
        <f t="array" aca="1" ref="DO107" ca="1">_xll.BDP($C107,$DL$15)*1000</f>
        <v>#NAME?</v>
      </c>
      <c r="DQ107" s="15" t="e" cm="1">
        <f t="array" aca="1" ref="DQ107" ca="1">_xll.BDP(C107,"WACC")</f>
        <v>#NAME?</v>
      </c>
      <c r="DR107" s="15" t="e" cm="1">
        <f t="array" aca="1" ref="DR107" ca="1">_xll.BDP(C107,"WACC_COST_EQUITY")</f>
        <v>#NAME?</v>
      </c>
      <c r="DS107" s="15" t="e" cm="1">
        <f t="array" aca="1" ref="DS107" ca="1">_xll.BDP(C107,"WACC_COST_EQUITY")</f>
        <v>#NAME?</v>
      </c>
      <c r="DU107" s="15" t="e" cm="1">
        <f t="array" aca="1" ref="DU107" ca="1">_xll.BDP(C107,"BEST_PE_RATIO")</f>
        <v>#NAME?</v>
      </c>
      <c r="DV107" s="15" t="e" cm="1">
        <f t="array" aca="1" ref="DV107" ca="1">_xll.BDP(C107,"FIVE_YR_AVG_PRICE_EARNINGS")</f>
        <v>#NAME?</v>
      </c>
      <c r="DW107" s="15" t="e" cm="1">
        <f t="array" aca="1" ref="DW107" ca="1">_xll.BDP(C107,"10_YEAR_MOVING_AVERAGE_PE")</f>
        <v>#NAME?</v>
      </c>
      <c r="DY107" s="15" t="e" cm="1">
        <f t="array" aca="1" ref="DY107" ca="1">_xll.BDP(C107,"BEST_CUR_EV_TO_EBITDA")</f>
        <v>#NAME?</v>
      </c>
      <c r="DZ107" s="15" t="e" cm="1">
        <f t="array" aca="1" ref="DZ107" ca="1">_xll.BDP(C107,"FIVE_YEAR_AVG_EV_TO_T12_EBITDA")</f>
        <v>#NAME?</v>
      </c>
      <c r="EB107" s="15" t="e" cm="1">
        <f t="array" aca="1" ref="EB107" ca="1">_xll.BDP(C107,"BEST_PX_BPS_RATIO")</f>
        <v>#NAME?</v>
      </c>
      <c r="EC107" s="15" t="e" cm="1">
        <f t="array" aca="1" ref="EC107" ca="1">_xll.BDP(C107,"FIVE_YEAR_AVG_PRICE_BOOK")</f>
        <v>#NAME?</v>
      </c>
      <c r="ED107" s="15" t="e" cm="1">
        <f t="array" aca="1" ref="ED107" ca="1">_xll.BDP(C107,"EV_TO_T12M_SALES")</f>
        <v>#NAME?</v>
      </c>
      <c r="EE107" s="15" t="e" cm="1">
        <f t="array" aca="1" ref="EE107" ca="1">_xll.BDP(C107,"AVERAGE_EV_TO_T12M_SALES")</f>
        <v>#NAME?</v>
      </c>
      <c r="EF107" s="15" t="e">
        <f ca="1">_xll.BDP(C107,"BEST_CURRENT_EV_BEST_SALES","best_fperiod_override=23Y")</f>
        <v>#NAME?</v>
      </c>
      <c r="EH107" s="15" t="e" cm="1">
        <f t="array" aca="1" ref="EH107" ca="1">_xll.BDP(C107,"CF_FREE_CASH_FLOW")</f>
        <v>#NAME?</v>
      </c>
      <c r="EI107" s="15" t="e" cm="1">
        <f t="array" aca="1" ref="EI107" ca="1">_xll.BDP(C107,"FREE_CASH_FLOW_YIELD")/100</f>
        <v>#NAME?</v>
      </c>
      <c r="EJ107" s="15" t="e" cm="1">
        <f t="array" aca="1" ref="EJ107" ca="1">_xll.BDP(C107,"TRAIL_12M_FREE_CASH_FLOW_PER_SH")</f>
        <v>#NAME?</v>
      </c>
      <c r="EL107" s="15" t="e" cm="1">
        <f t="array" aca="1" ref="EL107" ca="1">_xll.BDP(C107,"CF_CASH_FROM_OPER")</f>
        <v>#NAME?</v>
      </c>
      <c r="EM107" s="15" t="e" cm="1">
        <f t="array" aca="1" ref="EM107" ca="1">_xll.BDP(C107,"CF_CASH_FROM_INV_ACT")</f>
        <v>#NAME?</v>
      </c>
      <c r="EN107" s="15" t="e" cm="1">
        <f t="array" aca="1" ref="EN107" ca="1">_xll.BDP(C107,"CF_CASH_FROM_FNC_ACT")</f>
        <v>#NAME?</v>
      </c>
      <c r="EP107" s="15" t="e" cm="1">
        <f t="array" aca="1" ref="EP107" ca="1">_xll.BDP(C107,"TOT_ANALYST_REC")</f>
        <v>#NAME?</v>
      </c>
      <c r="EQ107" s="15" t="e" cm="1">
        <f t="array" aca="1" ref="EQ107" ca="1">_xll.BDP(C107,"TOT_BUY_REC")</f>
        <v>#NAME?</v>
      </c>
      <c r="ER107" s="15" t="e" cm="1">
        <f t="array" aca="1" ref="ER107" ca="1">_xll.BDP(C107,"TOT_HOLD_REC")</f>
        <v>#NAME?</v>
      </c>
      <c r="ES107" s="15" t="e" cm="1">
        <f t="array" aca="1" ref="ES107" ca="1">_xll.BDP(C107,"TOT_SELL_REC")</f>
        <v>#NAME?</v>
      </c>
      <c r="ET107" s="15" t="e" cm="1">
        <f t="array" aca="1" ref="ET107" ca="1">_xll.BDP(C107,"EQY_REC_CONS")</f>
        <v>#NAME?</v>
      </c>
      <c r="EV107" s="15" t="e" cm="1">
        <f t="array" aca="1" ref="EV107" ca="1">_xll.BDP(C107,"BEST_TARGET_HI")</f>
        <v>#NAME?</v>
      </c>
      <c r="EW107" s="15" t="e" cm="1">
        <f t="array" aca="1" ref="EW107" ca="1">_xll.BDP(C107,"BEST_TARGET_LO")</f>
        <v>#NAME?</v>
      </c>
      <c r="EX107" s="15" t="e" cm="1">
        <f t="array" aca="1" ref="EX107" ca="1">_xll.BDP(C107,"BEST_TARGET_MEDIAN")</f>
        <v>#NAME?</v>
      </c>
      <c r="EZ107" s="15" t="e" cm="1">
        <f t="array" aca="1" ref="EZ107" ca="1">_xll.BDP(C107,"BEST_TARGET_1WK_CHG")</f>
        <v>#NAME?</v>
      </c>
      <c r="FA107" s="15" t="e" cm="1">
        <f t="array" aca="1" ref="FA107" ca="1">_xll.BDP(C107,"BEST_TARGET_4WK_CHG")</f>
        <v>#NAME?</v>
      </c>
      <c r="FB107" s="15" t="e" cm="1">
        <f t="array" aca="1" ref="FB107" ca="1">_xll.BDP(C107,"BEST_TARGET_3MO_CHG")</f>
        <v>#NAME?</v>
      </c>
      <c r="FC107" s="15" t="e" cm="1">
        <f t="array" aca="1" ref="FC107" ca="1">_xll.BDP(C107,"BEST_TARGET_6MO_CHG")</f>
        <v>#NAME?</v>
      </c>
      <c r="FE107" s="15" t="e" cm="1">
        <f t="array" aca="1" ref="FE107" ca="1">_xll.BDP(C107,"ANNOUNCEMENT_DT")</f>
        <v>#NAME?</v>
      </c>
      <c r="FF107" s="15" t="e" cm="1">
        <f t="array" aca="1" ref="FF107" ca="1">_xll.BDP(C107,"EXPECTED_REPORT_DT")</f>
        <v>#NAME?</v>
      </c>
      <c r="FG107" s="15" t="e" cm="1">
        <f t="array" aca="1" ref="FG107" ca="1">_xll.BDP(C107,"EARNINGS_RELATED_IMPLIED_MOVE")</f>
        <v>#NAME?</v>
      </c>
      <c r="FI107" s="15" t="e" cm="1">
        <f t="array" aca="1" ref="FI107" ca="1">_xll.BDP(C107,"SALES_SURPRISE_LAST_QTR")</f>
        <v>#NAME?</v>
      </c>
      <c r="FJ107" s="15" t="e" cm="1">
        <f t="array" aca="1" ref="FJ107" ca="1">_xll.BDP(C107,"EPS_SURPRISE_LAST_QTR")</f>
        <v>#NAME?</v>
      </c>
      <c r="FL107" s="15" t="e">
        <f ca="1">(_xll.BDP(C107,"VOLUME_AVG_5D"))/1000</f>
        <v>#NAME?</v>
      </c>
      <c r="FM107" s="15" t="e">
        <f ca="1">(_xll.BDP(C107,"VOLUME_AVG_3M"))/1000</f>
        <v>#NAME?</v>
      </c>
      <c r="FN107" s="15" t="e">
        <f ca="1">(_xll.BDP(C107,"VOLUME_AVG_6M"))/1000</f>
        <v>#NAME?</v>
      </c>
      <c r="FP107" s="15" t="e" cm="1">
        <f t="array" aca="1" ref="FP107" ca="1">_xll.BDP(C107,"CIE_DES")</f>
        <v>#NAME?</v>
      </c>
      <c r="FQ107" s="15" t="s">
        <v>932</v>
      </c>
      <c r="FS107" s="15" t="e" cm="1">
        <f t="array" aca="1" ref="FS107" ca="1">_xll.BDP(C107,"HIGH_52WEEK")</f>
        <v>#NAME?</v>
      </c>
      <c r="FT107" s="15" t="e" cm="1">
        <f t="array" aca="1" ref="FT107" ca="1">_xll.BDP(C107,"LOW_52WEEK")</f>
        <v>#NAME?</v>
      </c>
      <c r="FV107" s="15" t="e" cm="1">
        <f t="array" aca="1" ref="FV107" ca="1">_xll.BDP(C107,"CHG_PCT_WTD")</f>
        <v>#NAME?</v>
      </c>
      <c r="FW107" s="15" t="e" cm="1">
        <f t="array" aca="1" ref="FW107" ca="1">_xll.BDP(C107,"CHG_PCT_MTD")</f>
        <v>#NAME?</v>
      </c>
      <c r="FX107" s="15" t="e" cm="1">
        <f t="array" aca="1" ref="FX107" ca="1">_xll.BDP(C107,"CHG_PCT_YTD")</f>
        <v>#NAME?</v>
      </c>
      <c r="FY107" s="15" t="e" cm="1">
        <f t="array" aca="1" ref="FY107" ca="1">_xll.BDP(C107,"CHG_PCT_1YR")</f>
        <v>#NAME?</v>
      </c>
      <c r="GA107" s="15" t="e">
        <f ca="1">_xll.BDP($C107,"BEST_NET_DEBT","best_fperiod_override=19Y")</f>
        <v>#NAME?</v>
      </c>
      <c r="GB107" s="15" t="e">
        <f ca="1">_xll.BDP($C107,"BEST_NET_DEBT","best_fperiod_override=20Y")</f>
        <v>#NAME?</v>
      </c>
      <c r="GC107" s="15" t="e">
        <f ca="1">_xll.BDP($C107,"BEST_NET_DEBT","best_fperiod_override=21Y")</f>
        <v>#NAME?</v>
      </c>
      <c r="GD107" s="15" t="e">
        <f ca="1">_xll.BDP($C107,"BEST_NET_DEBT","best_fperiod_override=22Y")</f>
        <v>#NAME?</v>
      </c>
      <c r="GE107" s="15" t="e">
        <f ca="1">_xll.BDP($C107,"BEST_NET_DEBT","best_fperiod_override=23Y")</f>
        <v>#NAME?</v>
      </c>
      <c r="GG107" s="15" t="e">
        <f t="shared" ca="1" si="342"/>
        <v>#NAME?</v>
      </c>
      <c r="GH107" s="15" t="e">
        <f t="shared" ca="1" si="343"/>
        <v>#NAME?</v>
      </c>
      <c r="GI107" s="15" t="e">
        <f t="shared" ca="1" si="344"/>
        <v>#NAME?</v>
      </c>
      <c r="GJ107" s="15" t="e">
        <f t="shared" ca="1" si="345"/>
        <v>#NAME?</v>
      </c>
      <c r="GK107" s="15" t="e">
        <f t="shared" ca="1" si="346"/>
        <v>#NAME?</v>
      </c>
      <c r="GM107" s="15" t="e" cm="1">
        <f t="array" aca="1" ref="GM107" ca="1">_xll.BDP(C107,"NET_DEBT_TO_EBITDA")</f>
        <v>#NAME?</v>
      </c>
      <c r="GN107" s="15" t="e" cm="1">
        <f t="array" aca="1" ref="GN107" ca="1">_xll.BDP(C107,"EBIT_TO_INT_EXP")</f>
        <v>#NAME?</v>
      </c>
      <c r="GO107" s="15" t="e" cm="1">
        <f t="array" aca="1" ref="GO107" ca="1">_xll.BDP(C107,"TOT_DEBT_TO_TOT_EQY")</f>
        <v>#NAME?</v>
      </c>
      <c r="GP107" s="15" t="e" cm="1">
        <f t="array" aca="1" ref="GP107" ca="1">_xll.BDP(C107,"TOT_DEBT_TO_TOT_ASSET")</f>
        <v>#NAME?</v>
      </c>
      <c r="GQ107" s="15" t="e" cm="1">
        <f t="array" aca="1" ref="GQ107" ca="1">_xll.BDP(C107,"ALTMAN_Z_SCORE")</f>
        <v>#NAME?</v>
      </c>
      <c r="GR107" s="15" t="e" cm="1">
        <f t="array" aca="1" ref="GR107" ca="1">_xll.BDP(C107,"CASH_%_CURRENT_MARKET_CAP")</f>
        <v>#NAME?</v>
      </c>
      <c r="GS107" s="15" t="e" cm="1">
        <f t="array" aca="1" ref="GS107" ca="1">_xll.BDP(C107,"CASH_TO_TOT_ASSET")</f>
        <v>#NAME?</v>
      </c>
      <c r="GU107" s="15" t="e" cm="1">
        <f t="array" aca="1" ref="GU107" ca="1">_xll.BDP(C107,"BOARD_SIZE")</f>
        <v>#NAME?</v>
      </c>
      <c r="GV107" s="15" t="e" cm="1">
        <f t="array" aca="1" ref="GV107" ca="1">_xll.BDP(C107,"PCT_INDEPENDENT_DIRECTORS")</f>
        <v>#NAME?</v>
      </c>
      <c r="GW107" s="15" t="e" cm="1">
        <f t="array" aca="1" ref="GW107" ca="1">_xll.BDP(C107,"BOARD_MEETING_ATTENDANCE_PCT")</f>
        <v>#NAME?</v>
      </c>
      <c r="GX107" s="15" t="e" cm="1">
        <f t="array" aca="1" ref="GX107" ca="1">_xll.BDP(C107,"BOARD_MEETINGS_PER_YR")</f>
        <v>#NAME?</v>
      </c>
      <c r="GY107" s="15" t="e" cm="1">
        <f t="array" aca="1" ref="GY107" ca="1">_xll.BDP(C107,"NUMBER_OF_WOMEN_ON_BOARD")</f>
        <v>#NAME?</v>
      </c>
      <c r="GZ107" s="15" t="e" cm="1">
        <f t="array" aca="1" ref="GZ107" ca="1">_xll.BDP(C107,"BOARD_AVERAGE_TENURE")</f>
        <v>#NAME?</v>
      </c>
      <c r="HA107" s="15" t="e" cm="1">
        <f t="array" aca="1" ref="HA107" ca="1">_xll.BDP(C107,"BOARD_AVERAGE_AGE")</f>
        <v>#NAME?</v>
      </c>
      <c r="HC107" s="15" t="e" cm="1">
        <f t="array" aca="1" ref="HC107" ca="1">_xll.BDP(C107,"TOT_COMP_AW_TO_CEO_&amp;_EQUIV")</f>
        <v>#NAME?</v>
      </c>
      <c r="HD107" s="15" t="e" cm="1">
        <f t="array" aca="1" ref="HD107" ca="1">_xll.BDP(C107,"TOT_COMPENSATION_AW_TO_EXECS")</f>
        <v>#NAME?</v>
      </c>
      <c r="HE107" s="15" t="e" cm="1">
        <f t="array" aca="1" ref="HE107" ca="1">_xll.BDP(C107,"CF_STOCK_BASED_COMPENSATION")</f>
        <v>#NAME?</v>
      </c>
      <c r="HF107" s="15" t="e" cm="1">
        <f t="array" aca="1" ref="HF107" ca="1">_xll.BDP(C107,"AVERAGE_BOD_TOTAL_COMPENSATION")</f>
        <v>#NAME?</v>
      </c>
      <c r="HH107" s="15" t="e" cm="1">
        <f t="array" aca="1" ref="HH107" ca="1">_xll.BDP(C107,"ISS_QUALITYSCORE")</f>
        <v>#NAME?</v>
      </c>
      <c r="HK107" s="15" t="e" cm="1">
        <f t="array" aca="1" ref="HK107" ca="1">_xll.BDP(C107,"EQY_SH_OUT")</f>
        <v>#NAME?</v>
      </c>
      <c r="HL107" s="15" t="e">
        <f t="shared" ca="1" si="347"/>
        <v>#NAME?</v>
      </c>
      <c r="HN107" s="15">
        <v>8.5</v>
      </c>
      <c r="HO107" s="15">
        <v>2</v>
      </c>
      <c r="HP107" s="39" t="e">
        <f t="shared" ca="1" si="348"/>
        <v>#NAME?</v>
      </c>
      <c r="HQ107" s="15" t="e">
        <f t="shared" ca="1" si="349"/>
        <v>#NAME?</v>
      </c>
      <c r="HS107" s="15" t="e">
        <f t="shared" ca="1" si="370"/>
        <v>#NAME?</v>
      </c>
      <c r="HU107" s="15" t="e">
        <f t="shared" ca="1" si="350"/>
        <v>#NAME?</v>
      </c>
      <c r="HW107" s="15" t="e">
        <f t="shared" ca="1" si="371"/>
        <v>#NAME?</v>
      </c>
      <c r="HY107" s="39" t="e">
        <f t="shared" ca="1" si="351"/>
        <v>#NAME?</v>
      </c>
      <c r="IA107" s="15" t="e">
        <f t="shared" ca="1" si="352"/>
        <v>#NAME?</v>
      </c>
      <c r="IB107" s="15" t="e">
        <f t="shared" ca="1" si="353"/>
        <v>#NAME?</v>
      </c>
      <c r="IC107" s="15" t="e">
        <f t="shared" ca="1" si="354"/>
        <v>#NAME?</v>
      </c>
      <c r="ID107" s="15" t="e">
        <f t="shared" ca="1" si="355"/>
        <v>#NAME?</v>
      </c>
      <c r="IE107" s="39" t="e">
        <f t="shared" ca="1" si="356"/>
        <v>#NAME?</v>
      </c>
      <c r="IF107" s="39">
        <f t="shared" si="357"/>
        <v>8.280770692769801</v>
      </c>
      <c r="IG107" s="39" t="e">
        <f t="shared" ca="1" si="358"/>
        <v>#NAME?</v>
      </c>
      <c r="II107" s="15">
        <f t="shared" si="372"/>
        <v>88</v>
      </c>
    </row>
    <row r="108" spans="1:243">
      <c r="A108" s="15">
        <f t="shared" si="373"/>
        <v>88</v>
      </c>
      <c r="B108" s="15" t="s">
        <v>180</v>
      </c>
      <c r="C108" s="15" t="s">
        <v>574</v>
      </c>
      <c r="D108" s="15" t="s">
        <v>179</v>
      </c>
      <c r="E108" s="15" t="str">
        <f t="shared" si="306"/>
        <v>DISB34</v>
      </c>
      <c r="F108" s="15">
        <f t="shared" si="307"/>
        <v>88</v>
      </c>
      <c r="G108" s="15" t="str">
        <f t="shared" si="308"/>
        <v>Walt Disney Co/The</v>
      </c>
      <c r="H108" s="24">
        <v>4.8228000000000002E-4</v>
      </c>
      <c r="I108" s="15" t="e" cm="1">
        <f t="array" aca="1" ref="I108" ca="1">_xll.BDP(C108,"GICS_SECTOR_NAME")</f>
        <v>#NAME?</v>
      </c>
      <c r="J108" s="15" t="e">
        <f t="shared" ca="1" si="309"/>
        <v>#NAME?</v>
      </c>
      <c r="K108" s="46" t="e" cm="1">
        <f t="array" aca="1" ref="K108" ca="1">_xll.BDP(C108,"BEST_PE_RATIO")</f>
        <v>#NAME?</v>
      </c>
      <c r="L108" s="46" t="e" cm="1">
        <f t="array" aca="1" ref="L108" ca="1">_xll.BDP(C108,"px_last")</f>
        <v>#NAME?</v>
      </c>
      <c r="M108" s="15" t="e" cm="1">
        <f t="array" aca="1" ref="M108" ca="1">_xll.BDP(C108,"COUNTRY_FULL_NAME")</f>
        <v>#NAME?</v>
      </c>
      <c r="N108" s="15" t="e" cm="1">
        <f t="array" aca="1" ref="N108" ca="1">_xll.BDP(C108,"px_last")</f>
        <v>#NAME?</v>
      </c>
      <c r="O108" s="15" t="e" cm="1">
        <f t="array" aca="1" ref="O108" ca="1">_xll.BDP(C108,"CRNCY")</f>
        <v>#NAME?</v>
      </c>
      <c r="Q108" s="15" t="e" cm="1">
        <f t="array" aca="1" ref="Q108" ca="1">_xll.BDP(C108,"GICS_SECTOR_NAME")</f>
        <v>#NAME?</v>
      </c>
      <c r="R108" s="15" t="e" cm="1">
        <f t="array" aca="1" ref="R108" ca="1">_xll.BDP(C108,"GICS_INDUSTRY_NAME")</f>
        <v>#NAME?</v>
      </c>
      <c r="S108" s="15" t="e" cm="1">
        <f t="array" aca="1" ref="S108" ca="1">_xll.BDP(C108,"GICS_INDUSTRY_GROUP_NAME")</f>
        <v>#NAME?</v>
      </c>
      <c r="T108" s="15" t="e" cm="1">
        <f t="array" aca="1" ref="T108" ca="1">_xll.BDP(C108,"GICS_SUB_INDUSTRY_NAME")</f>
        <v>#NAME?</v>
      </c>
      <c r="U108" s="15" t="s">
        <v>1521</v>
      </c>
      <c r="V108" s="15">
        <f>_xll.BDH(C108,"SALES_REV_TURN","FY 2009","FY 2009","Currency=USD","Period=FY","BEST_FPERIOD_OVERRIDE=FY","FILING_STATUS=MR","SCALING_FORMAT=MLN","FA_ADJUSTED=Adjusted","Sort=A","Dates=H","DateFormat=P","Fill=—","Direction=H","UseDPDF=Y")</f>
        <v>36149</v>
      </c>
      <c r="W108" s="15">
        <f>_xll.BDH(C108,"SALES_REV_TURN","FY 2019","FY 2019","Currency=USD","Period=FY","BEST_FPERIOD_OVERRIDE=FY","FILING_STATUS=MR","SCALING_FORMAT=MLN","FA_ADJUSTED=Adjusted","Sort=A","Dates=H","DateFormat=P","Fill=—","Direction=H","UseDPDF=Y")</f>
        <v>69607</v>
      </c>
      <c r="X108" s="15">
        <f>_xll.BDH(C108,"SALES_REV_TURN","FY 2020","FY 2020","Currency=USD","Period=FY","BEST_FPERIOD_OVERRIDE=FY","FILING_STATUS=MR","SCALING_FORMAT=MLN","FA_ADJUSTED=Adjusted","Sort=A","Dates=H","DateFormat=P","Fill=—","Direction=H","UseDPDF=Y")</f>
        <v>65388</v>
      </c>
      <c r="Y108" s="15">
        <f>_xll.BDH(C108,"SALES_REV_TURN","FY 2021","FY 2021","Currency=USD","Period=FY","BEST_FPERIOD_OVERRIDE=FY","FILING_STATUS=MR","SCALING_FORMAT=MLN","FA_ADJUSTED=Adjusted","Sort=A","Dates=H","DateFormat=P","Fill=—","Direction=H","UseDPDF=Y")</f>
        <v>67418</v>
      </c>
      <c r="Z108" s="15">
        <f>_xll.BDH(C108,"SALES_REV_TURN","FY 2022","FY 2022","Currency=USD","Period=FY","BEST_FPERIOD_OVERRIDE=FY","FILING_STATUS=MR","SCALING_FORMAT=MLN","FA_ADJUSTED=Adjusted","Sort=A","Dates=H","DateFormat=P","Fill=—","Direction=H","UseDPDF=Y")</f>
        <v>83745</v>
      </c>
      <c r="AA108" s="15" t="e">
        <f ca="1">+_xll.BDP($C108,AA$15,"BEST_FPERIOD_OVERRIDE="&amp;AA$16)</f>
        <v>#NAME?</v>
      </c>
      <c r="AB108" s="15" t="e">
        <f ca="1">+_xll.BDP($C108,AB$15,"BEST_FPERIOD_OVERRIDE="&amp;AB$16)</f>
        <v>#NAME?</v>
      </c>
      <c r="AC108" s="15" t="e">
        <f ca="1">+_xll.BDP($C108,AC$15,"BEST_FPERIOD_OVERRIDE="&amp;AC$16)</f>
        <v>#NAME?</v>
      </c>
      <c r="AD108" s="15" t="e">
        <f ca="1">+_xll.BDP($C108,AD$15,"BEST_FPERIOD_OVERRIDE="&amp;AD$16)</f>
        <v>#NAME?</v>
      </c>
      <c r="AF108" s="25">
        <f t="shared" si="310"/>
        <v>-6.0611720085623544E-2</v>
      </c>
      <c r="AG108" s="25">
        <f t="shared" si="311"/>
        <v>3.1045451764849741E-2</v>
      </c>
      <c r="AH108" s="25">
        <f t="shared" si="312"/>
        <v>0.24217568008543711</v>
      </c>
      <c r="AI108" s="25" t="e">
        <f t="shared" ca="1" si="313"/>
        <v>#NAME?</v>
      </c>
      <c r="AJ108" s="25" t="e">
        <f t="shared" ca="1" si="314"/>
        <v>#NAME?</v>
      </c>
      <c r="AK108" s="25" t="e">
        <f t="shared" ca="1" si="315"/>
        <v>#NAME?</v>
      </c>
      <c r="AL108" s="25" t="e">
        <f t="shared" ca="1" si="359"/>
        <v>#NAME?</v>
      </c>
      <c r="AM108" s="25" t="e">
        <f t="shared" ca="1" si="316"/>
        <v>#NAME?</v>
      </c>
      <c r="AN108" s="25">
        <f t="shared" si="317"/>
        <v>6.7715783847786426E-2</v>
      </c>
      <c r="AP108" s="15">
        <f>_xll.BDH(C108,"EBITDA","FY 2009","FY 2009","Currency=USD","Period=FY","BEST_FPERIOD_OVERRIDE=FY","FILING_STATUS=MR","SCALING_FORMAT=MLN","FA_ADJUSTED=Adjusted","Sort=A","Dates=H","DateFormat=P","Fill=—","Direction=H","UseDPDF=Y")</f>
        <v>7328</v>
      </c>
      <c r="AQ108" s="15">
        <f>_xll.BDH(C108,"EBITDA","FY 2019","FY 2019","Currency=USD","Period=FY","BEST_FPERIOD_OVERRIDE=FY","FILING_STATUS=MR","SCALING_FORMAT=MLN","FA_ADJUSTED=Adjusted","Sort=A","Dates=H","DateFormat=P","Fill=—","Direction=H","UseDPDF=Y")</f>
        <v>15997</v>
      </c>
      <c r="AR108" s="15">
        <f>_xll.BDH(C108,"EBITDA","FY 2020","FY 2020","Currency=USD","Period=FY","BEST_FPERIOD_OVERRIDE=FY","FILING_STATUS=MR","SCALING_FORMAT=MLN","FA_ADJUSTED=Adjusted","Sort=A","Dates=H","DateFormat=P","Fill=—","Direction=H","UseDPDF=Y")</f>
        <v>10038</v>
      </c>
      <c r="AS108" s="15">
        <f>_xll.BDH(C108,"EBITDA","FY 2021","FY 2021","Currency=USD","Period=FY","BEST_FPERIOD_OVERRIDE=FY","FILING_STATUS=MR","SCALING_FORMAT=MLN","FA_ADJUSTED=Adjusted","Sort=A","Dates=H","DateFormat=P","Fill=—","Direction=H","UseDPDF=Y")</f>
        <v>9623</v>
      </c>
      <c r="AT108" s="15">
        <f>_xll.BDH(C108,"EBITDA","FY 2022","FY 2022","Currency=USD","Period=FY","BEST_FPERIOD_OVERRIDE=FY","FILING_STATUS=MR","SCALING_FORMAT=MLN","FA_ADJUSTED=Adjusted","Sort=A","Dates=H","DateFormat=P","Fill=—","Direction=H","UseDPDF=Y")</f>
        <v>14419</v>
      </c>
      <c r="AU108" s="15" t="e">
        <f ca="1">+_xll.BDP($C108,AU$15,"BEST_FPERIOD_OVERRIDE="&amp;AU$16)</f>
        <v>#NAME?</v>
      </c>
      <c r="AV108" s="15" t="e">
        <f ca="1">+_xll.BDP($C108,AV$15,"BEST_FPERIOD_OVERRIDE="&amp;AV$16)</f>
        <v>#NAME?</v>
      </c>
      <c r="AW108" s="15" t="e">
        <f ca="1">+_xll.BDP($C108,AW$15,"BEST_FPERIOD_OVERRIDE="&amp;AW$16)</f>
        <v>#NAME?</v>
      </c>
      <c r="AX108" s="15" t="e">
        <f ca="1">+_xll.BDP($C108,AX$15,"BEST_FPERIOD_OVERRIDE="&amp;AX$16)</f>
        <v>#NAME?</v>
      </c>
      <c r="AZ108" s="25">
        <f t="shared" si="318"/>
        <v>-0.3725073451272114</v>
      </c>
      <c r="BA108" s="25">
        <f t="shared" si="319"/>
        <v>-4.1342896991432565E-2</v>
      </c>
      <c r="BB108" s="25">
        <f t="shared" si="320"/>
        <v>0.49838927569365055</v>
      </c>
      <c r="BC108" s="25" t="e">
        <f t="shared" ca="1" si="321"/>
        <v>#NAME?</v>
      </c>
      <c r="BD108" s="25" t="e">
        <f t="shared" ca="1" si="322"/>
        <v>#NAME?</v>
      </c>
      <c r="BE108" s="25" t="e">
        <f t="shared" ca="1" si="323"/>
        <v>#NAME?</v>
      </c>
      <c r="BF108" s="25" t="e">
        <f t="shared" ca="1" si="360"/>
        <v>#NAME?</v>
      </c>
      <c r="BG108" s="25" t="e">
        <f t="shared" ca="1" si="324"/>
        <v>#NAME?</v>
      </c>
      <c r="BH108" s="25">
        <f t="shared" si="325"/>
        <v>8.119818608158802E-2</v>
      </c>
      <c r="BJ108" s="25">
        <f t="shared" si="326"/>
        <v>0.22981884005918946</v>
      </c>
      <c r="BK108" s="25">
        <f t="shared" si="327"/>
        <v>0.15351440631308497</v>
      </c>
      <c r="BL108" s="25">
        <f t="shared" si="328"/>
        <v>0.14273636120917263</v>
      </c>
      <c r="BM108" s="25">
        <f t="shared" si="329"/>
        <v>0.17217744342945848</v>
      </c>
      <c r="BN108" s="25" t="e">
        <f t="shared" ca="1" si="330"/>
        <v>#NAME?</v>
      </c>
      <c r="BO108" s="25" t="e">
        <f t="shared" ca="1" si="331"/>
        <v>#NAME?</v>
      </c>
      <c r="BP108" s="25" t="e">
        <f t="shared" ca="1" si="331"/>
        <v>#NAME?</v>
      </c>
      <c r="BQ108" s="25" t="e">
        <f t="shared" ca="1" si="332"/>
        <v>#NAME?</v>
      </c>
      <c r="BR108" s="15">
        <f>_xll.BDH(C108,"EARN_FOR_COMMON","FY 2009","FY 2009","Currency=USD","Period=FY","BEST_FPERIOD_OVERRIDE=FY","FILING_STATUS=MR","SCALING_FORMAT=MLN","FA_ADJUSTED=Adjusted","Sort=A","Dates=H","DateFormat=P","Fill=—","Direction=H","UseDPDF=Y")</f>
        <v>3404.5</v>
      </c>
      <c r="BS108" s="15">
        <f>_xll.BDH(C108,"EARN_FOR_COMMON","FY 2019","FY 2019","Currency=USD","Period=FY","BEST_FPERIOD_OVERRIDE=FY","FILING_STATUS=MR","SCALING_FORMAT=MLN","FA_ADJUSTED=Adjusted","Sort=A","Dates=H","DateFormat=P","Fill=—","Direction=H","UseDPDF=Y")</f>
        <v>8359.5400000000009</v>
      </c>
      <c r="BT108" s="15">
        <f>_xll.BDH(C108,"EARN_FOR_COMMON","FY 2020","FY 2020","Currency=USD","Period=FY","BEST_FPERIOD_OVERRIDE=FY","FILING_STATUS=MR","SCALING_FORMAT=MLN","FA_ADJUSTED=Adjusted","Sort=A","Dates=H","DateFormat=P","Fill=—","Direction=H","UseDPDF=Y")</f>
        <v>6678.4407000000001</v>
      </c>
      <c r="BU108" s="15">
        <f>_xll.BDH(C108,"EARN_FOR_COMMON","FY 2021","FY 2021","Currency=USD","Period=FY","BEST_FPERIOD_OVERRIDE=FY","FILING_STATUS=MR","SCALING_FORMAT=MLN","FA_ADJUSTED=Adjusted","Sort=A","Dates=H","DateFormat=P","Fill=—","Direction=H","UseDPDF=Y")</f>
        <v>2371.7669999999998</v>
      </c>
      <c r="BV108" s="15">
        <f>_xll.BDH(C108,"EARN_FOR_COMMON","FY 2022","FY 2022","Currency=USD","Period=FY","BEST_FPERIOD_OVERRIDE=FY","FILING_STATUS=MR","SCALING_FORMAT=MLN","FA_ADJUSTED=Adjusted","Sort=A","Dates=H","DateFormat=P","Fill=—","Direction=H","UseDPDF=Y")</f>
        <v>3648</v>
      </c>
      <c r="BW108" s="15" t="e">
        <f ca="1">+_xll.BDP($C108,BW$15,"BEST_FPERIOD_OVERRIDE="&amp;BW$16)</f>
        <v>#NAME?</v>
      </c>
      <c r="BX108" s="15" t="e">
        <f ca="1">+_xll.BDP($C108,BX$15,"BEST_FPERIOD_OVERRIDE="&amp;BX$16)</f>
        <v>#NAME?</v>
      </c>
      <c r="BY108" s="15" t="e">
        <f ca="1">+_xll.BDP($C108,BY$15,"BEST_FPERIOD_OVERRIDE="&amp;BY$16)</f>
        <v>#NAME?</v>
      </c>
      <c r="BZ108" s="15" t="e">
        <f ca="1">+_xll.BDP($C108,BZ$15,"BEST_FPERIOD_OVERRIDE="&amp;BZ$16)</f>
        <v>#NAME?</v>
      </c>
      <c r="CB108" s="25">
        <f t="shared" si="333"/>
        <v>-0.20109949829775331</v>
      </c>
      <c r="CC108" s="25">
        <f t="shared" si="334"/>
        <v>-0.64486216071365288</v>
      </c>
      <c r="CD108" s="25">
        <f t="shared" si="335"/>
        <v>0.53809375035574747</v>
      </c>
      <c r="CE108" s="25" t="e">
        <f t="shared" ca="1" si="336"/>
        <v>#NAME?</v>
      </c>
      <c r="CF108" s="25" t="e">
        <f t="shared" ca="1" si="337"/>
        <v>#NAME?</v>
      </c>
      <c r="CG108" s="25" t="e">
        <f t="shared" ca="1" si="338"/>
        <v>#NAME?</v>
      </c>
      <c r="CH108" s="25" t="e">
        <f t="shared" ca="1" si="361"/>
        <v>#NAME?</v>
      </c>
      <c r="CI108" s="25" t="e">
        <f t="shared" ca="1" si="339"/>
        <v>#NAME?</v>
      </c>
      <c r="CJ108" s="25">
        <f t="shared" si="340"/>
        <v>9.3988871420426667E-2</v>
      </c>
      <c r="CM108" s="25">
        <f t="shared" si="362"/>
        <v>0.12009625468702861</v>
      </c>
      <c r="CN108" s="25">
        <f t="shared" si="363"/>
        <v>0.10213557074692604</v>
      </c>
      <c r="CO108" s="25">
        <f t="shared" si="364"/>
        <v>3.5180026105787771E-2</v>
      </c>
      <c r="CP108" s="25">
        <f t="shared" si="365"/>
        <v>4.3560809600573167E-2</v>
      </c>
      <c r="CQ108" s="25" t="e">
        <f t="shared" ca="1" si="366"/>
        <v>#NAME?</v>
      </c>
      <c r="CR108" s="25" t="e">
        <f t="shared" ca="1" si="367"/>
        <v>#NAME?</v>
      </c>
      <c r="CS108" s="25" t="e">
        <f t="shared" ca="1" si="368"/>
        <v>#NAME?</v>
      </c>
      <c r="CT108" s="15" t="e">
        <f t="shared" ca="1" si="369"/>
        <v>#NAME?</v>
      </c>
      <c r="CU108" s="25">
        <f>_xll.BDH($C108,"RETURN_ON_INV_CAPITAL","FY 2019","FY 2019","Currency=USD","Period=FY","BEST_FPERIOD_OVERRIDE=FY","FILING_STATUS=MR","FA_ADJUSTED=GAAP","Sort=A","Dates=H","DateFormat=P","Fill=—","Direction=H","UseDPDF=Y")/100</f>
        <v>8.1130999999999995E-2</v>
      </c>
      <c r="CV108" s="25">
        <f>_xll.BDH($C108,"RETURN_ON_INV_CAPITAL","FY 2020","FY 2020","Currency=USD","Period=FY","BEST_FPERIOD_OVERRIDE=FY","FILING_STATUS=MR","FA_ADJUSTED=GAAP","Sort=A","Dates=H","DateFormat=P","Fill=—","Direction=H","UseDPDF=Y")/100</f>
        <v>-1.6735E-2</v>
      </c>
      <c r="CW108" s="25">
        <f>_xll.BDH($C108,"RETURN_ON_INV_CAPITAL","FY 2021","FY 2021","Currency=USD","Period=FY","BEST_FPERIOD_OVERRIDE=FY","FILING_STATUS=MR","FA_ADJUSTED=GAAP","Sort=A","Dates=H","DateFormat=P","Fill=—","Direction=H","UseDPDF=Y")/100</f>
        <v>1.9445E-2</v>
      </c>
      <c r="CX108" s="25">
        <f>_xll.BDH(C108,"RETURN_COM_EQY","FY 2022","FY 2022","Currency=USD","Period=FY","BEST_FPERIOD_OVERRIDE=FY","FILING_STATUS=MR","FA_ADJUSTED=GAAP","Sort=A","Dates=H","DateFormat=P","Fill=—","Direction=H","UseDPDF=Y")/100</f>
        <v>2.3119999999999998E-2</v>
      </c>
      <c r="CZ108" s="15">
        <f>_xll.BDH($C108,"RETURN_COM_EQY","FY 2019","FY 2019","Currency=USD","Period=FY","BEST_FPERIOD_OVERRIDE=FY","FILING_STATUS=MR","FA_ADJUSTED=GAAP","Sort=A","Dates=H","DateFormat=P","Fill=—","Direction=H","UseDPDF=Y")/100</f>
        <v>0.16061</v>
      </c>
      <c r="DA108" s="15">
        <f>_xll.BDH($C108,"RETURN_COM_EQY","FY 2020","FY 2020","Currency=USD","Period=FY","BEST_FPERIOD_OVERRIDE=FY","FILING_STATUS=MR","FA_ADJUSTED=GAAP","Sort=A","Dates=H","DateFormat=P","Fill=—","Direction=H","UseDPDF=Y")/100</f>
        <v>-3.3212999999999999E-2</v>
      </c>
      <c r="DB108" s="15">
        <f>_xll.BDH($C108,"RETURN_COM_EQY","FY 2021","FY 2021","Currency=USD","Period=FY","BEST_FPERIOD_OVERRIDE=FY","FILING_STATUS=MR","FA_ADJUSTED=GAAP","Sort=A","Dates=H","DateFormat=P","Fill=—","Direction=H","UseDPDF=Y")/100</f>
        <v>2.3178999999999998E-2</v>
      </c>
      <c r="DC108" s="25">
        <f>_xll.BDH(C108,"RETURN_COM_EQY","FY 2022","FY 2022","Currency=USD","Period=FY","BEST_FPERIOD_OVERRIDE=FY","FILING_STATUS=MR","FA_ADJUSTED=GAAP","Sort=A","Dates=H","DateFormat=P","Fill=—","Direction=H","UseDPDF=Y")</f>
        <v>2.3119999999999998</v>
      </c>
      <c r="DD108" s="15" t="e">
        <f ca="1">(_xll.BDP(C108,"BEST_ROE","best_fperiod_override=23Y"))/100</f>
        <v>#NAME?</v>
      </c>
      <c r="DF108" s="25" t="e">
        <f ca="1">(_xll.BDP($C108,"BEST_DIV_YLD","best_fperiod_override=19Y"))/100</f>
        <v>#NAME?</v>
      </c>
      <c r="DG108" s="25" t="e">
        <f ca="1">(_xll.BDP($C108,"BEST_DIV_YLD","best_fperiod_override=20Y"))/100</f>
        <v>#NAME?</v>
      </c>
      <c r="DH108" s="25" t="e">
        <f ca="1">(_xll.BDP($C108,"BEST_DIV_YLD","best_fperiod_override=21Y"))/100</f>
        <v>#NAME?</v>
      </c>
      <c r="DI108" s="25" t="e">
        <f ca="1">(_xll.BDP($C108,"BEST_DIV_YLD","best_fperiod_override=22Y"))/100</f>
        <v>#NAME?</v>
      </c>
      <c r="DJ108" s="25" t="e">
        <f ca="1">(_xll.BDP($C108,"BEST_DIV_YLD","best_fperiod_override=23Y"))/100</f>
        <v>#NAME?</v>
      </c>
      <c r="DL108" s="48" t="e" cm="1">
        <f t="array" aca="1" ref="DL108" ca="1">_xll.BDP($C108,$DL$12)/1000</f>
        <v>#NAME?</v>
      </c>
      <c r="DM108" s="48" t="e" cm="1">
        <f t="array" aca="1" ref="DM108" ca="1">_xll.BDP($C108,$DL$13)*1000</f>
        <v>#NAME?</v>
      </c>
      <c r="DN108" s="48" t="e">
        <f t="shared" ca="1" si="341"/>
        <v>#NAME?</v>
      </c>
      <c r="DO108" s="48" t="e" cm="1">
        <f t="array" aca="1" ref="DO108" ca="1">_xll.BDP($C108,$DL$15)*1000</f>
        <v>#NAME?</v>
      </c>
      <c r="DQ108" s="15" t="e" cm="1">
        <f t="array" aca="1" ref="DQ108" ca="1">_xll.BDP(C108,"WACC")</f>
        <v>#NAME?</v>
      </c>
      <c r="DR108" s="15" t="e" cm="1">
        <f t="array" aca="1" ref="DR108" ca="1">_xll.BDP(C108,"WACC_COST_EQUITY")</f>
        <v>#NAME?</v>
      </c>
      <c r="DS108" s="15" t="e" cm="1">
        <f t="array" aca="1" ref="DS108" ca="1">_xll.BDP(C108,"WACC_COST_EQUITY")</f>
        <v>#NAME?</v>
      </c>
      <c r="DU108" s="15" t="e" cm="1">
        <f t="array" aca="1" ref="DU108" ca="1">_xll.BDP(C108,"BEST_PE_RATIO")</f>
        <v>#NAME?</v>
      </c>
      <c r="DV108" s="15" t="e" cm="1">
        <f t="array" aca="1" ref="DV108" ca="1">_xll.BDP(C108,"FIVE_YR_AVG_PRICE_EARNINGS")</f>
        <v>#NAME?</v>
      </c>
      <c r="DW108" s="15" t="e" cm="1">
        <f t="array" aca="1" ref="DW108" ca="1">_xll.BDP(C108,"10_YEAR_MOVING_AVERAGE_PE")</f>
        <v>#NAME?</v>
      </c>
      <c r="DY108" s="15" t="e" cm="1">
        <f t="array" aca="1" ref="DY108" ca="1">_xll.BDP(C108,"BEST_CUR_EV_TO_EBITDA")</f>
        <v>#NAME?</v>
      </c>
      <c r="DZ108" s="15" t="e" cm="1">
        <f t="array" aca="1" ref="DZ108" ca="1">_xll.BDP(C108,"FIVE_YEAR_AVG_EV_TO_T12_EBITDA")</f>
        <v>#NAME?</v>
      </c>
      <c r="EB108" s="15" t="e" cm="1">
        <f t="array" aca="1" ref="EB108" ca="1">_xll.BDP(C108,"BEST_PX_BPS_RATIO")</f>
        <v>#NAME?</v>
      </c>
      <c r="EC108" s="15" t="e" cm="1">
        <f t="array" aca="1" ref="EC108" ca="1">_xll.BDP(C108,"FIVE_YEAR_AVG_PRICE_BOOK")</f>
        <v>#NAME?</v>
      </c>
      <c r="ED108" s="15" t="e" cm="1">
        <f t="array" aca="1" ref="ED108" ca="1">_xll.BDP(C108,"EV_TO_T12M_SALES")</f>
        <v>#NAME?</v>
      </c>
      <c r="EE108" s="15" t="e" cm="1">
        <f t="array" aca="1" ref="EE108" ca="1">_xll.BDP(C108,"AVERAGE_EV_TO_T12M_SALES")</f>
        <v>#NAME?</v>
      </c>
      <c r="EF108" s="15" t="e">
        <f ca="1">_xll.BDP(C108,"BEST_CURRENT_EV_BEST_SALES","best_fperiod_override=23Y")</f>
        <v>#NAME?</v>
      </c>
      <c r="EH108" s="15" t="e" cm="1">
        <f t="array" aca="1" ref="EH108" ca="1">_xll.BDP(C108,"CF_FREE_CASH_FLOW")</f>
        <v>#NAME?</v>
      </c>
      <c r="EI108" s="15" t="e" cm="1">
        <f t="array" aca="1" ref="EI108" ca="1">_xll.BDP(C108,"FREE_CASH_FLOW_YIELD")/100</f>
        <v>#NAME?</v>
      </c>
      <c r="EJ108" s="15" t="e" cm="1">
        <f t="array" aca="1" ref="EJ108" ca="1">_xll.BDP(C108,"TRAIL_12M_FREE_CASH_FLOW_PER_SH")</f>
        <v>#NAME?</v>
      </c>
      <c r="EL108" s="15" t="e" cm="1">
        <f t="array" aca="1" ref="EL108" ca="1">_xll.BDP(C108,"CF_CASH_FROM_OPER")</f>
        <v>#NAME?</v>
      </c>
      <c r="EM108" s="15" t="e" cm="1">
        <f t="array" aca="1" ref="EM108" ca="1">_xll.BDP(C108,"CF_CASH_FROM_INV_ACT")</f>
        <v>#NAME?</v>
      </c>
      <c r="EN108" s="15" t="e" cm="1">
        <f t="array" aca="1" ref="EN108" ca="1">_xll.BDP(C108,"CF_CASH_FROM_FNC_ACT")</f>
        <v>#NAME?</v>
      </c>
      <c r="EP108" s="15" t="e" cm="1">
        <f t="array" aca="1" ref="EP108" ca="1">_xll.BDP(C108,"TOT_ANALYST_REC")</f>
        <v>#NAME?</v>
      </c>
      <c r="EQ108" s="15" t="e" cm="1">
        <f t="array" aca="1" ref="EQ108" ca="1">_xll.BDP(C108,"TOT_BUY_REC")</f>
        <v>#NAME?</v>
      </c>
      <c r="ER108" s="15" t="e" cm="1">
        <f t="array" aca="1" ref="ER108" ca="1">_xll.BDP(C108,"TOT_HOLD_REC")</f>
        <v>#NAME?</v>
      </c>
      <c r="ES108" s="15" t="e" cm="1">
        <f t="array" aca="1" ref="ES108" ca="1">_xll.BDP(C108,"TOT_SELL_REC")</f>
        <v>#NAME?</v>
      </c>
      <c r="ET108" s="15" t="e" cm="1">
        <f t="array" aca="1" ref="ET108" ca="1">_xll.BDP(C108,"EQY_REC_CONS")</f>
        <v>#NAME?</v>
      </c>
      <c r="EV108" s="15" t="e" cm="1">
        <f t="array" aca="1" ref="EV108" ca="1">_xll.BDP(C108,"BEST_TARGET_HI")</f>
        <v>#NAME?</v>
      </c>
      <c r="EW108" s="15" t="e" cm="1">
        <f t="array" aca="1" ref="EW108" ca="1">_xll.BDP(C108,"BEST_TARGET_LO")</f>
        <v>#NAME?</v>
      </c>
      <c r="EX108" s="15" t="e" cm="1">
        <f t="array" aca="1" ref="EX108" ca="1">_xll.BDP(C108,"BEST_TARGET_MEDIAN")</f>
        <v>#NAME?</v>
      </c>
      <c r="EZ108" s="15" t="e" cm="1">
        <f t="array" aca="1" ref="EZ108" ca="1">_xll.BDP(C108,"BEST_TARGET_1WK_CHG")</f>
        <v>#NAME?</v>
      </c>
      <c r="FA108" s="15" t="e" cm="1">
        <f t="array" aca="1" ref="FA108" ca="1">_xll.BDP(C108,"BEST_TARGET_4WK_CHG")</f>
        <v>#NAME?</v>
      </c>
      <c r="FB108" s="15" t="e" cm="1">
        <f t="array" aca="1" ref="FB108" ca="1">_xll.BDP(C108,"BEST_TARGET_3MO_CHG")</f>
        <v>#NAME?</v>
      </c>
      <c r="FC108" s="15" t="e" cm="1">
        <f t="array" aca="1" ref="FC108" ca="1">_xll.BDP(C108,"BEST_TARGET_6MO_CHG")</f>
        <v>#NAME?</v>
      </c>
      <c r="FE108" s="15" t="e" cm="1">
        <f t="array" aca="1" ref="FE108" ca="1">_xll.BDP(C108,"ANNOUNCEMENT_DT")</f>
        <v>#NAME?</v>
      </c>
      <c r="FF108" s="15" t="e" cm="1">
        <f t="array" aca="1" ref="FF108" ca="1">_xll.BDP(C108,"EXPECTED_REPORT_DT")</f>
        <v>#NAME?</v>
      </c>
      <c r="FG108" s="15" t="e" cm="1">
        <f t="array" aca="1" ref="FG108" ca="1">_xll.BDP(C108,"EARNINGS_RELATED_IMPLIED_MOVE")</f>
        <v>#NAME?</v>
      </c>
      <c r="FI108" s="15" t="e" cm="1">
        <f t="array" aca="1" ref="FI108" ca="1">_xll.BDP(C108,"SALES_SURPRISE_LAST_QTR")</f>
        <v>#NAME?</v>
      </c>
      <c r="FJ108" s="15" t="e" cm="1">
        <f t="array" aca="1" ref="FJ108" ca="1">_xll.BDP(C108,"EPS_SURPRISE_LAST_QTR")</f>
        <v>#NAME?</v>
      </c>
      <c r="FL108" s="15" t="e">
        <f ca="1">(_xll.BDP(C108,"VOLUME_AVG_5D"))/1000</f>
        <v>#NAME?</v>
      </c>
      <c r="FM108" s="15" t="e">
        <f ca="1">(_xll.BDP(C108,"VOLUME_AVG_3M"))/1000</f>
        <v>#NAME?</v>
      </c>
      <c r="FN108" s="15" t="e">
        <f ca="1">(_xll.BDP(C108,"VOLUME_AVG_6M"))/1000</f>
        <v>#NAME?</v>
      </c>
      <c r="FP108" s="15" t="e" cm="1">
        <f t="array" aca="1" ref="FP108" ca="1">_xll.BDP(C108,"CIE_DES")</f>
        <v>#NAME?</v>
      </c>
      <c r="FQ108" s="15" t="s">
        <v>933</v>
      </c>
      <c r="FS108" s="15" t="e" cm="1">
        <f t="array" aca="1" ref="FS108" ca="1">_xll.BDP(C108,"HIGH_52WEEK")</f>
        <v>#NAME?</v>
      </c>
      <c r="FT108" s="15" t="e" cm="1">
        <f t="array" aca="1" ref="FT108" ca="1">_xll.BDP(C108,"LOW_52WEEK")</f>
        <v>#NAME?</v>
      </c>
      <c r="FV108" s="15" t="e" cm="1">
        <f t="array" aca="1" ref="FV108" ca="1">_xll.BDP(C108,"CHG_PCT_WTD")</f>
        <v>#NAME?</v>
      </c>
      <c r="FW108" s="15" t="e" cm="1">
        <f t="array" aca="1" ref="FW108" ca="1">_xll.BDP(C108,"CHG_PCT_MTD")</f>
        <v>#NAME?</v>
      </c>
      <c r="FX108" s="15" t="e" cm="1">
        <f t="array" aca="1" ref="FX108" ca="1">_xll.BDP(C108,"CHG_PCT_YTD")</f>
        <v>#NAME?</v>
      </c>
      <c r="FY108" s="15" t="e" cm="1">
        <f t="array" aca="1" ref="FY108" ca="1">_xll.BDP(C108,"CHG_PCT_1YR")</f>
        <v>#NAME?</v>
      </c>
      <c r="GA108" s="15" t="e">
        <f ca="1">_xll.BDP($C108,"BEST_NET_DEBT","best_fperiod_override=19Y")</f>
        <v>#NAME?</v>
      </c>
      <c r="GB108" s="15" t="e">
        <f ca="1">_xll.BDP($C108,"BEST_NET_DEBT","best_fperiod_override=20Y")</f>
        <v>#NAME?</v>
      </c>
      <c r="GC108" s="15" t="e">
        <f ca="1">_xll.BDP($C108,"BEST_NET_DEBT","best_fperiod_override=21Y")</f>
        <v>#NAME?</v>
      </c>
      <c r="GD108" s="15" t="e">
        <f ca="1">_xll.BDP($C108,"BEST_NET_DEBT","best_fperiod_override=22Y")</f>
        <v>#NAME?</v>
      </c>
      <c r="GE108" s="15" t="e">
        <f ca="1">_xll.BDP($C108,"BEST_NET_DEBT","best_fperiod_override=23Y")</f>
        <v>#NAME?</v>
      </c>
      <c r="GG108" s="15" t="e">
        <f t="shared" ca="1" si="342"/>
        <v>#NAME?</v>
      </c>
      <c r="GH108" s="15" t="e">
        <f t="shared" ca="1" si="343"/>
        <v>#NAME?</v>
      </c>
      <c r="GI108" s="15" t="e">
        <f t="shared" ca="1" si="344"/>
        <v>#NAME?</v>
      </c>
      <c r="GJ108" s="15" t="e">
        <f t="shared" ca="1" si="345"/>
        <v>#NAME?</v>
      </c>
      <c r="GK108" s="15" t="e">
        <f t="shared" ca="1" si="346"/>
        <v>#NAME?</v>
      </c>
      <c r="GM108" s="15" t="e" cm="1">
        <f t="array" aca="1" ref="GM108" ca="1">_xll.BDP(C108,"NET_DEBT_TO_EBITDA")</f>
        <v>#NAME?</v>
      </c>
      <c r="GN108" s="15" t="e" cm="1">
        <f t="array" aca="1" ref="GN108" ca="1">_xll.BDP(C108,"EBIT_TO_INT_EXP")</f>
        <v>#NAME?</v>
      </c>
      <c r="GO108" s="15" t="e" cm="1">
        <f t="array" aca="1" ref="GO108" ca="1">_xll.BDP(C108,"TOT_DEBT_TO_TOT_EQY")</f>
        <v>#NAME?</v>
      </c>
      <c r="GP108" s="15" t="e" cm="1">
        <f t="array" aca="1" ref="GP108" ca="1">_xll.BDP(C108,"TOT_DEBT_TO_TOT_ASSET")</f>
        <v>#NAME?</v>
      </c>
      <c r="GQ108" s="15" t="e" cm="1">
        <f t="array" aca="1" ref="GQ108" ca="1">_xll.BDP(C108,"ALTMAN_Z_SCORE")</f>
        <v>#NAME?</v>
      </c>
      <c r="GR108" s="15" t="e" cm="1">
        <f t="array" aca="1" ref="GR108" ca="1">_xll.BDP(C108,"CASH_%_CURRENT_MARKET_CAP")</f>
        <v>#NAME?</v>
      </c>
      <c r="GS108" s="15" t="e" cm="1">
        <f t="array" aca="1" ref="GS108" ca="1">_xll.BDP(C108,"CASH_TO_TOT_ASSET")</f>
        <v>#NAME?</v>
      </c>
      <c r="GU108" s="15" t="e" cm="1">
        <f t="array" aca="1" ref="GU108" ca="1">_xll.BDP(C108,"BOARD_SIZE")</f>
        <v>#NAME?</v>
      </c>
      <c r="GV108" s="15" t="e" cm="1">
        <f t="array" aca="1" ref="GV108" ca="1">_xll.BDP(C108,"PCT_INDEPENDENT_DIRECTORS")</f>
        <v>#NAME?</v>
      </c>
      <c r="GW108" s="15" t="e" cm="1">
        <f t="array" aca="1" ref="GW108" ca="1">_xll.BDP(C108,"BOARD_MEETING_ATTENDANCE_PCT")</f>
        <v>#NAME?</v>
      </c>
      <c r="GX108" s="15" t="e" cm="1">
        <f t="array" aca="1" ref="GX108" ca="1">_xll.BDP(C108,"BOARD_MEETINGS_PER_YR")</f>
        <v>#NAME?</v>
      </c>
      <c r="GY108" s="15" t="e" cm="1">
        <f t="array" aca="1" ref="GY108" ca="1">_xll.BDP(C108,"NUMBER_OF_WOMEN_ON_BOARD")</f>
        <v>#NAME?</v>
      </c>
      <c r="GZ108" s="15" t="e" cm="1">
        <f t="array" aca="1" ref="GZ108" ca="1">_xll.BDP(C108,"BOARD_AVERAGE_TENURE")</f>
        <v>#NAME?</v>
      </c>
      <c r="HA108" s="15" t="e" cm="1">
        <f t="array" aca="1" ref="HA108" ca="1">_xll.BDP(C108,"BOARD_AVERAGE_AGE")</f>
        <v>#NAME?</v>
      </c>
      <c r="HC108" s="15" t="e" cm="1">
        <f t="array" aca="1" ref="HC108" ca="1">_xll.BDP(C108,"TOT_COMP_AW_TO_CEO_&amp;_EQUIV")</f>
        <v>#NAME?</v>
      </c>
      <c r="HD108" s="15" t="e" cm="1">
        <f t="array" aca="1" ref="HD108" ca="1">_xll.BDP(C108,"TOT_COMPENSATION_AW_TO_EXECS")</f>
        <v>#NAME?</v>
      </c>
      <c r="HE108" s="15" t="e" cm="1">
        <f t="array" aca="1" ref="HE108" ca="1">_xll.BDP(C108,"CF_STOCK_BASED_COMPENSATION")</f>
        <v>#NAME?</v>
      </c>
      <c r="HF108" s="15" t="e" cm="1">
        <f t="array" aca="1" ref="HF108" ca="1">_xll.BDP(C108,"AVERAGE_BOD_TOTAL_COMPENSATION")</f>
        <v>#NAME?</v>
      </c>
      <c r="HH108" s="15" t="e" cm="1">
        <f t="array" aca="1" ref="HH108" ca="1">_xll.BDP(C108,"ISS_QUALITYSCORE")</f>
        <v>#NAME?</v>
      </c>
      <c r="HK108" s="15" t="e" cm="1">
        <f t="array" aca="1" ref="HK108" ca="1">_xll.BDP(C108,"EQY_SH_OUT")</f>
        <v>#NAME?</v>
      </c>
      <c r="HL108" s="15" t="e">
        <f t="shared" ca="1" si="347"/>
        <v>#NAME?</v>
      </c>
      <c r="HN108" s="15">
        <v>8.5</v>
      </c>
      <c r="HO108" s="15">
        <v>2</v>
      </c>
      <c r="HP108" s="39" t="e">
        <f t="shared" ca="1" si="348"/>
        <v>#NAME?</v>
      </c>
      <c r="HQ108" s="15" t="e">
        <f t="shared" ca="1" si="349"/>
        <v>#NAME?</v>
      </c>
      <c r="HS108" s="15" t="e">
        <f t="shared" ca="1" si="370"/>
        <v>#NAME?</v>
      </c>
      <c r="HU108" s="15" t="e">
        <f t="shared" ca="1" si="350"/>
        <v>#NAME?</v>
      </c>
      <c r="HW108" s="15" t="e">
        <f t="shared" ca="1" si="371"/>
        <v>#NAME?</v>
      </c>
      <c r="HY108" s="39" t="e">
        <f t="shared" ca="1" si="351"/>
        <v>#NAME?</v>
      </c>
      <c r="IA108" s="15" t="e">
        <f t="shared" ca="1" si="352"/>
        <v>#NAME?</v>
      </c>
      <c r="IB108" s="15" t="e">
        <f t="shared" ca="1" si="353"/>
        <v>#NAME?</v>
      </c>
      <c r="IC108" s="15" t="e">
        <f t="shared" ca="1" si="354"/>
        <v>#NAME?</v>
      </c>
      <c r="ID108" s="15" t="e">
        <f t="shared" ca="1" si="355"/>
        <v>#NAME?</v>
      </c>
      <c r="IE108" s="39" t="e">
        <f t="shared" ca="1" si="356"/>
        <v>#NAME?</v>
      </c>
      <c r="IF108" s="39">
        <f t="shared" si="357"/>
        <v>9.3988871420426676</v>
      </c>
      <c r="IG108" s="39" t="e">
        <f t="shared" ca="1" si="358"/>
        <v>#NAME?</v>
      </c>
      <c r="II108" s="15">
        <f t="shared" si="372"/>
        <v>89</v>
      </c>
    </row>
    <row r="109" spans="1:243">
      <c r="A109" s="15">
        <f t="shared" si="373"/>
        <v>89</v>
      </c>
      <c r="B109" s="15" t="s">
        <v>182</v>
      </c>
      <c r="C109" s="15" t="s">
        <v>575</v>
      </c>
      <c r="D109" s="15" t="s">
        <v>181</v>
      </c>
      <c r="E109" s="15" t="str">
        <f t="shared" si="306"/>
        <v>E1CO34</v>
      </c>
      <c r="F109" s="15">
        <f t="shared" si="307"/>
        <v>89</v>
      </c>
      <c r="G109" s="15" t="str">
        <f t="shared" si="308"/>
        <v>Ecopetrol SA</v>
      </c>
      <c r="H109" s="24">
        <v>7.8138000000000003E-4</v>
      </c>
      <c r="I109" s="15" t="e" cm="1">
        <f t="array" aca="1" ref="I109" ca="1">_xll.BDP(C109,"GICS_SECTOR_NAME")</f>
        <v>#NAME?</v>
      </c>
      <c r="J109" s="15" t="e">
        <f t="shared" ca="1" si="309"/>
        <v>#NAME?</v>
      </c>
      <c r="K109" s="46" t="e" cm="1">
        <f t="array" aca="1" ref="K109" ca="1">_xll.BDP(C109,"BEST_PE_RATIO")</f>
        <v>#NAME?</v>
      </c>
      <c r="L109" s="46" t="e" cm="1">
        <f t="array" aca="1" ref="L109" ca="1">_xll.BDP(C109,"px_last")</f>
        <v>#NAME?</v>
      </c>
      <c r="M109" s="15" t="e" cm="1">
        <f t="array" aca="1" ref="M109" ca="1">_xll.BDP(C109,"COUNTRY_FULL_NAME")</f>
        <v>#NAME?</v>
      </c>
      <c r="N109" s="15" t="e" cm="1">
        <f t="array" aca="1" ref="N109" ca="1">_xll.BDP(C109,"px_last")</f>
        <v>#NAME?</v>
      </c>
      <c r="O109" s="15" t="e" cm="1">
        <f t="array" aca="1" ref="O109" ca="1">_xll.BDP(C109,"CRNCY")</f>
        <v>#NAME?</v>
      </c>
      <c r="Q109" s="15" t="e" cm="1">
        <f t="array" aca="1" ref="Q109" ca="1">_xll.BDP(C109,"GICS_SECTOR_NAME")</f>
        <v>#NAME?</v>
      </c>
      <c r="R109" s="15" t="e" cm="1">
        <f t="array" aca="1" ref="R109" ca="1">_xll.BDP(C109,"GICS_INDUSTRY_NAME")</f>
        <v>#NAME?</v>
      </c>
      <c r="S109" s="15" t="e" cm="1">
        <f t="array" aca="1" ref="S109" ca="1">_xll.BDP(C109,"GICS_INDUSTRY_GROUP_NAME")</f>
        <v>#NAME?</v>
      </c>
      <c r="T109" s="15" t="e" cm="1">
        <f t="array" aca="1" ref="T109" ca="1">_xll.BDP(C109,"GICS_SUB_INDUSTRY_NAME")</f>
        <v>#NAME?</v>
      </c>
      <c r="U109" s="15" t="s">
        <v>1527</v>
      </c>
      <c r="V109" s="15" t="e">
        <f ca="1">_xll.BDH(C109,"SALES_REV_TURN","FY 2009","FY 2009","Currency=USD","Period=FY","BEST_FPERIOD_OVERRIDE=FY","FILING_STATUS=MR","SCALING_FORMAT=MLN","FA_ADJUSTED=Adjusted","Sort=A","Dates=H","DateFormat=P","Fill=—","Direction=H","UseDPDF=Y")/M7</f>
        <v>#NAME?</v>
      </c>
      <c r="W109" s="15" t="e">
        <f ca="1">_xll.BDH(C109,"SALES_REV_TURN","FY 2019","FY 2019","Currency=USD","Period=FY","BEST_FPERIOD_OVERRIDE=FY","FILING_STATUS=MR","SCALING_FORMAT=MLN","FA_ADJUSTED=Adjusted","Sort=A","Dates=H","DateFormat=P","Fill=—","Direction=H","UseDPDF=Y")/M7</f>
        <v>#NAME?</v>
      </c>
      <c r="X109" s="15" t="e">
        <f ca="1">_xll.BDH(C109,"SALES_REV_TURN","FY 2020","FY 2020","Currency=USD","Period=FY","BEST_FPERIOD_OVERRIDE=FY","FILING_STATUS=MR","SCALING_FORMAT=MLN","FA_ADJUSTED=Adjusted","Sort=A","Dates=H","DateFormat=P","Fill=—","Direction=H","UseDPDF=Y")/M7</f>
        <v>#NAME?</v>
      </c>
      <c r="Y109" s="15" t="e">
        <f ca="1">_xll.BDH(C109,"SALES_REV_TURN","FY 2021","FY 2021","Currency=USD","Period=FY","BEST_FPERIOD_OVERRIDE=FY","FILING_STATUS=MR","SCALING_FORMAT=MLN","FA_ADJUSTED=Adjusted","Sort=A","Dates=H","DateFormat=P","Fill=—","Direction=H","UseDPDF=Y")/M7</f>
        <v>#NAME?</v>
      </c>
      <c r="Z109" s="15" t="e">
        <f ca="1">_xll.BDH(C109,"SALES_REV_TURN","FY 2022","FY 2022","Currency=USD","Period=FY","BEST_FPERIOD_OVERRIDE=FY","FILING_STATUS=MR","SCALING_FORMAT=MLN","FA_ADJUSTED=Adjusted","Sort=A","Dates=H","DateFormat=P","Fill=—","Direction=H","UseDPDF=Y")/M7</f>
        <v>#NAME?</v>
      </c>
      <c r="AA109" s="15" t="e">
        <f ca="1">+_xll.BDP($C109,AA$15,"BEST_FPERIOD_OVERRIDE="&amp;AA$16)/M7</f>
        <v>#NAME?</v>
      </c>
      <c r="AB109" s="15" t="e">
        <f ca="1">+_xll.BDP($C109,AB$15,"BEST_FPERIOD_OVERRIDE="&amp;AB$16)/M7</f>
        <v>#NAME?</v>
      </c>
      <c r="AC109" s="15" t="e">
        <f ca="1">+_xll.BDP($C109,AC$15,"BEST_FPERIOD_OVERRIDE="&amp;AC$16)</f>
        <v>#NAME?</v>
      </c>
      <c r="AD109" s="15" t="e">
        <f ca="1">+_xll.BDP($C109,AD$15,"BEST_FPERIOD_OVERRIDE="&amp;AD$16)</f>
        <v>#NAME?</v>
      </c>
      <c r="AF109" s="25" t="e">
        <f t="shared" ca="1" si="310"/>
        <v>#NAME?</v>
      </c>
      <c r="AG109" s="25" t="e">
        <f t="shared" ca="1" si="311"/>
        <v>#NAME?</v>
      </c>
      <c r="AH109" s="25" t="e">
        <f t="shared" ca="1" si="312"/>
        <v>#NAME?</v>
      </c>
      <c r="AI109" s="25" t="e">
        <f t="shared" ca="1" si="313"/>
        <v>#NAME?</v>
      </c>
      <c r="AJ109" s="25" t="e">
        <f t="shared" ca="1" si="314"/>
        <v>#NAME?</v>
      </c>
      <c r="AK109" s="25" t="e">
        <f t="shared" ca="1" si="315"/>
        <v>#NAME?</v>
      </c>
      <c r="AL109" s="25" t="e">
        <f t="shared" ca="1" si="359"/>
        <v>#NAME?</v>
      </c>
      <c r="AM109" s="25" t="e">
        <f t="shared" ca="1" si="316"/>
        <v>#NAME?</v>
      </c>
      <c r="AN109" s="25" t="e">
        <f t="shared" ca="1" si="317"/>
        <v>#NAME?</v>
      </c>
      <c r="AP109" s="15" t="e">
        <f ca="1">_xll.BDH(C109,"EBITDA","FY 2009","FY 2009","Currency=USD","Period=FY","BEST_FPERIOD_OVERRIDE=FY","FILING_STATUS=MR","SCALING_FORMAT=MLN","FA_ADJUSTED=Adjusted","Sort=A","Dates=H","DateFormat=P","Fill=—","Direction=H","UseDPDF=Y")/M7</f>
        <v>#NAME?</v>
      </c>
      <c r="AQ109" s="15" t="e">
        <f ca="1">_xll.BDH(C109,"EBITDA","FY 2019","FY 2019","Currency=USD","Period=FY","BEST_FPERIOD_OVERRIDE=FY","FILING_STATUS=MR","SCALING_FORMAT=MLN","FA_ADJUSTED=Adjusted","Sort=A","Dates=H","DateFormat=P","Fill=—","Direction=H","UseDPDF=Y")/M7</f>
        <v>#NAME?</v>
      </c>
      <c r="AR109" s="15" t="e">
        <f ca="1">_xll.BDH(C109,"EBITDA","FY 2020","FY 2020","Currency=USD","Period=FY","BEST_FPERIOD_OVERRIDE=FY","FILING_STATUS=MR","SCALING_FORMAT=MLN","FA_ADJUSTED=Adjusted","Sort=A","Dates=H","DateFormat=P","Fill=—","Direction=H","UseDPDF=Y")/M7</f>
        <v>#NAME?</v>
      </c>
      <c r="AS109" s="15" t="e">
        <f ca="1">_xll.BDH(C109,"EBITDA","FY 2021","FY 2021","Currency=USD","Period=FY","BEST_FPERIOD_OVERRIDE=FY","FILING_STATUS=MR","SCALING_FORMAT=MLN","FA_ADJUSTED=Adjusted","Sort=A","Dates=H","DateFormat=P","Fill=—","Direction=H","UseDPDF=Y")/M7</f>
        <v>#NAME?</v>
      </c>
      <c r="AT109" s="15" t="e">
        <f ca="1">_xll.BDH(C109,"EBITDA","FY 2022","FY 2022","Currency=USD","Period=FY","BEST_FPERIOD_OVERRIDE=FY","FILING_STATUS=MR","SCALING_FORMAT=MLN","FA_ADJUSTED=Adjusted","Sort=A","Dates=H","DateFormat=P","Fill=—","Direction=H","UseDPDF=Y")/M7</f>
        <v>#NAME?</v>
      </c>
      <c r="AU109" s="15" t="e">
        <f ca="1">+_xll.BDP($C109,AU$15,"BEST_FPERIOD_OVERRIDE="&amp;AU$16)/M7</f>
        <v>#NAME?</v>
      </c>
      <c r="AV109" s="15" t="e">
        <f ca="1">+_xll.BDP($C109,AV$15,"BEST_FPERIOD_OVERRIDE="&amp;AV$16)/M7</f>
        <v>#NAME?</v>
      </c>
      <c r="AW109" s="15" t="e">
        <f ca="1">+_xll.BDP($C109,AW$15,"BEST_FPERIOD_OVERRIDE="&amp;AW$16)/M7</f>
        <v>#NAME?</v>
      </c>
      <c r="AX109" s="15" t="e">
        <f ca="1">+_xll.BDP($C109,AX$15,"BEST_FPERIOD_OVERRIDE="&amp;AX$16)</f>
        <v>#NAME?</v>
      </c>
      <c r="AZ109" s="25" t="e">
        <f t="shared" ca="1" si="318"/>
        <v>#NAME?</v>
      </c>
      <c r="BA109" s="25" t="e">
        <f t="shared" ca="1" si="319"/>
        <v>#NAME?</v>
      </c>
      <c r="BB109" s="25" t="e">
        <f t="shared" ca="1" si="320"/>
        <v>#NAME?</v>
      </c>
      <c r="BC109" s="25" t="e">
        <f t="shared" ca="1" si="321"/>
        <v>#NAME?</v>
      </c>
      <c r="BD109" s="25" t="e">
        <f t="shared" ca="1" si="322"/>
        <v>#NAME?</v>
      </c>
      <c r="BE109" s="25" t="e">
        <f t="shared" ca="1" si="323"/>
        <v>#NAME?</v>
      </c>
      <c r="BF109" s="25" t="e">
        <f t="shared" ca="1" si="360"/>
        <v>#NAME?</v>
      </c>
      <c r="BG109" s="25" t="e">
        <f t="shared" ca="1" si="324"/>
        <v>#NAME?</v>
      </c>
      <c r="BH109" s="25" t="e">
        <f t="shared" ca="1" si="325"/>
        <v>#NAME?</v>
      </c>
      <c r="BJ109" s="25" t="e">
        <f t="shared" ca="1" si="326"/>
        <v>#NAME?</v>
      </c>
      <c r="BK109" s="25" t="e">
        <f t="shared" ca="1" si="327"/>
        <v>#NAME?</v>
      </c>
      <c r="BL109" s="25" t="e">
        <f t="shared" ca="1" si="328"/>
        <v>#NAME?</v>
      </c>
      <c r="BM109" s="25" t="e">
        <f t="shared" ca="1" si="329"/>
        <v>#NAME?</v>
      </c>
      <c r="BN109" s="25" t="e">
        <f t="shared" ca="1" si="330"/>
        <v>#NAME?</v>
      </c>
      <c r="BO109" s="25" t="e">
        <f t="shared" ca="1" si="331"/>
        <v>#NAME?</v>
      </c>
      <c r="BP109" s="25" t="e">
        <f t="shared" ca="1" si="331"/>
        <v>#NAME?</v>
      </c>
      <c r="BQ109" s="25" t="e">
        <f t="shared" ca="1" si="332"/>
        <v>#NAME?</v>
      </c>
      <c r="BR109" s="15" t="e">
        <f ca="1">_xll.BDH(C109,"EARN_FOR_COMMON","FY 2009","FY 2009","Currency=USD","Period=FY","BEST_FPERIOD_OVERRIDE=FY","FILING_STATUS=MR","SCALING_FORMAT=MLN","FA_ADJUSTED=Adjusted","Sort=A","Dates=H","DateFormat=P","Fill=—","Direction=H","UseDPDF=Y")/M7</f>
        <v>#NAME?</v>
      </c>
      <c r="BS109" s="15" t="e">
        <f ca="1">_xll.BDH(C109,"EARN_FOR_COMMON","FY 2019","FY 2019","Currency=USD","Period=FY","BEST_FPERIOD_OVERRIDE=FY","FILING_STATUS=MR","SCALING_FORMAT=MLN","FA_ADJUSTED=Adjusted","Sort=A","Dates=H","DateFormat=P","Fill=—","Direction=H","UseDPDF=Y")/M7</f>
        <v>#NAME?</v>
      </c>
      <c r="BT109" s="15" t="e">
        <f ca="1">_xll.BDH(C109,"EARN_FOR_COMMON","FY 2020","FY 2020","Currency=USD","Period=FY","BEST_FPERIOD_OVERRIDE=FY","FILING_STATUS=MR","SCALING_FORMAT=MLN","FA_ADJUSTED=Adjusted","Sort=A","Dates=H","DateFormat=P","Fill=—","Direction=H","UseDPDF=Y")/M7</f>
        <v>#NAME?</v>
      </c>
      <c r="BU109" s="15" t="e">
        <f ca="1">_xll.BDH(C109,"EARN_FOR_COMMON","FY 2021","FY 2021","Currency=USD","Period=FY","BEST_FPERIOD_OVERRIDE=FY","FILING_STATUS=MR","SCALING_FORMAT=MLN","FA_ADJUSTED=Adjusted","Sort=A","Dates=H","DateFormat=P","Fill=—","Direction=H","UseDPDF=Y")/M7</f>
        <v>#NAME?</v>
      </c>
      <c r="BV109" s="15" t="e">
        <f ca="1">_xll.BDH(C109,"EARN_FOR_COMMON","FY 2022","FY 2022","Currency=USD","Period=FY","BEST_FPERIOD_OVERRIDE=FY","FILING_STATUS=MR","SCALING_FORMAT=MLN","FA_ADJUSTED=Adjusted","Sort=A","Dates=H","DateFormat=P","Fill=—","Direction=H","UseDPDF=Y")/M7</f>
        <v>#NAME?</v>
      </c>
      <c r="BW109" s="15" t="e">
        <f ca="1">+_xll.BDP($C109,BW$15,"BEST_FPERIOD_OVERRIDE="&amp;BW$16)/M7</f>
        <v>#NAME?</v>
      </c>
      <c r="BX109" s="15" t="e">
        <f ca="1">+_xll.BDP($C109,BX$15,"BEST_FPERIOD_OVERRIDE="&amp;BX$16)/M7</f>
        <v>#NAME?</v>
      </c>
      <c r="BY109" s="15" t="e">
        <f ca="1">+_xll.BDP($C109,BY$15,"BEST_FPERIOD_OVERRIDE="&amp;BY$16)/M7</f>
        <v>#NAME?</v>
      </c>
      <c r="BZ109" s="15" t="e">
        <f ca="1">+_xll.BDP($C109,BZ$15,"BEST_FPERIOD_OVERRIDE="&amp;BZ$16)</f>
        <v>#NAME?</v>
      </c>
      <c r="CB109" s="25" t="e">
        <f t="shared" ca="1" si="333"/>
        <v>#NAME?</v>
      </c>
      <c r="CC109" s="25" t="e">
        <f t="shared" ca="1" si="334"/>
        <v>#NAME?</v>
      </c>
      <c r="CD109" s="25" t="e">
        <f t="shared" ca="1" si="335"/>
        <v>#NAME?</v>
      </c>
      <c r="CE109" s="25" t="e">
        <f t="shared" ca="1" si="336"/>
        <v>#NAME?</v>
      </c>
      <c r="CF109" s="25" t="e">
        <f t="shared" ca="1" si="337"/>
        <v>#NAME?</v>
      </c>
      <c r="CG109" s="25" t="e">
        <f t="shared" ca="1" si="338"/>
        <v>#NAME?</v>
      </c>
      <c r="CH109" s="25" t="e">
        <f t="shared" ca="1" si="361"/>
        <v>#NAME?</v>
      </c>
      <c r="CI109" s="25" t="e">
        <f t="shared" ca="1" si="339"/>
        <v>#NAME?</v>
      </c>
      <c r="CJ109" s="25" t="e">
        <f t="shared" ca="1" si="340"/>
        <v>#NAME?</v>
      </c>
      <c r="CM109" s="25" t="e">
        <f t="shared" ca="1" si="362"/>
        <v>#NAME?</v>
      </c>
      <c r="CN109" s="25" t="e">
        <f t="shared" ca="1" si="363"/>
        <v>#NAME?</v>
      </c>
      <c r="CO109" s="25" t="e">
        <f t="shared" ca="1" si="364"/>
        <v>#NAME?</v>
      </c>
      <c r="CP109" s="25" t="e">
        <f t="shared" ca="1" si="365"/>
        <v>#NAME?</v>
      </c>
      <c r="CQ109" s="25" t="e">
        <f t="shared" ca="1" si="366"/>
        <v>#NAME?</v>
      </c>
      <c r="CR109" s="25" t="e">
        <f t="shared" ca="1" si="367"/>
        <v>#NAME?</v>
      </c>
      <c r="CS109" s="25" t="e">
        <f t="shared" ca="1" si="368"/>
        <v>#NAME?</v>
      </c>
      <c r="CT109" s="15" t="e">
        <f t="shared" ca="1" si="369"/>
        <v>#NAME?</v>
      </c>
      <c r="CU109" s="25">
        <f>_xll.BDH($C109,"RETURN_ON_INV_CAPITAL","FY 2019","FY 2019","Currency=USD","Period=FY","BEST_FPERIOD_OVERRIDE=FY","FILING_STATUS=MR","FA_ADJUSTED=GAAP","Sort=A","Dates=H","DateFormat=P","Fill=—","Direction=H","UseDPDF=Y")/100</f>
        <v>0.172094</v>
      </c>
      <c r="CV109" s="25">
        <f>_xll.BDH($C109,"RETURN_ON_INV_CAPITAL","FY 2020","FY 2020","Currency=USD","Period=FY","BEST_FPERIOD_OVERRIDE=FY","FILING_STATUS=MR","FA_ADJUSTED=GAAP","Sort=A","Dates=H","DateFormat=P","Fill=—","Direction=H","UseDPDF=Y")/100</f>
        <v>5.3682000000000001E-2</v>
      </c>
      <c r="CW109" s="25">
        <f>_xll.BDH($C109,"RETURN_ON_INV_CAPITAL","FY 2021","FY 2021","Currency=USD","Period=FY","BEST_FPERIOD_OVERRIDE=FY","FILING_STATUS=MR","FA_ADJUSTED=GAAP","Sort=A","Dates=H","DateFormat=P","Fill=—","Direction=H","UseDPDF=Y")/100</f>
        <v>0.15339800000000001</v>
      </c>
      <c r="CX109" s="25">
        <f>_xll.BDH(C109,"RETURN_COM_EQY","FY 2022","FY 2022","Currency=USD","Period=FY","BEST_FPERIOD_OVERRIDE=FY","FILING_STATUS=MR","FA_ADJUSTED=GAAP","Sort=A","Dates=H","DateFormat=P","Fill=—","Direction=H","UseDPDF=Y")/100</f>
        <v>0.41047800000000001</v>
      </c>
      <c r="CZ109" s="15">
        <f>_xll.BDH($C109,"RETURN_COM_EQY","FY 2019","FY 2019","Currency=USD","Period=FY","BEST_FPERIOD_OVERRIDE=FY","FILING_STATUS=MR","FA_ADJUSTED=GAAP","Sort=A","Dates=H","DateFormat=P","Fill=—","Direction=H","UseDPDF=Y")/100</f>
        <v>0.23324800000000001</v>
      </c>
      <c r="DA109" s="15">
        <f>_xll.BDH($C109,"RETURN_COM_EQY","FY 2020","FY 2020","Currency=USD","Period=FY","BEST_FPERIOD_OVERRIDE=FY","FILING_STATUS=MR","FA_ADJUSTED=GAAP","Sort=A","Dates=H","DateFormat=P","Fill=—","Direction=H","UseDPDF=Y")/100</f>
        <v>3.1114000000000003E-2</v>
      </c>
      <c r="DB109" s="15">
        <f>_xll.BDH($C109,"RETURN_COM_EQY","FY 2021","FY 2021","Currency=USD","Period=FY","BEST_FPERIOD_OVERRIDE=FY","FILING_STATUS=MR","FA_ADJUSTED=GAAP","Sort=A","Dates=H","DateFormat=P","Fill=—","Direction=H","UseDPDF=Y")/100</f>
        <v>0.26964300000000002</v>
      </c>
      <c r="DC109" s="25">
        <f>_xll.BDH(C109,"RETURN_COM_EQY","FY 2022","FY 2022","Currency=USD","Period=FY","BEST_FPERIOD_OVERRIDE=FY","FILING_STATUS=MR","FA_ADJUSTED=GAAP","Sort=A","Dates=H","DateFormat=P","Fill=—","Direction=H","UseDPDF=Y")</f>
        <v>41.047800000000002</v>
      </c>
      <c r="DD109" s="15" t="e">
        <f ca="1">(_xll.BDP(C109,"BEST_ROE","best_fperiod_override=23Y"))/100</f>
        <v>#NAME?</v>
      </c>
      <c r="DF109" s="25" t="e">
        <f ca="1">(_xll.BDP($C109,"BEST_DIV_YLD","best_fperiod_override=19Y"))/100</f>
        <v>#NAME?</v>
      </c>
      <c r="DG109" s="25" t="e">
        <f ca="1">(_xll.BDP($C109,"BEST_DIV_YLD","best_fperiod_override=20Y"))/100</f>
        <v>#NAME?</v>
      </c>
      <c r="DH109" s="25" t="e">
        <f ca="1">(_xll.BDP($C109,"BEST_DIV_YLD","best_fperiod_override=21Y"))/100</f>
        <v>#NAME?</v>
      </c>
      <c r="DI109" s="25" t="e">
        <f ca="1">(_xll.BDP($C109,"BEST_DIV_YLD","best_fperiod_override=22Y"))/100</f>
        <v>#NAME?</v>
      </c>
      <c r="DJ109" s="25" t="e">
        <f ca="1">(_xll.BDP($C109,"BEST_DIV_YLD","best_fperiod_override=23Y"))/100</f>
        <v>#NAME?</v>
      </c>
      <c r="DL109" s="48" t="e" cm="1">
        <f t="array" aca="1" ref="DL109" ca="1">_xll.BDP($C109,$DL$12)/1000/M7</f>
        <v>#NAME?</v>
      </c>
      <c r="DM109" s="48" t="e" cm="1">
        <f t="array" aca="1" ref="DM109" ca="1">_xll.BDP($C109,$DL$13)*1000/M7</f>
        <v>#NAME?</v>
      </c>
      <c r="DN109" s="48" t="e">
        <f t="shared" ca="1" si="341"/>
        <v>#NAME?</v>
      </c>
      <c r="DO109" s="48" t="e" cm="1">
        <f t="array" aca="1" ref="DO109" ca="1">_xll.BDP($C109,$DL$15)*1000</f>
        <v>#NAME?</v>
      </c>
      <c r="DQ109" s="15" t="e" cm="1">
        <f t="array" aca="1" ref="DQ109" ca="1">_xll.BDP(C109,"WACC")</f>
        <v>#NAME?</v>
      </c>
      <c r="DR109" s="15" t="e" cm="1">
        <f t="array" aca="1" ref="DR109" ca="1">_xll.BDP(C109,"WACC_COST_EQUITY")</f>
        <v>#NAME?</v>
      </c>
      <c r="DS109" s="15" t="e" cm="1">
        <f t="array" aca="1" ref="DS109" ca="1">_xll.BDP(C109,"WACC_COST_EQUITY")</f>
        <v>#NAME?</v>
      </c>
      <c r="DU109" s="15" t="e" cm="1">
        <f t="array" aca="1" ref="DU109" ca="1">_xll.BDP(C109,"BEST_PE_RATIO")</f>
        <v>#NAME?</v>
      </c>
      <c r="DV109" s="15" t="e" cm="1">
        <f t="array" aca="1" ref="DV109" ca="1">_xll.BDP(C109,"FIVE_YR_AVG_PRICE_EARNINGS")</f>
        <v>#NAME?</v>
      </c>
      <c r="DW109" s="15" t="e" cm="1">
        <f t="array" aca="1" ref="DW109" ca="1">_xll.BDP(C109,"10_YEAR_MOVING_AVERAGE_PE")</f>
        <v>#NAME?</v>
      </c>
      <c r="DY109" s="15" t="e" cm="1">
        <f t="array" aca="1" ref="DY109" ca="1">_xll.BDP(C109,"BEST_CUR_EV_TO_EBITDA")</f>
        <v>#NAME?</v>
      </c>
      <c r="DZ109" s="15" t="e" cm="1">
        <f t="array" aca="1" ref="DZ109" ca="1">_xll.BDP(C109,"FIVE_YEAR_AVG_EV_TO_T12_EBITDA")</f>
        <v>#NAME?</v>
      </c>
      <c r="EB109" s="15" t="e" cm="1">
        <f t="array" aca="1" ref="EB109" ca="1">_xll.BDP(C109,"BEST_PX_BPS_RATIO")</f>
        <v>#NAME?</v>
      </c>
      <c r="EC109" s="15" t="e" cm="1">
        <f t="array" aca="1" ref="EC109" ca="1">_xll.BDP(C109,"FIVE_YEAR_AVG_PRICE_BOOK")</f>
        <v>#NAME?</v>
      </c>
      <c r="ED109" s="15" t="e" cm="1">
        <f t="array" aca="1" ref="ED109" ca="1">_xll.BDP(C109,"EV_TO_T12M_SALES")</f>
        <v>#NAME?</v>
      </c>
      <c r="EE109" s="15" t="e" cm="1">
        <f t="array" aca="1" ref="EE109" ca="1">_xll.BDP(C109,"AVERAGE_EV_TO_T12M_SALES")</f>
        <v>#NAME?</v>
      </c>
      <c r="EF109" s="15" t="e">
        <f ca="1">_xll.BDP(C109,"BEST_CURRENT_EV_BEST_SALES","best_fperiod_override=23Y")</f>
        <v>#NAME?</v>
      </c>
      <c r="EH109" s="15" t="e" cm="1">
        <f t="array" aca="1" ref="EH109" ca="1">_xll.BDP(C109,"CF_FREE_CASH_FLOW")/M7</f>
        <v>#NAME?</v>
      </c>
      <c r="EI109" s="15" t="e" cm="1">
        <f t="array" aca="1" ref="EI109" ca="1">_xll.BDP(C109,"FREE_CASH_FLOW_YIELD")/100</f>
        <v>#NAME?</v>
      </c>
      <c r="EJ109" s="15" t="e" cm="1">
        <f t="array" aca="1" ref="EJ109" ca="1">_xll.BDP(C109,"TRAIL_12M_FREE_CASH_FLOW_PER_SH")/M7</f>
        <v>#NAME?</v>
      </c>
      <c r="EL109" s="15" t="e" cm="1">
        <f t="array" aca="1" ref="EL109" ca="1">_xll.BDP(C109,"CF_CASH_FROM_OPER")/M7</f>
        <v>#NAME?</v>
      </c>
      <c r="EM109" s="15" t="e" cm="1">
        <f t="array" aca="1" ref="EM109" ca="1">_xll.BDP(C109,"CF_CASH_FROM_INV_ACT")/M7</f>
        <v>#NAME?</v>
      </c>
      <c r="EN109" s="15" t="e" cm="1">
        <f t="array" aca="1" ref="EN109" ca="1">_xll.BDP(C109,"CF_CASH_FROM_FNC_ACT")/M7</f>
        <v>#NAME?</v>
      </c>
      <c r="EP109" s="15" t="e" cm="1">
        <f t="array" aca="1" ref="EP109" ca="1">_xll.BDP(C109,"TOT_ANALYST_REC")</f>
        <v>#NAME?</v>
      </c>
      <c r="EQ109" s="15" t="e" cm="1">
        <f t="array" aca="1" ref="EQ109" ca="1">_xll.BDP(C109,"TOT_BUY_REC")</f>
        <v>#NAME?</v>
      </c>
      <c r="ER109" s="15" t="e" cm="1">
        <f t="array" aca="1" ref="ER109" ca="1">_xll.BDP(C109,"TOT_HOLD_REC")</f>
        <v>#NAME?</v>
      </c>
      <c r="ES109" s="15" t="e" cm="1">
        <f t="array" aca="1" ref="ES109" ca="1">_xll.BDP(C109,"TOT_SELL_REC")</f>
        <v>#NAME?</v>
      </c>
      <c r="ET109" s="15" t="e" cm="1">
        <f t="array" aca="1" ref="ET109" ca="1">_xll.BDP(C109,"EQY_REC_CONS")</f>
        <v>#NAME?</v>
      </c>
      <c r="EV109" s="15" t="e" cm="1">
        <f t="array" aca="1" ref="EV109" ca="1">_xll.BDP(C109,"BEST_TARGET_HI")</f>
        <v>#NAME?</v>
      </c>
      <c r="EW109" s="15" t="e" cm="1">
        <f t="array" aca="1" ref="EW109" ca="1">_xll.BDP(C109,"BEST_TARGET_LO")</f>
        <v>#NAME?</v>
      </c>
      <c r="EX109" s="15" t="e" cm="1">
        <f t="array" aca="1" ref="EX109" ca="1">_xll.BDP(C109,"BEST_TARGET_MEDIAN")</f>
        <v>#NAME?</v>
      </c>
      <c r="EZ109" s="15" t="e" cm="1">
        <f t="array" aca="1" ref="EZ109" ca="1">_xll.BDP(C109,"BEST_TARGET_1WK_CHG")</f>
        <v>#NAME?</v>
      </c>
      <c r="FA109" s="15" t="e" cm="1">
        <f t="array" aca="1" ref="FA109" ca="1">_xll.BDP(C109,"BEST_TARGET_4WK_CHG")</f>
        <v>#NAME?</v>
      </c>
      <c r="FB109" s="15" t="e" cm="1">
        <f t="array" aca="1" ref="FB109" ca="1">_xll.BDP(C109,"BEST_TARGET_3MO_CHG")</f>
        <v>#NAME?</v>
      </c>
      <c r="FC109" s="15" t="e" cm="1">
        <f t="array" aca="1" ref="FC109" ca="1">_xll.BDP(C109,"BEST_TARGET_6MO_CHG")</f>
        <v>#NAME?</v>
      </c>
      <c r="FE109" s="15" t="e" cm="1">
        <f t="array" aca="1" ref="FE109" ca="1">_xll.BDP(C109,"ANNOUNCEMENT_DT")</f>
        <v>#NAME?</v>
      </c>
      <c r="FF109" s="15" t="e" cm="1">
        <f t="array" aca="1" ref="FF109" ca="1">_xll.BDP(C109,"EXPECTED_REPORT_DT")</f>
        <v>#NAME?</v>
      </c>
      <c r="FG109" s="15" t="e" cm="1">
        <f t="array" aca="1" ref="FG109" ca="1">_xll.BDP(C109,"EARNINGS_RELATED_IMPLIED_MOVE")</f>
        <v>#NAME?</v>
      </c>
      <c r="FI109" s="15" t="e" cm="1">
        <f t="array" aca="1" ref="FI109" ca="1">_xll.BDP(C109,"SALES_SURPRISE_LAST_QTR")</f>
        <v>#NAME?</v>
      </c>
      <c r="FJ109" s="15" t="e" cm="1">
        <f t="array" aca="1" ref="FJ109" ca="1">_xll.BDP(C109,"EPS_SURPRISE_LAST_QTR")</f>
        <v>#NAME?</v>
      </c>
      <c r="FL109" s="15" t="e">
        <f ca="1">(_xll.BDP(C109,"VOLUME_AVG_5D"))/1000</f>
        <v>#NAME?</v>
      </c>
      <c r="FM109" s="15" t="e">
        <f ca="1">(_xll.BDP(C109,"VOLUME_AVG_3M"))/1000</f>
        <v>#NAME?</v>
      </c>
      <c r="FN109" s="15" t="e">
        <f ca="1">(_xll.BDP(C109,"VOLUME_AVG_6M"))/1000</f>
        <v>#NAME?</v>
      </c>
      <c r="FP109" s="15" t="e" cm="1">
        <f t="array" aca="1" ref="FP109" ca="1">_xll.BDP(C109,"CIE_DES")</f>
        <v>#NAME?</v>
      </c>
      <c r="FQ109" s="15" t="s">
        <v>934</v>
      </c>
      <c r="FS109" s="15" t="e" cm="1">
        <f t="array" aca="1" ref="FS109" ca="1">_xll.BDP(C109,"HIGH_52WEEK")</f>
        <v>#NAME?</v>
      </c>
      <c r="FT109" s="15" t="e" cm="1">
        <f t="array" aca="1" ref="FT109" ca="1">_xll.BDP(C109,"LOW_52WEEK")</f>
        <v>#NAME?</v>
      </c>
      <c r="FV109" s="15" t="e" cm="1">
        <f t="array" aca="1" ref="FV109" ca="1">_xll.BDP(C109,"CHG_PCT_WTD")</f>
        <v>#NAME?</v>
      </c>
      <c r="FW109" s="15" t="e" cm="1">
        <f t="array" aca="1" ref="FW109" ca="1">_xll.BDP(C109,"CHG_PCT_MTD")</f>
        <v>#NAME?</v>
      </c>
      <c r="FX109" s="15" t="e" cm="1">
        <f t="array" aca="1" ref="FX109" ca="1">_xll.BDP(C109,"CHG_PCT_YTD")</f>
        <v>#NAME?</v>
      </c>
      <c r="FY109" s="15" t="e" cm="1">
        <f t="array" aca="1" ref="FY109" ca="1">_xll.BDP(C109,"CHG_PCT_1YR")</f>
        <v>#NAME?</v>
      </c>
      <c r="GA109" s="15" t="e">
        <f ca="1">_xll.BDP($C109,"BEST_NET_DEBT","best_fperiod_override=19Y")/M7</f>
        <v>#NAME?</v>
      </c>
      <c r="GB109" s="15" t="e">
        <f ca="1">_xll.BDP($C109,"BEST_NET_DEBT","best_fperiod_override=20Y")/M7</f>
        <v>#NAME?</v>
      </c>
      <c r="GC109" s="15" t="e">
        <f ca="1">_xll.BDP($C109,"BEST_NET_DEBT","best_fperiod_override=21Y")/M7</f>
        <v>#NAME?</v>
      </c>
      <c r="GD109" s="15" t="e">
        <f ca="1">_xll.BDP($C109,"BEST_NET_DEBT","best_fperiod_override=22Y")/M7</f>
        <v>#NAME?</v>
      </c>
      <c r="GE109" s="15" t="e">
        <f ca="1">_xll.BDP($C109,"BEST_NET_DEBT","best_fperiod_override=23Y")/M7</f>
        <v>#NAME?</v>
      </c>
      <c r="GG109" s="15" t="e">
        <f t="shared" ca="1" si="342"/>
        <v>#NAME?</v>
      </c>
      <c r="GH109" s="15" t="e">
        <f t="shared" ca="1" si="343"/>
        <v>#NAME?</v>
      </c>
      <c r="GI109" s="15" t="e">
        <f t="shared" ca="1" si="344"/>
        <v>#NAME?</v>
      </c>
      <c r="GJ109" s="15" t="e">
        <f t="shared" ca="1" si="345"/>
        <v>#NAME?</v>
      </c>
      <c r="GK109" s="15" t="e">
        <f t="shared" ca="1" si="346"/>
        <v>#NAME?</v>
      </c>
      <c r="GM109" s="15" t="e" cm="1">
        <f t="array" aca="1" ref="GM109" ca="1">_xll.BDP(C109,"NET_DEBT_TO_EBITDA")</f>
        <v>#NAME?</v>
      </c>
      <c r="GN109" s="15" t="e" cm="1">
        <f t="array" aca="1" ref="GN109" ca="1">_xll.BDP(C109,"EBIT_TO_INT_EXP")</f>
        <v>#NAME?</v>
      </c>
      <c r="GO109" s="15" t="e" cm="1">
        <f t="array" aca="1" ref="GO109" ca="1">_xll.BDP(C109,"TOT_DEBT_TO_TOT_EQY")</f>
        <v>#NAME?</v>
      </c>
      <c r="GP109" s="15" t="e" cm="1">
        <f t="array" aca="1" ref="GP109" ca="1">_xll.BDP(C109,"TOT_DEBT_TO_TOT_ASSET")</f>
        <v>#NAME?</v>
      </c>
      <c r="GQ109" s="15" t="e" cm="1">
        <f t="array" aca="1" ref="GQ109" ca="1">_xll.BDP(C109,"ALTMAN_Z_SCORE")</f>
        <v>#NAME?</v>
      </c>
      <c r="GR109" s="15" t="e" cm="1">
        <f t="array" aca="1" ref="GR109" ca="1">_xll.BDP(C109,"CASH_%_CURRENT_MARKET_CAP")</f>
        <v>#NAME?</v>
      </c>
      <c r="GS109" s="15" t="e" cm="1">
        <f t="array" aca="1" ref="GS109" ca="1">_xll.BDP(C109,"CASH_TO_TOT_ASSET")</f>
        <v>#NAME?</v>
      </c>
      <c r="GU109" s="15" t="e" cm="1">
        <f t="array" aca="1" ref="GU109" ca="1">_xll.BDP(C109,"BOARD_SIZE")</f>
        <v>#NAME?</v>
      </c>
      <c r="GV109" s="15" t="e" cm="1">
        <f t="array" aca="1" ref="GV109" ca="1">_xll.BDP(C109,"PCT_INDEPENDENT_DIRECTORS")</f>
        <v>#NAME?</v>
      </c>
      <c r="GW109" s="15" t="e" cm="1">
        <f t="array" aca="1" ref="GW109" ca="1">_xll.BDP(C109,"BOARD_MEETING_ATTENDANCE_PCT")</f>
        <v>#NAME?</v>
      </c>
      <c r="GX109" s="15" t="e" cm="1">
        <f t="array" aca="1" ref="GX109" ca="1">_xll.BDP(C109,"BOARD_MEETINGS_PER_YR")</f>
        <v>#NAME?</v>
      </c>
      <c r="GY109" s="15" t="e" cm="1">
        <f t="array" aca="1" ref="GY109" ca="1">_xll.BDP(C109,"NUMBER_OF_WOMEN_ON_BOARD")</f>
        <v>#NAME?</v>
      </c>
      <c r="GZ109" s="15" t="e" cm="1">
        <f t="array" aca="1" ref="GZ109" ca="1">_xll.BDP(C109,"BOARD_AVERAGE_TENURE")</f>
        <v>#NAME?</v>
      </c>
      <c r="HA109" s="15" t="e" cm="1">
        <f t="array" aca="1" ref="HA109" ca="1">_xll.BDP(C109,"BOARD_AVERAGE_AGE")</f>
        <v>#NAME?</v>
      </c>
      <c r="HC109" s="15" t="e" cm="1">
        <f t="array" aca="1" ref="HC109" ca="1">_xll.BDP(C109,"TOT_COMP_AW_TO_CEO_&amp;_EQUIV")</f>
        <v>#NAME?</v>
      </c>
      <c r="HD109" s="15" t="e" cm="1">
        <f t="array" aca="1" ref="HD109" ca="1">_xll.BDP(C109,"TOT_COMPENSATION_AW_TO_EXECS")</f>
        <v>#NAME?</v>
      </c>
      <c r="HE109" s="15" t="e" cm="1">
        <f t="array" aca="1" ref="HE109" ca="1">_xll.BDP(C109,"CF_STOCK_BASED_COMPENSATION")</f>
        <v>#NAME?</v>
      </c>
      <c r="HF109" s="15" t="e" cm="1">
        <f t="array" aca="1" ref="HF109" ca="1">_xll.BDP(C109,"AVERAGE_BOD_TOTAL_COMPENSATION")</f>
        <v>#NAME?</v>
      </c>
      <c r="HH109" s="15" t="e" cm="1">
        <f t="array" aca="1" ref="HH109" ca="1">_xll.BDP(C109,"ISS_QUALITYSCORE")</f>
        <v>#NAME?</v>
      </c>
      <c r="HK109" s="15" t="e" cm="1">
        <f t="array" aca="1" ref="HK109" ca="1">_xll.BDP(C109,"EQY_SH_OUT")</f>
        <v>#NAME?</v>
      </c>
      <c r="HL109" s="15" t="e">
        <f t="shared" ca="1" si="347"/>
        <v>#NAME?</v>
      </c>
      <c r="HN109" s="15">
        <v>8.5</v>
      </c>
      <c r="HO109" s="15">
        <v>2</v>
      </c>
      <c r="HP109" s="39" t="e">
        <f t="shared" ca="1" si="348"/>
        <v>#NAME?</v>
      </c>
      <c r="HQ109" s="15" t="e">
        <f t="shared" ca="1" si="349"/>
        <v>#NAME?</v>
      </c>
      <c r="HS109" s="15" t="e">
        <f t="shared" ca="1" si="370"/>
        <v>#NAME?</v>
      </c>
      <c r="HU109" s="15" t="e">
        <f t="shared" ca="1" si="350"/>
        <v>#NAME?</v>
      </c>
      <c r="HW109" s="15" t="e">
        <f t="shared" ca="1" si="371"/>
        <v>#NAME?</v>
      </c>
      <c r="HY109" s="39" t="e">
        <f t="shared" ca="1" si="351"/>
        <v>#NAME?</v>
      </c>
      <c r="IA109" s="15" t="e">
        <f t="shared" ca="1" si="352"/>
        <v>#NAME?</v>
      </c>
      <c r="IB109" s="15" t="e">
        <f t="shared" ca="1" si="353"/>
        <v>#NAME?</v>
      </c>
      <c r="IC109" s="15" t="e">
        <f t="shared" ca="1" si="354"/>
        <v>#NAME?</v>
      </c>
      <c r="ID109" s="15" t="e">
        <f t="shared" ca="1" si="355"/>
        <v>#NAME?</v>
      </c>
      <c r="IE109" s="39" t="e">
        <f t="shared" ca="1" si="356"/>
        <v>#NAME?</v>
      </c>
      <c r="IF109" s="39" t="e">
        <f t="shared" ca="1" si="357"/>
        <v>#NAME?</v>
      </c>
      <c r="IG109" s="39" t="e">
        <f t="shared" ca="1" si="358"/>
        <v>#NAME?</v>
      </c>
      <c r="II109" s="15">
        <f t="shared" si="372"/>
        <v>90</v>
      </c>
    </row>
    <row r="110" spans="1:243">
      <c r="A110" s="15">
        <f t="shared" si="373"/>
        <v>90</v>
      </c>
      <c r="B110" s="15" t="s">
        <v>184</v>
      </c>
      <c r="C110" s="15" t="s">
        <v>576</v>
      </c>
      <c r="D110" s="15" t="s">
        <v>183</v>
      </c>
      <c r="E110" s="15" t="str">
        <f t="shared" si="306"/>
        <v>E1OG34</v>
      </c>
      <c r="F110" s="15">
        <f t="shared" si="307"/>
        <v>90</v>
      </c>
      <c r="G110" s="15" t="str">
        <f t="shared" si="308"/>
        <v>EOG Resources Inc</v>
      </c>
      <c r="H110" s="24">
        <v>2.4344900000000001E-3</v>
      </c>
      <c r="I110" s="15" t="e" cm="1">
        <f t="array" aca="1" ref="I110" ca="1">_xll.BDP(C110,"GICS_SECTOR_NAME")</f>
        <v>#NAME?</v>
      </c>
      <c r="J110" s="15" t="e">
        <f t="shared" ca="1" si="309"/>
        <v>#NAME?</v>
      </c>
      <c r="K110" s="46" t="e" cm="1">
        <f t="array" aca="1" ref="K110" ca="1">_xll.BDP(C110,"BEST_PE_RATIO")</f>
        <v>#NAME?</v>
      </c>
      <c r="L110" s="46" t="e" cm="1">
        <f t="array" aca="1" ref="L110" ca="1">_xll.BDP(C110,"px_last")</f>
        <v>#NAME?</v>
      </c>
      <c r="M110" s="15" t="e" cm="1">
        <f t="array" aca="1" ref="M110" ca="1">_xll.BDP(C110,"COUNTRY_FULL_NAME")</f>
        <v>#NAME?</v>
      </c>
      <c r="N110" s="15" t="e" cm="1">
        <f t="array" aca="1" ref="N110" ca="1">_xll.BDP(C110,"px_last")</f>
        <v>#NAME?</v>
      </c>
      <c r="O110" s="15" t="e" cm="1">
        <f t="array" aca="1" ref="O110" ca="1">_xll.BDP(C110,"CRNCY")</f>
        <v>#NAME?</v>
      </c>
      <c r="Q110" s="15" t="e" cm="1">
        <f t="array" aca="1" ref="Q110" ca="1">_xll.BDP(C110,"GICS_SECTOR_NAME")</f>
        <v>#NAME?</v>
      </c>
      <c r="R110" s="15" t="e" cm="1">
        <f t="array" aca="1" ref="R110" ca="1">_xll.BDP(C110,"GICS_INDUSTRY_NAME")</f>
        <v>#NAME?</v>
      </c>
      <c r="S110" s="15" t="e" cm="1">
        <f t="array" aca="1" ref="S110" ca="1">_xll.BDP(C110,"GICS_INDUSTRY_GROUP_NAME")</f>
        <v>#NAME?</v>
      </c>
      <c r="T110" s="15" t="e" cm="1">
        <f t="array" aca="1" ref="T110" ca="1">_xll.BDP(C110,"GICS_SUB_INDUSTRY_NAME")</f>
        <v>#NAME?</v>
      </c>
      <c r="U110" s="15" t="s">
        <v>1521</v>
      </c>
      <c r="V110" s="15">
        <f>_xll.BDH(C110,"SALES_REV_TURN","FY 2009","FY 2009","Currency=USD","Period=FY","BEST_FPERIOD_OVERRIDE=FY","FILING_STATUS=MR","SCALING_FORMAT=MLN","FA_ADJUSTED=Adjusted","Sort=A","Dates=H","DateFormat=P","Fill=—","Direction=H","UseDPDF=Y")</f>
        <v>5097.3500000000004</v>
      </c>
      <c r="W110" s="15">
        <f>_xll.BDH(C110,"SALES_REV_TURN","FY 2019","FY 2019","Currency=USD","Period=FY","BEST_FPERIOD_OVERRIDE=FY","FILING_STATUS=MR","SCALING_FORMAT=MLN","FA_ADJUSTED=Adjusted","Sort=A","Dates=H","DateFormat=P","Fill=—","Direction=H","UseDPDF=Y")</f>
        <v>17307.228999999999</v>
      </c>
      <c r="X110" s="15">
        <f>_xll.BDH(C110,"SALES_REV_TURN","FY 2020","FY 2020","Currency=USD","Period=FY","BEST_FPERIOD_OVERRIDE=FY","FILING_STATUS=MR","SCALING_FORMAT=MLN","FA_ADJUSTED=Adjusted","Sort=A","Dates=H","DateFormat=P","Fill=—","Direction=H","UseDPDF=Y")</f>
        <v>11005</v>
      </c>
      <c r="Y110" s="15">
        <f>_xll.BDH(C110,"SALES_REV_TURN","FY 2021","FY 2021","Currency=USD","Period=FY","BEST_FPERIOD_OVERRIDE=FY","FILING_STATUS=MR","SCALING_FORMAT=MLN","FA_ADJUSTED=Adjusted","Sort=A","Dates=H","DateFormat=P","Fill=—","Direction=H","UseDPDF=Y")</f>
        <v>19139</v>
      </c>
      <c r="Z110" s="15">
        <f>_xll.BDH(C110,"SALES_REV_TURN","FY 2022","FY 2022","Currency=USD","Period=FY","BEST_FPERIOD_OVERRIDE=FY","FILING_STATUS=MR","SCALING_FORMAT=MLN","FA_ADJUSTED=Adjusted","Sort=A","Dates=H","DateFormat=P","Fill=—","Direction=H","UseDPDF=Y")</f>
        <v>26109</v>
      </c>
      <c r="AA110" s="15" t="e">
        <f ca="1">+_xll.BDP($C110,AA$15,"BEST_FPERIOD_OVERRIDE="&amp;AA$16)</f>
        <v>#NAME?</v>
      </c>
      <c r="AB110" s="15" t="e">
        <f ca="1">+_xll.BDP($C110,AB$15,"BEST_FPERIOD_OVERRIDE="&amp;AB$16)</f>
        <v>#NAME?</v>
      </c>
      <c r="AC110" s="15" t="e">
        <f ca="1">+_xll.BDP($C110,AC$15,"BEST_FPERIOD_OVERRIDE="&amp;AC$16)</f>
        <v>#NAME?</v>
      </c>
      <c r="AD110" s="15" t="e">
        <f ca="1">+_xll.BDP($C110,AD$15,"BEST_FPERIOD_OVERRIDE="&amp;AD$16)</f>
        <v>#NAME?</v>
      </c>
      <c r="AF110" s="25">
        <f t="shared" si="310"/>
        <v>-0.36413853425063014</v>
      </c>
      <c r="AG110" s="25">
        <f t="shared" si="311"/>
        <v>0.73911858246251705</v>
      </c>
      <c r="AH110" s="25">
        <f t="shared" si="312"/>
        <v>0.36417785673232661</v>
      </c>
      <c r="AI110" s="25" t="e">
        <f t="shared" ca="1" si="313"/>
        <v>#NAME?</v>
      </c>
      <c r="AJ110" s="25" t="e">
        <f t="shared" ca="1" si="314"/>
        <v>#NAME?</v>
      </c>
      <c r="AK110" s="25" t="e">
        <f t="shared" ca="1" si="315"/>
        <v>#NAME?</v>
      </c>
      <c r="AL110" s="25" t="e">
        <f t="shared" ca="1" si="359"/>
        <v>#NAME?</v>
      </c>
      <c r="AM110" s="25" t="e">
        <f t="shared" ca="1" si="316"/>
        <v>#NAME?</v>
      </c>
      <c r="AN110" s="25">
        <f t="shared" si="317"/>
        <v>0.13002566840074703</v>
      </c>
      <c r="AP110" s="15">
        <f>_xll.BDH(C110,"EBITDA","FY 2009","FY 2009","Currency=USD","Period=FY","BEST_FPERIOD_OVERRIDE=FY","FILING_STATUS=MR","SCALING_FORMAT=MLN","FA_ADJUSTED=Adjusted","Sort=A","Dates=H","DateFormat=P","Fill=—","Direction=H","UseDPDF=Y")</f>
        <v>2924.42</v>
      </c>
      <c r="AQ110" s="15">
        <f>_xll.BDH(C110,"EBITDA","FY 2019","FY 2019","Currency=USD","Period=FY","BEST_FPERIOD_OVERRIDE=FY","FILING_STATUS=MR","SCALING_FORMAT=MLN","FA_ADJUSTED=Adjusted","Sort=A","Dates=H","DateFormat=P","Fill=—","Direction=H","UseDPDF=Y")</f>
        <v>8147.9279999999999</v>
      </c>
      <c r="AR110" s="15">
        <f>_xll.BDH(C110,"EBITDA","FY 2020","FY 2020","Currency=USD","Period=FY","BEST_FPERIOD_OVERRIDE=FY","FILING_STATUS=MR","SCALING_FORMAT=MLN","FA_ADJUSTED=Adjusted","Sort=A","Dates=H","DateFormat=P","Fill=—","Direction=H","UseDPDF=Y")</f>
        <v>5090</v>
      </c>
      <c r="AS110" s="15">
        <f>_xll.BDH(C110,"EBITDA","FY 2021","FY 2021","Currency=USD","Period=FY","BEST_FPERIOD_OVERRIDE=FY","FILING_STATUS=MR","SCALING_FORMAT=MLN","FA_ADJUSTED=Adjusted","Sort=A","Dates=H","DateFormat=P","Fill=—","Direction=H","UseDPDF=Y")</f>
        <v>10560</v>
      </c>
      <c r="AT110" s="15">
        <f>_xll.BDH(C110,"EBITDA","FY 2022","FY 2022","Currency=USD","Period=FY","BEST_FPERIOD_OVERRIDE=FY","FILING_STATUS=MR","SCALING_FORMAT=MLN","FA_ADJUSTED=Adjusted","Sort=A","Dates=H","DateFormat=P","Fill=—","Direction=H","UseDPDF=Y")</f>
        <v>14473</v>
      </c>
      <c r="AU110" s="15" t="e">
        <f ca="1">+_xll.BDP($C110,AU$15,"BEST_FPERIOD_OVERRIDE="&amp;AU$16)</f>
        <v>#NAME?</v>
      </c>
      <c r="AV110" s="15" t="e">
        <f ca="1">+_xll.BDP($C110,AV$15,"BEST_FPERIOD_OVERRIDE="&amp;AV$16)</f>
        <v>#NAME?</v>
      </c>
      <c r="AW110" s="15" t="e">
        <f ca="1">+_xll.BDP($C110,AW$15,"BEST_FPERIOD_OVERRIDE="&amp;AW$16)</f>
        <v>#NAME?</v>
      </c>
      <c r="AX110" s="15" t="e">
        <f ca="1">+_xll.BDP($C110,AX$15,"BEST_FPERIOD_OVERRIDE="&amp;AX$16)</f>
        <v>#NAME?</v>
      </c>
      <c r="AZ110" s="25">
        <f t="shared" si="318"/>
        <v>-0.37530130359522074</v>
      </c>
      <c r="BA110" s="25">
        <f t="shared" si="319"/>
        <v>1.074656188605108</v>
      </c>
      <c r="BB110" s="25">
        <f t="shared" si="320"/>
        <v>0.37054924242424248</v>
      </c>
      <c r="BC110" s="25" t="e">
        <f t="shared" ca="1" si="321"/>
        <v>#NAME?</v>
      </c>
      <c r="BD110" s="25" t="e">
        <f t="shared" ca="1" si="322"/>
        <v>#NAME?</v>
      </c>
      <c r="BE110" s="25" t="e">
        <f t="shared" ca="1" si="323"/>
        <v>#NAME?</v>
      </c>
      <c r="BF110" s="25" t="e">
        <f t="shared" ca="1" si="360"/>
        <v>#NAME?</v>
      </c>
      <c r="BG110" s="25" t="e">
        <f t="shared" ca="1" si="324"/>
        <v>#NAME?</v>
      </c>
      <c r="BH110" s="25">
        <f t="shared" si="325"/>
        <v>0.10790046265170994</v>
      </c>
      <c r="BJ110" s="25">
        <f t="shared" si="326"/>
        <v>0.47078177563837631</v>
      </c>
      <c r="BK110" s="25">
        <f t="shared" si="327"/>
        <v>0.46251703771013175</v>
      </c>
      <c r="BL110" s="25">
        <f t="shared" si="328"/>
        <v>0.5517529651496943</v>
      </c>
      <c r="BM110" s="25">
        <f t="shared" si="329"/>
        <v>0.55432992454709107</v>
      </c>
      <c r="BN110" s="25" t="e">
        <f t="shared" ca="1" si="330"/>
        <v>#NAME?</v>
      </c>
      <c r="BO110" s="25" t="e">
        <f t="shared" ca="1" si="331"/>
        <v>#NAME?</v>
      </c>
      <c r="BP110" s="25" t="e">
        <f t="shared" ca="1" si="331"/>
        <v>#NAME?</v>
      </c>
      <c r="BQ110" s="25" t="e">
        <f t="shared" ca="1" si="332"/>
        <v>#NAME?</v>
      </c>
      <c r="BR110" s="15">
        <f>_xll.BDH(C110,"EARN_FOR_COMMON","FY 2009","FY 2009","Currency=USD","Period=FY","BEST_FPERIOD_OVERRIDE=FY","FILING_STATUS=MR","SCALING_FORMAT=MLN","FA_ADJUSTED=Adjusted","Sort=A","Dates=H","DateFormat=P","Fill=—","Direction=H","UseDPDF=Y")</f>
        <v>815.60299999999995</v>
      </c>
      <c r="BS110" s="15">
        <f>_xll.BDH(C110,"EARN_FOR_COMMON","FY 2019","FY 2019","Currency=USD","Period=FY","BEST_FPERIOD_OVERRIDE=FY","FILING_STATUS=MR","SCALING_FORMAT=MLN","FA_ADJUSTED=Adjusted","Sort=A","Dates=H","DateFormat=P","Fill=—","Direction=H","UseDPDF=Y")</f>
        <v>2893.0329999999999</v>
      </c>
      <c r="BT110" s="15">
        <f>_xll.BDH(C110,"EARN_FOR_COMMON","FY 2020","FY 2020","Currency=USD","Period=FY","BEST_FPERIOD_OVERRIDE=FY","FILING_STATUS=MR","SCALING_FORMAT=MLN","FA_ADJUSTED=Adjusted","Sort=A","Dates=H","DateFormat=P","Fill=—","Direction=H","UseDPDF=Y")</f>
        <v>850</v>
      </c>
      <c r="BU110" s="15">
        <f>_xll.BDH(C110,"EARN_FOR_COMMON","FY 2021","FY 2021","Currency=USD","Period=FY","BEST_FPERIOD_OVERRIDE=FY","FILING_STATUS=MR","SCALING_FORMAT=MLN","FA_ADJUSTED=Adjusted","Sort=A","Dates=H","DateFormat=P","Fill=—","Direction=H","UseDPDF=Y")</f>
        <v>5028</v>
      </c>
      <c r="BV110" s="15">
        <f>_xll.BDH(C110,"EARN_FOR_COMMON","FY 2022","FY 2022","Currency=USD","Period=FY","BEST_FPERIOD_OVERRIDE=FY","FILING_STATUS=MR","SCALING_FORMAT=MLN","FA_ADJUSTED=Adjusted","Sort=A","Dates=H","DateFormat=P","Fill=—","Direction=H","UseDPDF=Y")</f>
        <v>13467</v>
      </c>
      <c r="BW110" s="15" t="e">
        <f ca="1">+_xll.BDP($C110,BW$15,"BEST_FPERIOD_OVERRIDE="&amp;BW$16)</f>
        <v>#NAME?</v>
      </c>
      <c r="BX110" s="15" t="e">
        <f ca="1">+_xll.BDP($C110,BX$15,"BEST_FPERIOD_OVERRIDE="&amp;BX$16)</f>
        <v>#NAME?</v>
      </c>
      <c r="BY110" s="15" t="e">
        <f ca="1">+_xll.BDP($C110,BY$15,"BEST_FPERIOD_OVERRIDE="&amp;BY$16)</f>
        <v>#NAME?</v>
      </c>
      <c r="BZ110" s="15" t="e">
        <f ca="1">+_xll.BDP($C110,BZ$15,"BEST_FPERIOD_OVERRIDE="&amp;BZ$16)</f>
        <v>#NAME?</v>
      </c>
      <c r="CB110" s="25">
        <f t="shared" si="333"/>
        <v>-0.70619070020977981</v>
      </c>
      <c r="CC110" s="25">
        <f t="shared" si="334"/>
        <v>4.9152941176470586</v>
      </c>
      <c r="CD110" s="25">
        <f t="shared" si="335"/>
        <v>1.678400954653938</v>
      </c>
      <c r="CE110" s="25" t="e">
        <f t="shared" ca="1" si="336"/>
        <v>#NAME?</v>
      </c>
      <c r="CF110" s="25" t="e">
        <f t="shared" ca="1" si="337"/>
        <v>#NAME?</v>
      </c>
      <c r="CG110" s="25" t="e">
        <f t="shared" ca="1" si="338"/>
        <v>#NAME?</v>
      </c>
      <c r="CH110" s="25" t="e">
        <f t="shared" ca="1" si="361"/>
        <v>#NAME?</v>
      </c>
      <c r="CI110" s="25" t="e">
        <f t="shared" ca="1" si="339"/>
        <v>#NAME?</v>
      </c>
      <c r="CJ110" s="25">
        <f t="shared" si="340"/>
        <v>0.13497803631158134</v>
      </c>
      <c r="CM110" s="25">
        <f t="shared" si="362"/>
        <v>0.16715749239811872</v>
      </c>
      <c r="CN110" s="25">
        <f t="shared" si="363"/>
        <v>7.7237619263970922E-2</v>
      </c>
      <c r="CO110" s="25">
        <f t="shared" si="364"/>
        <v>0.26270965045195671</v>
      </c>
      <c r="CP110" s="25">
        <f t="shared" si="365"/>
        <v>0.51579914971848784</v>
      </c>
      <c r="CQ110" s="25" t="e">
        <f t="shared" ca="1" si="366"/>
        <v>#NAME?</v>
      </c>
      <c r="CR110" s="25" t="e">
        <f t="shared" ca="1" si="367"/>
        <v>#NAME?</v>
      </c>
      <c r="CS110" s="25" t="e">
        <f t="shared" ca="1" si="368"/>
        <v>#NAME?</v>
      </c>
      <c r="CT110" s="15" t="e">
        <f t="shared" ca="1" si="369"/>
        <v>#NAME?</v>
      </c>
      <c r="CU110" s="25">
        <f>_xll.BDH($C110,"RETURN_ON_INV_CAPITAL","FY 2019","FY 2019","Currency=USD","Period=FY","BEST_FPERIOD_OVERRIDE=FY","FILING_STATUS=MR","FA_ADJUSTED=GAAP","Sort=A","Dates=H","DateFormat=P","Fill=—","Direction=H","UseDPDF=Y")/100</f>
        <v>9.2232999999999996E-2</v>
      </c>
      <c r="CV110" s="25">
        <f>_xll.BDH($C110,"RETURN_ON_INV_CAPITAL","FY 2020","FY 2020","Currency=USD","Period=FY","BEST_FPERIOD_OVERRIDE=FY","FILING_STATUS=MR","FA_ADJUSTED=GAAP","Sort=A","Dates=H","DateFormat=P","Fill=—","Direction=H","UseDPDF=Y")/100</f>
        <v>-1.2454E-2</v>
      </c>
      <c r="CW110" s="25">
        <f>_xll.BDH($C110,"RETURN_ON_INV_CAPITAL","FY 2021","FY 2021","Currency=USD","Period=FY","BEST_FPERIOD_OVERRIDE=FY","FILING_STATUS=MR","FA_ADJUSTED=GAAP","Sort=A","Dates=H","DateFormat=P","Fill=—","Direction=H","UseDPDF=Y")/100</f>
        <v>0.148147</v>
      </c>
      <c r="CX110" s="25">
        <f>_xll.BDH(C110,"RETURN_COM_EQY","FY 2022","FY 2022","Currency=USD","Period=FY","BEST_FPERIOD_OVERRIDE=FY","FILING_STATUS=MR","FA_ADJUSTED=GAAP","Sort=A","Dates=H","DateFormat=P","Fill=—","Direction=H","UseDPDF=Y")/100</f>
        <v>0.33045799999999997</v>
      </c>
      <c r="CZ110" s="15">
        <f>_xll.BDH($C110,"RETURN_COM_EQY","FY 2019","FY 2019","Currency=USD","Period=FY","BEST_FPERIOD_OVERRIDE=FY","FILING_STATUS=MR","FA_ADJUSTED=GAAP","Sort=A","Dates=H","DateFormat=P","Fill=—","Direction=H","UseDPDF=Y")/100</f>
        <v>0.13339899999999999</v>
      </c>
      <c r="DA110" s="15">
        <f>_xll.BDH($C110,"RETURN_COM_EQY","FY 2020","FY 2020","Currency=USD","Period=FY","BEST_FPERIOD_OVERRIDE=FY","FILING_STATUS=MR","FA_ADJUSTED=GAAP","Sort=A","Dates=H","DateFormat=P","Fill=—","Direction=H","UseDPDF=Y")/100</f>
        <v>-2.8849E-2</v>
      </c>
      <c r="DB110" s="15">
        <f>_xll.BDH($C110,"RETURN_COM_EQY","FY 2021","FY 2021","Currency=USD","Period=FY","BEST_FPERIOD_OVERRIDE=FY","FILING_STATUS=MR","FA_ADJUSTED=GAAP","Sort=A","Dates=H","DateFormat=P","Fill=—","Direction=H","UseDPDF=Y")/100</f>
        <v>0.21957499999999999</v>
      </c>
      <c r="DC110" s="25">
        <f>_xll.BDH(C110,"RETURN_COM_EQY","FY 2022","FY 2022","Currency=USD","Period=FY","BEST_FPERIOD_OVERRIDE=FY","FILING_STATUS=MR","FA_ADJUSTED=GAAP","Sort=A","Dates=H","DateFormat=P","Fill=—","Direction=H","UseDPDF=Y")</f>
        <v>33.0458</v>
      </c>
      <c r="DD110" s="15" t="e">
        <f ca="1">(_xll.BDP(C110,"BEST_ROE","best_fperiod_override=23Y"))/100</f>
        <v>#NAME?</v>
      </c>
      <c r="DF110" s="25" t="e">
        <f ca="1">(_xll.BDP($C110,"BEST_DIV_YLD","best_fperiod_override=19Y"))/100</f>
        <v>#NAME?</v>
      </c>
      <c r="DG110" s="25" t="e">
        <f ca="1">(_xll.BDP($C110,"BEST_DIV_YLD","best_fperiod_override=20Y"))/100</f>
        <v>#NAME?</v>
      </c>
      <c r="DH110" s="25" t="e">
        <f ca="1">(_xll.BDP($C110,"BEST_DIV_YLD","best_fperiod_override=21Y"))/100</f>
        <v>#NAME?</v>
      </c>
      <c r="DI110" s="25" t="e">
        <f ca="1">(_xll.BDP($C110,"BEST_DIV_YLD","best_fperiod_override=22Y"))/100</f>
        <v>#NAME?</v>
      </c>
      <c r="DJ110" s="25" t="e">
        <f ca="1">(_xll.BDP($C110,"BEST_DIV_YLD","best_fperiod_override=23Y"))/100</f>
        <v>#NAME?</v>
      </c>
      <c r="DL110" s="48" t="e" cm="1">
        <f t="array" aca="1" ref="DL110" ca="1">_xll.BDP($C110,$DL$12)/1000</f>
        <v>#NAME?</v>
      </c>
      <c r="DM110" s="48" t="e" cm="1">
        <f t="array" aca="1" ref="DM110" ca="1">_xll.BDP($C110,$DL$13)*1000</f>
        <v>#NAME?</v>
      </c>
      <c r="DN110" s="48" t="e">
        <f t="shared" ca="1" si="341"/>
        <v>#NAME?</v>
      </c>
      <c r="DO110" s="48" t="e" cm="1">
        <f t="array" aca="1" ref="DO110" ca="1">_xll.BDP($C110,$DL$15)*1000</f>
        <v>#NAME?</v>
      </c>
      <c r="DQ110" s="15" t="e" cm="1">
        <f t="array" aca="1" ref="DQ110" ca="1">_xll.BDP(C110,"WACC")</f>
        <v>#NAME?</v>
      </c>
      <c r="DR110" s="15" t="e" cm="1">
        <f t="array" aca="1" ref="DR110" ca="1">_xll.BDP(C110,"WACC_COST_EQUITY")</f>
        <v>#NAME?</v>
      </c>
      <c r="DS110" s="15" t="e" cm="1">
        <f t="array" aca="1" ref="DS110" ca="1">_xll.BDP(C110,"WACC_COST_EQUITY")</f>
        <v>#NAME?</v>
      </c>
      <c r="DU110" s="15" t="e" cm="1">
        <f t="array" aca="1" ref="DU110" ca="1">_xll.BDP(C110,"BEST_PE_RATIO")</f>
        <v>#NAME?</v>
      </c>
      <c r="DV110" s="15" t="e" cm="1">
        <f t="array" aca="1" ref="DV110" ca="1">_xll.BDP(C110,"FIVE_YR_AVG_PRICE_EARNINGS")</f>
        <v>#NAME?</v>
      </c>
      <c r="DW110" s="15" t="e" cm="1">
        <f t="array" aca="1" ref="DW110" ca="1">_xll.BDP(C110,"10_YEAR_MOVING_AVERAGE_PE")</f>
        <v>#NAME?</v>
      </c>
      <c r="DY110" s="15" t="e" cm="1">
        <f t="array" aca="1" ref="DY110" ca="1">_xll.BDP(C110,"BEST_CUR_EV_TO_EBITDA")</f>
        <v>#NAME?</v>
      </c>
      <c r="DZ110" s="15" t="e" cm="1">
        <f t="array" aca="1" ref="DZ110" ca="1">_xll.BDP(C110,"FIVE_YEAR_AVG_EV_TO_T12_EBITDA")</f>
        <v>#NAME?</v>
      </c>
      <c r="EB110" s="15" t="e" cm="1">
        <f t="array" aca="1" ref="EB110" ca="1">_xll.BDP(C110,"BEST_PX_BPS_RATIO")</f>
        <v>#NAME?</v>
      </c>
      <c r="EC110" s="15" t="e" cm="1">
        <f t="array" aca="1" ref="EC110" ca="1">_xll.BDP(C110,"FIVE_YEAR_AVG_PRICE_BOOK")</f>
        <v>#NAME?</v>
      </c>
      <c r="ED110" s="15" t="e" cm="1">
        <f t="array" aca="1" ref="ED110" ca="1">_xll.BDP(C110,"EV_TO_T12M_SALES")</f>
        <v>#NAME?</v>
      </c>
      <c r="EE110" s="15" t="e" cm="1">
        <f t="array" aca="1" ref="EE110" ca="1">_xll.BDP(C110,"AVERAGE_EV_TO_T12M_SALES")</f>
        <v>#NAME?</v>
      </c>
      <c r="EF110" s="15" t="e">
        <f ca="1">_xll.BDP(C110,"BEST_CURRENT_EV_BEST_SALES","best_fperiod_override=23Y")</f>
        <v>#NAME?</v>
      </c>
      <c r="EH110" s="15" t="e" cm="1">
        <f t="array" aca="1" ref="EH110" ca="1">_xll.BDP(C110,"CF_FREE_CASH_FLOW")</f>
        <v>#NAME?</v>
      </c>
      <c r="EI110" s="15" t="e" cm="1">
        <f t="array" aca="1" ref="EI110" ca="1">_xll.BDP(C110,"FREE_CASH_FLOW_YIELD")/100</f>
        <v>#NAME?</v>
      </c>
      <c r="EJ110" s="15" t="e" cm="1">
        <f t="array" aca="1" ref="EJ110" ca="1">_xll.BDP(C110,"TRAIL_12M_FREE_CASH_FLOW_PER_SH")</f>
        <v>#NAME?</v>
      </c>
      <c r="EL110" s="15" t="e" cm="1">
        <f t="array" aca="1" ref="EL110" ca="1">_xll.BDP(C110,"CF_CASH_FROM_OPER")</f>
        <v>#NAME?</v>
      </c>
      <c r="EM110" s="15" t="e" cm="1">
        <f t="array" aca="1" ref="EM110" ca="1">_xll.BDP(C110,"CF_CASH_FROM_INV_ACT")</f>
        <v>#NAME?</v>
      </c>
      <c r="EN110" s="15" t="e" cm="1">
        <f t="array" aca="1" ref="EN110" ca="1">_xll.BDP(C110,"CF_CASH_FROM_FNC_ACT")</f>
        <v>#NAME?</v>
      </c>
      <c r="EP110" s="15" t="e" cm="1">
        <f t="array" aca="1" ref="EP110" ca="1">_xll.BDP(C110,"TOT_ANALYST_REC")</f>
        <v>#NAME?</v>
      </c>
      <c r="EQ110" s="15" t="e" cm="1">
        <f t="array" aca="1" ref="EQ110" ca="1">_xll.BDP(C110,"TOT_BUY_REC")</f>
        <v>#NAME?</v>
      </c>
      <c r="ER110" s="15" t="e" cm="1">
        <f t="array" aca="1" ref="ER110" ca="1">_xll.BDP(C110,"TOT_HOLD_REC")</f>
        <v>#NAME?</v>
      </c>
      <c r="ES110" s="15" t="e" cm="1">
        <f t="array" aca="1" ref="ES110" ca="1">_xll.BDP(C110,"TOT_SELL_REC")</f>
        <v>#NAME?</v>
      </c>
      <c r="ET110" s="15" t="e" cm="1">
        <f t="array" aca="1" ref="ET110" ca="1">_xll.BDP(C110,"EQY_REC_CONS")</f>
        <v>#NAME?</v>
      </c>
      <c r="EV110" s="15" t="e" cm="1">
        <f t="array" aca="1" ref="EV110" ca="1">_xll.BDP(C110,"BEST_TARGET_HI")</f>
        <v>#NAME?</v>
      </c>
      <c r="EW110" s="15" t="e" cm="1">
        <f t="array" aca="1" ref="EW110" ca="1">_xll.BDP(C110,"BEST_TARGET_LO")</f>
        <v>#NAME?</v>
      </c>
      <c r="EX110" s="15" t="e" cm="1">
        <f t="array" aca="1" ref="EX110" ca="1">_xll.BDP(C110,"BEST_TARGET_MEDIAN")</f>
        <v>#NAME?</v>
      </c>
      <c r="EZ110" s="15" t="e" cm="1">
        <f t="array" aca="1" ref="EZ110" ca="1">_xll.BDP(C110,"BEST_TARGET_1WK_CHG")</f>
        <v>#NAME?</v>
      </c>
      <c r="FA110" s="15" t="e" cm="1">
        <f t="array" aca="1" ref="FA110" ca="1">_xll.BDP(C110,"BEST_TARGET_4WK_CHG")</f>
        <v>#NAME?</v>
      </c>
      <c r="FB110" s="15" t="e" cm="1">
        <f t="array" aca="1" ref="FB110" ca="1">_xll.BDP(C110,"BEST_TARGET_3MO_CHG")</f>
        <v>#NAME?</v>
      </c>
      <c r="FC110" s="15" t="e" cm="1">
        <f t="array" aca="1" ref="FC110" ca="1">_xll.BDP(C110,"BEST_TARGET_6MO_CHG")</f>
        <v>#NAME?</v>
      </c>
      <c r="FE110" s="15" t="e" cm="1">
        <f t="array" aca="1" ref="FE110" ca="1">_xll.BDP(C110,"ANNOUNCEMENT_DT")</f>
        <v>#NAME?</v>
      </c>
      <c r="FF110" s="15" t="e" cm="1">
        <f t="array" aca="1" ref="FF110" ca="1">_xll.BDP(C110,"EXPECTED_REPORT_DT")</f>
        <v>#NAME?</v>
      </c>
      <c r="FG110" s="15" t="e" cm="1">
        <f t="array" aca="1" ref="FG110" ca="1">_xll.BDP(C110,"EARNINGS_RELATED_IMPLIED_MOVE")</f>
        <v>#NAME?</v>
      </c>
      <c r="FI110" s="15" t="e" cm="1">
        <f t="array" aca="1" ref="FI110" ca="1">_xll.BDP(C110,"SALES_SURPRISE_LAST_QTR")</f>
        <v>#NAME?</v>
      </c>
      <c r="FJ110" s="15" t="e" cm="1">
        <f t="array" aca="1" ref="FJ110" ca="1">_xll.BDP(C110,"EPS_SURPRISE_LAST_QTR")</f>
        <v>#NAME?</v>
      </c>
      <c r="FL110" s="15" t="e">
        <f ca="1">(_xll.BDP(C110,"VOLUME_AVG_5D"))/1000</f>
        <v>#NAME?</v>
      </c>
      <c r="FM110" s="15" t="e">
        <f ca="1">(_xll.BDP(C110,"VOLUME_AVG_3M"))/1000</f>
        <v>#NAME?</v>
      </c>
      <c r="FN110" s="15" t="e">
        <f ca="1">(_xll.BDP(C110,"VOLUME_AVG_6M"))/1000</f>
        <v>#NAME?</v>
      </c>
      <c r="FP110" s="15" t="e" cm="1">
        <f t="array" aca="1" ref="FP110" ca="1">_xll.BDP(C110,"CIE_DES")</f>
        <v>#NAME?</v>
      </c>
      <c r="FQ110" s="15" t="s">
        <v>935</v>
      </c>
      <c r="FS110" s="15" t="e" cm="1">
        <f t="array" aca="1" ref="FS110" ca="1">_xll.BDP(C110,"HIGH_52WEEK")</f>
        <v>#NAME?</v>
      </c>
      <c r="FT110" s="15" t="e" cm="1">
        <f t="array" aca="1" ref="FT110" ca="1">_xll.BDP(C110,"LOW_52WEEK")</f>
        <v>#NAME?</v>
      </c>
      <c r="FV110" s="15" t="e" cm="1">
        <f t="array" aca="1" ref="FV110" ca="1">_xll.BDP(C110,"CHG_PCT_WTD")</f>
        <v>#NAME?</v>
      </c>
      <c r="FW110" s="15" t="e" cm="1">
        <f t="array" aca="1" ref="FW110" ca="1">_xll.BDP(C110,"CHG_PCT_MTD")</f>
        <v>#NAME?</v>
      </c>
      <c r="FX110" s="15" t="e" cm="1">
        <f t="array" aca="1" ref="FX110" ca="1">_xll.BDP(C110,"CHG_PCT_YTD")</f>
        <v>#NAME?</v>
      </c>
      <c r="FY110" s="15" t="e" cm="1">
        <f t="array" aca="1" ref="FY110" ca="1">_xll.BDP(C110,"CHG_PCT_1YR")</f>
        <v>#NAME?</v>
      </c>
      <c r="GA110" s="15" t="e">
        <f ca="1">_xll.BDP($C110,"BEST_NET_DEBT","best_fperiod_override=19Y")</f>
        <v>#NAME?</v>
      </c>
      <c r="GB110" s="15" t="e">
        <f ca="1">_xll.BDP($C110,"BEST_NET_DEBT","best_fperiod_override=20Y")</f>
        <v>#NAME?</v>
      </c>
      <c r="GC110" s="15" t="e">
        <f ca="1">_xll.BDP($C110,"BEST_NET_DEBT","best_fperiod_override=21Y")</f>
        <v>#NAME?</v>
      </c>
      <c r="GD110" s="15" t="e">
        <f ca="1">_xll.BDP($C110,"BEST_NET_DEBT","best_fperiod_override=22Y")</f>
        <v>#NAME?</v>
      </c>
      <c r="GE110" s="15" t="e">
        <f ca="1">_xll.BDP($C110,"BEST_NET_DEBT","best_fperiod_override=23Y")</f>
        <v>#NAME?</v>
      </c>
      <c r="GG110" s="15" t="e">
        <f t="shared" ca="1" si="342"/>
        <v>#NAME?</v>
      </c>
      <c r="GH110" s="15" t="e">
        <f t="shared" ca="1" si="343"/>
        <v>#NAME?</v>
      </c>
      <c r="GI110" s="15" t="e">
        <f t="shared" ca="1" si="344"/>
        <v>#NAME?</v>
      </c>
      <c r="GJ110" s="15" t="e">
        <f t="shared" ca="1" si="345"/>
        <v>#NAME?</v>
      </c>
      <c r="GK110" s="15" t="e">
        <f t="shared" ca="1" si="346"/>
        <v>#NAME?</v>
      </c>
      <c r="GM110" s="15" t="e" cm="1">
        <f t="array" aca="1" ref="GM110" ca="1">_xll.BDP(C110,"NET_DEBT_TO_EBITDA")</f>
        <v>#NAME?</v>
      </c>
      <c r="GN110" s="15" t="e" cm="1">
        <f t="array" aca="1" ref="GN110" ca="1">_xll.BDP(C110,"EBIT_TO_INT_EXP")</f>
        <v>#NAME?</v>
      </c>
      <c r="GO110" s="15" t="e" cm="1">
        <f t="array" aca="1" ref="GO110" ca="1">_xll.BDP(C110,"TOT_DEBT_TO_TOT_EQY")</f>
        <v>#NAME?</v>
      </c>
      <c r="GP110" s="15" t="e" cm="1">
        <f t="array" aca="1" ref="GP110" ca="1">_xll.BDP(C110,"TOT_DEBT_TO_TOT_ASSET")</f>
        <v>#NAME?</v>
      </c>
      <c r="GQ110" s="15" t="e" cm="1">
        <f t="array" aca="1" ref="GQ110" ca="1">_xll.BDP(C110,"ALTMAN_Z_SCORE")</f>
        <v>#NAME?</v>
      </c>
      <c r="GR110" s="15" t="e" cm="1">
        <f t="array" aca="1" ref="GR110" ca="1">_xll.BDP(C110,"CASH_%_CURRENT_MARKET_CAP")</f>
        <v>#NAME?</v>
      </c>
      <c r="GS110" s="15" t="e" cm="1">
        <f t="array" aca="1" ref="GS110" ca="1">_xll.BDP(C110,"CASH_TO_TOT_ASSET")</f>
        <v>#NAME?</v>
      </c>
      <c r="GU110" s="15" t="e" cm="1">
        <f t="array" aca="1" ref="GU110" ca="1">_xll.BDP(C110,"BOARD_SIZE")</f>
        <v>#NAME?</v>
      </c>
      <c r="GV110" s="15" t="e" cm="1">
        <f t="array" aca="1" ref="GV110" ca="1">_xll.BDP(C110,"PCT_INDEPENDENT_DIRECTORS")</f>
        <v>#NAME?</v>
      </c>
      <c r="GW110" s="15" t="e" cm="1">
        <f t="array" aca="1" ref="GW110" ca="1">_xll.BDP(C110,"BOARD_MEETING_ATTENDANCE_PCT")</f>
        <v>#NAME?</v>
      </c>
      <c r="GX110" s="15" t="e" cm="1">
        <f t="array" aca="1" ref="GX110" ca="1">_xll.BDP(C110,"BOARD_MEETINGS_PER_YR")</f>
        <v>#NAME?</v>
      </c>
      <c r="GY110" s="15" t="e" cm="1">
        <f t="array" aca="1" ref="GY110" ca="1">_xll.BDP(C110,"NUMBER_OF_WOMEN_ON_BOARD")</f>
        <v>#NAME?</v>
      </c>
      <c r="GZ110" s="15" t="e" cm="1">
        <f t="array" aca="1" ref="GZ110" ca="1">_xll.BDP(C110,"BOARD_AVERAGE_TENURE")</f>
        <v>#NAME?</v>
      </c>
      <c r="HA110" s="15" t="e" cm="1">
        <f t="array" aca="1" ref="HA110" ca="1">_xll.BDP(C110,"BOARD_AVERAGE_AGE")</f>
        <v>#NAME?</v>
      </c>
      <c r="HC110" s="15" t="e" cm="1">
        <f t="array" aca="1" ref="HC110" ca="1">_xll.BDP(C110,"TOT_COMP_AW_TO_CEO_&amp;_EQUIV")</f>
        <v>#NAME?</v>
      </c>
      <c r="HD110" s="15" t="e" cm="1">
        <f t="array" aca="1" ref="HD110" ca="1">_xll.BDP(C110,"TOT_COMPENSATION_AW_TO_EXECS")</f>
        <v>#NAME?</v>
      </c>
      <c r="HE110" s="15" t="e" cm="1">
        <f t="array" aca="1" ref="HE110" ca="1">_xll.BDP(C110,"CF_STOCK_BASED_COMPENSATION")</f>
        <v>#NAME?</v>
      </c>
      <c r="HF110" s="15" t="e" cm="1">
        <f t="array" aca="1" ref="HF110" ca="1">_xll.BDP(C110,"AVERAGE_BOD_TOTAL_COMPENSATION")</f>
        <v>#NAME?</v>
      </c>
      <c r="HH110" s="15" t="e" cm="1">
        <f t="array" aca="1" ref="HH110" ca="1">_xll.BDP(C110,"ISS_QUALITYSCORE")</f>
        <v>#NAME?</v>
      </c>
      <c r="HK110" s="15" t="e" cm="1">
        <f t="array" aca="1" ref="HK110" ca="1">_xll.BDP(C110,"EQY_SH_OUT")</f>
        <v>#NAME?</v>
      </c>
      <c r="HL110" s="15" t="e">
        <f t="shared" ca="1" si="347"/>
        <v>#NAME?</v>
      </c>
      <c r="HN110" s="15">
        <v>8.5</v>
      </c>
      <c r="HO110" s="15">
        <v>2</v>
      </c>
      <c r="HP110" s="39" t="e">
        <f t="shared" ca="1" si="348"/>
        <v>#NAME?</v>
      </c>
      <c r="HQ110" s="15" t="e">
        <f t="shared" ca="1" si="349"/>
        <v>#NAME?</v>
      </c>
      <c r="HS110" s="15" t="e">
        <f t="shared" ca="1" si="370"/>
        <v>#NAME?</v>
      </c>
      <c r="HU110" s="15" t="e">
        <f t="shared" ca="1" si="350"/>
        <v>#NAME?</v>
      </c>
      <c r="HW110" s="15" t="e">
        <f t="shared" ca="1" si="371"/>
        <v>#NAME?</v>
      </c>
      <c r="HY110" s="39" t="e">
        <f t="shared" ca="1" si="351"/>
        <v>#NAME?</v>
      </c>
      <c r="IA110" s="15" t="e">
        <f t="shared" ca="1" si="352"/>
        <v>#NAME?</v>
      </c>
      <c r="IB110" s="15" t="e">
        <f t="shared" ca="1" si="353"/>
        <v>#NAME?</v>
      </c>
      <c r="IC110" s="15" t="e">
        <f t="shared" ca="1" si="354"/>
        <v>#NAME?</v>
      </c>
      <c r="ID110" s="15" t="e">
        <f t="shared" ca="1" si="355"/>
        <v>#NAME?</v>
      </c>
      <c r="IE110" s="39" t="e">
        <f t="shared" ca="1" si="356"/>
        <v>#NAME?</v>
      </c>
      <c r="IF110" s="39">
        <f t="shared" si="357"/>
        <v>13.497803631158135</v>
      </c>
      <c r="IG110" s="39" t="e">
        <f t="shared" ca="1" si="358"/>
        <v>#NAME?</v>
      </c>
      <c r="II110" s="15">
        <f t="shared" si="372"/>
        <v>91</v>
      </c>
    </row>
    <row r="111" spans="1:243">
      <c r="A111" s="15">
        <f t="shared" si="373"/>
        <v>91</v>
      </c>
      <c r="B111" s="15" t="s">
        <v>186</v>
      </c>
      <c r="C111" s="15" t="s">
        <v>577</v>
      </c>
      <c r="D111" s="15" t="s">
        <v>185</v>
      </c>
      <c r="E111" s="15" t="str">
        <f t="shared" si="306"/>
        <v>E1QN34</v>
      </c>
      <c r="F111" s="15">
        <f t="shared" si="307"/>
        <v>91</v>
      </c>
      <c r="G111" s="15" t="str">
        <f t="shared" si="308"/>
        <v>Equinor ASA</v>
      </c>
      <c r="H111" s="24">
        <v>4.6250500000000003E-3</v>
      </c>
      <c r="I111" s="15" t="e" cm="1">
        <f t="array" aca="1" ref="I111" ca="1">_xll.BDP(C111,"GICS_SECTOR_NAME")</f>
        <v>#NAME?</v>
      </c>
      <c r="J111" s="15" t="e">
        <f t="shared" ca="1" si="309"/>
        <v>#NAME?</v>
      </c>
      <c r="K111" s="46" t="e" cm="1">
        <f t="array" aca="1" ref="K111" ca="1">_xll.BDP(C111,"BEST_PE_RATIO")</f>
        <v>#NAME?</v>
      </c>
      <c r="L111" s="46" t="e" cm="1">
        <f t="array" aca="1" ref="L111" ca="1">_xll.BDP(C111,"px_last")</f>
        <v>#NAME?</v>
      </c>
      <c r="M111" s="15" t="e" cm="1">
        <f t="array" aca="1" ref="M111" ca="1">_xll.BDP(C111,"COUNTRY_FULL_NAME")</f>
        <v>#NAME?</v>
      </c>
      <c r="N111" s="15" t="e" cm="1">
        <f t="array" aca="1" ref="N111" ca="1">_xll.BDP(C111,"px_last")</f>
        <v>#NAME?</v>
      </c>
      <c r="O111" s="15" t="e" cm="1">
        <f t="array" aca="1" ref="O111" ca="1">_xll.BDP(C111,"CRNCY")</f>
        <v>#NAME?</v>
      </c>
      <c r="Q111" s="15" t="e" cm="1">
        <f t="array" aca="1" ref="Q111" ca="1">_xll.BDP(C111,"GICS_SECTOR_NAME")</f>
        <v>#NAME?</v>
      </c>
      <c r="R111" s="15" t="e" cm="1">
        <f t="array" aca="1" ref="R111" ca="1">_xll.BDP(C111,"GICS_INDUSTRY_NAME")</f>
        <v>#NAME?</v>
      </c>
      <c r="S111" s="15" t="e" cm="1">
        <f t="array" aca="1" ref="S111" ca="1">_xll.BDP(C111,"GICS_INDUSTRY_GROUP_NAME")</f>
        <v>#NAME?</v>
      </c>
      <c r="T111" s="15" t="e" cm="1">
        <f t="array" aca="1" ref="T111" ca="1">_xll.BDP(C111,"GICS_SUB_INDUSTRY_NAME")</f>
        <v>#NAME?</v>
      </c>
      <c r="U111" s="15" t="s">
        <v>1528</v>
      </c>
      <c r="V111" s="15" t="e">
        <f ca="1">_xll.BDH(C111,"SALES_REV_TURN","FY 2009","FY 2009","Currency=USD","Period=FY","BEST_FPERIOD_OVERRIDE=FY","FILING_STATUS=MR","SCALING_FORMAT=MLN","FA_ADJUSTED=Adjusted","Sort=A","Dates=H","DateFormat=P","Fill=—","Direction=H","UseDPDF=Y")/M14</f>
        <v>#NAME?</v>
      </c>
      <c r="W111" s="15" t="e">
        <f ca="1">_xll.BDH(C111,"SALES_REV_TURN","FY 2019","FY 2019","Currency=USD","Period=FY","BEST_FPERIOD_OVERRIDE=FY","FILING_STATUS=MR","SCALING_FORMAT=MLN","FA_ADJUSTED=Adjusted","Sort=A","Dates=H","DateFormat=P","Fill=—","Direction=H","UseDPDF=Y")/M14</f>
        <v>#NAME?</v>
      </c>
      <c r="X111" s="15" t="e">
        <f ca="1">_xll.BDH(C111,"SALES_REV_TURN","FY 2020","FY 2020","Currency=USD","Period=FY","BEST_FPERIOD_OVERRIDE=FY","FILING_STATUS=MR","SCALING_FORMAT=MLN","FA_ADJUSTED=Adjusted","Sort=A","Dates=H","DateFormat=P","Fill=—","Direction=H","UseDPDF=Y")/M14</f>
        <v>#NAME?</v>
      </c>
      <c r="Y111" s="15" t="e">
        <f ca="1">_xll.BDH(C111,"SALES_REV_TURN","FY 2021","FY 2021","Currency=USD","Period=FY","BEST_FPERIOD_OVERRIDE=FY","FILING_STATUS=MR","SCALING_FORMAT=MLN","FA_ADJUSTED=Adjusted","Sort=A","Dates=H","DateFormat=P","Fill=—","Direction=H","UseDPDF=Y")/M14</f>
        <v>#NAME?</v>
      </c>
      <c r="Z111" s="15" t="e">
        <f ca="1">_xll.BDH(C111,"SALES_REV_TURN","FY 2022","FY 2022","Currency=USD","Period=FY","BEST_FPERIOD_OVERRIDE=FY","FILING_STATUS=MR","SCALING_FORMAT=MLN","FA_ADJUSTED=Adjusted","Sort=A","Dates=H","DateFormat=P","Fill=—","Direction=H","UseDPDF=Y")/M14</f>
        <v>#NAME?</v>
      </c>
      <c r="AA111" s="15" t="e">
        <f ca="1">+_xll.BDP($C111,AA$15,"BEST_FPERIOD_OVERRIDE="&amp;AA$16)/M14</f>
        <v>#NAME?</v>
      </c>
      <c r="AB111" s="15" t="e">
        <f ca="1">+_xll.BDP($C111,AB$15,"BEST_FPERIOD_OVERRIDE="&amp;AB$16)/M14</f>
        <v>#NAME?</v>
      </c>
      <c r="AC111" s="15" t="e">
        <f ca="1">+_xll.BDP($C111,AC$15,"BEST_FPERIOD_OVERRIDE="&amp;AC$16)</f>
        <v>#NAME?</v>
      </c>
      <c r="AD111" s="15" t="e">
        <f ca="1">+_xll.BDP($C111,AD$15,"BEST_FPERIOD_OVERRIDE="&amp;AD$16)</f>
        <v>#NAME?</v>
      </c>
      <c r="AF111" s="25" t="e">
        <f t="shared" ca="1" si="310"/>
        <v>#NAME?</v>
      </c>
      <c r="AG111" s="25" t="e">
        <f t="shared" ca="1" si="311"/>
        <v>#NAME?</v>
      </c>
      <c r="AH111" s="25" t="e">
        <f t="shared" ca="1" si="312"/>
        <v>#NAME?</v>
      </c>
      <c r="AI111" s="25" t="e">
        <f t="shared" ca="1" si="313"/>
        <v>#NAME?</v>
      </c>
      <c r="AJ111" s="25" t="e">
        <f t="shared" ca="1" si="314"/>
        <v>#NAME?</v>
      </c>
      <c r="AK111" s="25" t="e">
        <f t="shared" ca="1" si="315"/>
        <v>#NAME?</v>
      </c>
      <c r="AL111" s="25" t="e">
        <f t="shared" ca="1" si="359"/>
        <v>#NAME?</v>
      </c>
      <c r="AM111" s="25" t="e">
        <f t="shared" ca="1" si="316"/>
        <v>#NAME?</v>
      </c>
      <c r="AN111" s="25" t="e">
        <f t="shared" ca="1" si="317"/>
        <v>#NAME?</v>
      </c>
      <c r="AP111" s="15" t="e">
        <f ca="1">_xll.BDH(C111,"EBITDA","FY 2009","FY 2009","Currency=USD","Period=FY","BEST_FPERIOD_OVERRIDE=FY","FILING_STATUS=MR","SCALING_FORMAT=MLN","FA_ADJUSTED=Adjusted","Sort=A","Dates=H","DateFormat=P","Fill=—","Direction=H","UseDPDF=Y")/M14</f>
        <v>#NAME?</v>
      </c>
      <c r="AQ111" s="15" t="e">
        <f ca="1">_xll.BDH(C111,"EBITDA","FY 2019","FY 2019","Currency=USD","Period=FY","BEST_FPERIOD_OVERRIDE=FY","FILING_STATUS=MR","SCALING_FORMAT=MLN","FA_ADJUSTED=Adjusted","Sort=A","Dates=H","DateFormat=P","Fill=—","Direction=H","UseDPDF=Y")/M14</f>
        <v>#NAME?</v>
      </c>
      <c r="AR111" s="15" t="e">
        <f ca="1">_xll.BDH(C111,"EBITDA","FY 2020","FY 2020","Currency=USD","Period=FY","BEST_FPERIOD_OVERRIDE=FY","FILING_STATUS=MR","SCALING_FORMAT=MLN","FA_ADJUSTED=Adjusted","Sort=A","Dates=H","DateFormat=P","Fill=—","Direction=H","UseDPDF=Y")/M14</f>
        <v>#NAME?</v>
      </c>
      <c r="AS111" s="15" t="e">
        <f ca="1">_xll.BDH(C111,"EBITDA","FY 2021","FY 2021","Currency=USD","Period=FY","BEST_FPERIOD_OVERRIDE=FY","FILING_STATUS=MR","SCALING_FORMAT=MLN","FA_ADJUSTED=Adjusted","Sort=A","Dates=H","DateFormat=P","Fill=—","Direction=H","UseDPDF=Y")/M14</f>
        <v>#NAME?</v>
      </c>
      <c r="AT111" s="15" t="e">
        <f ca="1">_xll.BDH(C111,"EBITDA","FY 2022","FY 2022","Currency=USD","Period=FY","BEST_FPERIOD_OVERRIDE=FY","FILING_STATUS=MR","SCALING_FORMAT=MLN","FA_ADJUSTED=Adjusted","Sort=A","Dates=H","DateFormat=P","Fill=—","Direction=H","UseDPDF=Y")/M14</f>
        <v>#NAME?</v>
      </c>
      <c r="AU111" s="15" t="e">
        <f ca="1">+_xll.BDP($C111,AU$15,"BEST_FPERIOD_OVERRIDE="&amp;AU$16)/M14</f>
        <v>#NAME?</v>
      </c>
      <c r="AV111" s="15" t="e">
        <f ca="1">+_xll.BDP($C111,AV$15,"BEST_FPERIOD_OVERRIDE="&amp;AV$16)/M14</f>
        <v>#NAME?</v>
      </c>
      <c r="AW111" s="15" t="e">
        <f ca="1">+_xll.BDP($C111,AW$15,"BEST_FPERIOD_OVERRIDE="&amp;AW$16)/M14</f>
        <v>#NAME?</v>
      </c>
      <c r="AX111" s="15" t="e">
        <f ca="1">+_xll.BDP($C111,AX$15,"BEST_FPERIOD_OVERRIDE="&amp;AX$16)</f>
        <v>#NAME?</v>
      </c>
      <c r="AZ111" s="25" t="e">
        <f t="shared" ca="1" si="318"/>
        <v>#NAME?</v>
      </c>
      <c r="BA111" s="25" t="e">
        <f t="shared" ca="1" si="319"/>
        <v>#NAME?</v>
      </c>
      <c r="BB111" s="25" t="e">
        <f t="shared" ca="1" si="320"/>
        <v>#NAME?</v>
      </c>
      <c r="BC111" s="25" t="e">
        <f t="shared" ca="1" si="321"/>
        <v>#NAME?</v>
      </c>
      <c r="BD111" s="25" t="e">
        <f t="shared" ca="1" si="322"/>
        <v>#NAME?</v>
      </c>
      <c r="BE111" s="25" t="e">
        <f t="shared" ca="1" si="323"/>
        <v>#NAME?</v>
      </c>
      <c r="BF111" s="25" t="e">
        <f t="shared" ca="1" si="360"/>
        <v>#NAME?</v>
      </c>
      <c r="BG111" s="25" t="e">
        <f t="shared" ca="1" si="324"/>
        <v>#NAME?</v>
      </c>
      <c r="BH111" s="25" t="e">
        <f t="shared" ca="1" si="325"/>
        <v>#NAME?</v>
      </c>
      <c r="BJ111" s="25" t="e">
        <f t="shared" ca="1" si="326"/>
        <v>#NAME?</v>
      </c>
      <c r="BK111" s="25" t="e">
        <f t="shared" ca="1" si="327"/>
        <v>#NAME?</v>
      </c>
      <c r="BL111" s="25" t="e">
        <f t="shared" ca="1" si="328"/>
        <v>#NAME?</v>
      </c>
      <c r="BM111" s="25" t="e">
        <f t="shared" ca="1" si="329"/>
        <v>#NAME?</v>
      </c>
      <c r="BN111" s="25" t="e">
        <f t="shared" ca="1" si="330"/>
        <v>#NAME?</v>
      </c>
      <c r="BO111" s="25" t="e">
        <f t="shared" ca="1" si="331"/>
        <v>#NAME?</v>
      </c>
      <c r="BP111" s="25" t="e">
        <f t="shared" ca="1" si="331"/>
        <v>#NAME?</v>
      </c>
      <c r="BQ111" s="25" t="e">
        <f t="shared" ca="1" si="332"/>
        <v>#NAME?</v>
      </c>
      <c r="BR111" s="15" t="e">
        <f ca="1">_xll.BDH(C111,"EARN_FOR_COMMON","FY 2009","FY 2009","Currency=USD","Period=FY","BEST_FPERIOD_OVERRIDE=FY","FILING_STATUS=MR","SCALING_FORMAT=MLN","FA_ADJUSTED=Adjusted","Sort=A","Dates=H","DateFormat=P","Fill=—","Direction=H","UseDPDF=Y")/M14</f>
        <v>#NAME?</v>
      </c>
      <c r="BS111" s="15" t="e">
        <f ca="1">_xll.BDH(C111,"EARN_FOR_COMMON","FY 2019","FY 2019","Currency=USD","Period=FY","BEST_FPERIOD_OVERRIDE=FY","FILING_STATUS=MR","SCALING_FORMAT=MLN","FA_ADJUSTED=Adjusted","Sort=A","Dates=H","DateFormat=P","Fill=—","Direction=H","UseDPDF=Y")/M14</f>
        <v>#NAME?</v>
      </c>
      <c r="BT111" s="15" t="e">
        <f ca="1">_xll.BDH(C111,"EARN_FOR_COMMON","FY 2020","FY 2020","Currency=USD","Period=FY","BEST_FPERIOD_OVERRIDE=FY","FILING_STATUS=MR","SCALING_FORMAT=MLN","FA_ADJUSTED=Adjusted","Sort=A","Dates=H","DateFormat=P","Fill=—","Direction=H","UseDPDF=Y")/M14</f>
        <v>#NAME?</v>
      </c>
      <c r="BU111" s="15" t="e">
        <f ca="1">_xll.BDH(C111,"EARN_FOR_COMMON","FY 2021","FY 2021","Currency=USD","Period=FY","BEST_FPERIOD_OVERRIDE=FY","FILING_STATUS=MR","SCALING_FORMAT=MLN","FA_ADJUSTED=Adjusted","Sort=A","Dates=H","DateFormat=P","Fill=—","Direction=H","UseDPDF=Y")/M14</f>
        <v>#NAME?</v>
      </c>
      <c r="BV111" s="15" t="e">
        <f ca="1">_xll.BDH(C111,"EARN_FOR_COMMON","FY 2022","FY 2022","Currency=USD","Period=FY","BEST_FPERIOD_OVERRIDE=FY","FILING_STATUS=MR","SCALING_FORMAT=MLN","FA_ADJUSTED=Adjusted","Sort=A","Dates=H","DateFormat=P","Fill=—","Direction=H","UseDPDF=Y")/M14</f>
        <v>#NAME?</v>
      </c>
      <c r="BW111" s="15" t="e">
        <f ca="1">+_xll.BDP($C111,BW$15,"BEST_FPERIOD_OVERRIDE="&amp;BW$16)/M14</f>
        <v>#NAME?</v>
      </c>
      <c r="BX111" s="15" t="e">
        <f ca="1">+_xll.BDP($C111,BX$15,"BEST_FPERIOD_OVERRIDE="&amp;BX$16)/M14</f>
        <v>#NAME?</v>
      </c>
      <c r="BY111" s="15" t="e">
        <f ca="1">+_xll.BDP($C111,BY$15,"BEST_FPERIOD_OVERRIDE="&amp;BY$16)/M14</f>
        <v>#NAME?</v>
      </c>
      <c r="BZ111" s="15" t="e">
        <f ca="1">+_xll.BDP($C111,BZ$15,"BEST_FPERIOD_OVERRIDE="&amp;BZ$16)</f>
        <v>#NAME?</v>
      </c>
      <c r="CB111" s="25" t="e">
        <f t="shared" ca="1" si="333"/>
        <v>#NAME?</v>
      </c>
      <c r="CC111" s="25" t="e">
        <f t="shared" ca="1" si="334"/>
        <v>#NAME?</v>
      </c>
      <c r="CD111" s="25" t="e">
        <f t="shared" ca="1" si="335"/>
        <v>#NAME?</v>
      </c>
      <c r="CE111" s="25" t="e">
        <f t="shared" ca="1" si="336"/>
        <v>#NAME?</v>
      </c>
      <c r="CF111" s="25" t="e">
        <f t="shared" ca="1" si="337"/>
        <v>#NAME?</v>
      </c>
      <c r="CG111" s="25" t="e">
        <f t="shared" ca="1" si="338"/>
        <v>#NAME?</v>
      </c>
      <c r="CH111" s="25" t="e">
        <f t="shared" ca="1" si="361"/>
        <v>#NAME?</v>
      </c>
      <c r="CI111" s="25" t="e">
        <f t="shared" ca="1" si="339"/>
        <v>#NAME?</v>
      </c>
      <c r="CJ111" s="25" t="e">
        <f t="shared" ca="1" si="340"/>
        <v>#NAME?</v>
      </c>
      <c r="CM111" s="25" t="e">
        <f t="shared" ca="1" si="362"/>
        <v>#NAME?</v>
      </c>
      <c r="CN111" s="25" t="e">
        <f t="shared" ca="1" si="363"/>
        <v>#NAME?</v>
      </c>
      <c r="CO111" s="25" t="e">
        <f t="shared" ca="1" si="364"/>
        <v>#NAME?</v>
      </c>
      <c r="CP111" s="25" t="e">
        <f t="shared" ca="1" si="365"/>
        <v>#NAME?</v>
      </c>
      <c r="CQ111" s="25" t="e">
        <f t="shared" ca="1" si="366"/>
        <v>#NAME?</v>
      </c>
      <c r="CR111" s="25" t="e">
        <f t="shared" ca="1" si="367"/>
        <v>#NAME?</v>
      </c>
      <c r="CS111" s="25" t="e">
        <f t="shared" ca="1" si="368"/>
        <v>#NAME?</v>
      </c>
      <c r="CT111" s="15" t="e">
        <f t="shared" ca="1" si="369"/>
        <v>#NAME?</v>
      </c>
      <c r="CU111" s="25">
        <f>_xll.BDH($C111,"RETURN_ON_INV_CAPITAL","FY 2019","FY 2019","Currency=USD","Period=FY","BEST_FPERIOD_OVERRIDE=FY","FILING_STATUS=MR","FA_ADJUSTED=GAAP","Sort=A","Dates=H","DateFormat=P","Fill=—","Direction=H","UseDPDF=Y")/100</f>
        <v>2.6046999999999997E-2</v>
      </c>
      <c r="CV111" s="25">
        <f>_xll.BDH($C111,"RETURN_ON_INV_CAPITAL","FY 2020","FY 2020","Currency=USD","Period=FY","BEST_FPERIOD_OVERRIDE=FY","FILING_STATUS=MR","FA_ADJUSTED=GAAP","Sort=A","Dates=H","DateFormat=P","Fill=—","Direction=H","UseDPDF=Y")/100</f>
        <v>-5.8395000000000002E-2</v>
      </c>
      <c r="CW111" s="25">
        <f>_xll.BDH($C111,"RETURN_ON_INV_CAPITAL","FY 2021","FY 2021","Currency=USD","Period=FY","BEST_FPERIOD_OVERRIDE=FY","FILING_STATUS=MR","FA_ADJUSTED=GAAP","Sort=A","Dates=H","DateFormat=P","Fill=—","Direction=H","UseDPDF=Y")/100</f>
        <v>0.106516</v>
      </c>
      <c r="CX111" s="25">
        <f>_xll.BDH(C111,"RETURN_COM_EQY","FY 2022","FY 2022","Currency=USD","Period=FY","BEST_FPERIOD_OVERRIDE=FY","FILING_STATUS=MR","FA_ADJUSTED=GAAP","Sort=A","Dates=H","DateFormat=P","Fill=—","Direction=H","UseDPDF=Y")/100</f>
        <v>0.61820700000000006</v>
      </c>
      <c r="CZ111" s="15">
        <f>_xll.BDH($C111,"RETURN_COM_EQY","FY 2019","FY 2019","Currency=USD","Period=FY","BEST_FPERIOD_OVERRIDE=FY","FILING_STATUS=MR","FA_ADJUSTED=GAAP","Sort=A","Dates=H","DateFormat=P","Fill=—","Direction=H","UseDPDF=Y")/100</f>
        <v>4.3823999999999995E-2</v>
      </c>
      <c r="DA111" s="15">
        <f>_xll.BDH($C111,"RETURN_COM_EQY","FY 2020","FY 2020","Currency=USD","Period=FY","BEST_FPERIOD_OVERRIDE=FY","FILING_STATUS=MR","FA_ADJUSTED=GAAP","Sort=A","Dates=H","DateFormat=P","Fill=—","Direction=H","UseDPDF=Y")/100</f>
        <v>-0.14691000000000001</v>
      </c>
      <c r="DB111" s="15">
        <f>_xll.BDH($C111,"RETURN_COM_EQY","FY 2021","FY 2021","Currency=USD","Period=FY","BEST_FPERIOD_OVERRIDE=FY","FILING_STATUS=MR","FA_ADJUSTED=GAAP","Sort=A","Dates=H","DateFormat=P","Fill=—","Direction=H","UseDPDF=Y")/100</f>
        <v>0.23497900000000002</v>
      </c>
      <c r="DC111" s="25">
        <f>_xll.BDH(C111,"RETURN_COM_EQY","FY 2022","FY 2022","Currency=USD","Period=FY","BEST_FPERIOD_OVERRIDE=FY","FILING_STATUS=MR","FA_ADJUSTED=GAAP","Sort=A","Dates=H","DateFormat=P","Fill=—","Direction=H","UseDPDF=Y")</f>
        <v>61.820700000000002</v>
      </c>
      <c r="DD111" s="15" t="e">
        <f ca="1">(_xll.BDP(C111,"BEST_ROE","best_fperiod_override=23Y"))/100</f>
        <v>#NAME?</v>
      </c>
      <c r="DF111" s="25" t="e">
        <f ca="1">(_xll.BDP($C111,"BEST_DIV_YLD","best_fperiod_override=19Y"))/100</f>
        <v>#NAME?</v>
      </c>
      <c r="DG111" s="25" t="e">
        <f ca="1">(_xll.BDP($C111,"BEST_DIV_YLD","best_fperiod_override=20Y"))/100</f>
        <v>#NAME?</v>
      </c>
      <c r="DH111" s="25" t="e">
        <f ca="1">(_xll.BDP($C111,"BEST_DIV_YLD","best_fperiod_override=21Y"))/100</f>
        <v>#NAME?</v>
      </c>
      <c r="DI111" s="25" t="e">
        <f ca="1">(_xll.BDP($C111,"BEST_DIV_YLD","best_fperiod_override=22Y"))/100</f>
        <v>#NAME?</v>
      </c>
      <c r="DJ111" s="25" t="e">
        <f ca="1">(_xll.BDP($C111,"BEST_DIV_YLD","best_fperiod_override=23Y"))/100</f>
        <v>#NAME?</v>
      </c>
      <c r="DL111" s="48" t="e" cm="1">
        <f t="array" aca="1" ref="DL111" ca="1">_xll.BDP($C111,$DL$12)/1000/M14</f>
        <v>#NAME?</v>
      </c>
      <c r="DM111" s="48" t="e" cm="1">
        <f t="array" aca="1" ref="DM111" ca="1">_xll.BDP($C111,$DL$13)*1000/M14</f>
        <v>#NAME?</v>
      </c>
      <c r="DN111" s="48" t="e">
        <f t="shared" ca="1" si="341"/>
        <v>#NAME?</v>
      </c>
      <c r="DO111" s="48" t="e" cm="1">
        <f t="array" aca="1" ref="DO111" ca="1">_xll.BDP($C111,$DL$15)*1000</f>
        <v>#NAME?</v>
      </c>
      <c r="DQ111" s="15" t="e" cm="1">
        <f t="array" aca="1" ref="DQ111" ca="1">_xll.BDP(C111,"WACC")</f>
        <v>#NAME?</v>
      </c>
      <c r="DR111" s="15" t="e" cm="1">
        <f t="array" aca="1" ref="DR111" ca="1">_xll.BDP(C111,"WACC_COST_EQUITY")</f>
        <v>#NAME?</v>
      </c>
      <c r="DS111" s="15" t="e" cm="1">
        <f t="array" aca="1" ref="DS111" ca="1">_xll.BDP(C111,"WACC_COST_EQUITY")</f>
        <v>#NAME?</v>
      </c>
      <c r="DU111" s="15" t="e" cm="1">
        <f t="array" aca="1" ref="DU111" ca="1">_xll.BDP(C111,"BEST_PE_RATIO")</f>
        <v>#NAME?</v>
      </c>
      <c r="DV111" s="15" t="e" cm="1">
        <f t="array" aca="1" ref="DV111" ca="1">_xll.BDP(C111,"FIVE_YR_AVG_PRICE_EARNINGS")</f>
        <v>#NAME?</v>
      </c>
      <c r="DW111" s="15" t="e" cm="1">
        <f t="array" aca="1" ref="DW111" ca="1">_xll.BDP(C111,"10_YEAR_MOVING_AVERAGE_PE")</f>
        <v>#NAME?</v>
      </c>
      <c r="DY111" s="15" t="e" cm="1">
        <f t="array" aca="1" ref="DY111" ca="1">_xll.BDP(C111,"BEST_CUR_EV_TO_EBITDA")</f>
        <v>#NAME?</v>
      </c>
      <c r="DZ111" s="15" t="e" cm="1">
        <f t="array" aca="1" ref="DZ111" ca="1">_xll.BDP(C111,"FIVE_YEAR_AVG_EV_TO_T12_EBITDA")</f>
        <v>#NAME?</v>
      </c>
      <c r="EB111" s="15" t="e" cm="1">
        <f t="array" aca="1" ref="EB111" ca="1">_xll.BDP(C111,"BEST_PX_BPS_RATIO")</f>
        <v>#NAME?</v>
      </c>
      <c r="EC111" s="15" t="e" cm="1">
        <f t="array" aca="1" ref="EC111" ca="1">_xll.BDP(C111,"FIVE_YEAR_AVG_PRICE_BOOK")</f>
        <v>#NAME?</v>
      </c>
      <c r="ED111" s="15" t="e" cm="1">
        <f t="array" aca="1" ref="ED111" ca="1">_xll.BDP(C111,"EV_TO_T12M_SALES")</f>
        <v>#NAME?</v>
      </c>
      <c r="EE111" s="15" t="e" cm="1">
        <f t="array" aca="1" ref="EE111" ca="1">_xll.BDP(C111,"AVERAGE_EV_TO_T12M_SALES")</f>
        <v>#NAME?</v>
      </c>
      <c r="EF111" s="15" t="e">
        <f ca="1">_xll.BDP(C111,"BEST_CURRENT_EV_BEST_SALES","best_fperiod_override=23Y")</f>
        <v>#NAME?</v>
      </c>
      <c r="EH111" s="15" t="e" cm="1">
        <f t="array" aca="1" ref="EH111" ca="1">_xll.BDP(C111,"CF_FREE_CASH_FLOW")/M14</f>
        <v>#NAME?</v>
      </c>
      <c r="EI111" s="15" t="e" cm="1">
        <f t="array" aca="1" ref="EI111" ca="1">_xll.BDP(C111,"FREE_CASH_FLOW_YIELD")/100</f>
        <v>#NAME?</v>
      </c>
      <c r="EJ111" s="15" t="e" cm="1">
        <f t="array" aca="1" ref="EJ111" ca="1">_xll.BDP(C111,"TRAIL_12M_FREE_CASH_FLOW_PER_SH")/M14</f>
        <v>#NAME?</v>
      </c>
      <c r="EL111" s="15" t="e" cm="1">
        <f t="array" aca="1" ref="EL111" ca="1">_xll.BDP(C111,"CF_CASH_FROM_OPER")/M14</f>
        <v>#NAME?</v>
      </c>
      <c r="EM111" s="15" t="e" cm="1">
        <f t="array" aca="1" ref="EM111" ca="1">_xll.BDP(C111,"CF_CASH_FROM_INV_ACT")/M14</f>
        <v>#NAME?</v>
      </c>
      <c r="EN111" s="15" t="e" cm="1">
        <f t="array" aca="1" ref="EN111" ca="1">_xll.BDP(C111,"CF_CASH_FROM_FNC_ACT")/M14</f>
        <v>#NAME?</v>
      </c>
      <c r="EP111" s="15" t="e" cm="1">
        <f t="array" aca="1" ref="EP111" ca="1">_xll.BDP(C111,"TOT_ANALYST_REC")</f>
        <v>#NAME?</v>
      </c>
      <c r="EQ111" s="15" t="e" cm="1">
        <f t="array" aca="1" ref="EQ111" ca="1">_xll.BDP(C111,"TOT_BUY_REC")</f>
        <v>#NAME?</v>
      </c>
      <c r="ER111" s="15" t="e" cm="1">
        <f t="array" aca="1" ref="ER111" ca="1">_xll.BDP(C111,"TOT_HOLD_REC")</f>
        <v>#NAME?</v>
      </c>
      <c r="ES111" s="15" t="e" cm="1">
        <f t="array" aca="1" ref="ES111" ca="1">_xll.BDP(C111,"TOT_SELL_REC")</f>
        <v>#NAME?</v>
      </c>
      <c r="ET111" s="15" t="e" cm="1">
        <f t="array" aca="1" ref="ET111" ca="1">_xll.BDP(C111,"EQY_REC_CONS")</f>
        <v>#NAME?</v>
      </c>
      <c r="EV111" s="15" t="e" cm="1">
        <f t="array" aca="1" ref="EV111" ca="1">_xll.BDP(C111,"BEST_TARGET_HI")</f>
        <v>#NAME?</v>
      </c>
      <c r="EW111" s="15" t="e" cm="1">
        <f t="array" aca="1" ref="EW111" ca="1">_xll.BDP(C111,"BEST_TARGET_LO")</f>
        <v>#NAME?</v>
      </c>
      <c r="EX111" s="15" t="e" cm="1">
        <f t="array" aca="1" ref="EX111" ca="1">_xll.BDP(C111,"BEST_TARGET_MEDIAN")</f>
        <v>#NAME?</v>
      </c>
      <c r="EZ111" s="15" t="e" cm="1">
        <f t="array" aca="1" ref="EZ111" ca="1">_xll.BDP(C111,"BEST_TARGET_1WK_CHG")</f>
        <v>#NAME?</v>
      </c>
      <c r="FA111" s="15" t="e" cm="1">
        <f t="array" aca="1" ref="FA111" ca="1">_xll.BDP(C111,"BEST_TARGET_4WK_CHG")</f>
        <v>#NAME?</v>
      </c>
      <c r="FB111" s="15" t="e" cm="1">
        <f t="array" aca="1" ref="FB111" ca="1">_xll.BDP(C111,"BEST_TARGET_3MO_CHG")</f>
        <v>#NAME?</v>
      </c>
      <c r="FC111" s="15" t="e" cm="1">
        <f t="array" aca="1" ref="FC111" ca="1">_xll.BDP(C111,"BEST_TARGET_6MO_CHG")</f>
        <v>#NAME?</v>
      </c>
      <c r="FE111" s="15" t="e" cm="1">
        <f t="array" aca="1" ref="FE111" ca="1">_xll.BDP(C111,"ANNOUNCEMENT_DT")</f>
        <v>#NAME?</v>
      </c>
      <c r="FF111" s="15" t="e" cm="1">
        <f t="array" aca="1" ref="FF111" ca="1">_xll.BDP(C111,"EXPECTED_REPORT_DT")</f>
        <v>#NAME?</v>
      </c>
      <c r="FG111" s="15" t="e" cm="1">
        <f t="array" aca="1" ref="FG111" ca="1">_xll.BDP(C111,"EARNINGS_RELATED_IMPLIED_MOVE")</f>
        <v>#NAME?</v>
      </c>
      <c r="FI111" s="15" t="e" cm="1">
        <f t="array" aca="1" ref="FI111" ca="1">_xll.BDP(C111,"SALES_SURPRISE_LAST_QTR")</f>
        <v>#NAME?</v>
      </c>
      <c r="FJ111" s="15" t="e" cm="1">
        <f t="array" aca="1" ref="FJ111" ca="1">_xll.BDP(C111,"EPS_SURPRISE_LAST_QTR")</f>
        <v>#NAME?</v>
      </c>
      <c r="FL111" s="15" t="e">
        <f ca="1">(_xll.BDP(C111,"VOLUME_AVG_5D"))/1000</f>
        <v>#NAME?</v>
      </c>
      <c r="FM111" s="15" t="e">
        <f ca="1">(_xll.BDP(C111,"VOLUME_AVG_3M"))/1000</f>
        <v>#NAME?</v>
      </c>
      <c r="FN111" s="15" t="e">
        <f ca="1">(_xll.BDP(C111,"VOLUME_AVG_6M"))/1000</f>
        <v>#NAME?</v>
      </c>
      <c r="FP111" s="15" t="e" cm="1">
        <f t="array" aca="1" ref="FP111" ca="1">_xll.BDP(C111,"CIE_DES")</f>
        <v>#NAME?</v>
      </c>
      <c r="FQ111" s="15" t="s">
        <v>936</v>
      </c>
      <c r="FS111" s="15" t="e" cm="1">
        <f t="array" aca="1" ref="FS111" ca="1">_xll.BDP(C111,"HIGH_52WEEK")</f>
        <v>#NAME?</v>
      </c>
      <c r="FT111" s="15" t="e" cm="1">
        <f t="array" aca="1" ref="FT111" ca="1">_xll.BDP(C111,"LOW_52WEEK")</f>
        <v>#NAME?</v>
      </c>
      <c r="FV111" s="15" t="e" cm="1">
        <f t="array" aca="1" ref="FV111" ca="1">_xll.BDP(C111,"CHG_PCT_WTD")</f>
        <v>#NAME?</v>
      </c>
      <c r="FW111" s="15" t="e" cm="1">
        <f t="array" aca="1" ref="FW111" ca="1">_xll.BDP(C111,"CHG_PCT_MTD")</f>
        <v>#NAME?</v>
      </c>
      <c r="FX111" s="15" t="e" cm="1">
        <f t="array" aca="1" ref="FX111" ca="1">_xll.BDP(C111,"CHG_PCT_YTD")</f>
        <v>#NAME?</v>
      </c>
      <c r="FY111" s="15" t="e" cm="1">
        <f t="array" aca="1" ref="FY111" ca="1">_xll.BDP(C111,"CHG_PCT_1YR")</f>
        <v>#NAME?</v>
      </c>
      <c r="GA111" s="15" t="e">
        <f ca="1">_xll.BDP($C111,"BEST_NET_DEBT","best_fperiod_override=19Y")/M14</f>
        <v>#NAME?</v>
      </c>
      <c r="GB111" s="15" t="e">
        <f ca="1">_xll.BDP($C111,"BEST_NET_DEBT","best_fperiod_override=20Y")/M14</f>
        <v>#NAME?</v>
      </c>
      <c r="GC111" s="15" t="e">
        <f ca="1">_xll.BDP($C111,"BEST_NET_DEBT","best_fperiod_override=21Y")/M14</f>
        <v>#NAME?</v>
      </c>
      <c r="GD111" s="15" t="e">
        <f ca="1">_xll.BDP($C111,"BEST_NET_DEBT","best_fperiod_override=22Y")/M14</f>
        <v>#NAME?</v>
      </c>
      <c r="GE111" s="15" t="e">
        <f ca="1">_xll.BDP($C111,"BEST_NET_DEBT","best_fperiod_override=23Y")/M14</f>
        <v>#NAME?</v>
      </c>
      <c r="GG111" s="15" t="e">
        <f t="shared" ca="1" si="342"/>
        <v>#NAME?</v>
      </c>
      <c r="GH111" s="15" t="e">
        <f t="shared" ca="1" si="343"/>
        <v>#NAME?</v>
      </c>
      <c r="GI111" s="15" t="e">
        <f t="shared" ca="1" si="344"/>
        <v>#NAME?</v>
      </c>
      <c r="GJ111" s="15" t="e">
        <f t="shared" ca="1" si="345"/>
        <v>#NAME?</v>
      </c>
      <c r="GK111" s="15" t="e">
        <f t="shared" ca="1" si="346"/>
        <v>#NAME?</v>
      </c>
      <c r="GM111" s="15" t="e" cm="1">
        <f t="array" aca="1" ref="GM111" ca="1">_xll.BDP(C111,"NET_DEBT_TO_EBITDA")</f>
        <v>#NAME?</v>
      </c>
      <c r="GN111" s="15" t="e" cm="1">
        <f t="array" aca="1" ref="GN111" ca="1">_xll.BDP(C111,"EBIT_TO_INT_EXP")</f>
        <v>#NAME?</v>
      </c>
      <c r="GO111" s="15" t="e" cm="1">
        <f t="array" aca="1" ref="GO111" ca="1">_xll.BDP(C111,"TOT_DEBT_TO_TOT_EQY")</f>
        <v>#NAME?</v>
      </c>
      <c r="GP111" s="15" t="e" cm="1">
        <f t="array" aca="1" ref="GP111" ca="1">_xll.BDP(C111,"TOT_DEBT_TO_TOT_ASSET")</f>
        <v>#NAME?</v>
      </c>
      <c r="GQ111" s="15" t="e" cm="1">
        <f t="array" aca="1" ref="GQ111" ca="1">_xll.BDP(C111,"ALTMAN_Z_SCORE")</f>
        <v>#NAME?</v>
      </c>
      <c r="GR111" s="15" t="e" cm="1">
        <f t="array" aca="1" ref="GR111" ca="1">_xll.BDP(C111,"CASH_%_CURRENT_MARKET_CAP")</f>
        <v>#NAME?</v>
      </c>
      <c r="GS111" s="15" t="e" cm="1">
        <f t="array" aca="1" ref="GS111" ca="1">_xll.BDP(C111,"CASH_TO_TOT_ASSET")</f>
        <v>#NAME?</v>
      </c>
      <c r="GU111" s="15" t="e" cm="1">
        <f t="array" aca="1" ref="GU111" ca="1">_xll.BDP(C111,"BOARD_SIZE")</f>
        <v>#NAME?</v>
      </c>
      <c r="GV111" s="15" t="e" cm="1">
        <f t="array" aca="1" ref="GV111" ca="1">_xll.BDP(C111,"PCT_INDEPENDENT_DIRECTORS")</f>
        <v>#NAME?</v>
      </c>
      <c r="GW111" s="15" t="e" cm="1">
        <f t="array" aca="1" ref="GW111" ca="1">_xll.BDP(C111,"BOARD_MEETING_ATTENDANCE_PCT")</f>
        <v>#NAME?</v>
      </c>
      <c r="GX111" s="15" t="e" cm="1">
        <f t="array" aca="1" ref="GX111" ca="1">_xll.BDP(C111,"BOARD_MEETINGS_PER_YR")</f>
        <v>#NAME?</v>
      </c>
      <c r="GY111" s="15" t="e" cm="1">
        <f t="array" aca="1" ref="GY111" ca="1">_xll.BDP(C111,"NUMBER_OF_WOMEN_ON_BOARD")</f>
        <v>#NAME?</v>
      </c>
      <c r="GZ111" s="15" t="e" cm="1">
        <f t="array" aca="1" ref="GZ111" ca="1">_xll.BDP(C111,"BOARD_AVERAGE_TENURE")</f>
        <v>#NAME?</v>
      </c>
      <c r="HA111" s="15" t="e" cm="1">
        <f t="array" aca="1" ref="HA111" ca="1">_xll.BDP(C111,"BOARD_AVERAGE_AGE")</f>
        <v>#NAME?</v>
      </c>
      <c r="HC111" s="15" t="e" cm="1">
        <f t="array" aca="1" ref="HC111" ca="1">_xll.BDP(C111,"TOT_COMP_AW_TO_CEO_&amp;_EQUIV")</f>
        <v>#NAME?</v>
      </c>
      <c r="HD111" s="15" t="e" cm="1">
        <f t="array" aca="1" ref="HD111" ca="1">_xll.BDP(C111,"TOT_COMPENSATION_AW_TO_EXECS")</f>
        <v>#NAME?</v>
      </c>
      <c r="HE111" s="15" t="e" cm="1">
        <f t="array" aca="1" ref="HE111" ca="1">_xll.BDP(C111,"CF_STOCK_BASED_COMPENSATION")</f>
        <v>#NAME?</v>
      </c>
      <c r="HF111" s="15" t="e" cm="1">
        <f t="array" aca="1" ref="HF111" ca="1">_xll.BDP(C111,"AVERAGE_BOD_TOTAL_COMPENSATION")</f>
        <v>#NAME?</v>
      </c>
      <c r="HH111" s="15" t="e" cm="1">
        <f t="array" aca="1" ref="HH111" ca="1">_xll.BDP(C111,"ISS_QUALITYSCORE")</f>
        <v>#NAME?</v>
      </c>
      <c r="HK111" s="15" t="e" cm="1">
        <f t="array" aca="1" ref="HK111" ca="1">_xll.BDP(C111,"EQY_SH_OUT")</f>
        <v>#NAME?</v>
      </c>
      <c r="HL111" s="15" t="e">
        <f t="shared" ca="1" si="347"/>
        <v>#NAME?</v>
      </c>
      <c r="HN111" s="15">
        <v>8.5</v>
      </c>
      <c r="HO111" s="15">
        <v>2</v>
      </c>
      <c r="HP111" s="39" t="e">
        <f t="shared" ca="1" si="348"/>
        <v>#NAME?</v>
      </c>
      <c r="HQ111" s="15" t="e">
        <f t="shared" ca="1" si="349"/>
        <v>#NAME?</v>
      </c>
      <c r="HS111" s="15" t="e">
        <f t="shared" ca="1" si="370"/>
        <v>#NAME?</v>
      </c>
      <c r="HU111" s="15" t="e">
        <f t="shared" ca="1" si="350"/>
        <v>#NAME?</v>
      </c>
      <c r="HW111" s="15" t="e">
        <f t="shared" ca="1" si="371"/>
        <v>#NAME?</v>
      </c>
      <c r="HY111" s="39" t="e">
        <f t="shared" ca="1" si="351"/>
        <v>#NAME?</v>
      </c>
      <c r="IA111" s="15" t="e">
        <f t="shared" ca="1" si="352"/>
        <v>#NAME?</v>
      </c>
      <c r="IB111" s="15" t="e">
        <f t="shared" ca="1" si="353"/>
        <v>#NAME?</v>
      </c>
      <c r="IC111" s="15" t="e">
        <f t="shared" ca="1" si="354"/>
        <v>#NAME?</v>
      </c>
      <c r="ID111" s="15" t="e">
        <f t="shared" ca="1" si="355"/>
        <v>#NAME?</v>
      </c>
      <c r="IE111" s="39" t="e">
        <f t="shared" ca="1" si="356"/>
        <v>#NAME?</v>
      </c>
      <c r="IF111" s="39" t="e">
        <f t="shared" ca="1" si="357"/>
        <v>#NAME?</v>
      </c>
      <c r="IG111" s="39" t="e">
        <f t="shared" ca="1" si="358"/>
        <v>#NAME?</v>
      </c>
      <c r="II111" s="15">
        <f t="shared" si="372"/>
        <v>92</v>
      </c>
    </row>
    <row r="112" spans="1:243">
      <c r="A112" s="15">
        <f t="shared" si="373"/>
        <v>92</v>
      </c>
      <c r="B112" s="15" t="s">
        <v>188</v>
      </c>
      <c r="C112" s="15" t="s">
        <v>731</v>
      </c>
      <c r="D112" s="15" t="s">
        <v>187</v>
      </c>
      <c r="E112" s="15" t="str">
        <f t="shared" si="306"/>
        <v>E1QR34</v>
      </c>
      <c r="F112" s="15">
        <f t="shared" si="307"/>
        <v>92</v>
      </c>
      <c r="G112" s="15" t="str">
        <f t="shared" si="308"/>
        <v>Equity Residential</v>
      </c>
      <c r="H112" s="24">
        <v>9.8872999999999995E-4</v>
      </c>
      <c r="I112" s="15" t="e" cm="1">
        <f t="array" aca="1" ref="I112" ca="1">_xll.BDP(C112,"GICS_SECTOR_NAME")</f>
        <v>#NAME?</v>
      </c>
      <c r="J112" s="15" t="e">
        <f t="shared" ca="1" si="309"/>
        <v>#NAME?</v>
      </c>
      <c r="K112" s="46" t="e" cm="1">
        <f t="array" aca="1" ref="K112" ca="1">_xll.BDP(C112,"BEST_PE_RATIO")</f>
        <v>#NAME?</v>
      </c>
      <c r="L112" s="46" t="e" cm="1">
        <f t="array" aca="1" ref="L112" ca="1">_xll.BDP(C112,"px_last")</f>
        <v>#NAME?</v>
      </c>
      <c r="M112" s="15" t="e" cm="1">
        <f t="array" aca="1" ref="M112" ca="1">_xll.BDP(C112,"COUNTRY_FULL_NAME")</f>
        <v>#NAME?</v>
      </c>
      <c r="N112" s="15" t="e" cm="1">
        <f t="array" aca="1" ref="N112" ca="1">_xll.BDP(C112,"px_last")</f>
        <v>#NAME?</v>
      </c>
      <c r="O112" s="15" t="e" cm="1">
        <f t="array" aca="1" ref="O112" ca="1">_xll.BDP(C112,"CRNCY")</f>
        <v>#NAME?</v>
      </c>
      <c r="Q112" s="15" t="e" cm="1">
        <f t="array" aca="1" ref="Q112" ca="1">_xll.BDP(C112,"GICS_SECTOR_NAME")</f>
        <v>#NAME?</v>
      </c>
      <c r="R112" s="15" t="e" cm="1">
        <f t="array" aca="1" ref="R112" ca="1">_xll.BDP(C112,"GICS_INDUSTRY_NAME")</f>
        <v>#NAME?</v>
      </c>
      <c r="S112" s="15" t="e" cm="1">
        <f t="array" aca="1" ref="S112" ca="1">_xll.BDP(C112,"GICS_INDUSTRY_GROUP_NAME")</f>
        <v>#NAME?</v>
      </c>
      <c r="T112" s="15" t="e" cm="1">
        <f t="array" aca="1" ref="T112" ca="1">_xll.BDP(C112,"GICS_SUB_INDUSTRY_NAME")</f>
        <v>#NAME?</v>
      </c>
      <c r="U112" s="15" t="s">
        <v>1521</v>
      </c>
      <c r="V112" s="15">
        <f>_xll.BDH(C112,"SALES_REV_TURN","FY 2009","FY 2009","Currency=USD","Period=FY","BEST_FPERIOD_OVERRIDE=FY","FILING_STATUS=MR","SCALING_FORMAT=MLN","FA_ADJUSTED=Adjusted","Sort=A","Dates=H","DateFormat=P","Fill=—","Direction=H","UseDPDF=Y")</f>
        <v>1640.2239999999999</v>
      </c>
      <c r="W112" s="15">
        <f>_xll.BDH(C112,"SALES_REV_TURN","FY 2019","FY 2019","Currency=USD","Period=FY","BEST_FPERIOD_OVERRIDE=FY","FILING_STATUS=MR","SCALING_FORMAT=MLN","FA_ADJUSTED=Adjusted","Sort=A","Dates=H","DateFormat=P","Fill=—","Direction=H","UseDPDF=Y")</f>
        <v>2700.6909999999998</v>
      </c>
      <c r="X112" s="15">
        <f>_xll.BDH(C112,"SALES_REV_TURN","FY 2020","FY 2020","Currency=USD","Period=FY","BEST_FPERIOD_OVERRIDE=FY","FILING_STATUS=MR","SCALING_FORMAT=MLN","FA_ADJUSTED=Adjusted","Sort=A","Dates=H","DateFormat=P","Fill=—","Direction=H","UseDPDF=Y")</f>
        <v>2571.7049999999999</v>
      </c>
      <c r="Y112" s="15">
        <f>_xll.BDH(C112,"SALES_REV_TURN","FY 2021","FY 2021","Currency=USD","Period=FY","BEST_FPERIOD_OVERRIDE=FY","FILING_STATUS=MR","SCALING_FORMAT=MLN","FA_ADJUSTED=Adjusted","Sort=A","Dates=H","DateFormat=P","Fill=—","Direction=H","UseDPDF=Y")</f>
        <v>2463.9969999999998</v>
      </c>
      <c r="Z112" s="15">
        <f>_xll.BDH(C112,"SALES_REV_TURN","FY 2022","FY 2022","Currency=USD","Period=FY","BEST_FPERIOD_OVERRIDE=FY","FILING_STATUS=MR","SCALING_FORMAT=MLN","FA_ADJUSTED=Adjusted","Sort=A","Dates=H","DateFormat=P","Fill=—","Direction=H","UseDPDF=Y")</f>
        <v>2735.18</v>
      </c>
      <c r="AA112" s="15" t="e">
        <f ca="1">+_xll.BDP($C112,AA$15,"BEST_FPERIOD_OVERRIDE="&amp;AA$16)</f>
        <v>#NAME?</v>
      </c>
      <c r="AB112" s="15" t="e">
        <f ca="1">+_xll.BDP($C112,AB$15,"BEST_FPERIOD_OVERRIDE="&amp;AB$16)</f>
        <v>#NAME?</v>
      </c>
      <c r="AC112" s="15" t="e">
        <f ca="1">+_xll.BDP($C112,AC$15,"BEST_FPERIOD_OVERRIDE="&amp;AC$16)</f>
        <v>#NAME?</v>
      </c>
      <c r="AD112" s="15" t="e">
        <f ca="1">+_xll.BDP($C112,AD$15,"BEST_FPERIOD_OVERRIDE="&amp;AD$16)</f>
        <v>#NAME?</v>
      </c>
      <c r="AF112" s="25">
        <f t="shared" si="310"/>
        <v>-4.7760369475811859E-2</v>
      </c>
      <c r="AG112" s="25">
        <f t="shared" si="311"/>
        <v>-4.1881942135664874E-2</v>
      </c>
      <c r="AH112" s="25">
        <f t="shared" si="312"/>
        <v>0.11005816971368065</v>
      </c>
      <c r="AI112" s="25" t="e">
        <f t="shared" ca="1" si="313"/>
        <v>#NAME?</v>
      </c>
      <c r="AJ112" s="25" t="e">
        <f t="shared" ca="1" si="314"/>
        <v>#NAME?</v>
      </c>
      <c r="AK112" s="25" t="e">
        <f t="shared" ca="1" si="315"/>
        <v>#NAME?</v>
      </c>
      <c r="AL112" s="25" t="e">
        <f t="shared" ca="1" si="359"/>
        <v>#NAME?</v>
      </c>
      <c r="AM112" s="25" t="e">
        <f t="shared" ca="1" si="316"/>
        <v>#NAME?</v>
      </c>
      <c r="AN112" s="25">
        <f t="shared" si="317"/>
        <v>5.1131796239729521E-2</v>
      </c>
      <c r="AP112" s="15">
        <f>_xll.BDH(C112,"EBITDA","FY 2009","FY 2009","Currency=USD","Period=FY","BEST_FPERIOD_OVERRIDE=FY","FILING_STATUS=MR","SCALING_FORMAT=MLN","FA_ADJUSTED=Adjusted","Sort=A","Dates=H","DateFormat=P","Fill=—","Direction=H","UseDPDF=Y")</f>
        <v>1044.1379999999999</v>
      </c>
      <c r="AQ112" s="15">
        <f>_xll.BDH(C112,"EBITDA","FY 2019","FY 2019","Currency=USD","Period=FY","BEST_FPERIOD_OVERRIDE=FY","FILING_STATUS=MR","SCALING_FORMAT=MLN","FA_ADJUSTED=Adjusted","Sort=A","Dates=H","DateFormat=P","Fill=—","Direction=H","UseDPDF=Y")</f>
        <v>1315.989</v>
      </c>
      <c r="AR112" s="15">
        <f>_xll.BDH(C112,"EBITDA","FY 2020","FY 2020","Currency=USD","Period=FY","BEST_FPERIOD_OVERRIDE=FY","FILING_STATUS=MR","SCALING_FORMAT=MLN","FA_ADJUSTED=Adjusted","Sort=A","Dates=H","DateFormat=P","Fill=—","Direction=H","UseDPDF=Y")</f>
        <v>1066.752</v>
      </c>
      <c r="AS112" s="15">
        <f>_xll.BDH(C112,"EBITDA","FY 2021","FY 2021","Currency=USD","Period=FY","BEST_FPERIOD_OVERRIDE=FY","FILING_STATUS=MR","SCALING_FORMAT=MLN","FA_ADJUSTED=Adjusted","Sort=A","Dates=H","DateFormat=P","Fill=—","Direction=H","UseDPDF=Y")</f>
        <v>408.27600000000001</v>
      </c>
      <c r="AT112" s="15">
        <f>_xll.BDH(C112,"EBITDA","FY 2022","FY 2022","Currency=USD","Period=FY","BEST_FPERIOD_OVERRIDE=FY","FILING_STATUS=MR","SCALING_FORMAT=MLN","FA_ADJUSTED=Adjusted","Sort=A","Dates=H","DateFormat=P","Fill=—","Direction=H","UseDPDF=Y")</f>
        <v>1411.954</v>
      </c>
      <c r="AU112" s="15" t="e">
        <f ca="1">+_xll.BDP($C112,AU$15,"BEST_FPERIOD_OVERRIDE="&amp;AU$16)</f>
        <v>#NAME?</v>
      </c>
      <c r="AV112" s="15" t="e">
        <f ca="1">+_xll.BDP($C112,AV$15,"BEST_FPERIOD_OVERRIDE="&amp;AV$16)</f>
        <v>#NAME?</v>
      </c>
      <c r="AW112" s="15" t="e">
        <f ca="1">+_xll.BDP($C112,AW$15,"BEST_FPERIOD_OVERRIDE="&amp;AW$16)</f>
        <v>#NAME?</v>
      </c>
      <c r="AX112" s="15" t="e">
        <f ca="1">+_xll.BDP($C112,AX$15,"BEST_FPERIOD_OVERRIDE="&amp;AX$16)</f>
        <v>#NAME?</v>
      </c>
      <c r="AZ112" s="25">
        <f t="shared" si="318"/>
        <v>-0.18939140068799976</v>
      </c>
      <c r="BA112" s="25">
        <f t="shared" si="319"/>
        <v>-0.61727186825053992</v>
      </c>
      <c r="BB112" s="25">
        <f t="shared" si="320"/>
        <v>2.4583321086715846</v>
      </c>
      <c r="BC112" s="25" t="e">
        <f t="shared" ca="1" si="321"/>
        <v>#NAME?</v>
      </c>
      <c r="BD112" s="25" t="e">
        <f t="shared" ca="1" si="322"/>
        <v>#NAME?</v>
      </c>
      <c r="BE112" s="25" t="e">
        <f t="shared" ca="1" si="323"/>
        <v>#NAME?</v>
      </c>
      <c r="BF112" s="25" t="e">
        <f t="shared" ca="1" si="360"/>
        <v>#NAME?</v>
      </c>
      <c r="BG112" s="25" t="e">
        <f t="shared" ca="1" si="324"/>
        <v>#NAME?</v>
      </c>
      <c r="BH112" s="25">
        <f t="shared" si="325"/>
        <v>2.3409480379818159E-2</v>
      </c>
      <c r="BJ112" s="25">
        <f t="shared" si="326"/>
        <v>0.48727862609976491</v>
      </c>
      <c r="BK112" s="25">
        <f t="shared" si="327"/>
        <v>0.4148034086335719</v>
      </c>
      <c r="BL112" s="25">
        <f t="shared" si="328"/>
        <v>0.16569663031245574</v>
      </c>
      <c r="BM112" s="25">
        <f t="shared" si="329"/>
        <v>0.51621977347011894</v>
      </c>
      <c r="BN112" s="25" t="e">
        <f t="shared" ca="1" si="330"/>
        <v>#NAME?</v>
      </c>
      <c r="BO112" s="25" t="e">
        <f t="shared" ca="1" si="331"/>
        <v>#NAME?</v>
      </c>
      <c r="BP112" s="25" t="e">
        <f t="shared" ca="1" si="331"/>
        <v>#NAME?</v>
      </c>
      <c r="BQ112" s="25" t="e">
        <f t="shared" ca="1" si="332"/>
        <v>#NAME?</v>
      </c>
      <c r="BR112" s="15">
        <f>_xll.BDH(C112,"EARN_FOR_COMMON","FY 2009","FY 2009","Currency=USD","Period=FY","BEST_FPERIOD_OVERRIDE=FY","FILING_STATUS=MR","SCALING_FORMAT=MLN","FA_ADJUSTED=Adjusted","Sort=A","Dates=H","DateFormat=P","Fill=—","Direction=H","UseDPDF=Y")</f>
        <v>-80.817999999999998</v>
      </c>
      <c r="BS112" s="15">
        <f>_xll.BDH(C112,"EARN_FOR_COMMON","FY 2019","FY 2019","Currency=USD","Period=FY","BEST_FPERIOD_OVERRIDE=FY","FILING_STATUS=MR","SCALING_FORMAT=MLN","FA_ADJUSTED=Adjusted","Sort=A","Dates=H","DateFormat=P","Fill=—","Direction=H","UseDPDF=Y")</f>
        <v>517.60599999999999</v>
      </c>
      <c r="BT112" s="15">
        <f>_xll.BDH(C112,"EARN_FOR_COMMON","FY 2020","FY 2020","Currency=USD","Period=FY","BEST_FPERIOD_OVERRIDE=FY","FILING_STATUS=MR","SCALING_FORMAT=MLN","FA_ADJUSTED=Adjusted","Sort=A","Dates=H","DateFormat=P","Fill=—","Direction=H","UseDPDF=Y")</f>
        <v>344.505</v>
      </c>
      <c r="BU112" s="15">
        <f>_xll.BDH(C112,"EARN_FOR_COMMON","FY 2021","FY 2021","Currency=USD","Period=FY","BEST_FPERIOD_OVERRIDE=FY","FILING_STATUS=MR","SCALING_FORMAT=MLN","FA_ADJUSTED=Adjusted","Sort=A","Dates=H","DateFormat=P","Fill=—","Direction=H","UseDPDF=Y")</f>
        <v>274.34100000000001</v>
      </c>
      <c r="BV112" s="15">
        <f>_xll.BDH(C112,"EARN_FOR_COMMON","FY 2022","FY 2022","Currency=USD","Period=FY","BEST_FPERIOD_OVERRIDE=FY","FILING_STATUS=MR","SCALING_FORMAT=MLN","FA_ADJUSTED=Adjusted","Sort=A","Dates=H","DateFormat=P","Fill=—","Direction=H","UseDPDF=Y")</f>
        <v>469.48700000000002</v>
      </c>
      <c r="BW112" s="15" t="e">
        <f ca="1">+_xll.BDP($C112,BW$15,"BEST_FPERIOD_OVERRIDE="&amp;BW$16)</f>
        <v>#NAME?</v>
      </c>
      <c r="BX112" s="15" t="e">
        <f ca="1">+_xll.BDP($C112,BX$15,"BEST_FPERIOD_OVERRIDE="&amp;BX$16)</f>
        <v>#NAME?</v>
      </c>
      <c r="BY112" s="15" t="e">
        <f ca="1">+_xll.BDP($C112,BY$15,"BEST_FPERIOD_OVERRIDE="&amp;BY$16)</f>
        <v>#NAME?</v>
      </c>
      <c r="BZ112" s="15" t="e">
        <f ca="1">+_xll.BDP($C112,BZ$15,"BEST_FPERIOD_OVERRIDE="&amp;BZ$16)</f>
        <v>#NAME?</v>
      </c>
      <c r="CB112" s="25">
        <f t="shared" si="333"/>
        <v>-0.33442618516786904</v>
      </c>
      <c r="CC112" s="25">
        <f t="shared" si="334"/>
        <v>-0.20366612966430087</v>
      </c>
      <c r="CD112" s="25">
        <f t="shared" si="335"/>
        <v>0.71132641493615623</v>
      </c>
      <c r="CE112" s="25" t="e">
        <f t="shared" ca="1" si="336"/>
        <v>#NAME?</v>
      </c>
      <c r="CF112" s="25" t="e">
        <f t="shared" ca="1" si="337"/>
        <v>#NAME?</v>
      </c>
      <c r="CG112" s="25" t="e">
        <f t="shared" ca="1" si="338"/>
        <v>#NAME?</v>
      </c>
      <c r="CH112" s="25" t="e">
        <f t="shared" ca="1" si="361"/>
        <v>#NAME?</v>
      </c>
      <c r="CI112" s="25" t="e">
        <f t="shared" ca="1" si="339"/>
        <v>#NAME?</v>
      </c>
      <c r="CJ112" s="25" t="e">
        <f t="shared" si="340"/>
        <v>#NUM!</v>
      </c>
      <c r="CM112" s="25">
        <f t="shared" si="362"/>
        <v>0.19165687596248518</v>
      </c>
      <c r="CN112" s="25">
        <f t="shared" si="363"/>
        <v>0.13395976599182255</v>
      </c>
      <c r="CO112" s="25">
        <f t="shared" si="364"/>
        <v>0.11133982711829601</v>
      </c>
      <c r="CP112" s="25">
        <f t="shared" si="365"/>
        <v>0.17164756981259005</v>
      </c>
      <c r="CQ112" s="25" t="e">
        <f t="shared" ca="1" si="366"/>
        <v>#NAME?</v>
      </c>
      <c r="CR112" s="25" t="e">
        <f t="shared" ca="1" si="367"/>
        <v>#NAME?</v>
      </c>
      <c r="CS112" s="25" t="e">
        <f t="shared" ca="1" si="368"/>
        <v>#NAME?</v>
      </c>
      <c r="CT112" s="15" t="e">
        <f t="shared" ca="1" si="369"/>
        <v>#NAME?</v>
      </c>
      <c r="CU112" s="25">
        <f>_xll.BDH($C112,"RETURN_ON_INV_CAPITAL","FY 2019","FY 2019","Currency=USD","Period=FY","BEST_FPERIOD_OVERRIDE=FY","FILING_STATUS=MR","FA_ADJUSTED=GAAP","Sort=A","Dates=H","DateFormat=P","Fill=—","Direction=H","UseDPDF=Y")/100</f>
        <v>4.9217000000000004E-2</v>
      </c>
      <c r="CV112" s="25">
        <f>_xll.BDH($C112,"RETURN_ON_INV_CAPITAL","FY 2020","FY 2020","Currency=USD","Period=FY","BEST_FPERIOD_OVERRIDE=FY","FILING_STATUS=MR","FA_ADJUSTED=GAAP","Sort=A","Dates=H","DateFormat=P","Fill=—","Direction=H","UseDPDF=Y")/100</f>
        <v>3.9255999999999999E-2</v>
      </c>
      <c r="CW112" s="25">
        <f>_xll.BDH($C112,"RETURN_ON_INV_CAPITAL","FY 2021","FY 2021","Currency=USD","Period=FY","BEST_FPERIOD_OVERRIDE=FY","FILING_STATUS=MR","FA_ADJUSTED=GAAP","Sort=A","Dates=H","DateFormat=P","Fill=—","Direction=H","UseDPDF=Y")/100</f>
        <v>3.0131999999999999E-2</v>
      </c>
      <c r="CX112" s="25">
        <f>_xll.BDH(C112,"RETURN_COM_EQY","FY 2022","FY 2022","Currency=USD","Period=FY","BEST_FPERIOD_OVERRIDE=FY","FILING_STATUS=MR","FA_ADJUSTED=GAAP","Sort=A","Dates=H","DateFormat=P","Fill=—","Direction=H","UseDPDF=Y")/100</f>
        <v>7.0176000000000002E-2</v>
      </c>
      <c r="CZ112" s="15">
        <f>_xll.BDH($C112,"RETURN_COM_EQY","FY 2019","FY 2019","Currency=USD","Period=FY","BEST_FPERIOD_OVERRIDE=FY","FILING_STATUS=MR","FA_ADJUSTED=GAAP","Sort=A","Dates=H","DateFormat=P","Fill=—","Direction=H","UseDPDF=Y")/100</f>
        <v>9.4765999999999989E-2</v>
      </c>
      <c r="DA112" s="15">
        <f>_xll.BDH($C112,"RETURN_COM_EQY","FY 2020","FY 2020","Currency=USD","Period=FY","BEST_FPERIOD_OVERRIDE=FY","FILING_STATUS=MR","FA_ADJUSTED=GAAP","Sort=A","Dates=H","DateFormat=P","Fill=—","Direction=H","UseDPDF=Y")/100</f>
        <v>8.7692999999999993E-2</v>
      </c>
      <c r="DB112" s="15">
        <f>_xll.BDH($C112,"RETURN_COM_EQY","FY 2021","FY 2021","Currency=USD","Period=FY","BEST_FPERIOD_OVERRIDE=FY","FILING_STATUS=MR","FA_ADJUSTED=GAAP","Sort=A","Dates=H","DateFormat=P","Fill=—","Direction=H","UseDPDF=Y")/100</f>
        <v>0.12424200000000001</v>
      </c>
      <c r="DC112" s="25">
        <f>_xll.BDH(C112,"RETURN_COM_EQY","FY 2022","FY 2022","Currency=USD","Period=FY","BEST_FPERIOD_OVERRIDE=FY","FILING_STATUS=MR","FA_ADJUSTED=GAAP","Sort=A","Dates=H","DateFormat=P","Fill=—","Direction=H","UseDPDF=Y")</f>
        <v>7.0175999999999998</v>
      </c>
      <c r="DD112" s="15" t="e">
        <f ca="1">(_xll.BDP(C112,"BEST_ROE","best_fperiod_override=23Y"))/100</f>
        <v>#NAME?</v>
      </c>
      <c r="DF112" s="25" t="e">
        <f ca="1">(_xll.BDP($C112,"BEST_DIV_YLD","best_fperiod_override=19Y"))/100</f>
        <v>#NAME?</v>
      </c>
      <c r="DG112" s="25" t="e">
        <f ca="1">(_xll.BDP($C112,"BEST_DIV_YLD","best_fperiod_override=20Y"))/100</f>
        <v>#NAME?</v>
      </c>
      <c r="DH112" s="25" t="e">
        <f ca="1">(_xll.BDP($C112,"BEST_DIV_YLD","best_fperiod_override=21Y"))/100</f>
        <v>#NAME?</v>
      </c>
      <c r="DI112" s="25" t="e">
        <f ca="1">(_xll.BDP($C112,"BEST_DIV_YLD","best_fperiod_override=22Y"))/100</f>
        <v>#NAME?</v>
      </c>
      <c r="DJ112" s="25" t="e">
        <f ca="1">(_xll.BDP($C112,"BEST_DIV_YLD","best_fperiod_override=23Y"))/100</f>
        <v>#NAME?</v>
      </c>
      <c r="DL112" s="48" t="e" cm="1">
        <f t="array" aca="1" ref="DL112" ca="1">_xll.BDP($C112,$DL$12)/1000</f>
        <v>#NAME?</v>
      </c>
      <c r="DM112" s="48" t="e" cm="1">
        <f t="array" aca="1" ref="DM112" ca="1">_xll.BDP($C112,$DL$13)*1000</f>
        <v>#NAME?</v>
      </c>
      <c r="DN112" s="48" t="e">
        <f t="shared" ca="1" si="341"/>
        <v>#NAME?</v>
      </c>
      <c r="DO112" s="48" t="e" cm="1">
        <f t="array" aca="1" ref="DO112" ca="1">_xll.BDP($C112,$DL$15)*1000</f>
        <v>#NAME?</v>
      </c>
      <c r="DQ112" s="15" t="e" cm="1">
        <f t="array" aca="1" ref="DQ112" ca="1">_xll.BDP(C112,"WACC")</f>
        <v>#NAME?</v>
      </c>
      <c r="DR112" s="15" t="e" cm="1">
        <f t="array" aca="1" ref="DR112" ca="1">_xll.BDP(C112,"WACC_COST_EQUITY")</f>
        <v>#NAME?</v>
      </c>
      <c r="DS112" s="15" t="e" cm="1">
        <f t="array" aca="1" ref="DS112" ca="1">_xll.BDP(C112,"WACC_COST_EQUITY")</f>
        <v>#NAME?</v>
      </c>
      <c r="DU112" s="15" t="e" cm="1">
        <f t="array" aca="1" ref="DU112" ca="1">_xll.BDP(C112,"BEST_PE_RATIO")</f>
        <v>#NAME?</v>
      </c>
      <c r="DV112" s="15" t="e" cm="1">
        <f t="array" aca="1" ref="DV112" ca="1">_xll.BDP(C112,"FIVE_YR_AVG_PRICE_EARNINGS")</f>
        <v>#NAME?</v>
      </c>
      <c r="DW112" s="15" t="e" cm="1">
        <f t="array" aca="1" ref="DW112" ca="1">_xll.BDP(C112,"10_YEAR_MOVING_AVERAGE_PE")</f>
        <v>#NAME?</v>
      </c>
      <c r="DY112" s="15" t="e" cm="1">
        <f t="array" aca="1" ref="DY112" ca="1">_xll.BDP(C112,"BEST_CUR_EV_TO_EBITDA")</f>
        <v>#NAME?</v>
      </c>
      <c r="DZ112" s="15" t="e" cm="1">
        <f t="array" aca="1" ref="DZ112" ca="1">_xll.BDP(C112,"FIVE_YEAR_AVG_EV_TO_T12_EBITDA")</f>
        <v>#NAME?</v>
      </c>
      <c r="EB112" s="15" t="e" cm="1">
        <f t="array" aca="1" ref="EB112" ca="1">_xll.BDP(C112,"BEST_PX_BPS_RATIO")</f>
        <v>#NAME?</v>
      </c>
      <c r="EC112" s="15" t="e" cm="1">
        <f t="array" aca="1" ref="EC112" ca="1">_xll.BDP(C112,"FIVE_YEAR_AVG_PRICE_BOOK")</f>
        <v>#NAME?</v>
      </c>
      <c r="ED112" s="15" t="e" cm="1">
        <f t="array" aca="1" ref="ED112" ca="1">_xll.BDP(C112,"EV_TO_T12M_SALES")</f>
        <v>#NAME?</v>
      </c>
      <c r="EE112" s="15" t="e" cm="1">
        <f t="array" aca="1" ref="EE112" ca="1">_xll.BDP(C112,"AVERAGE_EV_TO_T12M_SALES")</f>
        <v>#NAME?</v>
      </c>
      <c r="EF112" s="15" t="e">
        <f ca="1">_xll.BDP(C112,"BEST_CURRENT_EV_BEST_SALES","best_fperiod_override=23Y")</f>
        <v>#NAME?</v>
      </c>
      <c r="EH112" s="15" t="e" cm="1">
        <f t="array" aca="1" ref="EH112" ca="1">_xll.BDP(C112,"CF_FREE_CASH_FLOW")</f>
        <v>#NAME?</v>
      </c>
      <c r="EI112" s="15" t="e" cm="1">
        <f t="array" aca="1" ref="EI112" ca="1">_xll.BDP(C112,"FREE_CASH_FLOW_YIELD")/100</f>
        <v>#NAME?</v>
      </c>
      <c r="EJ112" s="15" t="e" cm="1">
        <f t="array" aca="1" ref="EJ112" ca="1">_xll.BDP(C112,"TRAIL_12M_FREE_CASH_FLOW_PER_SH")</f>
        <v>#NAME?</v>
      </c>
      <c r="EL112" s="15" t="e" cm="1">
        <f t="array" aca="1" ref="EL112" ca="1">_xll.BDP(C112,"CF_CASH_FROM_OPER")</f>
        <v>#NAME?</v>
      </c>
      <c r="EM112" s="15" t="e" cm="1">
        <f t="array" aca="1" ref="EM112" ca="1">_xll.BDP(C112,"CF_CASH_FROM_INV_ACT")</f>
        <v>#NAME?</v>
      </c>
      <c r="EN112" s="15" t="e" cm="1">
        <f t="array" aca="1" ref="EN112" ca="1">_xll.BDP(C112,"CF_CASH_FROM_FNC_ACT")</f>
        <v>#NAME?</v>
      </c>
      <c r="EP112" s="15" t="e" cm="1">
        <f t="array" aca="1" ref="EP112" ca="1">_xll.BDP(C112,"TOT_ANALYST_REC")</f>
        <v>#NAME?</v>
      </c>
      <c r="EQ112" s="15" t="e" cm="1">
        <f t="array" aca="1" ref="EQ112" ca="1">_xll.BDP(C112,"TOT_BUY_REC")</f>
        <v>#NAME?</v>
      </c>
      <c r="ER112" s="15" t="e" cm="1">
        <f t="array" aca="1" ref="ER112" ca="1">_xll.BDP(C112,"TOT_HOLD_REC")</f>
        <v>#NAME?</v>
      </c>
      <c r="ES112" s="15" t="e" cm="1">
        <f t="array" aca="1" ref="ES112" ca="1">_xll.BDP(C112,"TOT_SELL_REC")</f>
        <v>#NAME?</v>
      </c>
      <c r="ET112" s="15" t="e" cm="1">
        <f t="array" aca="1" ref="ET112" ca="1">_xll.BDP(C112,"EQY_REC_CONS")</f>
        <v>#NAME?</v>
      </c>
      <c r="EV112" s="15" t="e" cm="1">
        <f t="array" aca="1" ref="EV112" ca="1">_xll.BDP(C112,"BEST_TARGET_HI")</f>
        <v>#NAME?</v>
      </c>
      <c r="EW112" s="15" t="e" cm="1">
        <f t="array" aca="1" ref="EW112" ca="1">_xll.BDP(C112,"BEST_TARGET_LO")</f>
        <v>#NAME?</v>
      </c>
      <c r="EX112" s="15" t="e" cm="1">
        <f t="array" aca="1" ref="EX112" ca="1">_xll.BDP(C112,"BEST_TARGET_MEDIAN")</f>
        <v>#NAME?</v>
      </c>
      <c r="EZ112" s="15" t="e" cm="1">
        <f t="array" aca="1" ref="EZ112" ca="1">_xll.BDP(C112,"BEST_TARGET_1WK_CHG")</f>
        <v>#NAME?</v>
      </c>
      <c r="FA112" s="15" t="e" cm="1">
        <f t="array" aca="1" ref="FA112" ca="1">_xll.BDP(C112,"BEST_TARGET_4WK_CHG")</f>
        <v>#NAME?</v>
      </c>
      <c r="FB112" s="15" t="e" cm="1">
        <f t="array" aca="1" ref="FB112" ca="1">_xll.BDP(C112,"BEST_TARGET_3MO_CHG")</f>
        <v>#NAME?</v>
      </c>
      <c r="FC112" s="15" t="e" cm="1">
        <f t="array" aca="1" ref="FC112" ca="1">_xll.BDP(C112,"BEST_TARGET_6MO_CHG")</f>
        <v>#NAME?</v>
      </c>
      <c r="FE112" s="15" t="e" cm="1">
        <f t="array" aca="1" ref="FE112" ca="1">_xll.BDP(C112,"ANNOUNCEMENT_DT")</f>
        <v>#NAME?</v>
      </c>
      <c r="FF112" s="15" t="e" cm="1">
        <f t="array" aca="1" ref="FF112" ca="1">_xll.BDP(C112,"EXPECTED_REPORT_DT")</f>
        <v>#NAME?</v>
      </c>
      <c r="FG112" s="15" t="e" cm="1">
        <f t="array" aca="1" ref="FG112" ca="1">_xll.BDP(C112,"EARNINGS_RELATED_IMPLIED_MOVE")</f>
        <v>#NAME?</v>
      </c>
      <c r="FI112" s="15" t="e" cm="1">
        <f t="array" aca="1" ref="FI112" ca="1">_xll.BDP(C112,"SALES_SURPRISE_LAST_QTR")</f>
        <v>#NAME?</v>
      </c>
      <c r="FJ112" s="15" t="e" cm="1">
        <f t="array" aca="1" ref="FJ112" ca="1">_xll.BDP(C112,"EPS_SURPRISE_LAST_QTR")</f>
        <v>#NAME?</v>
      </c>
      <c r="FL112" s="15" t="e">
        <f ca="1">(_xll.BDP(C112,"VOLUME_AVG_5D"))/1000</f>
        <v>#NAME?</v>
      </c>
      <c r="FM112" s="15" t="e">
        <f ca="1">(_xll.BDP(C112,"VOLUME_AVG_3M"))/1000</f>
        <v>#NAME?</v>
      </c>
      <c r="FN112" s="15" t="e">
        <f ca="1">(_xll.BDP(C112,"VOLUME_AVG_6M"))/1000</f>
        <v>#NAME?</v>
      </c>
      <c r="FP112" s="15" t="e" cm="1">
        <f t="array" aca="1" ref="FP112" ca="1">_xll.BDP(C112,"CIE_DES")</f>
        <v>#NAME?</v>
      </c>
      <c r="FQ112" s="15" t="s">
        <v>937</v>
      </c>
      <c r="FS112" s="15" t="e" cm="1">
        <f t="array" aca="1" ref="FS112" ca="1">_xll.BDP(C112,"HIGH_52WEEK")</f>
        <v>#NAME?</v>
      </c>
      <c r="FT112" s="15" t="e" cm="1">
        <f t="array" aca="1" ref="FT112" ca="1">_xll.BDP(C112,"LOW_52WEEK")</f>
        <v>#NAME?</v>
      </c>
      <c r="FV112" s="15" t="e" cm="1">
        <f t="array" aca="1" ref="FV112" ca="1">_xll.BDP(C112,"CHG_PCT_WTD")</f>
        <v>#NAME?</v>
      </c>
      <c r="FW112" s="15" t="e" cm="1">
        <f t="array" aca="1" ref="FW112" ca="1">_xll.BDP(C112,"CHG_PCT_MTD")</f>
        <v>#NAME?</v>
      </c>
      <c r="FX112" s="15" t="e" cm="1">
        <f t="array" aca="1" ref="FX112" ca="1">_xll.BDP(C112,"CHG_PCT_YTD")</f>
        <v>#NAME?</v>
      </c>
      <c r="FY112" s="15" t="e" cm="1">
        <f t="array" aca="1" ref="FY112" ca="1">_xll.BDP(C112,"CHG_PCT_1YR")</f>
        <v>#NAME?</v>
      </c>
      <c r="GA112" s="15" t="e">
        <f ca="1">_xll.BDP($C112,"BEST_NET_DEBT","best_fperiod_override=19Y")</f>
        <v>#NAME?</v>
      </c>
      <c r="GB112" s="15" t="e">
        <f ca="1">_xll.BDP($C112,"BEST_NET_DEBT","best_fperiod_override=20Y")</f>
        <v>#NAME?</v>
      </c>
      <c r="GC112" s="15" t="e">
        <f ca="1">_xll.BDP($C112,"BEST_NET_DEBT","best_fperiod_override=21Y")</f>
        <v>#NAME?</v>
      </c>
      <c r="GD112" s="15" t="e">
        <f ca="1">_xll.BDP($C112,"BEST_NET_DEBT","best_fperiod_override=22Y")</f>
        <v>#NAME?</v>
      </c>
      <c r="GE112" s="15" t="e">
        <f ca="1">_xll.BDP($C112,"BEST_NET_DEBT","best_fperiod_override=23Y")</f>
        <v>#NAME?</v>
      </c>
      <c r="GG112" s="15" t="e">
        <f t="shared" ca="1" si="342"/>
        <v>#NAME?</v>
      </c>
      <c r="GH112" s="15" t="e">
        <f t="shared" ca="1" si="343"/>
        <v>#NAME?</v>
      </c>
      <c r="GI112" s="15" t="e">
        <f t="shared" ca="1" si="344"/>
        <v>#NAME?</v>
      </c>
      <c r="GJ112" s="15" t="e">
        <f t="shared" ca="1" si="345"/>
        <v>#NAME?</v>
      </c>
      <c r="GK112" s="15" t="e">
        <f t="shared" ca="1" si="346"/>
        <v>#NAME?</v>
      </c>
      <c r="GM112" s="15" t="e" cm="1">
        <f t="array" aca="1" ref="GM112" ca="1">_xll.BDP(C112,"NET_DEBT_TO_EBITDA")</f>
        <v>#NAME?</v>
      </c>
      <c r="GN112" s="15" t="e" cm="1">
        <f t="array" aca="1" ref="GN112" ca="1">_xll.BDP(C112,"EBIT_TO_INT_EXP")</f>
        <v>#NAME?</v>
      </c>
      <c r="GO112" s="15" t="e" cm="1">
        <f t="array" aca="1" ref="GO112" ca="1">_xll.BDP(C112,"TOT_DEBT_TO_TOT_EQY")</f>
        <v>#NAME?</v>
      </c>
      <c r="GP112" s="15" t="e" cm="1">
        <f t="array" aca="1" ref="GP112" ca="1">_xll.BDP(C112,"TOT_DEBT_TO_TOT_ASSET")</f>
        <v>#NAME?</v>
      </c>
      <c r="GQ112" s="15" t="e" cm="1">
        <f t="array" aca="1" ref="GQ112" ca="1">_xll.BDP(C112,"ALTMAN_Z_SCORE")</f>
        <v>#NAME?</v>
      </c>
      <c r="GR112" s="15" t="e" cm="1">
        <f t="array" aca="1" ref="GR112" ca="1">_xll.BDP(C112,"CASH_%_CURRENT_MARKET_CAP")</f>
        <v>#NAME?</v>
      </c>
      <c r="GS112" s="15" t="e" cm="1">
        <f t="array" aca="1" ref="GS112" ca="1">_xll.BDP(C112,"CASH_TO_TOT_ASSET")</f>
        <v>#NAME?</v>
      </c>
      <c r="GU112" s="15" t="e" cm="1">
        <f t="array" aca="1" ref="GU112" ca="1">_xll.BDP(C112,"BOARD_SIZE")</f>
        <v>#NAME?</v>
      </c>
      <c r="GV112" s="15" t="e" cm="1">
        <f t="array" aca="1" ref="GV112" ca="1">_xll.BDP(C112,"PCT_INDEPENDENT_DIRECTORS")</f>
        <v>#NAME?</v>
      </c>
      <c r="GW112" s="15" t="e" cm="1">
        <f t="array" aca="1" ref="GW112" ca="1">_xll.BDP(C112,"BOARD_MEETING_ATTENDANCE_PCT")</f>
        <v>#NAME?</v>
      </c>
      <c r="GX112" s="15" t="e" cm="1">
        <f t="array" aca="1" ref="GX112" ca="1">_xll.BDP(C112,"BOARD_MEETINGS_PER_YR")</f>
        <v>#NAME?</v>
      </c>
      <c r="GY112" s="15" t="e" cm="1">
        <f t="array" aca="1" ref="GY112" ca="1">_xll.BDP(C112,"NUMBER_OF_WOMEN_ON_BOARD")</f>
        <v>#NAME?</v>
      </c>
      <c r="GZ112" s="15" t="e" cm="1">
        <f t="array" aca="1" ref="GZ112" ca="1">_xll.BDP(C112,"BOARD_AVERAGE_TENURE")</f>
        <v>#NAME?</v>
      </c>
      <c r="HA112" s="15" t="e" cm="1">
        <f t="array" aca="1" ref="HA112" ca="1">_xll.BDP(C112,"BOARD_AVERAGE_AGE")</f>
        <v>#NAME?</v>
      </c>
      <c r="HC112" s="15" t="e" cm="1">
        <f t="array" aca="1" ref="HC112" ca="1">_xll.BDP(C112,"TOT_COMP_AW_TO_CEO_&amp;_EQUIV")</f>
        <v>#NAME?</v>
      </c>
      <c r="HD112" s="15" t="e" cm="1">
        <f t="array" aca="1" ref="HD112" ca="1">_xll.BDP(C112,"TOT_COMPENSATION_AW_TO_EXECS")</f>
        <v>#NAME?</v>
      </c>
      <c r="HE112" s="15" t="e" cm="1">
        <f t="array" aca="1" ref="HE112" ca="1">_xll.BDP(C112,"CF_STOCK_BASED_COMPENSATION")</f>
        <v>#NAME?</v>
      </c>
      <c r="HF112" s="15" t="e" cm="1">
        <f t="array" aca="1" ref="HF112" ca="1">_xll.BDP(C112,"AVERAGE_BOD_TOTAL_COMPENSATION")</f>
        <v>#NAME?</v>
      </c>
      <c r="HH112" s="15" t="e" cm="1">
        <f t="array" aca="1" ref="HH112" ca="1">_xll.BDP(C112,"ISS_QUALITYSCORE")</f>
        <v>#NAME?</v>
      </c>
      <c r="HK112" s="15" t="e" cm="1">
        <f t="array" aca="1" ref="HK112" ca="1">_xll.BDP(C112,"EQY_SH_OUT")</f>
        <v>#NAME?</v>
      </c>
      <c r="HL112" s="15" t="e">
        <f t="shared" ca="1" si="347"/>
        <v>#NAME?</v>
      </c>
      <c r="HN112" s="15">
        <v>8.5</v>
      </c>
      <c r="HO112" s="15">
        <v>2</v>
      </c>
      <c r="HP112" s="39" t="e">
        <f t="shared" ca="1" si="348"/>
        <v>#NAME?</v>
      </c>
      <c r="HQ112" s="15" t="e">
        <f t="shared" ca="1" si="349"/>
        <v>#NAME?</v>
      </c>
      <c r="HS112" s="15" t="e">
        <f t="shared" ca="1" si="370"/>
        <v>#NAME?</v>
      </c>
      <c r="HU112" s="15" t="e">
        <f t="shared" ca="1" si="350"/>
        <v>#NAME?</v>
      </c>
      <c r="HW112" s="15" t="e">
        <f t="shared" ca="1" si="371"/>
        <v>#NAME?</v>
      </c>
      <c r="HY112" s="39" t="e">
        <f t="shared" ca="1" si="351"/>
        <v>#NAME?</v>
      </c>
      <c r="IA112" s="15" t="e">
        <f t="shared" ca="1" si="352"/>
        <v>#NAME?</v>
      </c>
      <c r="IB112" s="15" t="e">
        <f t="shared" ca="1" si="353"/>
        <v>#NAME?</v>
      </c>
      <c r="IC112" s="15" t="e">
        <f t="shared" ca="1" si="354"/>
        <v>#NAME?</v>
      </c>
      <c r="ID112" s="15" t="e">
        <f t="shared" ca="1" si="355"/>
        <v>#NAME?</v>
      </c>
      <c r="IE112" s="39" t="e">
        <f t="shared" ca="1" si="356"/>
        <v>#NAME?</v>
      </c>
      <c r="IF112" s="39" t="e">
        <f t="shared" si="357"/>
        <v>#NUM!</v>
      </c>
      <c r="IG112" s="39" t="e">
        <f t="shared" ca="1" si="358"/>
        <v>#NAME?</v>
      </c>
      <c r="II112" s="15">
        <f t="shared" si="372"/>
        <v>93</v>
      </c>
    </row>
    <row r="113" spans="1:243">
      <c r="A113" s="15">
        <f t="shared" si="373"/>
        <v>93</v>
      </c>
      <c r="B113" s="15" t="s">
        <v>190</v>
      </c>
      <c r="C113" s="15" t="s">
        <v>578</v>
      </c>
      <c r="D113" s="15" t="s">
        <v>189</v>
      </c>
      <c r="E113" s="15" t="str">
        <f t="shared" si="306"/>
        <v>E1RI34</v>
      </c>
      <c r="F113" s="15">
        <f t="shared" si="307"/>
        <v>93</v>
      </c>
      <c r="G113" s="15" t="str">
        <f t="shared" si="308"/>
        <v>Telefonaktiebolaget LM Ericsson</v>
      </c>
      <c r="H113" s="24">
        <v>7.695E-4</v>
      </c>
      <c r="I113" s="15" t="e" cm="1">
        <f t="array" aca="1" ref="I113" ca="1">_xll.BDP(C113,"GICS_SECTOR_NAME")</f>
        <v>#NAME?</v>
      </c>
      <c r="J113" s="15" t="e">
        <f t="shared" ca="1" si="309"/>
        <v>#NAME?</v>
      </c>
      <c r="K113" s="46" t="e" cm="1">
        <f t="array" aca="1" ref="K113" ca="1">_xll.BDP(C113,"BEST_PE_RATIO")</f>
        <v>#NAME?</v>
      </c>
      <c r="L113" s="46" t="e" cm="1">
        <f t="array" aca="1" ref="L113" ca="1">_xll.BDP(C113,"px_last")</f>
        <v>#NAME?</v>
      </c>
      <c r="M113" s="15" t="e" cm="1">
        <f t="array" aca="1" ref="M113" ca="1">_xll.BDP(C113,"COUNTRY_FULL_NAME")</f>
        <v>#NAME?</v>
      </c>
      <c r="N113" s="15" t="e" cm="1">
        <f t="array" aca="1" ref="N113" ca="1">_xll.BDP(C113,"px_last")</f>
        <v>#NAME?</v>
      </c>
      <c r="O113" s="15" t="e" cm="1">
        <f t="array" aca="1" ref="O113" ca="1">_xll.BDP(C113,"CRNCY")</f>
        <v>#NAME?</v>
      </c>
      <c r="Q113" s="15" t="e" cm="1">
        <f t="array" aca="1" ref="Q113" ca="1">_xll.BDP(C113,"GICS_SECTOR_NAME")</f>
        <v>#NAME?</v>
      </c>
      <c r="R113" s="15" t="e" cm="1">
        <f t="array" aca="1" ref="R113" ca="1">_xll.BDP(C113,"GICS_INDUSTRY_NAME")</f>
        <v>#NAME?</v>
      </c>
      <c r="S113" s="15" t="e" cm="1">
        <f t="array" aca="1" ref="S113" ca="1">_xll.BDP(C113,"GICS_INDUSTRY_GROUP_NAME")</f>
        <v>#NAME?</v>
      </c>
      <c r="T113" s="15" t="e" cm="1">
        <f t="array" aca="1" ref="T113" ca="1">_xll.BDP(C113,"GICS_SUB_INDUSTRY_NAME")</f>
        <v>#NAME?</v>
      </c>
      <c r="U113" s="15" t="s">
        <v>1529</v>
      </c>
      <c r="V113" s="15" t="e">
        <f ca="1">_xll.BDH(C113,"SALES_REV_TURN","FY 2009","FY 2009","Currency=USD","Period=FY","BEST_FPERIOD_OVERRIDE=FY","FILING_STATUS=MR","SCALING_FORMAT=MLN","FA_ADJUSTED=Adjusted","Sort=A","Dates=H","DateFormat=P","Fill=—","Direction=H","UseDPDF=Y")/M15</f>
        <v>#NAME?</v>
      </c>
      <c r="W113" s="15" t="e">
        <f ca="1">_xll.BDH(C113,"SALES_REV_TURN","FY 2019","FY 2019","Currency=USD","Period=FY","BEST_FPERIOD_OVERRIDE=FY","FILING_STATUS=MR","SCALING_FORMAT=MLN","FA_ADJUSTED=Adjusted","Sort=A","Dates=H","DateFormat=P","Fill=—","Direction=H","UseDPDF=Y")/M15</f>
        <v>#NAME?</v>
      </c>
      <c r="X113" s="15" t="e">
        <f ca="1">_xll.BDH(C113,"SALES_REV_TURN","FY 2020","FY 2020","Currency=USD","Period=FY","BEST_FPERIOD_OVERRIDE=FY","FILING_STATUS=MR","SCALING_FORMAT=MLN","FA_ADJUSTED=Adjusted","Sort=A","Dates=H","DateFormat=P","Fill=—","Direction=H","UseDPDF=Y")/M15</f>
        <v>#NAME?</v>
      </c>
      <c r="Y113" s="15" t="e">
        <f ca="1">_xll.BDH(C113,"SALES_REV_TURN","FY 2021","FY 2021","Currency=USD","Period=FY","BEST_FPERIOD_OVERRIDE=FY","FILING_STATUS=MR","SCALING_FORMAT=MLN","FA_ADJUSTED=Adjusted","Sort=A","Dates=H","DateFormat=P","Fill=—","Direction=H","UseDPDF=Y")/M15</f>
        <v>#NAME?</v>
      </c>
      <c r="Z113" s="15" t="e">
        <f ca="1">_xll.BDH(C113,"SALES_REV_TURN","FY 2022","FY 2022","Currency=USD","Period=FY","BEST_FPERIOD_OVERRIDE=FY","FILING_STATUS=MR","SCALING_FORMAT=MLN","FA_ADJUSTED=Adjusted","Sort=A","Dates=H","DateFormat=P","Fill=—","Direction=H","UseDPDF=Y")/M15</f>
        <v>#NAME?</v>
      </c>
      <c r="AA113" s="15" t="e">
        <f ca="1">+_xll.BDP($C113,AA$15,"BEST_FPERIOD_OVERRIDE="&amp;AA$16)/M15</f>
        <v>#NAME?</v>
      </c>
      <c r="AB113" s="15" t="e">
        <f ca="1">+_xll.BDP($C113,AB$15,"BEST_FPERIOD_OVERRIDE="&amp;AB$16)/M15</f>
        <v>#NAME?</v>
      </c>
      <c r="AC113" s="15" t="e">
        <f ca="1">+_xll.BDP($C113,AC$15,"BEST_FPERIOD_OVERRIDE="&amp;AC$16)</f>
        <v>#NAME?</v>
      </c>
      <c r="AD113" s="15" t="e">
        <f ca="1">+_xll.BDP($C113,AD$15,"BEST_FPERIOD_OVERRIDE="&amp;AD$16)</f>
        <v>#NAME?</v>
      </c>
      <c r="AF113" s="25" t="e">
        <f t="shared" ca="1" si="310"/>
        <v>#NAME?</v>
      </c>
      <c r="AG113" s="25" t="e">
        <f t="shared" ca="1" si="311"/>
        <v>#NAME?</v>
      </c>
      <c r="AH113" s="25" t="e">
        <f t="shared" ca="1" si="312"/>
        <v>#NAME?</v>
      </c>
      <c r="AI113" s="25" t="e">
        <f t="shared" ca="1" si="313"/>
        <v>#NAME?</v>
      </c>
      <c r="AJ113" s="25" t="e">
        <f t="shared" ca="1" si="314"/>
        <v>#NAME?</v>
      </c>
      <c r="AK113" s="25" t="e">
        <f t="shared" ca="1" si="315"/>
        <v>#NAME?</v>
      </c>
      <c r="AL113" s="25" t="e">
        <f t="shared" ca="1" si="359"/>
        <v>#NAME?</v>
      </c>
      <c r="AM113" s="25" t="e">
        <f t="shared" ca="1" si="316"/>
        <v>#NAME?</v>
      </c>
      <c r="AN113" s="25" t="e">
        <f t="shared" ca="1" si="317"/>
        <v>#NAME?</v>
      </c>
      <c r="AP113" s="15" t="e">
        <f ca="1">_xll.BDH(C113,"EBITDA","FY 2009","FY 2009","Currency=USD","Period=FY","BEST_FPERIOD_OVERRIDE=FY","FILING_STATUS=MR","SCALING_FORMAT=MLN","FA_ADJUSTED=Adjusted","Sort=A","Dates=H","DateFormat=P","Fill=—","Direction=H","UseDPDF=Y")/M15</f>
        <v>#NAME?</v>
      </c>
      <c r="AQ113" s="15" t="e">
        <f ca="1">_xll.BDH(C113,"EBITDA","FY 2019","FY 2019","Currency=USD","Period=FY","BEST_FPERIOD_OVERRIDE=FY","FILING_STATUS=MR","SCALING_FORMAT=MLN","FA_ADJUSTED=Adjusted","Sort=A","Dates=H","DateFormat=P","Fill=—","Direction=H","UseDPDF=Y")/M15</f>
        <v>#NAME?</v>
      </c>
      <c r="AR113" s="15" t="e">
        <f ca="1">_xll.BDH(C113,"EBITDA","FY 2020","FY 2020","Currency=USD","Period=FY","BEST_FPERIOD_OVERRIDE=FY","FILING_STATUS=MR","SCALING_FORMAT=MLN","FA_ADJUSTED=Adjusted","Sort=A","Dates=H","DateFormat=P","Fill=—","Direction=H","UseDPDF=Y")/M15</f>
        <v>#NAME?</v>
      </c>
      <c r="AS113" s="15" t="e">
        <f ca="1">_xll.BDH(C113,"EBITDA","FY 2021","FY 2021","Currency=USD","Period=FY","BEST_FPERIOD_OVERRIDE=FY","FILING_STATUS=MR","SCALING_FORMAT=MLN","FA_ADJUSTED=Adjusted","Sort=A","Dates=H","DateFormat=P","Fill=—","Direction=H","UseDPDF=Y")/M15</f>
        <v>#NAME?</v>
      </c>
      <c r="AT113" s="15" t="e">
        <f ca="1">_xll.BDH(C113,"EBITDA","FY 2022","FY 2022","Currency=USD","Period=FY","BEST_FPERIOD_OVERRIDE=FY","FILING_STATUS=MR","SCALING_FORMAT=MLN","FA_ADJUSTED=Adjusted","Sort=A","Dates=H","DateFormat=P","Fill=—","Direction=H","UseDPDF=Y")/M15</f>
        <v>#NAME?</v>
      </c>
      <c r="AU113" s="15" t="e">
        <f ca="1">+_xll.BDP($C113,AU$15,"BEST_FPERIOD_OVERRIDE="&amp;AU$16)/M15</f>
        <v>#NAME?</v>
      </c>
      <c r="AV113" s="15" t="e">
        <f ca="1">+_xll.BDP($C113,AV$15,"BEST_FPERIOD_OVERRIDE="&amp;AV$16)/M15</f>
        <v>#NAME?</v>
      </c>
      <c r="AW113" s="15" t="e">
        <f ca="1">+_xll.BDP($C113,AW$15,"BEST_FPERIOD_OVERRIDE="&amp;AW$16)/M15</f>
        <v>#NAME?</v>
      </c>
      <c r="AX113" s="15" t="e">
        <f ca="1">+_xll.BDP($C113,AX$15,"BEST_FPERIOD_OVERRIDE="&amp;AX$16)</f>
        <v>#NAME?</v>
      </c>
      <c r="AZ113" s="25" t="e">
        <f t="shared" ca="1" si="318"/>
        <v>#NAME?</v>
      </c>
      <c r="BA113" s="25" t="e">
        <f t="shared" ca="1" si="319"/>
        <v>#NAME?</v>
      </c>
      <c r="BB113" s="25" t="e">
        <f t="shared" ca="1" si="320"/>
        <v>#NAME?</v>
      </c>
      <c r="BC113" s="25" t="e">
        <f t="shared" ca="1" si="321"/>
        <v>#NAME?</v>
      </c>
      <c r="BD113" s="25" t="e">
        <f t="shared" ca="1" si="322"/>
        <v>#NAME?</v>
      </c>
      <c r="BE113" s="25" t="e">
        <f t="shared" ca="1" si="323"/>
        <v>#NAME?</v>
      </c>
      <c r="BF113" s="25" t="e">
        <f t="shared" ca="1" si="360"/>
        <v>#NAME?</v>
      </c>
      <c r="BG113" s="25" t="e">
        <f t="shared" ca="1" si="324"/>
        <v>#NAME?</v>
      </c>
      <c r="BH113" s="25" t="e">
        <f t="shared" ca="1" si="325"/>
        <v>#NAME?</v>
      </c>
      <c r="BJ113" s="25" t="e">
        <f t="shared" ca="1" si="326"/>
        <v>#NAME?</v>
      </c>
      <c r="BK113" s="25" t="e">
        <f t="shared" ca="1" si="327"/>
        <v>#NAME?</v>
      </c>
      <c r="BL113" s="25" t="e">
        <f t="shared" ca="1" si="328"/>
        <v>#NAME?</v>
      </c>
      <c r="BM113" s="25" t="e">
        <f t="shared" ca="1" si="329"/>
        <v>#NAME?</v>
      </c>
      <c r="BN113" s="25" t="e">
        <f t="shared" ca="1" si="330"/>
        <v>#NAME?</v>
      </c>
      <c r="BO113" s="25" t="e">
        <f t="shared" ca="1" si="331"/>
        <v>#NAME?</v>
      </c>
      <c r="BP113" s="25" t="e">
        <f t="shared" ca="1" si="331"/>
        <v>#NAME?</v>
      </c>
      <c r="BQ113" s="25" t="e">
        <f t="shared" ca="1" si="332"/>
        <v>#NAME?</v>
      </c>
      <c r="BR113" s="15" t="e">
        <f ca="1">_xll.BDH(C113,"EARN_FOR_COMMON","FY 2009","FY 2009","Currency=USD","Period=FY","BEST_FPERIOD_OVERRIDE=FY","FILING_STATUS=MR","SCALING_FORMAT=MLN","FA_ADJUSTED=Adjusted","Sort=A","Dates=H","DateFormat=P","Fill=—","Direction=H","UseDPDF=Y")/M15</f>
        <v>#NAME?</v>
      </c>
      <c r="BS113" s="15" t="e">
        <f ca="1">_xll.BDH(C113,"EARN_FOR_COMMON","FY 2019","FY 2019","Currency=USD","Period=FY","BEST_FPERIOD_OVERRIDE=FY","FILING_STATUS=MR","SCALING_FORMAT=MLN","FA_ADJUSTED=Adjusted","Sort=A","Dates=H","DateFormat=P","Fill=—","Direction=H","UseDPDF=Y")/M15</f>
        <v>#NAME?</v>
      </c>
      <c r="BT113" s="15" t="e">
        <f ca="1">_xll.BDH(C113,"EARN_FOR_COMMON","FY 2020","FY 2020","Currency=USD","Period=FY","BEST_FPERIOD_OVERRIDE=FY","FILING_STATUS=MR","SCALING_FORMAT=MLN","FA_ADJUSTED=Adjusted","Sort=A","Dates=H","DateFormat=P","Fill=—","Direction=H","UseDPDF=Y")/M15</f>
        <v>#NAME?</v>
      </c>
      <c r="BU113" s="15" t="e">
        <f ca="1">_xll.BDH(C113,"EARN_FOR_COMMON","FY 2021","FY 2021","Currency=USD","Period=FY","BEST_FPERIOD_OVERRIDE=FY","FILING_STATUS=MR","SCALING_FORMAT=MLN","FA_ADJUSTED=Adjusted","Sort=A","Dates=H","DateFormat=P","Fill=—","Direction=H","UseDPDF=Y")/M15</f>
        <v>#NAME?</v>
      </c>
      <c r="BV113" s="15" t="e">
        <f ca="1">_xll.BDH(C113,"EARN_FOR_COMMON","FY 2022","FY 2022","Currency=USD","Period=FY","BEST_FPERIOD_OVERRIDE=FY","FILING_STATUS=MR","SCALING_FORMAT=MLN","FA_ADJUSTED=Adjusted","Sort=A","Dates=H","DateFormat=P","Fill=—","Direction=H","UseDPDF=Y")/M15</f>
        <v>#NAME?</v>
      </c>
      <c r="BW113" s="15" t="e">
        <f ca="1">+_xll.BDP($C113,BW$15,"BEST_FPERIOD_OVERRIDE="&amp;BW$16)/M15</f>
        <v>#NAME?</v>
      </c>
      <c r="BX113" s="15" t="e">
        <f ca="1">+_xll.BDP($C113,BX$15,"BEST_FPERIOD_OVERRIDE="&amp;BX$16)/M15</f>
        <v>#NAME?</v>
      </c>
      <c r="BY113" s="15" t="e">
        <f ca="1">+_xll.BDP($C113,BY$15,"BEST_FPERIOD_OVERRIDE="&amp;BY$16)/M15</f>
        <v>#NAME?</v>
      </c>
      <c r="BZ113" s="15" t="e">
        <f ca="1">+_xll.BDP($C113,BZ$15,"BEST_FPERIOD_OVERRIDE="&amp;BZ$16)</f>
        <v>#NAME?</v>
      </c>
      <c r="CB113" s="25" t="e">
        <f t="shared" ca="1" si="333"/>
        <v>#NAME?</v>
      </c>
      <c r="CC113" s="25" t="e">
        <f t="shared" ca="1" si="334"/>
        <v>#NAME?</v>
      </c>
      <c r="CD113" s="25" t="e">
        <f t="shared" ca="1" si="335"/>
        <v>#NAME?</v>
      </c>
      <c r="CE113" s="25" t="e">
        <f t="shared" ca="1" si="336"/>
        <v>#NAME?</v>
      </c>
      <c r="CF113" s="25" t="e">
        <f t="shared" ca="1" si="337"/>
        <v>#NAME?</v>
      </c>
      <c r="CG113" s="25" t="e">
        <f t="shared" ca="1" si="338"/>
        <v>#NAME?</v>
      </c>
      <c r="CH113" s="25" t="e">
        <f t="shared" ca="1" si="361"/>
        <v>#NAME?</v>
      </c>
      <c r="CI113" s="25" t="e">
        <f t="shared" ca="1" si="339"/>
        <v>#NAME?</v>
      </c>
      <c r="CJ113" s="25" t="e">
        <f t="shared" ca="1" si="340"/>
        <v>#NAME?</v>
      </c>
      <c r="CM113" s="25" t="e">
        <f t="shared" ca="1" si="362"/>
        <v>#NAME?</v>
      </c>
      <c r="CN113" s="25" t="e">
        <f t="shared" ca="1" si="363"/>
        <v>#NAME?</v>
      </c>
      <c r="CO113" s="25" t="e">
        <f t="shared" ca="1" si="364"/>
        <v>#NAME?</v>
      </c>
      <c r="CP113" s="25" t="e">
        <f t="shared" ca="1" si="365"/>
        <v>#NAME?</v>
      </c>
      <c r="CQ113" s="25" t="e">
        <f t="shared" ca="1" si="366"/>
        <v>#NAME?</v>
      </c>
      <c r="CR113" s="25" t="e">
        <f t="shared" ca="1" si="367"/>
        <v>#NAME?</v>
      </c>
      <c r="CS113" s="25" t="e">
        <f t="shared" ca="1" si="368"/>
        <v>#NAME?</v>
      </c>
      <c r="CT113" s="15" t="e">
        <f t="shared" ca="1" si="369"/>
        <v>#NAME?</v>
      </c>
      <c r="CU113" s="25">
        <f>_xll.BDH($C113,"RETURN_ON_INV_CAPITAL","FY 2019","FY 2019","Currency=USD","Period=FY","BEST_FPERIOD_OVERRIDE=FY","FILING_STATUS=MR","FA_ADJUSTED=GAAP","Sort=A","Dates=H","DateFormat=P","Fill=—","Direction=H","UseDPDF=Y")/100</f>
        <v>2.6804000000000001E-2</v>
      </c>
      <c r="CV113" s="25">
        <f>_xll.BDH($C113,"RETURN_ON_INV_CAPITAL","FY 2020","FY 2020","Currency=USD","Period=FY","BEST_FPERIOD_OVERRIDE=FY","FILING_STATUS=MR","FA_ADJUSTED=GAAP","Sort=A","Dates=H","DateFormat=P","Fill=—","Direction=H","UseDPDF=Y")/100</f>
        <v>0.17566299999999999</v>
      </c>
      <c r="CW113" s="25">
        <f>_xll.BDH($C113,"RETURN_ON_INV_CAPITAL","FY 2021","FY 2021","Currency=USD","Period=FY","BEST_FPERIOD_OVERRIDE=FY","FILING_STATUS=MR","FA_ADJUSTED=GAAP","Sort=A","Dates=H","DateFormat=P","Fill=—","Direction=H","UseDPDF=Y")/100</f>
        <v>0.21784900000000001</v>
      </c>
      <c r="CX113" s="25">
        <f>_xll.BDH(C113,"RETURN_COM_EQY","FY 2022","FY 2022","Currency=USD","Period=FY","BEST_FPERIOD_OVERRIDE=FY","FILING_STATUS=MR","FA_ADJUSTED=GAAP","Sort=A","Dates=H","DateFormat=P","Fill=—","Direction=H","UseDPDF=Y")/100</f>
        <v>0.15373400000000001</v>
      </c>
      <c r="CZ113" s="15">
        <f>_xll.BDH($C113,"RETURN_COM_EQY","FY 2019","FY 2019","Currency=USD","Period=FY","BEST_FPERIOD_OVERRIDE=FY","FILING_STATUS=MR","FA_ADJUSTED=GAAP","Sort=A","Dates=H","DateFormat=P","Fill=—","Direction=H","UseDPDF=Y")/100</f>
        <v>2.6223999999999997E-2</v>
      </c>
      <c r="DA113" s="15">
        <f>_xll.BDH($C113,"RETURN_COM_EQY","FY 2020","FY 2020","Currency=USD","Period=FY","BEST_FPERIOD_OVERRIDE=FY","FILING_STATUS=MR","FA_ADJUSTED=GAAP","Sort=A","Dates=H","DateFormat=P","Fill=—","Direction=H","UseDPDF=Y")/100</f>
        <v>0.20661499999999999</v>
      </c>
      <c r="DB113" s="15">
        <f>_xll.BDH($C113,"RETURN_COM_EQY","FY 2021","FY 2021","Currency=USD","Period=FY","BEST_FPERIOD_OVERRIDE=FY","FILING_STATUS=MR","FA_ADJUSTED=GAAP","Sort=A","Dates=H","DateFormat=P","Fill=—","Direction=H","UseDPDF=Y")/100</f>
        <v>0.23222400000000001</v>
      </c>
      <c r="DC113" s="25">
        <f>_xll.BDH(C113,"RETURN_COM_EQY","FY 2022","FY 2022","Currency=USD","Period=FY","BEST_FPERIOD_OVERRIDE=FY","FILING_STATUS=MR","FA_ADJUSTED=GAAP","Sort=A","Dates=H","DateFormat=P","Fill=—","Direction=H","UseDPDF=Y")</f>
        <v>15.3734</v>
      </c>
      <c r="DD113" s="15" t="e">
        <f ca="1">(_xll.BDP(C113,"BEST_ROE","best_fperiod_override=23Y"))/100</f>
        <v>#NAME?</v>
      </c>
      <c r="DF113" s="25" t="e">
        <f ca="1">(_xll.BDP($C113,"BEST_DIV_YLD","best_fperiod_override=19Y"))/100</f>
        <v>#NAME?</v>
      </c>
      <c r="DG113" s="25" t="e">
        <f ca="1">(_xll.BDP($C113,"BEST_DIV_YLD","best_fperiod_override=20Y"))/100</f>
        <v>#NAME?</v>
      </c>
      <c r="DH113" s="25" t="e">
        <f ca="1">(_xll.BDP($C113,"BEST_DIV_YLD","best_fperiod_override=21Y"))/100</f>
        <v>#NAME?</v>
      </c>
      <c r="DI113" s="25" t="e">
        <f ca="1">(_xll.BDP($C113,"BEST_DIV_YLD","best_fperiod_override=22Y"))/100</f>
        <v>#NAME?</v>
      </c>
      <c r="DJ113" s="25" t="e">
        <f ca="1">(_xll.BDP($C113,"BEST_DIV_YLD","best_fperiod_override=23Y"))/100</f>
        <v>#NAME?</v>
      </c>
      <c r="DL113" s="48" t="e" cm="1">
        <f t="array" aca="1" ref="DL113" ca="1">_xll.BDP($C113,$DL$12)/1000/M15</f>
        <v>#NAME?</v>
      </c>
      <c r="DM113" s="48" t="e" cm="1">
        <f t="array" aca="1" ref="DM113" ca="1">_xll.BDP($C113,$DL$13)*1000/M15</f>
        <v>#NAME?</v>
      </c>
      <c r="DN113" s="48" t="e">
        <f t="shared" ca="1" si="341"/>
        <v>#NAME?</v>
      </c>
      <c r="DO113" s="48" t="e" cm="1">
        <f t="array" aca="1" ref="DO113" ca="1">_xll.BDP($C113,$DL$15)*1000</f>
        <v>#NAME?</v>
      </c>
      <c r="DQ113" s="15" t="e" cm="1">
        <f t="array" aca="1" ref="DQ113" ca="1">_xll.BDP(C113,"WACC")</f>
        <v>#NAME?</v>
      </c>
      <c r="DR113" s="15" t="e" cm="1">
        <f t="array" aca="1" ref="DR113" ca="1">_xll.BDP(C113,"WACC_COST_EQUITY")</f>
        <v>#NAME?</v>
      </c>
      <c r="DS113" s="15" t="e" cm="1">
        <f t="array" aca="1" ref="DS113" ca="1">_xll.BDP(C113,"WACC_COST_EQUITY")</f>
        <v>#NAME?</v>
      </c>
      <c r="DU113" s="15" t="e" cm="1">
        <f t="array" aca="1" ref="DU113" ca="1">_xll.BDP(C113,"BEST_PE_RATIO")</f>
        <v>#NAME?</v>
      </c>
      <c r="DV113" s="15" t="e" cm="1">
        <f t="array" aca="1" ref="DV113" ca="1">_xll.BDP(C113,"FIVE_YR_AVG_PRICE_EARNINGS")</f>
        <v>#NAME?</v>
      </c>
      <c r="DW113" s="15" t="e" cm="1">
        <f t="array" aca="1" ref="DW113" ca="1">_xll.BDP(C113,"10_YEAR_MOVING_AVERAGE_PE")</f>
        <v>#NAME?</v>
      </c>
      <c r="DY113" s="15" t="e" cm="1">
        <f t="array" aca="1" ref="DY113" ca="1">_xll.BDP(C113,"BEST_CUR_EV_TO_EBITDA")</f>
        <v>#NAME?</v>
      </c>
      <c r="DZ113" s="15" t="e" cm="1">
        <f t="array" aca="1" ref="DZ113" ca="1">_xll.BDP(C113,"FIVE_YEAR_AVG_EV_TO_T12_EBITDA")</f>
        <v>#NAME?</v>
      </c>
      <c r="EB113" s="15" t="e" cm="1">
        <f t="array" aca="1" ref="EB113" ca="1">_xll.BDP(C113,"BEST_PX_BPS_RATIO")</f>
        <v>#NAME?</v>
      </c>
      <c r="EC113" s="15" t="e" cm="1">
        <f t="array" aca="1" ref="EC113" ca="1">_xll.BDP(C113,"FIVE_YEAR_AVG_PRICE_BOOK")</f>
        <v>#NAME?</v>
      </c>
      <c r="ED113" s="15" t="e" cm="1">
        <f t="array" aca="1" ref="ED113" ca="1">_xll.BDP(C113,"EV_TO_T12M_SALES")</f>
        <v>#NAME?</v>
      </c>
      <c r="EE113" s="15" t="e" cm="1">
        <f t="array" aca="1" ref="EE113" ca="1">_xll.BDP(C113,"AVERAGE_EV_TO_T12M_SALES")</f>
        <v>#NAME?</v>
      </c>
      <c r="EF113" s="15" t="e">
        <f ca="1">_xll.BDP(C113,"BEST_CURRENT_EV_BEST_SALES","best_fperiod_override=23Y")</f>
        <v>#NAME?</v>
      </c>
      <c r="EH113" s="15" t="e" cm="1">
        <f t="array" aca="1" ref="EH113" ca="1">_xll.BDP(C113,"CF_FREE_CASH_FLOW")/M15</f>
        <v>#NAME?</v>
      </c>
      <c r="EI113" s="15" t="e" cm="1">
        <f t="array" aca="1" ref="EI113" ca="1">_xll.BDP(C113,"FREE_CASH_FLOW_YIELD")/100</f>
        <v>#NAME?</v>
      </c>
      <c r="EJ113" s="15" t="e" cm="1">
        <f t="array" aca="1" ref="EJ113" ca="1">_xll.BDP(C113,"TRAIL_12M_FREE_CASH_FLOW_PER_SH")/M15</f>
        <v>#NAME?</v>
      </c>
      <c r="EL113" s="15" t="e" cm="1">
        <f t="array" aca="1" ref="EL113" ca="1">_xll.BDP(C113,"CF_CASH_FROM_OPER")/M15</f>
        <v>#NAME?</v>
      </c>
      <c r="EM113" s="15" t="e" cm="1">
        <f t="array" aca="1" ref="EM113" ca="1">_xll.BDP(C113,"CF_CASH_FROM_INV_ACT")/M15</f>
        <v>#NAME?</v>
      </c>
      <c r="EN113" s="15" t="e" cm="1">
        <f t="array" aca="1" ref="EN113" ca="1">_xll.BDP(C113,"CF_CASH_FROM_FNC_ACT")/M15</f>
        <v>#NAME?</v>
      </c>
      <c r="EP113" s="15" t="e" cm="1">
        <f t="array" aca="1" ref="EP113" ca="1">_xll.BDP(C113,"TOT_ANALYST_REC")</f>
        <v>#NAME?</v>
      </c>
      <c r="EQ113" s="15" t="e" cm="1">
        <f t="array" aca="1" ref="EQ113" ca="1">_xll.BDP(C113,"TOT_BUY_REC")</f>
        <v>#NAME?</v>
      </c>
      <c r="ER113" s="15" t="e" cm="1">
        <f t="array" aca="1" ref="ER113" ca="1">_xll.BDP(C113,"TOT_HOLD_REC")</f>
        <v>#NAME?</v>
      </c>
      <c r="ES113" s="15" t="e" cm="1">
        <f t="array" aca="1" ref="ES113" ca="1">_xll.BDP(C113,"TOT_SELL_REC")</f>
        <v>#NAME?</v>
      </c>
      <c r="ET113" s="15" t="e" cm="1">
        <f t="array" aca="1" ref="ET113" ca="1">_xll.BDP(C113,"EQY_REC_CONS")</f>
        <v>#NAME?</v>
      </c>
      <c r="EV113" s="15" t="e" cm="1">
        <f t="array" aca="1" ref="EV113" ca="1">_xll.BDP(C113,"BEST_TARGET_HI")</f>
        <v>#NAME?</v>
      </c>
      <c r="EW113" s="15" t="e" cm="1">
        <f t="array" aca="1" ref="EW113" ca="1">_xll.BDP(C113,"BEST_TARGET_LO")</f>
        <v>#NAME?</v>
      </c>
      <c r="EX113" s="15" t="e" cm="1">
        <f t="array" aca="1" ref="EX113" ca="1">_xll.BDP(C113,"BEST_TARGET_MEDIAN")</f>
        <v>#NAME?</v>
      </c>
      <c r="EZ113" s="15" t="e" cm="1">
        <f t="array" aca="1" ref="EZ113" ca="1">_xll.BDP(C113,"BEST_TARGET_1WK_CHG")</f>
        <v>#NAME?</v>
      </c>
      <c r="FA113" s="15" t="e" cm="1">
        <f t="array" aca="1" ref="FA113" ca="1">_xll.BDP(C113,"BEST_TARGET_4WK_CHG")</f>
        <v>#NAME?</v>
      </c>
      <c r="FB113" s="15" t="e" cm="1">
        <f t="array" aca="1" ref="FB113" ca="1">_xll.BDP(C113,"BEST_TARGET_3MO_CHG")</f>
        <v>#NAME?</v>
      </c>
      <c r="FC113" s="15" t="e" cm="1">
        <f t="array" aca="1" ref="FC113" ca="1">_xll.BDP(C113,"BEST_TARGET_6MO_CHG")</f>
        <v>#NAME?</v>
      </c>
      <c r="FE113" s="15" t="e" cm="1">
        <f t="array" aca="1" ref="FE113" ca="1">_xll.BDP(C113,"ANNOUNCEMENT_DT")</f>
        <v>#NAME?</v>
      </c>
      <c r="FF113" s="15" t="e" cm="1">
        <f t="array" aca="1" ref="FF113" ca="1">_xll.BDP(C113,"EXPECTED_REPORT_DT")</f>
        <v>#NAME?</v>
      </c>
      <c r="FG113" s="15" t="e" cm="1">
        <f t="array" aca="1" ref="FG113" ca="1">_xll.BDP(C113,"EARNINGS_RELATED_IMPLIED_MOVE")</f>
        <v>#NAME?</v>
      </c>
      <c r="FI113" s="15" t="e" cm="1">
        <f t="array" aca="1" ref="FI113" ca="1">_xll.BDP(C113,"SALES_SURPRISE_LAST_QTR")</f>
        <v>#NAME?</v>
      </c>
      <c r="FJ113" s="15" t="e" cm="1">
        <f t="array" aca="1" ref="FJ113" ca="1">_xll.BDP(C113,"EPS_SURPRISE_LAST_QTR")</f>
        <v>#NAME?</v>
      </c>
      <c r="FL113" s="15" t="e">
        <f ca="1">(_xll.BDP(C113,"VOLUME_AVG_5D"))/1000</f>
        <v>#NAME?</v>
      </c>
      <c r="FM113" s="15" t="e">
        <f ca="1">(_xll.BDP(C113,"VOLUME_AVG_3M"))/1000</f>
        <v>#NAME?</v>
      </c>
      <c r="FN113" s="15" t="e">
        <f ca="1">(_xll.BDP(C113,"VOLUME_AVG_6M"))/1000</f>
        <v>#NAME?</v>
      </c>
      <c r="FP113" s="15" t="e" cm="1">
        <f t="array" aca="1" ref="FP113" ca="1">_xll.BDP(C113,"CIE_DES")</f>
        <v>#NAME?</v>
      </c>
      <c r="FQ113" s="15" t="s">
        <v>938</v>
      </c>
      <c r="FS113" s="15" t="e" cm="1">
        <f t="array" aca="1" ref="FS113" ca="1">_xll.BDP(C113,"HIGH_52WEEK")</f>
        <v>#NAME?</v>
      </c>
      <c r="FT113" s="15" t="e" cm="1">
        <f t="array" aca="1" ref="FT113" ca="1">_xll.BDP(C113,"LOW_52WEEK")</f>
        <v>#NAME?</v>
      </c>
      <c r="FV113" s="15" t="e" cm="1">
        <f t="array" aca="1" ref="FV113" ca="1">_xll.BDP(C113,"CHG_PCT_WTD")</f>
        <v>#NAME?</v>
      </c>
      <c r="FW113" s="15" t="e" cm="1">
        <f t="array" aca="1" ref="FW113" ca="1">_xll.BDP(C113,"CHG_PCT_MTD")</f>
        <v>#NAME?</v>
      </c>
      <c r="FX113" s="15" t="e" cm="1">
        <f t="array" aca="1" ref="FX113" ca="1">_xll.BDP(C113,"CHG_PCT_YTD")</f>
        <v>#NAME?</v>
      </c>
      <c r="FY113" s="15" t="e" cm="1">
        <f t="array" aca="1" ref="FY113" ca="1">_xll.BDP(C113,"CHG_PCT_1YR")</f>
        <v>#NAME?</v>
      </c>
      <c r="GA113" s="15" t="e">
        <f ca="1">_xll.BDP($C113,"BEST_NET_DEBT","best_fperiod_override=19Y")/M15</f>
        <v>#NAME?</v>
      </c>
      <c r="GB113" s="15" t="e">
        <f ca="1">_xll.BDP($C113,"BEST_NET_DEBT","best_fperiod_override=20Y")/M15</f>
        <v>#NAME?</v>
      </c>
      <c r="GC113" s="15" t="e">
        <f ca="1">_xll.BDP($C113,"BEST_NET_DEBT","best_fperiod_override=21Y")/M15</f>
        <v>#NAME?</v>
      </c>
      <c r="GD113" s="15" t="e">
        <f ca="1">_xll.BDP($C113,"BEST_NET_DEBT","best_fperiod_override=22Y")/M15</f>
        <v>#NAME?</v>
      </c>
      <c r="GE113" s="15" t="e">
        <f ca="1">_xll.BDP($C113,"BEST_NET_DEBT","best_fperiod_override=23Y")/M15</f>
        <v>#NAME?</v>
      </c>
      <c r="GG113" s="15" t="e">
        <f t="shared" ca="1" si="342"/>
        <v>#NAME?</v>
      </c>
      <c r="GH113" s="15" t="e">
        <f t="shared" ca="1" si="343"/>
        <v>#NAME?</v>
      </c>
      <c r="GI113" s="15" t="e">
        <f t="shared" ca="1" si="344"/>
        <v>#NAME?</v>
      </c>
      <c r="GJ113" s="15" t="e">
        <f t="shared" ca="1" si="345"/>
        <v>#NAME?</v>
      </c>
      <c r="GK113" s="15" t="e">
        <f t="shared" ca="1" si="346"/>
        <v>#NAME?</v>
      </c>
      <c r="GM113" s="15" t="e" cm="1">
        <f t="array" aca="1" ref="GM113" ca="1">_xll.BDP(C113,"NET_DEBT_TO_EBITDA")</f>
        <v>#NAME?</v>
      </c>
      <c r="GN113" s="15" t="e" cm="1">
        <f t="array" aca="1" ref="GN113" ca="1">_xll.BDP(C113,"EBIT_TO_INT_EXP")</f>
        <v>#NAME?</v>
      </c>
      <c r="GO113" s="15" t="e" cm="1">
        <f t="array" aca="1" ref="GO113" ca="1">_xll.BDP(C113,"TOT_DEBT_TO_TOT_EQY")</f>
        <v>#NAME?</v>
      </c>
      <c r="GP113" s="15" t="e" cm="1">
        <f t="array" aca="1" ref="GP113" ca="1">_xll.BDP(C113,"TOT_DEBT_TO_TOT_ASSET")</f>
        <v>#NAME?</v>
      </c>
      <c r="GQ113" s="15" t="e" cm="1">
        <f t="array" aca="1" ref="GQ113" ca="1">_xll.BDP(C113,"ALTMAN_Z_SCORE")</f>
        <v>#NAME?</v>
      </c>
      <c r="GR113" s="15" t="e" cm="1">
        <f t="array" aca="1" ref="GR113" ca="1">_xll.BDP(C113,"CASH_%_CURRENT_MARKET_CAP")</f>
        <v>#NAME?</v>
      </c>
      <c r="GS113" s="15" t="e" cm="1">
        <f t="array" aca="1" ref="GS113" ca="1">_xll.BDP(C113,"CASH_TO_TOT_ASSET")</f>
        <v>#NAME?</v>
      </c>
      <c r="GU113" s="15" t="e" cm="1">
        <f t="array" aca="1" ref="GU113" ca="1">_xll.BDP(C113,"BOARD_SIZE")</f>
        <v>#NAME?</v>
      </c>
      <c r="GV113" s="15" t="e" cm="1">
        <f t="array" aca="1" ref="GV113" ca="1">_xll.BDP(C113,"PCT_INDEPENDENT_DIRECTORS")</f>
        <v>#NAME?</v>
      </c>
      <c r="GW113" s="15" t="e" cm="1">
        <f t="array" aca="1" ref="GW113" ca="1">_xll.BDP(C113,"BOARD_MEETING_ATTENDANCE_PCT")</f>
        <v>#NAME?</v>
      </c>
      <c r="GX113" s="15" t="e" cm="1">
        <f t="array" aca="1" ref="GX113" ca="1">_xll.BDP(C113,"BOARD_MEETINGS_PER_YR")</f>
        <v>#NAME?</v>
      </c>
      <c r="GY113" s="15" t="e" cm="1">
        <f t="array" aca="1" ref="GY113" ca="1">_xll.BDP(C113,"NUMBER_OF_WOMEN_ON_BOARD")</f>
        <v>#NAME?</v>
      </c>
      <c r="GZ113" s="15" t="e" cm="1">
        <f t="array" aca="1" ref="GZ113" ca="1">_xll.BDP(C113,"BOARD_AVERAGE_TENURE")</f>
        <v>#NAME?</v>
      </c>
      <c r="HA113" s="15" t="e" cm="1">
        <f t="array" aca="1" ref="HA113" ca="1">_xll.BDP(C113,"BOARD_AVERAGE_AGE")</f>
        <v>#NAME?</v>
      </c>
      <c r="HC113" s="15" t="e" cm="1">
        <f t="array" aca="1" ref="HC113" ca="1">_xll.BDP(C113,"TOT_COMP_AW_TO_CEO_&amp;_EQUIV")</f>
        <v>#NAME?</v>
      </c>
      <c r="HD113" s="15" t="e" cm="1">
        <f t="array" aca="1" ref="HD113" ca="1">_xll.BDP(C113,"TOT_COMPENSATION_AW_TO_EXECS")</f>
        <v>#NAME?</v>
      </c>
      <c r="HE113" s="15" t="e" cm="1">
        <f t="array" aca="1" ref="HE113" ca="1">_xll.BDP(C113,"CF_STOCK_BASED_COMPENSATION")</f>
        <v>#NAME?</v>
      </c>
      <c r="HF113" s="15" t="e" cm="1">
        <f t="array" aca="1" ref="HF113" ca="1">_xll.BDP(C113,"AVERAGE_BOD_TOTAL_COMPENSATION")</f>
        <v>#NAME?</v>
      </c>
      <c r="HH113" s="15" t="e" cm="1">
        <f t="array" aca="1" ref="HH113" ca="1">_xll.BDP(C113,"ISS_QUALITYSCORE")</f>
        <v>#NAME?</v>
      </c>
      <c r="HK113" s="15" t="e" cm="1">
        <f t="array" aca="1" ref="HK113" ca="1">_xll.BDP(C113,"EQY_SH_OUT")</f>
        <v>#NAME?</v>
      </c>
      <c r="HL113" s="15" t="e">
        <f t="shared" ca="1" si="347"/>
        <v>#NAME?</v>
      </c>
      <c r="HN113" s="15">
        <v>8.5</v>
      </c>
      <c r="HO113" s="15">
        <v>2</v>
      </c>
      <c r="HP113" s="39" t="e">
        <f t="shared" ca="1" si="348"/>
        <v>#NAME?</v>
      </c>
      <c r="HQ113" s="15" t="e">
        <f t="shared" ca="1" si="349"/>
        <v>#NAME?</v>
      </c>
      <c r="HS113" s="15" t="e">
        <f t="shared" ca="1" si="370"/>
        <v>#NAME?</v>
      </c>
      <c r="HU113" s="15" t="e">
        <f t="shared" ca="1" si="350"/>
        <v>#NAME?</v>
      </c>
      <c r="HW113" s="15" t="e">
        <f t="shared" ca="1" si="371"/>
        <v>#NAME?</v>
      </c>
      <c r="HY113" s="39" t="e">
        <f t="shared" ca="1" si="351"/>
        <v>#NAME?</v>
      </c>
      <c r="IA113" s="15" t="e">
        <f t="shared" ca="1" si="352"/>
        <v>#NAME?</v>
      </c>
      <c r="IB113" s="15" t="e">
        <f t="shared" ca="1" si="353"/>
        <v>#NAME?</v>
      </c>
      <c r="IC113" s="15" t="e">
        <f t="shared" ca="1" si="354"/>
        <v>#NAME?</v>
      </c>
      <c r="ID113" s="15" t="e">
        <f t="shared" ca="1" si="355"/>
        <v>#NAME?</v>
      </c>
      <c r="IE113" s="39" t="e">
        <f t="shared" ca="1" si="356"/>
        <v>#NAME?</v>
      </c>
      <c r="IF113" s="39" t="e">
        <f t="shared" ca="1" si="357"/>
        <v>#NAME?</v>
      </c>
      <c r="IG113" s="39" t="e">
        <f t="shared" ca="1" si="358"/>
        <v>#NAME?</v>
      </c>
      <c r="II113" s="15">
        <f t="shared" si="372"/>
        <v>94</v>
      </c>
    </row>
    <row r="114" spans="1:243">
      <c r="A114" s="15">
        <f t="shared" si="373"/>
        <v>94</v>
      </c>
      <c r="B114" s="15" t="s">
        <v>192</v>
      </c>
      <c r="C114" s="15" t="s">
        <v>579</v>
      </c>
      <c r="D114" s="15" t="s">
        <v>191</v>
      </c>
      <c r="E114" s="15" t="str">
        <f t="shared" si="306"/>
        <v>E1SS34</v>
      </c>
      <c r="F114" s="15">
        <f t="shared" si="307"/>
        <v>94</v>
      </c>
      <c r="G114" s="15" t="str">
        <f t="shared" si="308"/>
        <v>Essex Property Trust Inc</v>
      </c>
      <c r="H114" s="24">
        <v>6.2883999999999998E-4</v>
      </c>
      <c r="I114" s="15" t="e" cm="1">
        <f t="array" aca="1" ref="I114" ca="1">_xll.BDP(C114,"GICS_SECTOR_NAME")</f>
        <v>#NAME?</v>
      </c>
      <c r="J114" s="15" t="e">
        <f t="shared" ca="1" si="309"/>
        <v>#NAME?</v>
      </c>
      <c r="K114" s="46" t="e" cm="1">
        <f t="array" aca="1" ref="K114" ca="1">_xll.BDP(C114,"BEST_PE_RATIO")</f>
        <v>#NAME?</v>
      </c>
      <c r="L114" s="46" t="e" cm="1">
        <f t="array" aca="1" ref="L114" ca="1">_xll.BDP(C114,"px_last")</f>
        <v>#NAME?</v>
      </c>
      <c r="M114" s="15" t="e" cm="1">
        <f t="array" aca="1" ref="M114" ca="1">_xll.BDP(C114,"COUNTRY_FULL_NAME")</f>
        <v>#NAME?</v>
      </c>
      <c r="N114" s="15" t="e" cm="1">
        <f t="array" aca="1" ref="N114" ca="1">_xll.BDP(C114,"px_last")</f>
        <v>#NAME?</v>
      </c>
      <c r="O114" s="15" t="e" cm="1">
        <f t="array" aca="1" ref="O114" ca="1">_xll.BDP(C114,"CRNCY")</f>
        <v>#NAME?</v>
      </c>
      <c r="Q114" s="15" t="e" cm="1">
        <f t="array" aca="1" ref="Q114" ca="1">_xll.BDP(C114,"GICS_SECTOR_NAME")</f>
        <v>#NAME?</v>
      </c>
      <c r="R114" s="15" t="e" cm="1">
        <f t="array" aca="1" ref="R114" ca="1">_xll.BDP(C114,"GICS_INDUSTRY_NAME")</f>
        <v>#NAME?</v>
      </c>
      <c r="S114" s="15" t="e" cm="1">
        <f t="array" aca="1" ref="S114" ca="1">_xll.BDP(C114,"GICS_INDUSTRY_GROUP_NAME")</f>
        <v>#NAME?</v>
      </c>
      <c r="T114" s="15" t="e" cm="1">
        <f t="array" aca="1" ref="T114" ca="1">_xll.BDP(C114,"GICS_SUB_INDUSTRY_NAME")</f>
        <v>#NAME?</v>
      </c>
      <c r="U114" s="15" t="s">
        <v>1521</v>
      </c>
      <c r="V114" s="15">
        <f>_xll.BDH(C114,"SALES_REV_TURN","FY 2009","FY 2009","Currency=USD","Period=FY","BEST_FPERIOD_OVERRIDE=FY","FILING_STATUS=MR","SCALING_FORMAT=MLN","FA_ADJUSTED=Adjusted","Sort=A","Dates=H","DateFormat=P","Fill=—","Direction=H","UseDPDF=Y")</f>
        <v>408.88099999999997</v>
      </c>
      <c r="W114" s="15">
        <f>_xll.BDH(C114,"SALES_REV_TURN","FY 2019","FY 2019","Currency=USD","Period=FY","BEST_FPERIOD_OVERRIDE=FY","FILING_STATUS=MR","SCALING_FORMAT=MLN","FA_ADJUSTED=Adjusted","Sort=A","Dates=H","DateFormat=P","Fill=—","Direction=H","UseDPDF=Y")</f>
        <v>1460.155</v>
      </c>
      <c r="X114" s="15">
        <f>_xll.BDH(C114,"SALES_REV_TURN","FY 2020","FY 2020","Currency=USD","Period=FY","BEST_FPERIOD_OVERRIDE=FY","FILING_STATUS=MR","SCALING_FORMAT=MLN","FA_ADJUSTED=Adjusted","Sort=A","Dates=H","DateFormat=P","Fill=—","Direction=H","UseDPDF=Y")</f>
        <v>1495.748</v>
      </c>
      <c r="Y114" s="15">
        <f>_xll.BDH(C114,"SALES_REV_TURN","FY 2021","FY 2021","Currency=USD","Period=FY","BEST_FPERIOD_OVERRIDE=FY","FILING_STATUS=MR","SCALING_FORMAT=MLN","FA_ADJUSTED=Adjusted","Sort=A","Dates=H","DateFormat=P","Fill=—","Direction=H","UseDPDF=Y")</f>
        <v>1440.556</v>
      </c>
      <c r="Z114" s="15">
        <f>_xll.BDH(C114,"SALES_REV_TURN","FY 2022","FY 2022","Currency=USD","Period=FY","BEST_FPERIOD_OVERRIDE=FY","FILING_STATUS=MR","SCALING_FORMAT=MLN","FA_ADJUSTED=Adjusted","Sort=A","Dates=H","DateFormat=P","Fill=—","Direction=H","UseDPDF=Y")</f>
        <v>1606.8140000000001</v>
      </c>
      <c r="AA114" s="15" t="e">
        <f ca="1">+_xll.BDP($C114,AA$15,"BEST_FPERIOD_OVERRIDE="&amp;AA$16)</f>
        <v>#NAME?</v>
      </c>
      <c r="AB114" s="15" t="e">
        <f ca="1">+_xll.BDP($C114,AB$15,"BEST_FPERIOD_OVERRIDE="&amp;AB$16)</f>
        <v>#NAME?</v>
      </c>
      <c r="AC114" s="15" t="e">
        <f ca="1">+_xll.BDP($C114,AC$15,"BEST_FPERIOD_OVERRIDE="&amp;AC$16)</f>
        <v>#NAME?</v>
      </c>
      <c r="AD114" s="15" t="e">
        <f ca="1">+_xll.BDP($C114,AD$15,"BEST_FPERIOD_OVERRIDE="&amp;AD$16)</f>
        <v>#NAME?</v>
      </c>
      <c r="AF114" s="25">
        <f t="shared" si="310"/>
        <v>2.4376179241244911E-2</v>
      </c>
      <c r="AG114" s="25">
        <f t="shared" si="311"/>
        <v>-3.6899263779727631E-2</v>
      </c>
      <c r="AH114" s="25">
        <f t="shared" si="312"/>
        <v>0.11541238244122409</v>
      </c>
      <c r="AI114" s="25" t="e">
        <f t="shared" ca="1" si="313"/>
        <v>#NAME?</v>
      </c>
      <c r="AJ114" s="25" t="e">
        <f t="shared" ca="1" si="314"/>
        <v>#NAME?</v>
      </c>
      <c r="AK114" s="25" t="e">
        <f t="shared" ca="1" si="315"/>
        <v>#NAME?</v>
      </c>
      <c r="AL114" s="25" t="e">
        <f t="shared" ca="1" si="359"/>
        <v>#NAME?</v>
      </c>
      <c r="AM114" s="25" t="e">
        <f t="shared" ca="1" si="316"/>
        <v>#NAME?</v>
      </c>
      <c r="AN114" s="25">
        <f t="shared" si="317"/>
        <v>0.13574335096584322</v>
      </c>
      <c r="AP114" s="15">
        <f>_xll.BDH(C114,"EBITDA","FY 2009","FY 2009","Currency=USD","Period=FY","BEST_FPERIOD_OVERRIDE=FY","FILING_STATUS=MR","SCALING_FORMAT=MLN","FA_ADJUSTED=Adjusted","Sort=A","Dates=H","DateFormat=P","Fill=—","Direction=H","UseDPDF=Y")</f>
        <v>248.161</v>
      </c>
      <c r="AQ114" s="15">
        <f>_xll.BDH(C114,"EBITDA","FY 2019","FY 2019","Currency=USD","Period=FY","BEST_FPERIOD_OVERRIDE=FY","FILING_STATUS=MR","SCALING_FORMAT=MLN","FA_ADJUSTED=Adjusted","Sort=A","Dates=H","DateFormat=P","Fill=—","Direction=H","UseDPDF=Y")</f>
        <v>953.06899999999996</v>
      </c>
      <c r="AR114" s="15">
        <f>_xll.BDH(C114,"EBITDA","FY 2020","FY 2020","Currency=USD","Period=FY","BEST_FPERIOD_OVERRIDE=FY","FILING_STATUS=MR","SCALING_FORMAT=MLN","FA_ADJUSTED=Adjusted","Sort=A","Dates=H","DateFormat=P","Fill=—","Direction=H","UseDPDF=Y")</f>
        <v>652.26700000000005</v>
      </c>
      <c r="AS114" s="15">
        <f>_xll.BDH(C114,"EBITDA","FY 2021","FY 2021","Currency=USD","Period=FY","BEST_FPERIOD_OVERRIDE=FY","FILING_STATUS=MR","SCALING_FORMAT=MLN","FA_ADJUSTED=Adjusted","Sort=A","Dates=H","DateFormat=P","Fill=—","Direction=H","UseDPDF=Y")</f>
        <v>759.88900000000001</v>
      </c>
      <c r="AT114" s="15">
        <f>_xll.BDH(C114,"EBITDA","FY 2022","FY 2022","Currency=USD","Period=FY","BEST_FPERIOD_OVERRIDE=FY","FILING_STATUS=MR","SCALING_FORMAT=MLN","FA_ADJUSTED=Adjusted","Sort=A","Dates=H","DateFormat=P","Fill=—","Direction=H","UseDPDF=Y")</f>
        <v>1020.755</v>
      </c>
      <c r="AU114" s="15" t="e">
        <f ca="1">+_xll.BDP($C114,AU$15,"BEST_FPERIOD_OVERRIDE="&amp;AU$16)</f>
        <v>#NAME?</v>
      </c>
      <c r="AV114" s="15" t="e">
        <f ca="1">+_xll.BDP($C114,AV$15,"BEST_FPERIOD_OVERRIDE="&amp;AV$16)</f>
        <v>#NAME?</v>
      </c>
      <c r="AW114" s="15" t="e">
        <f ca="1">+_xll.BDP($C114,AW$15,"BEST_FPERIOD_OVERRIDE="&amp;AW$16)</f>
        <v>#NAME?</v>
      </c>
      <c r="AX114" s="15" t="e">
        <f ca="1">+_xll.BDP($C114,AX$15,"BEST_FPERIOD_OVERRIDE="&amp;AX$16)</f>
        <v>#NAME?</v>
      </c>
      <c r="AZ114" s="25">
        <f t="shared" si="318"/>
        <v>-0.31561408460457729</v>
      </c>
      <c r="BA114" s="25">
        <f t="shared" si="319"/>
        <v>0.16499684944968851</v>
      </c>
      <c r="BB114" s="25">
        <f t="shared" si="320"/>
        <v>0.34329487596214703</v>
      </c>
      <c r="BC114" s="25" t="e">
        <f t="shared" ca="1" si="321"/>
        <v>#NAME?</v>
      </c>
      <c r="BD114" s="25" t="e">
        <f t="shared" ca="1" si="322"/>
        <v>#NAME?</v>
      </c>
      <c r="BE114" s="25" t="e">
        <f t="shared" ca="1" si="323"/>
        <v>#NAME?</v>
      </c>
      <c r="BF114" s="25" t="e">
        <f t="shared" ca="1" si="360"/>
        <v>#NAME?</v>
      </c>
      <c r="BG114" s="25" t="e">
        <f t="shared" ca="1" si="324"/>
        <v>#NAME?</v>
      </c>
      <c r="BH114" s="25">
        <f t="shared" si="325"/>
        <v>0.1440343943412723</v>
      </c>
      <c r="BJ114" s="25">
        <f t="shared" si="326"/>
        <v>0.65271769093007248</v>
      </c>
      <c r="BK114" s="25">
        <f t="shared" si="327"/>
        <v>0.43608081040389157</v>
      </c>
      <c r="BL114" s="25">
        <f t="shared" si="328"/>
        <v>0.52749702198317872</v>
      </c>
      <c r="BM114" s="25">
        <f t="shared" si="329"/>
        <v>0.63526643407388783</v>
      </c>
      <c r="BN114" s="25" t="e">
        <f t="shared" ca="1" si="330"/>
        <v>#NAME?</v>
      </c>
      <c r="BO114" s="25" t="e">
        <f t="shared" ca="1" si="331"/>
        <v>#NAME?</v>
      </c>
      <c r="BP114" s="25" t="e">
        <f t="shared" ca="1" si="331"/>
        <v>#NAME?</v>
      </c>
      <c r="BQ114" s="25" t="e">
        <f t="shared" ca="1" si="332"/>
        <v>#NAME?</v>
      </c>
      <c r="BR114" s="15">
        <f>_xll.BDH(C114,"EARN_FOR_COMMON","FY 2009","FY 2009","Currency=USD","Period=FY","BEST_FPERIOD_OVERRIDE=FY","FILING_STATUS=MR","SCALING_FORMAT=MLN","FA_ADJUSTED=Adjusted","Sort=A","Dates=H","DateFormat=P","Fill=—","Direction=H","UseDPDF=Y")</f>
        <v>80.974000000000004</v>
      </c>
      <c r="BS114" s="15">
        <f>_xll.BDH(C114,"EARN_FOR_COMMON","FY 2019","FY 2019","Currency=USD","Period=FY","BEST_FPERIOD_OVERRIDE=FY","FILING_STATUS=MR","SCALING_FORMAT=MLN","FA_ADJUSTED=Adjusted","Sort=A","Dates=H","DateFormat=P","Fill=—","Direction=H","UseDPDF=Y")</f>
        <v>414.303</v>
      </c>
      <c r="BT114" s="15">
        <f>_xll.BDH(C114,"EARN_FOR_COMMON","FY 2020","FY 2020","Currency=USD","Period=FY","BEST_FPERIOD_OVERRIDE=FY","FILING_STATUS=MR","SCALING_FORMAT=MLN","FA_ADJUSTED=Adjusted","Sort=A","Dates=H","DateFormat=P","Fill=—","Direction=H","UseDPDF=Y")</f>
        <v>293.91699999999997</v>
      </c>
      <c r="BU114" s="15">
        <f>_xll.BDH(C114,"EARN_FOR_COMMON","FY 2021","FY 2021","Currency=USD","Period=FY","BEST_FPERIOD_OVERRIDE=FY","FILING_STATUS=MR","SCALING_FORMAT=MLN","FA_ADJUSTED=Adjusted","Sort=A","Dates=H","DateFormat=P","Fill=—","Direction=H","UseDPDF=Y")</f>
        <v>362.31099999999998</v>
      </c>
      <c r="BV114" s="15">
        <f>_xll.BDH(C114,"EARN_FOR_COMMON","FY 2022","FY 2022","Currency=USD","Period=FY","BEST_FPERIOD_OVERRIDE=FY","FILING_STATUS=MR","SCALING_FORMAT=MLN","FA_ADJUSTED=Adjusted","Sort=A","Dates=H","DateFormat=P","Fill=—","Direction=H","UseDPDF=Y")</f>
        <v>296.47800000000001</v>
      </c>
      <c r="BW114" s="15" t="e">
        <f ca="1">+_xll.BDP($C114,BW$15,"BEST_FPERIOD_OVERRIDE="&amp;BW$16)</f>
        <v>#NAME?</v>
      </c>
      <c r="BX114" s="15" t="e">
        <f ca="1">+_xll.BDP($C114,BX$15,"BEST_FPERIOD_OVERRIDE="&amp;BX$16)</f>
        <v>#NAME?</v>
      </c>
      <c r="BY114" s="15" t="e">
        <f ca="1">+_xll.BDP($C114,BY$15,"BEST_FPERIOD_OVERRIDE="&amp;BY$16)</f>
        <v>#NAME?</v>
      </c>
      <c r="BZ114" s="15" t="e">
        <f ca="1">+_xll.BDP($C114,BZ$15,"BEST_FPERIOD_OVERRIDE="&amp;BZ$16)</f>
        <v>#NAME?</v>
      </c>
      <c r="CB114" s="25">
        <f t="shared" si="333"/>
        <v>-0.29057477256983422</v>
      </c>
      <c r="CC114" s="25">
        <f t="shared" si="334"/>
        <v>0.23269834681219526</v>
      </c>
      <c r="CD114" s="25">
        <f t="shared" si="335"/>
        <v>-0.18170301205318073</v>
      </c>
      <c r="CE114" s="25" t="e">
        <f t="shared" ca="1" si="336"/>
        <v>#NAME?</v>
      </c>
      <c r="CF114" s="25" t="e">
        <f t="shared" ca="1" si="337"/>
        <v>#NAME?</v>
      </c>
      <c r="CG114" s="25" t="e">
        <f t="shared" ca="1" si="338"/>
        <v>#NAME?</v>
      </c>
      <c r="CH114" s="25" t="e">
        <f t="shared" ca="1" si="361"/>
        <v>#NAME?</v>
      </c>
      <c r="CI114" s="25" t="e">
        <f t="shared" ca="1" si="339"/>
        <v>#NAME?</v>
      </c>
      <c r="CJ114" s="25">
        <f t="shared" si="340"/>
        <v>0.17732739181323542</v>
      </c>
      <c r="CM114" s="25">
        <f t="shared" si="362"/>
        <v>0.28373905510031472</v>
      </c>
      <c r="CN114" s="25">
        <f t="shared" si="363"/>
        <v>0.19650168343865407</v>
      </c>
      <c r="CO114" s="25">
        <f t="shared" si="364"/>
        <v>0.25150775117385232</v>
      </c>
      <c r="CP114" s="25">
        <f t="shared" si="365"/>
        <v>0.18451295545097315</v>
      </c>
      <c r="CQ114" s="25" t="e">
        <f t="shared" ca="1" si="366"/>
        <v>#NAME?</v>
      </c>
      <c r="CR114" s="25" t="e">
        <f t="shared" ca="1" si="367"/>
        <v>#NAME?</v>
      </c>
      <c r="CS114" s="25" t="e">
        <f t="shared" ca="1" si="368"/>
        <v>#NAME?</v>
      </c>
      <c r="CT114" s="15" t="e">
        <f t="shared" ca="1" si="369"/>
        <v>#NAME?</v>
      </c>
      <c r="CU114" s="25">
        <f>_xll.BDH($C114,"RETURN_ON_INV_CAPITAL","FY 2019","FY 2019","Currency=USD","Period=FY","BEST_FPERIOD_OVERRIDE=FY","FILING_STATUS=MR","FA_ADJUSTED=GAAP","Sort=A","Dates=H","DateFormat=P","Fill=—","Direction=H","UseDPDF=Y")/100</f>
        <v>5.1323999999999995E-2</v>
      </c>
      <c r="CV114" s="25">
        <f>_xll.BDH($C114,"RETURN_ON_INV_CAPITAL","FY 2020","FY 2020","Currency=USD","Period=FY","BEST_FPERIOD_OVERRIDE=FY","FILING_STATUS=MR","FA_ADJUSTED=GAAP","Sort=A","Dates=H","DateFormat=P","Fill=—","Direction=H","UseDPDF=Y")/100</f>
        <v>5.8335999999999999E-2</v>
      </c>
      <c r="CW114" s="25">
        <f>_xll.BDH($C114,"RETURN_ON_INV_CAPITAL","FY 2021","FY 2021","Currency=USD","Period=FY","BEST_FPERIOD_OVERRIDE=FY","FILING_STATUS=MR","FA_ADJUSTED=GAAP","Sort=A","Dates=H","DateFormat=P","Fill=—","Direction=H","UseDPDF=Y")/100</f>
        <v>3.9807000000000002E-2</v>
      </c>
      <c r="CX114" s="25">
        <f>_xll.BDH(C114,"RETURN_COM_EQY","FY 2022","FY 2022","Currency=USD","Period=FY","BEST_FPERIOD_OVERRIDE=FY","FILING_STATUS=MR","FA_ADJUSTED=GAAP","Sort=A","Dates=H","DateFormat=P","Fill=—","Direction=H","UseDPDF=Y")/100</f>
        <v>6.9737999999999994E-2</v>
      </c>
      <c r="CZ114" s="15">
        <f>_xll.BDH($C114,"RETURN_COM_EQY","FY 2019","FY 2019","Currency=USD","Period=FY","BEST_FPERIOD_OVERRIDE=FY","FILING_STATUS=MR","FA_ADJUSTED=GAAP","Sort=A","Dates=H","DateFormat=P","Fill=—","Direction=H","UseDPDF=Y")/100</f>
        <v>7.0356000000000002E-2</v>
      </c>
      <c r="DA114" s="15">
        <f>_xll.BDH($C114,"RETURN_COM_EQY","FY 2020","FY 2020","Currency=USD","Period=FY","BEST_FPERIOD_OVERRIDE=FY","FILING_STATUS=MR","FA_ADJUSTED=GAAP","Sort=A","Dates=H","DateFormat=P","Fill=—","Direction=H","UseDPDF=Y")/100</f>
        <v>9.3097999999999986E-2</v>
      </c>
      <c r="DB114" s="15">
        <f>_xll.BDH($C114,"RETURN_COM_EQY","FY 2021","FY 2021","Currency=USD","Period=FY","BEST_FPERIOD_OVERRIDE=FY","FILING_STATUS=MR","FA_ADJUSTED=GAAP","Sort=A","Dates=H","DateFormat=P","Fill=—","Direction=H","UseDPDF=Y")/100</f>
        <v>8.1465999999999997E-2</v>
      </c>
      <c r="DC114" s="25">
        <f>_xll.BDH(C114,"RETURN_COM_EQY","FY 2022","FY 2022","Currency=USD","Period=FY","BEST_FPERIOD_OVERRIDE=FY","FILING_STATUS=MR","FA_ADJUSTED=GAAP","Sort=A","Dates=H","DateFormat=P","Fill=—","Direction=H","UseDPDF=Y")</f>
        <v>6.9737999999999998</v>
      </c>
      <c r="DD114" s="15" t="e">
        <f ca="1">(_xll.BDP(C114,"BEST_ROE","best_fperiod_override=23Y"))/100</f>
        <v>#NAME?</v>
      </c>
      <c r="DF114" s="25" t="e">
        <f ca="1">(_xll.BDP($C114,"BEST_DIV_YLD","best_fperiod_override=19Y"))/100</f>
        <v>#NAME?</v>
      </c>
      <c r="DG114" s="25" t="e">
        <f ca="1">(_xll.BDP($C114,"BEST_DIV_YLD","best_fperiod_override=20Y"))/100</f>
        <v>#NAME?</v>
      </c>
      <c r="DH114" s="25" t="e">
        <f ca="1">(_xll.BDP($C114,"BEST_DIV_YLD","best_fperiod_override=21Y"))/100</f>
        <v>#NAME?</v>
      </c>
      <c r="DI114" s="25" t="e">
        <f ca="1">(_xll.BDP($C114,"BEST_DIV_YLD","best_fperiod_override=22Y"))/100</f>
        <v>#NAME?</v>
      </c>
      <c r="DJ114" s="25" t="e">
        <f ca="1">(_xll.BDP($C114,"BEST_DIV_YLD","best_fperiod_override=23Y"))/100</f>
        <v>#NAME?</v>
      </c>
      <c r="DL114" s="48" t="e" cm="1">
        <f t="array" aca="1" ref="DL114" ca="1">_xll.BDP($C114,$DL$12)/1000</f>
        <v>#NAME?</v>
      </c>
      <c r="DM114" s="48" t="e" cm="1">
        <f t="array" aca="1" ref="DM114" ca="1">_xll.BDP($C114,$DL$13)*1000</f>
        <v>#NAME?</v>
      </c>
      <c r="DN114" s="48" t="e">
        <f t="shared" ca="1" si="341"/>
        <v>#NAME?</v>
      </c>
      <c r="DO114" s="48" t="e" cm="1">
        <f t="array" aca="1" ref="DO114" ca="1">_xll.BDP($C114,$DL$15)*1000</f>
        <v>#NAME?</v>
      </c>
      <c r="DQ114" s="15" t="e" cm="1">
        <f t="array" aca="1" ref="DQ114" ca="1">_xll.BDP(C114,"WACC")</f>
        <v>#NAME?</v>
      </c>
      <c r="DR114" s="15" t="e" cm="1">
        <f t="array" aca="1" ref="DR114" ca="1">_xll.BDP(C114,"WACC_COST_EQUITY")</f>
        <v>#NAME?</v>
      </c>
      <c r="DS114" s="15" t="e" cm="1">
        <f t="array" aca="1" ref="DS114" ca="1">_xll.BDP(C114,"WACC_COST_EQUITY")</f>
        <v>#NAME?</v>
      </c>
      <c r="DU114" s="15" t="e" cm="1">
        <f t="array" aca="1" ref="DU114" ca="1">_xll.BDP(C114,"BEST_PE_RATIO")</f>
        <v>#NAME?</v>
      </c>
      <c r="DV114" s="15" t="e" cm="1">
        <f t="array" aca="1" ref="DV114" ca="1">_xll.BDP(C114,"FIVE_YR_AVG_PRICE_EARNINGS")</f>
        <v>#NAME?</v>
      </c>
      <c r="DW114" s="15" t="e" cm="1">
        <f t="array" aca="1" ref="DW114" ca="1">_xll.BDP(C114,"10_YEAR_MOVING_AVERAGE_PE")</f>
        <v>#NAME?</v>
      </c>
      <c r="DY114" s="15" t="e" cm="1">
        <f t="array" aca="1" ref="DY114" ca="1">_xll.BDP(C114,"BEST_CUR_EV_TO_EBITDA")</f>
        <v>#NAME?</v>
      </c>
      <c r="DZ114" s="15" t="e" cm="1">
        <f t="array" aca="1" ref="DZ114" ca="1">_xll.BDP(C114,"FIVE_YEAR_AVG_EV_TO_T12_EBITDA")</f>
        <v>#NAME?</v>
      </c>
      <c r="EB114" s="15" t="e" cm="1">
        <f t="array" aca="1" ref="EB114" ca="1">_xll.BDP(C114,"BEST_PX_BPS_RATIO")</f>
        <v>#NAME?</v>
      </c>
      <c r="EC114" s="15" t="e" cm="1">
        <f t="array" aca="1" ref="EC114" ca="1">_xll.BDP(C114,"FIVE_YEAR_AVG_PRICE_BOOK")</f>
        <v>#NAME?</v>
      </c>
      <c r="ED114" s="15" t="e" cm="1">
        <f t="array" aca="1" ref="ED114" ca="1">_xll.BDP(C114,"EV_TO_T12M_SALES")</f>
        <v>#NAME?</v>
      </c>
      <c r="EE114" s="15" t="e" cm="1">
        <f t="array" aca="1" ref="EE114" ca="1">_xll.BDP(C114,"AVERAGE_EV_TO_T12M_SALES")</f>
        <v>#NAME?</v>
      </c>
      <c r="EF114" s="15" t="e">
        <f ca="1">_xll.BDP(C114,"BEST_CURRENT_EV_BEST_SALES","best_fperiod_override=23Y")</f>
        <v>#NAME?</v>
      </c>
      <c r="EH114" s="15" t="e" cm="1">
        <f t="array" aca="1" ref="EH114" ca="1">_xll.BDP(C114,"CF_FREE_CASH_FLOW")</f>
        <v>#NAME?</v>
      </c>
      <c r="EI114" s="15" t="e" cm="1">
        <f t="array" aca="1" ref="EI114" ca="1">_xll.BDP(C114,"FREE_CASH_FLOW_YIELD")/100</f>
        <v>#NAME?</v>
      </c>
      <c r="EJ114" s="15" t="e" cm="1">
        <f t="array" aca="1" ref="EJ114" ca="1">_xll.BDP(C114,"TRAIL_12M_FREE_CASH_FLOW_PER_SH")</f>
        <v>#NAME?</v>
      </c>
      <c r="EL114" s="15" t="e" cm="1">
        <f t="array" aca="1" ref="EL114" ca="1">_xll.BDP(C114,"CF_CASH_FROM_OPER")</f>
        <v>#NAME?</v>
      </c>
      <c r="EM114" s="15" t="e" cm="1">
        <f t="array" aca="1" ref="EM114" ca="1">_xll.BDP(C114,"CF_CASH_FROM_INV_ACT")</f>
        <v>#NAME?</v>
      </c>
      <c r="EN114" s="15" t="e" cm="1">
        <f t="array" aca="1" ref="EN114" ca="1">_xll.BDP(C114,"CF_CASH_FROM_FNC_ACT")</f>
        <v>#NAME?</v>
      </c>
      <c r="EP114" s="15" t="e" cm="1">
        <f t="array" aca="1" ref="EP114" ca="1">_xll.BDP(C114,"TOT_ANALYST_REC")</f>
        <v>#NAME?</v>
      </c>
      <c r="EQ114" s="15" t="e" cm="1">
        <f t="array" aca="1" ref="EQ114" ca="1">_xll.BDP(C114,"TOT_BUY_REC")</f>
        <v>#NAME?</v>
      </c>
      <c r="ER114" s="15" t="e" cm="1">
        <f t="array" aca="1" ref="ER114" ca="1">_xll.BDP(C114,"TOT_HOLD_REC")</f>
        <v>#NAME?</v>
      </c>
      <c r="ES114" s="15" t="e" cm="1">
        <f t="array" aca="1" ref="ES114" ca="1">_xll.BDP(C114,"TOT_SELL_REC")</f>
        <v>#NAME?</v>
      </c>
      <c r="ET114" s="15" t="e" cm="1">
        <f t="array" aca="1" ref="ET114" ca="1">_xll.BDP(C114,"EQY_REC_CONS")</f>
        <v>#NAME?</v>
      </c>
      <c r="EV114" s="15" t="e" cm="1">
        <f t="array" aca="1" ref="EV114" ca="1">_xll.BDP(C114,"BEST_TARGET_HI")</f>
        <v>#NAME?</v>
      </c>
      <c r="EW114" s="15" t="e" cm="1">
        <f t="array" aca="1" ref="EW114" ca="1">_xll.BDP(C114,"BEST_TARGET_LO")</f>
        <v>#NAME?</v>
      </c>
      <c r="EX114" s="15" t="e" cm="1">
        <f t="array" aca="1" ref="EX114" ca="1">_xll.BDP(C114,"BEST_TARGET_MEDIAN")</f>
        <v>#NAME?</v>
      </c>
      <c r="EZ114" s="15" t="e" cm="1">
        <f t="array" aca="1" ref="EZ114" ca="1">_xll.BDP(C114,"BEST_TARGET_1WK_CHG")</f>
        <v>#NAME?</v>
      </c>
      <c r="FA114" s="15" t="e" cm="1">
        <f t="array" aca="1" ref="FA114" ca="1">_xll.BDP(C114,"BEST_TARGET_4WK_CHG")</f>
        <v>#NAME?</v>
      </c>
      <c r="FB114" s="15" t="e" cm="1">
        <f t="array" aca="1" ref="FB114" ca="1">_xll.BDP(C114,"BEST_TARGET_3MO_CHG")</f>
        <v>#NAME?</v>
      </c>
      <c r="FC114" s="15" t="e" cm="1">
        <f t="array" aca="1" ref="FC114" ca="1">_xll.BDP(C114,"BEST_TARGET_6MO_CHG")</f>
        <v>#NAME?</v>
      </c>
      <c r="FE114" s="15" t="e" cm="1">
        <f t="array" aca="1" ref="FE114" ca="1">_xll.BDP(C114,"ANNOUNCEMENT_DT")</f>
        <v>#NAME?</v>
      </c>
      <c r="FF114" s="15" t="e" cm="1">
        <f t="array" aca="1" ref="FF114" ca="1">_xll.BDP(C114,"EXPECTED_REPORT_DT")</f>
        <v>#NAME?</v>
      </c>
      <c r="FG114" s="15" t="e" cm="1">
        <f t="array" aca="1" ref="FG114" ca="1">_xll.BDP(C114,"EARNINGS_RELATED_IMPLIED_MOVE")</f>
        <v>#NAME?</v>
      </c>
      <c r="FI114" s="15" t="e" cm="1">
        <f t="array" aca="1" ref="FI114" ca="1">_xll.BDP(C114,"SALES_SURPRISE_LAST_QTR")</f>
        <v>#NAME?</v>
      </c>
      <c r="FJ114" s="15" t="e" cm="1">
        <f t="array" aca="1" ref="FJ114" ca="1">_xll.BDP(C114,"EPS_SURPRISE_LAST_QTR")</f>
        <v>#NAME?</v>
      </c>
      <c r="FL114" s="15" t="e">
        <f ca="1">(_xll.BDP(C114,"VOLUME_AVG_5D"))/1000</f>
        <v>#NAME?</v>
      </c>
      <c r="FM114" s="15" t="e">
        <f ca="1">(_xll.BDP(C114,"VOLUME_AVG_3M"))/1000</f>
        <v>#NAME?</v>
      </c>
      <c r="FN114" s="15" t="e">
        <f ca="1">(_xll.BDP(C114,"VOLUME_AVG_6M"))/1000</f>
        <v>#NAME?</v>
      </c>
      <c r="FP114" s="15" t="e" cm="1">
        <f t="array" aca="1" ref="FP114" ca="1">_xll.BDP(C114,"CIE_DES")</f>
        <v>#NAME?</v>
      </c>
      <c r="FQ114" s="15" t="s">
        <v>939</v>
      </c>
      <c r="FS114" s="15" t="e" cm="1">
        <f t="array" aca="1" ref="FS114" ca="1">_xll.BDP(C114,"HIGH_52WEEK")</f>
        <v>#NAME?</v>
      </c>
      <c r="FT114" s="15" t="e" cm="1">
        <f t="array" aca="1" ref="FT114" ca="1">_xll.BDP(C114,"LOW_52WEEK")</f>
        <v>#NAME?</v>
      </c>
      <c r="FV114" s="15" t="e" cm="1">
        <f t="array" aca="1" ref="FV114" ca="1">_xll.BDP(C114,"CHG_PCT_WTD")</f>
        <v>#NAME?</v>
      </c>
      <c r="FW114" s="15" t="e" cm="1">
        <f t="array" aca="1" ref="FW114" ca="1">_xll.BDP(C114,"CHG_PCT_MTD")</f>
        <v>#NAME?</v>
      </c>
      <c r="FX114" s="15" t="e" cm="1">
        <f t="array" aca="1" ref="FX114" ca="1">_xll.BDP(C114,"CHG_PCT_YTD")</f>
        <v>#NAME?</v>
      </c>
      <c r="FY114" s="15" t="e" cm="1">
        <f t="array" aca="1" ref="FY114" ca="1">_xll.BDP(C114,"CHG_PCT_1YR")</f>
        <v>#NAME?</v>
      </c>
      <c r="GA114" s="15" t="e">
        <f ca="1">_xll.BDP($C114,"BEST_NET_DEBT","best_fperiod_override=19Y")</f>
        <v>#NAME?</v>
      </c>
      <c r="GB114" s="15" t="e">
        <f ca="1">_xll.BDP($C114,"BEST_NET_DEBT","best_fperiod_override=20Y")</f>
        <v>#NAME?</v>
      </c>
      <c r="GC114" s="15" t="e">
        <f ca="1">_xll.BDP($C114,"BEST_NET_DEBT","best_fperiod_override=21Y")</f>
        <v>#NAME?</v>
      </c>
      <c r="GD114" s="15" t="e">
        <f ca="1">_xll.BDP($C114,"BEST_NET_DEBT","best_fperiod_override=22Y")</f>
        <v>#NAME?</v>
      </c>
      <c r="GE114" s="15" t="e">
        <f ca="1">_xll.BDP($C114,"BEST_NET_DEBT","best_fperiod_override=23Y")</f>
        <v>#NAME?</v>
      </c>
      <c r="GG114" s="15" t="e">
        <f t="shared" ca="1" si="342"/>
        <v>#NAME?</v>
      </c>
      <c r="GH114" s="15" t="e">
        <f t="shared" ca="1" si="343"/>
        <v>#NAME?</v>
      </c>
      <c r="GI114" s="15" t="e">
        <f t="shared" ca="1" si="344"/>
        <v>#NAME?</v>
      </c>
      <c r="GJ114" s="15" t="e">
        <f t="shared" ca="1" si="345"/>
        <v>#NAME?</v>
      </c>
      <c r="GK114" s="15" t="e">
        <f t="shared" ca="1" si="346"/>
        <v>#NAME?</v>
      </c>
      <c r="GM114" s="15" t="e" cm="1">
        <f t="array" aca="1" ref="GM114" ca="1">_xll.BDP(C114,"NET_DEBT_TO_EBITDA")</f>
        <v>#NAME?</v>
      </c>
      <c r="GN114" s="15" t="e" cm="1">
        <f t="array" aca="1" ref="GN114" ca="1">_xll.BDP(C114,"EBIT_TO_INT_EXP")</f>
        <v>#NAME?</v>
      </c>
      <c r="GO114" s="15" t="e" cm="1">
        <f t="array" aca="1" ref="GO114" ca="1">_xll.BDP(C114,"TOT_DEBT_TO_TOT_EQY")</f>
        <v>#NAME?</v>
      </c>
      <c r="GP114" s="15" t="e" cm="1">
        <f t="array" aca="1" ref="GP114" ca="1">_xll.BDP(C114,"TOT_DEBT_TO_TOT_ASSET")</f>
        <v>#NAME?</v>
      </c>
      <c r="GQ114" s="15" t="e" cm="1">
        <f t="array" aca="1" ref="GQ114" ca="1">_xll.BDP(C114,"ALTMAN_Z_SCORE")</f>
        <v>#NAME?</v>
      </c>
      <c r="GR114" s="15" t="e" cm="1">
        <f t="array" aca="1" ref="GR114" ca="1">_xll.BDP(C114,"CASH_%_CURRENT_MARKET_CAP")</f>
        <v>#NAME?</v>
      </c>
      <c r="GS114" s="15" t="e" cm="1">
        <f t="array" aca="1" ref="GS114" ca="1">_xll.BDP(C114,"CASH_TO_TOT_ASSET")</f>
        <v>#NAME?</v>
      </c>
      <c r="GU114" s="15" t="e" cm="1">
        <f t="array" aca="1" ref="GU114" ca="1">_xll.BDP(C114,"BOARD_SIZE")</f>
        <v>#NAME?</v>
      </c>
      <c r="GV114" s="15" t="e" cm="1">
        <f t="array" aca="1" ref="GV114" ca="1">_xll.BDP(C114,"PCT_INDEPENDENT_DIRECTORS")</f>
        <v>#NAME?</v>
      </c>
      <c r="GW114" s="15" t="e" cm="1">
        <f t="array" aca="1" ref="GW114" ca="1">_xll.BDP(C114,"BOARD_MEETING_ATTENDANCE_PCT")</f>
        <v>#NAME?</v>
      </c>
      <c r="GX114" s="15" t="e" cm="1">
        <f t="array" aca="1" ref="GX114" ca="1">_xll.BDP(C114,"BOARD_MEETINGS_PER_YR")</f>
        <v>#NAME?</v>
      </c>
      <c r="GY114" s="15" t="e" cm="1">
        <f t="array" aca="1" ref="GY114" ca="1">_xll.BDP(C114,"NUMBER_OF_WOMEN_ON_BOARD")</f>
        <v>#NAME?</v>
      </c>
      <c r="GZ114" s="15" t="e" cm="1">
        <f t="array" aca="1" ref="GZ114" ca="1">_xll.BDP(C114,"BOARD_AVERAGE_TENURE")</f>
        <v>#NAME?</v>
      </c>
      <c r="HA114" s="15" t="e" cm="1">
        <f t="array" aca="1" ref="HA114" ca="1">_xll.BDP(C114,"BOARD_AVERAGE_AGE")</f>
        <v>#NAME?</v>
      </c>
      <c r="HC114" s="15" t="e" cm="1">
        <f t="array" aca="1" ref="HC114" ca="1">_xll.BDP(C114,"TOT_COMP_AW_TO_CEO_&amp;_EQUIV")</f>
        <v>#NAME?</v>
      </c>
      <c r="HD114" s="15" t="e" cm="1">
        <f t="array" aca="1" ref="HD114" ca="1">_xll.BDP(C114,"TOT_COMPENSATION_AW_TO_EXECS")</f>
        <v>#NAME?</v>
      </c>
      <c r="HE114" s="15" t="e" cm="1">
        <f t="array" aca="1" ref="HE114" ca="1">_xll.BDP(C114,"CF_STOCK_BASED_COMPENSATION")</f>
        <v>#NAME?</v>
      </c>
      <c r="HF114" s="15" t="e" cm="1">
        <f t="array" aca="1" ref="HF114" ca="1">_xll.BDP(C114,"AVERAGE_BOD_TOTAL_COMPENSATION")</f>
        <v>#NAME?</v>
      </c>
      <c r="HH114" s="15" t="e" cm="1">
        <f t="array" aca="1" ref="HH114" ca="1">_xll.BDP(C114,"ISS_QUALITYSCORE")</f>
        <v>#NAME?</v>
      </c>
      <c r="HK114" s="15" t="e" cm="1">
        <f t="array" aca="1" ref="HK114" ca="1">_xll.BDP(C114,"EQY_SH_OUT")</f>
        <v>#NAME?</v>
      </c>
      <c r="HL114" s="15" t="e">
        <f t="shared" ca="1" si="347"/>
        <v>#NAME?</v>
      </c>
      <c r="HN114" s="15">
        <v>8.5</v>
      </c>
      <c r="HO114" s="15">
        <v>2</v>
      </c>
      <c r="HP114" s="39" t="e">
        <f t="shared" ca="1" si="348"/>
        <v>#NAME?</v>
      </c>
      <c r="HQ114" s="15" t="e">
        <f t="shared" ca="1" si="349"/>
        <v>#NAME?</v>
      </c>
      <c r="HS114" s="15" t="e">
        <f t="shared" ca="1" si="370"/>
        <v>#NAME?</v>
      </c>
      <c r="HU114" s="15" t="e">
        <f t="shared" ca="1" si="350"/>
        <v>#NAME?</v>
      </c>
      <c r="HW114" s="15" t="e">
        <f t="shared" ca="1" si="371"/>
        <v>#NAME?</v>
      </c>
      <c r="HY114" s="39" t="e">
        <f t="shared" ca="1" si="351"/>
        <v>#NAME?</v>
      </c>
      <c r="IA114" s="15" t="e">
        <f t="shared" ca="1" si="352"/>
        <v>#NAME?</v>
      </c>
      <c r="IB114" s="15" t="e">
        <f t="shared" ca="1" si="353"/>
        <v>#NAME?</v>
      </c>
      <c r="IC114" s="15" t="e">
        <f t="shared" ca="1" si="354"/>
        <v>#NAME?</v>
      </c>
      <c r="ID114" s="15" t="e">
        <f t="shared" ca="1" si="355"/>
        <v>#NAME?</v>
      </c>
      <c r="IE114" s="39" t="e">
        <f t="shared" ca="1" si="356"/>
        <v>#NAME?</v>
      </c>
      <c r="IF114" s="39">
        <f t="shared" si="357"/>
        <v>17.732739181323542</v>
      </c>
      <c r="IG114" s="39" t="e">
        <f t="shared" ca="1" si="358"/>
        <v>#NAME?</v>
      </c>
      <c r="II114" s="15">
        <f t="shared" si="372"/>
        <v>95</v>
      </c>
    </row>
    <row r="115" spans="1:243">
      <c r="A115" s="15">
        <f t="shared" si="373"/>
        <v>95</v>
      </c>
      <c r="B115" s="15" t="s">
        <v>194</v>
      </c>
      <c r="C115" s="15" t="s">
        <v>732</v>
      </c>
      <c r="D115" s="15" t="s">
        <v>193</v>
      </c>
      <c r="E115" s="15" t="str">
        <f t="shared" si="306"/>
        <v>E1TN34</v>
      </c>
      <c r="F115" s="15">
        <f t="shared" si="307"/>
        <v>95</v>
      </c>
      <c r="G115" s="15" t="str">
        <f t="shared" si="308"/>
        <v>Eaton Corp PLC</v>
      </c>
      <c r="H115" s="24">
        <v>2.0753199999999999E-3</v>
      </c>
      <c r="I115" s="15" t="e" cm="1">
        <f t="array" aca="1" ref="I115" ca="1">_xll.BDP(C115,"GICS_SECTOR_NAME")</f>
        <v>#NAME?</v>
      </c>
      <c r="J115" s="15" t="e">
        <f t="shared" ca="1" si="309"/>
        <v>#NAME?</v>
      </c>
      <c r="K115" s="46" t="e" cm="1">
        <f t="array" aca="1" ref="K115" ca="1">_xll.BDP(C115,"BEST_PE_RATIO")</f>
        <v>#NAME?</v>
      </c>
      <c r="L115" s="46" t="e" cm="1">
        <f t="array" aca="1" ref="L115" ca="1">_xll.BDP(C115,"px_last")</f>
        <v>#NAME?</v>
      </c>
      <c r="M115" s="15" t="e" cm="1">
        <f t="array" aca="1" ref="M115" ca="1">_xll.BDP(C115,"COUNTRY_FULL_NAME")</f>
        <v>#NAME?</v>
      </c>
      <c r="N115" s="15" t="e" cm="1">
        <f t="array" aca="1" ref="N115" ca="1">_xll.BDP(C115,"px_last")</f>
        <v>#NAME?</v>
      </c>
      <c r="O115" s="15" t="e" cm="1">
        <f t="array" aca="1" ref="O115" ca="1">_xll.BDP(C115,"CRNCY")</f>
        <v>#NAME?</v>
      </c>
      <c r="Q115" s="15" t="e" cm="1">
        <f t="array" aca="1" ref="Q115" ca="1">_xll.BDP(C115,"GICS_SECTOR_NAME")</f>
        <v>#NAME?</v>
      </c>
      <c r="R115" s="15" t="e" cm="1">
        <f t="array" aca="1" ref="R115" ca="1">_xll.BDP(C115,"GICS_INDUSTRY_NAME")</f>
        <v>#NAME?</v>
      </c>
      <c r="S115" s="15" t="e" cm="1">
        <f t="array" aca="1" ref="S115" ca="1">_xll.BDP(C115,"GICS_INDUSTRY_GROUP_NAME")</f>
        <v>#NAME?</v>
      </c>
      <c r="T115" s="15" t="e" cm="1">
        <f t="array" aca="1" ref="T115" ca="1">_xll.BDP(C115,"GICS_SUB_INDUSTRY_NAME")</f>
        <v>#NAME?</v>
      </c>
      <c r="U115" s="15" t="s">
        <v>1521</v>
      </c>
      <c r="V115" s="15">
        <f>_xll.BDH(C115,"SALES_REV_TURN","FY 2009","FY 2009","Currency=USD","Period=FY","BEST_FPERIOD_OVERRIDE=FY","FILING_STATUS=MR","SCALING_FORMAT=MLN","FA_ADJUSTED=Adjusted","Sort=A","Dates=H","DateFormat=P","Fill=—","Direction=H","UseDPDF=Y")</f>
        <v>11873</v>
      </c>
      <c r="W115" s="15">
        <f>_xll.BDH(C115,"SALES_REV_TURN","FY 2019","FY 2019","Currency=USD","Period=FY","BEST_FPERIOD_OVERRIDE=FY","FILING_STATUS=MR","SCALING_FORMAT=MLN","FA_ADJUSTED=Adjusted","Sort=A","Dates=H","DateFormat=P","Fill=—","Direction=H","UseDPDF=Y")</f>
        <v>21390</v>
      </c>
      <c r="X115" s="15">
        <f>_xll.BDH(C115,"SALES_REV_TURN","FY 2020","FY 2020","Currency=USD","Period=FY","BEST_FPERIOD_OVERRIDE=FY","FILING_STATUS=MR","SCALING_FORMAT=MLN","FA_ADJUSTED=Adjusted","Sort=A","Dates=H","DateFormat=P","Fill=—","Direction=H","UseDPDF=Y")</f>
        <v>17858</v>
      </c>
      <c r="Y115" s="15">
        <f>_xll.BDH(C115,"SALES_REV_TURN","FY 2021","FY 2021","Currency=USD","Period=FY","BEST_FPERIOD_OVERRIDE=FY","FILING_STATUS=MR","SCALING_FORMAT=MLN","FA_ADJUSTED=Adjusted","Sort=A","Dates=H","DateFormat=P","Fill=—","Direction=H","UseDPDF=Y")</f>
        <v>19628</v>
      </c>
      <c r="Z115" s="15">
        <f>_xll.BDH(C115,"SALES_REV_TURN","FY 2022","FY 2022","Currency=USD","Period=FY","BEST_FPERIOD_OVERRIDE=FY","FILING_STATUS=MR","SCALING_FORMAT=MLN","FA_ADJUSTED=Adjusted","Sort=A","Dates=H","DateFormat=P","Fill=—","Direction=H","UseDPDF=Y")</f>
        <v>20752</v>
      </c>
      <c r="AA115" s="15" t="e">
        <f ca="1">+_xll.BDP($C115,AA$15,"BEST_FPERIOD_OVERRIDE="&amp;AA$16)</f>
        <v>#NAME?</v>
      </c>
      <c r="AB115" s="15" t="e">
        <f ca="1">+_xll.BDP($C115,AB$15,"BEST_FPERIOD_OVERRIDE="&amp;AB$16)</f>
        <v>#NAME?</v>
      </c>
      <c r="AC115" s="15" t="e">
        <f ca="1">+_xll.BDP($C115,AC$15,"BEST_FPERIOD_OVERRIDE="&amp;AC$16)</f>
        <v>#NAME?</v>
      </c>
      <c r="AD115" s="15" t="e">
        <f ca="1">+_xll.BDP($C115,AD$15,"BEST_FPERIOD_OVERRIDE="&amp;AD$16)</f>
        <v>#NAME?</v>
      </c>
      <c r="AF115" s="25">
        <f t="shared" si="310"/>
        <v>-0.16512388966806923</v>
      </c>
      <c r="AG115" s="25">
        <f t="shared" si="311"/>
        <v>9.9115242468361453E-2</v>
      </c>
      <c r="AH115" s="25">
        <f t="shared" si="312"/>
        <v>5.7265131444874662E-2</v>
      </c>
      <c r="AI115" s="25" t="e">
        <f t="shared" ca="1" si="313"/>
        <v>#NAME?</v>
      </c>
      <c r="AJ115" s="25" t="e">
        <f t="shared" ca="1" si="314"/>
        <v>#NAME?</v>
      </c>
      <c r="AK115" s="25" t="e">
        <f t="shared" ca="1" si="315"/>
        <v>#NAME?</v>
      </c>
      <c r="AL115" s="25" t="e">
        <f t="shared" ca="1" si="359"/>
        <v>#NAME?</v>
      </c>
      <c r="AM115" s="25" t="e">
        <f t="shared" ca="1" si="316"/>
        <v>#NAME?</v>
      </c>
      <c r="AN115" s="25">
        <f t="shared" si="317"/>
        <v>6.0632746657981684E-2</v>
      </c>
      <c r="AP115" s="15">
        <f>_xll.BDH(C115,"EBITDA","FY 2009","FY 2009","Currency=USD","Period=FY","BEST_FPERIOD_OVERRIDE=FY","FILING_STATUS=MR","SCALING_FORMAT=MLN","FA_ADJUSTED=Adjusted","Sort=A","Dates=H","DateFormat=P","Fill=—","Direction=H","UseDPDF=Y")</f>
        <v>1096</v>
      </c>
      <c r="AQ115" s="15">
        <f>_xll.BDH(C115,"EBITDA","FY 2019","FY 2019","Currency=USD","Period=FY","BEST_FPERIOD_OVERRIDE=FY","FILING_STATUS=MR","SCALING_FORMAT=MLN","FA_ADJUSTED=Adjusted","Sort=A","Dates=H","DateFormat=P","Fill=—","Direction=H","UseDPDF=Y")</f>
        <v>4108</v>
      </c>
      <c r="AR115" s="15">
        <f>_xll.BDH(C115,"EBITDA","FY 2020","FY 2020","Currency=USD","Period=FY","BEST_FPERIOD_OVERRIDE=FY","FILING_STATUS=MR","SCALING_FORMAT=MLN","FA_ADJUSTED=Adjusted","Sort=A","Dates=H","DateFormat=P","Fill=—","Direction=H","UseDPDF=Y")</f>
        <v>3487.3544000000002</v>
      </c>
      <c r="AS115" s="15">
        <f>_xll.BDH(C115,"EBITDA","FY 2021","FY 2021","Currency=USD","Period=FY","BEST_FPERIOD_OVERRIDE=FY","FILING_STATUS=MR","SCALING_FORMAT=MLN","FA_ADJUSTED=Adjusted","Sort=A","Dates=H","DateFormat=P","Fill=—","Direction=H","UseDPDF=Y")</f>
        <v>3974</v>
      </c>
      <c r="AT115" s="15">
        <f>_xll.BDH(C115,"EBITDA","FY 2022","FY 2022","Currency=USD","Period=FY","BEST_FPERIOD_OVERRIDE=FY","FILING_STATUS=MR","SCALING_FORMAT=MLN","FA_ADJUSTED=Adjusted","Sort=A","Dates=H","DateFormat=P","Fill=—","Direction=H","UseDPDF=Y")</f>
        <v>4354</v>
      </c>
      <c r="AU115" s="15" t="e">
        <f ca="1">+_xll.BDP($C115,AU$15,"BEST_FPERIOD_OVERRIDE="&amp;AU$16)</f>
        <v>#NAME?</v>
      </c>
      <c r="AV115" s="15" t="e">
        <f ca="1">+_xll.BDP($C115,AV$15,"BEST_FPERIOD_OVERRIDE="&amp;AV$16)</f>
        <v>#NAME?</v>
      </c>
      <c r="AW115" s="15" t="e">
        <f ca="1">+_xll.BDP($C115,AW$15,"BEST_FPERIOD_OVERRIDE="&amp;AW$16)</f>
        <v>#NAME?</v>
      </c>
      <c r="AX115" s="15" t="e">
        <f ca="1">+_xll.BDP($C115,AX$15,"BEST_FPERIOD_OVERRIDE="&amp;AX$16)</f>
        <v>#NAME?</v>
      </c>
      <c r="AZ115" s="25">
        <f t="shared" si="318"/>
        <v>-0.15108218111002913</v>
      </c>
      <c r="BA115" s="25">
        <f t="shared" si="319"/>
        <v>0.13954578290064235</v>
      </c>
      <c r="BB115" s="25">
        <f t="shared" si="320"/>
        <v>9.5621540010065509E-2</v>
      </c>
      <c r="BC115" s="25" t="e">
        <f t="shared" ca="1" si="321"/>
        <v>#NAME?</v>
      </c>
      <c r="BD115" s="25" t="e">
        <f t="shared" ca="1" si="322"/>
        <v>#NAME?</v>
      </c>
      <c r="BE115" s="25" t="e">
        <f t="shared" ca="1" si="323"/>
        <v>#NAME?</v>
      </c>
      <c r="BF115" s="25" t="e">
        <f t="shared" ca="1" si="360"/>
        <v>#NAME?</v>
      </c>
      <c r="BG115" s="25" t="e">
        <f t="shared" ca="1" si="324"/>
        <v>#NAME?</v>
      </c>
      <c r="BH115" s="25">
        <f t="shared" si="325"/>
        <v>0.14125314691791124</v>
      </c>
      <c r="BJ115" s="25">
        <f t="shared" si="326"/>
        <v>0.19205236091631603</v>
      </c>
      <c r="BK115" s="25">
        <f t="shared" si="327"/>
        <v>0.19528247284130362</v>
      </c>
      <c r="BL115" s="25">
        <f t="shared" si="328"/>
        <v>0.20246586509068679</v>
      </c>
      <c r="BM115" s="25">
        <f t="shared" si="329"/>
        <v>0.20981110254433308</v>
      </c>
      <c r="BN115" s="25" t="e">
        <f t="shared" ca="1" si="330"/>
        <v>#NAME?</v>
      </c>
      <c r="BO115" s="25" t="e">
        <f t="shared" ca="1" si="331"/>
        <v>#NAME?</v>
      </c>
      <c r="BP115" s="25" t="e">
        <f t="shared" ca="1" si="331"/>
        <v>#NAME?</v>
      </c>
      <c r="BQ115" s="25" t="e">
        <f t="shared" ca="1" si="332"/>
        <v>#NAME?</v>
      </c>
      <c r="BR115" s="15">
        <f>_xll.BDH(C115,"EARN_FOR_COMMON","FY 2009","FY 2009","Currency=USD","Period=FY","BEST_FPERIOD_OVERRIDE=FY","FILING_STATUS=MR","SCALING_FORMAT=MLN","FA_ADJUSTED=Adjusted","Sort=A","Dates=H","DateFormat=P","Fill=—","Direction=H","UseDPDF=Y")</f>
        <v>437</v>
      </c>
      <c r="BS115" s="15">
        <f>_xll.BDH(C115,"EARN_FOR_COMMON","FY 2019","FY 2019","Currency=USD","Period=FY","BEST_FPERIOD_OVERRIDE=FY","FILING_STATUS=MR","SCALING_FORMAT=MLN","FA_ADJUSTED=Adjusted","Sort=A","Dates=H","DateFormat=P","Fill=—","Direction=H","UseDPDF=Y")</f>
        <v>2385</v>
      </c>
      <c r="BT115" s="15">
        <f>_xll.BDH(C115,"EARN_FOR_COMMON","FY 2020","FY 2020","Currency=USD","Period=FY","BEST_FPERIOD_OVERRIDE=FY","FILING_STATUS=MR","SCALING_FORMAT=MLN","FA_ADJUSTED=Adjusted","Sort=A","Dates=H","DateFormat=P","Fill=—","Direction=H","UseDPDF=Y")</f>
        <v>1760.41</v>
      </c>
      <c r="BU115" s="15">
        <f>_xll.BDH(C115,"EARN_FOR_COMMON","FY 2021","FY 2021","Currency=USD","Period=FY","BEST_FPERIOD_OVERRIDE=FY","FILING_STATUS=MR","SCALING_FORMAT=MLN","FA_ADJUSTED=Adjusted","Sort=A","Dates=H","DateFormat=P","Fill=—","Direction=H","UseDPDF=Y")</f>
        <v>1810.57</v>
      </c>
      <c r="BV115" s="15">
        <f>_xll.BDH(C115,"EARN_FOR_COMMON","FY 2022","FY 2022","Currency=USD","Period=FY","BEST_FPERIOD_OVERRIDE=FY","FILING_STATUS=MR","SCALING_FORMAT=MLN","FA_ADJUSTED=Adjusted","Sort=A","Dates=H","DateFormat=P","Fill=—","Direction=H","UseDPDF=Y")</f>
        <v>2619.04</v>
      </c>
      <c r="BW115" s="15" t="e">
        <f ca="1">+_xll.BDP($C115,BW$15,"BEST_FPERIOD_OVERRIDE="&amp;BW$16)</f>
        <v>#NAME?</v>
      </c>
      <c r="BX115" s="15" t="e">
        <f ca="1">+_xll.BDP($C115,BX$15,"BEST_FPERIOD_OVERRIDE="&amp;BX$16)</f>
        <v>#NAME?</v>
      </c>
      <c r="BY115" s="15" t="e">
        <f ca="1">+_xll.BDP($C115,BY$15,"BEST_FPERIOD_OVERRIDE="&amp;BY$16)</f>
        <v>#NAME?</v>
      </c>
      <c r="BZ115" s="15" t="e">
        <f ca="1">+_xll.BDP($C115,BZ$15,"BEST_FPERIOD_OVERRIDE="&amp;BZ$16)</f>
        <v>#NAME?</v>
      </c>
      <c r="CB115" s="25">
        <f t="shared" si="333"/>
        <v>-0.2618825995807128</v>
      </c>
      <c r="CC115" s="25">
        <f t="shared" si="334"/>
        <v>2.8493362341727169E-2</v>
      </c>
      <c r="CD115" s="25">
        <f t="shared" si="335"/>
        <v>0.4465278890073292</v>
      </c>
      <c r="CE115" s="25" t="e">
        <f t="shared" ca="1" si="336"/>
        <v>#NAME?</v>
      </c>
      <c r="CF115" s="25" t="e">
        <f t="shared" ca="1" si="337"/>
        <v>#NAME?</v>
      </c>
      <c r="CG115" s="25" t="e">
        <f t="shared" ca="1" si="338"/>
        <v>#NAME?</v>
      </c>
      <c r="CH115" s="25" t="e">
        <f t="shared" ca="1" si="361"/>
        <v>#NAME?</v>
      </c>
      <c r="CI115" s="25" t="e">
        <f t="shared" ca="1" si="339"/>
        <v>#NAME?</v>
      </c>
      <c r="CJ115" s="25">
        <f t="shared" si="340"/>
        <v>0.18495182626840334</v>
      </c>
      <c r="CM115" s="25">
        <f t="shared" si="362"/>
        <v>0.11150070126227209</v>
      </c>
      <c r="CN115" s="25">
        <f t="shared" si="363"/>
        <v>9.8578228245044239E-2</v>
      </c>
      <c r="CO115" s="25">
        <f t="shared" si="364"/>
        <v>9.2244242918280012E-2</v>
      </c>
      <c r="CP115" s="25">
        <f t="shared" si="365"/>
        <v>0.12620663068619892</v>
      </c>
      <c r="CQ115" s="25" t="e">
        <f t="shared" ca="1" si="366"/>
        <v>#NAME?</v>
      </c>
      <c r="CR115" s="25" t="e">
        <f t="shared" ca="1" si="367"/>
        <v>#NAME?</v>
      </c>
      <c r="CS115" s="25" t="e">
        <f t="shared" ca="1" si="368"/>
        <v>#NAME?</v>
      </c>
      <c r="CT115" s="15" t="e">
        <f t="shared" ca="1" si="369"/>
        <v>#NAME?</v>
      </c>
      <c r="CU115" s="25">
        <f>_xll.BDH($C115,"RETURN_ON_INV_CAPITAL","FY 2019","FY 2019","Currency=USD","Period=FY","BEST_FPERIOD_OVERRIDE=FY","FILING_STATUS=MR","FA_ADJUSTED=GAAP","Sort=A","Dates=H","DateFormat=P","Fill=—","Direction=H","UseDPDF=Y")/100</f>
        <v>0.100969</v>
      </c>
      <c r="CV115" s="25">
        <f>_xll.BDH($C115,"RETURN_ON_INV_CAPITAL","FY 2020","FY 2020","Currency=USD","Period=FY","BEST_FPERIOD_OVERRIDE=FY","FILING_STATUS=MR","FA_ADJUSTED=GAAP","Sort=A","Dates=H","DateFormat=P","Fill=—","Direction=H","UseDPDF=Y")/100</f>
        <v>7.0289000000000004E-2</v>
      </c>
      <c r="CW115" s="25">
        <f>_xll.BDH($C115,"RETURN_ON_INV_CAPITAL","FY 2021","FY 2021","Currency=USD","Period=FY","BEST_FPERIOD_OVERRIDE=FY","FILING_STATUS=MR","FA_ADJUSTED=GAAP","Sort=A","Dates=H","DateFormat=P","Fill=—","Direction=H","UseDPDF=Y")/100</f>
        <v>9.1234999999999997E-2</v>
      </c>
      <c r="CX115" s="25">
        <f>_xll.BDH(C115,"RETURN_COM_EQY","FY 2022","FY 2022","Currency=USD","Period=FY","BEST_FPERIOD_OVERRIDE=FY","FILING_STATUS=MR","FA_ADJUSTED=GAAP","Sort=A","Dates=H","DateFormat=P","Fill=—","Direction=H","UseDPDF=Y")/100</f>
        <v>0.147205</v>
      </c>
      <c r="CZ115" s="15">
        <f>_xll.BDH($C115,"RETURN_COM_EQY","FY 2019","FY 2019","Currency=USD","Period=FY","BEST_FPERIOD_OVERRIDE=FY","FILING_STATUS=MR","FA_ADJUSTED=GAAP","Sort=A","Dates=H","DateFormat=P","Fill=—","Direction=H","UseDPDF=Y")/100</f>
        <v>0.137376</v>
      </c>
      <c r="DA115" s="15">
        <f>_xll.BDH($C115,"RETURN_COM_EQY","FY 2020","FY 2020","Currency=USD","Period=FY","BEST_FPERIOD_OVERRIDE=FY","FILING_STATUS=MR","FA_ADJUSTED=GAAP","Sort=A","Dates=H","DateFormat=P","Fill=—","Direction=H","UseDPDF=Y")/100</f>
        <v>9.0932999999999986E-2</v>
      </c>
      <c r="DB115" s="15">
        <f>_xll.BDH($C115,"RETURN_COM_EQY","FY 2021","FY 2021","Currency=USD","Period=FY","BEST_FPERIOD_OVERRIDE=FY","FILING_STATUS=MR","FA_ADJUSTED=GAAP","Sort=A","Dates=H","DateFormat=P","Fill=—","Direction=H","UseDPDF=Y")/100</f>
        <v>0.13680899999999999</v>
      </c>
      <c r="DC115" s="25">
        <f>_xll.BDH(C115,"RETURN_COM_EQY","FY 2022","FY 2022","Currency=USD","Period=FY","BEST_FPERIOD_OVERRIDE=FY","FILING_STATUS=MR","FA_ADJUSTED=GAAP","Sort=A","Dates=H","DateFormat=P","Fill=—","Direction=H","UseDPDF=Y")</f>
        <v>14.720499999999999</v>
      </c>
      <c r="DD115" s="15" t="e">
        <f ca="1">(_xll.BDP(C115,"BEST_ROE","best_fperiod_override=23Y"))/100</f>
        <v>#NAME?</v>
      </c>
      <c r="DF115" s="25" t="e">
        <f ca="1">(_xll.BDP($C115,"BEST_DIV_YLD","best_fperiod_override=19Y"))/100</f>
        <v>#NAME?</v>
      </c>
      <c r="DG115" s="25" t="e">
        <f ca="1">(_xll.BDP($C115,"BEST_DIV_YLD","best_fperiod_override=20Y"))/100</f>
        <v>#NAME?</v>
      </c>
      <c r="DH115" s="25" t="e">
        <f ca="1">(_xll.BDP($C115,"BEST_DIV_YLD","best_fperiod_override=21Y"))/100</f>
        <v>#NAME?</v>
      </c>
      <c r="DI115" s="25" t="e">
        <f ca="1">(_xll.BDP($C115,"BEST_DIV_YLD","best_fperiod_override=22Y"))/100</f>
        <v>#NAME?</v>
      </c>
      <c r="DJ115" s="25" t="e">
        <f ca="1">(_xll.BDP($C115,"BEST_DIV_YLD","best_fperiod_override=23Y"))/100</f>
        <v>#NAME?</v>
      </c>
      <c r="DL115" s="48" t="e" cm="1">
        <f t="array" aca="1" ref="DL115" ca="1">_xll.BDP($C115,$DL$12)/1000</f>
        <v>#NAME?</v>
      </c>
      <c r="DM115" s="48" t="e" cm="1">
        <f t="array" aca="1" ref="DM115" ca="1">_xll.BDP($C115,$DL$13)*1000</f>
        <v>#NAME?</v>
      </c>
      <c r="DN115" s="48" t="e">
        <f t="shared" ca="1" si="341"/>
        <v>#NAME?</v>
      </c>
      <c r="DO115" s="48" t="e" cm="1">
        <f t="array" aca="1" ref="DO115" ca="1">_xll.BDP($C115,$DL$15)*1000</f>
        <v>#NAME?</v>
      </c>
      <c r="DQ115" s="15" t="e" cm="1">
        <f t="array" aca="1" ref="DQ115" ca="1">_xll.BDP(C115,"WACC")</f>
        <v>#NAME?</v>
      </c>
      <c r="DR115" s="15" t="e" cm="1">
        <f t="array" aca="1" ref="DR115" ca="1">_xll.BDP(C115,"WACC_COST_EQUITY")</f>
        <v>#NAME?</v>
      </c>
      <c r="DS115" s="15" t="e" cm="1">
        <f t="array" aca="1" ref="DS115" ca="1">_xll.BDP(C115,"WACC_COST_EQUITY")</f>
        <v>#NAME?</v>
      </c>
      <c r="DU115" s="15" t="e" cm="1">
        <f t="array" aca="1" ref="DU115" ca="1">_xll.BDP(C115,"BEST_PE_RATIO")</f>
        <v>#NAME?</v>
      </c>
      <c r="DV115" s="15" t="e" cm="1">
        <f t="array" aca="1" ref="DV115" ca="1">_xll.BDP(C115,"FIVE_YR_AVG_PRICE_EARNINGS")</f>
        <v>#NAME?</v>
      </c>
      <c r="DW115" s="15" t="e" cm="1">
        <f t="array" aca="1" ref="DW115" ca="1">_xll.BDP(C115,"10_YEAR_MOVING_AVERAGE_PE")</f>
        <v>#NAME?</v>
      </c>
      <c r="DY115" s="15" t="e" cm="1">
        <f t="array" aca="1" ref="DY115" ca="1">_xll.BDP(C115,"BEST_CUR_EV_TO_EBITDA")</f>
        <v>#NAME?</v>
      </c>
      <c r="DZ115" s="15" t="e" cm="1">
        <f t="array" aca="1" ref="DZ115" ca="1">_xll.BDP(C115,"FIVE_YEAR_AVG_EV_TO_T12_EBITDA")</f>
        <v>#NAME?</v>
      </c>
      <c r="EB115" s="15" t="e" cm="1">
        <f t="array" aca="1" ref="EB115" ca="1">_xll.BDP(C115,"BEST_PX_BPS_RATIO")</f>
        <v>#NAME?</v>
      </c>
      <c r="EC115" s="15" t="e" cm="1">
        <f t="array" aca="1" ref="EC115" ca="1">_xll.BDP(C115,"FIVE_YEAR_AVG_PRICE_BOOK")</f>
        <v>#NAME?</v>
      </c>
      <c r="ED115" s="15" t="e" cm="1">
        <f t="array" aca="1" ref="ED115" ca="1">_xll.BDP(C115,"EV_TO_T12M_SALES")</f>
        <v>#NAME?</v>
      </c>
      <c r="EE115" s="15" t="e" cm="1">
        <f t="array" aca="1" ref="EE115" ca="1">_xll.BDP(C115,"AVERAGE_EV_TO_T12M_SALES")</f>
        <v>#NAME?</v>
      </c>
      <c r="EF115" s="15" t="e">
        <f ca="1">_xll.BDP(C115,"BEST_CURRENT_EV_BEST_SALES","best_fperiod_override=23Y")</f>
        <v>#NAME?</v>
      </c>
      <c r="EH115" s="15" t="e" cm="1">
        <f t="array" aca="1" ref="EH115" ca="1">_xll.BDP(C115,"CF_FREE_CASH_FLOW")</f>
        <v>#NAME?</v>
      </c>
      <c r="EI115" s="15" t="e" cm="1">
        <f t="array" aca="1" ref="EI115" ca="1">_xll.BDP(C115,"FREE_CASH_FLOW_YIELD")/100</f>
        <v>#NAME?</v>
      </c>
      <c r="EJ115" s="15" t="e" cm="1">
        <f t="array" aca="1" ref="EJ115" ca="1">_xll.BDP(C115,"TRAIL_12M_FREE_CASH_FLOW_PER_SH")</f>
        <v>#NAME?</v>
      </c>
      <c r="EL115" s="15" t="e" cm="1">
        <f t="array" aca="1" ref="EL115" ca="1">_xll.BDP(C115,"CF_CASH_FROM_OPER")</f>
        <v>#NAME?</v>
      </c>
      <c r="EM115" s="15" t="e" cm="1">
        <f t="array" aca="1" ref="EM115" ca="1">_xll.BDP(C115,"CF_CASH_FROM_INV_ACT")</f>
        <v>#NAME?</v>
      </c>
      <c r="EN115" s="15" t="e" cm="1">
        <f t="array" aca="1" ref="EN115" ca="1">_xll.BDP(C115,"CF_CASH_FROM_FNC_ACT")</f>
        <v>#NAME?</v>
      </c>
      <c r="EP115" s="15" t="e" cm="1">
        <f t="array" aca="1" ref="EP115" ca="1">_xll.BDP(C115,"TOT_ANALYST_REC")</f>
        <v>#NAME?</v>
      </c>
      <c r="EQ115" s="15" t="e" cm="1">
        <f t="array" aca="1" ref="EQ115" ca="1">_xll.BDP(C115,"TOT_BUY_REC")</f>
        <v>#NAME?</v>
      </c>
      <c r="ER115" s="15" t="e" cm="1">
        <f t="array" aca="1" ref="ER115" ca="1">_xll.BDP(C115,"TOT_HOLD_REC")</f>
        <v>#NAME?</v>
      </c>
      <c r="ES115" s="15" t="e" cm="1">
        <f t="array" aca="1" ref="ES115" ca="1">_xll.BDP(C115,"TOT_SELL_REC")</f>
        <v>#NAME?</v>
      </c>
      <c r="ET115" s="15" t="e" cm="1">
        <f t="array" aca="1" ref="ET115" ca="1">_xll.BDP(C115,"EQY_REC_CONS")</f>
        <v>#NAME?</v>
      </c>
      <c r="EV115" s="15" t="e" cm="1">
        <f t="array" aca="1" ref="EV115" ca="1">_xll.BDP(C115,"BEST_TARGET_HI")</f>
        <v>#NAME?</v>
      </c>
      <c r="EW115" s="15" t="e" cm="1">
        <f t="array" aca="1" ref="EW115" ca="1">_xll.BDP(C115,"BEST_TARGET_LO")</f>
        <v>#NAME?</v>
      </c>
      <c r="EX115" s="15" t="e" cm="1">
        <f t="array" aca="1" ref="EX115" ca="1">_xll.BDP(C115,"BEST_TARGET_MEDIAN")</f>
        <v>#NAME?</v>
      </c>
      <c r="EZ115" s="15" t="e" cm="1">
        <f t="array" aca="1" ref="EZ115" ca="1">_xll.BDP(C115,"BEST_TARGET_1WK_CHG")</f>
        <v>#NAME?</v>
      </c>
      <c r="FA115" s="15" t="e" cm="1">
        <f t="array" aca="1" ref="FA115" ca="1">_xll.BDP(C115,"BEST_TARGET_4WK_CHG")</f>
        <v>#NAME?</v>
      </c>
      <c r="FB115" s="15" t="e" cm="1">
        <f t="array" aca="1" ref="FB115" ca="1">_xll.BDP(C115,"BEST_TARGET_3MO_CHG")</f>
        <v>#NAME?</v>
      </c>
      <c r="FC115" s="15" t="e" cm="1">
        <f t="array" aca="1" ref="FC115" ca="1">_xll.BDP(C115,"BEST_TARGET_6MO_CHG")</f>
        <v>#NAME?</v>
      </c>
      <c r="FE115" s="15" t="e" cm="1">
        <f t="array" aca="1" ref="FE115" ca="1">_xll.BDP(C115,"ANNOUNCEMENT_DT")</f>
        <v>#NAME?</v>
      </c>
      <c r="FF115" s="15" t="e" cm="1">
        <f t="array" aca="1" ref="FF115" ca="1">_xll.BDP(C115,"EXPECTED_REPORT_DT")</f>
        <v>#NAME?</v>
      </c>
      <c r="FG115" s="15" t="e" cm="1">
        <f t="array" aca="1" ref="FG115" ca="1">_xll.BDP(C115,"EARNINGS_RELATED_IMPLIED_MOVE")</f>
        <v>#NAME?</v>
      </c>
      <c r="FI115" s="15" t="e" cm="1">
        <f t="array" aca="1" ref="FI115" ca="1">_xll.BDP(C115,"SALES_SURPRISE_LAST_QTR")</f>
        <v>#NAME?</v>
      </c>
      <c r="FJ115" s="15" t="e" cm="1">
        <f t="array" aca="1" ref="FJ115" ca="1">_xll.BDP(C115,"EPS_SURPRISE_LAST_QTR")</f>
        <v>#NAME?</v>
      </c>
      <c r="FL115" s="15" t="e">
        <f ca="1">(_xll.BDP(C115,"VOLUME_AVG_5D"))/1000</f>
        <v>#NAME?</v>
      </c>
      <c r="FM115" s="15" t="e">
        <f ca="1">(_xll.BDP(C115,"VOLUME_AVG_3M"))/1000</f>
        <v>#NAME?</v>
      </c>
      <c r="FN115" s="15" t="e">
        <f ca="1">(_xll.BDP(C115,"VOLUME_AVG_6M"))/1000</f>
        <v>#NAME?</v>
      </c>
      <c r="FP115" s="15" t="e" cm="1">
        <f t="array" aca="1" ref="FP115" ca="1">_xll.BDP(C115,"CIE_DES")</f>
        <v>#NAME?</v>
      </c>
      <c r="FQ115" s="15" t="s">
        <v>940</v>
      </c>
      <c r="FS115" s="15" t="e" cm="1">
        <f t="array" aca="1" ref="FS115" ca="1">_xll.BDP(C115,"HIGH_52WEEK")</f>
        <v>#NAME?</v>
      </c>
      <c r="FT115" s="15" t="e" cm="1">
        <f t="array" aca="1" ref="FT115" ca="1">_xll.BDP(C115,"LOW_52WEEK")</f>
        <v>#NAME?</v>
      </c>
      <c r="FV115" s="15" t="e" cm="1">
        <f t="array" aca="1" ref="FV115" ca="1">_xll.BDP(C115,"CHG_PCT_WTD")</f>
        <v>#NAME?</v>
      </c>
      <c r="FW115" s="15" t="e" cm="1">
        <f t="array" aca="1" ref="FW115" ca="1">_xll.BDP(C115,"CHG_PCT_MTD")</f>
        <v>#NAME?</v>
      </c>
      <c r="FX115" s="15" t="e" cm="1">
        <f t="array" aca="1" ref="FX115" ca="1">_xll.BDP(C115,"CHG_PCT_YTD")</f>
        <v>#NAME?</v>
      </c>
      <c r="FY115" s="15" t="e" cm="1">
        <f t="array" aca="1" ref="FY115" ca="1">_xll.BDP(C115,"CHG_PCT_1YR")</f>
        <v>#NAME?</v>
      </c>
      <c r="GA115" s="15" t="e">
        <f ca="1">_xll.BDP($C115,"BEST_NET_DEBT","best_fperiod_override=19Y")</f>
        <v>#NAME?</v>
      </c>
      <c r="GB115" s="15" t="e">
        <f ca="1">_xll.BDP($C115,"BEST_NET_DEBT","best_fperiod_override=20Y")</f>
        <v>#NAME?</v>
      </c>
      <c r="GC115" s="15" t="e">
        <f ca="1">_xll.BDP($C115,"BEST_NET_DEBT","best_fperiod_override=21Y")</f>
        <v>#NAME?</v>
      </c>
      <c r="GD115" s="15" t="e">
        <f ca="1">_xll.BDP($C115,"BEST_NET_DEBT","best_fperiod_override=22Y")</f>
        <v>#NAME?</v>
      </c>
      <c r="GE115" s="15" t="e">
        <f ca="1">_xll.BDP($C115,"BEST_NET_DEBT","best_fperiod_override=23Y")</f>
        <v>#NAME?</v>
      </c>
      <c r="GG115" s="15" t="e">
        <f t="shared" ca="1" si="342"/>
        <v>#NAME?</v>
      </c>
      <c r="GH115" s="15" t="e">
        <f t="shared" ca="1" si="343"/>
        <v>#NAME?</v>
      </c>
      <c r="GI115" s="15" t="e">
        <f t="shared" ca="1" si="344"/>
        <v>#NAME?</v>
      </c>
      <c r="GJ115" s="15" t="e">
        <f t="shared" ca="1" si="345"/>
        <v>#NAME?</v>
      </c>
      <c r="GK115" s="15" t="e">
        <f t="shared" ca="1" si="346"/>
        <v>#NAME?</v>
      </c>
      <c r="GM115" s="15" t="e" cm="1">
        <f t="array" aca="1" ref="GM115" ca="1">_xll.BDP(C115,"NET_DEBT_TO_EBITDA")</f>
        <v>#NAME?</v>
      </c>
      <c r="GN115" s="15" t="e" cm="1">
        <f t="array" aca="1" ref="GN115" ca="1">_xll.BDP(C115,"EBIT_TO_INT_EXP")</f>
        <v>#NAME?</v>
      </c>
      <c r="GO115" s="15" t="e" cm="1">
        <f t="array" aca="1" ref="GO115" ca="1">_xll.BDP(C115,"TOT_DEBT_TO_TOT_EQY")</f>
        <v>#NAME?</v>
      </c>
      <c r="GP115" s="15" t="e" cm="1">
        <f t="array" aca="1" ref="GP115" ca="1">_xll.BDP(C115,"TOT_DEBT_TO_TOT_ASSET")</f>
        <v>#NAME?</v>
      </c>
      <c r="GQ115" s="15" t="e" cm="1">
        <f t="array" aca="1" ref="GQ115" ca="1">_xll.BDP(C115,"ALTMAN_Z_SCORE")</f>
        <v>#NAME?</v>
      </c>
      <c r="GR115" s="15" t="e" cm="1">
        <f t="array" aca="1" ref="GR115" ca="1">_xll.BDP(C115,"CASH_%_CURRENT_MARKET_CAP")</f>
        <v>#NAME?</v>
      </c>
      <c r="GS115" s="15" t="e" cm="1">
        <f t="array" aca="1" ref="GS115" ca="1">_xll.BDP(C115,"CASH_TO_TOT_ASSET")</f>
        <v>#NAME?</v>
      </c>
      <c r="GU115" s="15" t="e" cm="1">
        <f t="array" aca="1" ref="GU115" ca="1">_xll.BDP(C115,"BOARD_SIZE")</f>
        <v>#NAME?</v>
      </c>
      <c r="GV115" s="15" t="e" cm="1">
        <f t="array" aca="1" ref="GV115" ca="1">_xll.BDP(C115,"PCT_INDEPENDENT_DIRECTORS")</f>
        <v>#NAME?</v>
      </c>
      <c r="GW115" s="15" t="e" cm="1">
        <f t="array" aca="1" ref="GW115" ca="1">_xll.BDP(C115,"BOARD_MEETING_ATTENDANCE_PCT")</f>
        <v>#NAME?</v>
      </c>
      <c r="GX115" s="15" t="e" cm="1">
        <f t="array" aca="1" ref="GX115" ca="1">_xll.BDP(C115,"BOARD_MEETINGS_PER_YR")</f>
        <v>#NAME?</v>
      </c>
      <c r="GY115" s="15" t="e" cm="1">
        <f t="array" aca="1" ref="GY115" ca="1">_xll.BDP(C115,"NUMBER_OF_WOMEN_ON_BOARD")</f>
        <v>#NAME?</v>
      </c>
      <c r="GZ115" s="15" t="e" cm="1">
        <f t="array" aca="1" ref="GZ115" ca="1">_xll.BDP(C115,"BOARD_AVERAGE_TENURE")</f>
        <v>#NAME?</v>
      </c>
      <c r="HA115" s="15" t="e" cm="1">
        <f t="array" aca="1" ref="HA115" ca="1">_xll.BDP(C115,"BOARD_AVERAGE_AGE")</f>
        <v>#NAME?</v>
      </c>
      <c r="HC115" s="15" t="e" cm="1">
        <f t="array" aca="1" ref="HC115" ca="1">_xll.BDP(C115,"TOT_COMP_AW_TO_CEO_&amp;_EQUIV")</f>
        <v>#NAME?</v>
      </c>
      <c r="HD115" s="15" t="e" cm="1">
        <f t="array" aca="1" ref="HD115" ca="1">_xll.BDP(C115,"TOT_COMPENSATION_AW_TO_EXECS")</f>
        <v>#NAME?</v>
      </c>
      <c r="HE115" s="15" t="e" cm="1">
        <f t="array" aca="1" ref="HE115" ca="1">_xll.BDP(C115,"CF_STOCK_BASED_COMPENSATION")</f>
        <v>#NAME?</v>
      </c>
      <c r="HF115" s="15" t="e" cm="1">
        <f t="array" aca="1" ref="HF115" ca="1">_xll.BDP(C115,"AVERAGE_BOD_TOTAL_COMPENSATION")</f>
        <v>#NAME?</v>
      </c>
      <c r="HH115" s="15" t="e" cm="1">
        <f t="array" aca="1" ref="HH115" ca="1">_xll.BDP(C115,"ISS_QUALITYSCORE")</f>
        <v>#NAME?</v>
      </c>
      <c r="HK115" s="15" t="e" cm="1">
        <f t="array" aca="1" ref="HK115" ca="1">_xll.BDP(C115,"EQY_SH_OUT")</f>
        <v>#NAME?</v>
      </c>
      <c r="HL115" s="15" t="e">
        <f t="shared" ca="1" si="347"/>
        <v>#NAME?</v>
      </c>
      <c r="HN115" s="15">
        <v>8.5</v>
      </c>
      <c r="HO115" s="15">
        <v>2</v>
      </c>
      <c r="HP115" s="39" t="e">
        <f t="shared" ca="1" si="348"/>
        <v>#NAME?</v>
      </c>
      <c r="HQ115" s="15" t="e">
        <f t="shared" ca="1" si="349"/>
        <v>#NAME?</v>
      </c>
      <c r="HS115" s="15" t="e">
        <f t="shared" ca="1" si="370"/>
        <v>#NAME?</v>
      </c>
      <c r="HU115" s="15" t="e">
        <f t="shared" ca="1" si="350"/>
        <v>#NAME?</v>
      </c>
      <c r="HW115" s="15" t="e">
        <f t="shared" ca="1" si="371"/>
        <v>#NAME?</v>
      </c>
      <c r="HY115" s="39" t="e">
        <f t="shared" ca="1" si="351"/>
        <v>#NAME?</v>
      </c>
      <c r="IA115" s="15" t="e">
        <f t="shared" ca="1" si="352"/>
        <v>#NAME?</v>
      </c>
      <c r="IB115" s="15" t="e">
        <f t="shared" ca="1" si="353"/>
        <v>#NAME?</v>
      </c>
      <c r="IC115" s="15" t="e">
        <f t="shared" ca="1" si="354"/>
        <v>#NAME?</v>
      </c>
      <c r="ID115" s="15" t="e">
        <f t="shared" ca="1" si="355"/>
        <v>#NAME?</v>
      </c>
      <c r="IE115" s="39" t="e">
        <f t="shared" ca="1" si="356"/>
        <v>#NAME?</v>
      </c>
      <c r="IF115" s="39">
        <f t="shared" si="357"/>
        <v>18.495182626840332</v>
      </c>
      <c r="IG115" s="39" t="e">
        <f t="shared" ca="1" si="358"/>
        <v>#NAME?</v>
      </c>
      <c r="II115" s="15">
        <f t="shared" si="372"/>
        <v>96</v>
      </c>
    </row>
    <row r="116" spans="1:243">
      <c r="A116" s="15">
        <f t="shared" si="373"/>
        <v>96</v>
      </c>
      <c r="B116" s="15" t="s">
        <v>196</v>
      </c>
      <c r="C116" s="15" t="s">
        <v>580</v>
      </c>
      <c r="D116" s="15" t="s">
        <v>195</v>
      </c>
      <c r="E116" s="15" t="str">
        <f t="shared" si="306"/>
        <v>EAIN34</v>
      </c>
      <c r="F116" s="15">
        <f t="shared" si="307"/>
        <v>96</v>
      </c>
      <c r="G116" s="15" t="str">
        <f t="shared" si="308"/>
        <v>Electronic Arts Inc</v>
      </c>
      <c r="H116" s="24">
        <v>1.2048599999999999E-3</v>
      </c>
      <c r="I116" s="15" t="e" cm="1">
        <f t="array" aca="1" ref="I116" ca="1">_xll.BDP(C116,"GICS_SECTOR_NAME")</f>
        <v>#NAME?</v>
      </c>
      <c r="J116" s="15" t="e">
        <f t="shared" ca="1" si="309"/>
        <v>#NAME?</v>
      </c>
      <c r="K116" s="46" t="e" cm="1">
        <f t="array" aca="1" ref="K116" ca="1">_xll.BDP(C116,"BEST_PE_RATIO")</f>
        <v>#NAME?</v>
      </c>
      <c r="L116" s="46" t="e" cm="1">
        <f t="array" aca="1" ref="L116" ca="1">_xll.BDP(C116,"px_last")</f>
        <v>#NAME?</v>
      </c>
      <c r="M116" s="15" t="e" cm="1">
        <f t="array" aca="1" ref="M116" ca="1">_xll.BDP(C116,"COUNTRY_FULL_NAME")</f>
        <v>#NAME?</v>
      </c>
      <c r="N116" s="15" t="e" cm="1">
        <f t="array" aca="1" ref="N116" ca="1">_xll.BDP(C116,"px_last")</f>
        <v>#NAME?</v>
      </c>
      <c r="O116" s="15" t="e" cm="1">
        <f t="array" aca="1" ref="O116" ca="1">_xll.BDP(C116,"CRNCY")</f>
        <v>#NAME?</v>
      </c>
      <c r="Q116" s="15" t="e" cm="1">
        <f t="array" aca="1" ref="Q116" ca="1">_xll.BDP(C116,"GICS_SECTOR_NAME")</f>
        <v>#NAME?</v>
      </c>
      <c r="R116" s="15" t="e" cm="1">
        <f t="array" aca="1" ref="R116" ca="1">_xll.BDP(C116,"GICS_INDUSTRY_NAME")</f>
        <v>#NAME?</v>
      </c>
      <c r="S116" s="15" t="e" cm="1">
        <f t="array" aca="1" ref="S116" ca="1">_xll.BDP(C116,"GICS_INDUSTRY_GROUP_NAME")</f>
        <v>#NAME?</v>
      </c>
      <c r="T116" s="15" t="e" cm="1">
        <f t="array" aca="1" ref="T116" ca="1">_xll.BDP(C116,"GICS_SUB_INDUSTRY_NAME")</f>
        <v>#NAME?</v>
      </c>
      <c r="U116" s="15" t="s">
        <v>1521</v>
      </c>
      <c r="V116" s="15">
        <f>_xll.BDH(C116,"SALES_REV_TURN","FY 2009","FY 2009","Currency=USD","Period=FY","BEST_FPERIOD_OVERRIDE=FY","FILING_STATUS=MR","SCALING_FORMAT=MLN","FA_ADJUSTED=Adjusted","Sort=A","Dates=H","DateFormat=P","Fill=—","Direction=H","UseDPDF=Y")</f>
        <v>4212</v>
      </c>
      <c r="W116" s="15">
        <f>_xll.BDH(C116,"SALES_REV_TURN","FY 2019","FY 2019","Currency=USD","Period=FY","BEST_FPERIOD_OVERRIDE=FY","FILING_STATUS=MR","SCALING_FORMAT=MLN","FA_ADJUSTED=Adjusted","Sort=A","Dates=H","DateFormat=P","Fill=—","Direction=H","UseDPDF=Y")</f>
        <v>4950</v>
      </c>
      <c r="X116" s="15">
        <f>_xll.BDH(C116,"SALES_REV_TURN","FY 2020","FY 2020","Currency=USD","Period=FY","BEST_FPERIOD_OVERRIDE=FY","FILING_STATUS=MR","SCALING_FORMAT=MLN","FA_ADJUSTED=Adjusted","Sort=A","Dates=H","DateFormat=P","Fill=—","Direction=H","UseDPDF=Y")</f>
        <v>5537</v>
      </c>
      <c r="Y116" s="15">
        <f>_xll.BDH(C116,"SALES_REV_TURN","FY 2021","FY 2021","Currency=USD","Period=FY","BEST_FPERIOD_OVERRIDE=FY","FILING_STATUS=MR","SCALING_FORMAT=MLN","FA_ADJUSTED=Adjusted","Sort=A","Dates=H","DateFormat=P","Fill=—","Direction=H","UseDPDF=Y")</f>
        <v>5629</v>
      </c>
      <c r="Z116" s="15">
        <f>_xll.BDH(C116,"SALES_REV_TURN","FY 2022","FY 2022","Currency=USD","Period=FY","BEST_FPERIOD_OVERRIDE=FY","FILING_STATUS=MR","SCALING_FORMAT=MLN","FA_ADJUSTED=Adjusted","Sort=A","Dates=H","DateFormat=P","Fill=—","Direction=H","UseDPDF=Y")</f>
        <v>6991</v>
      </c>
      <c r="AA116" s="15" t="e">
        <f ca="1">+_xll.BDP($C116,AA$15,"BEST_FPERIOD_OVERRIDE="&amp;AA$16)</f>
        <v>#NAME?</v>
      </c>
      <c r="AB116" s="15" t="e">
        <f ca="1">+_xll.BDP($C116,AB$15,"BEST_FPERIOD_OVERRIDE="&amp;AB$16)</f>
        <v>#NAME?</v>
      </c>
      <c r="AC116" s="15" t="e">
        <f ca="1">+_xll.BDP($C116,AC$15,"BEST_FPERIOD_OVERRIDE="&amp;AC$16)</f>
        <v>#NAME?</v>
      </c>
      <c r="AD116" s="15" t="e">
        <f ca="1">+_xll.BDP($C116,AD$15,"BEST_FPERIOD_OVERRIDE="&amp;AD$16)</f>
        <v>#NAME?</v>
      </c>
      <c r="AF116" s="25">
        <f t="shared" si="310"/>
        <v>0.11858585858585857</v>
      </c>
      <c r="AG116" s="25">
        <f t="shared" si="311"/>
        <v>1.6615495755824439E-2</v>
      </c>
      <c r="AH116" s="25">
        <f t="shared" si="312"/>
        <v>0.24196127198436668</v>
      </c>
      <c r="AI116" s="25" t="e">
        <f t="shared" ca="1" si="313"/>
        <v>#NAME?</v>
      </c>
      <c r="AJ116" s="25" t="e">
        <f t="shared" ca="1" si="314"/>
        <v>#NAME?</v>
      </c>
      <c r="AK116" s="25" t="e">
        <f t="shared" ca="1" si="315"/>
        <v>#NAME?</v>
      </c>
      <c r="AL116" s="25" t="e">
        <f t="shared" ca="1" si="359"/>
        <v>#NAME?</v>
      </c>
      <c r="AM116" s="25" t="e">
        <f t="shared" ca="1" si="316"/>
        <v>#NAME?</v>
      </c>
      <c r="AN116" s="25">
        <f t="shared" si="317"/>
        <v>1.6276032950140573E-2</v>
      </c>
      <c r="AP116" s="15">
        <f>_xll.BDH(C116,"EBITDA","FY 2009","FY 2009","Currency=USD","Period=FY","BEST_FPERIOD_OVERRIDE=FY","FILING_STATUS=MR","SCALING_FORMAT=MLN","FA_ADJUSTED=Adjusted","Sort=A","Dates=H","DateFormat=P","Fill=—","Direction=H","UseDPDF=Y")</f>
        <v>-74</v>
      </c>
      <c r="AQ116" s="15">
        <f>_xll.BDH(C116,"EBITDA","FY 2019","FY 2019","Currency=USD","Period=FY","BEST_FPERIOD_OVERRIDE=FY","FILING_STATUS=MR","SCALING_FORMAT=MLN","FA_ADJUSTED=Adjusted","Sort=A","Dates=H","DateFormat=P","Fill=—","Direction=H","UseDPDF=Y")</f>
        <v>1182</v>
      </c>
      <c r="AR116" s="15">
        <f>_xll.BDH(C116,"EBITDA","FY 2020","FY 2020","Currency=USD","Period=FY","BEST_FPERIOD_OVERRIDE=FY","FILING_STATUS=MR","SCALING_FORMAT=MLN","FA_ADJUSTED=Adjusted","Sort=A","Dates=H","DateFormat=P","Fill=—","Direction=H","UseDPDF=Y")</f>
        <v>1704</v>
      </c>
      <c r="AS116" s="15">
        <f>_xll.BDH(C116,"EBITDA","FY 2021","FY 2021","Currency=USD","Period=FY","BEST_FPERIOD_OVERRIDE=FY","FILING_STATUS=MR","SCALING_FORMAT=MLN","FA_ADJUSTED=Adjusted","Sort=A","Dates=H","DateFormat=P","Fill=—","Direction=H","UseDPDF=Y")</f>
        <v>1348</v>
      </c>
      <c r="AT116" s="15">
        <f>_xll.BDH(C116,"EBITDA","FY 2022","FY 2022","Currency=USD","Period=FY","BEST_FPERIOD_OVERRIDE=FY","FILING_STATUS=MR","SCALING_FORMAT=MLN","FA_ADJUSTED=Adjusted","Sort=A","Dates=H","DateFormat=P","Fill=—","Direction=H","UseDPDF=Y")</f>
        <v>2029</v>
      </c>
      <c r="AU116" s="15" t="e">
        <f ca="1">+_xll.BDP($C116,AU$15,"BEST_FPERIOD_OVERRIDE="&amp;AU$16)</f>
        <v>#NAME?</v>
      </c>
      <c r="AV116" s="15" t="e">
        <f ca="1">+_xll.BDP($C116,AV$15,"BEST_FPERIOD_OVERRIDE="&amp;AV$16)</f>
        <v>#NAME?</v>
      </c>
      <c r="AW116" s="15" t="e">
        <f ca="1">+_xll.BDP($C116,AW$15,"BEST_FPERIOD_OVERRIDE="&amp;AW$16)</f>
        <v>#NAME?</v>
      </c>
      <c r="AX116" s="15" t="e">
        <f ca="1">+_xll.BDP($C116,AX$15,"BEST_FPERIOD_OVERRIDE="&amp;AX$16)</f>
        <v>#NAME?</v>
      </c>
      <c r="AZ116" s="25">
        <f t="shared" si="318"/>
        <v>0.44162436548223361</v>
      </c>
      <c r="BA116" s="25">
        <f t="shared" si="319"/>
        <v>-0.20892018779342725</v>
      </c>
      <c r="BB116" s="25">
        <f t="shared" si="320"/>
        <v>0.50519287833827886</v>
      </c>
      <c r="BC116" s="25" t="e">
        <f t="shared" ca="1" si="321"/>
        <v>#NAME?</v>
      </c>
      <c r="BD116" s="25" t="e">
        <f t="shared" ca="1" si="322"/>
        <v>#NAME?</v>
      </c>
      <c r="BE116" s="25" t="e">
        <f t="shared" ca="1" si="323"/>
        <v>#NAME?</v>
      </c>
      <c r="BF116" s="25" t="e">
        <f t="shared" ca="1" si="360"/>
        <v>#NAME?</v>
      </c>
      <c r="BG116" s="25" t="e">
        <f t="shared" ca="1" si="324"/>
        <v>#NAME?</v>
      </c>
      <c r="BH116" s="25" t="e">
        <f t="shared" si="325"/>
        <v>#NUM!</v>
      </c>
      <c r="BJ116" s="25">
        <f t="shared" si="326"/>
        <v>0.2387878787878788</v>
      </c>
      <c r="BK116" s="25">
        <f t="shared" si="327"/>
        <v>0.30774787791222685</v>
      </c>
      <c r="BL116" s="25">
        <f t="shared" si="328"/>
        <v>0.23947415171433648</v>
      </c>
      <c r="BM116" s="25">
        <f t="shared" si="329"/>
        <v>0.29023029609497925</v>
      </c>
      <c r="BN116" s="25" t="e">
        <f t="shared" ca="1" si="330"/>
        <v>#NAME?</v>
      </c>
      <c r="BO116" s="25" t="e">
        <f t="shared" ca="1" si="331"/>
        <v>#NAME?</v>
      </c>
      <c r="BP116" s="25" t="e">
        <f t="shared" ca="1" si="331"/>
        <v>#NAME?</v>
      </c>
      <c r="BQ116" s="25" t="e">
        <f t="shared" ca="1" si="332"/>
        <v>#NAME?</v>
      </c>
      <c r="BR116" s="15">
        <f>_xll.BDH(C116,"EARN_FOR_COMMON","FY 2009","FY 2009","Currency=USD","Period=FY","BEST_FPERIOD_OVERRIDE=FY","FILING_STATUS=MR","SCALING_FORMAT=MLN","FA_ADJUSTED=Adjusted","Sort=A","Dates=H","DateFormat=P","Fill=—","Direction=H","UseDPDF=Y")</f>
        <v>-558.15</v>
      </c>
      <c r="BS116" s="15">
        <f>_xll.BDH(C116,"EARN_FOR_COMMON","FY 2019","FY 2019","Currency=USD","Period=FY","BEST_FPERIOD_OVERRIDE=FY","FILING_STATUS=MR","SCALING_FORMAT=MLN","FA_ADJUSTED=Adjusted","Sort=A","Dates=H","DateFormat=P","Fill=—","Direction=H","UseDPDF=Y")</f>
        <v>1051.3900000000001</v>
      </c>
      <c r="BT116" s="15">
        <f>_xll.BDH(C116,"EARN_FOR_COMMON","FY 2020","FY 2020","Currency=USD","Period=FY","BEST_FPERIOD_OVERRIDE=FY","FILING_STATUS=MR","SCALING_FORMAT=MLN","FA_ADJUSTED=Adjusted","Sort=A","Dates=H","DateFormat=P","Fill=—","Direction=H","UseDPDF=Y")</f>
        <v>3069.81</v>
      </c>
      <c r="BU116" s="15">
        <f>_xll.BDH(C116,"EARN_FOR_COMMON","FY 2021","FY 2021","Currency=USD","Period=FY","BEST_FPERIOD_OVERRIDE=FY","FILING_STATUS=MR","SCALING_FORMAT=MLN","FA_ADJUSTED=Adjusted","Sort=A","Dates=H","DateFormat=P","Fill=—","Direction=H","UseDPDF=Y")</f>
        <v>863.86</v>
      </c>
      <c r="BV116" s="15">
        <f>_xll.BDH(C116,"EARN_FOR_COMMON","FY 2022","FY 2022","Currency=USD","Period=FY","BEST_FPERIOD_OVERRIDE=FY","FILING_STATUS=MR","SCALING_FORMAT=MLN","FA_ADJUSTED=Adjusted","Sort=A","Dates=H","DateFormat=P","Fill=—","Direction=H","UseDPDF=Y")</f>
        <v>1038.6400000000001</v>
      </c>
      <c r="BW116" s="15" t="e">
        <f ca="1">+_xll.BDP($C116,BW$15,"BEST_FPERIOD_OVERRIDE="&amp;BW$16)</f>
        <v>#NAME?</v>
      </c>
      <c r="BX116" s="15" t="e">
        <f ca="1">+_xll.BDP($C116,BX$15,"BEST_FPERIOD_OVERRIDE="&amp;BX$16)</f>
        <v>#NAME?</v>
      </c>
      <c r="BY116" s="15" t="e">
        <f ca="1">+_xll.BDP($C116,BY$15,"BEST_FPERIOD_OVERRIDE="&amp;BY$16)</f>
        <v>#NAME?</v>
      </c>
      <c r="BZ116" s="15" t="e">
        <f ca="1">+_xll.BDP($C116,BZ$15,"BEST_FPERIOD_OVERRIDE="&amp;BZ$16)</f>
        <v>#NAME?</v>
      </c>
      <c r="CB116" s="25">
        <f t="shared" si="333"/>
        <v>1.9197633608841627</v>
      </c>
      <c r="CC116" s="25">
        <f t="shared" si="334"/>
        <v>-0.71859496190317973</v>
      </c>
      <c r="CD116" s="25">
        <f t="shared" si="335"/>
        <v>0.20232445072118166</v>
      </c>
      <c r="CE116" s="25" t="e">
        <f t="shared" ca="1" si="336"/>
        <v>#NAME?</v>
      </c>
      <c r="CF116" s="25" t="e">
        <f t="shared" ca="1" si="337"/>
        <v>#NAME?</v>
      </c>
      <c r="CG116" s="25" t="e">
        <f t="shared" ca="1" si="338"/>
        <v>#NAME?</v>
      </c>
      <c r="CH116" s="25" t="e">
        <f t="shared" ca="1" si="361"/>
        <v>#NAME?</v>
      </c>
      <c r="CI116" s="25" t="e">
        <f t="shared" ca="1" si="339"/>
        <v>#NAME?</v>
      </c>
      <c r="CJ116" s="25" t="e">
        <f t="shared" si="340"/>
        <v>#NUM!</v>
      </c>
      <c r="CM116" s="25">
        <f t="shared" si="362"/>
        <v>0.21240202020202023</v>
      </c>
      <c r="CN116" s="25">
        <f t="shared" si="363"/>
        <v>0.55441755463247244</v>
      </c>
      <c r="CO116" s="25">
        <f t="shared" si="364"/>
        <v>0.15346597974773496</v>
      </c>
      <c r="CP116" s="25">
        <f t="shared" si="365"/>
        <v>0.14856815906165072</v>
      </c>
      <c r="CQ116" s="25" t="e">
        <f t="shared" ca="1" si="366"/>
        <v>#NAME?</v>
      </c>
      <c r="CR116" s="25" t="e">
        <f t="shared" ca="1" si="367"/>
        <v>#NAME?</v>
      </c>
      <c r="CS116" s="25" t="e">
        <f t="shared" ca="1" si="368"/>
        <v>#NAME?</v>
      </c>
      <c r="CT116" s="15" t="e">
        <f t="shared" ca="1" si="369"/>
        <v>#NAME?</v>
      </c>
      <c r="CU116" s="25">
        <f>_xll.BDH($C116,"RETURN_ON_INV_CAPITAL","FY 2019","FY 2019","Currency=USD","Period=FY","BEST_FPERIOD_OVERRIDE=FY","FILING_STATUS=MR","FA_ADJUSTED=GAAP","Sort=A","Dates=H","DateFormat=P","Fill=—","Direction=H","UseDPDF=Y")/100</f>
        <v>0.15718799999999999</v>
      </c>
      <c r="CV116" s="25">
        <f>_xll.BDH($C116,"RETURN_ON_INV_CAPITAL","FY 2020","FY 2020","Currency=USD","Period=FY","BEST_FPERIOD_OVERRIDE=FY","FILING_STATUS=MR","FA_ADJUSTED=GAAP","Sort=A","Dates=H","DateFormat=P","Fill=—","Direction=H","UseDPDF=Y")/100</f>
        <v>0.45692900000000003</v>
      </c>
      <c r="CW116" s="25">
        <f>_xll.BDH($C116,"RETURN_ON_INV_CAPITAL","FY 2021","FY 2021","Currency=USD","Period=FY","BEST_FPERIOD_OVERRIDE=FY","FILING_STATUS=MR","FA_ADJUSTED=GAAP","Sort=A","Dates=H","DateFormat=P","Fill=—","Direction=H","UseDPDF=Y")/100</f>
        <v>0.11651400000000001</v>
      </c>
      <c r="CX116" s="25">
        <f>_xll.BDH(C116,"RETURN_COM_EQY","FY 2022","FY 2022","Currency=USD","Period=FY","BEST_FPERIOD_OVERRIDE=FY","FILING_STATUS=MR","FA_ADJUSTED=GAAP","Sort=A","Dates=H","DateFormat=P","Fill=—","Direction=H","UseDPDF=Y")/100</f>
        <v>0.10203699999999999</v>
      </c>
      <c r="CZ116" s="15">
        <f>_xll.BDH($C116,"RETURN_COM_EQY","FY 2019","FY 2019","Currency=USD","Period=FY","BEST_FPERIOD_OVERRIDE=FY","FILING_STATUS=MR","FA_ADJUSTED=GAAP","Sort=A","Dates=H","DateFormat=P","Fill=—","Direction=H","UseDPDF=Y")/100</f>
        <v>0.205319</v>
      </c>
      <c r="DA116" s="15">
        <f>_xll.BDH($C116,"RETURN_COM_EQY","FY 2020","FY 2020","Currency=USD","Period=FY","BEST_FPERIOD_OVERRIDE=FY","FILING_STATUS=MR","FA_ADJUSTED=GAAP","Sort=A","Dates=H","DateFormat=P","Fill=—","Direction=H","UseDPDF=Y")/100</f>
        <v>0.47514099999999998</v>
      </c>
      <c r="DB116" s="15">
        <f>_xll.BDH($C116,"RETURN_COM_EQY","FY 2021","FY 2021","Currency=USD","Period=FY","BEST_FPERIOD_OVERRIDE=FY","FILING_STATUS=MR","FA_ADJUSTED=GAAP","Sort=A","Dates=H","DateFormat=P","Fill=—","Direction=H","UseDPDF=Y")/100</f>
        <v>0.109405</v>
      </c>
      <c r="DC116" s="25">
        <f>_xll.BDH(C116,"RETURN_COM_EQY","FY 2022","FY 2022","Currency=USD","Period=FY","BEST_FPERIOD_OVERRIDE=FY","FILING_STATUS=MR","FA_ADJUSTED=GAAP","Sort=A","Dates=H","DateFormat=P","Fill=—","Direction=H","UseDPDF=Y")</f>
        <v>10.2037</v>
      </c>
      <c r="DD116" s="15" t="e">
        <f ca="1">(_xll.BDP(C116,"BEST_ROE","best_fperiod_override=23Y"))/100</f>
        <v>#NAME?</v>
      </c>
      <c r="DF116" s="25" t="e">
        <f ca="1">(_xll.BDP($C116,"BEST_DIV_YLD","best_fperiod_override=19Y"))/100</f>
        <v>#NAME?</v>
      </c>
      <c r="DG116" s="25" t="e">
        <f ca="1">(_xll.BDP($C116,"BEST_DIV_YLD","best_fperiod_override=20Y"))/100</f>
        <v>#NAME?</v>
      </c>
      <c r="DH116" s="25" t="e">
        <f ca="1">(_xll.BDP($C116,"BEST_DIV_YLD","best_fperiod_override=21Y"))/100</f>
        <v>#NAME?</v>
      </c>
      <c r="DI116" s="25" t="e">
        <f ca="1">(_xll.BDP($C116,"BEST_DIV_YLD","best_fperiod_override=22Y"))/100</f>
        <v>#NAME?</v>
      </c>
      <c r="DJ116" s="25" t="e">
        <f ca="1">(_xll.BDP($C116,"BEST_DIV_YLD","best_fperiod_override=23Y"))/100</f>
        <v>#NAME?</v>
      </c>
      <c r="DL116" s="48" t="e" cm="1">
        <f t="array" aca="1" ref="DL116" ca="1">_xll.BDP($C116,$DL$12)/1000</f>
        <v>#NAME?</v>
      </c>
      <c r="DM116" s="48" t="e" cm="1">
        <f t="array" aca="1" ref="DM116" ca="1">_xll.BDP($C116,$DL$13)*1000</f>
        <v>#NAME?</v>
      </c>
      <c r="DN116" s="48" t="e">
        <f t="shared" ca="1" si="341"/>
        <v>#NAME?</v>
      </c>
      <c r="DO116" s="48" t="e" cm="1">
        <f t="array" aca="1" ref="DO116" ca="1">_xll.BDP($C116,$DL$15)*1000</f>
        <v>#NAME?</v>
      </c>
      <c r="DQ116" s="15" t="e" cm="1">
        <f t="array" aca="1" ref="DQ116" ca="1">_xll.BDP(C116,"WACC")</f>
        <v>#NAME?</v>
      </c>
      <c r="DR116" s="15" t="e" cm="1">
        <f t="array" aca="1" ref="DR116" ca="1">_xll.BDP(C116,"WACC_COST_EQUITY")</f>
        <v>#NAME?</v>
      </c>
      <c r="DS116" s="15" t="e" cm="1">
        <f t="array" aca="1" ref="DS116" ca="1">_xll.BDP(C116,"WACC_COST_EQUITY")</f>
        <v>#NAME?</v>
      </c>
      <c r="DU116" s="15" t="e" cm="1">
        <f t="array" aca="1" ref="DU116" ca="1">_xll.BDP(C116,"BEST_PE_RATIO")</f>
        <v>#NAME?</v>
      </c>
      <c r="DV116" s="15" t="e" cm="1">
        <f t="array" aca="1" ref="DV116" ca="1">_xll.BDP(C116,"FIVE_YR_AVG_PRICE_EARNINGS")</f>
        <v>#NAME?</v>
      </c>
      <c r="DW116" s="15" t="e" cm="1">
        <f t="array" aca="1" ref="DW116" ca="1">_xll.BDP(C116,"10_YEAR_MOVING_AVERAGE_PE")</f>
        <v>#NAME?</v>
      </c>
      <c r="DY116" s="15" t="e" cm="1">
        <f t="array" aca="1" ref="DY116" ca="1">_xll.BDP(C116,"BEST_CUR_EV_TO_EBITDA")</f>
        <v>#NAME?</v>
      </c>
      <c r="DZ116" s="15" t="e" cm="1">
        <f t="array" aca="1" ref="DZ116" ca="1">_xll.BDP(C116,"FIVE_YEAR_AVG_EV_TO_T12_EBITDA")</f>
        <v>#NAME?</v>
      </c>
      <c r="EB116" s="15" t="e" cm="1">
        <f t="array" aca="1" ref="EB116" ca="1">_xll.BDP(C116,"BEST_PX_BPS_RATIO")</f>
        <v>#NAME?</v>
      </c>
      <c r="EC116" s="15" t="e" cm="1">
        <f t="array" aca="1" ref="EC116" ca="1">_xll.BDP(C116,"FIVE_YEAR_AVG_PRICE_BOOK")</f>
        <v>#NAME?</v>
      </c>
      <c r="ED116" s="15" t="e" cm="1">
        <f t="array" aca="1" ref="ED116" ca="1">_xll.BDP(C116,"EV_TO_T12M_SALES")</f>
        <v>#NAME?</v>
      </c>
      <c r="EE116" s="15" t="e" cm="1">
        <f t="array" aca="1" ref="EE116" ca="1">_xll.BDP(C116,"AVERAGE_EV_TO_T12M_SALES")</f>
        <v>#NAME?</v>
      </c>
      <c r="EF116" s="15" t="e">
        <f ca="1">_xll.BDP(C116,"BEST_CURRENT_EV_BEST_SALES","best_fperiod_override=23Y")</f>
        <v>#NAME?</v>
      </c>
      <c r="EH116" s="15" t="e" cm="1">
        <f t="array" aca="1" ref="EH116" ca="1">_xll.BDP(C116,"CF_FREE_CASH_FLOW")</f>
        <v>#NAME?</v>
      </c>
      <c r="EI116" s="15" t="e" cm="1">
        <f t="array" aca="1" ref="EI116" ca="1">_xll.BDP(C116,"FREE_CASH_FLOW_YIELD")/100</f>
        <v>#NAME?</v>
      </c>
      <c r="EJ116" s="15" t="e" cm="1">
        <f t="array" aca="1" ref="EJ116" ca="1">_xll.BDP(C116,"TRAIL_12M_FREE_CASH_FLOW_PER_SH")</f>
        <v>#NAME?</v>
      </c>
      <c r="EL116" s="15" t="e" cm="1">
        <f t="array" aca="1" ref="EL116" ca="1">_xll.BDP(C116,"CF_CASH_FROM_OPER")</f>
        <v>#NAME?</v>
      </c>
      <c r="EM116" s="15" t="e" cm="1">
        <f t="array" aca="1" ref="EM116" ca="1">_xll.BDP(C116,"CF_CASH_FROM_INV_ACT")</f>
        <v>#NAME?</v>
      </c>
      <c r="EN116" s="15" t="e" cm="1">
        <f t="array" aca="1" ref="EN116" ca="1">_xll.BDP(C116,"CF_CASH_FROM_FNC_ACT")</f>
        <v>#NAME?</v>
      </c>
      <c r="EP116" s="15" t="e" cm="1">
        <f t="array" aca="1" ref="EP116" ca="1">_xll.BDP(C116,"TOT_ANALYST_REC")</f>
        <v>#NAME?</v>
      </c>
      <c r="EQ116" s="15" t="e" cm="1">
        <f t="array" aca="1" ref="EQ116" ca="1">_xll.BDP(C116,"TOT_BUY_REC")</f>
        <v>#NAME?</v>
      </c>
      <c r="ER116" s="15" t="e" cm="1">
        <f t="array" aca="1" ref="ER116" ca="1">_xll.BDP(C116,"TOT_HOLD_REC")</f>
        <v>#NAME?</v>
      </c>
      <c r="ES116" s="15" t="e" cm="1">
        <f t="array" aca="1" ref="ES116" ca="1">_xll.BDP(C116,"TOT_SELL_REC")</f>
        <v>#NAME?</v>
      </c>
      <c r="ET116" s="15" t="e" cm="1">
        <f t="array" aca="1" ref="ET116" ca="1">_xll.BDP(C116,"EQY_REC_CONS")</f>
        <v>#NAME?</v>
      </c>
      <c r="EV116" s="15" t="e" cm="1">
        <f t="array" aca="1" ref="EV116" ca="1">_xll.BDP(C116,"BEST_TARGET_HI")</f>
        <v>#NAME?</v>
      </c>
      <c r="EW116" s="15" t="e" cm="1">
        <f t="array" aca="1" ref="EW116" ca="1">_xll.BDP(C116,"BEST_TARGET_LO")</f>
        <v>#NAME?</v>
      </c>
      <c r="EX116" s="15" t="e" cm="1">
        <f t="array" aca="1" ref="EX116" ca="1">_xll.BDP(C116,"BEST_TARGET_MEDIAN")</f>
        <v>#NAME?</v>
      </c>
      <c r="EZ116" s="15" t="e" cm="1">
        <f t="array" aca="1" ref="EZ116" ca="1">_xll.BDP(C116,"BEST_TARGET_1WK_CHG")</f>
        <v>#NAME?</v>
      </c>
      <c r="FA116" s="15" t="e" cm="1">
        <f t="array" aca="1" ref="FA116" ca="1">_xll.BDP(C116,"BEST_TARGET_4WK_CHG")</f>
        <v>#NAME?</v>
      </c>
      <c r="FB116" s="15" t="e" cm="1">
        <f t="array" aca="1" ref="FB116" ca="1">_xll.BDP(C116,"BEST_TARGET_3MO_CHG")</f>
        <v>#NAME?</v>
      </c>
      <c r="FC116" s="15" t="e" cm="1">
        <f t="array" aca="1" ref="FC116" ca="1">_xll.BDP(C116,"BEST_TARGET_6MO_CHG")</f>
        <v>#NAME?</v>
      </c>
      <c r="FE116" s="15" t="e" cm="1">
        <f t="array" aca="1" ref="FE116" ca="1">_xll.BDP(C116,"ANNOUNCEMENT_DT")</f>
        <v>#NAME?</v>
      </c>
      <c r="FF116" s="15" t="e" cm="1">
        <f t="array" aca="1" ref="FF116" ca="1">_xll.BDP(C116,"EXPECTED_REPORT_DT")</f>
        <v>#NAME?</v>
      </c>
      <c r="FG116" s="15" t="e" cm="1">
        <f t="array" aca="1" ref="FG116" ca="1">_xll.BDP(C116,"EARNINGS_RELATED_IMPLIED_MOVE")</f>
        <v>#NAME?</v>
      </c>
      <c r="FI116" s="15" t="e" cm="1">
        <f t="array" aca="1" ref="FI116" ca="1">_xll.BDP(C116,"SALES_SURPRISE_LAST_QTR")</f>
        <v>#NAME?</v>
      </c>
      <c r="FJ116" s="15" t="e" cm="1">
        <f t="array" aca="1" ref="FJ116" ca="1">_xll.BDP(C116,"EPS_SURPRISE_LAST_QTR")</f>
        <v>#NAME?</v>
      </c>
      <c r="FL116" s="15" t="e">
        <f ca="1">(_xll.BDP(C116,"VOLUME_AVG_5D"))/1000</f>
        <v>#NAME?</v>
      </c>
      <c r="FM116" s="15" t="e">
        <f ca="1">(_xll.BDP(C116,"VOLUME_AVG_3M"))/1000</f>
        <v>#NAME?</v>
      </c>
      <c r="FN116" s="15" t="e">
        <f ca="1">(_xll.BDP(C116,"VOLUME_AVG_6M"))/1000</f>
        <v>#NAME?</v>
      </c>
      <c r="FP116" s="15" t="e" cm="1">
        <f t="array" aca="1" ref="FP116" ca="1">_xll.BDP(C116,"CIE_DES")</f>
        <v>#NAME?</v>
      </c>
      <c r="FQ116" s="15" t="s">
        <v>941</v>
      </c>
      <c r="FS116" s="15" t="e" cm="1">
        <f t="array" aca="1" ref="FS116" ca="1">_xll.BDP(C116,"HIGH_52WEEK")</f>
        <v>#NAME?</v>
      </c>
      <c r="FT116" s="15" t="e" cm="1">
        <f t="array" aca="1" ref="FT116" ca="1">_xll.BDP(C116,"LOW_52WEEK")</f>
        <v>#NAME?</v>
      </c>
      <c r="FV116" s="15" t="e" cm="1">
        <f t="array" aca="1" ref="FV116" ca="1">_xll.BDP(C116,"CHG_PCT_WTD")</f>
        <v>#NAME?</v>
      </c>
      <c r="FW116" s="15" t="e" cm="1">
        <f t="array" aca="1" ref="FW116" ca="1">_xll.BDP(C116,"CHG_PCT_MTD")</f>
        <v>#NAME?</v>
      </c>
      <c r="FX116" s="15" t="e" cm="1">
        <f t="array" aca="1" ref="FX116" ca="1">_xll.BDP(C116,"CHG_PCT_YTD")</f>
        <v>#NAME?</v>
      </c>
      <c r="FY116" s="15" t="e" cm="1">
        <f t="array" aca="1" ref="FY116" ca="1">_xll.BDP(C116,"CHG_PCT_1YR")</f>
        <v>#NAME?</v>
      </c>
      <c r="GA116" s="15" t="e">
        <f ca="1">_xll.BDP($C116,"BEST_NET_DEBT","best_fperiod_override=19Y")</f>
        <v>#NAME?</v>
      </c>
      <c r="GB116" s="15" t="e">
        <f ca="1">_xll.BDP($C116,"BEST_NET_DEBT","best_fperiod_override=20Y")</f>
        <v>#NAME?</v>
      </c>
      <c r="GC116" s="15" t="e">
        <f ca="1">_xll.BDP($C116,"BEST_NET_DEBT","best_fperiod_override=21Y")</f>
        <v>#NAME?</v>
      </c>
      <c r="GD116" s="15" t="e">
        <f ca="1">_xll.BDP($C116,"BEST_NET_DEBT","best_fperiod_override=22Y")</f>
        <v>#NAME?</v>
      </c>
      <c r="GE116" s="15" t="e">
        <f ca="1">_xll.BDP($C116,"BEST_NET_DEBT","best_fperiod_override=23Y")</f>
        <v>#NAME?</v>
      </c>
      <c r="GG116" s="15" t="e">
        <f t="shared" ca="1" si="342"/>
        <v>#NAME?</v>
      </c>
      <c r="GH116" s="15" t="e">
        <f t="shared" ca="1" si="343"/>
        <v>#NAME?</v>
      </c>
      <c r="GI116" s="15" t="e">
        <f t="shared" ca="1" si="344"/>
        <v>#NAME?</v>
      </c>
      <c r="GJ116" s="15" t="e">
        <f t="shared" ca="1" si="345"/>
        <v>#NAME?</v>
      </c>
      <c r="GK116" s="15" t="e">
        <f t="shared" ca="1" si="346"/>
        <v>#NAME?</v>
      </c>
      <c r="GM116" s="15" t="e" cm="1">
        <f t="array" aca="1" ref="GM116" ca="1">_xll.BDP(C116,"NET_DEBT_TO_EBITDA")</f>
        <v>#NAME?</v>
      </c>
      <c r="GN116" s="15" t="e" cm="1">
        <f t="array" aca="1" ref="GN116" ca="1">_xll.BDP(C116,"EBIT_TO_INT_EXP")</f>
        <v>#NAME?</v>
      </c>
      <c r="GO116" s="15" t="e" cm="1">
        <f t="array" aca="1" ref="GO116" ca="1">_xll.BDP(C116,"TOT_DEBT_TO_TOT_EQY")</f>
        <v>#NAME?</v>
      </c>
      <c r="GP116" s="15" t="e" cm="1">
        <f t="array" aca="1" ref="GP116" ca="1">_xll.BDP(C116,"TOT_DEBT_TO_TOT_ASSET")</f>
        <v>#NAME?</v>
      </c>
      <c r="GQ116" s="15" t="e" cm="1">
        <f t="array" aca="1" ref="GQ116" ca="1">_xll.BDP(C116,"ALTMAN_Z_SCORE")</f>
        <v>#NAME?</v>
      </c>
      <c r="GR116" s="15" t="e" cm="1">
        <f t="array" aca="1" ref="GR116" ca="1">_xll.BDP(C116,"CASH_%_CURRENT_MARKET_CAP")</f>
        <v>#NAME?</v>
      </c>
      <c r="GS116" s="15" t="e" cm="1">
        <f t="array" aca="1" ref="GS116" ca="1">_xll.BDP(C116,"CASH_TO_TOT_ASSET")</f>
        <v>#NAME?</v>
      </c>
      <c r="GU116" s="15" t="e" cm="1">
        <f t="array" aca="1" ref="GU116" ca="1">_xll.BDP(C116,"BOARD_SIZE")</f>
        <v>#NAME?</v>
      </c>
      <c r="GV116" s="15" t="e" cm="1">
        <f t="array" aca="1" ref="GV116" ca="1">_xll.BDP(C116,"PCT_INDEPENDENT_DIRECTORS")</f>
        <v>#NAME?</v>
      </c>
      <c r="GW116" s="15" t="e" cm="1">
        <f t="array" aca="1" ref="GW116" ca="1">_xll.BDP(C116,"BOARD_MEETING_ATTENDANCE_PCT")</f>
        <v>#NAME?</v>
      </c>
      <c r="GX116" s="15" t="e" cm="1">
        <f t="array" aca="1" ref="GX116" ca="1">_xll.BDP(C116,"BOARD_MEETINGS_PER_YR")</f>
        <v>#NAME?</v>
      </c>
      <c r="GY116" s="15" t="e" cm="1">
        <f t="array" aca="1" ref="GY116" ca="1">_xll.BDP(C116,"NUMBER_OF_WOMEN_ON_BOARD")</f>
        <v>#NAME?</v>
      </c>
      <c r="GZ116" s="15" t="e" cm="1">
        <f t="array" aca="1" ref="GZ116" ca="1">_xll.BDP(C116,"BOARD_AVERAGE_TENURE")</f>
        <v>#NAME?</v>
      </c>
      <c r="HA116" s="15" t="e" cm="1">
        <f t="array" aca="1" ref="HA116" ca="1">_xll.BDP(C116,"BOARD_AVERAGE_AGE")</f>
        <v>#NAME?</v>
      </c>
      <c r="HC116" s="15" t="e" cm="1">
        <f t="array" aca="1" ref="HC116" ca="1">_xll.BDP(C116,"TOT_COMP_AW_TO_CEO_&amp;_EQUIV")</f>
        <v>#NAME?</v>
      </c>
      <c r="HD116" s="15" t="e" cm="1">
        <f t="array" aca="1" ref="HD116" ca="1">_xll.BDP(C116,"TOT_COMPENSATION_AW_TO_EXECS")</f>
        <v>#NAME?</v>
      </c>
      <c r="HE116" s="15" t="e" cm="1">
        <f t="array" aca="1" ref="HE116" ca="1">_xll.BDP(C116,"CF_STOCK_BASED_COMPENSATION")</f>
        <v>#NAME?</v>
      </c>
      <c r="HF116" s="15" t="e" cm="1">
        <f t="array" aca="1" ref="HF116" ca="1">_xll.BDP(C116,"AVERAGE_BOD_TOTAL_COMPENSATION")</f>
        <v>#NAME?</v>
      </c>
      <c r="HH116" s="15" t="e" cm="1">
        <f t="array" aca="1" ref="HH116" ca="1">_xll.BDP(C116,"ISS_QUALITYSCORE")</f>
        <v>#NAME?</v>
      </c>
      <c r="HK116" s="15" t="e" cm="1">
        <f t="array" aca="1" ref="HK116" ca="1">_xll.BDP(C116,"EQY_SH_OUT")</f>
        <v>#NAME?</v>
      </c>
      <c r="HL116" s="15" t="e">
        <f t="shared" ca="1" si="347"/>
        <v>#NAME?</v>
      </c>
      <c r="HN116" s="15">
        <v>8.5</v>
      </c>
      <c r="HO116" s="15">
        <v>2</v>
      </c>
      <c r="HP116" s="39" t="e">
        <f t="shared" ca="1" si="348"/>
        <v>#NAME?</v>
      </c>
      <c r="HQ116" s="15" t="e">
        <f t="shared" ca="1" si="349"/>
        <v>#NAME?</v>
      </c>
      <c r="HS116" s="15" t="e">
        <f t="shared" ca="1" si="370"/>
        <v>#NAME?</v>
      </c>
      <c r="HU116" s="15" t="e">
        <f t="shared" ca="1" si="350"/>
        <v>#NAME?</v>
      </c>
      <c r="HW116" s="15" t="e">
        <f t="shared" ca="1" si="371"/>
        <v>#NAME?</v>
      </c>
      <c r="HY116" s="39" t="e">
        <f t="shared" ca="1" si="351"/>
        <v>#NAME?</v>
      </c>
      <c r="IA116" s="15" t="e">
        <f t="shared" ca="1" si="352"/>
        <v>#NAME?</v>
      </c>
      <c r="IB116" s="15" t="e">
        <f t="shared" ca="1" si="353"/>
        <v>#NAME?</v>
      </c>
      <c r="IC116" s="15" t="e">
        <f t="shared" ca="1" si="354"/>
        <v>#NAME?</v>
      </c>
      <c r="ID116" s="15" t="e">
        <f t="shared" ca="1" si="355"/>
        <v>#NAME?</v>
      </c>
      <c r="IE116" s="39" t="e">
        <f t="shared" ca="1" si="356"/>
        <v>#NAME?</v>
      </c>
      <c r="IF116" s="39" t="e">
        <f t="shared" si="357"/>
        <v>#NUM!</v>
      </c>
      <c r="IG116" s="39" t="e">
        <f t="shared" ca="1" si="358"/>
        <v>#NAME?</v>
      </c>
      <c r="II116" s="15">
        <f t="shared" si="372"/>
        <v>97</v>
      </c>
    </row>
    <row r="117" spans="1:243">
      <c r="A117" s="15">
        <f t="shared" si="373"/>
        <v>97</v>
      </c>
      <c r="B117" s="15" t="s">
        <v>198</v>
      </c>
      <c r="C117" s="15" t="s">
        <v>581</v>
      </c>
      <c r="D117" s="15" t="s">
        <v>197</v>
      </c>
      <c r="E117" s="15" t="str">
        <f t="shared" si="306"/>
        <v>EBAY34</v>
      </c>
      <c r="F117" s="15">
        <f t="shared" si="307"/>
        <v>97</v>
      </c>
      <c r="G117" s="15" t="str">
        <f t="shared" si="308"/>
        <v>eBay Inc</v>
      </c>
      <c r="H117" s="24">
        <v>8.9669000000000001E-4</v>
      </c>
      <c r="I117" s="15" t="e" cm="1">
        <f t="array" aca="1" ref="I117" ca="1">_xll.BDP(C117,"GICS_SECTOR_NAME")</f>
        <v>#NAME?</v>
      </c>
      <c r="J117" s="15" t="e">
        <f t="shared" ca="1" si="309"/>
        <v>#NAME?</v>
      </c>
      <c r="K117" s="46" t="e" cm="1">
        <f t="array" aca="1" ref="K117" ca="1">_xll.BDP(C117,"BEST_PE_RATIO")</f>
        <v>#NAME?</v>
      </c>
      <c r="L117" s="46" t="e" cm="1">
        <f t="array" aca="1" ref="L117" ca="1">_xll.BDP(C117,"px_last")</f>
        <v>#NAME?</v>
      </c>
      <c r="M117" s="15" t="e" cm="1">
        <f t="array" aca="1" ref="M117" ca="1">_xll.BDP(C117,"COUNTRY_FULL_NAME")</f>
        <v>#NAME?</v>
      </c>
      <c r="N117" s="15" t="e" cm="1">
        <f t="array" aca="1" ref="N117" ca="1">_xll.BDP(C117,"px_last")</f>
        <v>#NAME?</v>
      </c>
      <c r="O117" s="15" t="e" cm="1">
        <f t="array" aca="1" ref="O117" ca="1">_xll.BDP(C117,"CRNCY")</f>
        <v>#NAME?</v>
      </c>
      <c r="Q117" s="15" t="e" cm="1">
        <f t="array" aca="1" ref="Q117" ca="1">_xll.BDP(C117,"GICS_SECTOR_NAME")</f>
        <v>#NAME?</v>
      </c>
      <c r="R117" s="15" t="e" cm="1">
        <f t="array" aca="1" ref="R117" ca="1">_xll.BDP(C117,"GICS_INDUSTRY_NAME")</f>
        <v>#NAME?</v>
      </c>
      <c r="S117" s="15" t="e" cm="1">
        <f t="array" aca="1" ref="S117" ca="1">_xll.BDP(C117,"GICS_INDUSTRY_GROUP_NAME")</f>
        <v>#NAME?</v>
      </c>
      <c r="T117" s="15" t="e" cm="1">
        <f t="array" aca="1" ref="T117" ca="1">_xll.BDP(C117,"GICS_SUB_INDUSTRY_NAME")</f>
        <v>#NAME?</v>
      </c>
      <c r="U117" s="15" t="s">
        <v>1521</v>
      </c>
      <c r="V117" s="15">
        <f>_xll.BDH(C117,"SALES_REV_TURN","FY 2009","FY 2009","Currency=USD","Period=FY","BEST_FPERIOD_OVERRIDE=FY","FILING_STATUS=MR","SCALING_FORMAT=MLN","FA_ADJUSTED=Adjusted","Sort=A","Dates=H","DateFormat=P","Fill=—","Direction=H","UseDPDF=Y")</f>
        <v>8727.3619999999992</v>
      </c>
      <c r="W117" s="15">
        <f>_xll.BDH(C117,"SALES_REV_TURN","FY 2019","FY 2019","Currency=USD","Period=FY","BEST_FPERIOD_OVERRIDE=FY","FILING_STATUS=MR","SCALING_FORMAT=MLN","FA_ADJUSTED=Adjusted","Sort=A","Dates=H","DateFormat=P","Fill=—","Direction=H","UseDPDF=Y")</f>
        <v>7429</v>
      </c>
      <c r="X117" s="15">
        <f>_xll.BDH(C117,"SALES_REV_TURN","FY 2020","FY 2020","Currency=USD","Period=FY","BEST_FPERIOD_OVERRIDE=FY","FILING_STATUS=MR","SCALING_FORMAT=MLN","FA_ADJUSTED=Adjusted","Sort=A","Dates=H","DateFormat=P","Fill=—","Direction=H","UseDPDF=Y")</f>
        <v>8894</v>
      </c>
      <c r="Y117" s="15">
        <f>_xll.BDH(C117,"SALES_REV_TURN","FY 2021","FY 2021","Currency=USD","Period=FY","BEST_FPERIOD_OVERRIDE=FY","FILING_STATUS=MR","SCALING_FORMAT=MLN","FA_ADJUSTED=Adjusted","Sort=A","Dates=H","DateFormat=P","Fill=—","Direction=H","UseDPDF=Y")</f>
        <v>10420</v>
      </c>
      <c r="Z117" s="15">
        <f>_xll.BDH(C117,"SALES_REV_TURN","FY 2022","FY 2022","Currency=USD","Period=FY","BEST_FPERIOD_OVERRIDE=FY","FILING_STATUS=MR","SCALING_FORMAT=MLN","FA_ADJUSTED=Adjusted","Sort=A","Dates=H","DateFormat=P","Fill=—","Direction=H","UseDPDF=Y")</f>
        <v>9795</v>
      </c>
      <c r="AA117" s="15" t="e">
        <f ca="1">+_xll.BDP($C117,AA$15,"BEST_FPERIOD_OVERRIDE="&amp;AA$16)</f>
        <v>#NAME?</v>
      </c>
      <c r="AB117" s="15" t="e">
        <f ca="1">+_xll.BDP($C117,AB$15,"BEST_FPERIOD_OVERRIDE="&amp;AB$16)</f>
        <v>#NAME?</v>
      </c>
      <c r="AC117" s="15" t="e">
        <f ca="1">+_xll.BDP($C117,AC$15,"BEST_FPERIOD_OVERRIDE="&amp;AC$16)</f>
        <v>#NAME?</v>
      </c>
      <c r="AD117" s="15" t="e">
        <f ca="1">+_xll.BDP($C117,AD$15,"BEST_FPERIOD_OVERRIDE="&amp;AD$16)</f>
        <v>#NAME?</v>
      </c>
      <c r="AF117" s="25">
        <f t="shared" si="310"/>
        <v>0.19720016152914255</v>
      </c>
      <c r="AG117" s="25">
        <f t="shared" si="311"/>
        <v>0.17157634360242868</v>
      </c>
      <c r="AH117" s="25">
        <f t="shared" si="312"/>
        <v>-5.9980806142034604E-2</v>
      </c>
      <c r="AI117" s="25" t="e">
        <f t="shared" ca="1" si="313"/>
        <v>#NAME?</v>
      </c>
      <c r="AJ117" s="25" t="e">
        <f t="shared" ca="1" si="314"/>
        <v>#NAME?</v>
      </c>
      <c r="AK117" s="25" t="e">
        <f t="shared" ca="1" si="315"/>
        <v>#NAME?</v>
      </c>
      <c r="AL117" s="25" t="e">
        <f t="shared" ca="1" si="359"/>
        <v>#NAME?</v>
      </c>
      <c r="AM117" s="25" t="e">
        <f t="shared" ca="1" si="316"/>
        <v>#NAME?</v>
      </c>
      <c r="AN117" s="25">
        <f t="shared" si="317"/>
        <v>-1.5978161679896519E-2</v>
      </c>
      <c r="AP117" s="15">
        <f>_xll.BDH(C117,"EBITDA","FY 2009","FY 2009","Currency=USD","Period=FY","BEST_FPERIOD_OVERRIDE=FY","FILING_STATUS=MR","SCALING_FORMAT=MLN","FA_ADJUSTED=Adjusted","Sort=A","Dates=H","DateFormat=P","Fill=—","Direction=H","UseDPDF=Y")</f>
        <v>2305.8989999999999</v>
      </c>
      <c r="AQ117" s="15">
        <f>_xll.BDH(C117,"EBITDA","FY 2019","FY 2019","Currency=USD","Period=FY","BEST_FPERIOD_OVERRIDE=FY","FILING_STATUS=MR","SCALING_FORMAT=MLN","FA_ADJUSTED=Adjusted","Sort=A","Dates=H","DateFormat=P","Fill=—","Direction=H","UseDPDF=Y")</f>
        <v>2693</v>
      </c>
      <c r="AR117" s="15">
        <f>_xll.BDH(C117,"EBITDA","FY 2020","FY 2020","Currency=USD","Period=FY","BEST_FPERIOD_OVERRIDE=FY","FILING_STATUS=MR","SCALING_FORMAT=MLN","FA_ADJUSTED=Adjusted","Sort=A","Dates=H","DateFormat=P","Fill=—","Direction=H","UseDPDF=Y")</f>
        <v>2946</v>
      </c>
      <c r="AS117" s="15">
        <f>_xll.BDH(C117,"EBITDA","FY 2021","FY 2021","Currency=USD","Period=FY","BEST_FPERIOD_OVERRIDE=FY","FILING_STATUS=MR","SCALING_FORMAT=MLN","FA_ADJUSTED=Adjusted","Sort=A","Dates=H","DateFormat=P","Fill=—","Direction=H","UseDPDF=Y")</f>
        <v>3192</v>
      </c>
      <c r="AT117" s="15">
        <f>_xll.BDH(C117,"EBITDA","FY 2022","FY 2022","Currency=USD","Period=FY","BEST_FPERIOD_OVERRIDE=FY","FILING_STATUS=MR","SCALING_FORMAT=MLN","FA_ADJUSTED=Adjusted","Sort=A","Dates=H","DateFormat=P","Fill=—","Direction=H","UseDPDF=Y")</f>
        <v>2996</v>
      </c>
      <c r="AU117" s="15" t="e">
        <f ca="1">+_xll.BDP($C117,AU$15,"BEST_FPERIOD_OVERRIDE="&amp;AU$16)</f>
        <v>#NAME?</v>
      </c>
      <c r="AV117" s="15" t="e">
        <f ca="1">+_xll.BDP($C117,AV$15,"BEST_FPERIOD_OVERRIDE="&amp;AV$16)</f>
        <v>#NAME?</v>
      </c>
      <c r="AW117" s="15" t="e">
        <f ca="1">+_xll.BDP($C117,AW$15,"BEST_FPERIOD_OVERRIDE="&amp;AW$16)</f>
        <v>#NAME?</v>
      </c>
      <c r="AX117" s="15" t="e">
        <f ca="1">+_xll.BDP($C117,AX$15,"BEST_FPERIOD_OVERRIDE="&amp;AX$16)</f>
        <v>#NAME?</v>
      </c>
      <c r="AZ117" s="25">
        <f t="shared" si="318"/>
        <v>9.394727070181963E-2</v>
      </c>
      <c r="BA117" s="25">
        <f t="shared" si="319"/>
        <v>8.3503054989816805E-2</v>
      </c>
      <c r="BB117" s="25">
        <f t="shared" si="320"/>
        <v>-6.1403508771929793E-2</v>
      </c>
      <c r="BC117" s="25" t="e">
        <f t="shared" ca="1" si="321"/>
        <v>#NAME?</v>
      </c>
      <c r="BD117" s="25" t="e">
        <f t="shared" ca="1" si="322"/>
        <v>#NAME?</v>
      </c>
      <c r="BE117" s="25" t="e">
        <f t="shared" ca="1" si="323"/>
        <v>#NAME?</v>
      </c>
      <c r="BF117" s="25" t="e">
        <f t="shared" ca="1" si="360"/>
        <v>#NAME?</v>
      </c>
      <c r="BG117" s="25" t="e">
        <f t="shared" ca="1" si="324"/>
        <v>#NAME?</v>
      </c>
      <c r="BH117" s="25">
        <f t="shared" si="325"/>
        <v>1.5639556688558764E-2</v>
      </c>
      <c r="BJ117" s="25">
        <f t="shared" si="326"/>
        <v>0.36249831740476512</v>
      </c>
      <c r="BK117" s="25">
        <f t="shared" si="327"/>
        <v>0.33123454013941983</v>
      </c>
      <c r="BL117" s="25">
        <f t="shared" si="328"/>
        <v>0.30633397312859884</v>
      </c>
      <c r="BM117" s="25">
        <f t="shared" si="329"/>
        <v>0.3058703420112302</v>
      </c>
      <c r="BN117" s="25" t="e">
        <f t="shared" ca="1" si="330"/>
        <v>#NAME?</v>
      </c>
      <c r="BO117" s="25" t="e">
        <f t="shared" ca="1" si="331"/>
        <v>#NAME?</v>
      </c>
      <c r="BP117" s="25" t="e">
        <f t="shared" ca="1" si="331"/>
        <v>#NAME?</v>
      </c>
      <c r="BQ117" s="25" t="e">
        <f t="shared" ca="1" si="332"/>
        <v>#NAME?</v>
      </c>
      <c r="BR117" s="15">
        <f>_xll.BDH(C117,"EARN_FOR_COMMON","FY 2009","FY 2009","Currency=USD","Period=FY","BEST_FPERIOD_OVERRIDE=FY","FILING_STATUS=MR","SCALING_FORMAT=MLN","FA_ADJUSTED=Adjusted","Sort=A","Dates=H","DateFormat=P","Fill=—","Direction=H","UseDPDF=Y")</f>
        <v>1362.3941</v>
      </c>
      <c r="BS117" s="15">
        <f>_xll.BDH(C117,"EARN_FOR_COMMON","FY 2019","FY 2019","Currency=USD","Period=FY","BEST_FPERIOD_OVERRIDE=FY","FILING_STATUS=MR","SCALING_FORMAT=MLN","FA_ADJUSTED=Adjusted","Sort=A","Dates=H","DateFormat=P","Fill=—","Direction=H","UseDPDF=Y")</f>
        <v>1609.6665</v>
      </c>
      <c r="BT117" s="15">
        <f>_xll.BDH(C117,"EARN_FOR_COMMON","FY 2020","FY 2020","Currency=USD","Period=FY","BEST_FPERIOD_OVERRIDE=FY","FILING_STATUS=MR","SCALING_FORMAT=MLN","FA_ADJUSTED=Adjusted","Sort=A","Dates=H","DateFormat=P","Fill=—","Direction=H","UseDPDF=Y")</f>
        <v>2333.6381999999999</v>
      </c>
      <c r="BU117" s="15">
        <f>_xll.BDH(C117,"EARN_FOR_COMMON","FY 2021","FY 2021","Currency=USD","Period=FY","BEST_FPERIOD_OVERRIDE=FY","FILING_STATUS=MR","SCALING_FORMAT=MLN","FA_ADJUSTED=Adjusted","Sort=A","Dates=H","DateFormat=P","Fill=—","Direction=H","UseDPDF=Y")</f>
        <v>2574.4659000000001</v>
      </c>
      <c r="BV117" s="15">
        <f>_xll.BDH(C117,"EARN_FOR_COMMON","FY 2022","FY 2022","Currency=USD","Period=FY","BEST_FPERIOD_OVERRIDE=FY","FILING_STATUS=MR","SCALING_FORMAT=MLN","FA_ADJUSTED=Adjusted","Sort=A","Dates=H","DateFormat=P","Fill=—","Direction=H","UseDPDF=Y")</f>
        <v>1699.8362</v>
      </c>
      <c r="BW117" s="15" t="e">
        <f ca="1">+_xll.BDP($C117,BW$15,"BEST_FPERIOD_OVERRIDE="&amp;BW$16)</f>
        <v>#NAME?</v>
      </c>
      <c r="BX117" s="15" t="e">
        <f ca="1">+_xll.BDP($C117,BX$15,"BEST_FPERIOD_OVERRIDE="&amp;BX$16)</f>
        <v>#NAME?</v>
      </c>
      <c r="BY117" s="15" t="e">
        <f ca="1">+_xll.BDP($C117,BY$15,"BEST_FPERIOD_OVERRIDE="&amp;BY$16)</f>
        <v>#NAME?</v>
      </c>
      <c r="BZ117" s="15" t="e">
        <f ca="1">+_xll.BDP($C117,BZ$15,"BEST_FPERIOD_OVERRIDE="&amp;BZ$16)</f>
        <v>#NAME?</v>
      </c>
      <c r="CB117" s="25">
        <f t="shared" si="333"/>
        <v>0.4497650289671804</v>
      </c>
      <c r="CC117" s="25">
        <f t="shared" si="334"/>
        <v>0.10319838782207125</v>
      </c>
      <c r="CD117" s="25">
        <f t="shared" si="335"/>
        <v>-0.33973248587211824</v>
      </c>
      <c r="CE117" s="25" t="e">
        <f t="shared" ca="1" si="336"/>
        <v>#NAME?</v>
      </c>
      <c r="CF117" s="25" t="e">
        <f t="shared" ca="1" si="337"/>
        <v>#NAME?</v>
      </c>
      <c r="CG117" s="25" t="e">
        <f t="shared" ca="1" si="338"/>
        <v>#NAME?</v>
      </c>
      <c r="CH117" s="25" t="e">
        <f t="shared" ca="1" si="361"/>
        <v>#NAME?</v>
      </c>
      <c r="CI117" s="25" t="e">
        <f t="shared" ca="1" si="339"/>
        <v>#NAME?</v>
      </c>
      <c r="CJ117" s="25">
        <f t="shared" si="340"/>
        <v>1.6818209626234371E-2</v>
      </c>
      <c r="CM117" s="25">
        <f t="shared" si="362"/>
        <v>0.21667337461300309</v>
      </c>
      <c r="CN117" s="25">
        <f t="shared" si="363"/>
        <v>0.26238342702945805</v>
      </c>
      <c r="CO117" s="25">
        <f t="shared" si="364"/>
        <v>0.24706966410748563</v>
      </c>
      <c r="CP117" s="25">
        <f t="shared" si="365"/>
        <v>0.17354121490556407</v>
      </c>
      <c r="CQ117" s="25" t="e">
        <f t="shared" ca="1" si="366"/>
        <v>#NAME?</v>
      </c>
      <c r="CR117" s="25" t="e">
        <f t="shared" ca="1" si="367"/>
        <v>#NAME?</v>
      </c>
      <c r="CS117" s="25" t="e">
        <f t="shared" ca="1" si="368"/>
        <v>#NAME?</v>
      </c>
      <c r="CT117" s="15" t="e">
        <f t="shared" ca="1" si="369"/>
        <v>#NAME?</v>
      </c>
      <c r="CU117" s="25">
        <f>_xll.BDH($C117,"RETURN_ON_INV_CAPITAL","FY 2019","FY 2019","Currency=USD","Period=FY","BEST_FPERIOD_OVERRIDE=FY","FILING_STATUS=MR","FA_ADJUSTED=GAAP","Sort=A","Dates=H","DateFormat=P","Fill=—","Direction=H","UseDPDF=Y")/100</f>
        <v>0.163828</v>
      </c>
      <c r="CV117" s="25">
        <f>_xll.BDH($C117,"RETURN_ON_INV_CAPITAL","FY 2020","FY 2020","Currency=USD","Period=FY","BEST_FPERIOD_OVERRIDE=FY","FILING_STATUS=MR","FA_ADJUSTED=GAAP","Sort=A","Dates=H","DateFormat=P","Fill=—","Direction=H","UseDPDF=Y")/100</f>
        <v>0.24161000000000002</v>
      </c>
      <c r="CW117" s="25">
        <f>_xll.BDH($C117,"RETURN_ON_INV_CAPITAL","FY 2021","FY 2021","Currency=USD","Period=FY","BEST_FPERIOD_OVERRIDE=FY","FILING_STATUS=MR","FA_ADJUSTED=GAAP","Sort=A","Dates=H","DateFormat=P","Fill=—","Direction=H","UseDPDF=Y")/100</f>
        <v>0.14974399999999999</v>
      </c>
      <c r="CX117" s="25">
        <f>_xll.BDH(C117,"RETURN_COM_EQY","FY 2022","FY 2022","Currency=USD","Period=FY","BEST_FPERIOD_OVERRIDE=FY","FILING_STATUS=MR","FA_ADJUSTED=GAAP","Sort=A","Dates=H","DateFormat=P","Fill=—","Direction=H","UseDPDF=Y")/100</f>
        <v>-0.16998199999999999</v>
      </c>
      <c r="CZ117" s="15">
        <f>_xll.BDH($C117,"RETURN_COM_EQY","FY 2019","FY 2019","Currency=USD","Period=FY","BEST_FPERIOD_OVERRIDE=FY","FILING_STATUS=MR","FA_ADJUSTED=GAAP","Sort=A","Dates=H","DateFormat=P","Fill=—","Direction=H","UseDPDF=Y")/100</f>
        <v>0.46263399999999999</v>
      </c>
      <c r="DA117" s="15">
        <f>_xll.BDH($C117,"RETURN_COM_EQY","FY 2020","FY 2020","Currency=USD","Period=FY","BEST_FPERIOD_OVERRIDE=FY","FILING_STATUS=MR","FA_ADJUSTED=GAAP","Sort=A","Dates=H","DateFormat=P","Fill=—","Direction=H","UseDPDF=Y")/100</f>
        <v>2.2663470000000001</v>
      </c>
      <c r="DB117" s="15">
        <f>_xll.BDH($C117,"RETURN_COM_EQY","FY 2021","FY 2021","Currency=USD","Period=FY","BEST_FPERIOD_OVERRIDE=FY","FILING_STATUS=MR","FA_ADJUSTED=GAAP","Sort=A","Dates=H","DateFormat=P","Fill=—","Direction=H","UseDPDF=Y")/100</f>
        <v>2.040333</v>
      </c>
      <c r="DC117" s="25">
        <f>_xll.BDH(C117,"RETURN_COM_EQY","FY 2022","FY 2022","Currency=USD","Period=FY","BEST_FPERIOD_OVERRIDE=FY","FILING_STATUS=MR","FA_ADJUSTED=GAAP","Sort=A","Dates=H","DateFormat=P","Fill=—","Direction=H","UseDPDF=Y")</f>
        <v>-16.998200000000001</v>
      </c>
      <c r="DD117" s="15" t="e">
        <f ca="1">(_xll.BDP(C117,"BEST_ROE","best_fperiod_override=23Y"))/100</f>
        <v>#NAME?</v>
      </c>
      <c r="DF117" s="25" t="e">
        <f ca="1">(_xll.BDP($C117,"BEST_DIV_YLD","best_fperiod_override=19Y"))/100</f>
        <v>#NAME?</v>
      </c>
      <c r="DG117" s="25" t="e">
        <f ca="1">(_xll.BDP($C117,"BEST_DIV_YLD","best_fperiod_override=20Y"))/100</f>
        <v>#NAME?</v>
      </c>
      <c r="DH117" s="25" t="e">
        <f ca="1">(_xll.BDP($C117,"BEST_DIV_YLD","best_fperiod_override=21Y"))/100</f>
        <v>#NAME?</v>
      </c>
      <c r="DI117" s="25" t="e">
        <f ca="1">(_xll.BDP($C117,"BEST_DIV_YLD","best_fperiod_override=22Y"))/100</f>
        <v>#NAME?</v>
      </c>
      <c r="DJ117" s="25" t="e">
        <f ca="1">(_xll.BDP($C117,"BEST_DIV_YLD","best_fperiod_override=23Y"))/100</f>
        <v>#NAME?</v>
      </c>
      <c r="DL117" s="48" t="e" cm="1">
        <f t="array" aca="1" ref="DL117" ca="1">_xll.BDP($C117,$DL$12)/1000</f>
        <v>#NAME?</v>
      </c>
      <c r="DM117" s="48" t="e" cm="1">
        <f t="array" aca="1" ref="DM117" ca="1">_xll.BDP($C117,$DL$13)*1000</f>
        <v>#NAME?</v>
      </c>
      <c r="DN117" s="48" t="e">
        <f t="shared" ca="1" si="341"/>
        <v>#NAME?</v>
      </c>
      <c r="DO117" s="48" t="e" cm="1">
        <f t="array" aca="1" ref="DO117" ca="1">_xll.BDP($C117,$DL$15)*1000</f>
        <v>#NAME?</v>
      </c>
      <c r="DQ117" s="15" t="e" cm="1">
        <f t="array" aca="1" ref="DQ117" ca="1">_xll.BDP(C117,"WACC")</f>
        <v>#NAME?</v>
      </c>
      <c r="DR117" s="15" t="e" cm="1">
        <f t="array" aca="1" ref="DR117" ca="1">_xll.BDP(C117,"WACC_COST_EQUITY")</f>
        <v>#NAME?</v>
      </c>
      <c r="DS117" s="15" t="e" cm="1">
        <f t="array" aca="1" ref="DS117" ca="1">_xll.BDP(C117,"WACC_COST_EQUITY")</f>
        <v>#NAME?</v>
      </c>
      <c r="DU117" s="15" t="e" cm="1">
        <f t="array" aca="1" ref="DU117" ca="1">_xll.BDP(C117,"BEST_PE_RATIO")</f>
        <v>#NAME?</v>
      </c>
      <c r="DV117" s="15" t="e" cm="1">
        <f t="array" aca="1" ref="DV117" ca="1">_xll.BDP(C117,"FIVE_YR_AVG_PRICE_EARNINGS")</f>
        <v>#NAME?</v>
      </c>
      <c r="DW117" s="15" t="e" cm="1">
        <f t="array" aca="1" ref="DW117" ca="1">_xll.BDP(C117,"10_YEAR_MOVING_AVERAGE_PE")</f>
        <v>#NAME?</v>
      </c>
      <c r="DY117" s="15" t="e" cm="1">
        <f t="array" aca="1" ref="DY117" ca="1">_xll.BDP(C117,"BEST_CUR_EV_TO_EBITDA")</f>
        <v>#NAME?</v>
      </c>
      <c r="DZ117" s="15" t="e" cm="1">
        <f t="array" aca="1" ref="DZ117" ca="1">_xll.BDP(C117,"FIVE_YEAR_AVG_EV_TO_T12_EBITDA")</f>
        <v>#NAME?</v>
      </c>
      <c r="EB117" s="15" t="e" cm="1">
        <f t="array" aca="1" ref="EB117" ca="1">_xll.BDP(C117,"BEST_PX_BPS_RATIO")</f>
        <v>#NAME?</v>
      </c>
      <c r="EC117" s="15" t="e" cm="1">
        <f t="array" aca="1" ref="EC117" ca="1">_xll.BDP(C117,"FIVE_YEAR_AVG_PRICE_BOOK")</f>
        <v>#NAME?</v>
      </c>
      <c r="ED117" s="15" t="e" cm="1">
        <f t="array" aca="1" ref="ED117" ca="1">_xll.BDP(C117,"EV_TO_T12M_SALES")</f>
        <v>#NAME?</v>
      </c>
      <c r="EE117" s="15" t="e" cm="1">
        <f t="array" aca="1" ref="EE117" ca="1">_xll.BDP(C117,"AVERAGE_EV_TO_T12M_SALES")</f>
        <v>#NAME?</v>
      </c>
      <c r="EF117" s="15" t="e">
        <f ca="1">_xll.BDP(C117,"BEST_CURRENT_EV_BEST_SALES","best_fperiod_override=23Y")</f>
        <v>#NAME?</v>
      </c>
      <c r="EH117" s="15" t="e" cm="1">
        <f t="array" aca="1" ref="EH117" ca="1">_xll.BDP(C117,"CF_FREE_CASH_FLOW")</f>
        <v>#NAME?</v>
      </c>
      <c r="EI117" s="15" t="e" cm="1">
        <f t="array" aca="1" ref="EI117" ca="1">_xll.BDP(C117,"FREE_CASH_FLOW_YIELD")/100</f>
        <v>#NAME?</v>
      </c>
      <c r="EJ117" s="15" t="e" cm="1">
        <f t="array" aca="1" ref="EJ117" ca="1">_xll.BDP(C117,"TRAIL_12M_FREE_CASH_FLOW_PER_SH")</f>
        <v>#NAME?</v>
      </c>
      <c r="EL117" s="15" t="e" cm="1">
        <f t="array" aca="1" ref="EL117" ca="1">_xll.BDP(C117,"CF_CASH_FROM_OPER")</f>
        <v>#NAME?</v>
      </c>
      <c r="EM117" s="15" t="e" cm="1">
        <f t="array" aca="1" ref="EM117" ca="1">_xll.BDP(C117,"CF_CASH_FROM_INV_ACT")</f>
        <v>#NAME?</v>
      </c>
      <c r="EN117" s="15" t="e" cm="1">
        <f t="array" aca="1" ref="EN117" ca="1">_xll.BDP(C117,"CF_CASH_FROM_FNC_ACT")</f>
        <v>#NAME?</v>
      </c>
      <c r="EP117" s="15" t="e" cm="1">
        <f t="array" aca="1" ref="EP117" ca="1">_xll.BDP(C117,"TOT_ANALYST_REC")</f>
        <v>#NAME?</v>
      </c>
      <c r="EQ117" s="15" t="e" cm="1">
        <f t="array" aca="1" ref="EQ117" ca="1">_xll.BDP(C117,"TOT_BUY_REC")</f>
        <v>#NAME?</v>
      </c>
      <c r="ER117" s="15" t="e" cm="1">
        <f t="array" aca="1" ref="ER117" ca="1">_xll.BDP(C117,"TOT_HOLD_REC")</f>
        <v>#NAME?</v>
      </c>
      <c r="ES117" s="15" t="e" cm="1">
        <f t="array" aca="1" ref="ES117" ca="1">_xll.BDP(C117,"TOT_SELL_REC")</f>
        <v>#NAME?</v>
      </c>
      <c r="ET117" s="15" t="e" cm="1">
        <f t="array" aca="1" ref="ET117" ca="1">_xll.BDP(C117,"EQY_REC_CONS")</f>
        <v>#NAME?</v>
      </c>
      <c r="EV117" s="15" t="e" cm="1">
        <f t="array" aca="1" ref="EV117" ca="1">_xll.BDP(C117,"BEST_TARGET_HI")</f>
        <v>#NAME?</v>
      </c>
      <c r="EW117" s="15" t="e" cm="1">
        <f t="array" aca="1" ref="EW117" ca="1">_xll.BDP(C117,"BEST_TARGET_LO")</f>
        <v>#NAME?</v>
      </c>
      <c r="EX117" s="15" t="e" cm="1">
        <f t="array" aca="1" ref="EX117" ca="1">_xll.BDP(C117,"BEST_TARGET_MEDIAN")</f>
        <v>#NAME?</v>
      </c>
      <c r="EZ117" s="15" t="e" cm="1">
        <f t="array" aca="1" ref="EZ117" ca="1">_xll.BDP(C117,"BEST_TARGET_1WK_CHG")</f>
        <v>#NAME?</v>
      </c>
      <c r="FA117" s="15" t="e" cm="1">
        <f t="array" aca="1" ref="FA117" ca="1">_xll.BDP(C117,"BEST_TARGET_4WK_CHG")</f>
        <v>#NAME?</v>
      </c>
      <c r="FB117" s="15" t="e" cm="1">
        <f t="array" aca="1" ref="FB117" ca="1">_xll.BDP(C117,"BEST_TARGET_3MO_CHG")</f>
        <v>#NAME?</v>
      </c>
      <c r="FC117" s="15" t="e" cm="1">
        <f t="array" aca="1" ref="FC117" ca="1">_xll.BDP(C117,"BEST_TARGET_6MO_CHG")</f>
        <v>#NAME?</v>
      </c>
      <c r="FE117" s="15" t="e" cm="1">
        <f t="array" aca="1" ref="FE117" ca="1">_xll.BDP(C117,"ANNOUNCEMENT_DT")</f>
        <v>#NAME?</v>
      </c>
      <c r="FF117" s="15" t="e" cm="1">
        <f t="array" aca="1" ref="FF117" ca="1">_xll.BDP(C117,"EXPECTED_REPORT_DT")</f>
        <v>#NAME?</v>
      </c>
      <c r="FG117" s="15" t="e" cm="1">
        <f t="array" aca="1" ref="FG117" ca="1">_xll.BDP(C117,"EARNINGS_RELATED_IMPLIED_MOVE")</f>
        <v>#NAME?</v>
      </c>
      <c r="FI117" s="15" t="e" cm="1">
        <f t="array" aca="1" ref="FI117" ca="1">_xll.BDP(C117,"SALES_SURPRISE_LAST_QTR")</f>
        <v>#NAME?</v>
      </c>
      <c r="FJ117" s="15" t="e" cm="1">
        <f t="array" aca="1" ref="FJ117" ca="1">_xll.BDP(C117,"EPS_SURPRISE_LAST_QTR")</f>
        <v>#NAME?</v>
      </c>
      <c r="FL117" s="15" t="e">
        <f ca="1">(_xll.BDP(C117,"VOLUME_AVG_5D"))/1000</f>
        <v>#NAME?</v>
      </c>
      <c r="FM117" s="15" t="e">
        <f ca="1">(_xll.BDP(C117,"VOLUME_AVG_3M"))/1000</f>
        <v>#NAME?</v>
      </c>
      <c r="FN117" s="15" t="e">
        <f ca="1">(_xll.BDP(C117,"VOLUME_AVG_6M"))/1000</f>
        <v>#NAME?</v>
      </c>
      <c r="FP117" s="15" t="e" cm="1">
        <f t="array" aca="1" ref="FP117" ca="1">_xll.BDP(C117,"CIE_DES")</f>
        <v>#NAME?</v>
      </c>
      <c r="FQ117" s="15" t="s">
        <v>942</v>
      </c>
      <c r="FS117" s="15" t="e" cm="1">
        <f t="array" aca="1" ref="FS117" ca="1">_xll.BDP(C117,"HIGH_52WEEK")</f>
        <v>#NAME?</v>
      </c>
      <c r="FT117" s="15" t="e" cm="1">
        <f t="array" aca="1" ref="FT117" ca="1">_xll.BDP(C117,"LOW_52WEEK")</f>
        <v>#NAME?</v>
      </c>
      <c r="FV117" s="15" t="e" cm="1">
        <f t="array" aca="1" ref="FV117" ca="1">_xll.BDP(C117,"CHG_PCT_WTD")</f>
        <v>#NAME?</v>
      </c>
      <c r="FW117" s="15" t="e" cm="1">
        <f t="array" aca="1" ref="FW117" ca="1">_xll.BDP(C117,"CHG_PCT_MTD")</f>
        <v>#NAME?</v>
      </c>
      <c r="FX117" s="15" t="e" cm="1">
        <f t="array" aca="1" ref="FX117" ca="1">_xll.BDP(C117,"CHG_PCT_YTD")</f>
        <v>#NAME?</v>
      </c>
      <c r="FY117" s="15" t="e" cm="1">
        <f t="array" aca="1" ref="FY117" ca="1">_xll.BDP(C117,"CHG_PCT_1YR")</f>
        <v>#NAME?</v>
      </c>
      <c r="GA117" s="15" t="e">
        <f ca="1">_xll.BDP($C117,"BEST_NET_DEBT","best_fperiod_override=19Y")</f>
        <v>#NAME?</v>
      </c>
      <c r="GB117" s="15" t="e">
        <f ca="1">_xll.BDP($C117,"BEST_NET_DEBT","best_fperiod_override=20Y")</f>
        <v>#NAME?</v>
      </c>
      <c r="GC117" s="15" t="e">
        <f ca="1">_xll.BDP($C117,"BEST_NET_DEBT","best_fperiod_override=21Y")</f>
        <v>#NAME?</v>
      </c>
      <c r="GD117" s="15" t="e">
        <f ca="1">_xll.BDP($C117,"BEST_NET_DEBT","best_fperiod_override=22Y")</f>
        <v>#NAME?</v>
      </c>
      <c r="GE117" s="15" t="e">
        <f ca="1">_xll.BDP($C117,"BEST_NET_DEBT","best_fperiod_override=23Y")</f>
        <v>#NAME?</v>
      </c>
      <c r="GG117" s="15" t="e">
        <f t="shared" ca="1" si="342"/>
        <v>#NAME?</v>
      </c>
      <c r="GH117" s="15" t="e">
        <f t="shared" ca="1" si="343"/>
        <v>#NAME?</v>
      </c>
      <c r="GI117" s="15" t="e">
        <f t="shared" ca="1" si="344"/>
        <v>#NAME?</v>
      </c>
      <c r="GJ117" s="15" t="e">
        <f t="shared" ca="1" si="345"/>
        <v>#NAME?</v>
      </c>
      <c r="GK117" s="15" t="e">
        <f t="shared" ca="1" si="346"/>
        <v>#NAME?</v>
      </c>
      <c r="GM117" s="15" t="e" cm="1">
        <f t="array" aca="1" ref="GM117" ca="1">_xll.BDP(C117,"NET_DEBT_TO_EBITDA")</f>
        <v>#NAME?</v>
      </c>
      <c r="GN117" s="15" t="e" cm="1">
        <f t="array" aca="1" ref="GN117" ca="1">_xll.BDP(C117,"EBIT_TO_INT_EXP")</f>
        <v>#NAME?</v>
      </c>
      <c r="GO117" s="15" t="e" cm="1">
        <f t="array" aca="1" ref="GO117" ca="1">_xll.BDP(C117,"TOT_DEBT_TO_TOT_EQY")</f>
        <v>#NAME?</v>
      </c>
      <c r="GP117" s="15" t="e" cm="1">
        <f t="array" aca="1" ref="GP117" ca="1">_xll.BDP(C117,"TOT_DEBT_TO_TOT_ASSET")</f>
        <v>#NAME?</v>
      </c>
      <c r="GQ117" s="15" t="e" cm="1">
        <f t="array" aca="1" ref="GQ117" ca="1">_xll.BDP(C117,"ALTMAN_Z_SCORE")</f>
        <v>#NAME?</v>
      </c>
      <c r="GR117" s="15" t="e" cm="1">
        <f t="array" aca="1" ref="GR117" ca="1">_xll.BDP(C117,"CASH_%_CURRENT_MARKET_CAP")</f>
        <v>#NAME?</v>
      </c>
      <c r="GS117" s="15" t="e" cm="1">
        <f t="array" aca="1" ref="GS117" ca="1">_xll.BDP(C117,"CASH_TO_TOT_ASSET")</f>
        <v>#NAME?</v>
      </c>
      <c r="GU117" s="15" t="e" cm="1">
        <f t="array" aca="1" ref="GU117" ca="1">_xll.BDP(C117,"BOARD_SIZE")</f>
        <v>#NAME?</v>
      </c>
      <c r="GV117" s="15" t="e" cm="1">
        <f t="array" aca="1" ref="GV117" ca="1">_xll.BDP(C117,"PCT_INDEPENDENT_DIRECTORS")</f>
        <v>#NAME?</v>
      </c>
      <c r="GW117" s="15" t="e" cm="1">
        <f t="array" aca="1" ref="GW117" ca="1">_xll.BDP(C117,"BOARD_MEETING_ATTENDANCE_PCT")</f>
        <v>#NAME?</v>
      </c>
      <c r="GX117" s="15" t="e" cm="1">
        <f t="array" aca="1" ref="GX117" ca="1">_xll.BDP(C117,"BOARD_MEETINGS_PER_YR")</f>
        <v>#NAME?</v>
      </c>
      <c r="GY117" s="15" t="e" cm="1">
        <f t="array" aca="1" ref="GY117" ca="1">_xll.BDP(C117,"NUMBER_OF_WOMEN_ON_BOARD")</f>
        <v>#NAME?</v>
      </c>
      <c r="GZ117" s="15" t="e" cm="1">
        <f t="array" aca="1" ref="GZ117" ca="1">_xll.BDP(C117,"BOARD_AVERAGE_TENURE")</f>
        <v>#NAME?</v>
      </c>
      <c r="HA117" s="15" t="e" cm="1">
        <f t="array" aca="1" ref="HA117" ca="1">_xll.BDP(C117,"BOARD_AVERAGE_AGE")</f>
        <v>#NAME?</v>
      </c>
      <c r="HC117" s="15" t="e" cm="1">
        <f t="array" aca="1" ref="HC117" ca="1">_xll.BDP(C117,"TOT_COMP_AW_TO_CEO_&amp;_EQUIV")</f>
        <v>#NAME?</v>
      </c>
      <c r="HD117" s="15" t="e" cm="1">
        <f t="array" aca="1" ref="HD117" ca="1">_xll.BDP(C117,"TOT_COMPENSATION_AW_TO_EXECS")</f>
        <v>#NAME?</v>
      </c>
      <c r="HE117" s="15" t="e" cm="1">
        <f t="array" aca="1" ref="HE117" ca="1">_xll.BDP(C117,"CF_STOCK_BASED_COMPENSATION")</f>
        <v>#NAME?</v>
      </c>
      <c r="HF117" s="15" t="e" cm="1">
        <f t="array" aca="1" ref="HF117" ca="1">_xll.BDP(C117,"AVERAGE_BOD_TOTAL_COMPENSATION")</f>
        <v>#NAME?</v>
      </c>
      <c r="HH117" s="15" t="e" cm="1">
        <f t="array" aca="1" ref="HH117" ca="1">_xll.BDP(C117,"ISS_QUALITYSCORE")</f>
        <v>#NAME?</v>
      </c>
      <c r="HK117" s="15" t="e" cm="1">
        <f t="array" aca="1" ref="HK117" ca="1">_xll.BDP(C117,"EQY_SH_OUT")</f>
        <v>#NAME?</v>
      </c>
      <c r="HL117" s="15" t="e">
        <f t="shared" ca="1" si="347"/>
        <v>#NAME?</v>
      </c>
      <c r="HN117" s="15">
        <v>8.5</v>
      </c>
      <c r="HO117" s="15">
        <v>2</v>
      </c>
      <c r="HP117" s="39" t="e">
        <f t="shared" ca="1" si="348"/>
        <v>#NAME?</v>
      </c>
      <c r="HQ117" s="15" t="e">
        <f t="shared" ca="1" si="349"/>
        <v>#NAME?</v>
      </c>
      <c r="HS117" s="15" t="e">
        <f t="shared" ca="1" si="370"/>
        <v>#NAME?</v>
      </c>
      <c r="HU117" s="15" t="e">
        <f t="shared" ca="1" si="350"/>
        <v>#NAME?</v>
      </c>
      <c r="HW117" s="15" t="e">
        <f t="shared" ca="1" si="371"/>
        <v>#NAME?</v>
      </c>
      <c r="HY117" s="39" t="e">
        <f t="shared" ca="1" si="351"/>
        <v>#NAME?</v>
      </c>
      <c r="IA117" s="15" t="e">
        <f t="shared" ca="1" si="352"/>
        <v>#NAME?</v>
      </c>
      <c r="IB117" s="15" t="e">
        <f t="shared" ca="1" si="353"/>
        <v>#NAME?</v>
      </c>
      <c r="IC117" s="15" t="e">
        <f t="shared" ca="1" si="354"/>
        <v>#NAME?</v>
      </c>
      <c r="ID117" s="15" t="e">
        <f t="shared" ca="1" si="355"/>
        <v>#NAME?</v>
      </c>
      <c r="IE117" s="39" t="e">
        <f t="shared" ca="1" si="356"/>
        <v>#NAME?</v>
      </c>
      <c r="IF117" s="39">
        <f t="shared" si="357"/>
        <v>1.6818209626234371</v>
      </c>
      <c r="IG117" s="39" t="e">
        <f t="shared" ca="1" si="358"/>
        <v>#NAME?</v>
      </c>
      <c r="II117" s="15">
        <f t="shared" si="372"/>
        <v>98</v>
      </c>
    </row>
    <row r="118" spans="1:243">
      <c r="A118" s="15">
        <f t="shared" si="373"/>
        <v>98</v>
      </c>
      <c r="B118" s="15" t="s">
        <v>200</v>
      </c>
      <c r="C118" s="15" t="s">
        <v>582</v>
      </c>
      <c r="D118" s="15" t="s">
        <v>199</v>
      </c>
      <c r="E118" s="15" t="str">
        <f t="shared" si="306"/>
        <v>ELCI34</v>
      </c>
      <c r="F118" s="15">
        <f t="shared" si="307"/>
        <v>98</v>
      </c>
      <c r="G118" s="15" t="str">
        <f t="shared" si="308"/>
        <v>Estee Lauder Cos Inc/The</v>
      </c>
      <c r="H118" s="24">
        <v>2.17431E-3</v>
      </c>
      <c r="I118" s="15" t="e" cm="1">
        <f t="array" aca="1" ref="I118" ca="1">_xll.BDP(C118,"GICS_SECTOR_NAME")</f>
        <v>#NAME?</v>
      </c>
      <c r="J118" s="15" t="e">
        <f t="shared" ca="1" si="309"/>
        <v>#NAME?</v>
      </c>
      <c r="K118" s="46" t="e" cm="1">
        <f t="array" aca="1" ref="K118" ca="1">_xll.BDP(C118,"BEST_PE_RATIO")</f>
        <v>#NAME?</v>
      </c>
      <c r="L118" s="46" t="e" cm="1">
        <f t="array" aca="1" ref="L118" ca="1">_xll.BDP(C118,"px_last")</f>
        <v>#NAME?</v>
      </c>
      <c r="M118" s="15" t="e" cm="1">
        <f t="array" aca="1" ref="M118" ca="1">_xll.BDP(C118,"COUNTRY_FULL_NAME")</f>
        <v>#NAME?</v>
      </c>
      <c r="N118" s="15" t="e" cm="1">
        <f t="array" aca="1" ref="N118" ca="1">_xll.BDP(C118,"px_last")</f>
        <v>#NAME?</v>
      </c>
      <c r="O118" s="15" t="e" cm="1">
        <f t="array" aca="1" ref="O118" ca="1">_xll.BDP(C118,"CRNCY")</f>
        <v>#NAME?</v>
      </c>
      <c r="Q118" s="15" t="e" cm="1">
        <f t="array" aca="1" ref="Q118" ca="1">_xll.BDP(C118,"GICS_SECTOR_NAME")</f>
        <v>#NAME?</v>
      </c>
      <c r="R118" s="15" t="e" cm="1">
        <f t="array" aca="1" ref="R118" ca="1">_xll.BDP(C118,"GICS_INDUSTRY_NAME")</f>
        <v>#NAME?</v>
      </c>
      <c r="S118" s="15" t="e" cm="1">
        <f t="array" aca="1" ref="S118" ca="1">_xll.BDP(C118,"GICS_INDUSTRY_GROUP_NAME")</f>
        <v>#NAME?</v>
      </c>
      <c r="T118" s="15" t="e" cm="1">
        <f t="array" aca="1" ref="T118" ca="1">_xll.BDP(C118,"GICS_SUB_INDUSTRY_NAME")</f>
        <v>#NAME?</v>
      </c>
      <c r="U118" s="15" t="s">
        <v>1521</v>
      </c>
      <c r="V118" s="15">
        <f>_xll.BDH(C118,"SALES_REV_TURN","FY 2009","FY 2009","Currency=USD","Period=FY","BEST_FPERIOD_OVERRIDE=FY","FILING_STATUS=MR","SCALING_FORMAT=MLN","FA_ADJUSTED=Adjusted","Sort=A","Dates=H","DateFormat=P","Fill=—","Direction=H","UseDPDF=Y")</f>
        <v>7331.9</v>
      </c>
      <c r="W118" s="15">
        <f>_xll.BDH(C118,"SALES_REV_TURN","FY 2019","FY 2019","Currency=USD","Period=FY","BEST_FPERIOD_OVERRIDE=FY","FILING_STATUS=MR","SCALING_FORMAT=MLN","FA_ADJUSTED=Adjusted","Sort=A","Dates=H","DateFormat=P","Fill=—","Direction=H","UseDPDF=Y")</f>
        <v>14866</v>
      </c>
      <c r="X118" s="15">
        <f>_xll.BDH(C118,"SALES_REV_TURN","FY 2020","FY 2020","Currency=USD","Period=FY","BEST_FPERIOD_OVERRIDE=FY","FILING_STATUS=MR","SCALING_FORMAT=MLN","FA_ADJUSTED=Adjusted","Sort=A","Dates=H","DateFormat=P","Fill=—","Direction=H","UseDPDF=Y")</f>
        <v>14294</v>
      </c>
      <c r="Y118" s="15">
        <f>_xll.BDH(C118,"SALES_REV_TURN","FY 2021","FY 2021","Currency=USD","Period=FY","BEST_FPERIOD_OVERRIDE=FY","FILING_STATUS=MR","SCALING_FORMAT=MLN","FA_ADJUSTED=Adjusted","Sort=A","Dates=H","DateFormat=P","Fill=—","Direction=H","UseDPDF=Y")</f>
        <v>16215</v>
      </c>
      <c r="Z118" s="15">
        <f>_xll.BDH(C118,"SALES_REV_TURN","FY 2022","FY 2022","Currency=USD","Period=FY","BEST_FPERIOD_OVERRIDE=FY","FILING_STATUS=MR","SCALING_FORMAT=MLN","FA_ADJUSTED=Adjusted","Sort=A","Dates=H","DateFormat=P","Fill=—","Direction=H","UseDPDF=Y")</f>
        <v>17737</v>
      </c>
      <c r="AA118" s="15" t="e">
        <f ca="1">+_xll.BDP($C118,AA$15,"BEST_FPERIOD_OVERRIDE="&amp;AA$16)</f>
        <v>#NAME?</v>
      </c>
      <c r="AB118" s="15" t="e">
        <f ca="1">+_xll.BDP($C118,AB$15,"BEST_FPERIOD_OVERRIDE="&amp;AB$16)</f>
        <v>#NAME?</v>
      </c>
      <c r="AC118" s="15" t="e">
        <f ca="1">+_xll.BDP($C118,AC$15,"BEST_FPERIOD_OVERRIDE="&amp;AC$16)</f>
        <v>#NAME?</v>
      </c>
      <c r="AD118" s="15" t="e">
        <f ca="1">+_xll.BDP($C118,AD$15,"BEST_FPERIOD_OVERRIDE="&amp;AD$16)</f>
        <v>#NAME?</v>
      </c>
      <c r="AF118" s="25">
        <f t="shared" si="310"/>
        <v>-3.8477061751648001E-2</v>
      </c>
      <c r="AG118" s="25">
        <f t="shared" si="311"/>
        <v>0.13439205260948639</v>
      </c>
      <c r="AH118" s="25">
        <f t="shared" si="312"/>
        <v>9.3863706444649919E-2</v>
      </c>
      <c r="AI118" s="25" t="e">
        <f t="shared" ca="1" si="313"/>
        <v>#NAME?</v>
      </c>
      <c r="AJ118" s="25" t="e">
        <f t="shared" ca="1" si="314"/>
        <v>#NAME?</v>
      </c>
      <c r="AK118" s="25" t="e">
        <f t="shared" ca="1" si="315"/>
        <v>#NAME?</v>
      </c>
      <c r="AL118" s="25" t="e">
        <f t="shared" ca="1" si="359"/>
        <v>#NAME?</v>
      </c>
      <c r="AM118" s="25" t="e">
        <f t="shared" ca="1" si="316"/>
        <v>#NAME?</v>
      </c>
      <c r="AN118" s="25">
        <f t="shared" si="317"/>
        <v>7.3242246230003083E-2</v>
      </c>
      <c r="AP118" s="15">
        <f>_xll.BDH(C118,"EBITDA","FY 2009","FY 2009","Currency=USD","Period=FY","BEST_FPERIOD_OVERRIDE=FY","FILING_STATUS=MR","SCALING_FORMAT=MLN","FA_ADJUSTED=Adjusted","Sort=A","Dates=H","DateFormat=P","Fill=—","Direction=H","UseDPDF=Y")</f>
        <v>842.2</v>
      </c>
      <c r="AQ118" s="15">
        <f>_xll.BDH(C118,"EBITDA","FY 2019","FY 2019","Currency=USD","Period=FY","BEST_FPERIOD_OVERRIDE=FY","FILING_STATUS=MR","SCALING_FORMAT=MLN","FA_ADJUSTED=Adjusted","Sort=A","Dates=H","DateFormat=P","Fill=—","Direction=H","UseDPDF=Y")</f>
        <v>3164</v>
      </c>
      <c r="AR118" s="15">
        <f>_xll.BDH(C118,"EBITDA","FY 2020","FY 2020","Currency=USD","Period=FY","BEST_FPERIOD_OVERRIDE=FY","FILING_STATUS=MR","SCALING_FORMAT=MLN","FA_ADJUSTED=Adjusted","Sort=A","Dates=H","DateFormat=P","Fill=—","Direction=H","UseDPDF=Y")</f>
        <v>3549</v>
      </c>
      <c r="AS118" s="15">
        <f>_xll.BDH(C118,"EBITDA","FY 2021","FY 2021","Currency=USD","Period=FY","BEST_FPERIOD_OVERRIDE=FY","FILING_STATUS=MR","SCALING_FORMAT=MLN","FA_ADJUSTED=Adjusted","Sort=A","Dates=H","DateFormat=P","Fill=—","Direction=H","UseDPDF=Y")</f>
        <v>4153</v>
      </c>
      <c r="AT118" s="15">
        <f>_xll.BDH(C118,"EBITDA","FY 2022","FY 2022","Currency=USD","Period=FY","BEST_FPERIOD_OVERRIDE=FY","FILING_STATUS=MR","SCALING_FORMAT=MLN","FA_ADJUSTED=Adjusted","Sort=A","Dates=H","DateFormat=P","Fill=—","Direction=H","UseDPDF=Y")</f>
        <v>4692</v>
      </c>
      <c r="AU118" s="15" t="e">
        <f ca="1">+_xll.BDP($C118,AU$15,"BEST_FPERIOD_OVERRIDE="&amp;AU$16)</f>
        <v>#NAME?</v>
      </c>
      <c r="AV118" s="15" t="e">
        <f ca="1">+_xll.BDP($C118,AV$15,"BEST_FPERIOD_OVERRIDE="&amp;AV$16)</f>
        <v>#NAME?</v>
      </c>
      <c r="AW118" s="15" t="e">
        <f ca="1">+_xll.BDP($C118,AW$15,"BEST_FPERIOD_OVERRIDE="&amp;AW$16)</f>
        <v>#NAME?</v>
      </c>
      <c r="AX118" s="15" t="e">
        <f ca="1">+_xll.BDP($C118,AX$15,"BEST_FPERIOD_OVERRIDE="&amp;AX$16)</f>
        <v>#NAME?</v>
      </c>
      <c r="AZ118" s="25">
        <f t="shared" si="318"/>
        <v>0.12168141592920345</v>
      </c>
      <c r="BA118" s="25">
        <f t="shared" si="319"/>
        <v>0.170188785573401</v>
      </c>
      <c r="BB118" s="25">
        <f t="shared" si="320"/>
        <v>0.1297856970864435</v>
      </c>
      <c r="BC118" s="25" t="e">
        <f t="shared" ca="1" si="321"/>
        <v>#NAME?</v>
      </c>
      <c r="BD118" s="25" t="e">
        <f t="shared" ca="1" si="322"/>
        <v>#NAME?</v>
      </c>
      <c r="BE118" s="25" t="e">
        <f t="shared" ca="1" si="323"/>
        <v>#NAME?</v>
      </c>
      <c r="BF118" s="25" t="e">
        <f t="shared" ca="1" si="360"/>
        <v>#NAME?</v>
      </c>
      <c r="BG118" s="25" t="e">
        <f t="shared" ca="1" si="324"/>
        <v>#NAME?</v>
      </c>
      <c r="BH118" s="25">
        <f t="shared" si="325"/>
        <v>0.1415163170923277</v>
      </c>
      <c r="BJ118" s="25">
        <f t="shared" si="326"/>
        <v>0.21283465626261266</v>
      </c>
      <c r="BK118" s="25">
        <f t="shared" si="327"/>
        <v>0.24828599412340843</v>
      </c>
      <c r="BL118" s="25">
        <f t="shared" si="328"/>
        <v>0.2561208757323466</v>
      </c>
      <c r="BM118" s="25">
        <f t="shared" si="329"/>
        <v>0.26453176974685683</v>
      </c>
      <c r="BN118" s="25" t="e">
        <f t="shared" ca="1" si="330"/>
        <v>#NAME?</v>
      </c>
      <c r="BO118" s="25" t="e">
        <f t="shared" ca="1" si="331"/>
        <v>#NAME?</v>
      </c>
      <c r="BP118" s="25" t="e">
        <f t="shared" ca="1" si="331"/>
        <v>#NAME?</v>
      </c>
      <c r="BQ118" s="25" t="e">
        <f t="shared" ca="1" si="332"/>
        <v>#NAME?</v>
      </c>
      <c r="BR118" s="15">
        <f>_xll.BDH(C118,"EARN_FOR_COMMON","FY 2009","FY 2009","Currency=USD","Period=FY","BEST_FPERIOD_OVERRIDE=FY","FILING_STATUS=MR","SCALING_FORMAT=MLN","FA_ADJUSTED=Adjusted","Sort=A","Dates=H","DateFormat=P","Fill=—","Direction=H","UseDPDF=Y")</f>
        <v>333.53</v>
      </c>
      <c r="BS118" s="15">
        <f>_xll.BDH(C118,"EARN_FOR_COMMON","FY 2019","FY 2019","Currency=USD","Period=FY","BEST_FPERIOD_OVERRIDE=FY","FILING_STATUS=MR","SCALING_FORMAT=MLN","FA_ADJUSTED=Adjusted","Sort=A","Dates=H","DateFormat=P","Fill=—","Direction=H","UseDPDF=Y")</f>
        <v>1977</v>
      </c>
      <c r="BT118" s="15">
        <f>_xll.BDH(C118,"EARN_FOR_COMMON","FY 2020","FY 2020","Currency=USD","Period=FY","BEST_FPERIOD_OVERRIDE=FY","FILING_STATUS=MR","SCALING_FORMAT=MLN","FA_ADJUSTED=Adjusted","Sort=A","Dates=H","DateFormat=P","Fill=—","Direction=H","UseDPDF=Y")</f>
        <v>2322.7199999999998</v>
      </c>
      <c r="BU118" s="15">
        <f>_xll.BDH(C118,"EARN_FOR_COMMON","FY 2021","FY 2021","Currency=USD","Period=FY","BEST_FPERIOD_OVERRIDE=FY","FILING_STATUS=MR","SCALING_FORMAT=MLN","FA_ADJUSTED=Adjusted","Sort=A","Dates=H","DateFormat=P","Fill=—","Direction=H","UseDPDF=Y")</f>
        <v>2345</v>
      </c>
      <c r="BV118" s="15">
        <f>_xll.BDH(C118,"EARN_FOR_COMMON","FY 2022","FY 2022","Currency=USD","Period=FY","BEST_FPERIOD_OVERRIDE=FY","FILING_STATUS=MR","SCALING_FORMAT=MLN","FA_ADJUSTED=Adjusted","Sort=A","Dates=H","DateFormat=P","Fill=—","Direction=H","UseDPDF=Y")</f>
        <v>2643</v>
      </c>
      <c r="BW118" s="15" t="e">
        <f ca="1">+_xll.BDP($C118,BW$15,"BEST_FPERIOD_OVERRIDE="&amp;BW$16)</f>
        <v>#NAME?</v>
      </c>
      <c r="BX118" s="15" t="e">
        <f ca="1">+_xll.BDP($C118,BX$15,"BEST_FPERIOD_OVERRIDE="&amp;BX$16)</f>
        <v>#NAME?</v>
      </c>
      <c r="BY118" s="15" t="e">
        <f ca="1">+_xll.BDP($C118,BY$15,"BEST_FPERIOD_OVERRIDE="&amp;BY$16)</f>
        <v>#NAME?</v>
      </c>
      <c r="BZ118" s="15" t="e">
        <f ca="1">+_xll.BDP($C118,BZ$15,"BEST_FPERIOD_OVERRIDE="&amp;BZ$16)</f>
        <v>#NAME?</v>
      </c>
      <c r="CB118" s="25">
        <f t="shared" si="333"/>
        <v>0.17487101669195737</v>
      </c>
      <c r="CC118" s="25">
        <f t="shared" si="334"/>
        <v>9.5922022456431666E-3</v>
      </c>
      <c r="CD118" s="25">
        <f t="shared" si="335"/>
        <v>0.12707889125799565</v>
      </c>
      <c r="CE118" s="25" t="e">
        <f t="shared" ca="1" si="336"/>
        <v>#NAME?</v>
      </c>
      <c r="CF118" s="25" t="e">
        <f t="shared" ca="1" si="337"/>
        <v>#NAME?</v>
      </c>
      <c r="CG118" s="25" t="e">
        <f t="shared" ca="1" si="338"/>
        <v>#NAME?</v>
      </c>
      <c r="CH118" s="25" t="e">
        <f t="shared" ca="1" si="361"/>
        <v>#NAME?</v>
      </c>
      <c r="CI118" s="25" t="e">
        <f t="shared" ca="1" si="339"/>
        <v>#NAME?</v>
      </c>
      <c r="CJ118" s="25">
        <f t="shared" si="340"/>
        <v>0.19477788842811972</v>
      </c>
      <c r="CM118" s="25">
        <f t="shared" si="362"/>
        <v>0.13298802636889548</v>
      </c>
      <c r="CN118" s="25">
        <f t="shared" si="363"/>
        <v>0.1624961522317056</v>
      </c>
      <c r="CO118" s="25">
        <f t="shared" si="364"/>
        <v>0.14461917977181621</v>
      </c>
      <c r="CP118" s="25">
        <f t="shared" si="365"/>
        <v>0.14901054293285224</v>
      </c>
      <c r="CQ118" s="25" t="e">
        <f t="shared" ca="1" si="366"/>
        <v>#NAME?</v>
      </c>
      <c r="CR118" s="25" t="e">
        <f t="shared" ca="1" si="367"/>
        <v>#NAME?</v>
      </c>
      <c r="CS118" s="25" t="e">
        <f t="shared" ca="1" si="368"/>
        <v>#NAME?</v>
      </c>
      <c r="CT118" s="15" t="e">
        <f t="shared" ca="1" si="369"/>
        <v>#NAME?</v>
      </c>
      <c r="CU118" s="25">
        <f>_xll.BDH($C118,"RETURN_ON_INV_CAPITAL","FY 2019","FY 2019","Currency=USD","Period=FY","BEST_FPERIOD_OVERRIDE=FY","FILING_STATUS=MR","FA_ADJUSTED=GAAP","Sort=A","Dates=H","DateFormat=P","Fill=—","Direction=H","UseDPDF=Y")/100</f>
        <v>0.22828499999999999</v>
      </c>
      <c r="CV118" s="25">
        <f>_xll.BDH($C118,"RETURN_ON_INV_CAPITAL","FY 2020","FY 2020","Currency=USD","Period=FY","BEST_FPERIOD_OVERRIDE=FY","FILING_STATUS=MR","FA_ADJUSTED=GAAP","Sort=A","Dates=H","DateFormat=P","Fill=—","Direction=H","UseDPDF=Y")/100</f>
        <v>3.9653000000000001E-2</v>
      </c>
      <c r="CW118" s="25">
        <f>_xll.BDH($C118,"RETURN_ON_INV_CAPITAL","FY 2021","FY 2021","Currency=USD","Period=FY","BEST_FPERIOD_OVERRIDE=FY","FILING_STATUS=MR","FA_ADJUSTED=GAAP","Sort=A","Dates=H","DateFormat=P","Fill=—","Direction=H","UseDPDF=Y")/100</f>
        <v>0.16131900000000002</v>
      </c>
      <c r="CX118" s="25">
        <f>_xll.BDH(C118,"RETURN_COM_EQY","FY 2022","FY 2022","Currency=USD","Period=FY","BEST_FPERIOD_OVERRIDE=FY","FILING_STATUS=MR","FA_ADJUSTED=GAAP","Sort=A","Dates=H","DateFormat=P","Fill=—","Direction=H","UseDPDF=Y")/100</f>
        <v>0.41040599999999999</v>
      </c>
      <c r="CZ118" s="15">
        <f>_xll.BDH($C118,"RETURN_COM_EQY","FY 2019","FY 2019","Currency=USD","Period=FY","BEST_FPERIOD_OVERRIDE=FY","FILING_STATUS=MR","FA_ADJUSTED=GAAP","Sort=A","Dates=H","DateFormat=P","Fill=—","Direction=H","UseDPDF=Y")/100</f>
        <v>0.393432</v>
      </c>
      <c r="DA118" s="15">
        <f>_xll.BDH($C118,"RETURN_COM_EQY","FY 2020","FY 2020","Currency=USD","Period=FY","BEST_FPERIOD_OVERRIDE=FY","FILING_STATUS=MR","FA_ADJUSTED=GAAP","Sort=A","Dates=H","DateFormat=P","Fill=—","Direction=H","UseDPDF=Y")/100</f>
        <v>0.16440299999999999</v>
      </c>
      <c r="DB118" s="15">
        <f>_xll.BDH($C118,"RETURN_COM_EQY","FY 2021","FY 2021","Currency=USD","Period=FY","BEST_FPERIOD_OVERRIDE=FY","FILING_STATUS=MR","FA_ADJUSTED=GAAP","Sort=A","Dates=H","DateFormat=P","Fill=—","Direction=H","UseDPDF=Y")/100</f>
        <v>0.57445999999999997</v>
      </c>
      <c r="DC118" s="25">
        <f>_xll.BDH(C118,"RETURN_COM_EQY","FY 2022","FY 2022","Currency=USD","Period=FY","BEST_FPERIOD_OVERRIDE=FY","FILING_STATUS=MR","FA_ADJUSTED=GAAP","Sort=A","Dates=H","DateFormat=P","Fill=—","Direction=H","UseDPDF=Y")</f>
        <v>41.040599999999998</v>
      </c>
      <c r="DD118" s="15" t="e">
        <f ca="1">(_xll.BDP(C118,"BEST_ROE","best_fperiod_override=23Y"))/100</f>
        <v>#NAME?</v>
      </c>
      <c r="DF118" s="25" t="e">
        <f ca="1">(_xll.BDP($C118,"BEST_DIV_YLD","best_fperiod_override=19Y"))/100</f>
        <v>#NAME?</v>
      </c>
      <c r="DG118" s="25" t="e">
        <f ca="1">(_xll.BDP($C118,"BEST_DIV_YLD","best_fperiod_override=20Y"))/100</f>
        <v>#NAME?</v>
      </c>
      <c r="DH118" s="25" t="e">
        <f ca="1">(_xll.BDP($C118,"BEST_DIV_YLD","best_fperiod_override=21Y"))/100</f>
        <v>#NAME?</v>
      </c>
      <c r="DI118" s="25" t="e">
        <f ca="1">(_xll.BDP($C118,"BEST_DIV_YLD","best_fperiod_override=22Y"))/100</f>
        <v>#NAME?</v>
      </c>
      <c r="DJ118" s="25" t="e">
        <f ca="1">(_xll.BDP($C118,"BEST_DIV_YLD","best_fperiod_override=23Y"))/100</f>
        <v>#NAME?</v>
      </c>
      <c r="DL118" s="48" t="e" cm="1">
        <f t="array" aca="1" ref="DL118" ca="1">_xll.BDP($C118,$DL$12)/1000</f>
        <v>#NAME?</v>
      </c>
      <c r="DM118" s="48" t="e" cm="1">
        <f t="array" aca="1" ref="DM118" ca="1">_xll.BDP($C118,$DL$13)*1000</f>
        <v>#NAME?</v>
      </c>
      <c r="DN118" s="48" t="e">
        <f t="shared" ca="1" si="341"/>
        <v>#NAME?</v>
      </c>
      <c r="DO118" s="48" t="e" cm="1">
        <f t="array" aca="1" ref="DO118" ca="1">_xll.BDP($C118,$DL$15)*1000</f>
        <v>#NAME?</v>
      </c>
      <c r="DQ118" s="15" t="e" cm="1">
        <f t="array" aca="1" ref="DQ118" ca="1">_xll.BDP(C118,"WACC")</f>
        <v>#NAME?</v>
      </c>
      <c r="DR118" s="15" t="e" cm="1">
        <f t="array" aca="1" ref="DR118" ca="1">_xll.BDP(C118,"WACC_COST_EQUITY")</f>
        <v>#NAME?</v>
      </c>
      <c r="DS118" s="15" t="e" cm="1">
        <f t="array" aca="1" ref="DS118" ca="1">_xll.BDP(C118,"WACC_COST_EQUITY")</f>
        <v>#NAME?</v>
      </c>
      <c r="DU118" s="15" t="e" cm="1">
        <f t="array" aca="1" ref="DU118" ca="1">_xll.BDP(C118,"BEST_PE_RATIO")</f>
        <v>#NAME?</v>
      </c>
      <c r="DV118" s="15" t="e" cm="1">
        <f t="array" aca="1" ref="DV118" ca="1">_xll.BDP(C118,"FIVE_YR_AVG_PRICE_EARNINGS")</f>
        <v>#NAME?</v>
      </c>
      <c r="DW118" s="15" t="e" cm="1">
        <f t="array" aca="1" ref="DW118" ca="1">_xll.BDP(C118,"10_YEAR_MOVING_AVERAGE_PE")</f>
        <v>#NAME?</v>
      </c>
      <c r="DY118" s="15" t="e" cm="1">
        <f t="array" aca="1" ref="DY118" ca="1">_xll.BDP(C118,"BEST_CUR_EV_TO_EBITDA")</f>
        <v>#NAME?</v>
      </c>
      <c r="DZ118" s="15" t="e" cm="1">
        <f t="array" aca="1" ref="DZ118" ca="1">_xll.BDP(C118,"FIVE_YEAR_AVG_EV_TO_T12_EBITDA")</f>
        <v>#NAME?</v>
      </c>
      <c r="EB118" s="15" t="e" cm="1">
        <f t="array" aca="1" ref="EB118" ca="1">_xll.BDP(C118,"BEST_PX_BPS_RATIO")</f>
        <v>#NAME?</v>
      </c>
      <c r="EC118" s="15" t="e" cm="1">
        <f t="array" aca="1" ref="EC118" ca="1">_xll.BDP(C118,"FIVE_YEAR_AVG_PRICE_BOOK")</f>
        <v>#NAME?</v>
      </c>
      <c r="ED118" s="15" t="e" cm="1">
        <f t="array" aca="1" ref="ED118" ca="1">_xll.BDP(C118,"EV_TO_T12M_SALES")</f>
        <v>#NAME?</v>
      </c>
      <c r="EE118" s="15" t="e" cm="1">
        <f t="array" aca="1" ref="EE118" ca="1">_xll.BDP(C118,"AVERAGE_EV_TO_T12M_SALES")</f>
        <v>#NAME?</v>
      </c>
      <c r="EF118" s="15" t="e">
        <f ca="1">_xll.BDP(C118,"BEST_CURRENT_EV_BEST_SALES","best_fperiod_override=23Y")</f>
        <v>#NAME?</v>
      </c>
      <c r="EH118" s="15" t="e" cm="1">
        <f t="array" aca="1" ref="EH118" ca="1">_xll.BDP(C118,"CF_FREE_CASH_FLOW")</f>
        <v>#NAME?</v>
      </c>
      <c r="EI118" s="15" t="e" cm="1">
        <f t="array" aca="1" ref="EI118" ca="1">_xll.BDP(C118,"FREE_CASH_FLOW_YIELD")/100</f>
        <v>#NAME?</v>
      </c>
      <c r="EJ118" s="15" t="e" cm="1">
        <f t="array" aca="1" ref="EJ118" ca="1">_xll.BDP(C118,"TRAIL_12M_FREE_CASH_FLOW_PER_SH")</f>
        <v>#NAME?</v>
      </c>
      <c r="EL118" s="15" t="e" cm="1">
        <f t="array" aca="1" ref="EL118" ca="1">_xll.BDP(C118,"CF_CASH_FROM_OPER")</f>
        <v>#NAME?</v>
      </c>
      <c r="EM118" s="15" t="e" cm="1">
        <f t="array" aca="1" ref="EM118" ca="1">_xll.BDP(C118,"CF_CASH_FROM_INV_ACT")</f>
        <v>#NAME?</v>
      </c>
      <c r="EN118" s="15" t="e" cm="1">
        <f t="array" aca="1" ref="EN118" ca="1">_xll.BDP(C118,"CF_CASH_FROM_FNC_ACT")</f>
        <v>#NAME?</v>
      </c>
      <c r="EP118" s="15" t="e" cm="1">
        <f t="array" aca="1" ref="EP118" ca="1">_xll.BDP(C118,"TOT_ANALYST_REC")</f>
        <v>#NAME?</v>
      </c>
      <c r="EQ118" s="15" t="e" cm="1">
        <f t="array" aca="1" ref="EQ118" ca="1">_xll.BDP(C118,"TOT_BUY_REC")</f>
        <v>#NAME?</v>
      </c>
      <c r="ER118" s="15" t="e" cm="1">
        <f t="array" aca="1" ref="ER118" ca="1">_xll.BDP(C118,"TOT_HOLD_REC")</f>
        <v>#NAME?</v>
      </c>
      <c r="ES118" s="15" t="e" cm="1">
        <f t="array" aca="1" ref="ES118" ca="1">_xll.BDP(C118,"TOT_SELL_REC")</f>
        <v>#NAME?</v>
      </c>
      <c r="ET118" s="15" t="e" cm="1">
        <f t="array" aca="1" ref="ET118" ca="1">_xll.BDP(C118,"EQY_REC_CONS")</f>
        <v>#NAME?</v>
      </c>
      <c r="EV118" s="15" t="e" cm="1">
        <f t="array" aca="1" ref="EV118" ca="1">_xll.BDP(C118,"BEST_TARGET_HI")</f>
        <v>#NAME?</v>
      </c>
      <c r="EW118" s="15" t="e" cm="1">
        <f t="array" aca="1" ref="EW118" ca="1">_xll.BDP(C118,"BEST_TARGET_LO")</f>
        <v>#NAME?</v>
      </c>
      <c r="EX118" s="15" t="e" cm="1">
        <f t="array" aca="1" ref="EX118" ca="1">_xll.BDP(C118,"BEST_TARGET_MEDIAN")</f>
        <v>#NAME?</v>
      </c>
      <c r="EZ118" s="15" t="e" cm="1">
        <f t="array" aca="1" ref="EZ118" ca="1">_xll.BDP(C118,"BEST_TARGET_1WK_CHG")</f>
        <v>#NAME?</v>
      </c>
      <c r="FA118" s="15" t="e" cm="1">
        <f t="array" aca="1" ref="FA118" ca="1">_xll.BDP(C118,"BEST_TARGET_4WK_CHG")</f>
        <v>#NAME?</v>
      </c>
      <c r="FB118" s="15" t="e" cm="1">
        <f t="array" aca="1" ref="FB118" ca="1">_xll.BDP(C118,"BEST_TARGET_3MO_CHG")</f>
        <v>#NAME?</v>
      </c>
      <c r="FC118" s="15" t="e" cm="1">
        <f t="array" aca="1" ref="FC118" ca="1">_xll.BDP(C118,"BEST_TARGET_6MO_CHG")</f>
        <v>#NAME?</v>
      </c>
      <c r="FE118" s="15" t="e" cm="1">
        <f t="array" aca="1" ref="FE118" ca="1">_xll.BDP(C118,"ANNOUNCEMENT_DT")</f>
        <v>#NAME?</v>
      </c>
      <c r="FF118" s="15" t="e" cm="1">
        <f t="array" aca="1" ref="FF118" ca="1">_xll.BDP(C118,"EXPECTED_REPORT_DT")</f>
        <v>#NAME?</v>
      </c>
      <c r="FG118" s="15" t="e" cm="1">
        <f t="array" aca="1" ref="FG118" ca="1">_xll.BDP(C118,"EARNINGS_RELATED_IMPLIED_MOVE")</f>
        <v>#NAME?</v>
      </c>
      <c r="FI118" s="15" t="e" cm="1">
        <f t="array" aca="1" ref="FI118" ca="1">_xll.BDP(C118,"SALES_SURPRISE_LAST_QTR")</f>
        <v>#NAME?</v>
      </c>
      <c r="FJ118" s="15" t="e" cm="1">
        <f t="array" aca="1" ref="FJ118" ca="1">_xll.BDP(C118,"EPS_SURPRISE_LAST_QTR")</f>
        <v>#NAME?</v>
      </c>
      <c r="FL118" s="15" t="e">
        <f ca="1">(_xll.BDP(C118,"VOLUME_AVG_5D"))/1000</f>
        <v>#NAME?</v>
      </c>
      <c r="FM118" s="15" t="e">
        <f ca="1">(_xll.BDP(C118,"VOLUME_AVG_3M"))/1000</f>
        <v>#NAME?</v>
      </c>
      <c r="FN118" s="15" t="e">
        <f ca="1">(_xll.BDP(C118,"VOLUME_AVG_6M"))/1000</f>
        <v>#NAME?</v>
      </c>
      <c r="FP118" s="15" t="e" cm="1">
        <f t="array" aca="1" ref="FP118" ca="1">_xll.BDP(C118,"CIE_DES")</f>
        <v>#NAME?</v>
      </c>
      <c r="FQ118" s="15" t="s">
        <v>943</v>
      </c>
      <c r="FS118" s="15" t="e" cm="1">
        <f t="array" aca="1" ref="FS118" ca="1">_xll.BDP(C118,"HIGH_52WEEK")</f>
        <v>#NAME?</v>
      </c>
      <c r="FT118" s="15" t="e" cm="1">
        <f t="array" aca="1" ref="FT118" ca="1">_xll.BDP(C118,"LOW_52WEEK")</f>
        <v>#NAME?</v>
      </c>
      <c r="FV118" s="15" t="e" cm="1">
        <f t="array" aca="1" ref="FV118" ca="1">_xll.BDP(C118,"CHG_PCT_WTD")</f>
        <v>#NAME?</v>
      </c>
      <c r="FW118" s="15" t="e" cm="1">
        <f t="array" aca="1" ref="FW118" ca="1">_xll.BDP(C118,"CHG_PCT_MTD")</f>
        <v>#NAME?</v>
      </c>
      <c r="FX118" s="15" t="e" cm="1">
        <f t="array" aca="1" ref="FX118" ca="1">_xll.BDP(C118,"CHG_PCT_YTD")</f>
        <v>#NAME?</v>
      </c>
      <c r="FY118" s="15" t="e" cm="1">
        <f t="array" aca="1" ref="FY118" ca="1">_xll.BDP(C118,"CHG_PCT_1YR")</f>
        <v>#NAME?</v>
      </c>
      <c r="GA118" s="15" t="e">
        <f ca="1">_xll.BDP($C118,"BEST_NET_DEBT","best_fperiod_override=19Y")</f>
        <v>#NAME?</v>
      </c>
      <c r="GB118" s="15" t="e">
        <f ca="1">_xll.BDP($C118,"BEST_NET_DEBT","best_fperiod_override=20Y")</f>
        <v>#NAME?</v>
      </c>
      <c r="GC118" s="15" t="e">
        <f ca="1">_xll.BDP($C118,"BEST_NET_DEBT","best_fperiod_override=21Y")</f>
        <v>#NAME?</v>
      </c>
      <c r="GD118" s="15" t="e">
        <f ca="1">_xll.BDP($C118,"BEST_NET_DEBT","best_fperiod_override=22Y")</f>
        <v>#NAME?</v>
      </c>
      <c r="GE118" s="15" t="e">
        <f ca="1">_xll.BDP($C118,"BEST_NET_DEBT","best_fperiod_override=23Y")</f>
        <v>#NAME?</v>
      </c>
      <c r="GG118" s="15" t="e">
        <f t="shared" ca="1" si="342"/>
        <v>#NAME?</v>
      </c>
      <c r="GH118" s="15" t="e">
        <f t="shared" ca="1" si="343"/>
        <v>#NAME?</v>
      </c>
      <c r="GI118" s="15" t="e">
        <f t="shared" ca="1" si="344"/>
        <v>#NAME?</v>
      </c>
      <c r="GJ118" s="15" t="e">
        <f t="shared" ca="1" si="345"/>
        <v>#NAME?</v>
      </c>
      <c r="GK118" s="15" t="e">
        <f t="shared" ca="1" si="346"/>
        <v>#NAME?</v>
      </c>
      <c r="GM118" s="15" t="e" cm="1">
        <f t="array" aca="1" ref="GM118" ca="1">_xll.BDP(C118,"NET_DEBT_TO_EBITDA")</f>
        <v>#NAME?</v>
      </c>
      <c r="GN118" s="15" t="e" cm="1">
        <f t="array" aca="1" ref="GN118" ca="1">_xll.BDP(C118,"EBIT_TO_INT_EXP")</f>
        <v>#NAME?</v>
      </c>
      <c r="GO118" s="15" t="e" cm="1">
        <f t="array" aca="1" ref="GO118" ca="1">_xll.BDP(C118,"TOT_DEBT_TO_TOT_EQY")</f>
        <v>#NAME?</v>
      </c>
      <c r="GP118" s="15" t="e" cm="1">
        <f t="array" aca="1" ref="GP118" ca="1">_xll.BDP(C118,"TOT_DEBT_TO_TOT_ASSET")</f>
        <v>#NAME?</v>
      </c>
      <c r="GQ118" s="15" t="e" cm="1">
        <f t="array" aca="1" ref="GQ118" ca="1">_xll.BDP(C118,"ALTMAN_Z_SCORE")</f>
        <v>#NAME?</v>
      </c>
      <c r="GR118" s="15" t="e" cm="1">
        <f t="array" aca="1" ref="GR118" ca="1">_xll.BDP(C118,"CASH_%_CURRENT_MARKET_CAP")</f>
        <v>#NAME?</v>
      </c>
      <c r="GS118" s="15" t="e" cm="1">
        <f t="array" aca="1" ref="GS118" ca="1">_xll.BDP(C118,"CASH_TO_TOT_ASSET")</f>
        <v>#NAME?</v>
      </c>
      <c r="GU118" s="15" t="e" cm="1">
        <f t="array" aca="1" ref="GU118" ca="1">_xll.BDP(C118,"BOARD_SIZE")</f>
        <v>#NAME?</v>
      </c>
      <c r="GV118" s="15" t="e" cm="1">
        <f t="array" aca="1" ref="GV118" ca="1">_xll.BDP(C118,"PCT_INDEPENDENT_DIRECTORS")</f>
        <v>#NAME?</v>
      </c>
      <c r="GW118" s="15" t="e" cm="1">
        <f t="array" aca="1" ref="GW118" ca="1">_xll.BDP(C118,"BOARD_MEETING_ATTENDANCE_PCT")</f>
        <v>#NAME?</v>
      </c>
      <c r="GX118" s="15" t="e" cm="1">
        <f t="array" aca="1" ref="GX118" ca="1">_xll.BDP(C118,"BOARD_MEETINGS_PER_YR")</f>
        <v>#NAME?</v>
      </c>
      <c r="GY118" s="15" t="e" cm="1">
        <f t="array" aca="1" ref="GY118" ca="1">_xll.BDP(C118,"NUMBER_OF_WOMEN_ON_BOARD")</f>
        <v>#NAME?</v>
      </c>
      <c r="GZ118" s="15" t="e" cm="1">
        <f t="array" aca="1" ref="GZ118" ca="1">_xll.BDP(C118,"BOARD_AVERAGE_TENURE")</f>
        <v>#NAME?</v>
      </c>
      <c r="HA118" s="15" t="e" cm="1">
        <f t="array" aca="1" ref="HA118" ca="1">_xll.BDP(C118,"BOARD_AVERAGE_AGE")</f>
        <v>#NAME?</v>
      </c>
      <c r="HC118" s="15" t="e" cm="1">
        <f t="array" aca="1" ref="HC118" ca="1">_xll.BDP(C118,"TOT_COMP_AW_TO_CEO_&amp;_EQUIV")</f>
        <v>#NAME?</v>
      </c>
      <c r="HD118" s="15" t="e" cm="1">
        <f t="array" aca="1" ref="HD118" ca="1">_xll.BDP(C118,"TOT_COMPENSATION_AW_TO_EXECS")</f>
        <v>#NAME?</v>
      </c>
      <c r="HE118" s="15" t="e" cm="1">
        <f t="array" aca="1" ref="HE118" ca="1">_xll.BDP(C118,"CF_STOCK_BASED_COMPENSATION")</f>
        <v>#NAME?</v>
      </c>
      <c r="HF118" s="15" t="e" cm="1">
        <f t="array" aca="1" ref="HF118" ca="1">_xll.BDP(C118,"AVERAGE_BOD_TOTAL_COMPENSATION")</f>
        <v>#NAME?</v>
      </c>
      <c r="HH118" s="15" t="e" cm="1">
        <f t="array" aca="1" ref="HH118" ca="1">_xll.BDP(C118,"ISS_QUALITYSCORE")</f>
        <v>#NAME?</v>
      </c>
      <c r="HK118" s="15" t="e" cm="1">
        <f t="array" aca="1" ref="HK118" ca="1">_xll.BDP(C118,"EQY_SH_OUT")</f>
        <v>#NAME?</v>
      </c>
      <c r="HL118" s="15" t="e">
        <f t="shared" ca="1" si="347"/>
        <v>#NAME?</v>
      </c>
      <c r="HN118" s="15">
        <v>8.5</v>
      </c>
      <c r="HO118" s="15">
        <v>2</v>
      </c>
      <c r="HP118" s="39" t="e">
        <f t="shared" ca="1" si="348"/>
        <v>#NAME?</v>
      </c>
      <c r="HQ118" s="15" t="e">
        <f t="shared" ca="1" si="349"/>
        <v>#NAME?</v>
      </c>
      <c r="HS118" s="15" t="e">
        <f t="shared" ca="1" si="370"/>
        <v>#NAME?</v>
      </c>
      <c r="HU118" s="15" t="e">
        <f t="shared" ca="1" si="350"/>
        <v>#NAME?</v>
      </c>
      <c r="HW118" s="15" t="e">
        <f t="shared" ca="1" si="371"/>
        <v>#NAME?</v>
      </c>
      <c r="HY118" s="39" t="e">
        <f t="shared" ca="1" si="351"/>
        <v>#NAME?</v>
      </c>
      <c r="IA118" s="15" t="e">
        <f t="shared" ca="1" si="352"/>
        <v>#NAME?</v>
      </c>
      <c r="IB118" s="15" t="e">
        <f t="shared" ca="1" si="353"/>
        <v>#NAME?</v>
      </c>
      <c r="IC118" s="15" t="e">
        <f t="shared" ca="1" si="354"/>
        <v>#NAME?</v>
      </c>
      <c r="ID118" s="15" t="e">
        <f t="shared" ca="1" si="355"/>
        <v>#NAME?</v>
      </c>
      <c r="IE118" s="39" t="e">
        <f t="shared" ca="1" si="356"/>
        <v>#NAME?</v>
      </c>
      <c r="IF118" s="39">
        <f t="shared" si="357"/>
        <v>19.477788842811972</v>
      </c>
      <c r="IG118" s="39" t="e">
        <f t="shared" ca="1" si="358"/>
        <v>#NAME?</v>
      </c>
      <c r="II118" s="15">
        <f t="shared" si="372"/>
        <v>99</v>
      </c>
    </row>
    <row r="119" spans="1:243">
      <c r="A119" s="15">
        <f t="shared" si="373"/>
        <v>99</v>
      </c>
      <c r="B119" s="15" t="s">
        <v>202</v>
      </c>
      <c r="C119" s="15" t="s">
        <v>583</v>
      </c>
      <c r="D119" s="15" t="s">
        <v>201</v>
      </c>
      <c r="E119" s="15" t="str">
        <f t="shared" si="306"/>
        <v>EQIX34</v>
      </c>
      <c r="F119" s="15">
        <f t="shared" si="307"/>
        <v>99</v>
      </c>
      <c r="G119" s="15" t="str">
        <f t="shared" si="308"/>
        <v>Equinix Inc</v>
      </c>
      <c r="H119" s="24">
        <v>2.12283E-3</v>
      </c>
      <c r="I119" s="15" t="e" cm="1">
        <f t="array" aca="1" ref="I119" ca="1">_xll.BDP(C119,"GICS_SECTOR_NAME")</f>
        <v>#NAME?</v>
      </c>
      <c r="J119" s="15" t="e">
        <f t="shared" ca="1" si="309"/>
        <v>#NAME?</v>
      </c>
      <c r="K119" s="46" t="e" cm="1">
        <f t="array" aca="1" ref="K119" ca="1">_xll.BDP(C119,"BEST_PE_RATIO")</f>
        <v>#NAME?</v>
      </c>
      <c r="L119" s="46" t="e" cm="1">
        <f t="array" aca="1" ref="L119" ca="1">_xll.BDP(C119,"px_last")</f>
        <v>#NAME?</v>
      </c>
      <c r="M119" s="15" t="e" cm="1">
        <f t="array" aca="1" ref="M119" ca="1">_xll.BDP(C119,"COUNTRY_FULL_NAME")</f>
        <v>#NAME?</v>
      </c>
      <c r="N119" s="15" t="e" cm="1">
        <f t="array" aca="1" ref="N119" ca="1">_xll.BDP(C119,"px_last")</f>
        <v>#NAME?</v>
      </c>
      <c r="O119" s="15" t="e" cm="1">
        <f t="array" aca="1" ref="O119" ca="1">_xll.BDP(C119,"CRNCY")</f>
        <v>#NAME?</v>
      </c>
      <c r="Q119" s="15" t="e" cm="1">
        <f t="array" aca="1" ref="Q119" ca="1">_xll.BDP(C119,"GICS_SECTOR_NAME")</f>
        <v>#NAME?</v>
      </c>
      <c r="R119" s="15" t="e" cm="1">
        <f t="array" aca="1" ref="R119" ca="1">_xll.BDP(C119,"GICS_INDUSTRY_NAME")</f>
        <v>#NAME?</v>
      </c>
      <c r="S119" s="15" t="e" cm="1">
        <f t="array" aca="1" ref="S119" ca="1">_xll.BDP(C119,"GICS_INDUSTRY_GROUP_NAME")</f>
        <v>#NAME?</v>
      </c>
      <c r="T119" s="15" t="e" cm="1">
        <f t="array" aca="1" ref="T119" ca="1">_xll.BDP(C119,"GICS_SUB_INDUSTRY_NAME")</f>
        <v>#NAME?</v>
      </c>
      <c r="U119" s="15" t="s">
        <v>1521</v>
      </c>
      <c r="V119" s="15">
        <f>_xll.BDH(C119,"SALES_REV_TURN","FY 2009","FY 2009","Currency=USD","Period=FY","BEST_FPERIOD_OVERRIDE=FY","FILING_STATUS=MR","SCALING_FORMAT=MLN","FA_ADJUSTED=Adjusted","Sort=A","Dates=H","DateFormat=P","Fill=—","Direction=H","UseDPDF=Y")</f>
        <v>882.50900000000001</v>
      </c>
      <c r="W119" s="15">
        <f>_xll.BDH(C119,"SALES_REV_TURN","FY 2019","FY 2019","Currency=USD","Period=FY","BEST_FPERIOD_OVERRIDE=FY","FILING_STATUS=MR","SCALING_FORMAT=MLN","FA_ADJUSTED=Adjusted","Sort=A","Dates=H","DateFormat=P","Fill=—","Direction=H","UseDPDF=Y")</f>
        <v>5562.14</v>
      </c>
      <c r="X119" s="15">
        <f>_xll.BDH(C119,"SALES_REV_TURN","FY 2020","FY 2020","Currency=USD","Period=FY","BEST_FPERIOD_OVERRIDE=FY","FILING_STATUS=MR","SCALING_FORMAT=MLN","FA_ADJUSTED=Adjusted","Sort=A","Dates=H","DateFormat=P","Fill=—","Direction=H","UseDPDF=Y")</f>
        <v>5998.5450000000001</v>
      </c>
      <c r="Y119" s="15">
        <f>_xll.BDH(C119,"SALES_REV_TURN","FY 2021","FY 2021","Currency=USD","Period=FY","BEST_FPERIOD_OVERRIDE=FY","FILING_STATUS=MR","SCALING_FORMAT=MLN","FA_ADJUSTED=Adjusted","Sort=A","Dates=H","DateFormat=P","Fill=—","Direction=H","UseDPDF=Y")</f>
        <v>6635.5370000000003</v>
      </c>
      <c r="Z119" s="15">
        <f>_xll.BDH(C119,"SALES_REV_TURN","FY 2022","FY 2022","Currency=USD","Period=FY","BEST_FPERIOD_OVERRIDE=FY","FILING_STATUS=MR","SCALING_FORMAT=MLN","FA_ADJUSTED=Adjusted","Sort=A","Dates=H","DateFormat=P","Fill=—","Direction=H","UseDPDF=Y")</f>
        <v>7263.1049999999996</v>
      </c>
      <c r="AA119" s="15" t="e">
        <f ca="1">+_xll.BDP($C119,AA$15,"BEST_FPERIOD_OVERRIDE="&amp;AA$16)</f>
        <v>#NAME?</v>
      </c>
      <c r="AB119" s="15" t="e">
        <f ca="1">+_xll.BDP($C119,AB$15,"BEST_FPERIOD_OVERRIDE="&amp;AB$16)</f>
        <v>#NAME?</v>
      </c>
      <c r="AC119" s="15" t="e">
        <f ca="1">+_xll.BDP($C119,AC$15,"BEST_FPERIOD_OVERRIDE="&amp;AC$16)</f>
        <v>#NAME?</v>
      </c>
      <c r="AD119" s="15" t="e">
        <f ca="1">+_xll.BDP($C119,AD$15,"BEST_FPERIOD_OVERRIDE="&amp;AD$16)</f>
        <v>#NAME?</v>
      </c>
      <c r="AF119" s="25">
        <f t="shared" si="310"/>
        <v>7.8459909315479193E-2</v>
      </c>
      <c r="AG119" s="25">
        <f t="shared" si="311"/>
        <v>0.10619108467136606</v>
      </c>
      <c r="AH119" s="25">
        <f t="shared" si="312"/>
        <v>9.457682174027493E-2</v>
      </c>
      <c r="AI119" s="25" t="e">
        <f t="shared" ca="1" si="313"/>
        <v>#NAME?</v>
      </c>
      <c r="AJ119" s="25" t="e">
        <f t="shared" ca="1" si="314"/>
        <v>#NAME?</v>
      </c>
      <c r="AK119" s="25" t="e">
        <f t="shared" ca="1" si="315"/>
        <v>#NAME?</v>
      </c>
      <c r="AL119" s="25" t="e">
        <f t="shared" ca="1" si="359"/>
        <v>#NAME?</v>
      </c>
      <c r="AM119" s="25" t="e">
        <f t="shared" ca="1" si="316"/>
        <v>#NAME?</v>
      </c>
      <c r="AN119" s="25">
        <f t="shared" si="317"/>
        <v>0.20213233030629607</v>
      </c>
      <c r="AP119" s="15">
        <f>_xll.BDH(C119,"EBITDA","FY 2009","FY 2009","Currency=USD","Period=FY","BEST_FPERIOD_OVERRIDE=FY","FILING_STATUS=MR","SCALING_FORMAT=MLN","FA_ADJUSTED=Adjusted","Sort=A","Dates=H","DateFormat=P","Fill=—","Direction=H","UseDPDF=Y")</f>
        <v>353.71100000000001</v>
      </c>
      <c r="AQ119" s="15">
        <f>_xll.BDH(C119,"EBITDA","FY 2019","FY 2019","Currency=USD","Period=FY","BEST_FPERIOD_OVERRIDE=FY","FILING_STATUS=MR","SCALING_FORMAT=MLN","FA_ADJUSTED=Adjusted","Sort=A","Dates=H","DateFormat=P","Fill=—","Direction=H","UseDPDF=Y")</f>
        <v>2669.75</v>
      </c>
      <c r="AR119" s="15">
        <f>_xll.BDH(C119,"EBITDA","FY 2020","FY 2020","Currency=USD","Period=FY","BEST_FPERIOD_OVERRIDE=FY","FILING_STATUS=MR","SCALING_FORMAT=MLN","FA_ADJUSTED=Adjusted","Sort=A","Dates=H","DateFormat=P","Fill=—","Direction=H","UseDPDF=Y")</f>
        <v>2755.5360000000001</v>
      </c>
      <c r="AS119" s="15">
        <f>_xll.BDH(C119,"EBITDA","FY 2021","FY 2021","Currency=USD","Period=FY","BEST_FPERIOD_OVERRIDE=FY","FILING_STATUS=MR","SCALING_FORMAT=MLN","FA_ADJUSTED=Adjusted","Sort=A","Dates=H","DateFormat=P","Fill=—","Direction=H","UseDPDF=Y")</f>
        <v>2998.152</v>
      </c>
      <c r="AT119" s="15">
        <f>_xll.BDH(C119,"EBITDA","FY 2022","FY 2022","Currency=USD","Period=FY","BEST_FPERIOD_OVERRIDE=FY","FILING_STATUS=MR","SCALING_FORMAT=MLN","FA_ADJUSTED=Adjusted","Sort=A","Dates=H","DateFormat=P","Fill=—","Direction=H","UseDPDF=Y")</f>
        <v>3176.17</v>
      </c>
      <c r="AU119" s="15" t="e">
        <f ca="1">+_xll.BDP($C119,AU$15,"BEST_FPERIOD_OVERRIDE="&amp;AU$16)</f>
        <v>#NAME?</v>
      </c>
      <c r="AV119" s="15" t="e">
        <f ca="1">+_xll.BDP($C119,AV$15,"BEST_FPERIOD_OVERRIDE="&amp;AV$16)</f>
        <v>#NAME?</v>
      </c>
      <c r="AW119" s="15" t="e">
        <f ca="1">+_xll.BDP($C119,AW$15,"BEST_FPERIOD_OVERRIDE="&amp;AW$16)</f>
        <v>#NAME?</v>
      </c>
      <c r="AX119" s="15" t="e">
        <f ca="1">+_xll.BDP($C119,AX$15,"BEST_FPERIOD_OVERRIDE="&amp;AX$16)</f>
        <v>#NAME?</v>
      </c>
      <c r="AZ119" s="25">
        <f t="shared" si="318"/>
        <v>3.2132596685082948E-2</v>
      </c>
      <c r="BA119" s="25">
        <f t="shared" si="319"/>
        <v>8.8046753880188788E-2</v>
      </c>
      <c r="BB119" s="25">
        <f t="shared" si="320"/>
        <v>5.9375908893211538E-2</v>
      </c>
      <c r="BC119" s="25" t="e">
        <f t="shared" ca="1" si="321"/>
        <v>#NAME?</v>
      </c>
      <c r="BD119" s="25" t="e">
        <f t="shared" ca="1" si="322"/>
        <v>#NAME?</v>
      </c>
      <c r="BE119" s="25" t="e">
        <f t="shared" ca="1" si="323"/>
        <v>#NAME?</v>
      </c>
      <c r="BF119" s="25" t="e">
        <f t="shared" ca="1" si="360"/>
        <v>#NAME?</v>
      </c>
      <c r="BG119" s="25" t="e">
        <f t="shared" ca="1" si="324"/>
        <v>#NAME?</v>
      </c>
      <c r="BH119" s="25">
        <f t="shared" si="325"/>
        <v>0.22400221270273368</v>
      </c>
      <c r="BJ119" s="25">
        <f t="shared" si="326"/>
        <v>0.47998612045004257</v>
      </c>
      <c r="BK119" s="25">
        <f t="shared" si="327"/>
        <v>0.45936739659367398</v>
      </c>
      <c r="BL119" s="25">
        <f t="shared" si="328"/>
        <v>0.45183260977973599</v>
      </c>
      <c r="BM119" s="25">
        <f t="shared" si="329"/>
        <v>0.43730195281494627</v>
      </c>
      <c r="BN119" s="25" t="e">
        <f t="shared" ca="1" si="330"/>
        <v>#NAME?</v>
      </c>
      <c r="BO119" s="25" t="e">
        <f t="shared" ca="1" si="331"/>
        <v>#NAME?</v>
      </c>
      <c r="BP119" s="25" t="e">
        <f t="shared" ca="1" si="331"/>
        <v>#NAME?</v>
      </c>
      <c r="BQ119" s="25" t="e">
        <f t="shared" ca="1" si="332"/>
        <v>#NAME?</v>
      </c>
      <c r="BR119" s="15">
        <f>_xll.BDH(C119,"EARN_FOR_COMMON","FY 2009","FY 2009","Currency=USD","Period=FY","BEST_FPERIOD_OVERRIDE=FY","FILING_STATUS=MR","SCALING_FORMAT=MLN","FA_ADJUSTED=Adjusted","Sort=A","Dates=H","DateFormat=P","Fill=—","Direction=H","UseDPDF=Y")</f>
        <v>70.530799999999999</v>
      </c>
      <c r="BS119" s="15">
        <f>_xll.BDH(C119,"EARN_FOR_COMMON","FY 2019","FY 2019","Currency=USD","Period=FY","BEST_FPERIOD_OVERRIDE=FY","FILING_STATUS=MR","SCALING_FORMAT=MLN","FA_ADJUSTED=Adjusted","Sort=A","Dates=H","DateFormat=P","Fill=—","Direction=H","UseDPDF=Y")</f>
        <v>585.90390000000002</v>
      </c>
      <c r="BT119" s="15">
        <f>_xll.BDH(C119,"EARN_FOR_COMMON","FY 2020","FY 2020","Currency=USD","Period=FY","BEST_FPERIOD_OVERRIDE=FY","FILING_STATUS=MR","SCALING_FORMAT=MLN","FA_ADJUSTED=Adjusted","Sort=A","Dates=H","DateFormat=P","Fill=—","Direction=H","UseDPDF=Y")</f>
        <v>567.11479999999995</v>
      </c>
      <c r="BU119" s="15">
        <f>_xll.BDH(C119,"EARN_FOR_COMMON","FY 2021","FY 2021","Currency=USD","Period=FY","BEST_FPERIOD_OVERRIDE=FY","FILING_STATUS=MR","SCALING_FORMAT=MLN","FA_ADJUSTED=Adjusted","Sort=A","Dates=H","DateFormat=P","Fill=—","Direction=H","UseDPDF=Y")</f>
        <v>562.05470000000003</v>
      </c>
      <c r="BV119" s="15">
        <f>_xll.BDH(C119,"EARN_FOR_COMMON","FY 2022","FY 2022","Currency=USD","Period=FY","BEST_FPERIOD_OVERRIDE=FY","FILING_STATUS=MR","SCALING_FORMAT=MLN","FA_ADJUSTED=Adjusted","Sort=A","Dates=H","DateFormat=P","Fill=—","Direction=H","UseDPDF=Y")</f>
        <v>693.31550000000004</v>
      </c>
      <c r="BW119" s="15" t="e">
        <f ca="1">+_xll.BDP($C119,BW$15,"BEST_FPERIOD_OVERRIDE="&amp;BW$16)</f>
        <v>#NAME?</v>
      </c>
      <c r="BX119" s="15" t="e">
        <f ca="1">+_xll.BDP($C119,BX$15,"BEST_FPERIOD_OVERRIDE="&amp;BX$16)</f>
        <v>#NAME?</v>
      </c>
      <c r="BY119" s="15" t="e">
        <f ca="1">+_xll.BDP($C119,BY$15,"BEST_FPERIOD_OVERRIDE="&amp;BY$16)</f>
        <v>#NAME?</v>
      </c>
      <c r="BZ119" s="15" t="e">
        <f ca="1">+_xll.BDP($C119,BZ$15,"BEST_FPERIOD_OVERRIDE="&amp;BZ$16)</f>
        <v>#NAME?</v>
      </c>
      <c r="CB119" s="25">
        <f t="shared" si="333"/>
        <v>-3.206856960672233E-2</v>
      </c>
      <c r="CC119" s="25">
        <f t="shared" si="334"/>
        <v>-8.9225320869776859E-3</v>
      </c>
      <c r="CD119" s="25">
        <f t="shared" si="335"/>
        <v>0.23353741192805622</v>
      </c>
      <c r="CE119" s="25" t="e">
        <f t="shared" ca="1" si="336"/>
        <v>#NAME?</v>
      </c>
      <c r="CF119" s="25" t="e">
        <f t="shared" ca="1" si="337"/>
        <v>#NAME?</v>
      </c>
      <c r="CG119" s="25" t="e">
        <f t="shared" ca="1" si="338"/>
        <v>#NAME?</v>
      </c>
      <c r="CH119" s="25" t="e">
        <f t="shared" ca="1" si="361"/>
        <v>#NAME?</v>
      </c>
      <c r="CI119" s="25" t="e">
        <f t="shared" ca="1" si="339"/>
        <v>#NAME?</v>
      </c>
      <c r="CJ119" s="25">
        <f t="shared" si="340"/>
        <v>0.23579023136837729</v>
      </c>
      <c r="CM119" s="25">
        <f t="shared" si="362"/>
        <v>0.1053378555735742</v>
      </c>
      <c r="CN119" s="25">
        <f t="shared" si="363"/>
        <v>9.4542059782830659E-2</v>
      </c>
      <c r="CO119" s="25">
        <f t="shared" si="364"/>
        <v>8.4703724807803804E-2</v>
      </c>
      <c r="CP119" s="25">
        <f t="shared" si="365"/>
        <v>9.5457177061325713E-2</v>
      </c>
      <c r="CQ119" s="25" t="e">
        <f t="shared" ca="1" si="366"/>
        <v>#NAME?</v>
      </c>
      <c r="CR119" s="25" t="e">
        <f t="shared" ca="1" si="367"/>
        <v>#NAME?</v>
      </c>
      <c r="CS119" s="25" t="e">
        <f t="shared" ca="1" si="368"/>
        <v>#NAME?</v>
      </c>
      <c r="CT119" s="15" t="e">
        <f t="shared" ca="1" si="369"/>
        <v>#NAME?</v>
      </c>
      <c r="CU119" s="25">
        <f>_xll.BDH($C119,"RETURN_ON_INV_CAPITAL","FY 2019","FY 2019","Currency=USD","Period=FY","BEST_FPERIOD_OVERRIDE=FY","FILING_STATUS=MR","FA_ADJUSTED=GAAP","Sort=A","Dates=H","DateFormat=P","Fill=—","Direction=H","UseDPDF=Y")/100</f>
        <v>4.1418999999999997E-2</v>
      </c>
      <c r="CV119" s="25">
        <f>_xll.BDH($C119,"RETURN_ON_INV_CAPITAL","FY 2020","FY 2020","Currency=USD","Period=FY","BEST_FPERIOD_OVERRIDE=FY","FILING_STATUS=MR","FA_ADJUSTED=GAAP","Sort=A","Dates=H","DateFormat=P","Fill=—","Direction=H","UseDPDF=Y")/100</f>
        <v>3.1827000000000001E-2</v>
      </c>
      <c r="CW119" s="25">
        <f>_xll.BDH($C119,"RETURN_ON_INV_CAPITAL","FY 2021","FY 2021","Currency=USD","Period=FY","BEST_FPERIOD_OVERRIDE=FY","FILING_STATUS=MR","FA_ADJUSTED=GAAP","Sort=A","Dates=H","DateFormat=P","Fill=—","Direction=H","UseDPDF=Y")/100</f>
        <v>3.5503E-2</v>
      </c>
      <c r="CX119" s="25">
        <f>_xll.BDH(C119,"RETURN_COM_EQY","FY 2022","FY 2022","Currency=USD","Period=FY","BEST_FPERIOD_OVERRIDE=FY","FILING_STATUS=MR","FA_ADJUSTED=GAAP","Sort=A","Dates=H","DateFormat=P","Fill=—","Direction=H","UseDPDF=Y")/100</f>
        <v>6.2922000000000006E-2</v>
      </c>
      <c r="CZ119" s="15">
        <f>_xll.BDH($C119,"RETURN_COM_EQY","FY 2019","FY 2019","Currency=USD","Period=FY","BEST_FPERIOD_OVERRIDE=FY","FILING_STATUS=MR","FA_ADJUSTED=GAAP","Sort=A","Dates=H","DateFormat=P","Fill=—","Direction=H","UseDPDF=Y")/100</f>
        <v>6.3195000000000001E-2</v>
      </c>
      <c r="DA119" s="15">
        <f>_xll.BDH($C119,"RETURN_COM_EQY","FY 2020","FY 2020","Currency=USD","Period=FY","BEST_FPERIOD_OVERRIDE=FY","FILING_STATUS=MR","FA_ADJUSTED=GAAP","Sort=A","Dates=H","DateFormat=P","Fill=—","Direction=H","UseDPDF=Y")/100</f>
        <v>3.7975000000000002E-2</v>
      </c>
      <c r="DB119" s="15">
        <f>_xll.BDH($C119,"RETURN_COM_EQY","FY 2021","FY 2021","Currency=USD","Period=FY","BEST_FPERIOD_OVERRIDE=FY","FILING_STATUS=MR","FA_ADJUSTED=GAAP","Sort=A","Dates=H","DateFormat=P","Fill=—","Direction=H","UseDPDF=Y")/100</f>
        <v>4.6494999999999995E-2</v>
      </c>
      <c r="DC119" s="25">
        <f>_xll.BDH(C119,"RETURN_COM_EQY","FY 2022","FY 2022","Currency=USD","Period=FY","BEST_FPERIOD_OVERRIDE=FY","FILING_STATUS=MR","FA_ADJUSTED=GAAP","Sort=A","Dates=H","DateFormat=P","Fill=—","Direction=H","UseDPDF=Y")</f>
        <v>6.2922000000000002</v>
      </c>
      <c r="DD119" s="15" t="e">
        <f ca="1">(_xll.BDP(C119,"BEST_ROE","best_fperiod_override=23Y"))/100</f>
        <v>#NAME?</v>
      </c>
      <c r="DF119" s="25" t="e">
        <f ca="1">(_xll.BDP($C119,"BEST_DIV_YLD","best_fperiod_override=19Y"))/100</f>
        <v>#NAME?</v>
      </c>
      <c r="DG119" s="25" t="e">
        <f ca="1">(_xll.BDP($C119,"BEST_DIV_YLD","best_fperiod_override=20Y"))/100</f>
        <v>#NAME?</v>
      </c>
      <c r="DH119" s="25" t="e">
        <f ca="1">(_xll.BDP($C119,"BEST_DIV_YLD","best_fperiod_override=21Y"))/100</f>
        <v>#NAME?</v>
      </c>
      <c r="DI119" s="25" t="e">
        <f ca="1">(_xll.BDP($C119,"BEST_DIV_YLD","best_fperiod_override=22Y"))/100</f>
        <v>#NAME?</v>
      </c>
      <c r="DJ119" s="25" t="e">
        <f ca="1">(_xll.BDP($C119,"BEST_DIV_YLD","best_fperiod_override=23Y"))/100</f>
        <v>#NAME?</v>
      </c>
      <c r="DL119" s="48" t="e" cm="1">
        <f t="array" aca="1" ref="DL119" ca="1">_xll.BDP($C119,$DL$12)/1000</f>
        <v>#NAME?</v>
      </c>
      <c r="DM119" s="48" t="e" cm="1">
        <f t="array" aca="1" ref="DM119" ca="1">_xll.BDP($C119,$DL$13)*1000</f>
        <v>#NAME?</v>
      </c>
      <c r="DN119" s="48" t="e">
        <f t="shared" ca="1" si="341"/>
        <v>#NAME?</v>
      </c>
      <c r="DO119" s="48" t="e" cm="1">
        <f t="array" aca="1" ref="DO119" ca="1">_xll.BDP($C119,$DL$15)*1000</f>
        <v>#NAME?</v>
      </c>
      <c r="DQ119" s="15" t="e" cm="1">
        <f t="array" aca="1" ref="DQ119" ca="1">_xll.BDP(C119,"WACC")</f>
        <v>#NAME?</v>
      </c>
      <c r="DR119" s="15" t="e" cm="1">
        <f t="array" aca="1" ref="DR119" ca="1">_xll.BDP(C119,"WACC_COST_EQUITY")</f>
        <v>#NAME?</v>
      </c>
      <c r="DS119" s="15" t="e" cm="1">
        <f t="array" aca="1" ref="DS119" ca="1">_xll.BDP(C119,"WACC_COST_EQUITY")</f>
        <v>#NAME?</v>
      </c>
      <c r="DU119" s="15" t="e" cm="1">
        <f t="array" aca="1" ref="DU119" ca="1">_xll.BDP(C119,"BEST_PE_RATIO")</f>
        <v>#NAME?</v>
      </c>
      <c r="DV119" s="15" t="e" cm="1">
        <f t="array" aca="1" ref="DV119" ca="1">_xll.BDP(C119,"FIVE_YR_AVG_PRICE_EARNINGS")</f>
        <v>#NAME?</v>
      </c>
      <c r="DW119" s="15" t="e" cm="1">
        <f t="array" aca="1" ref="DW119" ca="1">_xll.BDP(C119,"10_YEAR_MOVING_AVERAGE_PE")</f>
        <v>#NAME?</v>
      </c>
      <c r="DY119" s="15" t="e" cm="1">
        <f t="array" aca="1" ref="DY119" ca="1">_xll.BDP(C119,"BEST_CUR_EV_TO_EBITDA")</f>
        <v>#NAME?</v>
      </c>
      <c r="DZ119" s="15" t="e" cm="1">
        <f t="array" aca="1" ref="DZ119" ca="1">_xll.BDP(C119,"FIVE_YEAR_AVG_EV_TO_T12_EBITDA")</f>
        <v>#NAME?</v>
      </c>
      <c r="EB119" s="15" t="e" cm="1">
        <f t="array" aca="1" ref="EB119" ca="1">_xll.BDP(C119,"BEST_PX_BPS_RATIO")</f>
        <v>#NAME?</v>
      </c>
      <c r="EC119" s="15" t="e" cm="1">
        <f t="array" aca="1" ref="EC119" ca="1">_xll.BDP(C119,"FIVE_YEAR_AVG_PRICE_BOOK")</f>
        <v>#NAME?</v>
      </c>
      <c r="ED119" s="15" t="e" cm="1">
        <f t="array" aca="1" ref="ED119" ca="1">_xll.BDP(C119,"EV_TO_T12M_SALES")</f>
        <v>#NAME?</v>
      </c>
      <c r="EE119" s="15" t="e" cm="1">
        <f t="array" aca="1" ref="EE119" ca="1">_xll.BDP(C119,"AVERAGE_EV_TO_T12M_SALES")</f>
        <v>#NAME?</v>
      </c>
      <c r="EF119" s="15" t="e">
        <f ca="1">_xll.BDP(C119,"BEST_CURRENT_EV_BEST_SALES","best_fperiod_override=23Y")</f>
        <v>#NAME?</v>
      </c>
      <c r="EH119" s="15" t="e" cm="1">
        <f t="array" aca="1" ref="EH119" ca="1">_xll.BDP(C119,"CF_FREE_CASH_FLOW")</f>
        <v>#NAME?</v>
      </c>
      <c r="EI119" s="15" t="e" cm="1">
        <f t="array" aca="1" ref="EI119" ca="1">_xll.BDP(C119,"FREE_CASH_FLOW_YIELD")/100</f>
        <v>#NAME?</v>
      </c>
      <c r="EJ119" s="15" t="e" cm="1">
        <f t="array" aca="1" ref="EJ119" ca="1">_xll.BDP(C119,"TRAIL_12M_FREE_CASH_FLOW_PER_SH")</f>
        <v>#NAME?</v>
      </c>
      <c r="EL119" s="15" t="e" cm="1">
        <f t="array" aca="1" ref="EL119" ca="1">_xll.BDP(C119,"CF_CASH_FROM_OPER")</f>
        <v>#NAME?</v>
      </c>
      <c r="EM119" s="15" t="e" cm="1">
        <f t="array" aca="1" ref="EM119" ca="1">_xll.BDP(C119,"CF_CASH_FROM_INV_ACT")</f>
        <v>#NAME?</v>
      </c>
      <c r="EN119" s="15" t="e" cm="1">
        <f t="array" aca="1" ref="EN119" ca="1">_xll.BDP(C119,"CF_CASH_FROM_FNC_ACT")</f>
        <v>#NAME?</v>
      </c>
      <c r="EP119" s="15" t="e" cm="1">
        <f t="array" aca="1" ref="EP119" ca="1">_xll.BDP(C119,"TOT_ANALYST_REC")</f>
        <v>#NAME?</v>
      </c>
      <c r="EQ119" s="15" t="e" cm="1">
        <f t="array" aca="1" ref="EQ119" ca="1">_xll.BDP(C119,"TOT_BUY_REC")</f>
        <v>#NAME?</v>
      </c>
      <c r="ER119" s="15" t="e" cm="1">
        <f t="array" aca="1" ref="ER119" ca="1">_xll.BDP(C119,"TOT_HOLD_REC")</f>
        <v>#NAME?</v>
      </c>
      <c r="ES119" s="15" t="e" cm="1">
        <f t="array" aca="1" ref="ES119" ca="1">_xll.BDP(C119,"TOT_SELL_REC")</f>
        <v>#NAME?</v>
      </c>
      <c r="ET119" s="15" t="e" cm="1">
        <f t="array" aca="1" ref="ET119" ca="1">_xll.BDP(C119,"EQY_REC_CONS")</f>
        <v>#NAME?</v>
      </c>
      <c r="EV119" s="15" t="e" cm="1">
        <f t="array" aca="1" ref="EV119" ca="1">_xll.BDP(C119,"BEST_TARGET_HI")</f>
        <v>#NAME?</v>
      </c>
      <c r="EW119" s="15" t="e" cm="1">
        <f t="array" aca="1" ref="EW119" ca="1">_xll.BDP(C119,"BEST_TARGET_LO")</f>
        <v>#NAME?</v>
      </c>
      <c r="EX119" s="15" t="e" cm="1">
        <f t="array" aca="1" ref="EX119" ca="1">_xll.BDP(C119,"BEST_TARGET_MEDIAN")</f>
        <v>#NAME?</v>
      </c>
      <c r="EZ119" s="15" t="e" cm="1">
        <f t="array" aca="1" ref="EZ119" ca="1">_xll.BDP(C119,"BEST_TARGET_1WK_CHG")</f>
        <v>#NAME?</v>
      </c>
      <c r="FA119" s="15" t="e" cm="1">
        <f t="array" aca="1" ref="FA119" ca="1">_xll.BDP(C119,"BEST_TARGET_4WK_CHG")</f>
        <v>#NAME?</v>
      </c>
      <c r="FB119" s="15" t="e" cm="1">
        <f t="array" aca="1" ref="FB119" ca="1">_xll.BDP(C119,"BEST_TARGET_3MO_CHG")</f>
        <v>#NAME?</v>
      </c>
      <c r="FC119" s="15" t="e" cm="1">
        <f t="array" aca="1" ref="FC119" ca="1">_xll.BDP(C119,"BEST_TARGET_6MO_CHG")</f>
        <v>#NAME?</v>
      </c>
      <c r="FE119" s="15" t="e" cm="1">
        <f t="array" aca="1" ref="FE119" ca="1">_xll.BDP(C119,"ANNOUNCEMENT_DT")</f>
        <v>#NAME?</v>
      </c>
      <c r="FF119" s="15" t="e" cm="1">
        <f t="array" aca="1" ref="FF119" ca="1">_xll.BDP(C119,"EXPECTED_REPORT_DT")</f>
        <v>#NAME?</v>
      </c>
      <c r="FG119" s="15" t="e" cm="1">
        <f t="array" aca="1" ref="FG119" ca="1">_xll.BDP(C119,"EARNINGS_RELATED_IMPLIED_MOVE")</f>
        <v>#NAME?</v>
      </c>
      <c r="FI119" s="15" t="e" cm="1">
        <f t="array" aca="1" ref="FI119" ca="1">_xll.BDP(C119,"SALES_SURPRISE_LAST_QTR")</f>
        <v>#NAME?</v>
      </c>
      <c r="FJ119" s="15" t="e" cm="1">
        <f t="array" aca="1" ref="FJ119" ca="1">_xll.BDP(C119,"EPS_SURPRISE_LAST_QTR")</f>
        <v>#NAME?</v>
      </c>
      <c r="FL119" s="15" t="e">
        <f ca="1">(_xll.BDP(C119,"VOLUME_AVG_5D"))/1000</f>
        <v>#NAME?</v>
      </c>
      <c r="FM119" s="15" t="e">
        <f ca="1">(_xll.BDP(C119,"VOLUME_AVG_3M"))/1000</f>
        <v>#NAME?</v>
      </c>
      <c r="FN119" s="15" t="e">
        <f ca="1">(_xll.BDP(C119,"VOLUME_AVG_6M"))/1000</f>
        <v>#NAME?</v>
      </c>
      <c r="FP119" s="15" t="e" cm="1">
        <f t="array" aca="1" ref="FP119" ca="1">_xll.BDP(C119,"CIE_DES")</f>
        <v>#NAME?</v>
      </c>
      <c r="FQ119" s="15" t="s">
        <v>944</v>
      </c>
      <c r="FS119" s="15" t="e" cm="1">
        <f t="array" aca="1" ref="FS119" ca="1">_xll.BDP(C119,"HIGH_52WEEK")</f>
        <v>#NAME?</v>
      </c>
      <c r="FT119" s="15" t="e" cm="1">
        <f t="array" aca="1" ref="FT119" ca="1">_xll.BDP(C119,"LOW_52WEEK")</f>
        <v>#NAME?</v>
      </c>
      <c r="FV119" s="15" t="e" cm="1">
        <f t="array" aca="1" ref="FV119" ca="1">_xll.BDP(C119,"CHG_PCT_WTD")</f>
        <v>#NAME?</v>
      </c>
      <c r="FW119" s="15" t="e" cm="1">
        <f t="array" aca="1" ref="FW119" ca="1">_xll.BDP(C119,"CHG_PCT_MTD")</f>
        <v>#NAME?</v>
      </c>
      <c r="FX119" s="15" t="e" cm="1">
        <f t="array" aca="1" ref="FX119" ca="1">_xll.BDP(C119,"CHG_PCT_YTD")</f>
        <v>#NAME?</v>
      </c>
      <c r="FY119" s="15" t="e" cm="1">
        <f t="array" aca="1" ref="FY119" ca="1">_xll.BDP(C119,"CHG_PCT_1YR")</f>
        <v>#NAME?</v>
      </c>
      <c r="GA119" s="15" t="e">
        <f ca="1">_xll.BDP($C119,"BEST_NET_DEBT","best_fperiod_override=19Y")</f>
        <v>#NAME?</v>
      </c>
      <c r="GB119" s="15" t="e">
        <f ca="1">_xll.BDP($C119,"BEST_NET_DEBT","best_fperiod_override=20Y")</f>
        <v>#NAME?</v>
      </c>
      <c r="GC119" s="15" t="e">
        <f ca="1">_xll.BDP($C119,"BEST_NET_DEBT","best_fperiod_override=21Y")</f>
        <v>#NAME?</v>
      </c>
      <c r="GD119" s="15" t="e">
        <f ca="1">_xll.BDP($C119,"BEST_NET_DEBT","best_fperiod_override=22Y")</f>
        <v>#NAME?</v>
      </c>
      <c r="GE119" s="15" t="e">
        <f ca="1">_xll.BDP($C119,"BEST_NET_DEBT","best_fperiod_override=23Y")</f>
        <v>#NAME?</v>
      </c>
      <c r="GG119" s="15" t="e">
        <f t="shared" ca="1" si="342"/>
        <v>#NAME?</v>
      </c>
      <c r="GH119" s="15" t="e">
        <f t="shared" ca="1" si="343"/>
        <v>#NAME?</v>
      </c>
      <c r="GI119" s="15" t="e">
        <f t="shared" ca="1" si="344"/>
        <v>#NAME?</v>
      </c>
      <c r="GJ119" s="15" t="e">
        <f t="shared" ca="1" si="345"/>
        <v>#NAME?</v>
      </c>
      <c r="GK119" s="15" t="e">
        <f t="shared" ca="1" si="346"/>
        <v>#NAME?</v>
      </c>
      <c r="GM119" s="15" t="e" cm="1">
        <f t="array" aca="1" ref="GM119" ca="1">_xll.BDP(C119,"NET_DEBT_TO_EBITDA")</f>
        <v>#NAME?</v>
      </c>
      <c r="GN119" s="15" t="e" cm="1">
        <f t="array" aca="1" ref="GN119" ca="1">_xll.BDP(C119,"EBIT_TO_INT_EXP")</f>
        <v>#NAME?</v>
      </c>
      <c r="GO119" s="15" t="e" cm="1">
        <f t="array" aca="1" ref="GO119" ca="1">_xll.BDP(C119,"TOT_DEBT_TO_TOT_EQY")</f>
        <v>#NAME?</v>
      </c>
      <c r="GP119" s="15" t="e" cm="1">
        <f t="array" aca="1" ref="GP119" ca="1">_xll.BDP(C119,"TOT_DEBT_TO_TOT_ASSET")</f>
        <v>#NAME?</v>
      </c>
      <c r="GQ119" s="15" t="e" cm="1">
        <f t="array" aca="1" ref="GQ119" ca="1">_xll.BDP(C119,"ALTMAN_Z_SCORE")</f>
        <v>#NAME?</v>
      </c>
      <c r="GR119" s="15" t="e" cm="1">
        <f t="array" aca="1" ref="GR119" ca="1">_xll.BDP(C119,"CASH_%_CURRENT_MARKET_CAP")</f>
        <v>#NAME?</v>
      </c>
      <c r="GS119" s="15" t="e" cm="1">
        <f t="array" aca="1" ref="GS119" ca="1">_xll.BDP(C119,"CASH_TO_TOT_ASSET")</f>
        <v>#NAME?</v>
      </c>
      <c r="GU119" s="15" t="e" cm="1">
        <f t="array" aca="1" ref="GU119" ca="1">_xll.BDP(C119,"BOARD_SIZE")</f>
        <v>#NAME?</v>
      </c>
      <c r="GV119" s="15" t="e" cm="1">
        <f t="array" aca="1" ref="GV119" ca="1">_xll.BDP(C119,"PCT_INDEPENDENT_DIRECTORS")</f>
        <v>#NAME?</v>
      </c>
      <c r="GW119" s="15" t="e" cm="1">
        <f t="array" aca="1" ref="GW119" ca="1">_xll.BDP(C119,"BOARD_MEETING_ATTENDANCE_PCT")</f>
        <v>#NAME?</v>
      </c>
      <c r="GX119" s="15" t="e" cm="1">
        <f t="array" aca="1" ref="GX119" ca="1">_xll.BDP(C119,"BOARD_MEETINGS_PER_YR")</f>
        <v>#NAME?</v>
      </c>
      <c r="GY119" s="15" t="e" cm="1">
        <f t="array" aca="1" ref="GY119" ca="1">_xll.BDP(C119,"NUMBER_OF_WOMEN_ON_BOARD")</f>
        <v>#NAME?</v>
      </c>
      <c r="GZ119" s="15" t="e" cm="1">
        <f t="array" aca="1" ref="GZ119" ca="1">_xll.BDP(C119,"BOARD_AVERAGE_TENURE")</f>
        <v>#NAME?</v>
      </c>
      <c r="HA119" s="15" t="e" cm="1">
        <f t="array" aca="1" ref="HA119" ca="1">_xll.BDP(C119,"BOARD_AVERAGE_AGE")</f>
        <v>#NAME?</v>
      </c>
      <c r="HC119" s="15" t="e" cm="1">
        <f t="array" aca="1" ref="HC119" ca="1">_xll.BDP(C119,"TOT_COMP_AW_TO_CEO_&amp;_EQUIV")</f>
        <v>#NAME?</v>
      </c>
      <c r="HD119" s="15" t="e" cm="1">
        <f t="array" aca="1" ref="HD119" ca="1">_xll.BDP(C119,"TOT_COMPENSATION_AW_TO_EXECS")</f>
        <v>#NAME?</v>
      </c>
      <c r="HE119" s="15" t="e" cm="1">
        <f t="array" aca="1" ref="HE119" ca="1">_xll.BDP(C119,"CF_STOCK_BASED_COMPENSATION")</f>
        <v>#NAME?</v>
      </c>
      <c r="HF119" s="15" t="e" cm="1">
        <f t="array" aca="1" ref="HF119" ca="1">_xll.BDP(C119,"AVERAGE_BOD_TOTAL_COMPENSATION")</f>
        <v>#NAME?</v>
      </c>
      <c r="HH119" s="15" t="e" cm="1">
        <f t="array" aca="1" ref="HH119" ca="1">_xll.BDP(C119,"ISS_QUALITYSCORE")</f>
        <v>#NAME?</v>
      </c>
      <c r="HK119" s="15" t="e" cm="1">
        <f t="array" aca="1" ref="HK119" ca="1">_xll.BDP(C119,"EQY_SH_OUT")</f>
        <v>#NAME?</v>
      </c>
      <c r="HL119" s="15" t="e">
        <f t="shared" ca="1" si="347"/>
        <v>#NAME?</v>
      </c>
      <c r="HN119" s="15">
        <v>8.5</v>
      </c>
      <c r="HO119" s="15">
        <v>2</v>
      </c>
      <c r="HP119" s="39" t="e">
        <f t="shared" ca="1" si="348"/>
        <v>#NAME?</v>
      </c>
      <c r="HQ119" s="15" t="e">
        <f t="shared" ca="1" si="349"/>
        <v>#NAME?</v>
      </c>
      <c r="HS119" s="15" t="e">
        <f t="shared" ca="1" si="370"/>
        <v>#NAME?</v>
      </c>
      <c r="HU119" s="15" t="e">
        <f t="shared" ca="1" si="350"/>
        <v>#NAME?</v>
      </c>
      <c r="HW119" s="15" t="e">
        <f t="shared" ca="1" si="371"/>
        <v>#NAME?</v>
      </c>
      <c r="HY119" s="39" t="e">
        <f t="shared" ca="1" si="351"/>
        <v>#NAME?</v>
      </c>
      <c r="IA119" s="15" t="e">
        <f t="shared" ca="1" si="352"/>
        <v>#NAME?</v>
      </c>
      <c r="IB119" s="15" t="e">
        <f t="shared" ca="1" si="353"/>
        <v>#NAME?</v>
      </c>
      <c r="IC119" s="15" t="e">
        <f t="shared" ca="1" si="354"/>
        <v>#NAME?</v>
      </c>
      <c r="ID119" s="15" t="e">
        <f t="shared" ca="1" si="355"/>
        <v>#NAME?</v>
      </c>
      <c r="IE119" s="39" t="e">
        <f t="shared" ca="1" si="356"/>
        <v>#NAME?</v>
      </c>
      <c r="IF119" s="39">
        <f t="shared" si="357"/>
        <v>23.57902313683773</v>
      </c>
      <c r="IG119" s="39" t="e">
        <f t="shared" ca="1" si="358"/>
        <v>#NAME?</v>
      </c>
      <c r="II119" s="15">
        <f t="shared" si="372"/>
        <v>100</v>
      </c>
    </row>
    <row r="120" spans="1:243">
      <c r="A120" s="15">
        <f t="shared" si="373"/>
        <v>100</v>
      </c>
      <c r="B120" s="15" t="s">
        <v>204</v>
      </c>
      <c r="C120" s="15" t="s">
        <v>584</v>
      </c>
      <c r="D120" s="15" t="s">
        <v>203</v>
      </c>
      <c r="E120" s="15" t="str">
        <f t="shared" si="306"/>
        <v>EXXO34</v>
      </c>
      <c r="F120" s="15">
        <f t="shared" si="307"/>
        <v>100</v>
      </c>
      <c r="G120" s="15" t="str">
        <f t="shared" si="308"/>
        <v>Exxon Mobil Corp</v>
      </c>
      <c r="H120" s="24">
        <v>1.421442E-2</v>
      </c>
      <c r="I120" s="15" t="e" cm="1">
        <f t="array" aca="1" ref="I120" ca="1">_xll.BDP(C120,"GICS_SECTOR_NAME")</f>
        <v>#NAME?</v>
      </c>
      <c r="J120" s="15" t="e">
        <f t="shared" ca="1" si="309"/>
        <v>#NAME?</v>
      </c>
      <c r="K120" s="46" t="e" cm="1">
        <f t="array" aca="1" ref="K120" ca="1">_xll.BDP(C120,"BEST_PE_RATIO")</f>
        <v>#NAME?</v>
      </c>
      <c r="L120" s="46" t="e" cm="1">
        <f t="array" aca="1" ref="L120" ca="1">_xll.BDP(C120,"px_last")</f>
        <v>#NAME?</v>
      </c>
      <c r="M120" s="15" t="e" cm="1">
        <f t="array" aca="1" ref="M120" ca="1">_xll.BDP(C120,"COUNTRY_FULL_NAME")</f>
        <v>#NAME?</v>
      </c>
      <c r="N120" s="15" t="e" cm="1">
        <f t="array" aca="1" ref="N120" ca="1">_xll.BDP(C120,"px_last")</f>
        <v>#NAME?</v>
      </c>
      <c r="O120" s="15" t="e" cm="1">
        <f t="array" aca="1" ref="O120" ca="1">_xll.BDP(C120,"CRNCY")</f>
        <v>#NAME?</v>
      </c>
      <c r="Q120" s="15" t="e" cm="1">
        <f t="array" aca="1" ref="Q120" ca="1">_xll.BDP(C120,"GICS_SECTOR_NAME")</f>
        <v>#NAME?</v>
      </c>
      <c r="R120" s="15" t="e" cm="1">
        <f t="array" aca="1" ref="R120" ca="1">_xll.BDP(C120,"GICS_INDUSTRY_NAME")</f>
        <v>#NAME?</v>
      </c>
      <c r="S120" s="15" t="e" cm="1">
        <f t="array" aca="1" ref="S120" ca="1">_xll.BDP(C120,"GICS_INDUSTRY_GROUP_NAME")</f>
        <v>#NAME?</v>
      </c>
      <c r="T120" s="15" t="e" cm="1">
        <f t="array" aca="1" ref="T120" ca="1">_xll.BDP(C120,"GICS_SUB_INDUSTRY_NAME")</f>
        <v>#NAME?</v>
      </c>
      <c r="U120" s="15" t="s">
        <v>1521</v>
      </c>
      <c r="V120" s="15">
        <f>_xll.BDH(C120,"SALES_REV_TURN","FY 2009","FY 2009","Currency=USD","Period=FY","BEST_FPERIOD_OVERRIDE=FY","FILING_STATUS=MR","SCALING_FORMAT=MLN","FA_ADJUSTED=Adjusted","Sort=A","Dates=H","DateFormat=P","Fill=—","Direction=H","UseDPDF=Y")</f>
        <v>275564</v>
      </c>
      <c r="W120" s="15">
        <f>_xll.BDH(C120,"SALES_REV_TURN","FY 2019","FY 2019","Currency=USD","Period=FY","BEST_FPERIOD_OVERRIDE=FY","FILING_STATUS=MR","SCALING_FORMAT=MLN","FA_ADJUSTED=Adjusted","Sort=A","Dates=H","DateFormat=P","Fill=—","Direction=H","UseDPDF=Y")</f>
        <v>255583</v>
      </c>
      <c r="X120" s="15">
        <f>_xll.BDH(C120,"SALES_REV_TURN","FY 2020","FY 2020","Currency=USD","Period=FY","BEST_FPERIOD_OVERRIDE=FY","FILING_STATUS=MR","SCALING_FORMAT=MLN","FA_ADJUSTED=Adjusted","Sort=A","Dates=H","DateFormat=P","Fill=—","Direction=H","UseDPDF=Y")</f>
        <v>178574</v>
      </c>
      <c r="Y120" s="15">
        <f>_xll.BDH(C120,"SALES_REV_TURN","FY 2021","FY 2021","Currency=USD","Period=FY","BEST_FPERIOD_OVERRIDE=FY","FILING_STATUS=MR","SCALING_FORMAT=MLN","FA_ADJUSTED=Adjusted","Sort=A","Dates=H","DateFormat=P","Fill=—","Direction=H","UseDPDF=Y")</f>
        <v>276692</v>
      </c>
      <c r="Z120" s="15">
        <f>_xll.BDH(C120,"SALES_REV_TURN","FY 2022","FY 2022","Currency=USD","Period=FY","BEST_FPERIOD_OVERRIDE=FY","FILING_STATUS=MR","SCALING_FORMAT=MLN","FA_ADJUSTED=Adjusted","Sort=A","Dates=H","DateFormat=P","Fill=—","Direction=H","UseDPDF=Y")</f>
        <v>398675</v>
      </c>
      <c r="AA120" s="15" t="e">
        <f ca="1">+_xll.BDP($C120,AA$15,"BEST_FPERIOD_OVERRIDE="&amp;AA$16)</f>
        <v>#NAME?</v>
      </c>
      <c r="AB120" s="15" t="e">
        <f ca="1">+_xll.BDP($C120,AB$15,"BEST_FPERIOD_OVERRIDE="&amp;AB$16)</f>
        <v>#NAME?</v>
      </c>
      <c r="AC120" s="15" t="e">
        <f ca="1">+_xll.BDP($C120,AC$15,"BEST_FPERIOD_OVERRIDE="&amp;AC$16)</f>
        <v>#NAME?</v>
      </c>
      <c r="AD120" s="15" t="e">
        <f ca="1">+_xll.BDP($C120,AD$15,"BEST_FPERIOD_OVERRIDE="&amp;AD$16)</f>
        <v>#NAME?</v>
      </c>
      <c r="AF120" s="25">
        <f t="shared" si="310"/>
        <v>-0.30130720744337458</v>
      </c>
      <c r="AG120" s="25">
        <f t="shared" si="311"/>
        <v>0.54945288787841462</v>
      </c>
      <c r="AH120" s="25">
        <f t="shared" si="312"/>
        <v>0.4408620415480029</v>
      </c>
      <c r="AI120" s="25" t="e">
        <f t="shared" ca="1" si="313"/>
        <v>#NAME?</v>
      </c>
      <c r="AJ120" s="25" t="e">
        <f t="shared" ca="1" si="314"/>
        <v>#NAME?</v>
      </c>
      <c r="AK120" s="25" t="e">
        <f t="shared" ca="1" si="315"/>
        <v>#NAME?</v>
      </c>
      <c r="AL120" s="25" t="e">
        <f t="shared" ca="1" si="359"/>
        <v>#NAME?</v>
      </c>
      <c r="AM120" s="25" t="e">
        <f t="shared" ca="1" si="316"/>
        <v>#NAME?</v>
      </c>
      <c r="AN120" s="25">
        <f t="shared" si="317"/>
        <v>-7.4990106940958645E-3</v>
      </c>
      <c r="AP120" s="15">
        <f>_xll.BDH(C120,"EBITDA","FY 2009","FY 2009","Currency=USD","Period=FY","BEST_FPERIOD_OVERRIDE=FY","FILING_STATUS=MR","SCALING_FORMAT=MLN","FA_ADJUSTED=Adjusted","Sort=A","Dates=H","DateFormat=P","Fill=—","Direction=H","UseDPDF=Y")</f>
        <v>38156</v>
      </c>
      <c r="AQ120" s="15">
        <f>_xll.BDH(C120,"EBITDA","FY 2019","FY 2019","Currency=USD","Period=FY","BEST_FPERIOD_OVERRIDE=FY","FILING_STATUS=MR","SCALING_FORMAT=MLN","FA_ADJUSTED=Adjusted","Sort=A","Dates=H","DateFormat=P","Fill=—","Direction=H","UseDPDF=Y")</f>
        <v>27336.417700000002</v>
      </c>
      <c r="AR120" s="15">
        <f>_xll.BDH(C120,"EBITDA","FY 2020","FY 2020","Currency=USD","Period=FY","BEST_FPERIOD_OVERRIDE=FY","FILING_STATUS=MR","SCALING_FORMAT=MLN","FA_ADJUSTED=Adjusted","Sort=A","Dates=H","DateFormat=P","Fill=—","Direction=H","UseDPDF=Y")</f>
        <v>42714.063300000002</v>
      </c>
      <c r="AS120" s="15">
        <f>_xll.BDH(C120,"EBITDA","FY 2021","FY 2021","Currency=USD","Period=FY","BEST_FPERIOD_OVERRIDE=FY","FILING_STATUS=MR","SCALING_FORMAT=MLN","FA_ADJUSTED=Adjusted","Sort=A","Dates=H","DateFormat=P","Fill=—","Direction=H","UseDPDF=Y")</f>
        <v>45031.367100000003</v>
      </c>
      <c r="AT120" s="15">
        <f>_xll.BDH(C120,"EBITDA","FY 2022","FY 2022","Currency=USD","Period=FY","BEST_FPERIOD_OVERRIDE=FY","FILING_STATUS=MR","SCALING_FORMAT=MLN","FA_ADJUSTED=Adjusted","Sort=A","Dates=H","DateFormat=P","Fill=—","Direction=H","UseDPDF=Y")</f>
        <v>91716.430399999997</v>
      </c>
      <c r="AU120" s="15" t="e">
        <f ca="1">+_xll.BDP($C120,AU$15,"BEST_FPERIOD_OVERRIDE="&amp;AU$16)</f>
        <v>#NAME?</v>
      </c>
      <c r="AV120" s="15" t="e">
        <f ca="1">+_xll.BDP($C120,AV$15,"BEST_FPERIOD_OVERRIDE="&amp;AV$16)</f>
        <v>#NAME?</v>
      </c>
      <c r="AW120" s="15" t="e">
        <f ca="1">+_xll.BDP($C120,AW$15,"BEST_FPERIOD_OVERRIDE="&amp;AW$16)</f>
        <v>#NAME?</v>
      </c>
      <c r="AX120" s="15" t="e">
        <f ca="1">+_xll.BDP($C120,AX$15,"BEST_FPERIOD_OVERRIDE="&amp;AX$16)</f>
        <v>#NAME?</v>
      </c>
      <c r="AZ120" s="25">
        <f t="shared" si="318"/>
        <v>0.56253331247568683</v>
      </c>
      <c r="BA120" s="25">
        <f t="shared" si="319"/>
        <v>5.4251542020822052E-2</v>
      </c>
      <c r="BB120" s="25">
        <f t="shared" si="320"/>
        <v>1.0367232066556555</v>
      </c>
      <c r="BC120" s="25" t="e">
        <f t="shared" ca="1" si="321"/>
        <v>#NAME?</v>
      </c>
      <c r="BD120" s="25" t="e">
        <f t="shared" ca="1" si="322"/>
        <v>#NAME?</v>
      </c>
      <c r="BE120" s="25" t="e">
        <f t="shared" ca="1" si="323"/>
        <v>#NAME?</v>
      </c>
      <c r="BF120" s="25" t="e">
        <f t="shared" ca="1" si="360"/>
        <v>#NAME?</v>
      </c>
      <c r="BG120" s="25" t="e">
        <f t="shared" ca="1" si="324"/>
        <v>#NAME?</v>
      </c>
      <c r="BH120" s="25">
        <f t="shared" si="325"/>
        <v>-3.2796462706613183E-2</v>
      </c>
      <c r="BJ120" s="25">
        <f t="shared" si="326"/>
        <v>0.10695710473701303</v>
      </c>
      <c r="BK120" s="25">
        <f t="shared" si="327"/>
        <v>0.23919531006753503</v>
      </c>
      <c r="BL120" s="25">
        <f t="shared" si="328"/>
        <v>0.16274907514492651</v>
      </c>
      <c r="BM120" s="25">
        <f t="shared" si="329"/>
        <v>0.23005312698313163</v>
      </c>
      <c r="BN120" s="25" t="e">
        <f t="shared" ca="1" si="330"/>
        <v>#NAME?</v>
      </c>
      <c r="BO120" s="25" t="e">
        <f t="shared" ca="1" si="331"/>
        <v>#NAME?</v>
      </c>
      <c r="BP120" s="25" t="e">
        <f t="shared" ca="1" si="331"/>
        <v>#NAME?</v>
      </c>
      <c r="BQ120" s="25" t="e">
        <f t="shared" ca="1" si="332"/>
        <v>#NAME?</v>
      </c>
      <c r="BR120" s="15">
        <f>_xll.BDH(C120,"EARN_FOR_COMMON","FY 2009","FY 2009","Currency=USD","Period=FY","BEST_FPERIOD_OVERRIDE=FY","FILING_STATUS=MR","SCALING_FORMAT=MLN","FA_ADJUSTED=Adjusted","Sort=A","Dates=H","DateFormat=P","Fill=—","Direction=H","UseDPDF=Y")</f>
        <v>19420</v>
      </c>
      <c r="BS120" s="15">
        <f>_xll.BDH(C120,"EARN_FOR_COMMON","FY 2019","FY 2019","Currency=USD","Period=FY","BEST_FPERIOD_OVERRIDE=FY","FILING_STATUS=MR","SCALING_FORMAT=MLN","FA_ADJUSTED=Adjusted","Sort=A","Dates=H","DateFormat=P","Fill=—","Direction=H","UseDPDF=Y")</f>
        <v>10685</v>
      </c>
      <c r="BT120" s="15">
        <f>_xll.BDH(C120,"EARN_FOR_COMMON","FY 2020","FY 2020","Currency=USD","Period=FY","BEST_FPERIOD_OVERRIDE=FY","FILING_STATUS=MR","SCALING_FORMAT=MLN","FA_ADJUSTED=Adjusted","Sort=A","Dates=H","DateFormat=P","Fill=—","Direction=H","UseDPDF=Y")</f>
        <v>-2054</v>
      </c>
      <c r="BU120" s="15">
        <f>_xll.BDH(C120,"EARN_FOR_COMMON","FY 2021","FY 2021","Currency=USD","Period=FY","BEST_FPERIOD_OVERRIDE=FY","FILING_STATUS=MR","SCALING_FORMAT=MLN","FA_ADJUSTED=Adjusted","Sort=A","Dates=H","DateFormat=P","Fill=—","Direction=H","UseDPDF=Y")</f>
        <v>22763</v>
      </c>
      <c r="BV120" s="15">
        <f>_xll.BDH(C120,"EARN_FOR_COMMON","FY 2022","FY 2022","Currency=USD","Period=FY","BEST_FPERIOD_OVERRIDE=FY","FILING_STATUS=MR","SCALING_FORMAT=MLN","FA_ADJUSTED=Adjusted","Sort=A","Dates=H","DateFormat=P","Fill=—","Direction=H","UseDPDF=Y")</f>
        <v>59101</v>
      </c>
      <c r="BW120" s="15" t="e">
        <f ca="1">+_xll.BDP($C120,BW$15,"BEST_FPERIOD_OVERRIDE="&amp;BW$16)</f>
        <v>#NAME?</v>
      </c>
      <c r="BX120" s="15" t="e">
        <f ca="1">+_xll.BDP($C120,BX$15,"BEST_FPERIOD_OVERRIDE="&amp;BX$16)</f>
        <v>#NAME?</v>
      </c>
      <c r="BY120" s="15" t="e">
        <f ca="1">+_xll.BDP($C120,BY$15,"BEST_FPERIOD_OVERRIDE="&amp;BY$16)</f>
        <v>#NAME?</v>
      </c>
      <c r="BZ120" s="15" t="e">
        <f ca="1">+_xll.BDP($C120,BZ$15,"BEST_FPERIOD_OVERRIDE="&amp;BZ$16)</f>
        <v>#NAME?</v>
      </c>
      <c r="CB120" s="25">
        <f t="shared" si="333"/>
        <v>-1.1922321010762751</v>
      </c>
      <c r="CC120" s="25">
        <f t="shared" si="334"/>
        <v>-12.082278481012658</v>
      </c>
      <c r="CD120" s="25">
        <f t="shared" si="335"/>
        <v>1.5963625181215129</v>
      </c>
      <c r="CE120" s="25" t="e">
        <f t="shared" ca="1" si="336"/>
        <v>#NAME?</v>
      </c>
      <c r="CF120" s="25" t="e">
        <f t="shared" ca="1" si="337"/>
        <v>#NAME?</v>
      </c>
      <c r="CG120" s="25" t="e">
        <f t="shared" ca="1" si="338"/>
        <v>#NAME?</v>
      </c>
      <c r="CH120" s="25" t="e">
        <f t="shared" ca="1" si="361"/>
        <v>#NAME?</v>
      </c>
      <c r="CI120" s="25" t="e">
        <f t="shared" ca="1" si="339"/>
        <v>#NAME?</v>
      </c>
      <c r="CJ120" s="25">
        <f t="shared" si="340"/>
        <v>-5.7996470322620897E-2</v>
      </c>
      <c r="CM120" s="25">
        <f t="shared" si="362"/>
        <v>4.180637992354734E-2</v>
      </c>
      <c r="CN120" s="25">
        <f t="shared" si="363"/>
        <v>-1.1502234367825104E-2</v>
      </c>
      <c r="CO120" s="25">
        <f t="shared" si="364"/>
        <v>8.2268370607028754E-2</v>
      </c>
      <c r="CP120" s="25">
        <f t="shared" si="365"/>
        <v>0.14824355678183984</v>
      </c>
      <c r="CQ120" s="25" t="e">
        <f t="shared" ca="1" si="366"/>
        <v>#NAME?</v>
      </c>
      <c r="CR120" s="25" t="e">
        <f t="shared" ca="1" si="367"/>
        <v>#NAME?</v>
      </c>
      <c r="CS120" s="25" t="e">
        <f t="shared" ca="1" si="368"/>
        <v>#NAME?</v>
      </c>
      <c r="CT120" s="15" t="e">
        <f t="shared" ca="1" si="369"/>
        <v>#NAME?</v>
      </c>
      <c r="CU120" s="25">
        <f>_xll.BDH($C120,"RETURN_ON_INV_CAPITAL","FY 2019","FY 2019","Currency=USD","Period=FY","BEST_FPERIOD_OVERRIDE=FY","FILING_STATUS=MR","FA_ADJUSTED=GAAP","Sort=A","Dates=H","DateFormat=P","Fill=—","Direction=H","UseDPDF=Y")/100</f>
        <v>3.4140000000000004E-2</v>
      </c>
      <c r="CV120" s="25">
        <f>_xll.BDH($C120,"RETURN_ON_INV_CAPITAL","FY 2020","FY 2020","Currency=USD","Period=FY","BEST_FPERIOD_OVERRIDE=FY","FILING_STATUS=MR","FA_ADJUSTED=GAAP","Sort=A","Dates=H","DateFormat=P","Fill=—","Direction=H","UseDPDF=Y")/100</f>
        <v>-8.7760000000000005E-2</v>
      </c>
      <c r="CW120" s="25">
        <f>_xll.BDH($C120,"RETURN_ON_INV_CAPITAL","FY 2021","FY 2021","Currency=USD","Period=FY","BEST_FPERIOD_OVERRIDE=FY","FILING_STATUS=MR","FA_ADJUSTED=GAAP","Sort=A","Dates=H","DateFormat=P","Fill=—","Direction=H","UseDPDF=Y")/100</f>
        <v>7.0481999999999989E-2</v>
      </c>
      <c r="CX120" s="25">
        <f>_xll.BDH(C120,"RETURN_COM_EQY","FY 2022","FY 2022","Currency=USD","Period=FY","BEST_FPERIOD_OVERRIDE=FY","FILING_STATUS=MR","FA_ADJUSTED=GAAP","Sort=A","Dates=H","DateFormat=P","Fill=—","Direction=H","UseDPDF=Y")/100</f>
        <v>0.30657899999999999</v>
      </c>
      <c r="CZ120" s="15">
        <f>_xll.BDH($C120,"RETURN_COM_EQY","FY 2019","FY 2019","Currency=USD","Period=FY","BEST_FPERIOD_OVERRIDE=FY","FILING_STATUS=MR","FA_ADJUSTED=GAAP","Sort=A","Dates=H","DateFormat=P","Fill=—","Direction=H","UseDPDF=Y")/100</f>
        <v>7.4796000000000001E-2</v>
      </c>
      <c r="DA120" s="15">
        <f>_xll.BDH($C120,"RETURN_COM_EQY","FY 2020","FY 2020","Currency=USD","Period=FY","BEST_FPERIOD_OVERRIDE=FY","FILING_STATUS=MR","FA_ADJUSTED=GAAP","Sort=A","Dates=H","DateFormat=P","Fill=—","Direction=H","UseDPDF=Y")/100</f>
        <v>-0.12867000000000001</v>
      </c>
      <c r="DB120" s="15">
        <f>_xll.BDH($C120,"RETURN_COM_EQY","FY 2021","FY 2021","Currency=USD","Period=FY","BEST_FPERIOD_OVERRIDE=FY","FILING_STATUS=MR","FA_ADJUSTED=GAAP","Sort=A","Dates=H","DateFormat=P","Fill=—","Direction=H","UseDPDF=Y")/100</f>
        <v>0.14146800000000001</v>
      </c>
      <c r="DC120" s="25">
        <f>_xll.BDH(C120,"RETURN_COM_EQY","FY 2022","FY 2022","Currency=USD","Period=FY","BEST_FPERIOD_OVERRIDE=FY","FILING_STATUS=MR","FA_ADJUSTED=GAAP","Sort=A","Dates=H","DateFormat=P","Fill=—","Direction=H","UseDPDF=Y")</f>
        <v>30.657900000000001</v>
      </c>
      <c r="DD120" s="15" t="e">
        <f ca="1">(_xll.BDP(C120,"BEST_ROE","best_fperiod_override=23Y"))/100</f>
        <v>#NAME?</v>
      </c>
      <c r="DF120" s="25" t="e">
        <f ca="1">(_xll.BDP($C120,"BEST_DIV_YLD","best_fperiod_override=19Y"))/100</f>
        <v>#NAME?</v>
      </c>
      <c r="DG120" s="25" t="e">
        <f ca="1">(_xll.BDP($C120,"BEST_DIV_YLD","best_fperiod_override=20Y"))/100</f>
        <v>#NAME?</v>
      </c>
      <c r="DH120" s="25" t="e">
        <f ca="1">(_xll.BDP($C120,"BEST_DIV_YLD","best_fperiod_override=21Y"))/100</f>
        <v>#NAME?</v>
      </c>
      <c r="DI120" s="25" t="e">
        <f ca="1">(_xll.BDP($C120,"BEST_DIV_YLD","best_fperiod_override=22Y"))/100</f>
        <v>#NAME?</v>
      </c>
      <c r="DJ120" s="25" t="e">
        <f ca="1">(_xll.BDP($C120,"BEST_DIV_YLD","best_fperiod_override=23Y"))/100</f>
        <v>#NAME?</v>
      </c>
      <c r="DL120" s="48" t="e" cm="1">
        <f t="array" aca="1" ref="DL120" ca="1">_xll.BDP($C120,$DL$12)/1000</f>
        <v>#NAME?</v>
      </c>
      <c r="DM120" s="48" t="e" cm="1">
        <f t="array" aca="1" ref="DM120" ca="1">_xll.BDP($C120,$DL$13)*1000</f>
        <v>#NAME?</v>
      </c>
      <c r="DN120" s="48" t="e">
        <f t="shared" ca="1" si="341"/>
        <v>#NAME?</v>
      </c>
      <c r="DO120" s="48" t="e" cm="1">
        <f t="array" aca="1" ref="DO120" ca="1">_xll.BDP($C120,$DL$15)*1000</f>
        <v>#NAME?</v>
      </c>
      <c r="DQ120" s="15" t="e" cm="1">
        <f t="array" aca="1" ref="DQ120" ca="1">_xll.BDP(C120,"WACC")</f>
        <v>#NAME?</v>
      </c>
      <c r="DR120" s="15" t="e" cm="1">
        <f t="array" aca="1" ref="DR120" ca="1">_xll.BDP(C120,"WACC_COST_EQUITY")</f>
        <v>#NAME?</v>
      </c>
      <c r="DS120" s="15" t="e" cm="1">
        <f t="array" aca="1" ref="DS120" ca="1">_xll.BDP(C120,"WACC_COST_EQUITY")</f>
        <v>#NAME?</v>
      </c>
      <c r="DU120" s="15" t="e" cm="1">
        <f t="array" aca="1" ref="DU120" ca="1">_xll.BDP(C120,"BEST_PE_RATIO")</f>
        <v>#NAME?</v>
      </c>
      <c r="DV120" s="15" t="e" cm="1">
        <f t="array" aca="1" ref="DV120" ca="1">_xll.BDP(C120,"FIVE_YR_AVG_PRICE_EARNINGS")</f>
        <v>#NAME?</v>
      </c>
      <c r="DW120" s="15" t="e" cm="1">
        <f t="array" aca="1" ref="DW120" ca="1">_xll.BDP(C120,"10_YEAR_MOVING_AVERAGE_PE")</f>
        <v>#NAME?</v>
      </c>
      <c r="DY120" s="15" t="e" cm="1">
        <f t="array" aca="1" ref="DY120" ca="1">_xll.BDP(C120,"BEST_CUR_EV_TO_EBITDA")</f>
        <v>#NAME?</v>
      </c>
      <c r="DZ120" s="15" t="e" cm="1">
        <f t="array" aca="1" ref="DZ120" ca="1">_xll.BDP(C120,"FIVE_YEAR_AVG_EV_TO_T12_EBITDA")</f>
        <v>#NAME?</v>
      </c>
      <c r="EB120" s="15" t="e" cm="1">
        <f t="array" aca="1" ref="EB120" ca="1">_xll.BDP(C120,"BEST_PX_BPS_RATIO")</f>
        <v>#NAME?</v>
      </c>
      <c r="EC120" s="15" t="e" cm="1">
        <f t="array" aca="1" ref="EC120" ca="1">_xll.BDP(C120,"FIVE_YEAR_AVG_PRICE_BOOK")</f>
        <v>#NAME?</v>
      </c>
      <c r="ED120" s="15" t="e" cm="1">
        <f t="array" aca="1" ref="ED120" ca="1">_xll.BDP(C120,"EV_TO_T12M_SALES")</f>
        <v>#NAME?</v>
      </c>
      <c r="EE120" s="15" t="e" cm="1">
        <f t="array" aca="1" ref="EE120" ca="1">_xll.BDP(C120,"AVERAGE_EV_TO_T12M_SALES")</f>
        <v>#NAME?</v>
      </c>
      <c r="EF120" s="15" t="e">
        <f ca="1">_xll.BDP(C120,"BEST_CURRENT_EV_BEST_SALES","best_fperiod_override=23Y")</f>
        <v>#NAME?</v>
      </c>
      <c r="EH120" s="15" t="e" cm="1">
        <f t="array" aca="1" ref="EH120" ca="1">_xll.BDP(C120,"CF_FREE_CASH_FLOW")</f>
        <v>#NAME?</v>
      </c>
      <c r="EI120" s="15" t="e" cm="1">
        <f t="array" aca="1" ref="EI120" ca="1">_xll.BDP(C120,"FREE_CASH_FLOW_YIELD")/100</f>
        <v>#NAME?</v>
      </c>
      <c r="EJ120" s="15" t="e" cm="1">
        <f t="array" aca="1" ref="EJ120" ca="1">_xll.BDP(C120,"TRAIL_12M_FREE_CASH_FLOW_PER_SH")</f>
        <v>#NAME?</v>
      </c>
      <c r="EL120" s="15" t="e" cm="1">
        <f t="array" aca="1" ref="EL120" ca="1">_xll.BDP(C120,"CF_CASH_FROM_OPER")</f>
        <v>#NAME?</v>
      </c>
      <c r="EM120" s="15" t="e" cm="1">
        <f t="array" aca="1" ref="EM120" ca="1">_xll.BDP(C120,"CF_CASH_FROM_INV_ACT")</f>
        <v>#NAME?</v>
      </c>
      <c r="EN120" s="15" t="e" cm="1">
        <f t="array" aca="1" ref="EN120" ca="1">_xll.BDP(C120,"CF_CASH_FROM_FNC_ACT")</f>
        <v>#NAME?</v>
      </c>
      <c r="EP120" s="15" t="e" cm="1">
        <f t="array" aca="1" ref="EP120" ca="1">_xll.BDP(C120,"TOT_ANALYST_REC")</f>
        <v>#NAME?</v>
      </c>
      <c r="EQ120" s="15" t="e" cm="1">
        <f t="array" aca="1" ref="EQ120" ca="1">_xll.BDP(C120,"TOT_BUY_REC")</f>
        <v>#NAME?</v>
      </c>
      <c r="ER120" s="15" t="e" cm="1">
        <f t="array" aca="1" ref="ER120" ca="1">_xll.BDP(C120,"TOT_HOLD_REC")</f>
        <v>#NAME?</v>
      </c>
      <c r="ES120" s="15" t="e" cm="1">
        <f t="array" aca="1" ref="ES120" ca="1">_xll.BDP(C120,"TOT_SELL_REC")</f>
        <v>#NAME?</v>
      </c>
      <c r="ET120" s="15" t="e" cm="1">
        <f t="array" aca="1" ref="ET120" ca="1">_xll.BDP(C120,"EQY_REC_CONS")</f>
        <v>#NAME?</v>
      </c>
      <c r="EV120" s="15" t="e" cm="1">
        <f t="array" aca="1" ref="EV120" ca="1">_xll.BDP(C120,"BEST_TARGET_HI")</f>
        <v>#NAME?</v>
      </c>
      <c r="EW120" s="15" t="e" cm="1">
        <f t="array" aca="1" ref="EW120" ca="1">_xll.BDP(C120,"BEST_TARGET_LO")</f>
        <v>#NAME?</v>
      </c>
      <c r="EX120" s="15" t="e" cm="1">
        <f t="array" aca="1" ref="EX120" ca="1">_xll.BDP(C120,"BEST_TARGET_MEDIAN")</f>
        <v>#NAME?</v>
      </c>
      <c r="EZ120" s="15" t="e" cm="1">
        <f t="array" aca="1" ref="EZ120" ca="1">_xll.BDP(C120,"BEST_TARGET_1WK_CHG")</f>
        <v>#NAME?</v>
      </c>
      <c r="FA120" s="15" t="e" cm="1">
        <f t="array" aca="1" ref="FA120" ca="1">_xll.BDP(C120,"BEST_TARGET_4WK_CHG")</f>
        <v>#NAME?</v>
      </c>
      <c r="FB120" s="15" t="e" cm="1">
        <f t="array" aca="1" ref="FB120" ca="1">_xll.BDP(C120,"BEST_TARGET_3MO_CHG")</f>
        <v>#NAME?</v>
      </c>
      <c r="FC120" s="15" t="e" cm="1">
        <f t="array" aca="1" ref="FC120" ca="1">_xll.BDP(C120,"BEST_TARGET_6MO_CHG")</f>
        <v>#NAME?</v>
      </c>
      <c r="FE120" s="15" t="e" cm="1">
        <f t="array" aca="1" ref="FE120" ca="1">_xll.BDP(C120,"ANNOUNCEMENT_DT")</f>
        <v>#NAME?</v>
      </c>
      <c r="FF120" s="15" t="e" cm="1">
        <f t="array" aca="1" ref="FF120" ca="1">_xll.BDP(C120,"EXPECTED_REPORT_DT")</f>
        <v>#NAME?</v>
      </c>
      <c r="FG120" s="15" t="e" cm="1">
        <f t="array" aca="1" ref="FG120" ca="1">_xll.BDP(C120,"EARNINGS_RELATED_IMPLIED_MOVE")</f>
        <v>#NAME?</v>
      </c>
      <c r="FI120" s="15" t="e" cm="1">
        <f t="array" aca="1" ref="FI120" ca="1">_xll.BDP(C120,"SALES_SURPRISE_LAST_QTR")</f>
        <v>#NAME?</v>
      </c>
      <c r="FJ120" s="15" t="e" cm="1">
        <f t="array" aca="1" ref="FJ120" ca="1">_xll.BDP(C120,"EPS_SURPRISE_LAST_QTR")</f>
        <v>#NAME?</v>
      </c>
      <c r="FL120" s="15" t="e">
        <f ca="1">(_xll.BDP(C120,"VOLUME_AVG_5D"))/1000</f>
        <v>#NAME?</v>
      </c>
      <c r="FM120" s="15" t="e">
        <f ca="1">(_xll.BDP(C120,"VOLUME_AVG_3M"))/1000</f>
        <v>#NAME?</v>
      </c>
      <c r="FN120" s="15" t="e">
        <f ca="1">(_xll.BDP(C120,"VOLUME_AVG_6M"))/1000</f>
        <v>#NAME?</v>
      </c>
      <c r="FP120" s="15" t="e" cm="1">
        <f t="array" aca="1" ref="FP120" ca="1">_xll.BDP(C120,"CIE_DES")</f>
        <v>#NAME?</v>
      </c>
      <c r="FQ120" s="15" t="s">
        <v>945</v>
      </c>
      <c r="FS120" s="15" t="e" cm="1">
        <f t="array" aca="1" ref="FS120" ca="1">_xll.BDP(C120,"HIGH_52WEEK")</f>
        <v>#NAME?</v>
      </c>
      <c r="FT120" s="15" t="e" cm="1">
        <f t="array" aca="1" ref="FT120" ca="1">_xll.BDP(C120,"LOW_52WEEK")</f>
        <v>#NAME?</v>
      </c>
      <c r="FV120" s="15" t="e" cm="1">
        <f t="array" aca="1" ref="FV120" ca="1">_xll.BDP(C120,"CHG_PCT_WTD")</f>
        <v>#NAME?</v>
      </c>
      <c r="FW120" s="15" t="e" cm="1">
        <f t="array" aca="1" ref="FW120" ca="1">_xll.BDP(C120,"CHG_PCT_MTD")</f>
        <v>#NAME?</v>
      </c>
      <c r="FX120" s="15" t="e" cm="1">
        <f t="array" aca="1" ref="FX120" ca="1">_xll.BDP(C120,"CHG_PCT_YTD")</f>
        <v>#NAME?</v>
      </c>
      <c r="FY120" s="15" t="e" cm="1">
        <f t="array" aca="1" ref="FY120" ca="1">_xll.BDP(C120,"CHG_PCT_1YR")</f>
        <v>#NAME?</v>
      </c>
      <c r="GA120" s="15" t="e">
        <f ca="1">_xll.BDP($C120,"BEST_NET_DEBT","best_fperiod_override=19Y")</f>
        <v>#NAME?</v>
      </c>
      <c r="GB120" s="15" t="e">
        <f ca="1">_xll.BDP($C120,"BEST_NET_DEBT","best_fperiod_override=20Y")</f>
        <v>#NAME?</v>
      </c>
      <c r="GC120" s="15" t="e">
        <f ca="1">_xll.BDP($C120,"BEST_NET_DEBT","best_fperiod_override=21Y")</f>
        <v>#NAME?</v>
      </c>
      <c r="GD120" s="15" t="e">
        <f ca="1">_xll.BDP($C120,"BEST_NET_DEBT","best_fperiod_override=22Y")</f>
        <v>#NAME?</v>
      </c>
      <c r="GE120" s="15" t="e">
        <f ca="1">_xll.BDP($C120,"BEST_NET_DEBT","best_fperiod_override=23Y")</f>
        <v>#NAME?</v>
      </c>
      <c r="GG120" s="15" t="e">
        <f t="shared" ca="1" si="342"/>
        <v>#NAME?</v>
      </c>
      <c r="GH120" s="15" t="e">
        <f t="shared" ca="1" si="343"/>
        <v>#NAME?</v>
      </c>
      <c r="GI120" s="15" t="e">
        <f t="shared" ca="1" si="344"/>
        <v>#NAME?</v>
      </c>
      <c r="GJ120" s="15" t="e">
        <f t="shared" ca="1" si="345"/>
        <v>#NAME?</v>
      </c>
      <c r="GK120" s="15" t="e">
        <f t="shared" ca="1" si="346"/>
        <v>#NAME?</v>
      </c>
      <c r="GM120" s="15" t="e" cm="1">
        <f t="array" aca="1" ref="GM120" ca="1">_xll.BDP(C120,"NET_DEBT_TO_EBITDA")</f>
        <v>#NAME?</v>
      </c>
      <c r="GN120" s="15" t="e" cm="1">
        <f t="array" aca="1" ref="GN120" ca="1">_xll.BDP(C120,"EBIT_TO_INT_EXP")</f>
        <v>#NAME?</v>
      </c>
      <c r="GO120" s="15" t="e" cm="1">
        <f t="array" aca="1" ref="GO120" ca="1">_xll.BDP(C120,"TOT_DEBT_TO_TOT_EQY")</f>
        <v>#NAME?</v>
      </c>
      <c r="GP120" s="15" t="e" cm="1">
        <f t="array" aca="1" ref="GP120" ca="1">_xll.BDP(C120,"TOT_DEBT_TO_TOT_ASSET")</f>
        <v>#NAME?</v>
      </c>
      <c r="GQ120" s="15" t="e" cm="1">
        <f t="array" aca="1" ref="GQ120" ca="1">_xll.BDP(C120,"ALTMAN_Z_SCORE")</f>
        <v>#NAME?</v>
      </c>
      <c r="GR120" s="15" t="e" cm="1">
        <f t="array" aca="1" ref="GR120" ca="1">_xll.BDP(C120,"CASH_%_CURRENT_MARKET_CAP")</f>
        <v>#NAME?</v>
      </c>
      <c r="GS120" s="15" t="e" cm="1">
        <f t="array" aca="1" ref="GS120" ca="1">_xll.BDP(C120,"CASH_TO_TOT_ASSET")</f>
        <v>#NAME?</v>
      </c>
      <c r="GU120" s="15" t="e" cm="1">
        <f t="array" aca="1" ref="GU120" ca="1">_xll.BDP(C120,"BOARD_SIZE")</f>
        <v>#NAME?</v>
      </c>
      <c r="GV120" s="15" t="e" cm="1">
        <f t="array" aca="1" ref="GV120" ca="1">_xll.BDP(C120,"PCT_INDEPENDENT_DIRECTORS")</f>
        <v>#NAME?</v>
      </c>
      <c r="GW120" s="15" t="e" cm="1">
        <f t="array" aca="1" ref="GW120" ca="1">_xll.BDP(C120,"BOARD_MEETING_ATTENDANCE_PCT")</f>
        <v>#NAME?</v>
      </c>
      <c r="GX120" s="15" t="e" cm="1">
        <f t="array" aca="1" ref="GX120" ca="1">_xll.BDP(C120,"BOARD_MEETINGS_PER_YR")</f>
        <v>#NAME?</v>
      </c>
      <c r="GY120" s="15" t="e" cm="1">
        <f t="array" aca="1" ref="GY120" ca="1">_xll.BDP(C120,"NUMBER_OF_WOMEN_ON_BOARD")</f>
        <v>#NAME?</v>
      </c>
      <c r="GZ120" s="15" t="e" cm="1">
        <f t="array" aca="1" ref="GZ120" ca="1">_xll.BDP(C120,"BOARD_AVERAGE_TENURE")</f>
        <v>#NAME?</v>
      </c>
      <c r="HA120" s="15" t="e" cm="1">
        <f t="array" aca="1" ref="HA120" ca="1">_xll.BDP(C120,"BOARD_AVERAGE_AGE")</f>
        <v>#NAME?</v>
      </c>
      <c r="HC120" s="15" t="e" cm="1">
        <f t="array" aca="1" ref="HC120" ca="1">_xll.BDP(C120,"TOT_COMP_AW_TO_CEO_&amp;_EQUIV")</f>
        <v>#NAME?</v>
      </c>
      <c r="HD120" s="15" t="e" cm="1">
        <f t="array" aca="1" ref="HD120" ca="1">_xll.BDP(C120,"TOT_COMPENSATION_AW_TO_EXECS")</f>
        <v>#NAME?</v>
      </c>
      <c r="HE120" s="15" t="e" cm="1">
        <f t="array" aca="1" ref="HE120" ca="1">_xll.BDP(C120,"CF_STOCK_BASED_COMPENSATION")</f>
        <v>#NAME?</v>
      </c>
      <c r="HF120" s="15" t="e" cm="1">
        <f t="array" aca="1" ref="HF120" ca="1">_xll.BDP(C120,"AVERAGE_BOD_TOTAL_COMPENSATION")</f>
        <v>#NAME?</v>
      </c>
      <c r="HH120" s="15" t="e" cm="1">
        <f t="array" aca="1" ref="HH120" ca="1">_xll.BDP(C120,"ISS_QUALITYSCORE")</f>
        <v>#NAME?</v>
      </c>
      <c r="HK120" s="15" t="e" cm="1">
        <f t="array" aca="1" ref="HK120" ca="1">_xll.BDP(C120,"EQY_SH_OUT")</f>
        <v>#NAME?</v>
      </c>
      <c r="HL120" s="15" t="e">
        <f t="shared" ca="1" si="347"/>
        <v>#NAME?</v>
      </c>
      <c r="HN120" s="15">
        <v>8.5</v>
      </c>
      <c r="HO120" s="15">
        <v>2</v>
      </c>
      <c r="HP120" s="39" t="e">
        <f t="shared" ca="1" si="348"/>
        <v>#NAME?</v>
      </c>
      <c r="HQ120" s="15" t="e">
        <f t="shared" ca="1" si="349"/>
        <v>#NAME?</v>
      </c>
      <c r="HS120" s="15" t="e">
        <f t="shared" ca="1" si="370"/>
        <v>#NAME?</v>
      </c>
      <c r="HU120" s="15" t="e">
        <f t="shared" ca="1" si="350"/>
        <v>#NAME?</v>
      </c>
      <c r="HW120" s="15" t="e">
        <f t="shared" ca="1" si="371"/>
        <v>#NAME?</v>
      </c>
      <c r="HY120" s="39" t="e">
        <f t="shared" ca="1" si="351"/>
        <v>#NAME?</v>
      </c>
      <c r="IA120" s="15" t="e">
        <f t="shared" ca="1" si="352"/>
        <v>#NAME?</v>
      </c>
      <c r="IB120" s="15" t="e">
        <f t="shared" ca="1" si="353"/>
        <v>#NAME?</v>
      </c>
      <c r="IC120" s="15" t="e">
        <f t="shared" ca="1" si="354"/>
        <v>#NAME?</v>
      </c>
      <c r="ID120" s="15" t="e">
        <f t="shared" ca="1" si="355"/>
        <v>#NAME?</v>
      </c>
      <c r="IE120" s="39" t="e">
        <f t="shared" ca="1" si="356"/>
        <v>#NAME?</v>
      </c>
      <c r="IF120" s="39">
        <f t="shared" si="357"/>
        <v>-5.7996470322620901</v>
      </c>
      <c r="IG120" s="39" t="e">
        <f t="shared" ca="1" si="358"/>
        <v>#NAME?</v>
      </c>
      <c r="II120" s="15">
        <f t="shared" si="372"/>
        <v>101</v>
      </c>
    </row>
    <row r="121" spans="1:243">
      <c r="A121" s="15">
        <f t="shared" si="373"/>
        <v>101</v>
      </c>
      <c r="B121" s="15" t="s">
        <v>206</v>
      </c>
      <c r="C121" s="15" t="s">
        <v>585</v>
      </c>
      <c r="D121" s="15" t="s">
        <v>205</v>
      </c>
      <c r="E121" s="15" t="str">
        <f t="shared" si="306"/>
        <v>F1AN34</v>
      </c>
      <c r="F121" s="15">
        <f t="shared" si="307"/>
        <v>101</v>
      </c>
      <c r="G121" s="15" t="str">
        <f t="shared" si="308"/>
        <v>Diamondback Energy Inc</v>
      </c>
      <c r="H121" s="24">
        <v>7.7662999999999994E-4</v>
      </c>
      <c r="I121" s="15" t="e" cm="1">
        <f t="array" aca="1" ref="I121" ca="1">_xll.BDP(C121,"GICS_SECTOR_NAME")</f>
        <v>#NAME?</v>
      </c>
      <c r="J121" s="15" t="e">
        <f t="shared" ca="1" si="309"/>
        <v>#NAME?</v>
      </c>
      <c r="K121" s="46" t="e" cm="1">
        <f t="array" aca="1" ref="K121" ca="1">_xll.BDP(C121,"BEST_PE_RATIO")</f>
        <v>#NAME?</v>
      </c>
      <c r="L121" s="46" t="e" cm="1">
        <f t="array" aca="1" ref="L121" ca="1">_xll.BDP(C121,"px_last")</f>
        <v>#NAME?</v>
      </c>
      <c r="M121" s="15" t="e" cm="1">
        <f t="array" aca="1" ref="M121" ca="1">_xll.BDP(C121,"COUNTRY_FULL_NAME")</f>
        <v>#NAME?</v>
      </c>
      <c r="N121" s="15" t="e" cm="1">
        <f t="array" aca="1" ref="N121" ca="1">_xll.BDP(C121,"px_last")</f>
        <v>#NAME?</v>
      </c>
      <c r="O121" s="15" t="e" cm="1">
        <f t="array" aca="1" ref="O121" ca="1">_xll.BDP(C121,"CRNCY")</f>
        <v>#NAME?</v>
      </c>
      <c r="Q121" s="15" t="e" cm="1">
        <f t="array" aca="1" ref="Q121" ca="1">_xll.BDP(C121,"GICS_SECTOR_NAME")</f>
        <v>#NAME?</v>
      </c>
      <c r="R121" s="15" t="e" cm="1">
        <f t="array" aca="1" ref="R121" ca="1">_xll.BDP(C121,"GICS_INDUSTRY_NAME")</f>
        <v>#NAME?</v>
      </c>
      <c r="S121" s="15" t="e" cm="1">
        <f t="array" aca="1" ref="S121" ca="1">_xll.BDP(C121,"GICS_INDUSTRY_GROUP_NAME")</f>
        <v>#NAME?</v>
      </c>
      <c r="T121" s="15" t="e" cm="1">
        <f t="array" aca="1" ref="T121" ca="1">_xll.BDP(C121,"GICS_SUB_INDUSTRY_NAME")</f>
        <v>#NAME?</v>
      </c>
      <c r="U121" s="15" t="s">
        <v>1521</v>
      </c>
      <c r="V121" s="15">
        <f>_xll.BDH(C121,"SALES_REV_TURN","FY 2009","FY 2009","Currency=USD","Period=FY","BEST_FPERIOD_OVERRIDE=FY","FILING_STATUS=MR","SCALING_FORMAT=MLN","FA_ADJUSTED=Adjusted","Sort=A","Dates=H","DateFormat=P","Fill=—","Direction=H","UseDPDF=Y")</f>
        <v>9.9459999999999997</v>
      </c>
      <c r="W121" s="15">
        <f>_xll.BDH(C121,"SALES_REV_TURN","FY 2019","FY 2019","Currency=USD","Period=FY","BEST_FPERIOD_OVERRIDE=FY","FILING_STATUS=MR","SCALING_FORMAT=MLN","FA_ADJUSTED=Adjusted","Sort=A","Dates=H","DateFormat=P","Fill=—","Direction=H","UseDPDF=Y")</f>
        <v>4031</v>
      </c>
      <c r="X121" s="15">
        <f>_xll.BDH(C121,"SALES_REV_TURN","FY 2020","FY 2020","Currency=USD","Period=FY","BEST_FPERIOD_OVERRIDE=FY","FILING_STATUS=MR","SCALING_FORMAT=MLN","FA_ADJUSTED=Adjusted","Sort=A","Dates=H","DateFormat=P","Fill=—","Direction=H","UseDPDF=Y")</f>
        <v>3056</v>
      </c>
      <c r="Y121" s="15">
        <f>_xll.BDH(C121,"SALES_REV_TURN","FY 2021","FY 2021","Currency=USD","Period=FY","BEST_FPERIOD_OVERRIDE=FY","FILING_STATUS=MR","SCALING_FORMAT=MLN","FA_ADJUSTED=Adjusted","Sort=A","Dates=H","DateFormat=P","Fill=—","Direction=H","UseDPDF=Y")</f>
        <v>5567</v>
      </c>
      <c r="Z121" s="15">
        <f>_xll.BDH(C121,"SALES_REV_TURN","FY 2022","FY 2022","Currency=USD","Period=FY","BEST_FPERIOD_OVERRIDE=FY","FILING_STATUS=MR","SCALING_FORMAT=MLN","FA_ADJUSTED=Adjusted","Sort=A","Dates=H","DateFormat=P","Fill=—","Direction=H","UseDPDF=Y")</f>
        <v>8793</v>
      </c>
      <c r="AA121" s="15" t="e">
        <f ca="1">+_xll.BDP($C121,AA$15,"BEST_FPERIOD_OVERRIDE="&amp;AA$16)</f>
        <v>#NAME?</v>
      </c>
      <c r="AB121" s="15" t="e">
        <f ca="1">+_xll.BDP($C121,AB$15,"BEST_FPERIOD_OVERRIDE="&amp;AB$16)</f>
        <v>#NAME?</v>
      </c>
      <c r="AC121" s="15" t="e">
        <f ca="1">+_xll.BDP($C121,AC$15,"BEST_FPERIOD_OVERRIDE="&amp;AC$16)</f>
        <v>#NAME?</v>
      </c>
      <c r="AD121" s="15" t="e">
        <f ca="1">+_xll.BDP($C121,AD$15,"BEST_FPERIOD_OVERRIDE="&amp;AD$16)</f>
        <v>#NAME?</v>
      </c>
      <c r="AF121" s="25">
        <f t="shared" si="310"/>
        <v>-0.24187546514512526</v>
      </c>
      <c r="AG121" s="25">
        <f t="shared" si="311"/>
        <v>0.82166230366492155</v>
      </c>
      <c r="AH121" s="25">
        <f t="shared" si="312"/>
        <v>0.57948625830788569</v>
      </c>
      <c r="AI121" s="25" t="e">
        <f t="shared" ca="1" si="313"/>
        <v>#NAME?</v>
      </c>
      <c r="AJ121" s="25" t="e">
        <f t="shared" ca="1" si="314"/>
        <v>#NAME?</v>
      </c>
      <c r="AK121" s="25" t="e">
        <f t="shared" ca="1" si="315"/>
        <v>#NAME?</v>
      </c>
      <c r="AL121" s="25" t="e">
        <f t="shared" ca="1" si="359"/>
        <v>#NAME?</v>
      </c>
      <c r="AM121" s="25" t="e">
        <f t="shared" ca="1" si="316"/>
        <v>#NAME?</v>
      </c>
      <c r="AN121" s="25">
        <f t="shared" si="317"/>
        <v>0.82295704075633958</v>
      </c>
      <c r="AP121" s="15">
        <f>_xll.BDH(C121,"EBITDA","FY 2009","FY 2009","Currency=USD","Period=FY","BEST_FPERIOD_OVERRIDE=FY","FILING_STATUS=MR","SCALING_FORMAT=MLN","FA_ADJUSTED=Adjusted","Sort=A","Dates=H","DateFormat=P","Fill=—","Direction=H","UseDPDF=Y")</f>
        <v>1.7837000000000001</v>
      </c>
      <c r="AQ121" s="15">
        <f>_xll.BDH(C121,"EBITDA","FY 2019","FY 2019","Currency=USD","Period=FY","BEST_FPERIOD_OVERRIDE=FY","FILING_STATUS=MR","SCALING_FORMAT=MLN","FA_ADJUSTED=Adjusted","Sort=A","Dates=H","DateFormat=P","Fill=—","Direction=H","UseDPDF=Y")</f>
        <v>3012</v>
      </c>
      <c r="AR121" s="15">
        <f>_xll.BDH(C121,"EBITDA","FY 2020","FY 2020","Currency=USD","Period=FY","BEST_FPERIOD_OVERRIDE=FY","FILING_STATUS=MR","SCALING_FORMAT=MLN","FA_ADJUSTED=Adjusted","Sort=A","Dates=H","DateFormat=P","Fill=—","Direction=H","UseDPDF=Y")</f>
        <v>2116</v>
      </c>
      <c r="AS121" s="15">
        <f>_xll.BDH(C121,"EBITDA","FY 2021","FY 2021","Currency=USD","Period=FY","BEST_FPERIOD_OVERRIDE=FY","FILING_STATUS=MR","SCALING_FORMAT=MLN","FA_ADJUSTED=Adjusted","Sort=A","Dates=H","DateFormat=P","Fill=—","Direction=H","UseDPDF=Y")</f>
        <v>4131</v>
      </c>
      <c r="AT121" s="15">
        <f>_xll.BDH(C121,"EBITDA","FY 2022","FY 2022","Currency=USD","Period=FY","BEST_FPERIOD_OVERRIDE=FY","FILING_STATUS=MR","SCALING_FORMAT=MLN","FA_ADJUSTED=Adjusted","Sort=A","Dates=H","DateFormat=P","Fill=—","Direction=H","UseDPDF=Y")</f>
        <v>7024</v>
      </c>
      <c r="AU121" s="15" t="e">
        <f ca="1">+_xll.BDP($C121,AU$15,"BEST_FPERIOD_OVERRIDE="&amp;AU$16)</f>
        <v>#NAME?</v>
      </c>
      <c r="AV121" s="15" t="e">
        <f ca="1">+_xll.BDP($C121,AV$15,"BEST_FPERIOD_OVERRIDE="&amp;AV$16)</f>
        <v>#NAME?</v>
      </c>
      <c r="AW121" s="15" t="e">
        <f ca="1">+_xll.BDP($C121,AW$15,"BEST_FPERIOD_OVERRIDE="&amp;AW$16)</f>
        <v>#NAME?</v>
      </c>
      <c r="AX121" s="15" t="e">
        <f ca="1">+_xll.BDP($C121,AX$15,"BEST_FPERIOD_OVERRIDE="&amp;AX$16)</f>
        <v>#NAME?</v>
      </c>
      <c r="AZ121" s="25">
        <f t="shared" si="318"/>
        <v>-0.29747675962815401</v>
      </c>
      <c r="BA121" s="25">
        <f t="shared" si="319"/>
        <v>0.95226843100189029</v>
      </c>
      <c r="BB121" s="25">
        <f t="shared" si="320"/>
        <v>0.70031469377874611</v>
      </c>
      <c r="BC121" s="25" t="e">
        <f t="shared" ca="1" si="321"/>
        <v>#NAME?</v>
      </c>
      <c r="BD121" s="25" t="e">
        <f t="shared" ca="1" si="322"/>
        <v>#NAME?</v>
      </c>
      <c r="BE121" s="25" t="e">
        <f t="shared" ca="1" si="323"/>
        <v>#NAME?</v>
      </c>
      <c r="BF121" s="25" t="e">
        <f t="shared" ca="1" si="360"/>
        <v>#NAME?</v>
      </c>
      <c r="BG121" s="25" t="e">
        <f t="shared" ca="1" si="324"/>
        <v>#NAME?</v>
      </c>
      <c r="BH121" s="25">
        <f t="shared" si="325"/>
        <v>1.1025838076751859</v>
      </c>
      <c r="BJ121" s="25">
        <f t="shared" si="326"/>
        <v>0.7472091292483255</v>
      </c>
      <c r="BK121" s="25">
        <f t="shared" si="327"/>
        <v>0.69240837696335078</v>
      </c>
      <c r="BL121" s="25">
        <f t="shared" si="328"/>
        <v>0.74205137416921141</v>
      </c>
      <c r="BM121" s="25">
        <f t="shared" si="329"/>
        <v>0.7988172409871489</v>
      </c>
      <c r="BN121" s="25" t="e">
        <f t="shared" ca="1" si="330"/>
        <v>#NAME?</v>
      </c>
      <c r="BO121" s="25" t="e">
        <f t="shared" ca="1" si="331"/>
        <v>#NAME?</v>
      </c>
      <c r="BP121" s="25" t="e">
        <f t="shared" ca="1" si="331"/>
        <v>#NAME?</v>
      </c>
      <c r="BQ121" s="25" t="e">
        <f t="shared" ca="1" si="332"/>
        <v>#NAME?</v>
      </c>
      <c r="BR121" s="15">
        <f>_xll.BDH(C121,"EARN_FOR_COMMON","FY 2009","FY 2009","Currency=USD","Period=FY","BEST_FPERIOD_OVERRIDE=FY","FILING_STATUS=MR","SCALING_FORMAT=MLN","FA_ADJUSTED=Adjusted","Sort=A","Dates=H","DateFormat=P","Fill=—","Direction=H","UseDPDF=Y")</f>
        <v>-6.1899999999999997E-2</v>
      </c>
      <c r="BS121" s="15">
        <f>_xll.BDH(C121,"EARN_FOR_COMMON","FY 2019","FY 2019","Currency=USD","Period=FY","BEST_FPERIOD_OVERRIDE=FY","FILING_STATUS=MR","SCALING_FORMAT=MLN","FA_ADJUSTED=Adjusted","Sort=A","Dates=H","DateFormat=P","Fill=—","Direction=H","UseDPDF=Y")</f>
        <v>1135</v>
      </c>
      <c r="BT121" s="15">
        <f>_xll.BDH(C121,"EARN_FOR_COMMON","FY 2020","FY 2020","Currency=USD","Period=FY","BEST_FPERIOD_OVERRIDE=FY","FILING_STATUS=MR","SCALING_FORMAT=MLN","FA_ADJUSTED=Adjusted","Sort=A","Dates=H","DateFormat=P","Fill=—","Direction=H","UseDPDF=Y")</f>
        <v>540</v>
      </c>
      <c r="BU121" s="15">
        <f>_xll.BDH(C121,"EARN_FOR_COMMON","FY 2021","FY 2021","Currency=USD","Period=FY","BEST_FPERIOD_OVERRIDE=FY","FILING_STATUS=MR","SCALING_FORMAT=MLN","FA_ADJUSTED=Adjusted","Sort=A","Dates=H","DateFormat=P","Fill=—","Direction=H","UseDPDF=Y")</f>
        <v>1987.9704999999999</v>
      </c>
      <c r="BV121" s="15">
        <f>_xll.BDH(C121,"EARN_FOR_COMMON","FY 2022","FY 2022","Currency=USD","Period=FY","BEST_FPERIOD_OVERRIDE=FY","FILING_STATUS=MR","SCALING_FORMAT=MLN","FA_ADJUSTED=Adjusted","Sort=A","Dates=H","DateFormat=P","Fill=—","Direction=H","UseDPDF=Y")</f>
        <v>4276.7329</v>
      </c>
      <c r="BW121" s="15" t="e">
        <f ca="1">+_xll.BDP($C121,BW$15,"BEST_FPERIOD_OVERRIDE="&amp;BW$16)</f>
        <v>#NAME?</v>
      </c>
      <c r="BX121" s="15" t="e">
        <f ca="1">+_xll.BDP($C121,BX$15,"BEST_FPERIOD_OVERRIDE="&amp;BX$16)</f>
        <v>#NAME?</v>
      </c>
      <c r="BY121" s="15" t="e">
        <f ca="1">+_xll.BDP($C121,BY$15,"BEST_FPERIOD_OVERRIDE="&amp;BY$16)</f>
        <v>#NAME?</v>
      </c>
      <c r="BZ121" s="15" t="e">
        <f ca="1">+_xll.BDP($C121,BZ$15,"BEST_FPERIOD_OVERRIDE="&amp;BZ$16)</f>
        <v>#NAME?</v>
      </c>
      <c r="CB121" s="25">
        <f t="shared" si="333"/>
        <v>-0.52422907488986792</v>
      </c>
      <c r="CC121" s="25">
        <f t="shared" si="334"/>
        <v>2.6814268518518518</v>
      </c>
      <c r="CD121" s="25">
        <f t="shared" si="335"/>
        <v>1.1513060178709895</v>
      </c>
      <c r="CE121" s="25" t="e">
        <f t="shared" ca="1" si="336"/>
        <v>#NAME?</v>
      </c>
      <c r="CF121" s="25" t="e">
        <f t="shared" ca="1" si="337"/>
        <v>#NAME?</v>
      </c>
      <c r="CG121" s="25" t="e">
        <f t="shared" ca="1" si="338"/>
        <v>#NAME?</v>
      </c>
      <c r="CH121" s="25" t="e">
        <f t="shared" ca="1" si="361"/>
        <v>#NAME?</v>
      </c>
      <c r="CI121" s="25" t="e">
        <f t="shared" ca="1" si="339"/>
        <v>#NAME?</v>
      </c>
      <c r="CJ121" s="25" t="e">
        <f t="shared" si="340"/>
        <v>#NUM!</v>
      </c>
      <c r="CM121" s="25">
        <f t="shared" si="362"/>
        <v>0.28156784916894073</v>
      </c>
      <c r="CN121" s="25">
        <f t="shared" si="363"/>
        <v>0.17670157068062828</v>
      </c>
      <c r="CO121" s="25">
        <f t="shared" si="364"/>
        <v>0.35709906592419616</v>
      </c>
      <c r="CP121" s="25">
        <f t="shared" si="365"/>
        <v>0.48637926759922667</v>
      </c>
      <c r="CQ121" s="25" t="e">
        <f t="shared" ca="1" si="366"/>
        <v>#NAME?</v>
      </c>
      <c r="CR121" s="25" t="e">
        <f t="shared" ca="1" si="367"/>
        <v>#NAME?</v>
      </c>
      <c r="CS121" s="25" t="e">
        <f t="shared" ca="1" si="368"/>
        <v>#NAME?</v>
      </c>
      <c r="CT121" s="15" t="e">
        <f t="shared" ca="1" si="369"/>
        <v>#NAME?</v>
      </c>
      <c r="CU121" s="25">
        <f>_xll.BDH($C121,"RETURN_ON_INV_CAPITAL","FY 2019","FY 2019","Currency=USD","Period=FY","BEST_FPERIOD_OVERRIDE=FY","FILING_STATUS=MR","FA_ADJUSTED=GAAP","Sort=A","Dates=H","DateFormat=P","Fill=—","Direction=H","UseDPDF=Y")/100</f>
        <v>3.1844999999999998E-2</v>
      </c>
      <c r="CV121" s="25">
        <f>_xll.BDH($C121,"RETURN_ON_INV_CAPITAL","FY 2020","FY 2020","Currency=USD","Period=FY","BEST_FPERIOD_OVERRIDE=FY","FILING_STATUS=MR","FA_ADJUSTED=GAAP","Sort=A","Dates=H","DateFormat=P","Fill=—","Direction=H","UseDPDF=Y")/100</f>
        <v>-0.22090399999999999</v>
      </c>
      <c r="CW121" s="25">
        <f>_xll.BDH($C121,"RETURN_ON_INV_CAPITAL","FY 2021","FY 2021","Currency=USD","Period=FY","BEST_FPERIOD_OVERRIDE=FY","FILING_STATUS=MR","FA_ADJUSTED=GAAP","Sort=A","Dates=H","DateFormat=P","Fill=—","Direction=H","UseDPDF=Y")/100</f>
        <v>0.11573399999999999</v>
      </c>
      <c r="CX121" s="25">
        <f>_xll.BDH(C121,"RETURN_COM_EQY","FY 2022","FY 2022","Currency=USD","Period=FY","BEST_FPERIOD_OVERRIDE=FY","FILING_STATUS=MR","FA_ADJUSTED=GAAP","Sort=A","Dates=H","DateFormat=P","Fill=—","Direction=H","UseDPDF=Y")/100</f>
        <v>0.32372599999999996</v>
      </c>
      <c r="CZ121" s="15">
        <f>_xll.BDH($C121,"RETURN_COM_EQY","FY 2019","FY 2019","Currency=USD","Period=FY","BEST_FPERIOD_OVERRIDE=FY","FILING_STATUS=MR","FA_ADJUSTED=GAAP","Sort=A","Dates=H","DateFormat=P","Fill=—","Direction=H","UseDPDF=Y")/100</f>
        <v>1.7811999999999998E-2</v>
      </c>
      <c r="DA121" s="15">
        <f>_xll.BDH($C121,"RETURN_COM_EQY","FY 2020","FY 2020","Currency=USD","Period=FY","BEST_FPERIOD_OVERRIDE=FY","FILING_STATUS=MR","FA_ADJUSTED=GAAP","Sort=A","Dates=H","DateFormat=P","Fill=—","Direction=H","UseDPDF=Y")/100</f>
        <v>-0.409835</v>
      </c>
      <c r="DB121" s="15">
        <f>_xll.BDH($C121,"RETURN_COM_EQY","FY 2021","FY 2021","Currency=USD","Period=FY","BEST_FPERIOD_OVERRIDE=FY","FILING_STATUS=MR","FA_ADJUSTED=GAAP","Sort=A","Dates=H","DateFormat=P","Fill=—","Direction=H","UseDPDF=Y")/100</f>
        <v>0.20898399999999998</v>
      </c>
      <c r="DC121" s="25">
        <f>_xll.BDH(C121,"RETURN_COM_EQY","FY 2022","FY 2022","Currency=USD","Period=FY","BEST_FPERIOD_OVERRIDE=FY","FILING_STATUS=MR","FA_ADJUSTED=GAAP","Sort=A","Dates=H","DateFormat=P","Fill=—","Direction=H","UseDPDF=Y")</f>
        <v>32.372599999999998</v>
      </c>
      <c r="DD121" s="15" t="e">
        <f ca="1">(_xll.BDP(C121,"BEST_ROE","best_fperiod_override=23Y"))/100</f>
        <v>#NAME?</v>
      </c>
      <c r="DF121" s="25" t="e">
        <f ca="1">(_xll.BDP($C121,"BEST_DIV_YLD","best_fperiod_override=19Y"))/100</f>
        <v>#NAME?</v>
      </c>
      <c r="DG121" s="25" t="e">
        <f ca="1">(_xll.BDP($C121,"BEST_DIV_YLD","best_fperiod_override=20Y"))/100</f>
        <v>#NAME?</v>
      </c>
      <c r="DH121" s="25" t="e">
        <f ca="1">(_xll.BDP($C121,"BEST_DIV_YLD","best_fperiod_override=21Y"))/100</f>
        <v>#NAME?</v>
      </c>
      <c r="DI121" s="25" t="e">
        <f ca="1">(_xll.BDP($C121,"BEST_DIV_YLD","best_fperiod_override=22Y"))/100</f>
        <v>#NAME?</v>
      </c>
      <c r="DJ121" s="25" t="e">
        <f ca="1">(_xll.BDP($C121,"BEST_DIV_YLD","best_fperiod_override=23Y"))/100</f>
        <v>#NAME?</v>
      </c>
      <c r="DL121" s="48" t="e" cm="1">
        <f t="array" aca="1" ref="DL121" ca="1">_xll.BDP($C121,$DL$12)/1000</f>
        <v>#NAME?</v>
      </c>
      <c r="DM121" s="48" t="e" cm="1">
        <f t="array" aca="1" ref="DM121" ca="1">_xll.BDP($C121,$DL$13)*1000</f>
        <v>#NAME?</v>
      </c>
      <c r="DN121" s="48" t="e">
        <f t="shared" ca="1" si="341"/>
        <v>#NAME?</v>
      </c>
      <c r="DO121" s="48" t="e" cm="1">
        <f t="array" aca="1" ref="DO121" ca="1">_xll.BDP($C121,$DL$15)*1000</f>
        <v>#NAME?</v>
      </c>
      <c r="DQ121" s="15" t="e" cm="1">
        <f t="array" aca="1" ref="DQ121" ca="1">_xll.BDP(C121,"WACC")</f>
        <v>#NAME?</v>
      </c>
      <c r="DR121" s="15" t="e" cm="1">
        <f t="array" aca="1" ref="DR121" ca="1">_xll.BDP(C121,"WACC_COST_EQUITY")</f>
        <v>#NAME?</v>
      </c>
      <c r="DS121" s="15" t="e" cm="1">
        <f t="array" aca="1" ref="DS121" ca="1">_xll.BDP(C121,"WACC_COST_EQUITY")</f>
        <v>#NAME?</v>
      </c>
      <c r="DU121" s="15" t="e" cm="1">
        <f t="array" aca="1" ref="DU121" ca="1">_xll.BDP(C121,"BEST_PE_RATIO")</f>
        <v>#NAME?</v>
      </c>
      <c r="DV121" s="15" t="e" cm="1">
        <f t="array" aca="1" ref="DV121" ca="1">_xll.BDP(C121,"FIVE_YR_AVG_PRICE_EARNINGS")</f>
        <v>#NAME?</v>
      </c>
      <c r="DW121" s="15" t="e" cm="1">
        <f t="array" aca="1" ref="DW121" ca="1">_xll.BDP(C121,"10_YEAR_MOVING_AVERAGE_PE")</f>
        <v>#NAME?</v>
      </c>
      <c r="DY121" s="15" t="e" cm="1">
        <f t="array" aca="1" ref="DY121" ca="1">_xll.BDP(C121,"BEST_CUR_EV_TO_EBITDA")</f>
        <v>#NAME?</v>
      </c>
      <c r="DZ121" s="15" t="e" cm="1">
        <f t="array" aca="1" ref="DZ121" ca="1">_xll.BDP(C121,"FIVE_YEAR_AVG_EV_TO_T12_EBITDA")</f>
        <v>#NAME?</v>
      </c>
      <c r="EB121" s="15" t="e" cm="1">
        <f t="array" aca="1" ref="EB121" ca="1">_xll.BDP(C121,"BEST_PX_BPS_RATIO")</f>
        <v>#NAME?</v>
      </c>
      <c r="EC121" s="15" t="e" cm="1">
        <f t="array" aca="1" ref="EC121" ca="1">_xll.BDP(C121,"FIVE_YEAR_AVG_PRICE_BOOK")</f>
        <v>#NAME?</v>
      </c>
      <c r="ED121" s="15" t="e" cm="1">
        <f t="array" aca="1" ref="ED121" ca="1">_xll.BDP(C121,"EV_TO_T12M_SALES")</f>
        <v>#NAME?</v>
      </c>
      <c r="EE121" s="15" t="e" cm="1">
        <f t="array" aca="1" ref="EE121" ca="1">_xll.BDP(C121,"AVERAGE_EV_TO_T12M_SALES")</f>
        <v>#NAME?</v>
      </c>
      <c r="EF121" s="15" t="e">
        <f ca="1">_xll.BDP(C121,"BEST_CURRENT_EV_BEST_SALES","best_fperiod_override=23Y")</f>
        <v>#NAME?</v>
      </c>
      <c r="EH121" s="15" t="e" cm="1">
        <f t="array" aca="1" ref="EH121" ca="1">_xll.BDP(C121,"CF_FREE_CASH_FLOW")</f>
        <v>#NAME?</v>
      </c>
      <c r="EI121" s="15" t="e" cm="1">
        <f t="array" aca="1" ref="EI121" ca="1">_xll.BDP(C121,"FREE_CASH_FLOW_YIELD")/100</f>
        <v>#NAME?</v>
      </c>
      <c r="EJ121" s="15" t="e" cm="1">
        <f t="array" aca="1" ref="EJ121" ca="1">_xll.BDP(C121,"TRAIL_12M_FREE_CASH_FLOW_PER_SH")</f>
        <v>#NAME?</v>
      </c>
      <c r="EL121" s="15" t="e" cm="1">
        <f t="array" aca="1" ref="EL121" ca="1">_xll.BDP(C121,"CF_CASH_FROM_OPER")</f>
        <v>#NAME?</v>
      </c>
      <c r="EM121" s="15" t="e" cm="1">
        <f t="array" aca="1" ref="EM121" ca="1">_xll.BDP(C121,"CF_CASH_FROM_INV_ACT")</f>
        <v>#NAME?</v>
      </c>
      <c r="EN121" s="15" t="e" cm="1">
        <f t="array" aca="1" ref="EN121" ca="1">_xll.BDP(C121,"CF_CASH_FROM_FNC_ACT")</f>
        <v>#NAME?</v>
      </c>
      <c r="EP121" s="15" t="e" cm="1">
        <f t="array" aca="1" ref="EP121" ca="1">_xll.BDP(C121,"TOT_ANALYST_REC")</f>
        <v>#NAME?</v>
      </c>
      <c r="EQ121" s="15" t="e" cm="1">
        <f t="array" aca="1" ref="EQ121" ca="1">_xll.BDP(C121,"TOT_BUY_REC")</f>
        <v>#NAME?</v>
      </c>
      <c r="ER121" s="15" t="e" cm="1">
        <f t="array" aca="1" ref="ER121" ca="1">_xll.BDP(C121,"TOT_HOLD_REC")</f>
        <v>#NAME?</v>
      </c>
      <c r="ES121" s="15" t="e" cm="1">
        <f t="array" aca="1" ref="ES121" ca="1">_xll.BDP(C121,"TOT_SELL_REC")</f>
        <v>#NAME?</v>
      </c>
      <c r="ET121" s="15" t="e" cm="1">
        <f t="array" aca="1" ref="ET121" ca="1">_xll.BDP(C121,"EQY_REC_CONS")</f>
        <v>#NAME?</v>
      </c>
      <c r="EV121" s="15" t="e" cm="1">
        <f t="array" aca="1" ref="EV121" ca="1">_xll.BDP(C121,"BEST_TARGET_HI")</f>
        <v>#NAME?</v>
      </c>
      <c r="EW121" s="15" t="e" cm="1">
        <f t="array" aca="1" ref="EW121" ca="1">_xll.BDP(C121,"BEST_TARGET_LO")</f>
        <v>#NAME?</v>
      </c>
      <c r="EX121" s="15" t="e" cm="1">
        <f t="array" aca="1" ref="EX121" ca="1">_xll.BDP(C121,"BEST_TARGET_MEDIAN")</f>
        <v>#NAME?</v>
      </c>
      <c r="EZ121" s="15" t="e" cm="1">
        <f t="array" aca="1" ref="EZ121" ca="1">_xll.BDP(C121,"BEST_TARGET_1WK_CHG")</f>
        <v>#NAME?</v>
      </c>
      <c r="FA121" s="15" t="e" cm="1">
        <f t="array" aca="1" ref="FA121" ca="1">_xll.BDP(C121,"BEST_TARGET_4WK_CHG")</f>
        <v>#NAME?</v>
      </c>
      <c r="FB121" s="15" t="e" cm="1">
        <f t="array" aca="1" ref="FB121" ca="1">_xll.BDP(C121,"BEST_TARGET_3MO_CHG")</f>
        <v>#NAME?</v>
      </c>
      <c r="FC121" s="15" t="e" cm="1">
        <f t="array" aca="1" ref="FC121" ca="1">_xll.BDP(C121,"BEST_TARGET_6MO_CHG")</f>
        <v>#NAME?</v>
      </c>
      <c r="FE121" s="15" t="e" cm="1">
        <f t="array" aca="1" ref="FE121" ca="1">_xll.BDP(C121,"ANNOUNCEMENT_DT")</f>
        <v>#NAME?</v>
      </c>
      <c r="FF121" s="15" t="e" cm="1">
        <f t="array" aca="1" ref="FF121" ca="1">_xll.BDP(C121,"EXPECTED_REPORT_DT")</f>
        <v>#NAME?</v>
      </c>
      <c r="FG121" s="15" t="e" cm="1">
        <f t="array" aca="1" ref="FG121" ca="1">_xll.BDP(C121,"EARNINGS_RELATED_IMPLIED_MOVE")</f>
        <v>#NAME?</v>
      </c>
      <c r="FI121" s="15" t="e" cm="1">
        <f t="array" aca="1" ref="FI121" ca="1">_xll.BDP(C121,"SALES_SURPRISE_LAST_QTR")</f>
        <v>#NAME?</v>
      </c>
      <c r="FJ121" s="15" t="e" cm="1">
        <f t="array" aca="1" ref="FJ121" ca="1">_xll.BDP(C121,"EPS_SURPRISE_LAST_QTR")</f>
        <v>#NAME?</v>
      </c>
      <c r="FL121" s="15" t="e">
        <f ca="1">(_xll.BDP(C121,"VOLUME_AVG_5D"))/1000</f>
        <v>#NAME?</v>
      </c>
      <c r="FM121" s="15" t="e">
        <f ca="1">(_xll.BDP(C121,"VOLUME_AVG_3M"))/1000</f>
        <v>#NAME?</v>
      </c>
      <c r="FN121" s="15" t="e">
        <f ca="1">(_xll.BDP(C121,"VOLUME_AVG_6M"))/1000</f>
        <v>#NAME?</v>
      </c>
      <c r="FP121" s="15" t="e" cm="1">
        <f t="array" aca="1" ref="FP121" ca="1">_xll.BDP(C121,"CIE_DES")</f>
        <v>#NAME?</v>
      </c>
      <c r="FQ121" s="15" t="s">
        <v>946</v>
      </c>
      <c r="FS121" s="15" t="e" cm="1">
        <f t="array" aca="1" ref="FS121" ca="1">_xll.BDP(C121,"HIGH_52WEEK")</f>
        <v>#NAME?</v>
      </c>
      <c r="FT121" s="15" t="e" cm="1">
        <f t="array" aca="1" ref="FT121" ca="1">_xll.BDP(C121,"LOW_52WEEK")</f>
        <v>#NAME?</v>
      </c>
      <c r="FV121" s="15" t="e" cm="1">
        <f t="array" aca="1" ref="FV121" ca="1">_xll.BDP(C121,"CHG_PCT_WTD")</f>
        <v>#NAME?</v>
      </c>
      <c r="FW121" s="15" t="e" cm="1">
        <f t="array" aca="1" ref="FW121" ca="1">_xll.BDP(C121,"CHG_PCT_MTD")</f>
        <v>#NAME?</v>
      </c>
      <c r="FX121" s="15" t="e" cm="1">
        <f t="array" aca="1" ref="FX121" ca="1">_xll.BDP(C121,"CHG_PCT_YTD")</f>
        <v>#NAME?</v>
      </c>
      <c r="FY121" s="15" t="e" cm="1">
        <f t="array" aca="1" ref="FY121" ca="1">_xll.BDP(C121,"CHG_PCT_1YR")</f>
        <v>#NAME?</v>
      </c>
      <c r="GA121" s="15" t="e">
        <f ca="1">_xll.BDP($C121,"BEST_NET_DEBT","best_fperiod_override=19Y")</f>
        <v>#NAME?</v>
      </c>
      <c r="GB121" s="15" t="e">
        <f ca="1">_xll.BDP($C121,"BEST_NET_DEBT","best_fperiod_override=20Y")</f>
        <v>#NAME?</v>
      </c>
      <c r="GC121" s="15" t="e">
        <f ca="1">_xll.BDP($C121,"BEST_NET_DEBT","best_fperiod_override=21Y")</f>
        <v>#NAME?</v>
      </c>
      <c r="GD121" s="15" t="e">
        <f ca="1">_xll.BDP($C121,"BEST_NET_DEBT","best_fperiod_override=22Y")</f>
        <v>#NAME?</v>
      </c>
      <c r="GE121" s="15" t="e">
        <f ca="1">_xll.BDP($C121,"BEST_NET_DEBT","best_fperiod_override=23Y")</f>
        <v>#NAME?</v>
      </c>
      <c r="GG121" s="15" t="e">
        <f t="shared" ca="1" si="342"/>
        <v>#NAME?</v>
      </c>
      <c r="GH121" s="15" t="e">
        <f t="shared" ca="1" si="343"/>
        <v>#NAME?</v>
      </c>
      <c r="GI121" s="15" t="e">
        <f t="shared" ca="1" si="344"/>
        <v>#NAME?</v>
      </c>
      <c r="GJ121" s="15" t="e">
        <f t="shared" ca="1" si="345"/>
        <v>#NAME?</v>
      </c>
      <c r="GK121" s="15" t="e">
        <f t="shared" ca="1" si="346"/>
        <v>#NAME?</v>
      </c>
      <c r="GM121" s="15" t="e" cm="1">
        <f t="array" aca="1" ref="GM121" ca="1">_xll.BDP(C121,"NET_DEBT_TO_EBITDA")</f>
        <v>#NAME?</v>
      </c>
      <c r="GN121" s="15" t="e" cm="1">
        <f t="array" aca="1" ref="GN121" ca="1">_xll.BDP(C121,"EBIT_TO_INT_EXP")</f>
        <v>#NAME?</v>
      </c>
      <c r="GO121" s="15" t="e" cm="1">
        <f t="array" aca="1" ref="GO121" ca="1">_xll.BDP(C121,"TOT_DEBT_TO_TOT_EQY")</f>
        <v>#NAME?</v>
      </c>
      <c r="GP121" s="15" t="e" cm="1">
        <f t="array" aca="1" ref="GP121" ca="1">_xll.BDP(C121,"TOT_DEBT_TO_TOT_ASSET")</f>
        <v>#NAME?</v>
      </c>
      <c r="GQ121" s="15" t="e" cm="1">
        <f t="array" aca="1" ref="GQ121" ca="1">_xll.BDP(C121,"ALTMAN_Z_SCORE")</f>
        <v>#NAME?</v>
      </c>
      <c r="GR121" s="15" t="e" cm="1">
        <f t="array" aca="1" ref="GR121" ca="1">_xll.BDP(C121,"CASH_%_CURRENT_MARKET_CAP")</f>
        <v>#NAME?</v>
      </c>
      <c r="GS121" s="15" t="e" cm="1">
        <f t="array" aca="1" ref="GS121" ca="1">_xll.BDP(C121,"CASH_TO_TOT_ASSET")</f>
        <v>#NAME?</v>
      </c>
      <c r="GU121" s="15" t="e" cm="1">
        <f t="array" aca="1" ref="GU121" ca="1">_xll.BDP(C121,"BOARD_SIZE")</f>
        <v>#NAME?</v>
      </c>
      <c r="GV121" s="15" t="e" cm="1">
        <f t="array" aca="1" ref="GV121" ca="1">_xll.BDP(C121,"PCT_INDEPENDENT_DIRECTORS")</f>
        <v>#NAME?</v>
      </c>
      <c r="GW121" s="15" t="e" cm="1">
        <f t="array" aca="1" ref="GW121" ca="1">_xll.BDP(C121,"BOARD_MEETING_ATTENDANCE_PCT")</f>
        <v>#NAME?</v>
      </c>
      <c r="GX121" s="15" t="e" cm="1">
        <f t="array" aca="1" ref="GX121" ca="1">_xll.BDP(C121,"BOARD_MEETINGS_PER_YR")</f>
        <v>#NAME?</v>
      </c>
      <c r="GY121" s="15" t="e" cm="1">
        <f t="array" aca="1" ref="GY121" ca="1">_xll.BDP(C121,"NUMBER_OF_WOMEN_ON_BOARD")</f>
        <v>#NAME?</v>
      </c>
      <c r="GZ121" s="15" t="e" cm="1">
        <f t="array" aca="1" ref="GZ121" ca="1">_xll.BDP(C121,"BOARD_AVERAGE_TENURE")</f>
        <v>#NAME?</v>
      </c>
      <c r="HA121" s="15" t="e" cm="1">
        <f t="array" aca="1" ref="HA121" ca="1">_xll.BDP(C121,"BOARD_AVERAGE_AGE")</f>
        <v>#NAME?</v>
      </c>
      <c r="HC121" s="15" t="e" cm="1">
        <f t="array" aca="1" ref="HC121" ca="1">_xll.BDP(C121,"TOT_COMP_AW_TO_CEO_&amp;_EQUIV")</f>
        <v>#NAME?</v>
      </c>
      <c r="HD121" s="15" t="e" cm="1">
        <f t="array" aca="1" ref="HD121" ca="1">_xll.BDP(C121,"TOT_COMPENSATION_AW_TO_EXECS")</f>
        <v>#NAME?</v>
      </c>
      <c r="HE121" s="15" t="e" cm="1">
        <f t="array" aca="1" ref="HE121" ca="1">_xll.BDP(C121,"CF_STOCK_BASED_COMPENSATION")</f>
        <v>#NAME?</v>
      </c>
      <c r="HF121" s="15" t="e" cm="1">
        <f t="array" aca="1" ref="HF121" ca="1">_xll.BDP(C121,"AVERAGE_BOD_TOTAL_COMPENSATION")</f>
        <v>#NAME?</v>
      </c>
      <c r="HH121" s="15" t="e" cm="1">
        <f t="array" aca="1" ref="HH121" ca="1">_xll.BDP(C121,"ISS_QUALITYSCORE")</f>
        <v>#NAME?</v>
      </c>
      <c r="HK121" s="15" t="e" cm="1">
        <f t="array" aca="1" ref="HK121" ca="1">_xll.BDP(C121,"EQY_SH_OUT")</f>
        <v>#NAME?</v>
      </c>
      <c r="HL121" s="15" t="e">
        <f t="shared" ca="1" si="347"/>
        <v>#NAME?</v>
      </c>
      <c r="HN121" s="15">
        <v>8.5</v>
      </c>
      <c r="HO121" s="15">
        <v>2</v>
      </c>
      <c r="HP121" s="39" t="e">
        <f t="shared" ca="1" si="348"/>
        <v>#NAME?</v>
      </c>
      <c r="HQ121" s="15" t="e">
        <f t="shared" ca="1" si="349"/>
        <v>#NAME?</v>
      </c>
      <c r="HS121" s="15" t="e">
        <f t="shared" ca="1" si="370"/>
        <v>#NAME?</v>
      </c>
      <c r="HU121" s="15" t="e">
        <f t="shared" ca="1" si="350"/>
        <v>#NAME?</v>
      </c>
      <c r="HW121" s="15" t="e">
        <f t="shared" ca="1" si="371"/>
        <v>#NAME?</v>
      </c>
      <c r="HY121" s="39" t="e">
        <f t="shared" ca="1" si="351"/>
        <v>#NAME?</v>
      </c>
      <c r="IA121" s="15" t="e">
        <f t="shared" ca="1" si="352"/>
        <v>#NAME?</v>
      </c>
      <c r="IB121" s="15" t="e">
        <f t="shared" ca="1" si="353"/>
        <v>#NAME?</v>
      </c>
      <c r="IC121" s="15" t="e">
        <f t="shared" ca="1" si="354"/>
        <v>#NAME?</v>
      </c>
      <c r="ID121" s="15" t="e">
        <f t="shared" ca="1" si="355"/>
        <v>#NAME?</v>
      </c>
      <c r="IE121" s="39" t="e">
        <f t="shared" ca="1" si="356"/>
        <v>#NAME?</v>
      </c>
      <c r="IF121" s="39" t="e">
        <f t="shared" si="357"/>
        <v>#NUM!</v>
      </c>
      <c r="IG121" s="39" t="e">
        <f t="shared" ca="1" si="358"/>
        <v>#NAME?</v>
      </c>
      <c r="II121" s="15">
        <f t="shared" si="372"/>
        <v>102</v>
      </c>
    </row>
    <row r="122" spans="1:243">
      <c r="A122" s="15">
        <f t="shared" si="373"/>
        <v>102</v>
      </c>
      <c r="B122" s="15" t="s">
        <v>208</v>
      </c>
      <c r="C122" s="15" t="s">
        <v>586</v>
      </c>
      <c r="D122" s="15" t="s">
        <v>207</v>
      </c>
      <c r="E122" s="15" t="str">
        <f t="shared" si="306"/>
        <v>F1NI34</v>
      </c>
      <c r="F122" s="15">
        <f t="shared" si="307"/>
        <v>102</v>
      </c>
      <c r="G122" s="15" t="str">
        <f t="shared" si="308"/>
        <v>Fidelity National Information Services I</v>
      </c>
      <c r="H122" s="24">
        <v>1.99109E-3</v>
      </c>
      <c r="I122" s="15" t="e" cm="1">
        <f t="array" aca="1" ref="I122" ca="1">_xll.BDP(C122,"GICS_SECTOR_NAME")</f>
        <v>#NAME?</v>
      </c>
      <c r="J122" s="15" t="e">
        <f t="shared" ca="1" si="309"/>
        <v>#NAME?</v>
      </c>
      <c r="K122" s="46" t="e" cm="1">
        <f t="array" aca="1" ref="K122" ca="1">_xll.BDP(C122,"BEST_PE_RATIO")</f>
        <v>#NAME?</v>
      </c>
      <c r="L122" s="46" t="e" cm="1">
        <f t="array" aca="1" ref="L122" ca="1">_xll.BDP(C122,"px_last")</f>
        <v>#NAME?</v>
      </c>
      <c r="M122" s="15" t="e" cm="1">
        <f t="array" aca="1" ref="M122" ca="1">_xll.BDP(C122,"COUNTRY_FULL_NAME")</f>
        <v>#NAME?</v>
      </c>
      <c r="N122" s="15" t="e" cm="1">
        <f t="array" aca="1" ref="N122" ca="1">_xll.BDP(C122,"px_last")</f>
        <v>#NAME?</v>
      </c>
      <c r="O122" s="15" t="e" cm="1">
        <f t="array" aca="1" ref="O122" ca="1">_xll.BDP(C122,"CRNCY")</f>
        <v>#NAME?</v>
      </c>
      <c r="Q122" s="15" t="e" cm="1">
        <f t="array" aca="1" ref="Q122" ca="1">_xll.BDP(C122,"GICS_SECTOR_NAME")</f>
        <v>#NAME?</v>
      </c>
      <c r="R122" s="15" t="e" cm="1">
        <f t="array" aca="1" ref="R122" ca="1">_xll.BDP(C122,"GICS_INDUSTRY_NAME")</f>
        <v>#NAME?</v>
      </c>
      <c r="S122" s="15" t="e" cm="1">
        <f t="array" aca="1" ref="S122" ca="1">_xll.BDP(C122,"GICS_INDUSTRY_GROUP_NAME")</f>
        <v>#NAME?</v>
      </c>
      <c r="T122" s="15" t="e" cm="1">
        <f t="array" aca="1" ref="T122" ca="1">_xll.BDP(C122,"GICS_SUB_INDUSTRY_NAME")</f>
        <v>#NAME?</v>
      </c>
      <c r="U122" s="15" t="s">
        <v>1521</v>
      </c>
      <c r="V122" s="15">
        <f>_xll.BDH(C122,"SALES_REV_TURN","FY 2009","FY 2009","Currency=USD","Period=FY","BEST_FPERIOD_OVERRIDE=FY","FILING_STATUS=MR","SCALING_FORMAT=MLN","FA_ADJUSTED=Adjusted","Sort=A","Dates=H","DateFormat=P","Fill=—","Direction=H","UseDPDF=Y")</f>
        <v>3711.1</v>
      </c>
      <c r="W122" s="15">
        <f>_xll.BDH(C122,"SALES_REV_TURN","FY 2019","FY 2019","Currency=USD","Period=FY","BEST_FPERIOD_OVERRIDE=FY","FILING_STATUS=MR","SCALING_FORMAT=MLN","FA_ADJUSTED=Adjusted","Sort=A","Dates=H","DateFormat=P","Fill=—","Direction=H","UseDPDF=Y")</f>
        <v>10333</v>
      </c>
      <c r="X122" s="15">
        <f>_xll.BDH(C122,"SALES_REV_TURN","FY 2020","FY 2020","Currency=USD","Period=FY","BEST_FPERIOD_OVERRIDE=FY","FILING_STATUS=MR","SCALING_FORMAT=MLN","FA_ADJUSTED=Adjusted","Sort=A","Dates=H","DateFormat=P","Fill=—","Direction=H","UseDPDF=Y")</f>
        <v>12552</v>
      </c>
      <c r="Y122" s="15">
        <f>_xll.BDH(C122,"SALES_REV_TURN","FY 2021","FY 2021","Currency=USD","Period=FY","BEST_FPERIOD_OVERRIDE=FY","FILING_STATUS=MR","SCALING_FORMAT=MLN","FA_ADJUSTED=Adjusted","Sort=A","Dates=H","DateFormat=P","Fill=—","Direction=H","UseDPDF=Y")</f>
        <v>13877</v>
      </c>
      <c r="Z122" s="15">
        <f>_xll.BDH(C122,"SALES_REV_TURN","FY 2022","FY 2022","Currency=USD","Period=FY","BEST_FPERIOD_OVERRIDE=FY","FILING_STATUS=MR","SCALING_FORMAT=MLN","FA_ADJUSTED=Adjusted","Sort=A","Dates=H","DateFormat=P","Fill=—","Direction=H","UseDPDF=Y")</f>
        <v>9720</v>
      </c>
      <c r="AA122" s="15" t="e">
        <f ca="1">+_xll.BDP($C122,AA$15,"BEST_FPERIOD_OVERRIDE="&amp;AA$16)</f>
        <v>#NAME?</v>
      </c>
      <c r="AB122" s="15" t="e">
        <f ca="1">+_xll.BDP($C122,AB$15,"BEST_FPERIOD_OVERRIDE="&amp;AB$16)</f>
        <v>#NAME?</v>
      </c>
      <c r="AC122" s="15" t="e">
        <f ca="1">+_xll.BDP($C122,AC$15,"BEST_FPERIOD_OVERRIDE="&amp;AC$16)</f>
        <v>#NAME?</v>
      </c>
      <c r="AD122" s="15" t="e">
        <f ca="1">+_xll.BDP($C122,AD$15,"BEST_FPERIOD_OVERRIDE="&amp;AD$16)</f>
        <v>#NAME?</v>
      </c>
      <c r="AF122" s="25">
        <f t="shared" si="310"/>
        <v>0.21474886286654415</v>
      </c>
      <c r="AG122" s="25">
        <f t="shared" si="311"/>
        <v>0.10556086679413634</v>
      </c>
      <c r="AH122" s="25">
        <f t="shared" si="312"/>
        <v>-0.29956042372270664</v>
      </c>
      <c r="AI122" s="25" t="e">
        <f t="shared" ca="1" si="313"/>
        <v>#NAME?</v>
      </c>
      <c r="AJ122" s="25" t="e">
        <f t="shared" ca="1" si="314"/>
        <v>#NAME?</v>
      </c>
      <c r="AK122" s="25" t="e">
        <f t="shared" ca="1" si="315"/>
        <v>#NAME?</v>
      </c>
      <c r="AL122" s="25" t="e">
        <f t="shared" ca="1" si="359"/>
        <v>#NAME?</v>
      </c>
      <c r="AM122" s="25" t="e">
        <f t="shared" ca="1" si="316"/>
        <v>#NAME?</v>
      </c>
      <c r="AN122" s="25">
        <f t="shared" si="317"/>
        <v>0.10782810108079954</v>
      </c>
      <c r="AP122" s="15">
        <f>_xll.BDH(C122,"EBITDA","FY 2009","FY 2009","Currency=USD","Period=FY","BEST_FPERIOD_OVERRIDE=FY","FILING_STATUS=MR","SCALING_FORMAT=MLN","FA_ADJUSTED=Adjusted","Sort=A","Dates=H","DateFormat=P","Fill=—","Direction=H","UseDPDF=Y")</f>
        <v>1004.7</v>
      </c>
      <c r="AQ122" s="15">
        <f>_xll.BDH(C122,"EBITDA","FY 2019","FY 2019","Currency=USD","Period=FY","BEST_FPERIOD_OVERRIDE=FY","FILING_STATUS=MR","SCALING_FORMAT=MLN","FA_ADJUSTED=Adjusted","Sort=A","Dates=H","DateFormat=P","Fill=—","Direction=H","UseDPDF=Y")</f>
        <v>4419</v>
      </c>
      <c r="AR122" s="15">
        <f>_xll.BDH(C122,"EBITDA","FY 2020","FY 2020","Currency=USD","Period=FY","BEST_FPERIOD_OVERRIDE=FY","FILING_STATUS=MR","SCALING_FORMAT=MLN","FA_ADJUSTED=Adjusted","Sort=A","Dates=H","DateFormat=P","Fill=—","Direction=H","UseDPDF=Y")</f>
        <v>5363</v>
      </c>
      <c r="AS122" s="15">
        <f>_xll.BDH(C122,"EBITDA","FY 2021","FY 2021","Currency=USD","Period=FY","BEST_FPERIOD_OVERRIDE=FY","FILING_STATUS=MR","SCALING_FORMAT=MLN","FA_ADJUSTED=Adjusted","Sort=A","Dates=H","DateFormat=P","Fill=—","Direction=H","UseDPDF=Y")</f>
        <v>6319</v>
      </c>
      <c r="AT122" s="15">
        <f>_xll.BDH(C122,"EBITDA","FY 2022","FY 2022","Currency=USD","Period=FY","BEST_FPERIOD_OVERRIDE=FY","FILING_STATUS=MR","SCALING_FORMAT=MLN","FA_ADJUSTED=Adjusted","Sort=A","Dates=H","DateFormat=P","Fill=—","Direction=H","UseDPDF=Y")</f>
        <v>5863</v>
      </c>
      <c r="AU122" s="15" t="e">
        <f ca="1">+_xll.BDP($C122,AU$15,"BEST_FPERIOD_OVERRIDE="&amp;AU$16)</f>
        <v>#NAME?</v>
      </c>
      <c r="AV122" s="15" t="e">
        <f ca="1">+_xll.BDP($C122,AV$15,"BEST_FPERIOD_OVERRIDE="&amp;AV$16)</f>
        <v>#NAME?</v>
      </c>
      <c r="AW122" s="15" t="e">
        <f ca="1">+_xll.BDP($C122,AW$15,"BEST_FPERIOD_OVERRIDE="&amp;AW$16)</f>
        <v>#NAME?</v>
      </c>
      <c r="AX122" s="15" t="e">
        <f ca="1">+_xll.BDP($C122,AX$15,"BEST_FPERIOD_OVERRIDE="&amp;AX$16)</f>
        <v>#NAME?</v>
      </c>
      <c r="AZ122" s="25">
        <f t="shared" si="318"/>
        <v>0.21362299162706488</v>
      </c>
      <c r="BA122" s="25">
        <f t="shared" si="319"/>
        <v>0.17825843744173042</v>
      </c>
      <c r="BB122" s="25">
        <f t="shared" si="320"/>
        <v>-7.2163316980534908E-2</v>
      </c>
      <c r="BC122" s="25" t="e">
        <f t="shared" ca="1" si="321"/>
        <v>#NAME?</v>
      </c>
      <c r="BD122" s="25" t="e">
        <f t="shared" ca="1" si="322"/>
        <v>#NAME?</v>
      </c>
      <c r="BE122" s="25" t="e">
        <f t="shared" ca="1" si="323"/>
        <v>#NAME?</v>
      </c>
      <c r="BF122" s="25" t="e">
        <f t="shared" ca="1" si="360"/>
        <v>#NAME?</v>
      </c>
      <c r="BG122" s="25" t="e">
        <f t="shared" ca="1" si="324"/>
        <v>#NAME?</v>
      </c>
      <c r="BH122" s="25">
        <f t="shared" si="325"/>
        <v>0.15965488006539053</v>
      </c>
      <c r="BJ122" s="25">
        <f t="shared" si="326"/>
        <v>0.42765895674054</v>
      </c>
      <c r="BK122" s="25">
        <f t="shared" si="327"/>
        <v>0.42726258763543656</v>
      </c>
      <c r="BL122" s="25">
        <f t="shared" si="328"/>
        <v>0.45535778626504286</v>
      </c>
      <c r="BM122" s="25">
        <f t="shared" si="329"/>
        <v>0.60318930041152263</v>
      </c>
      <c r="BN122" s="25" t="e">
        <f t="shared" ca="1" si="330"/>
        <v>#NAME?</v>
      </c>
      <c r="BO122" s="25" t="e">
        <f t="shared" ca="1" si="331"/>
        <v>#NAME?</v>
      </c>
      <c r="BP122" s="25" t="e">
        <f t="shared" ca="1" si="331"/>
        <v>#NAME?</v>
      </c>
      <c r="BQ122" s="25" t="e">
        <f t="shared" ca="1" si="332"/>
        <v>#NAME?</v>
      </c>
      <c r="BR122" s="15">
        <f>_xll.BDH(C122,"EARN_FOR_COMMON","FY 2009","FY 2009","Currency=USD","Period=FY","BEST_FPERIOD_OVERRIDE=FY","FILING_STATUS=MR","SCALING_FORMAT=MLN","FA_ADJUSTED=Adjusted","Sort=A","Dates=H","DateFormat=P","Fill=—","Direction=H","UseDPDF=Y")</f>
        <v>285.89999999999998</v>
      </c>
      <c r="BS122" s="15">
        <f>_xll.BDH(C122,"EARN_FOR_COMMON","FY 2019","FY 2019","Currency=USD","Period=FY","BEST_FPERIOD_OVERRIDE=FY","FILING_STATUS=MR","SCALING_FORMAT=MLN","FA_ADJUSTED=Adjusted","Sort=A","Dates=H","DateFormat=P","Fill=—","Direction=H","UseDPDF=Y")</f>
        <v>1105.4266</v>
      </c>
      <c r="BT122" s="15">
        <f>_xll.BDH(C122,"EARN_FOR_COMMON","FY 2020","FY 2020","Currency=USD","Period=FY","BEST_FPERIOD_OVERRIDE=FY","FILING_STATUS=MR","SCALING_FORMAT=MLN","FA_ADJUSTED=Adjusted","Sort=A","Dates=H","DateFormat=P","Fill=—","Direction=H","UseDPDF=Y")</f>
        <v>1026.0555999999999</v>
      </c>
      <c r="BU122" s="15">
        <f>_xll.BDH(C122,"EARN_FOR_COMMON","FY 2021","FY 2021","Currency=USD","Period=FY","BEST_FPERIOD_OVERRIDE=FY","FILING_STATUS=MR","SCALING_FORMAT=MLN","FA_ADJUSTED=Adjusted","Sort=A","Dates=H","DateFormat=P","Fill=—","Direction=H","UseDPDF=Y")</f>
        <v>1967.6293000000001</v>
      </c>
      <c r="BV122" s="15">
        <f>_xll.BDH(C122,"EARN_FOR_COMMON","FY 2022","FY 2022","Currency=USD","Period=FY","BEST_FPERIOD_OVERRIDE=FY","FILING_STATUS=MR","SCALING_FORMAT=MLN","FA_ADJUSTED=Adjusted","Sort=A","Dates=H","DateFormat=P","Fill=—","Direction=H","UseDPDF=Y")</f>
        <v>1249.0984000000001</v>
      </c>
      <c r="BW122" s="15" t="e">
        <f ca="1">+_xll.BDP($C122,BW$15,"BEST_FPERIOD_OVERRIDE="&amp;BW$16)</f>
        <v>#NAME?</v>
      </c>
      <c r="BX122" s="15" t="e">
        <f ca="1">+_xll.BDP($C122,BX$15,"BEST_FPERIOD_OVERRIDE="&amp;BX$16)</f>
        <v>#NAME?</v>
      </c>
      <c r="BY122" s="15" t="e">
        <f ca="1">+_xll.BDP($C122,BY$15,"BEST_FPERIOD_OVERRIDE="&amp;BY$16)</f>
        <v>#NAME?</v>
      </c>
      <c r="BZ122" s="15" t="e">
        <f ca="1">+_xll.BDP($C122,BZ$15,"BEST_FPERIOD_OVERRIDE="&amp;BZ$16)</f>
        <v>#NAME?</v>
      </c>
      <c r="CB122" s="25">
        <f t="shared" si="333"/>
        <v>-7.1801239449095999E-2</v>
      </c>
      <c r="CC122" s="25">
        <f t="shared" si="334"/>
        <v>0.91766342876545903</v>
      </c>
      <c r="CD122" s="25">
        <f t="shared" si="335"/>
        <v>-0.36517595057158381</v>
      </c>
      <c r="CE122" s="25" t="e">
        <f t="shared" ca="1" si="336"/>
        <v>#NAME?</v>
      </c>
      <c r="CF122" s="25" t="e">
        <f t="shared" ca="1" si="337"/>
        <v>#NAME?</v>
      </c>
      <c r="CG122" s="25" t="e">
        <f t="shared" ca="1" si="338"/>
        <v>#NAME?</v>
      </c>
      <c r="CH122" s="25" t="e">
        <f t="shared" ca="1" si="361"/>
        <v>#NAME?</v>
      </c>
      <c r="CI122" s="25" t="e">
        <f t="shared" ca="1" si="339"/>
        <v>#NAME?</v>
      </c>
      <c r="CJ122" s="25">
        <f t="shared" si="340"/>
        <v>0.14480515285572904</v>
      </c>
      <c r="CM122" s="25">
        <f t="shared" si="362"/>
        <v>0.1069802187167328</v>
      </c>
      <c r="CN122" s="25">
        <f t="shared" si="363"/>
        <v>8.174439133205863E-2</v>
      </c>
      <c r="CO122" s="25">
        <f t="shared" si="364"/>
        <v>0.14179068242415507</v>
      </c>
      <c r="CP122" s="25">
        <f t="shared" si="365"/>
        <v>0.1285080658436214</v>
      </c>
      <c r="CQ122" s="25" t="e">
        <f t="shared" ca="1" si="366"/>
        <v>#NAME?</v>
      </c>
      <c r="CR122" s="25" t="e">
        <f t="shared" ca="1" si="367"/>
        <v>#NAME?</v>
      </c>
      <c r="CS122" s="25" t="e">
        <f t="shared" ca="1" si="368"/>
        <v>#NAME?</v>
      </c>
      <c r="CT122" s="15" t="e">
        <f t="shared" ca="1" si="369"/>
        <v>#NAME?</v>
      </c>
      <c r="CU122" s="25">
        <f>_xll.BDH($C122,"RETURN_ON_INV_CAPITAL","FY 2019","FY 2019","Currency=USD","Period=FY","BEST_FPERIOD_OVERRIDE=FY","FILING_STATUS=MR","FA_ADJUSTED=GAAP","Sort=A","Dates=H","DateFormat=P","Fill=—","Direction=H","UseDPDF=Y")/100</f>
        <v>1.5234000000000001E-2</v>
      </c>
      <c r="CV122" s="25">
        <f>_xll.BDH($C122,"RETURN_ON_INV_CAPITAL","FY 2020","FY 2020","Currency=USD","Period=FY","BEST_FPERIOD_OVERRIDE=FY","FILING_STATUS=MR","FA_ADJUSTED=GAAP","Sort=A","Dates=H","DateFormat=P","Fill=—","Direction=H","UseDPDF=Y")/100</f>
        <v>4.6639999999999997E-3</v>
      </c>
      <c r="CW122" s="25">
        <f>_xll.BDH($C122,"RETURN_ON_INV_CAPITAL","FY 2021","FY 2021","Currency=USD","Period=FY","BEST_FPERIOD_OVERRIDE=FY","FILING_STATUS=MR","FA_ADJUSTED=GAAP","Sort=A","Dates=H","DateFormat=P","Fill=—","Direction=H","UseDPDF=Y")/100</f>
        <v>7.6970000000000007E-3</v>
      </c>
      <c r="CX122" s="25">
        <f>_xll.BDH(C122,"RETURN_COM_EQY","FY 2022","FY 2022","Currency=USD","Period=FY","BEST_FPERIOD_OVERRIDE=FY","FILING_STATUS=MR","FA_ADJUSTED=GAAP","Sort=A","Dates=H","DateFormat=P","Fill=—","Direction=H","UseDPDF=Y")/100</f>
        <v>-0.449326</v>
      </c>
      <c r="CZ122" s="15">
        <f>_xll.BDH($C122,"RETURN_COM_EQY","FY 2019","FY 2019","Currency=USD","Period=FY","BEST_FPERIOD_OVERRIDE=FY","FILING_STATUS=MR","FA_ADJUSTED=GAAP","Sort=A","Dates=H","DateFormat=P","Fill=—","Direction=H","UseDPDF=Y")/100</f>
        <v>9.9909999999999999E-3</v>
      </c>
      <c r="DA122" s="15">
        <f>_xll.BDH($C122,"RETURN_COM_EQY","FY 2020","FY 2020","Currency=USD","Period=FY","BEST_FPERIOD_OVERRIDE=FY","FILING_STATUS=MR","FA_ADJUSTED=GAAP","Sort=A","Dates=H","DateFormat=P","Fill=—","Direction=H","UseDPDF=Y")/100</f>
        <v>3.2000000000000002E-3</v>
      </c>
      <c r="DB122" s="15">
        <f>_xll.BDH($C122,"RETURN_COM_EQY","FY 2021","FY 2021","Currency=USD","Period=FY","BEST_FPERIOD_OVERRIDE=FY","FILING_STATUS=MR","FA_ADJUSTED=GAAP","Sort=A","Dates=H","DateFormat=P","Fill=—","Direction=H","UseDPDF=Y")/100</f>
        <v>8.6289999999999995E-3</v>
      </c>
      <c r="DC122" s="25">
        <f>_xll.BDH(C122,"RETURN_COM_EQY","FY 2022","FY 2022","Currency=USD","Period=FY","BEST_FPERIOD_OVERRIDE=FY","FILING_STATUS=MR","FA_ADJUSTED=GAAP","Sort=A","Dates=H","DateFormat=P","Fill=—","Direction=H","UseDPDF=Y")</f>
        <v>-44.932600000000001</v>
      </c>
      <c r="DD122" s="15" t="e">
        <f ca="1">(_xll.BDP(C122,"BEST_ROE","best_fperiod_override=23Y"))/100</f>
        <v>#NAME?</v>
      </c>
      <c r="DF122" s="25" t="e">
        <f ca="1">(_xll.BDP($C122,"BEST_DIV_YLD","best_fperiod_override=19Y"))/100</f>
        <v>#NAME?</v>
      </c>
      <c r="DG122" s="25" t="e">
        <f ca="1">(_xll.BDP($C122,"BEST_DIV_YLD","best_fperiod_override=20Y"))/100</f>
        <v>#NAME?</v>
      </c>
      <c r="DH122" s="25" t="e">
        <f ca="1">(_xll.BDP($C122,"BEST_DIV_YLD","best_fperiod_override=21Y"))/100</f>
        <v>#NAME?</v>
      </c>
      <c r="DI122" s="25" t="e">
        <f ca="1">(_xll.BDP($C122,"BEST_DIV_YLD","best_fperiod_override=22Y"))/100</f>
        <v>#NAME?</v>
      </c>
      <c r="DJ122" s="25" t="e">
        <f ca="1">(_xll.BDP($C122,"BEST_DIV_YLD","best_fperiod_override=23Y"))/100</f>
        <v>#NAME?</v>
      </c>
      <c r="DL122" s="48" t="e" cm="1">
        <f t="array" aca="1" ref="DL122" ca="1">_xll.BDP($C122,$DL$12)/1000</f>
        <v>#NAME?</v>
      </c>
      <c r="DM122" s="48" t="e" cm="1">
        <f t="array" aca="1" ref="DM122" ca="1">_xll.BDP($C122,$DL$13)*1000</f>
        <v>#NAME?</v>
      </c>
      <c r="DN122" s="48" t="e">
        <f t="shared" ca="1" si="341"/>
        <v>#NAME?</v>
      </c>
      <c r="DO122" s="48" t="e" cm="1">
        <f t="array" aca="1" ref="DO122" ca="1">_xll.BDP($C122,$DL$15)*1000</f>
        <v>#NAME?</v>
      </c>
      <c r="DQ122" s="15" t="e" cm="1">
        <f t="array" aca="1" ref="DQ122" ca="1">_xll.BDP(C122,"WACC")</f>
        <v>#NAME?</v>
      </c>
      <c r="DR122" s="15" t="e" cm="1">
        <f t="array" aca="1" ref="DR122" ca="1">_xll.BDP(C122,"WACC_COST_EQUITY")</f>
        <v>#NAME?</v>
      </c>
      <c r="DS122" s="15" t="e" cm="1">
        <f t="array" aca="1" ref="DS122" ca="1">_xll.BDP(C122,"WACC_COST_EQUITY")</f>
        <v>#NAME?</v>
      </c>
      <c r="DU122" s="15" t="e" cm="1">
        <f t="array" aca="1" ref="DU122" ca="1">_xll.BDP(C122,"BEST_PE_RATIO")</f>
        <v>#NAME?</v>
      </c>
      <c r="DV122" s="15" t="e" cm="1">
        <f t="array" aca="1" ref="DV122" ca="1">_xll.BDP(C122,"FIVE_YR_AVG_PRICE_EARNINGS")</f>
        <v>#NAME?</v>
      </c>
      <c r="DW122" s="15" t="e" cm="1">
        <f t="array" aca="1" ref="DW122" ca="1">_xll.BDP(C122,"10_YEAR_MOVING_AVERAGE_PE")</f>
        <v>#NAME?</v>
      </c>
      <c r="DY122" s="15" t="e" cm="1">
        <f t="array" aca="1" ref="DY122" ca="1">_xll.BDP(C122,"BEST_CUR_EV_TO_EBITDA")</f>
        <v>#NAME?</v>
      </c>
      <c r="DZ122" s="15" t="e" cm="1">
        <f t="array" aca="1" ref="DZ122" ca="1">_xll.BDP(C122,"FIVE_YEAR_AVG_EV_TO_T12_EBITDA")</f>
        <v>#NAME?</v>
      </c>
      <c r="EB122" s="15" t="e" cm="1">
        <f t="array" aca="1" ref="EB122" ca="1">_xll.BDP(C122,"BEST_PX_BPS_RATIO")</f>
        <v>#NAME?</v>
      </c>
      <c r="EC122" s="15" t="e" cm="1">
        <f t="array" aca="1" ref="EC122" ca="1">_xll.BDP(C122,"FIVE_YEAR_AVG_PRICE_BOOK")</f>
        <v>#NAME?</v>
      </c>
      <c r="ED122" s="15" t="e" cm="1">
        <f t="array" aca="1" ref="ED122" ca="1">_xll.BDP(C122,"EV_TO_T12M_SALES")</f>
        <v>#NAME?</v>
      </c>
      <c r="EE122" s="15" t="e" cm="1">
        <f t="array" aca="1" ref="EE122" ca="1">_xll.BDP(C122,"AVERAGE_EV_TO_T12M_SALES")</f>
        <v>#NAME?</v>
      </c>
      <c r="EF122" s="15" t="e">
        <f ca="1">_xll.BDP(C122,"BEST_CURRENT_EV_BEST_SALES","best_fperiod_override=23Y")</f>
        <v>#NAME?</v>
      </c>
      <c r="EH122" s="15" t="e" cm="1">
        <f t="array" aca="1" ref="EH122" ca="1">_xll.BDP(C122,"CF_FREE_CASH_FLOW")</f>
        <v>#NAME?</v>
      </c>
      <c r="EI122" s="15" t="e" cm="1">
        <f t="array" aca="1" ref="EI122" ca="1">_xll.BDP(C122,"FREE_CASH_FLOW_YIELD")/100</f>
        <v>#NAME?</v>
      </c>
      <c r="EJ122" s="15" t="e" cm="1">
        <f t="array" aca="1" ref="EJ122" ca="1">_xll.BDP(C122,"TRAIL_12M_FREE_CASH_FLOW_PER_SH")</f>
        <v>#NAME?</v>
      </c>
      <c r="EL122" s="15" t="e" cm="1">
        <f t="array" aca="1" ref="EL122" ca="1">_xll.BDP(C122,"CF_CASH_FROM_OPER")</f>
        <v>#NAME?</v>
      </c>
      <c r="EM122" s="15" t="e" cm="1">
        <f t="array" aca="1" ref="EM122" ca="1">_xll.BDP(C122,"CF_CASH_FROM_INV_ACT")</f>
        <v>#NAME?</v>
      </c>
      <c r="EN122" s="15" t="e" cm="1">
        <f t="array" aca="1" ref="EN122" ca="1">_xll.BDP(C122,"CF_CASH_FROM_FNC_ACT")</f>
        <v>#NAME?</v>
      </c>
      <c r="EP122" s="15" t="e" cm="1">
        <f t="array" aca="1" ref="EP122" ca="1">_xll.BDP(C122,"TOT_ANALYST_REC")</f>
        <v>#NAME?</v>
      </c>
      <c r="EQ122" s="15" t="e" cm="1">
        <f t="array" aca="1" ref="EQ122" ca="1">_xll.BDP(C122,"TOT_BUY_REC")</f>
        <v>#NAME?</v>
      </c>
      <c r="ER122" s="15" t="e" cm="1">
        <f t="array" aca="1" ref="ER122" ca="1">_xll.BDP(C122,"TOT_HOLD_REC")</f>
        <v>#NAME?</v>
      </c>
      <c r="ES122" s="15" t="e" cm="1">
        <f t="array" aca="1" ref="ES122" ca="1">_xll.BDP(C122,"TOT_SELL_REC")</f>
        <v>#NAME?</v>
      </c>
      <c r="ET122" s="15" t="e" cm="1">
        <f t="array" aca="1" ref="ET122" ca="1">_xll.BDP(C122,"EQY_REC_CONS")</f>
        <v>#NAME?</v>
      </c>
      <c r="EV122" s="15" t="e" cm="1">
        <f t="array" aca="1" ref="EV122" ca="1">_xll.BDP(C122,"BEST_TARGET_HI")</f>
        <v>#NAME?</v>
      </c>
      <c r="EW122" s="15" t="e" cm="1">
        <f t="array" aca="1" ref="EW122" ca="1">_xll.BDP(C122,"BEST_TARGET_LO")</f>
        <v>#NAME?</v>
      </c>
      <c r="EX122" s="15" t="e" cm="1">
        <f t="array" aca="1" ref="EX122" ca="1">_xll.BDP(C122,"BEST_TARGET_MEDIAN")</f>
        <v>#NAME?</v>
      </c>
      <c r="EZ122" s="15" t="e" cm="1">
        <f t="array" aca="1" ref="EZ122" ca="1">_xll.BDP(C122,"BEST_TARGET_1WK_CHG")</f>
        <v>#NAME?</v>
      </c>
      <c r="FA122" s="15" t="e" cm="1">
        <f t="array" aca="1" ref="FA122" ca="1">_xll.BDP(C122,"BEST_TARGET_4WK_CHG")</f>
        <v>#NAME?</v>
      </c>
      <c r="FB122" s="15" t="e" cm="1">
        <f t="array" aca="1" ref="FB122" ca="1">_xll.BDP(C122,"BEST_TARGET_3MO_CHG")</f>
        <v>#NAME?</v>
      </c>
      <c r="FC122" s="15" t="e" cm="1">
        <f t="array" aca="1" ref="FC122" ca="1">_xll.BDP(C122,"BEST_TARGET_6MO_CHG")</f>
        <v>#NAME?</v>
      </c>
      <c r="FE122" s="15" t="e" cm="1">
        <f t="array" aca="1" ref="FE122" ca="1">_xll.BDP(C122,"ANNOUNCEMENT_DT")</f>
        <v>#NAME?</v>
      </c>
      <c r="FF122" s="15" t="e" cm="1">
        <f t="array" aca="1" ref="FF122" ca="1">_xll.BDP(C122,"EXPECTED_REPORT_DT")</f>
        <v>#NAME?</v>
      </c>
      <c r="FG122" s="15" t="e" cm="1">
        <f t="array" aca="1" ref="FG122" ca="1">_xll.BDP(C122,"EARNINGS_RELATED_IMPLIED_MOVE")</f>
        <v>#NAME?</v>
      </c>
      <c r="FI122" s="15" t="e" cm="1">
        <f t="array" aca="1" ref="FI122" ca="1">_xll.BDP(C122,"SALES_SURPRISE_LAST_QTR")</f>
        <v>#NAME?</v>
      </c>
      <c r="FJ122" s="15" t="e" cm="1">
        <f t="array" aca="1" ref="FJ122" ca="1">_xll.BDP(C122,"EPS_SURPRISE_LAST_QTR")</f>
        <v>#NAME?</v>
      </c>
      <c r="FL122" s="15" t="e">
        <f ca="1">(_xll.BDP(C122,"VOLUME_AVG_5D"))/1000</f>
        <v>#NAME?</v>
      </c>
      <c r="FM122" s="15" t="e">
        <f ca="1">(_xll.BDP(C122,"VOLUME_AVG_3M"))/1000</f>
        <v>#NAME?</v>
      </c>
      <c r="FN122" s="15" t="e">
        <f ca="1">(_xll.BDP(C122,"VOLUME_AVG_6M"))/1000</f>
        <v>#NAME?</v>
      </c>
      <c r="FP122" s="15" t="e" cm="1">
        <f t="array" aca="1" ref="FP122" ca="1">_xll.BDP(C122,"CIE_DES")</f>
        <v>#NAME?</v>
      </c>
      <c r="FQ122" s="15" t="s">
        <v>947</v>
      </c>
      <c r="FS122" s="15" t="e" cm="1">
        <f t="array" aca="1" ref="FS122" ca="1">_xll.BDP(C122,"HIGH_52WEEK")</f>
        <v>#NAME?</v>
      </c>
      <c r="FT122" s="15" t="e" cm="1">
        <f t="array" aca="1" ref="FT122" ca="1">_xll.BDP(C122,"LOW_52WEEK")</f>
        <v>#NAME?</v>
      </c>
      <c r="FV122" s="15" t="e" cm="1">
        <f t="array" aca="1" ref="FV122" ca="1">_xll.BDP(C122,"CHG_PCT_WTD")</f>
        <v>#NAME?</v>
      </c>
      <c r="FW122" s="15" t="e" cm="1">
        <f t="array" aca="1" ref="FW122" ca="1">_xll.BDP(C122,"CHG_PCT_MTD")</f>
        <v>#NAME?</v>
      </c>
      <c r="FX122" s="15" t="e" cm="1">
        <f t="array" aca="1" ref="FX122" ca="1">_xll.BDP(C122,"CHG_PCT_YTD")</f>
        <v>#NAME?</v>
      </c>
      <c r="FY122" s="15" t="e" cm="1">
        <f t="array" aca="1" ref="FY122" ca="1">_xll.BDP(C122,"CHG_PCT_1YR")</f>
        <v>#NAME?</v>
      </c>
      <c r="GA122" s="15" t="e">
        <f ca="1">_xll.BDP($C122,"BEST_NET_DEBT","best_fperiod_override=19Y")</f>
        <v>#NAME?</v>
      </c>
      <c r="GB122" s="15" t="e">
        <f ca="1">_xll.BDP($C122,"BEST_NET_DEBT","best_fperiod_override=20Y")</f>
        <v>#NAME?</v>
      </c>
      <c r="GC122" s="15" t="e">
        <f ca="1">_xll.BDP($C122,"BEST_NET_DEBT","best_fperiod_override=21Y")</f>
        <v>#NAME?</v>
      </c>
      <c r="GD122" s="15" t="e">
        <f ca="1">_xll.BDP($C122,"BEST_NET_DEBT","best_fperiod_override=22Y")</f>
        <v>#NAME?</v>
      </c>
      <c r="GE122" s="15" t="e">
        <f ca="1">_xll.BDP($C122,"BEST_NET_DEBT","best_fperiod_override=23Y")</f>
        <v>#NAME?</v>
      </c>
      <c r="GG122" s="15" t="e">
        <f t="shared" ca="1" si="342"/>
        <v>#NAME?</v>
      </c>
      <c r="GH122" s="15" t="e">
        <f t="shared" ca="1" si="343"/>
        <v>#NAME?</v>
      </c>
      <c r="GI122" s="15" t="e">
        <f t="shared" ca="1" si="344"/>
        <v>#NAME?</v>
      </c>
      <c r="GJ122" s="15" t="e">
        <f t="shared" ca="1" si="345"/>
        <v>#NAME?</v>
      </c>
      <c r="GK122" s="15" t="e">
        <f t="shared" ca="1" si="346"/>
        <v>#NAME?</v>
      </c>
      <c r="GM122" s="15" t="e" cm="1">
        <f t="array" aca="1" ref="GM122" ca="1">_xll.BDP(C122,"NET_DEBT_TO_EBITDA")</f>
        <v>#NAME?</v>
      </c>
      <c r="GN122" s="15" t="e" cm="1">
        <f t="array" aca="1" ref="GN122" ca="1">_xll.BDP(C122,"EBIT_TO_INT_EXP")</f>
        <v>#NAME?</v>
      </c>
      <c r="GO122" s="15" t="e" cm="1">
        <f t="array" aca="1" ref="GO122" ca="1">_xll.BDP(C122,"TOT_DEBT_TO_TOT_EQY")</f>
        <v>#NAME?</v>
      </c>
      <c r="GP122" s="15" t="e" cm="1">
        <f t="array" aca="1" ref="GP122" ca="1">_xll.BDP(C122,"TOT_DEBT_TO_TOT_ASSET")</f>
        <v>#NAME?</v>
      </c>
      <c r="GQ122" s="15" t="e" cm="1">
        <f t="array" aca="1" ref="GQ122" ca="1">_xll.BDP(C122,"ALTMAN_Z_SCORE")</f>
        <v>#NAME?</v>
      </c>
      <c r="GR122" s="15" t="e" cm="1">
        <f t="array" aca="1" ref="GR122" ca="1">_xll.BDP(C122,"CASH_%_CURRENT_MARKET_CAP")</f>
        <v>#NAME?</v>
      </c>
      <c r="GS122" s="15" t="e" cm="1">
        <f t="array" aca="1" ref="GS122" ca="1">_xll.BDP(C122,"CASH_TO_TOT_ASSET")</f>
        <v>#NAME?</v>
      </c>
      <c r="GU122" s="15" t="e" cm="1">
        <f t="array" aca="1" ref="GU122" ca="1">_xll.BDP(C122,"BOARD_SIZE")</f>
        <v>#NAME?</v>
      </c>
      <c r="GV122" s="15" t="e" cm="1">
        <f t="array" aca="1" ref="GV122" ca="1">_xll.BDP(C122,"PCT_INDEPENDENT_DIRECTORS")</f>
        <v>#NAME?</v>
      </c>
      <c r="GW122" s="15" t="e" cm="1">
        <f t="array" aca="1" ref="GW122" ca="1">_xll.BDP(C122,"BOARD_MEETING_ATTENDANCE_PCT")</f>
        <v>#NAME?</v>
      </c>
      <c r="GX122" s="15" t="e" cm="1">
        <f t="array" aca="1" ref="GX122" ca="1">_xll.BDP(C122,"BOARD_MEETINGS_PER_YR")</f>
        <v>#NAME?</v>
      </c>
      <c r="GY122" s="15" t="e" cm="1">
        <f t="array" aca="1" ref="GY122" ca="1">_xll.BDP(C122,"NUMBER_OF_WOMEN_ON_BOARD")</f>
        <v>#NAME?</v>
      </c>
      <c r="GZ122" s="15" t="e" cm="1">
        <f t="array" aca="1" ref="GZ122" ca="1">_xll.BDP(C122,"BOARD_AVERAGE_TENURE")</f>
        <v>#NAME?</v>
      </c>
      <c r="HA122" s="15" t="e" cm="1">
        <f t="array" aca="1" ref="HA122" ca="1">_xll.BDP(C122,"BOARD_AVERAGE_AGE")</f>
        <v>#NAME?</v>
      </c>
      <c r="HC122" s="15" t="e" cm="1">
        <f t="array" aca="1" ref="HC122" ca="1">_xll.BDP(C122,"TOT_COMP_AW_TO_CEO_&amp;_EQUIV")</f>
        <v>#NAME?</v>
      </c>
      <c r="HD122" s="15" t="e" cm="1">
        <f t="array" aca="1" ref="HD122" ca="1">_xll.BDP(C122,"TOT_COMPENSATION_AW_TO_EXECS")</f>
        <v>#NAME?</v>
      </c>
      <c r="HE122" s="15" t="e" cm="1">
        <f t="array" aca="1" ref="HE122" ca="1">_xll.BDP(C122,"CF_STOCK_BASED_COMPENSATION")</f>
        <v>#NAME?</v>
      </c>
      <c r="HF122" s="15" t="e" cm="1">
        <f t="array" aca="1" ref="HF122" ca="1">_xll.BDP(C122,"AVERAGE_BOD_TOTAL_COMPENSATION")</f>
        <v>#NAME?</v>
      </c>
      <c r="HH122" s="15" t="e" cm="1">
        <f t="array" aca="1" ref="HH122" ca="1">_xll.BDP(C122,"ISS_QUALITYSCORE")</f>
        <v>#NAME?</v>
      </c>
      <c r="HK122" s="15" t="e" cm="1">
        <f t="array" aca="1" ref="HK122" ca="1">_xll.BDP(C122,"EQY_SH_OUT")</f>
        <v>#NAME?</v>
      </c>
      <c r="HL122" s="15" t="e">
        <f t="shared" ca="1" si="347"/>
        <v>#NAME?</v>
      </c>
      <c r="HN122" s="15">
        <v>8.5</v>
      </c>
      <c r="HO122" s="15">
        <v>2</v>
      </c>
      <c r="HP122" s="39" t="e">
        <f t="shared" ca="1" si="348"/>
        <v>#NAME?</v>
      </c>
      <c r="HQ122" s="15" t="e">
        <f t="shared" ca="1" si="349"/>
        <v>#NAME?</v>
      </c>
      <c r="HS122" s="15" t="e">
        <f t="shared" ca="1" si="370"/>
        <v>#NAME?</v>
      </c>
      <c r="HU122" s="15" t="e">
        <f t="shared" ca="1" si="350"/>
        <v>#NAME?</v>
      </c>
      <c r="HW122" s="15" t="e">
        <f t="shared" ca="1" si="371"/>
        <v>#NAME?</v>
      </c>
      <c r="HY122" s="39" t="e">
        <f t="shared" ca="1" si="351"/>
        <v>#NAME?</v>
      </c>
      <c r="IA122" s="15" t="e">
        <f t="shared" ca="1" si="352"/>
        <v>#NAME?</v>
      </c>
      <c r="IB122" s="15" t="e">
        <f t="shared" ca="1" si="353"/>
        <v>#NAME?</v>
      </c>
      <c r="IC122" s="15" t="e">
        <f t="shared" ca="1" si="354"/>
        <v>#NAME?</v>
      </c>
      <c r="ID122" s="15" t="e">
        <f t="shared" ca="1" si="355"/>
        <v>#NAME?</v>
      </c>
      <c r="IE122" s="39" t="e">
        <f t="shared" ca="1" si="356"/>
        <v>#NAME?</v>
      </c>
      <c r="IF122" s="39">
        <f t="shared" si="357"/>
        <v>14.480515285572903</v>
      </c>
      <c r="IG122" s="39" t="e">
        <f t="shared" ca="1" si="358"/>
        <v>#NAME?</v>
      </c>
      <c r="II122" s="15">
        <f t="shared" si="372"/>
        <v>103</v>
      </c>
    </row>
    <row r="123" spans="1:243">
      <c r="A123" s="15">
        <f t="shared" si="373"/>
        <v>103</v>
      </c>
      <c r="B123" s="15" t="s">
        <v>210</v>
      </c>
      <c r="C123" s="15" t="s">
        <v>587</v>
      </c>
      <c r="D123" s="15" t="s">
        <v>209</v>
      </c>
      <c r="E123" s="15" t="str">
        <f t="shared" si="306"/>
        <v>F1TN34</v>
      </c>
      <c r="F123" s="15">
        <f t="shared" si="307"/>
        <v>103</v>
      </c>
      <c r="G123" s="15" t="str">
        <f t="shared" si="308"/>
        <v>Fortinet Inc</v>
      </c>
      <c r="H123" s="24">
        <v>1.3709600000000001E-3</v>
      </c>
      <c r="I123" s="15" t="e" cm="1">
        <f t="array" aca="1" ref="I123" ca="1">_xll.BDP(C123,"GICS_SECTOR_NAME")</f>
        <v>#NAME?</v>
      </c>
      <c r="J123" s="15" t="e">
        <f t="shared" ca="1" si="309"/>
        <v>#NAME?</v>
      </c>
      <c r="K123" s="46" t="e" cm="1">
        <f t="array" aca="1" ref="K123" ca="1">_xll.BDP(C123,"BEST_PE_RATIO")</f>
        <v>#NAME?</v>
      </c>
      <c r="L123" s="46" t="e" cm="1">
        <f t="array" aca="1" ref="L123" ca="1">_xll.BDP(C123,"px_last")</f>
        <v>#NAME?</v>
      </c>
      <c r="M123" s="15" t="e" cm="1">
        <f t="array" aca="1" ref="M123" ca="1">_xll.BDP(C123,"COUNTRY_FULL_NAME")</f>
        <v>#NAME?</v>
      </c>
      <c r="N123" s="15" t="e" cm="1">
        <f t="array" aca="1" ref="N123" ca="1">_xll.BDP(C123,"px_last")</f>
        <v>#NAME?</v>
      </c>
      <c r="O123" s="15" t="e" cm="1">
        <f t="array" aca="1" ref="O123" ca="1">_xll.BDP(C123,"CRNCY")</f>
        <v>#NAME?</v>
      </c>
      <c r="Q123" s="15" t="e" cm="1">
        <f t="array" aca="1" ref="Q123" ca="1">_xll.BDP(C123,"GICS_SECTOR_NAME")</f>
        <v>#NAME?</v>
      </c>
      <c r="R123" s="15" t="e" cm="1">
        <f t="array" aca="1" ref="R123" ca="1">_xll.BDP(C123,"GICS_INDUSTRY_NAME")</f>
        <v>#NAME?</v>
      </c>
      <c r="S123" s="15" t="e" cm="1">
        <f t="array" aca="1" ref="S123" ca="1">_xll.BDP(C123,"GICS_INDUSTRY_GROUP_NAME")</f>
        <v>#NAME?</v>
      </c>
      <c r="T123" s="15" t="e" cm="1">
        <f t="array" aca="1" ref="T123" ca="1">_xll.BDP(C123,"GICS_SUB_INDUSTRY_NAME")</f>
        <v>#NAME?</v>
      </c>
      <c r="U123" s="15" t="s">
        <v>1521</v>
      </c>
      <c r="V123" s="15">
        <f>_xll.BDH(C123,"SALES_REV_TURN","FY 2009","FY 2009","Currency=USD","Period=FY","BEST_FPERIOD_OVERRIDE=FY","FILING_STATUS=MR","SCALING_FORMAT=MLN","FA_ADJUSTED=Adjusted","Sort=A","Dates=H","DateFormat=P","Fill=—","Direction=H","UseDPDF=Y")</f>
        <v>252.11500000000001</v>
      </c>
      <c r="W123" s="15">
        <f>_xll.BDH(C123,"SALES_REV_TURN","FY 2019","FY 2019","Currency=USD","Period=FY","BEST_FPERIOD_OVERRIDE=FY","FILING_STATUS=MR","SCALING_FORMAT=MLN","FA_ADJUSTED=Adjusted","Sort=A","Dates=H","DateFormat=P","Fill=—","Direction=H","UseDPDF=Y")</f>
        <v>2163</v>
      </c>
      <c r="X123" s="15">
        <f>_xll.BDH(C123,"SALES_REV_TURN","FY 2020","FY 2020","Currency=USD","Period=FY","BEST_FPERIOD_OVERRIDE=FY","FILING_STATUS=MR","SCALING_FORMAT=MLN","FA_ADJUSTED=Adjusted","Sort=A","Dates=H","DateFormat=P","Fill=—","Direction=H","UseDPDF=Y")</f>
        <v>2594.4</v>
      </c>
      <c r="Y123" s="15">
        <f>_xll.BDH(C123,"SALES_REV_TURN","FY 2021","FY 2021","Currency=USD","Period=FY","BEST_FPERIOD_OVERRIDE=FY","FILING_STATUS=MR","SCALING_FORMAT=MLN","FA_ADJUSTED=Adjusted","Sort=A","Dates=H","DateFormat=P","Fill=—","Direction=H","UseDPDF=Y")</f>
        <v>3342.2</v>
      </c>
      <c r="Z123" s="15">
        <f>_xll.BDH(C123,"SALES_REV_TURN","FY 2022","FY 2022","Currency=USD","Period=FY","BEST_FPERIOD_OVERRIDE=FY","FILING_STATUS=MR","SCALING_FORMAT=MLN","FA_ADJUSTED=Adjusted","Sort=A","Dates=H","DateFormat=P","Fill=—","Direction=H","UseDPDF=Y")</f>
        <v>4417.3999999999996</v>
      </c>
      <c r="AA123" s="15" t="e">
        <f ca="1">+_xll.BDP($C123,AA$15,"BEST_FPERIOD_OVERRIDE="&amp;AA$16)</f>
        <v>#NAME?</v>
      </c>
      <c r="AB123" s="15" t="e">
        <f ca="1">+_xll.BDP($C123,AB$15,"BEST_FPERIOD_OVERRIDE="&amp;AB$16)</f>
        <v>#NAME?</v>
      </c>
      <c r="AC123" s="15" t="e">
        <f ca="1">+_xll.BDP($C123,AC$15,"BEST_FPERIOD_OVERRIDE="&amp;AC$16)</f>
        <v>#NAME?</v>
      </c>
      <c r="AD123" s="15" t="e">
        <f ca="1">+_xll.BDP($C123,AD$15,"BEST_FPERIOD_OVERRIDE="&amp;AD$16)</f>
        <v>#NAME?</v>
      </c>
      <c r="AF123" s="25">
        <f t="shared" si="310"/>
        <v>0.19944521497919565</v>
      </c>
      <c r="AG123" s="25">
        <f t="shared" si="311"/>
        <v>0.28823620104841186</v>
      </c>
      <c r="AH123" s="25">
        <f t="shared" si="312"/>
        <v>0.32170426665070906</v>
      </c>
      <c r="AI123" s="25" t="e">
        <f t="shared" ca="1" si="313"/>
        <v>#NAME?</v>
      </c>
      <c r="AJ123" s="25" t="e">
        <f t="shared" ca="1" si="314"/>
        <v>#NAME?</v>
      </c>
      <c r="AK123" s="25" t="e">
        <f t="shared" ca="1" si="315"/>
        <v>#NAME?</v>
      </c>
      <c r="AL123" s="25" t="e">
        <f t="shared" ca="1" si="359"/>
        <v>#NAME?</v>
      </c>
      <c r="AM123" s="25" t="e">
        <f t="shared" ca="1" si="316"/>
        <v>#NAME?</v>
      </c>
      <c r="AN123" s="25">
        <f t="shared" si="317"/>
        <v>0.23978330378460244</v>
      </c>
      <c r="AP123" s="15">
        <f>_xll.BDH(C123,"EBITDA","FY 2009","FY 2009","Currency=USD","Period=FY","BEST_FPERIOD_OVERRIDE=FY","FILING_STATUS=MR","SCALING_FORMAT=MLN","FA_ADJUSTED=Adjusted","Sort=A","Dates=H","DateFormat=P","Fill=—","Direction=H","UseDPDF=Y")</f>
        <v>33.655999999999999</v>
      </c>
      <c r="AQ123" s="15">
        <f>_xll.BDH(C123,"EBITDA","FY 2019","FY 2019","Currency=USD","Period=FY","BEST_FPERIOD_OVERRIDE=FY","FILING_STATUS=MR","SCALING_FORMAT=MLN","FA_ADJUSTED=Adjusted","Sort=A","Dates=H","DateFormat=P","Fill=—","Direction=H","UseDPDF=Y")</f>
        <v>427.9</v>
      </c>
      <c r="AR123" s="15">
        <f>_xll.BDH(C123,"EBITDA","FY 2020","FY 2020","Currency=USD","Period=FY","BEST_FPERIOD_OVERRIDE=FY","FILING_STATUS=MR","SCALING_FORMAT=MLN","FA_ADJUSTED=Adjusted","Sort=A","Dates=H","DateFormat=P","Fill=—","Direction=H","UseDPDF=Y")</f>
        <v>578.20000000000005</v>
      </c>
      <c r="AS123" s="15">
        <f>_xll.BDH(C123,"EBITDA","FY 2021","FY 2021","Currency=USD","Period=FY","BEST_FPERIOD_OVERRIDE=FY","FILING_STATUS=MR","SCALING_FORMAT=MLN","FA_ADJUSTED=Adjusted","Sort=A","Dates=H","DateFormat=P","Fill=—","Direction=H","UseDPDF=Y")</f>
        <v>756.7</v>
      </c>
      <c r="AT123" s="15">
        <f>_xll.BDH(C123,"EBITDA","FY 2022","FY 2022","Currency=USD","Period=FY","BEST_FPERIOD_OVERRIDE=FY","FILING_STATUS=MR","SCALING_FORMAT=MLN","FA_ADJUSTED=Adjusted","Sort=A","Dates=H","DateFormat=P","Fill=—","Direction=H","UseDPDF=Y")</f>
        <v>1146.0999999999999</v>
      </c>
      <c r="AU123" s="15" t="e">
        <f ca="1">+_xll.BDP($C123,AU$15,"BEST_FPERIOD_OVERRIDE="&amp;AU$16)</f>
        <v>#NAME?</v>
      </c>
      <c r="AV123" s="15" t="e">
        <f ca="1">+_xll.BDP($C123,AV$15,"BEST_FPERIOD_OVERRIDE="&amp;AV$16)</f>
        <v>#NAME?</v>
      </c>
      <c r="AW123" s="15" t="e">
        <f ca="1">+_xll.BDP($C123,AW$15,"BEST_FPERIOD_OVERRIDE="&amp;AW$16)</f>
        <v>#NAME?</v>
      </c>
      <c r="AX123" s="15" t="e">
        <f ca="1">+_xll.BDP($C123,AX$15,"BEST_FPERIOD_OVERRIDE="&amp;AX$16)</f>
        <v>#NAME?</v>
      </c>
      <c r="AZ123" s="25">
        <f t="shared" si="318"/>
        <v>0.35125029212432834</v>
      </c>
      <c r="BA123" s="25">
        <f t="shared" si="319"/>
        <v>0.30871670702179177</v>
      </c>
      <c r="BB123" s="25">
        <f t="shared" si="320"/>
        <v>0.51460288093035533</v>
      </c>
      <c r="BC123" s="25" t="e">
        <f t="shared" ca="1" si="321"/>
        <v>#NAME?</v>
      </c>
      <c r="BD123" s="25" t="e">
        <f t="shared" ca="1" si="322"/>
        <v>#NAME?</v>
      </c>
      <c r="BE123" s="25" t="e">
        <f t="shared" ca="1" si="323"/>
        <v>#NAME?</v>
      </c>
      <c r="BF123" s="25" t="e">
        <f t="shared" ca="1" si="360"/>
        <v>#NAME?</v>
      </c>
      <c r="BG123" s="25" t="e">
        <f t="shared" ca="1" si="324"/>
        <v>#NAME?</v>
      </c>
      <c r="BH123" s="25">
        <f t="shared" si="325"/>
        <v>0.28951969258738752</v>
      </c>
      <c r="BJ123" s="25">
        <f t="shared" si="326"/>
        <v>0.19782709200184928</v>
      </c>
      <c r="BK123" s="25">
        <f t="shared" si="327"/>
        <v>0.22286463151403024</v>
      </c>
      <c r="BL123" s="25">
        <f t="shared" si="328"/>
        <v>0.22640775537071392</v>
      </c>
      <c r="BM123" s="25">
        <f t="shared" si="329"/>
        <v>0.2594512609227147</v>
      </c>
      <c r="BN123" s="25" t="e">
        <f t="shared" ca="1" si="330"/>
        <v>#NAME?</v>
      </c>
      <c r="BO123" s="25" t="e">
        <f t="shared" ca="1" si="331"/>
        <v>#NAME?</v>
      </c>
      <c r="BP123" s="25" t="e">
        <f t="shared" ca="1" si="331"/>
        <v>#NAME?</v>
      </c>
      <c r="BQ123" s="25" t="e">
        <f t="shared" ca="1" si="332"/>
        <v>#NAME?</v>
      </c>
      <c r="BR123" s="15">
        <f>_xll.BDH(C123,"EARN_FOR_COMMON","FY 2009","FY 2009","Currency=USD","Period=FY","BEST_FPERIOD_OVERRIDE=FY","FILING_STATUS=MR","SCALING_FORMAT=MLN","FA_ADJUSTED=Adjusted","Sort=A","Dates=H","DateFormat=P","Fill=—","Direction=H","UseDPDF=Y")</f>
        <v>52.464599999999997</v>
      </c>
      <c r="BS123" s="15">
        <f>_xll.BDH(C123,"EARN_FOR_COMMON","FY 2019","FY 2019","Currency=USD","Period=FY","BEST_FPERIOD_OVERRIDE=FY","FILING_STATUS=MR","SCALING_FORMAT=MLN","FA_ADJUSTED=Adjusted","Sort=A","Dates=H","DateFormat=P","Fill=—","Direction=H","UseDPDF=Y")</f>
        <v>333.81330000000003</v>
      </c>
      <c r="BT123" s="15">
        <f>_xll.BDH(C123,"EARN_FOR_COMMON","FY 2020","FY 2020","Currency=USD","Period=FY","BEST_FPERIOD_OVERRIDE=FY","FILING_STATUS=MR","SCALING_FORMAT=MLN","FA_ADJUSTED=Adjusted","Sort=A","Dates=H","DateFormat=P","Fill=—","Direction=H","UseDPDF=Y")</f>
        <v>472.59350000000001</v>
      </c>
      <c r="BU123" s="15">
        <f>_xll.BDH(C123,"EARN_FOR_COMMON","FY 2021","FY 2021","Currency=USD","Period=FY","BEST_FPERIOD_OVERRIDE=FY","FILING_STATUS=MR","SCALING_FORMAT=MLN","FA_ADJUSTED=Adjusted","Sort=A","Dates=H","DateFormat=P","Fill=—","Direction=H","UseDPDF=Y")</f>
        <v>605.57389999999998</v>
      </c>
      <c r="BV123" s="15">
        <f>_xll.BDH(C123,"EARN_FOR_COMMON","FY 2022","FY 2022","Currency=USD","Period=FY","BEST_FPERIOD_OVERRIDE=FY","FILING_STATUS=MR","SCALING_FORMAT=MLN","FA_ADJUSTED=Adjusted","Sort=A","Dates=H","DateFormat=P","Fill=—","Direction=H","UseDPDF=Y")</f>
        <v>870.67380000000003</v>
      </c>
      <c r="BW123" s="15" t="e">
        <f ca="1">+_xll.BDP($C123,BW$15,"BEST_FPERIOD_OVERRIDE="&amp;BW$16)</f>
        <v>#NAME?</v>
      </c>
      <c r="BX123" s="15" t="e">
        <f ca="1">+_xll.BDP($C123,BX$15,"BEST_FPERIOD_OVERRIDE="&amp;BX$16)</f>
        <v>#NAME?</v>
      </c>
      <c r="BY123" s="15" t="e">
        <f ca="1">+_xll.BDP($C123,BY$15,"BEST_FPERIOD_OVERRIDE="&amp;BY$16)</f>
        <v>#NAME?</v>
      </c>
      <c r="BZ123" s="15" t="e">
        <f ca="1">+_xll.BDP($C123,BZ$15,"BEST_FPERIOD_OVERRIDE="&amp;BZ$16)</f>
        <v>#NAME?</v>
      </c>
      <c r="CB123" s="25">
        <f t="shared" si="333"/>
        <v>0.41574197313288597</v>
      </c>
      <c r="CC123" s="25">
        <f t="shared" si="334"/>
        <v>0.28138431865863578</v>
      </c>
      <c r="CD123" s="25">
        <f t="shared" si="335"/>
        <v>0.43776638986587768</v>
      </c>
      <c r="CE123" s="25" t="e">
        <f t="shared" ca="1" si="336"/>
        <v>#NAME?</v>
      </c>
      <c r="CF123" s="25" t="e">
        <f t="shared" ca="1" si="337"/>
        <v>#NAME?</v>
      </c>
      <c r="CG123" s="25" t="e">
        <f t="shared" ca="1" si="338"/>
        <v>#NAME?</v>
      </c>
      <c r="CH123" s="25" t="e">
        <f t="shared" ca="1" si="361"/>
        <v>#NAME?</v>
      </c>
      <c r="CI123" s="25" t="e">
        <f t="shared" ca="1" si="339"/>
        <v>#NAME?</v>
      </c>
      <c r="CJ123" s="25">
        <f t="shared" si="340"/>
        <v>0.20327176773430522</v>
      </c>
      <c r="CM123" s="25">
        <f t="shared" si="362"/>
        <v>0.15432884882108183</v>
      </c>
      <c r="CN123" s="25">
        <f t="shared" si="363"/>
        <v>0.18215907338883749</v>
      </c>
      <c r="CO123" s="25">
        <f t="shared" si="364"/>
        <v>0.18119020405720784</v>
      </c>
      <c r="CP123" s="25">
        <f t="shared" si="365"/>
        <v>0.19710096436818039</v>
      </c>
      <c r="CQ123" s="25" t="e">
        <f t="shared" ca="1" si="366"/>
        <v>#NAME?</v>
      </c>
      <c r="CR123" s="25" t="e">
        <f t="shared" ca="1" si="367"/>
        <v>#NAME?</v>
      </c>
      <c r="CS123" s="25" t="e">
        <f t="shared" ca="1" si="368"/>
        <v>#NAME?</v>
      </c>
      <c r="CT123" s="15" t="e">
        <f t="shared" ca="1" si="369"/>
        <v>#NAME?</v>
      </c>
      <c r="CU123" s="25">
        <f>_xll.BDH($C123,"RETURN_ON_INV_CAPITAL","FY 2019","FY 2019","Currency=USD","Period=FY","BEST_FPERIOD_OVERRIDE=FY","FILING_STATUS=MR","FA_ADJUSTED=GAAP","Sort=A","Dates=H","DateFormat=P","Fill=—","Direction=H","UseDPDF=Y")/100</f>
        <v>0.248219</v>
      </c>
      <c r="CV123" s="25">
        <f>_xll.BDH($C123,"RETURN_ON_INV_CAPITAL","FY 2020","FY 2020","Currency=USD","Period=FY","BEST_FPERIOD_OVERRIDE=FY","FILING_STATUS=MR","FA_ADJUSTED=GAAP","Sort=A","Dates=H","DateFormat=P","Fill=—","Direction=H","UseDPDF=Y")/100</f>
        <v>0.41654800000000003</v>
      </c>
      <c r="CW123" s="25">
        <f>_xll.BDH($C123,"RETURN_ON_INV_CAPITAL","FY 2021","FY 2021","Currency=USD","Period=FY","BEST_FPERIOD_OVERRIDE=FY","FILING_STATUS=MR","FA_ADJUSTED=GAAP","Sort=A","Dates=H","DateFormat=P","Fill=—","Direction=H","UseDPDF=Y")/100</f>
        <v>0.45397199999999999</v>
      </c>
      <c r="CX123" s="25" t="e">
        <f>_xll.BDH(C123,"RETURN_COM_EQY","FY 2022","FY 2022","Currency=USD","Period=FY","BEST_FPERIOD_OVERRIDE=FY","FILING_STATUS=MR","FA_ADJUSTED=GAAP","Sort=A","Dates=H","DateFormat=P","Fill=—","Direction=H","UseDPDF=Y")/100</f>
        <v>#VALUE!</v>
      </c>
      <c r="CZ123" s="15">
        <f>_xll.BDH($C123,"RETURN_COM_EQY","FY 2019","FY 2019","Currency=USD","Period=FY","BEST_FPERIOD_OVERRIDE=FY","FILING_STATUS=MR","FA_ADJUSTED=GAAP","Sort=A","Dates=H","DateFormat=P","Fill=—","Direction=H","UseDPDF=Y")/100</f>
        <v>0.28198600000000001</v>
      </c>
      <c r="DA123" s="15">
        <f>_xll.BDH($C123,"RETURN_COM_EQY","FY 2020","FY 2020","Currency=USD","Period=FY","BEST_FPERIOD_OVERRIDE=FY","FILING_STATUS=MR","FA_ADJUSTED=GAAP","Sort=A","Dates=H","DateFormat=P","Fill=—","Direction=H","UseDPDF=Y")/100</f>
        <v>0.44441400000000003</v>
      </c>
      <c r="DB123" s="15">
        <f>_xll.BDH($C123,"RETURN_COM_EQY","FY 2021","FY 2021","Currency=USD","Period=FY","BEST_FPERIOD_OVERRIDE=FY","FILING_STATUS=MR","FA_ADJUSTED=GAAP","Sort=A","Dates=H","DateFormat=P","Fill=—","Direction=H","UseDPDF=Y")/100</f>
        <v>0.741039</v>
      </c>
      <c r="DC123" s="25" t="str">
        <f>_xll.BDH(C123,"RETURN_COM_EQY","FY 2022","FY 2022","Currency=USD","Period=FY","BEST_FPERIOD_OVERRIDE=FY","FILING_STATUS=MR","FA_ADJUSTED=GAAP","Sort=A","Dates=H","DateFormat=P","Fill=—","Direction=H","UseDPDF=Y")</f>
        <v>—</v>
      </c>
      <c r="DD123" s="15" t="e">
        <f ca="1">(_xll.BDP(C123,"BEST_ROE","best_fperiod_override=23Y"))/100</f>
        <v>#NAME?</v>
      </c>
      <c r="DF123" s="25" t="e">
        <f ca="1">(_xll.BDP($C123,"BEST_DIV_YLD","best_fperiod_override=19Y"))/100</f>
        <v>#NAME?</v>
      </c>
      <c r="DG123" s="25" t="e">
        <f ca="1">(_xll.BDP($C123,"BEST_DIV_YLD","best_fperiod_override=20Y"))/100</f>
        <v>#NAME?</v>
      </c>
      <c r="DH123" s="25" t="e">
        <f ca="1">(_xll.BDP($C123,"BEST_DIV_YLD","best_fperiod_override=21Y"))/100</f>
        <v>#NAME?</v>
      </c>
      <c r="DI123" s="25" t="e">
        <f ca="1">(_xll.BDP($C123,"BEST_DIV_YLD","best_fperiod_override=22Y"))/100</f>
        <v>#NAME?</v>
      </c>
      <c r="DJ123" s="25" t="e">
        <f ca="1">(_xll.BDP($C123,"BEST_DIV_YLD","best_fperiod_override=23Y"))/100</f>
        <v>#NAME?</v>
      </c>
      <c r="DL123" s="48" t="e" cm="1">
        <f t="array" aca="1" ref="DL123" ca="1">_xll.BDP($C123,$DL$12)/1000</f>
        <v>#NAME?</v>
      </c>
      <c r="DM123" s="48" t="e" cm="1">
        <f t="array" aca="1" ref="DM123" ca="1">_xll.BDP($C123,$DL$13)*1000</f>
        <v>#NAME?</v>
      </c>
      <c r="DN123" s="48" t="e">
        <f t="shared" ca="1" si="341"/>
        <v>#NAME?</v>
      </c>
      <c r="DO123" s="48" t="e" cm="1">
        <f t="array" aca="1" ref="DO123" ca="1">_xll.BDP($C123,$DL$15)*1000</f>
        <v>#NAME?</v>
      </c>
      <c r="DQ123" s="15" t="e" cm="1">
        <f t="array" aca="1" ref="DQ123" ca="1">_xll.BDP(C123,"WACC")</f>
        <v>#NAME?</v>
      </c>
      <c r="DR123" s="15" t="e" cm="1">
        <f t="array" aca="1" ref="DR123" ca="1">_xll.BDP(C123,"WACC_COST_EQUITY")</f>
        <v>#NAME?</v>
      </c>
      <c r="DS123" s="15" t="e" cm="1">
        <f t="array" aca="1" ref="DS123" ca="1">_xll.BDP(C123,"WACC_COST_EQUITY")</f>
        <v>#NAME?</v>
      </c>
      <c r="DU123" s="15" t="e" cm="1">
        <f t="array" aca="1" ref="DU123" ca="1">_xll.BDP(C123,"BEST_PE_RATIO")</f>
        <v>#NAME?</v>
      </c>
      <c r="DV123" s="15" t="e" cm="1">
        <f t="array" aca="1" ref="DV123" ca="1">_xll.BDP(C123,"FIVE_YR_AVG_PRICE_EARNINGS")</f>
        <v>#NAME?</v>
      </c>
      <c r="DW123" s="15" t="e" cm="1">
        <f t="array" aca="1" ref="DW123" ca="1">_xll.BDP(C123,"10_YEAR_MOVING_AVERAGE_PE")</f>
        <v>#NAME?</v>
      </c>
      <c r="DY123" s="15" t="e" cm="1">
        <f t="array" aca="1" ref="DY123" ca="1">_xll.BDP(C123,"BEST_CUR_EV_TO_EBITDA")</f>
        <v>#NAME?</v>
      </c>
      <c r="DZ123" s="15" t="e" cm="1">
        <f t="array" aca="1" ref="DZ123" ca="1">_xll.BDP(C123,"FIVE_YEAR_AVG_EV_TO_T12_EBITDA")</f>
        <v>#NAME?</v>
      </c>
      <c r="EB123" s="15" t="e" cm="1">
        <f t="array" aca="1" ref="EB123" ca="1">_xll.BDP(C123,"BEST_PX_BPS_RATIO")</f>
        <v>#NAME?</v>
      </c>
      <c r="EC123" s="15" t="e" cm="1">
        <f t="array" aca="1" ref="EC123" ca="1">_xll.BDP(C123,"FIVE_YEAR_AVG_PRICE_BOOK")</f>
        <v>#NAME?</v>
      </c>
      <c r="ED123" s="15" t="e" cm="1">
        <f t="array" aca="1" ref="ED123" ca="1">_xll.BDP(C123,"EV_TO_T12M_SALES")</f>
        <v>#NAME?</v>
      </c>
      <c r="EE123" s="15" t="e" cm="1">
        <f t="array" aca="1" ref="EE123" ca="1">_xll.BDP(C123,"AVERAGE_EV_TO_T12M_SALES")</f>
        <v>#NAME?</v>
      </c>
      <c r="EF123" s="15" t="e">
        <f ca="1">_xll.BDP(C123,"BEST_CURRENT_EV_BEST_SALES","best_fperiod_override=23Y")</f>
        <v>#NAME?</v>
      </c>
      <c r="EH123" s="15" t="e" cm="1">
        <f t="array" aca="1" ref="EH123" ca="1">_xll.BDP(C123,"CF_FREE_CASH_FLOW")</f>
        <v>#NAME?</v>
      </c>
      <c r="EI123" s="15" t="e" cm="1">
        <f t="array" aca="1" ref="EI123" ca="1">_xll.BDP(C123,"FREE_CASH_FLOW_YIELD")/100</f>
        <v>#NAME?</v>
      </c>
      <c r="EJ123" s="15" t="e" cm="1">
        <f t="array" aca="1" ref="EJ123" ca="1">_xll.BDP(C123,"TRAIL_12M_FREE_CASH_FLOW_PER_SH")</f>
        <v>#NAME?</v>
      </c>
      <c r="EL123" s="15" t="e" cm="1">
        <f t="array" aca="1" ref="EL123" ca="1">_xll.BDP(C123,"CF_CASH_FROM_OPER")</f>
        <v>#NAME?</v>
      </c>
      <c r="EM123" s="15" t="e" cm="1">
        <f t="array" aca="1" ref="EM123" ca="1">_xll.BDP(C123,"CF_CASH_FROM_INV_ACT")</f>
        <v>#NAME?</v>
      </c>
      <c r="EN123" s="15" t="e" cm="1">
        <f t="array" aca="1" ref="EN123" ca="1">_xll.BDP(C123,"CF_CASH_FROM_FNC_ACT")</f>
        <v>#NAME?</v>
      </c>
      <c r="EP123" s="15" t="e" cm="1">
        <f t="array" aca="1" ref="EP123" ca="1">_xll.BDP(C123,"TOT_ANALYST_REC")</f>
        <v>#NAME?</v>
      </c>
      <c r="EQ123" s="15" t="e" cm="1">
        <f t="array" aca="1" ref="EQ123" ca="1">_xll.BDP(C123,"TOT_BUY_REC")</f>
        <v>#NAME?</v>
      </c>
      <c r="ER123" s="15" t="e" cm="1">
        <f t="array" aca="1" ref="ER123" ca="1">_xll.BDP(C123,"TOT_HOLD_REC")</f>
        <v>#NAME?</v>
      </c>
      <c r="ES123" s="15" t="e" cm="1">
        <f t="array" aca="1" ref="ES123" ca="1">_xll.BDP(C123,"TOT_SELL_REC")</f>
        <v>#NAME?</v>
      </c>
      <c r="ET123" s="15" t="e" cm="1">
        <f t="array" aca="1" ref="ET123" ca="1">_xll.BDP(C123,"EQY_REC_CONS")</f>
        <v>#NAME?</v>
      </c>
      <c r="EV123" s="15" t="e" cm="1">
        <f t="array" aca="1" ref="EV123" ca="1">_xll.BDP(C123,"BEST_TARGET_HI")</f>
        <v>#NAME?</v>
      </c>
      <c r="EW123" s="15" t="e" cm="1">
        <f t="array" aca="1" ref="EW123" ca="1">_xll.BDP(C123,"BEST_TARGET_LO")</f>
        <v>#NAME?</v>
      </c>
      <c r="EX123" s="15" t="e" cm="1">
        <f t="array" aca="1" ref="EX123" ca="1">_xll.BDP(C123,"BEST_TARGET_MEDIAN")</f>
        <v>#NAME?</v>
      </c>
      <c r="EZ123" s="15" t="e" cm="1">
        <f t="array" aca="1" ref="EZ123" ca="1">_xll.BDP(C123,"BEST_TARGET_1WK_CHG")</f>
        <v>#NAME?</v>
      </c>
      <c r="FA123" s="15" t="e" cm="1">
        <f t="array" aca="1" ref="FA123" ca="1">_xll.BDP(C123,"BEST_TARGET_4WK_CHG")</f>
        <v>#NAME?</v>
      </c>
      <c r="FB123" s="15" t="e" cm="1">
        <f t="array" aca="1" ref="FB123" ca="1">_xll.BDP(C123,"BEST_TARGET_3MO_CHG")</f>
        <v>#NAME?</v>
      </c>
      <c r="FC123" s="15" t="e" cm="1">
        <f t="array" aca="1" ref="FC123" ca="1">_xll.BDP(C123,"BEST_TARGET_6MO_CHG")</f>
        <v>#NAME?</v>
      </c>
      <c r="FE123" s="15" t="e" cm="1">
        <f t="array" aca="1" ref="FE123" ca="1">_xll.BDP(C123,"ANNOUNCEMENT_DT")</f>
        <v>#NAME?</v>
      </c>
      <c r="FF123" s="15" t="e" cm="1">
        <f t="array" aca="1" ref="FF123" ca="1">_xll.BDP(C123,"EXPECTED_REPORT_DT")</f>
        <v>#NAME?</v>
      </c>
      <c r="FG123" s="15" t="e" cm="1">
        <f t="array" aca="1" ref="FG123" ca="1">_xll.BDP(C123,"EARNINGS_RELATED_IMPLIED_MOVE")</f>
        <v>#NAME?</v>
      </c>
      <c r="FI123" s="15" t="e" cm="1">
        <f t="array" aca="1" ref="FI123" ca="1">_xll.BDP(C123,"SALES_SURPRISE_LAST_QTR")</f>
        <v>#NAME?</v>
      </c>
      <c r="FJ123" s="15" t="e" cm="1">
        <f t="array" aca="1" ref="FJ123" ca="1">_xll.BDP(C123,"EPS_SURPRISE_LAST_QTR")</f>
        <v>#NAME?</v>
      </c>
      <c r="FL123" s="15" t="e">
        <f ca="1">(_xll.BDP(C123,"VOLUME_AVG_5D"))/1000</f>
        <v>#NAME?</v>
      </c>
      <c r="FM123" s="15" t="e">
        <f ca="1">(_xll.BDP(C123,"VOLUME_AVG_3M"))/1000</f>
        <v>#NAME?</v>
      </c>
      <c r="FN123" s="15" t="e">
        <f ca="1">(_xll.BDP(C123,"VOLUME_AVG_6M"))/1000</f>
        <v>#NAME?</v>
      </c>
      <c r="FP123" s="15" t="e" cm="1">
        <f t="array" aca="1" ref="FP123" ca="1">_xll.BDP(C123,"CIE_DES")</f>
        <v>#NAME?</v>
      </c>
      <c r="FQ123" s="15" t="s">
        <v>948</v>
      </c>
      <c r="FS123" s="15" t="e" cm="1">
        <f t="array" aca="1" ref="FS123" ca="1">_xll.BDP(C123,"HIGH_52WEEK")</f>
        <v>#NAME?</v>
      </c>
      <c r="FT123" s="15" t="e" cm="1">
        <f t="array" aca="1" ref="FT123" ca="1">_xll.BDP(C123,"LOW_52WEEK")</f>
        <v>#NAME?</v>
      </c>
      <c r="FV123" s="15" t="e" cm="1">
        <f t="array" aca="1" ref="FV123" ca="1">_xll.BDP(C123,"CHG_PCT_WTD")</f>
        <v>#NAME?</v>
      </c>
      <c r="FW123" s="15" t="e" cm="1">
        <f t="array" aca="1" ref="FW123" ca="1">_xll.BDP(C123,"CHG_PCT_MTD")</f>
        <v>#NAME?</v>
      </c>
      <c r="FX123" s="15" t="e" cm="1">
        <f t="array" aca="1" ref="FX123" ca="1">_xll.BDP(C123,"CHG_PCT_YTD")</f>
        <v>#NAME?</v>
      </c>
      <c r="FY123" s="15" t="e" cm="1">
        <f t="array" aca="1" ref="FY123" ca="1">_xll.BDP(C123,"CHG_PCT_1YR")</f>
        <v>#NAME?</v>
      </c>
      <c r="GA123" s="15" t="e">
        <f ca="1">_xll.BDP($C123,"BEST_NET_DEBT","best_fperiod_override=19Y")</f>
        <v>#NAME?</v>
      </c>
      <c r="GB123" s="15" t="e">
        <f ca="1">_xll.BDP($C123,"BEST_NET_DEBT","best_fperiod_override=20Y")</f>
        <v>#NAME?</v>
      </c>
      <c r="GC123" s="15" t="e">
        <f ca="1">_xll.BDP($C123,"BEST_NET_DEBT","best_fperiod_override=21Y")</f>
        <v>#NAME?</v>
      </c>
      <c r="GD123" s="15" t="e">
        <f ca="1">_xll.BDP($C123,"BEST_NET_DEBT","best_fperiod_override=22Y")</f>
        <v>#NAME?</v>
      </c>
      <c r="GE123" s="15" t="e">
        <f ca="1">_xll.BDP($C123,"BEST_NET_DEBT","best_fperiod_override=23Y")</f>
        <v>#NAME?</v>
      </c>
      <c r="GG123" s="15" t="e">
        <f t="shared" ca="1" si="342"/>
        <v>#NAME?</v>
      </c>
      <c r="GH123" s="15" t="e">
        <f t="shared" ca="1" si="343"/>
        <v>#NAME?</v>
      </c>
      <c r="GI123" s="15" t="e">
        <f t="shared" ca="1" si="344"/>
        <v>#NAME?</v>
      </c>
      <c r="GJ123" s="15" t="e">
        <f t="shared" ca="1" si="345"/>
        <v>#NAME?</v>
      </c>
      <c r="GK123" s="15" t="e">
        <f t="shared" ca="1" si="346"/>
        <v>#NAME?</v>
      </c>
      <c r="GM123" s="15" t="e" cm="1">
        <f t="array" aca="1" ref="GM123" ca="1">_xll.BDP(C123,"NET_DEBT_TO_EBITDA")</f>
        <v>#NAME?</v>
      </c>
      <c r="GN123" s="15" t="e" cm="1">
        <f t="array" aca="1" ref="GN123" ca="1">_xll.BDP(C123,"EBIT_TO_INT_EXP")</f>
        <v>#NAME?</v>
      </c>
      <c r="GO123" s="15" t="e" cm="1">
        <f t="array" aca="1" ref="GO123" ca="1">_xll.BDP(C123,"TOT_DEBT_TO_TOT_EQY")</f>
        <v>#NAME?</v>
      </c>
      <c r="GP123" s="15" t="e" cm="1">
        <f t="array" aca="1" ref="GP123" ca="1">_xll.BDP(C123,"TOT_DEBT_TO_TOT_ASSET")</f>
        <v>#NAME?</v>
      </c>
      <c r="GQ123" s="15" t="e" cm="1">
        <f t="array" aca="1" ref="GQ123" ca="1">_xll.BDP(C123,"ALTMAN_Z_SCORE")</f>
        <v>#NAME?</v>
      </c>
      <c r="GR123" s="15" t="e" cm="1">
        <f t="array" aca="1" ref="GR123" ca="1">_xll.BDP(C123,"CASH_%_CURRENT_MARKET_CAP")</f>
        <v>#NAME?</v>
      </c>
      <c r="GS123" s="15" t="e" cm="1">
        <f t="array" aca="1" ref="GS123" ca="1">_xll.BDP(C123,"CASH_TO_TOT_ASSET")</f>
        <v>#NAME?</v>
      </c>
      <c r="GU123" s="15" t="e" cm="1">
        <f t="array" aca="1" ref="GU123" ca="1">_xll.BDP(C123,"BOARD_SIZE")</f>
        <v>#NAME?</v>
      </c>
      <c r="GV123" s="15" t="e" cm="1">
        <f t="array" aca="1" ref="GV123" ca="1">_xll.BDP(C123,"PCT_INDEPENDENT_DIRECTORS")</f>
        <v>#NAME?</v>
      </c>
      <c r="GW123" s="15" t="e" cm="1">
        <f t="array" aca="1" ref="GW123" ca="1">_xll.BDP(C123,"BOARD_MEETING_ATTENDANCE_PCT")</f>
        <v>#NAME?</v>
      </c>
      <c r="GX123" s="15" t="e" cm="1">
        <f t="array" aca="1" ref="GX123" ca="1">_xll.BDP(C123,"BOARD_MEETINGS_PER_YR")</f>
        <v>#NAME?</v>
      </c>
      <c r="GY123" s="15" t="e" cm="1">
        <f t="array" aca="1" ref="GY123" ca="1">_xll.BDP(C123,"NUMBER_OF_WOMEN_ON_BOARD")</f>
        <v>#NAME?</v>
      </c>
      <c r="GZ123" s="15" t="e" cm="1">
        <f t="array" aca="1" ref="GZ123" ca="1">_xll.BDP(C123,"BOARD_AVERAGE_TENURE")</f>
        <v>#NAME?</v>
      </c>
      <c r="HA123" s="15" t="e" cm="1">
        <f t="array" aca="1" ref="HA123" ca="1">_xll.BDP(C123,"BOARD_AVERAGE_AGE")</f>
        <v>#NAME?</v>
      </c>
      <c r="HC123" s="15" t="e" cm="1">
        <f t="array" aca="1" ref="HC123" ca="1">_xll.BDP(C123,"TOT_COMP_AW_TO_CEO_&amp;_EQUIV")</f>
        <v>#NAME?</v>
      </c>
      <c r="HD123" s="15" t="e" cm="1">
        <f t="array" aca="1" ref="HD123" ca="1">_xll.BDP(C123,"TOT_COMPENSATION_AW_TO_EXECS")</f>
        <v>#NAME?</v>
      </c>
      <c r="HE123" s="15" t="e" cm="1">
        <f t="array" aca="1" ref="HE123" ca="1">_xll.BDP(C123,"CF_STOCK_BASED_COMPENSATION")</f>
        <v>#NAME?</v>
      </c>
      <c r="HF123" s="15" t="e" cm="1">
        <f t="array" aca="1" ref="HF123" ca="1">_xll.BDP(C123,"AVERAGE_BOD_TOTAL_COMPENSATION")</f>
        <v>#NAME?</v>
      </c>
      <c r="HH123" s="15" t="e" cm="1">
        <f t="array" aca="1" ref="HH123" ca="1">_xll.BDP(C123,"ISS_QUALITYSCORE")</f>
        <v>#NAME?</v>
      </c>
      <c r="HK123" s="15" t="e" cm="1">
        <f t="array" aca="1" ref="HK123" ca="1">_xll.BDP(C123,"EQY_SH_OUT")</f>
        <v>#NAME?</v>
      </c>
      <c r="HL123" s="15" t="e">
        <f t="shared" ca="1" si="347"/>
        <v>#NAME?</v>
      </c>
      <c r="HN123" s="15">
        <v>8.5</v>
      </c>
      <c r="HO123" s="15">
        <v>2</v>
      </c>
      <c r="HP123" s="39" t="e">
        <f t="shared" ca="1" si="348"/>
        <v>#NAME?</v>
      </c>
      <c r="HQ123" s="15" t="e">
        <f t="shared" ca="1" si="349"/>
        <v>#NAME?</v>
      </c>
      <c r="HS123" s="15" t="e">
        <f t="shared" ca="1" si="370"/>
        <v>#NAME?</v>
      </c>
      <c r="HU123" s="15" t="e">
        <f t="shared" ca="1" si="350"/>
        <v>#NAME?</v>
      </c>
      <c r="HW123" s="15" t="e">
        <f t="shared" ca="1" si="371"/>
        <v>#NAME?</v>
      </c>
      <c r="HY123" s="39" t="e">
        <f t="shared" ca="1" si="351"/>
        <v>#NAME?</v>
      </c>
      <c r="IA123" s="15" t="e">
        <f t="shared" ca="1" si="352"/>
        <v>#NAME?</v>
      </c>
      <c r="IB123" s="15" t="e">
        <f t="shared" ca="1" si="353"/>
        <v>#NAME?</v>
      </c>
      <c r="IC123" s="15" t="e">
        <f t="shared" ca="1" si="354"/>
        <v>#NAME?</v>
      </c>
      <c r="ID123" s="15" t="e">
        <f t="shared" ca="1" si="355"/>
        <v>#NAME?</v>
      </c>
      <c r="IE123" s="39" t="e">
        <f t="shared" ca="1" si="356"/>
        <v>#NAME?</v>
      </c>
      <c r="IF123" s="39">
        <f t="shared" si="357"/>
        <v>20.327176773430523</v>
      </c>
      <c r="IG123" s="39" t="e">
        <f t="shared" ca="1" si="358"/>
        <v>#NAME?</v>
      </c>
      <c r="II123" s="15">
        <f t="shared" si="372"/>
        <v>104</v>
      </c>
    </row>
    <row r="124" spans="1:243">
      <c r="A124" s="15">
        <f t="shared" si="373"/>
        <v>104</v>
      </c>
      <c r="B124" s="15" t="s">
        <v>212</v>
      </c>
      <c r="C124" s="15" t="s">
        <v>588</v>
      </c>
      <c r="D124" s="15" t="s">
        <v>211</v>
      </c>
      <c r="E124" s="15" t="str">
        <f t="shared" si="306"/>
        <v>FCXO34</v>
      </c>
      <c r="F124" s="15">
        <f t="shared" si="307"/>
        <v>104</v>
      </c>
      <c r="G124" s="15" t="str">
        <f t="shared" si="308"/>
        <v>Freeport-McMoRan Inc</v>
      </c>
      <c r="H124" s="24">
        <v>1.6195399999999998E-3</v>
      </c>
      <c r="I124" s="15" t="e" cm="1">
        <f t="array" aca="1" ref="I124" ca="1">_xll.BDP(C124,"GICS_SECTOR_NAME")</f>
        <v>#NAME?</v>
      </c>
      <c r="J124" s="15" t="e">
        <f t="shared" ca="1" si="309"/>
        <v>#NAME?</v>
      </c>
      <c r="K124" s="46" t="e" cm="1">
        <f t="array" aca="1" ref="K124" ca="1">_xll.BDP(C124,"BEST_PE_RATIO")</f>
        <v>#NAME?</v>
      </c>
      <c r="L124" s="46" t="e" cm="1">
        <f t="array" aca="1" ref="L124" ca="1">_xll.BDP(C124,"px_last")</f>
        <v>#NAME?</v>
      </c>
      <c r="M124" s="15" t="e" cm="1">
        <f t="array" aca="1" ref="M124" ca="1">_xll.BDP(C124,"COUNTRY_FULL_NAME")</f>
        <v>#NAME?</v>
      </c>
      <c r="N124" s="15" t="e" cm="1">
        <f t="array" aca="1" ref="N124" ca="1">_xll.BDP(C124,"px_last")</f>
        <v>#NAME?</v>
      </c>
      <c r="O124" s="15" t="e" cm="1">
        <f t="array" aca="1" ref="O124" ca="1">_xll.BDP(C124,"CRNCY")</f>
        <v>#NAME?</v>
      </c>
      <c r="Q124" s="15" t="e" cm="1">
        <f t="array" aca="1" ref="Q124" ca="1">_xll.BDP(C124,"GICS_SECTOR_NAME")</f>
        <v>#NAME?</v>
      </c>
      <c r="R124" s="15" t="e" cm="1">
        <f t="array" aca="1" ref="R124" ca="1">_xll.BDP(C124,"GICS_INDUSTRY_NAME")</f>
        <v>#NAME?</v>
      </c>
      <c r="S124" s="15" t="e" cm="1">
        <f t="array" aca="1" ref="S124" ca="1">_xll.BDP(C124,"GICS_INDUSTRY_GROUP_NAME")</f>
        <v>#NAME?</v>
      </c>
      <c r="T124" s="15" t="e" cm="1">
        <f t="array" aca="1" ref="T124" ca="1">_xll.BDP(C124,"GICS_SUB_INDUSTRY_NAME")</f>
        <v>#NAME?</v>
      </c>
      <c r="U124" s="15" t="s">
        <v>1521</v>
      </c>
      <c r="V124" s="15">
        <f>_xll.BDH(C124,"SALES_REV_TURN","FY 2009","FY 2009","Currency=USD","Period=FY","BEST_FPERIOD_OVERRIDE=FY","FILING_STATUS=MR","SCALING_FORMAT=MLN","FA_ADJUSTED=Adjusted","Sort=A","Dates=H","DateFormat=P","Fill=—","Direction=H","UseDPDF=Y")</f>
        <v>15040</v>
      </c>
      <c r="W124" s="15">
        <f>_xll.BDH(C124,"SALES_REV_TURN","FY 2019","FY 2019","Currency=USD","Period=FY","BEST_FPERIOD_OVERRIDE=FY","FILING_STATUS=MR","SCALING_FORMAT=MLN","FA_ADJUSTED=Adjusted","Sort=A","Dates=H","DateFormat=P","Fill=—","Direction=H","UseDPDF=Y")</f>
        <v>14402</v>
      </c>
      <c r="X124" s="15">
        <f>_xll.BDH(C124,"SALES_REV_TURN","FY 2020","FY 2020","Currency=USD","Period=FY","BEST_FPERIOD_OVERRIDE=FY","FILING_STATUS=MR","SCALING_FORMAT=MLN","FA_ADJUSTED=Adjusted","Sort=A","Dates=H","DateFormat=P","Fill=—","Direction=H","UseDPDF=Y")</f>
        <v>14198</v>
      </c>
      <c r="Y124" s="15">
        <f>_xll.BDH(C124,"SALES_REV_TURN","FY 2021","FY 2021","Currency=USD","Period=FY","BEST_FPERIOD_OVERRIDE=FY","FILING_STATUS=MR","SCALING_FORMAT=MLN","FA_ADJUSTED=Adjusted","Sort=A","Dates=H","DateFormat=P","Fill=—","Direction=H","UseDPDF=Y")</f>
        <v>22845</v>
      </c>
      <c r="Z124" s="15">
        <f>_xll.BDH(C124,"SALES_REV_TURN","FY 2022","FY 2022","Currency=USD","Period=FY","BEST_FPERIOD_OVERRIDE=FY","FILING_STATUS=MR","SCALING_FORMAT=MLN","FA_ADJUSTED=Adjusted","Sort=A","Dates=H","DateFormat=P","Fill=—","Direction=H","UseDPDF=Y")</f>
        <v>22780</v>
      </c>
      <c r="AA124" s="15" t="e">
        <f ca="1">+_xll.BDP($C124,AA$15,"BEST_FPERIOD_OVERRIDE="&amp;AA$16)</f>
        <v>#NAME?</v>
      </c>
      <c r="AB124" s="15" t="e">
        <f ca="1">+_xll.BDP($C124,AB$15,"BEST_FPERIOD_OVERRIDE="&amp;AB$16)</f>
        <v>#NAME?</v>
      </c>
      <c r="AC124" s="15" t="e">
        <f ca="1">+_xll.BDP($C124,AC$15,"BEST_FPERIOD_OVERRIDE="&amp;AC$16)</f>
        <v>#NAME?</v>
      </c>
      <c r="AD124" s="15" t="e">
        <f ca="1">+_xll.BDP($C124,AD$15,"BEST_FPERIOD_OVERRIDE="&amp;AD$16)</f>
        <v>#NAME?</v>
      </c>
      <c r="AF124" s="25">
        <f t="shared" si="310"/>
        <v>-1.4164699347312903E-2</v>
      </c>
      <c r="AG124" s="25">
        <f t="shared" si="311"/>
        <v>0.60902944076630505</v>
      </c>
      <c r="AH124" s="25">
        <f t="shared" si="312"/>
        <v>-2.8452615451959318E-3</v>
      </c>
      <c r="AI124" s="25" t="e">
        <f t="shared" ca="1" si="313"/>
        <v>#NAME?</v>
      </c>
      <c r="AJ124" s="25" t="e">
        <f t="shared" ca="1" si="314"/>
        <v>#NAME?</v>
      </c>
      <c r="AK124" s="25" t="e">
        <f t="shared" ca="1" si="315"/>
        <v>#NAME?</v>
      </c>
      <c r="AL124" s="25" t="e">
        <f t="shared" ca="1" si="359"/>
        <v>#NAME?</v>
      </c>
      <c r="AM124" s="25" t="e">
        <f t="shared" ca="1" si="316"/>
        <v>#NAME?</v>
      </c>
      <c r="AN124" s="25">
        <f t="shared" si="317"/>
        <v>-4.3252423492040615E-3</v>
      </c>
      <c r="AP124" s="15">
        <f>_xll.BDH(C124,"EBITDA","FY 2009","FY 2009","Currency=USD","Period=FY","BEST_FPERIOD_OVERRIDE=FY","FILING_STATUS=MR","SCALING_FORMAT=MLN","FA_ADJUSTED=Adjusted","Sort=A","Dates=H","DateFormat=P","Fill=—","Direction=H","UseDPDF=Y")</f>
        <v>7749</v>
      </c>
      <c r="AQ124" s="15">
        <f>_xll.BDH(C124,"EBITDA","FY 2019","FY 2019","Currency=USD","Period=FY","BEST_FPERIOD_OVERRIDE=FY","FILING_STATUS=MR","SCALING_FORMAT=MLN","FA_ADJUSTED=Adjusted","Sort=A","Dates=H","DateFormat=P","Fill=—","Direction=H","UseDPDF=Y")</f>
        <v>2849</v>
      </c>
      <c r="AR124" s="15">
        <f>_xll.BDH(C124,"EBITDA","FY 2020","FY 2020","Currency=USD","Period=FY","BEST_FPERIOD_OVERRIDE=FY","FILING_STATUS=MR","SCALING_FORMAT=MLN","FA_ADJUSTED=Adjusted","Sort=A","Dates=H","DateFormat=P","Fill=—","Direction=H","UseDPDF=Y")</f>
        <v>4032</v>
      </c>
      <c r="AS124" s="15">
        <f>_xll.BDH(C124,"EBITDA","FY 2021","FY 2021","Currency=USD","Period=FY","BEST_FPERIOD_OVERRIDE=FY","FILING_STATUS=MR","SCALING_FORMAT=MLN","FA_ADJUSTED=Adjusted","Sort=A","Dates=H","DateFormat=P","Fill=—","Direction=H","UseDPDF=Y")</f>
        <v>10488</v>
      </c>
      <c r="AT124" s="15">
        <f>_xll.BDH(C124,"EBITDA","FY 2022","FY 2022","Currency=USD","Period=FY","BEST_FPERIOD_OVERRIDE=FY","FILING_STATUS=MR","SCALING_FORMAT=MLN","FA_ADJUSTED=Adjusted","Sort=A","Dates=H","DateFormat=P","Fill=—","Direction=H","UseDPDF=Y")</f>
        <v>9150</v>
      </c>
      <c r="AU124" s="15" t="e">
        <f ca="1">+_xll.BDP($C124,AU$15,"BEST_FPERIOD_OVERRIDE="&amp;AU$16)</f>
        <v>#NAME?</v>
      </c>
      <c r="AV124" s="15" t="e">
        <f ca="1">+_xll.BDP($C124,AV$15,"BEST_FPERIOD_OVERRIDE="&amp;AV$16)</f>
        <v>#NAME?</v>
      </c>
      <c r="AW124" s="15" t="e">
        <f ca="1">+_xll.BDP($C124,AW$15,"BEST_FPERIOD_OVERRIDE="&amp;AW$16)</f>
        <v>#NAME?</v>
      </c>
      <c r="AX124" s="15" t="e">
        <f ca="1">+_xll.BDP($C124,AX$15,"BEST_FPERIOD_OVERRIDE="&amp;AX$16)</f>
        <v>#NAME?</v>
      </c>
      <c r="AZ124" s="25">
        <f t="shared" si="318"/>
        <v>0.41523341523341517</v>
      </c>
      <c r="BA124" s="25">
        <f t="shared" si="319"/>
        <v>1.6011904761904763</v>
      </c>
      <c r="BB124" s="25">
        <f t="shared" si="320"/>
        <v>-0.12757437070938216</v>
      </c>
      <c r="BC124" s="25" t="e">
        <f t="shared" ca="1" si="321"/>
        <v>#NAME?</v>
      </c>
      <c r="BD124" s="25" t="e">
        <f t="shared" ca="1" si="322"/>
        <v>#NAME?</v>
      </c>
      <c r="BE124" s="25" t="e">
        <f t="shared" ca="1" si="323"/>
        <v>#NAME?</v>
      </c>
      <c r="BF124" s="25" t="e">
        <f t="shared" ca="1" si="360"/>
        <v>#NAME?</v>
      </c>
      <c r="BG124" s="25" t="e">
        <f t="shared" ca="1" si="324"/>
        <v>#NAME?</v>
      </c>
      <c r="BH124" s="25">
        <f t="shared" si="325"/>
        <v>-9.5216485800172057E-2</v>
      </c>
      <c r="BJ124" s="25">
        <f t="shared" si="326"/>
        <v>0.19781974725732537</v>
      </c>
      <c r="BK124" s="25">
        <f t="shared" si="327"/>
        <v>0.28398365967037609</v>
      </c>
      <c r="BL124" s="25">
        <f t="shared" si="328"/>
        <v>0.45909389363099146</v>
      </c>
      <c r="BM124" s="25">
        <f t="shared" si="329"/>
        <v>0.40166812993854256</v>
      </c>
      <c r="BN124" s="25" t="e">
        <f t="shared" ca="1" si="330"/>
        <v>#NAME?</v>
      </c>
      <c r="BO124" s="25" t="e">
        <f t="shared" ca="1" si="331"/>
        <v>#NAME?</v>
      </c>
      <c r="BP124" s="25" t="e">
        <f t="shared" ca="1" si="331"/>
        <v>#NAME?</v>
      </c>
      <c r="BQ124" s="25" t="e">
        <f t="shared" ca="1" si="332"/>
        <v>#NAME?</v>
      </c>
      <c r="BR124" s="15">
        <f>_xll.BDH(C124,"EARN_FOR_COMMON","FY 2009","FY 2009","Currency=USD","Period=FY","BEST_FPERIOD_OVERRIDE=FY","FILING_STATUS=MR","SCALING_FORMAT=MLN","FA_ADJUSTED=Adjusted","Sort=A","Dates=H","DateFormat=P","Fill=—","Direction=H","UseDPDF=Y")</f>
        <v>2671.26</v>
      </c>
      <c r="BS124" s="15">
        <f>_xll.BDH(C124,"EARN_FOR_COMMON","FY 2019","FY 2019","Currency=USD","Period=FY","BEST_FPERIOD_OVERRIDE=FY","FILING_STATUS=MR","SCALING_FORMAT=MLN","FA_ADJUSTED=Adjusted","Sort=A","Dates=H","DateFormat=P","Fill=—","Direction=H","UseDPDF=Y")</f>
        <v>-109</v>
      </c>
      <c r="BT124" s="15">
        <f>_xll.BDH(C124,"EARN_FOR_COMMON","FY 2020","FY 2020","Currency=USD","Period=FY","BEST_FPERIOD_OVERRIDE=FY","FILING_STATUS=MR","SCALING_FORMAT=MLN","FA_ADJUSTED=Adjusted","Sort=A","Dates=H","DateFormat=P","Fill=—","Direction=H","UseDPDF=Y")</f>
        <v>697</v>
      </c>
      <c r="BU124" s="15">
        <f>_xll.BDH(C124,"EARN_FOR_COMMON","FY 2021","FY 2021","Currency=USD","Period=FY","BEST_FPERIOD_OVERRIDE=FY","FILING_STATUS=MR","SCALING_FORMAT=MLN","FA_ADJUSTED=Adjusted","Sort=A","Dates=H","DateFormat=P","Fill=—","Direction=H","UseDPDF=Y")</f>
        <v>4395</v>
      </c>
      <c r="BV124" s="15">
        <f>_xll.BDH(C124,"EARN_FOR_COMMON","FY 2022","FY 2022","Currency=USD","Period=FY","BEST_FPERIOD_OVERRIDE=FY","FILING_STATUS=MR","SCALING_FORMAT=MLN","FA_ADJUSTED=Adjusted","Sort=A","Dates=H","DateFormat=P","Fill=—","Direction=H","UseDPDF=Y")</f>
        <v>3465</v>
      </c>
      <c r="BW124" s="15" t="e">
        <f ca="1">+_xll.BDP($C124,BW$15,"BEST_FPERIOD_OVERRIDE="&amp;BW$16)</f>
        <v>#NAME?</v>
      </c>
      <c r="BX124" s="15" t="e">
        <f ca="1">+_xll.BDP($C124,BX$15,"BEST_FPERIOD_OVERRIDE="&amp;BX$16)</f>
        <v>#NAME?</v>
      </c>
      <c r="BY124" s="15" t="e">
        <f ca="1">+_xll.BDP($C124,BY$15,"BEST_FPERIOD_OVERRIDE="&amp;BY$16)</f>
        <v>#NAME?</v>
      </c>
      <c r="BZ124" s="15" t="e">
        <f ca="1">+_xll.BDP($C124,BZ$15,"BEST_FPERIOD_OVERRIDE="&amp;BZ$16)</f>
        <v>#NAME?</v>
      </c>
      <c r="CB124" s="25">
        <f t="shared" si="333"/>
        <v>-7.3944954128440363</v>
      </c>
      <c r="CC124" s="25">
        <f t="shared" si="334"/>
        <v>5.3055954088952655</v>
      </c>
      <c r="CD124" s="25">
        <f t="shared" si="335"/>
        <v>-0.21160409556313997</v>
      </c>
      <c r="CE124" s="25" t="e">
        <f t="shared" ca="1" si="336"/>
        <v>#NAME?</v>
      </c>
      <c r="CF124" s="25" t="e">
        <f t="shared" ca="1" si="337"/>
        <v>#NAME?</v>
      </c>
      <c r="CG124" s="25" t="e">
        <f t="shared" ca="1" si="338"/>
        <v>#NAME?</v>
      </c>
      <c r="CH124" s="25" t="e">
        <f t="shared" ca="1" si="361"/>
        <v>#NAME?</v>
      </c>
      <c r="CI124" s="25" t="e">
        <f t="shared" ca="1" si="339"/>
        <v>#NAME?</v>
      </c>
      <c r="CJ124" s="25" t="e">
        <f t="shared" si="340"/>
        <v>#NUM!</v>
      </c>
      <c r="CM124" s="25">
        <f t="shared" si="362"/>
        <v>-7.5683932787112898E-3</v>
      </c>
      <c r="CN124" s="25">
        <f t="shared" si="363"/>
        <v>4.9091421326947458E-2</v>
      </c>
      <c r="CO124" s="25">
        <f t="shared" si="364"/>
        <v>0.19238345370978333</v>
      </c>
      <c r="CP124" s="25">
        <f t="shared" si="365"/>
        <v>0.15210711150131695</v>
      </c>
      <c r="CQ124" s="25" t="e">
        <f t="shared" ca="1" si="366"/>
        <v>#NAME?</v>
      </c>
      <c r="CR124" s="25" t="e">
        <f t="shared" ca="1" si="367"/>
        <v>#NAME?</v>
      </c>
      <c r="CS124" s="25" t="e">
        <f t="shared" ca="1" si="368"/>
        <v>#NAME?</v>
      </c>
      <c r="CT124" s="15" t="e">
        <f t="shared" ca="1" si="369"/>
        <v>#NAME?</v>
      </c>
      <c r="CU124" s="25">
        <f>_xll.BDH($C124,"RETURN_ON_INV_CAPITAL","FY 2019","FY 2019","Currency=USD","Period=FY","BEST_FPERIOD_OVERRIDE=FY","FILING_STATUS=MR","FA_ADJUSTED=GAAP","Sort=A","Dates=H","DateFormat=P","Fill=—","Direction=H","UseDPDF=Y")/100</f>
        <v>-2.0323000000000001E-2</v>
      </c>
      <c r="CV124" s="25">
        <f>_xll.BDH($C124,"RETURN_ON_INV_CAPITAL","FY 2020","FY 2020","Currency=USD","Period=FY","BEST_FPERIOD_OVERRIDE=FY","FILING_STATUS=MR","FA_ADJUSTED=GAAP","Sort=A","Dates=H","DateFormat=P","Fill=—","Direction=H","UseDPDF=Y")/100</f>
        <v>3.6320999999999999E-2</v>
      </c>
      <c r="CW124" s="25">
        <f>_xll.BDH($C124,"RETURN_ON_INV_CAPITAL","FY 2021","FY 2021","Currency=USD","Period=FY","BEST_FPERIOD_OVERRIDE=FY","FILING_STATUS=MR","FA_ADJUSTED=GAAP","Sort=A","Dates=H","DateFormat=P","Fill=—","Direction=H","UseDPDF=Y")/100</f>
        <v>0.162664</v>
      </c>
      <c r="CX124" s="25">
        <f>_xll.BDH(C124,"RETURN_COM_EQY","FY 2022","FY 2022","Currency=USD","Period=FY","BEST_FPERIOD_OVERRIDE=FY","FILING_STATUS=MR","FA_ADJUSTED=GAAP","Sort=A","Dates=H","DateFormat=P","Fill=—","Direction=H","UseDPDF=Y")/100</f>
        <v>0.23484000000000002</v>
      </c>
      <c r="CZ124" s="15">
        <f>_xll.BDH($C124,"RETURN_COM_EQY","FY 2019","FY 2019","Currency=USD","Period=FY","BEST_FPERIOD_OVERRIDE=FY","FILING_STATUS=MR","FA_ADJUSTED=GAAP","Sort=A","Dates=H","DateFormat=P","Fill=—","Direction=H","UseDPDF=Y")/100</f>
        <v>-2.5030999999999998E-2</v>
      </c>
      <c r="DA124" s="15">
        <f>_xll.BDH($C124,"RETURN_COM_EQY","FY 2020","FY 2020","Currency=USD","Period=FY","BEST_FPERIOD_OVERRIDE=FY","FILING_STATUS=MR","FA_ADJUSTED=GAAP","Sort=A","Dates=H","DateFormat=P","Fill=—","Direction=H","UseDPDF=Y")/100</f>
        <v>6.1524000000000002E-2</v>
      </c>
      <c r="DB124" s="15">
        <f>_xll.BDH($C124,"RETURN_COM_EQY","FY 2021","FY 2021","Currency=USD","Period=FY","BEST_FPERIOD_OVERRIDE=FY","FILING_STATUS=MR","FA_ADJUSTED=GAAP","Sort=A","Dates=H","DateFormat=P","Fill=—","Direction=H","UseDPDF=Y")/100</f>
        <v>0.356545</v>
      </c>
      <c r="DC124" s="25">
        <f>_xll.BDH(C124,"RETURN_COM_EQY","FY 2022","FY 2022","Currency=USD","Period=FY","BEST_FPERIOD_OVERRIDE=FY","FILING_STATUS=MR","FA_ADJUSTED=GAAP","Sort=A","Dates=H","DateFormat=P","Fill=—","Direction=H","UseDPDF=Y")</f>
        <v>23.484000000000002</v>
      </c>
      <c r="DD124" s="15" t="e">
        <f ca="1">(_xll.BDP(C124,"BEST_ROE","best_fperiod_override=23Y"))/100</f>
        <v>#NAME?</v>
      </c>
      <c r="DF124" s="25" t="e">
        <f ca="1">(_xll.BDP($C124,"BEST_DIV_YLD","best_fperiod_override=19Y"))/100</f>
        <v>#NAME?</v>
      </c>
      <c r="DG124" s="25" t="e">
        <f ca="1">(_xll.BDP($C124,"BEST_DIV_YLD","best_fperiod_override=20Y"))/100</f>
        <v>#NAME?</v>
      </c>
      <c r="DH124" s="25" t="e">
        <f ca="1">(_xll.BDP($C124,"BEST_DIV_YLD","best_fperiod_override=21Y"))/100</f>
        <v>#NAME?</v>
      </c>
      <c r="DI124" s="25" t="e">
        <f ca="1">(_xll.BDP($C124,"BEST_DIV_YLD","best_fperiod_override=22Y"))/100</f>
        <v>#NAME?</v>
      </c>
      <c r="DJ124" s="25" t="e">
        <f ca="1">(_xll.BDP($C124,"BEST_DIV_YLD","best_fperiod_override=23Y"))/100</f>
        <v>#NAME?</v>
      </c>
      <c r="DL124" s="48" t="e" cm="1">
        <f t="array" aca="1" ref="DL124" ca="1">_xll.BDP($C124,$DL$12)/1000</f>
        <v>#NAME?</v>
      </c>
      <c r="DM124" s="48" t="e" cm="1">
        <f t="array" aca="1" ref="DM124" ca="1">_xll.BDP($C124,$DL$13)*1000</f>
        <v>#NAME?</v>
      </c>
      <c r="DN124" s="48" t="e">
        <f t="shared" ca="1" si="341"/>
        <v>#NAME?</v>
      </c>
      <c r="DO124" s="48" t="e" cm="1">
        <f t="array" aca="1" ref="DO124" ca="1">_xll.BDP($C124,$DL$15)*1000</f>
        <v>#NAME?</v>
      </c>
      <c r="DQ124" s="15" t="e" cm="1">
        <f t="array" aca="1" ref="DQ124" ca="1">_xll.BDP(C124,"WACC")</f>
        <v>#NAME?</v>
      </c>
      <c r="DR124" s="15" t="e" cm="1">
        <f t="array" aca="1" ref="DR124" ca="1">_xll.BDP(C124,"WACC_COST_EQUITY")</f>
        <v>#NAME?</v>
      </c>
      <c r="DS124" s="15" t="e" cm="1">
        <f t="array" aca="1" ref="DS124" ca="1">_xll.BDP(C124,"WACC_COST_EQUITY")</f>
        <v>#NAME?</v>
      </c>
      <c r="DU124" s="15" t="e" cm="1">
        <f t="array" aca="1" ref="DU124" ca="1">_xll.BDP(C124,"BEST_PE_RATIO")</f>
        <v>#NAME?</v>
      </c>
      <c r="DV124" s="15" t="e" cm="1">
        <f t="array" aca="1" ref="DV124" ca="1">_xll.BDP(C124,"FIVE_YR_AVG_PRICE_EARNINGS")</f>
        <v>#NAME?</v>
      </c>
      <c r="DW124" s="15" t="e" cm="1">
        <f t="array" aca="1" ref="DW124" ca="1">_xll.BDP(C124,"10_YEAR_MOVING_AVERAGE_PE")</f>
        <v>#NAME?</v>
      </c>
      <c r="DY124" s="15" t="e" cm="1">
        <f t="array" aca="1" ref="DY124" ca="1">_xll.BDP(C124,"BEST_CUR_EV_TO_EBITDA")</f>
        <v>#NAME?</v>
      </c>
      <c r="DZ124" s="15" t="e" cm="1">
        <f t="array" aca="1" ref="DZ124" ca="1">_xll.BDP(C124,"FIVE_YEAR_AVG_EV_TO_T12_EBITDA")</f>
        <v>#NAME?</v>
      </c>
      <c r="EB124" s="15" t="e" cm="1">
        <f t="array" aca="1" ref="EB124" ca="1">_xll.BDP(C124,"BEST_PX_BPS_RATIO")</f>
        <v>#NAME?</v>
      </c>
      <c r="EC124" s="15" t="e" cm="1">
        <f t="array" aca="1" ref="EC124" ca="1">_xll.BDP(C124,"FIVE_YEAR_AVG_PRICE_BOOK")</f>
        <v>#NAME?</v>
      </c>
      <c r="ED124" s="15" t="e" cm="1">
        <f t="array" aca="1" ref="ED124" ca="1">_xll.BDP(C124,"EV_TO_T12M_SALES")</f>
        <v>#NAME?</v>
      </c>
      <c r="EE124" s="15" t="e" cm="1">
        <f t="array" aca="1" ref="EE124" ca="1">_xll.BDP(C124,"AVERAGE_EV_TO_T12M_SALES")</f>
        <v>#NAME?</v>
      </c>
      <c r="EF124" s="15" t="e">
        <f ca="1">_xll.BDP(C124,"BEST_CURRENT_EV_BEST_SALES","best_fperiod_override=23Y")</f>
        <v>#NAME?</v>
      </c>
      <c r="EH124" s="15" t="e" cm="1">
        <f t="array" aca="1" ref="EH124" ca="1">_xll.BDP(C124,"CF_FREE_CASH_FLOW")</f>
        <v>#NAME?</v>
      </c>
      <c r="EI124" s="15" t="e" cm="1">
        <f t="array" aca="1" ref="EI124" ca="1">_xll.BDP(C124,"FREE_CASH_FLOW_YIELD")/100</f>
        <v>#NAME?</v>
      </c>
      <c r="EJ124" s="15" t="e" cm="1">
        <f t="array" aca="1" ref="EJ124" ca="1">_xll.BDP(C124,"TRAIL_12M_FREE_CASH_FLOW_PER_SH")</f>
        <v>#NAME?</v>
      </c>
      <c r="EL124" s="15" t="e" cm="1">
        <f t="array" aca="1" ref="EL124" ca="1">_xll.BDP(C124,"CF_CASH_FROM_OPER")</f>
        <v>#NAME?</v>
      </c>
      <c r="EM124" s="15" t="e" cm="1">
        <f t="array" aca="1" ref="EM124" ca="1">_xll.BDP(C124,"CF_CASH_FROM_INV_ACT")</f>
        <v>#NAME?</v>
      </c>
      <c r="EN124" s="15" t="e" cm="1">
        <f t="array" aca="1" ref="EN124" ca="1">_xll.BDP(C124,"CF_CASH_FROM_FNC_ACT")</f>
        <v>#NAME?</v>
      </c>
      <c r="EP124" s="15" t="e" cm="1">
        <f t="array" aca="1" ref="EP124" ca="1">_xll.BDP(C124,"TOT_ANALYST_REC")</f>
        <v>#NAME?</v>
      </c>
      <c r="EQ124" s="15" t="e" cm="1">
        <f t="array" aca="1" ref="EQ124" ca="1">_xll.BDP(C124,"TOT_BUY_REC")</f>
        <v>#NAME?</v>
      </c>
      <c r="ER124" s="15" t="e" cm="1">
        <f t="array" aca="1" ref="ER124" ca="1">_xll.BDP(C124,"TOT_HOLD_REC")</f>
        <v>#NAME?</v>
      </c>
      <c r="ES124" s="15" t="e" cm="1">
        <f t="array" aca="1" ref="ES124" ca="1">_xll.BDP(C124,"TOT_SELL_REC")</f>
        <v>#NAME?</v>
      </c>
      <c r="ET124" s="15" t="e" cm="1">
        <f t="array" aca="1" ref="ET124" ca="1">_xll.BDP(C124,"EQY_REC_CONS")</f>
        <v>#NAME?</v>
      </c>
      <c r="EV124" s="15" t="e" cm="1">
        <f t="array" aca="1" ref="EV124" ca="1">_xll.BDP(C124,"BEST_TARGET_HI")</f>
        <v>#NAME?</v>
      </c>
      <c r="EW124" s="15" t="e" cm="1">
        <f t="array" aca="1" ref="EW124" ca="1">_xll.BDP(C124,"BEST_TARGET_LO")</f>
        <v>#NAME?</v>
      </c>
      <c r="EX124" s="15" t="e" cm="1">
        <f t="array" aca="1" ref="EX124" ca="1">_xll.BDP(C124,"BEST_TARGET_MEDIAN")</f>
        <v>#NAME?</v>
      </c>
      <c r="EZ124" s="15" t="e" cm="1">
        <f t="array" aca="1" ref="EZ124" ca="1">_xll.BDP(C124,"BEST_TARGET_1WK_CHG")</f>
        <v>#NAME?</v>
      </c>
      <c r="FA124" s="15" t="e" cm="1">
        <f t="array" aca="1" ref="FA124" ca="1">_xll.BDP(C124,"BEST_TARGET_4WK_CHG")</f>
        <v>#NAME?</v>
      </c>
      <c r="FB124" s="15" t="e" cm="1">
        <f t="array" aca="1" ref="FB124" ca="1">_xll.BDP(C124,"BEST_TARGET_3MO_CHG")</f>
        <v>#NAME?</v>
      </c>
      <c r="FC124" s="15" t="e" cm="1">
        <f t="array" aca="1" ref="FC124" ca="1">_xll.BDP(C124,"BEST_TARGET_6MO_CHG")</f>
        <v>#NAME?</v>
      </c>
      <c r="FE124" s="15" t="e" cm="1">
        <f t="array" aca="1" ref="FE124" ca="1">_xll.BDP(C124,"ANNOUNCEMENT_DT")</f>
        <v>#NAME?</v>
      </c>
      <c r="FF124" s="15" t="e" cm="1">
        <f t="array" aca="1" ref="FF124" ca="1">_xll.BDP(C124,"EXPECTED_REPORT_DT")</f>
        <v>#NAME?</v>
      </c>
      <c r="FG124" s="15" t="e" cm="1">
        <f t="array" aca="1" ref="FG124" ca="1">_xll.BDP(C124,"EARNINGS_RELATED_IMPLIED_MOVE")</f>
        <v>#NAME?</v>
      </c>
      <c r="FI124" s="15" t="e" cm="1">
        <f t="array" aca="1" ref="FI124" ca="1">_xll.BDP(C124,"SALES_SURPRISE_LAST_QTR")</f>
        <v>#NAME?</v>
      </c>
      <c r="FJ124" s="15" t="e" cm="1">
        <f t="array" aca="1" ref="FJ124" ca="1">_xll.BDP(C124,"EPS_SURPRISE_LAST_QTR")</f>
        <v>#NAME?</v>
      </c>
      <c r="FL124" s="15" t="e">
        <f ca="1">(_xll.BDP(C124,"VOLUME_AVG_5D"))/1000</f>
        <v>#NAME?</v>
      </c>
      <c r="FM124" s="15" t="e">
        <f ca="1">(_xll.BDP(C124,"VOLUME_AVG_3M"))/1000</f>
        <v>#NAME?</v>
      </c>
      <c r="FN124" s="15" t="e">
        <f ca="1">(_xll.BDP(C124,"VOLUME_AVG_6M"))/1000</f>
        <v>#NAME?</v>
      </c>
      <c r="FP124" s="15" t="e" cm="1">
        <f t="array" aca="1" ref="FP124" ca="1">_xll.BDP(C124,"CIE_DES")</f>
        <v>#NAME?</v>
      </c>
      <c r="FQ124" s="15" t="s">
        <v>949</v>
      </c>
      <c r="FS124" s="15" t="e" cm="1">
        <f t="array" aca="1" ref="FS124" ca="1">_xll.BDP(C124,"HIGH_52WEEK")</f>
        <v>#NAME?</v>
      </c>
      <c r="FT124" s="15" t="e" cm="1">
        <f t="array" aca="1" ref="FT124" ca="1">_xll.BDP(C124,"LOW_52WEEK")</f>
        <v>#NAME?</v>
      </c>
      <c r="FV124" s="15" t="e" cm="1">
        <f t="array" aca="1" ref="FV124" ca="1">_xll.BDP(C124,"CHG_PCT_WTD")</f>
        <v>#NAME?</v>
      </c>
      <c r="FW124" s="15" t="e" cm="1">
        <f t="array" aca="1" ref="FW124" ca="1">_xll.BDP(C124,"CHG_PCT_MTD")</f>
        <v>#NAME?</v>
      </c>
      <c r="FX124" s="15" t="e" cm="1">
        <f t="array" aca="1" ref="FX124" ca="1">_xll.BDP(C124,"CHG_PCT_YTD")</f>
        <v>#NAME?</v>
      </c>
      <c r="FY124" s="15" t="e" cm="1">
        <f t="array" aca="1" ref="FY124" ca="1">_xll.BDP(C124,"CHG_PCT_1YR")</f>
        <v>#NAME?</v>
      </c>
      <c r="GA124" s="15" t="e">
        <f ca="1">_xll.BDP($C124,"BEST_NET_DEBT","best_fperiod_override=19Y")</f>
        <v>#NAME?</v>
      </c>
      <c r="GB124" s="15" t="e">
        <f ca="1">_xll.BDP($C124,"BEST_NET_DEBT","best_fperiod_override=20Y")</f>
        <v>#NAME?</v>
      </c>
      <c r="GC124" s="15" t="e">
        <f ca="1">_xll.BDP($C124,"BEST_NET_DEBT","best_fperiod_override=21Y")</f>
        <v>#NAME?</v>
      </c>
      <c r="GD124" s="15" t="e">
        <f ca="1">_xll.BDP($C124,"BEST_NET_DEBT","best_fperiod_override=22Y")</f>
        <v>#NAME?</v>
      </c>
      <c r="GE124" s="15" t="e">
        <f ca="1">_xll.BDP($C124,"BEST_NET_DEBT","best_fperiod_override=23Y")</f>
        <v>#NAME?</v>
      </c>
      <c r="GG124" s="15" t="e">
        <f t="shared" ca="1" si="342"/>
        <v>#NAME?</v>
      </c>
      <c r="GH124" s="15" t="e">
        <f t="shared" ca="1" si="343"/>
        <v>#NAME?</v>
      </c>
      <c r="GI124" s="15" t="e">
        <f t="shared" ca="1" si="344"/>
        <v>#NAME?</v>
      </c>
      <c r="GJ124" s="15" t="e">
        <f t="shared" ca="1" si="345"/>
        <v>#NAME?</v>
      </c>
      <c r="GK124" s="15" t="e">
        <f t="shared" ca="1" si="346"/>
        <v>#NAME?</v>
      </c>
      <c r="GM124" s="15" t="e" cm="1">
        <f t="array" aca="1" ref="GM124" ca="1">_xll.BDP(C124,"NET_DEBT_TO_EBITDA")</f>
        <v>#NAME?</v>
      </c>
      <c r="GN124" s="15" t="e" cm="1">
        <f t="array" aca="1" ref="GN124" ca="1">_xll.BDP(C124,"EBIT_TO_INT_EXP")</f>
        <v>#NAME?</v>
      </c>
      <c r="GO124" s="15" t="e" cm="1">
        <f t="array" aca="1" ref="GO124" ca="1">_xll.BDP(C124,"TOT_DEBT_TO_TOT_EQY")</f>
        <v>#NAME?</v>
      </c>
      <c r="GP124" s="15" t="e" cm="1">
        <f t="array" aca="1" ref="GP124" ca="1">_xll.BDP(C124,"TOT_DEBT_TO_TOT_ASSET")</f>
        <v>#NAME?</v>
      </c>
      <c r="GQ124" s="15" t="e" cm="1">
        <f t="array" aca="1" ref="GQ124" ca="1">_xll.BDP(C124,"ALTMAN_Z_SCORE")</f>
        <v>#NAME?</v>
      </c>
      <c r="GR124" s="15" t="e" cm="1">
        <f t="array" aca="1" ref="GR124" ca="1">_xll.BDP(C124,"CASH_%_CURRENT_MARKET_CAP")</f>
        <v>#NAME?</v>
      </c>
      <c r="GS124" s="15" t="e" cm="1">
        <f t="array" aca="1" ref="GS124" ca="1">_xll.BDP(C124,"CASH_TO_TOT_ASSET")</f>
        <v>#NAME?</v>
      </c>
      <c r="GU124" s="15" t="e" cm="1">
        <f t="array" aca="1" ref="GU124" ca="1">_xll.BDP(C124,"BOARD_SIZE")</f>
        <v>#NAME?</v>
      </c>
      <c r="GV124" s="15" t="e" cm="1">
        <f t="array" aca="1" ref="GV124" ca="1">_xll.BDP(C124,"PCT_INDEPENDENT_DIRECTORS")</f>
        <v>#NAME?</v>
      </c>
      <c r="GW124" s="15" t="e" cm="1">
        <f t="array" aca="1" ref="GW124" ca="1">_xll.BDP(C124,"BOARD_MEETING_ATTENDANCE_PCT")</f>
        <v>#NAME?</v>
      </c>
      <c r="GX124" s="15" t="e" cm="1">
        <f t="array" aca="1" ref="GX124" ca="1">_xll.BDP(C124,"BOARD_MEETINGS_PER_YR")</f>
        <v>#NAME?</v>
      </c>
      <c r="GY124" s="15" t="e" cm="1">
        <f t="array" aca="1" ref="GY124" ca="1">_xll.BDP(C124,"NUMBER_OF_WOMEN_ON_BOARD")</f>
        <v>#NAME?</v>
      </c>
      <c r="GZ124" s="15" t="e" cm="1">
        <f t="array" aca="1" ref="GZ124" ca="1">_xll.BDP(C124,"BOARD_AVERAGE_TENURE")</f>
        <v>#NAME?</v>
      </c>
      <c r="HA124" s="15" t="e" cm="1">
        <f t="array" aca="1" ref="HA124" ca="1">_xll.BDP(C124,"BOARD_AVERAGE_AGE")</f>
        <v>#NAME?</v>
      </c>
      <c r="HC124" s="15" t="e" cm="1">
        <f t="array" aca="1" ref="HC124" ca="1">_xll.BDP(C124,"TOT_COMP_AW_TO_CEO_&amp;_EQUIV")</f>
        <v>#NAME?</v>
      </c>
      <c r="HD124" s="15" t="e" cm="1">
        <f t="array" aca="1" ref="HD124" ca="1">_xll.BDP(C124,"TOT_COMPENSATION_AW_TO_EXECS")</f>
        <v>#NAME?</v>
      </c>
      <c r="HE124" s="15" t="e" cm="1">
        <f t="array" aca="1" ref="HE124" ca="1">_xll.BDP(C124,"CF_STOCK_BASED_COMPENSATION")</f>
        <v>#NAME?</v>
      </c>
      <c r="HF124" s="15" t="e" cm="1">
        <f t="array" aca="1" ref="HF124" ca="1">_xll.BDP(C124,"AVERAGE_BOD_TOTAL_COMPENSATION")</f>
        <v>#NAME?</v>
      </c>
      <c r="HH124" s="15" t="e" cm="1">
        <f t="array" aca="1" ref="HH124" ca="1">_xll.BDP(C124,"ISS_QUALITYSCORE")</f>
        <v>#NAME?</v>
      </c>
      <c r="HK124" s="15" t="e" cm="1">
        <f t="array" aca="1" ref="HK124" ca="1">_xll.BDP(C124,"EQY_SH_OUT")</f>
        <v>#NAME?</v>
      </c>
      <c r="HL124" s="15" t="e">
        <f t="shared" ca="1" si="347"/>
        <v>#NAME?</v>
      </c>
      <c r="HN124" s="15">
        <v>8.5</v>
      </c>
      <c r="HO124" s="15">
        <v>2</v>
      </c>
      <c r="HP124" s="39" t="e">
        <f t="shared" ca="1" si="348"/>
        <v>#NAME?</v>
      </c>
      <c r="HQ124" s="15" t="e">
        <f t="shared" ca="1" si="349"/>
        <v>#NAME?</v>
      </c>
      <c r="HS124" s="15" t="e">
        <f t="shared" ca="1" si="370"/>
        <v>#NAME?</v>
      </c>
      <c r="HU124" s="15" t="e">
        <f t="shared" ca="1" si="350"/>
        <v>#NAME?</v>
      </c>
      <c r="HW124" s="15" t="e">
        <f t="shared" ca="1" si="371"/>
        <v>#NAME?</v>
      </c>
      <c r="HY124" s="39" t="e">
        <f t="shared" ca="1" si="351"/>
        <v>#NAME?</v>
      </c>
      <c r="IA124" s="15" t="e">
        <f t="shared" ca="1" si="352"/>
        <v>#NAME?</v>
      </c>
      <c r="IB124" s="15" t="e">
        <f t="shared" ca="1" si="353"/>
        <v>#NAME?</v>
      </c>
      <c r="IC124" s="15" t="e">
        <f t="shared" ca="1" si="354"/>
        <v>#NAME?</v>
      </c>
      <c r="ID124" s="15" t="e">
        <f t="shared" ca="1" si="355"/>
        <v>#NAME?</v>
      </c>
      <c r="IE124" s="39" t="e">
        <f t="shared" ca="1" si="356"/>
        <v>#NAME?</v>
      </c>
      <c r="IF124" s="39" t="e">
        <f t="shared" si="357"/>
        <v>#NUM!</v>
      </c>
      <c r="IG124" s="39" t="e">
        <f t="shared" ca="1" si="358"/>
        <v>#NAME?</v>
      </c>
      <c r="II124" s="15">
        <f t="shared" si="372"/>
        <v>105</v>
      </c>
    </row>
    <row r="125" spans="1:243">
      <c r="A125" s="15">
        <f t="shared" si="373"/>
        <v>105</v>
      </c>
      <c r="B125" s="15" t="s">
        <v>214</v>
      </c>
      <c r="C125" s="15" t="s">
        <v>0</v>
      </c>
      <c r="D125" s="15" t="s">
        <v>213</v>
      </c>
      <c r="E125" s="15" t="str">
        <f t="shared" si="306"/>
        <v>FDMO34</v>
      </c>
      <c r="F125" s="15">
        <f t="shared" si="307"/>
        <v>105</v>
      </c>
      <c r="G125" s="15" t="str">
        <f t="shared" si="308"/>
        <v>Ford Motor Co</v>
      </c>
      <c r="H125" s="24">
        <v>2.1374599999999999E-3</v>
      </c>
      <c r="I125" s="15" t="e" cm="1">
        <f t="array" aca="1" ref="I125" ca="1">_xll.BDP(C125,"GICS_SECTOR_NAME")</f>
        <v>#NAME?</v>
      </c>
      <c r="J125" s="15" t="e">
        <f t="shared" ca="1" si="309"/>
        <v>#NAME?</v>
      </c>
      <c r="K125" s="46" t="e" cm="1">
        <f t="array" aca="1" ref="K125" ca="1">_xll.BDP(C125,"BEST_PE_RATIO")</f>
        <v>#NAME?</v>
      </c>
      <c r="L125" s="46" t="e" cm="1">
        <f t="array" aca="1" ref="L125" ca="1">_xll.BDP(C125,"px_last")</f>
        <v>#NAME?</v>
      </c>
      <c r="M125" s="15" t="e" cm="1">
        <f t="array" aca="1" ref="M125" ca="1">_xll.BDP(C125,"COUNTRY_FULL_NAME")</f>
        <v>#NAME?</v>
      </c>
      <c r="N125" s="15" t="e" cm="1">
        <f t="array" aca="1" ref="N125" ca="1">_xll.BDP(C125,"px_last")</f>
        <v>#NAME?</v>
      </c>
      <c r="O125" s="15" t="e" cm="1">
        <f t="array" aca="1" ref="O125" ca="1">_xll.BDP(C125,"CRNCY")</f>
        <v>#NAME?</v>
      </c>
      <c r="Q125" s="15" t="e" cm="1">
        <f t="array" aca="1" ref="Q125" ca="1">_xll.BDP(C125,"GICS_SECTOR_NAME")</f>
        <v>#NAME?</v>
      </c>
      <c r="R125" s="15" t="e" cm="1">
        <f t="array" aca="1" ref="R125" ca="1">_xll.BDP(C125,"GICS_INDUSTRY_NAME")</f>
        <v>#NAME?</v>
      </c>
      <c r="S125" s="15" t="e" cm="1">
        <f t="array" aca="1" ref="S125" ca="1">_xll.BDP(C125,"GICS_INDUSTRY_GROUP_NAME")</f>
        <v>#NAME?</v>
      </c>
      <c r="T125" s="15" t="e" cm="1">
        <f t="array" aca="1" ref="T125" ca="1">_xll.BDP(C125,"GICS_SUB_INDUSTRY_NAME")</f>
        <v>#NAME?</v>
      </c>
      <c r="U125" s="15" t="s">
        <v>1521</v>
      </c>
      <c r="V125" s="15">
        <f>_xll.BDH(C125,"SALES_REV_TURN","FY 2009","FY 2009","Currency=USD","Period=FY","BEST_FPERIOD_OVERRIDE=FY","FILING_STATUS=MR","SCALING_FORMAT=MLN","FA_ADJUSTED=Adjusted","Sort=A","Dates=H","DateFormat=P","Fill=—","Direction=H","UseDPDF=Y")</f>
        <v>116283</v>
      </c>
      <c r="W125" s="15">
        <f>_xll.BDH(C125,"SALES_REV_TURN","FY 2019","FY 2019","Currency=USD","Period=FY","BEST_FPERIOD_OVERRIDE=FY","FILING_STATUS=MR","SCALING_FORMAT=MLN","FA_ADJUSTED=Adjusted","Sort=A","Dates=H","DateFormat=P","Fill=—","Direction=H","UseDPDF=Y")</f>
        <v>155900</v>
      </c>
      <c r="X125" s="15">
        <f>_xll.BDH(C125,"SALES_REV_TURN","FY 2020","FY 2020","Currency=USD","Period=FY","BEST_FPERIOD_OVERRIDE=FY","FILING_STATUS=MR","SCALING_FORMAT=MLN","FA_ADJUSTED=Adjusted","Sort=A","Dates=H","DateFormat=P","Fill=—","Direction=H","UseDPDF=Y")</f>
        <v>127144</v>
      </c>
      <c r="Y125" s="15">
        <f>_xll.BDH(C125,"SALES_REV_TURN","FY 2021","FY 2021","Currency=USD","Period=FY","BEST_FPERIOD_OVERRIDE=FY","FILING_STATUS=MR","SCALING_FORMAT=MLN","FA_ADJUSTED=Adjusted","Sort=A","Dates=H","DateFormat=P","Fill=—","Direction=H","UseDPDF=Y")</f>
        <v>136341</v>
      </c>
      <c r="Z125" s="15">
        <f>_xll.BDH(C125,"SALES_REV_TURN","FY 2022","FY 2022","Currency=USD","Period=FY","BEST_FPERIOD_OVERRIDE=FY","FILING_STATUS=MR","SCALING_FORMAT=MLN","FA_ADJUSTED=Adjusted","Sort=A","Dates=H","DateFormat=P","Fill=—","Direction=H","UseDPDF=Y")</f>
        <v>158057</v>
      </c>
      <c r="AA125" s="15" t="e">
        <f ca="1">+_xll.BDP($C125,AA$15,"BEST_FPERIOD_OVERRIDE="&amp;AA$16)</f>
        <v>#NAME?</v>
      </c>
      <c r="AB125" s="15" t="e">
        <f ca="1">+_xll.BDP($C125,AB$15,"BEST_FPERIOD_OVERRIDE="&amp;AB$16)</f>
        <v>#NAME?</v>
      </c>
      <c r="AC125" s="15" t="e">
        <f ca="1">+_xll.BDP($C125,AC$15,"BEST_FPERIOD_OVERRIDE="&amp;AC$16)</f>
        <v>#NAME?</v>
      </c>
      <c r="AD125" s="15" t="e">
        <f ca="1">+_xll.BDP($C125,AD$15,"BEST_FPERIOD_OVERRIDE="&amp;AD$16)</f>
        <v>#NAME?</v>
      </c>
      <c r="AF125" s="25">
        <f t="shared" si="310"/>
        <v>-0.1844515715202053</v>
      </c>
      <c r="AG125" s="25">
        <f t="shared" si="311"/>
        <v>7.2335304851192328E-2</v>
      </c>
      <c r="AH125" s="25">
        <f t="shared" si="312"/>
        <v>0.15927710666637318</v>
      </c>
      <c r="AI125" s="25" t="e">
        <f t="shared" ca="1" si="313"/>
        <v>#NAME?</v>
      </c>
      <c r="AJ125" s="25" t="e">
        <f t="shared" ca="1" si="314"/>
        <v>#NAME?</v>
      </c>
      <c r="AK125" s="25" t="e">
        <f t="shared" ca="1" si="315"/>
        <v>#NAME?</v>
      </c>
      <c r="AL125" s="25" t="e">
        <f t="shared" ca="1" si="359"/>
        <v>#NAME?</v>
      </c>
      <c r="AM125" s="25" t="e">
        <f t="shared" ca="1" si="316"/>
        <v>#NAME?</v>
      </c>
      <c r="AN125" s="25">
        <f t="shared" si="317"/>
        <v>2.9752817149802713E-2</v>
      </c>
      <c r="AP125" s="15">
        <f>_xll.BDH(C125,"EBITDA","FY 2009","FY 2009","Currency=USD","Period=FY","BEST_FPERIOD_OVERRIDE=FY","FILING_STATUS=MR","SCALING_FORMAT=MLN","FA_ADJUSTED=Adjusted","Sort=A","Dates=H","DateFormat=P","Fill=—","Direction=H","UseDPDF=Y")</f>
        <v>7317</v>
      </c>
      <c r="AQ125" s="15">
        <f>_xll.BDH(C125,"EBITDA","FY 2019","FY 2019","Currency=USD","Period=FY","BEST_FPERIOD_OVERRIDE=FY","FILING_STATUS=MR","SCALING_FORMAT=MLN","FA_ADJUSTED=Adjusted","Sort=A","Dates=H","DateFormat=P","Fill=—","Direction=H","UseDPDF=Y")</f>
        <v>9515</v>
      </c>
      <c r="AR125" s="15">
        <f>_xll.BDH(C125,"EBITDA","FY 2020","FY 2020","Currency=USD","Period=FY","BEST_FPERIOD_OVERRIDE=FY","FILING_STATUS=MR","SCALING_FORMAT=MLN","FA_ADJUSTED=Adjusted","Sort=A","Dates=H","DateFormat=P","Fill=—","Direction=H","UseDPDF=Y")</f>
        <v>3498</v>
      </c>
      <c r="AS125" s="15">
        <f>_xll.BDH(C125,"EBITDA","FY 2021","FY 2021","Currency=USD","Period=FY","BEST_FPERIOD_OVERRIDE=FY","FILING_STATUS=MR","SCALING_FORMAT=MLN","FA_ADJUSTED=Adjusted","Sort=A","Dates=H","DateFormat=P","Fill=—","Direction=H","UseDPDF=Y")</f>
        <v>12269</v>
      </c>
      <c r="AT125" s="15">
        <f>_xll.BDH(C125,"EBITDA","FY 2022","FY 2022","Currency=USD","Period=FY","BEST_FPERIOD_OVERRIDE=FY","FILING_STATUS=MR","SCALING_FORMAT=MLN","FA_ADJUSTED=Adjusted","Sort=A","Dates=H","DateFormat=P","Fill=—","Direction=H","UseDPDF=Y")</f>
        <v>26538</v>
      </c>
      <c r="AU125" s="15" t="e">
        <f ca="1">+_xll.BDP($C125,AU$15,"BEST_FPERIOD_OVERRIDE="&amp;AU$16)</f>
        <v>#NAME?</v>
      </c>
      <c r="AV125" s="15" t="e">
        <f ca="1">+_xll.BDP($C125,AV$15,"BEST_FPERIOD_OVERRIDE="&amp;AV$16)</f>
        <v>#NAME?</v>
      </c>
      <c r="AW125" s="15" t="e">
        <f ca="1">+_xll.BDP($C125,AW$15,"BEST_FPERIOD_OVERRIDE="&amp;AW$16)</f>
        <v>#NAME?</v>
      </c>
      <c r="AX125" s="15" t="e">
        <f ca="1">+_xll.BDP($C125,AX$15,"BEST_FPERIOD_OVERRIDE="&amp;AX$16)</f>
        <v>#NAME?</v>
      </c>
      <c r="AZ125" s="25">
        <f t="shared" si="318"/>
        <v>-0.63236994219653186</v>
      </c>
      <c r="BA125" s="25">
        <f t="shared" si="319"/>
        <v>2.5074328187535735</v>
      </c>
      <c r="BB125" s="25">
        <f t="shared" si="320"/>
        <v>1.1630124704539897</v>
      </c>
      <c r="BC125" s="25" t="e">
        <f t="shared" ca="1" si="321"/>
        <v>#NAME?</v>
      </c>
      <c r="BD125" s="25" t="e">
        <f t="shared" ca="1" si="322"/>
        <v>#NAME?</v>
      </c>
      <c r="BE125" s="25" t="e">
        <f t="shared" ca="1" si="323"/>
        <v>#NAME?</v>
      </c>
      <c r="BF125" s="25" t="e">
        <f t="shared" ca="1" si="360"/>
        <v>#NAME?</v>
      </c>
      <c r="BG125" s="25" t="e">
        <f t="shared" ca="1" si="324"/>
        <v>#NAME?</v>
      </c>
      <c r="BH125" s="25">
        <f t="shared" si="325"/>
        <v>2.6614924963585418E-2</v>
      </c>
      <c r="BJ125" s="25">
        <f t="shared" si="326"/>
        <v>6.1032713277742144E-2</v>
      </c>
      <c r="BK125" s="25">
        <f t="shared" si="327"/>
        <v>2.7512112250676398E-2</v>
      </c>
      <c r="BL125" s="25">
        <f t="shared" si="328"/>
        <v>8.9987604609031768E-2</v>
      </c>
      <c r="BM125" s="25">
        <f t="shared" si="329"/>
        <v>0.16790145327318626</v>
      </c>
      <c r="BN125" s="25" t="e">
        <f t="shared" ca="1" si="330"/>
        <v>#NAME?</v>
      </c>
      <c r="BO125" s="25" t="e">
        <f t="shared" ca="1" si="331"/>
        <v>#NAME?</v>
      </c>
      <c r="BP125" s="25" t="e">
        <f t="shared" ca="1" si="331"/>
        <v>#NAME?</v>
      </c>
      <c r="BQ125" s="25" t="e">
        <f t="shared" ca="1" si="332"/>
        <v>#NAME?</v>
      </c>
      <c r="BR125" s="15">
        <f>_xll.BDH(C125,"EARN_FOR_COMMON","FY 2009","FY 2009","Currency=USD","Period=FY","BEST_FPERIOD_OVERRIDE=FY","FILING_STATUS=MR","SCALING_FORMAT=MLN","FA_ADJUSTED=Adjusted","Sort=A","Dates=H","DateFormat=P","Fill=—","Direction=H","UseDPDF=Y")</f>
        <v>-736.25</v>
      </c>
      <c r="BS125" s="15">
        <f>_xll.BDH(C125,"EARN_FOR_COMMON","FY 2019","FY 2019","Currency=USD","Period=FY","BEST_FPERIOD_OVERRIDE=FY","FILING_STATUS=MR","SCALING_FORMAT=MLN","FA_ADJUSTED=Adjusted","Sort=A","Dates=H","DateFormat=P","Fill=—","Direction=H","UseDPDF=Y")</f>
        <v>-74.11</v>
      </c>
      <c r="BT125" s="15">
        <f>_xll.BDH(C125,"EARN_FOR_COMMON","FY 2020","FY 2020","Currency=USD","Period=FY","BEST_FPERIOD_OVERRIDE=FY","FILING_STATUS=MR","SCALING_FORMAT=MLN","FA_ADJUSTED=Adjusted","Sort=A","Dates=H","DateFormat=P","Fill=—","Direction=H","UseDPDF=Y")</f>
        <v>-1341.3</v>
      </c>
      <c r="BU125" s="15">
        <f>_xll.BDH(C125,"EARN_FOR_COMMON","FY 2021","FY 2021","Currency=USD","Period=FY","BEST_FPERIOD_OVERRIDE=FY","FILING_STATUS=MR","SCALING_FORMAT=MLN","FA_ADJUSTED=Adjusted","Sort=A","Dates=H","DateFormat=P","Fill=—","Direction=H","UseDPDF=Y")</f>
        <v>6430</v>
      </c>
      <c r="BV125" s="15">
        <f>_xll.BDH(C125,"EARN_FOR_COMMON","FY 2022","FY 2022","Currency=USD","Period=FY","BEST_FPERIOD_OVERRIDE=FY","FILING_STATUS=MR","SCALING_FORMAT=MLN","FA_ADJUSTED=Adjusted","Sort=A","Dates=H","DateFormat=P","Fill=—","Direction=H","UseDPDF=Y")</f>
        <v>7618</v>
      </c>
      <c r="BW125" s="15" t="e">
        <f ca="1">+_xll.BDP($C125,BW$15,"BEST_FPERIOD_OVERRIDE="&amp;BW$16)</f>
        <v>#NAME?</v>
      </c>
      <c r="BX125" s="15" t="e">
        <f ca="1">+_xll.BDP($C125,BX$15,"BEST_FPERIOD_OVERRIDE="&amp;BX$16)</f>
        <v>#NAME?</v>
      </c>
      <c r="BY125" s="15" t="e">
        <f ca="1">+_xll.BDP($C125,BY$15,"BEST_FPERIOD_OVERRIDE="&amp;BY$16)</f>
        <v>#NAME?</v>
      </c>
      <c r="BZ125" s="15" t="e">
        <f ca="1">+_xll.BDP($C125,BZ$15,"BEST_FPERIOD_OVERRIDE="&amp;BZ$16)</f>
        <v>#NAME?</v>
      </c>
      <c r="CB125" s="25">
        <f t="shared" si="333"/>
        <v>17.098772095533665</v>
      </c>
      <c r="CC125" s="25">
        <f t="shared" si="334"/>
        <v>-5.7938567061805717</v>
      </c>
      <c r="CD125" s="25">
        <f t="shared" si="335"/>
        <v>0.18475894245723179</v>
      </c>
      <c r="CE125" s="25" t="e">
        <f t="shared" ca="1" si="336"/>
        <v>#NAME?</v>
      </c>
      <c r="CF125" s="25" t="e">
        <f t="shared" ca="1" si="337"/>
        <v>#NAME?</v>
      </c>
      <c r="CG125" s="25" t="e">
        <f t="shared" ca="1" si="338"/>
        <v>#NAME?</v>
      </c>
      <c r="CH125" s="25" t="e">
        <f t="shared" ca="1" si="361"/>
        <v>#NAME?</v>
      </c>
      <c r="CI125" s="25" t="e">
        <f t="shared" ca="1" si="339"/>
        <v>#NAME?</v>
      </c>
      <c r="CJ125" s="25">
        <f t="shared" si="340"/>
        <v>-0.20515005128769193</v>
      </c>
      <c r="CM125" s="25">
        <f t="shared" si="362"/>
        <v>-4.753688261706222E-4</v>
      </c>
      <c r="CN125" s="25">
        <f t="shared" si="363"/>
        <v>-1.0549455735229345E-2</v>
      </c>
      <c r="CO125" s="25">
        <f t="shared" si="364"/>
        <v>4.7161162086239647E-2</v>
      </c>
      <c r="CP125" s="25">
        <f t="shared" si="365"/>
        <v>4.819780205875096E-2</v>
      </c>
      <c r="CQ125" s="25" t="e">
        <f t="shared" ca="1" si="366"/>
        <v>#NAME?</v>
      </c>
      <c r="CR125" s="25" t="e">
        <f t="shared" ca="1" si="367"/>
        <v>#NAME?</v>
      </c>
      <c r="CS125" s="25" t="e">
        <f t="shared" ca="1" si="368"/>
        <v>#NAME?</v>
      </c>
      <c r="CT125" s="15" t="e">
        <f t="shared" ca="1" si="369"/>
        <v>#NAME?</v>
      </c>
      <c r="CU125" s="25">
        <f>_xll.BDH($C125,"RETURN_ON_INV_CAPITAL","FY 2019","FY 2019","Currency=USD","Period=FY","BEST_FPERIOD_OVERRIDE=FY","FILING_STATUS=MR","FA_ADJUSTED=GAAP","Sort=A","Dates=H","DateFormat=P","Fill=—","Direction=H","UseDPDF=Y")/100</f>
        <v>1.0874999999999999E-2</v>
      </c>
      <c r="CV125" s="25">
        <f>_xll.BDH($C125,"RETURN_ON_INV_CAPITAL","FY 2020","FY 2020","Currency=USD","Period=FY","BEST_FPERIOD_OVERRIDE=FY","FILING_STATUS=MR","FA_ADJUSTED=GAAP","Sort=A","Dates=H","DateFormat=P","Fill=—","Direction=H","UseDPDF=Y")/100</f>
        <v>-2.5802000000000002E-2</v>
      </c>
      <c r="CW125" s="25">
        <f>_xll.BDH($C125,"RETURN_ON_INV_CAPITAL","FY 2021","FY 2021","Currency=USD","Period=FY","BEST_FPERIOD_OVERRIDE=FY","FILING_STATUS=MR","FA_ADJUSTED=GAAP","Sort=A","Dates=H","DateFormat=P","Fill=—","Direction=H","UseDPDF=Y")/100</f>
        <v>9.5040000000000003E-3</v>
      </c>
      <c r="CX125" s="25">
        <f>_xll.BDH(C125,"RETURN_COM_EQY","FY 2022","FY 2022","Currency=USD","Period=FY","BEST_FPERIOD_OVERRIDE=FY","FILING_STATUS=MR","FA_ADJUSTED=GAAP","Sort=A","Dates=H","DateFormat=P","Fill=—","Direction=H","UseDPDF=Y")/100</f>
        <v>-4.3177E-2</v>
      </c>
      <c r="CZ125" s="15">
        <f>_xll.BDH($C125,"RETURN_COM_EQY","FY 2019","FY 2019","Currency=USD","Period=FY","BEST_FPERIOD_OVERRIDE=FY","FILING_STATUS=MR","FA_ADJUSTED=GAAP","Sort=A","Dates=H","DateFormat=P","Fill=—","Direction=H","UseDPDF=Y")/100</f>
        <v>1.3600000000000001E-3</v>
      </c>
      <c r="DA125" s="15">
        <f>_xll.BDH($C125,"RETURN_COM_EQY","FY 2020","FY 2020","Currency=USD","Period=FY","BEST_FPERIOD_OVERRIDE=FY","FILING_STATUS=MR","FA_ADJUSTED=GAAP","Sort=A","Dates=H","DateFormat=P","Fill=—","Direction=H","UseDPDF=Y")/100</f>
        <v>-4.0046999999999999E-2</v>
      </c>
      <c r="DB125" s="15">
        <f>_xll.BDH($C125,"RETURN_COM_EQY","FY 2021","FY 2021","Currency=USD","Period=FY","BEST_FPERIOD_OVERRIDE=FY","FILING_STATUS=MR","FA_ADJUSTED=GAAP","Sort=A","Dates=H","DateFormat=P","Fill=—","Direction=H","UseDPDF=Y")/100</f>
        <v>0.452903</v>
      </c>
      <c r="DC125" s="25">
        <f>_xll.BDH(C125,"RETURN_COM_EQY","FY 2022","FY 2022","Currency=USD","Period=FY","BEST_FPERIOD_OVERRIDE=FY","FILING_STATUS=MR","FA_ADJUSTED=GAAP","Sort=A","Dates=H","DateFormat=P","Fill=—","Direction=H","UseDPDF=Y")</f>
        <v>-4.3177000000000003</v>
      </c>
      <c r="DD125" s="15" t="e">
        <f ca="1">(_xll.BDP(C125,"BEST_ROE","best_fperiod_override=23Y"))/100</f>
        <v>#NAME?</v>
      </c>
      <c r="DF125" s="25" t="e">
        <f ca="1">(_xll.BDP($C125,"BEST_DIV_YLD","best_fperiod_override=19Y"))/100</f>
        <v>#NAME?</v>
      </c>
      <c r="DG125" s="25" t="e">
        <f ca="1">(_xll.BDP($C125,"BEST_DIV_YLD","best_fperiod_override=20Y"))/100</f>
        <v>#NAME?</v>
      </c>
      <c r="DH125" s="25" t="e">
        <f ca="1">(_xll.BDP($C125,"BEST_DIV_YLD","best_fperiod_override=21Y"))/100</f>
        <v>#NAME?</v>
      </c>
      <c r="DI125" s="25" t="e">
        <f ca="1">(_xll.BDP($C125,"BEST_DIV_YLD","best_fperiod_override=22Y"))/100</f>
        <v>#NAME?</v>
      </c>
      <c r="DJ125" s="25" t="e">
        <f ca="1">(_xll.BDP($C125,"BEST_DIV_YLD","best_fperiod_override=23Y"))/100</f>
        <v>#NAME?</v>
      </c>
      <c r="DL125" s="48" t="e" cm="1">
        <f t="array" aca="1" ref="DL125" ca="1">_xll.BDP($C125,$DL$12)/1000</f>
        <v>#NAME?</v>
      </c>
      <c r="DM125" s="48" t="e" cm="1">
        <f t="array" aca="1" ref="DM125" ca="1">_xll.BDP($C125,$DL$13)*1000</f>
        <v>#NAME?</v>
      </c>
      <c r="DN125" s="48" t="e">
        <f t="shared" ca="1" si="341"/>
        <v>#NAME?</v>
      </c>
      <c r="DO125" s="48" t="e" cm="1">
        <f t="array" aca="1" ref="DO125" ca="1">_xll.BDP($C125,$DL$15)*1000</f>
        <v>#NAME?</v>
      </c>
      <c r="DQ125" s="15" t="e" cm="1">
        <f t="array" aca="1" ref="DQ125" ca="1">_xll.BDP(C125,"WACC")</f>
        <v>#NAME?</v>
      </c>
      <c r="DR125" s="15" t="e" cm="1">
        <f t="array" aca="1" ref="DR125" ca="1">_xll.BDP(C125,"WACC_COST_EQUITY")</f>
        <v>#NAME?</v>
      </c>
      <c r="DS125" s="15" t="e" cm="1">
        <f t="array" aca="1" ref="DS125" ca="1">_xll.BDP(C125,"WACC_COST_EQUITY")</f>
        <v>#NAME?</v>
      </c>
      <c r="DU125" s="15" t="e" cm="1">
        <f t="array" aca="1" ref="DU125" ca="1">_xll.BDP(C125,"BEST_PE_RATIO")</f>
        <v>#NAME?</v>
      </c>
      <c r="DV125" s="15" t="e" cm="1">
        <f t="array" aca="1" ref="DV125" ca="1">_xll.BDP(C125,"FIVE_YR_AVG_PRICE_EARNINGS")</f>
        <v>#NAME?</v>
      </c>
      <c r="DW125" s="15" t="e" cm="1">
        <f t="array" aca="1" ref="DW125" ca="1">_xll.BDP(C125,"10_YEAR_MOVING_AVERAGE_PE")</f>
        <v>#NAME?</v>
      </c>
      <c r="DY125" s="15" t="e" cm="1">
        <f t="array" aca="1" ref="DY125" ca="1">_xll.BDP(C125,"BEST_CUR_EV_TO_EBITDA")</f>
        <v>#NAME?</v>
      </c>
      <c r="DZ125" s="15" t="e" cm="1">
        <f t="array" aca="1" ref="DZ125" ca="1">_xll.BDP(C125,"FIVE_YEAR_AVG_EV_TO_T12_EBITDA")</f>
        <v>#NAME?</v>
      </c>
      <c r="EB125" s="15" t="e" cm="1">
        <f t="array" aca="1" ref="EB125" ca="1">_xll.BDP(C125,"BEST_PX_BPS_RATIO")</f>
        <v>#NAME?</v>
      </c>
      <c r="EC125" s="15" t="e" cm="1">
        <f t="array" aca="1" ref="EC125" ca="1">_xll.BDP(C125,"FIVE_YEAR_AVG_PRICE_BOOK")</f>
        <v>#NAME?</v>
      </c>
      <c r="ED125" s="15" t="e" cm="1">
        <f t="array" aca="1" ref="ED125" ca="1">_xll.BDP(C125,"EV_TO_T12M_SALES")</f>
        <v>#NAME?</v>
      </c>
      <c r="EE125" s="15" t="e" cm="1">
        <f t="array" aca="1" ref="EE125" ca="1">_xll.BDP(C125,"AVERAGE_EV_TO_T12M_SALES")</f>
        <v>#NAME?</v>
      </c>
      <c r="EF125" s="15" t="e">
        <f ca="1">_xll.BDP(C125,"BEST_CURRENT_EV_BEST_SALES","best_fperiod_override=23Y")</f>
        <v>#NAME?</v>
      </c>
      <c r="EH125" s="15" t="e" cm="1">
        <f t="array" aca="1" ref="EH125" ca="1">_xll.BDP(C125,"CF_FREE_CASH_FLOW")</f>
        <v>#NAME?</v>
      </c>
      <c r="EI125" s="15" t="e" cm="1">
        <f t="array" aca="1" ref="EI125" ca="1">_xll.BDP(C125,"FREE_CASH_FLOW_YIELD")/100</f>
        <v>#NAME?</v>
      </c>
      <c r="EJ125" s="15" t="e" cm="1">
        <f t="array" aca="1" ref="EJ125" ca="1">_xll.BDP(C125,"TRAIL_12M_FREE_CASH_FLOW_PER_SH")</f>
        <v>#NAME?</v>
      </c>
      <c r="EL125" s="15" t="e" cm="1">
        <f t="array" aca="1" ref="EL125" ca="1">_xll.BDP(C125,"CF_CASH_FROM_OPER")</f>
        <v>#NAME?</v>
      </c>
      <c r="EM125" s="15" t="e" cm="1">
        <f t="array" aca="1" ref="EM125" ca="1">_xll.BDP(C125,"CF_CASH_FROM_INV_ACT")</f>
        <v>#NAME?</v>
      </c>
      <c r="EN125" s="15" t="e" cm="1">
        <f t="array" aca="1" ref="EN125" ca="1">_xll.BDP(C125,"CF_CASH_FROM_FNC_ACT")</f>
        <v>#NAME?</v>
      </c>
      <c r="EP125" s="15" t="e" cm="1">
        <f t="array" aca="1" ref="EP125" ca="1">_xll.BDP(C125,"TOT_ANALYST_REC")</f>
        <v>#NAME?</v>
      </c>
      <c r="EQ125" s="15" t="e" cm="1">
        <f t="array" aca="1" ref="EQ125" ca="1">_xll.BDP(C125,"TOT_BUY_REC")</f>
        <v>#NAME?</v>
      </c>
      <c r="ER125" s="15" t="e" cm="1">
        <f t="array" aca="1" ref="ER125" ca="1">_xll.BDP(C125,"TOT_HOLD_REC")</f>
        <v>#NAME?</v>
      </c>
      <c r="ES125" s="15" t="e" cm="1">
        <f t="array" aca="1" ref="ES125" ca="1">_xll.BDP(C125,"TOT_SELL_REC")</f>
        <v>#NAME?</v>
      </c>
      <c r="ET125" s="15" t="e" cm="1">
        <f t="array" aca="1" ref="ET125" ca="1">_xll.BDP(C125,"EQY_REC_CONS")</f>
        <v>#NAME?</v>
      </c>
      <c r="EV125" s="15" t="e" cm="1">
        <f t="array" aca="1" ref="EV125" ca="1">_xll.BDP(C125,"BEST_TARGET_HI")</f>
        <v>#NAME?</v>
      </c>
      <c r="EW125" s="15" t="e" cm="1">
        <f t="array" aca="1" ref="EW125" ca="1">_xll.BDP(C125,"BEST_TARGET_LO")</f>
        <v>#NAME?</v>
      </c>
      <c r="EX125" s="15" t="e" cm="1">
        <f t="array" aca="1" ref="EX125" ca="1">_xll.BDP(C125,"BEST_TARGET_MEDIAN")</f>
        <v>#NAME?</v>
      </c>
      <c r="EZ125" s="15" t="e" cm="1">
        <f t="array" aca="1" ref="EZ125" ca="1">_xll.BDP(C125,"BEST_TARGET_1WK_CHG")</f>
        <v>#NAME?</v>
      </c>
      <c r="FA125" s="15" t="e" cm="1">
        <f t="array" aca="1" ref="FA125" ca="1">_xll.BDP(C125,"BEST_TARGET_4WK_CHG")</f>
        <v>#NAME?</v>
      </c>
      <c r="FB125" s="15" t="e" cm="1">
        <f t="array" aca="1" ref="FB125" ca="1">_xll.BDP(C125,"BEST_TARGET_3MO_CHG")</f>
        <v>#NAME?</v>
      </c>
      <c r="FC125" s="15" t="e" cm="1">
        <f t="array" aca="1" ref="FC125" ca="1">_xll.BDP(C125,"BEST_TARGET_6MO_CHG")</f>
        <v>#NAME?</v>
      </c>
      <c r="FE125" s="15" t="e" cm="1">
        <f t="array" aca="1" ref="FE125" ca="1">_xll.BDP(C125,"ANNOUNCEMENT_DT")</f>
        <v>#NAME?</v>
      </c>
      <c r="FF125" s="15" t="e" cm="1">
        <f t="array" aca="1" ref="FF125" ca="1">_xll.BDP(C125,"EXPECTED_REPORT_DT")</f>
        <v>#NAME?</v>
      </c>
      <c r="FG125" s="15" t="e" cm="1">
        <f t="array" aca="1" ref="FG125" ca="1">_xll.BDP(C125,"EARNINGS_RELATED_IMPLIED_MOVE")</f>
        <v>#NAME?</v>
      </c>
      <c r="FI125" s="15" t="e" cm="1">
        <f t="array" aca="1" ref="FI125" ca="1">_xll.BDP(C125,"SALES_SURPRISE_LAST_QTR")</f>
        <v>#NAME?</v>
      </c>
      <c r="FJ125" s="15" t="e" cm="1">
        <f t="array" aca="1" ref="FJ125" ca="1">_xll.BDP(C125,"EPS_SURPRISE_LAST_QTR")</f>
        <v>#NAME?</v>
      </c>
      <c r="FL125" s="15" t="e">
        <f ca="1">(_xll.BDP(C125,"VOLUME_AVG_5D"))/1000</f>
        <v>#NAME?</v>
      </c>
      <c r="FM125" s="15" t="e">
        <f ca="1">(_xll.BDP(C125,"VOLUME_AVG_3M"))/1000</f>
        <v>#NAME?</v>
      </c>
      <c r="FN125" s="15" t="e">
        <f ca="1">(_xll.BDP(C125,"VOLUME_AVG_6M"))/1000</f>
        <v>#NAME?</v>
      </c>
      <c r="FP125" s="15" t="e" cm="1">
        <f t="array" aca="1" ref="FP125" ca="1">_xll.BDP(C125,"CIE_DES")</f>
        <v>#NAME?</v>
      </c>
      <c r="FQ125" s="15" t="s">
        <v>950</v>
      </c>
      <c r="FS125" s="15" t="e" cm="1">
        <f t="array" aca="1" ref="FS125" ca="1">_xll.BDP(C125,"HIGH_52WEEK")</f>
        <v>#NAME?</v>
      </c>
      <c r="FT125" s="15" t="e" cm="1">
        <f t="array" aca="1" ref="FT125" ca="1">_xll.BDP(C125,"LOW_52WEEK")</f>
        <v>#NAME?</v>
      </c>
      <c r="FV125" s="15" t="e" cm="1">
        <f t="array" aca="1" ref="FV125" ca="1">_xll.BDP(C125,"CHG_PCT_WTD")</f>
        <v>#NAME?</v>
      </c>
      <c r="FW125" s="15" t="e" cm="1">
        <f t="array" aca="1" ref="FW125" ca="1">_xll.BDP(C125,"CHG_PCT_MTD")</f>
        <v>#NAME?</v>
      </c>
      <c r="FX125" s="15" t="e" cm="1">
        <f t="array" aca="1" ref="FX125" ca="1">_xll.BDP(C125,"CHG_PCT_YTD")</f>
        <v>#NAME?</v>
      </c>
      <c r="FY125" s="15" t="e" cm="1">
        <f t="array" aca="1" ref="FY125" ca="1">_xll.BDP(C125,"CHG_PCT_1YR")</f>
        <v>#NAME?</v>
      </c>
      <c r="GA125" s="15" t="e">
        <f ca="1">_xll.BDP($C125,"BEST_NET_DEBT","best_fperiod_override=19Y")</f>
        <v>#NAME?</v>
      </c>
      <c r="GB125" s="15" t="e">
        <f ca="1">_xll.BDP($C125,"BEST_NET_DEBT","best_fperiod_override=20Y")</f>
        <v>#NAME?</v>
      </c>
      <c r="GC125" s="15" t="e">
        <f ca="1">_xll.BDP($C125,"BEST_NET_DEBT","best_fperiod_override=21Y")</f>
        <v>#NAME?</v>
      </c>
      <c r="GD125" s="15" t="e">
        <f ca="1">_xll.BDP($C125,"BEST_NET_DEBT","best_fperiod_override=22Y")</f>
        <v>#NAME?</v>
      </c>
      <c r="GE125" s="15" t="e">
        <f ca="1">_xll.BDP($C125,"BEST_NET_DEBT","best_fperiod_override=23Y")</f>
        <v>#NAME?</v>
      </c>
      <c r="GG125" s="15" t="e">
        <f t="shared" ca="1" si="342"/>
        <v>#NAME?</v>
      </c>
      <c r="GH125" s="15" t="e">
        <f t="shared" ca="1" si="343"/>
        <v>#NAME?</v>
      </c>
      <c r="GI125" s="15" t="e">
        <f t="shared" ca="1" si="344"/>
        <v>#NAME?</v>
      </c>
      <c r="GJ125" s="15" t="e">
        <f t="shared" ca="1" si="345"/>
        <v>#NAME?</v>
      </c>
      <c r="GK125" s="15" t="e">
        <f t="shared" ca="1" si="346"/>
        <v>#NAME?</v>
      </c>
      <c r="GM125" s="15" t="e" cm="1">
        <f t="array" aca="1" ref="GM125" ca="1">_xll.BDP(C125,"NET_DEBT_TO_EBITDA")</f>
        <v>#NAME?</v>
      </c>
      <c r="GN125" s="15" t="e" cm="1">
        <f t="array" aca="1" ref="GN125" ca="1">_xll.BDP(C125,"EBIT_TO_INT_EXP")</f>
        <v>#NAME?</v>
      </c>
      <c r="GO125" s="15" t="e" cm="1">
        <f t="array" aca="1" ref="GO125" ca="1">_xll.BDP(C125,"TOT_DEBT_TO_TOT_EQY")</f>
        <v>#NAME?</v>
      </c>
      <c r="GP125" s="15" t="e" cm="1">
        <f t="array" aca="1" ref="GP125" ca="1">_xll.BDP(C125,"TOT_DEBT_TO_TOT_ASSET")</f>
        <v>#NAME?</v>
      </c>
      <c r="GQ125" s="15" t="e" cm="1">
        <f t="array" aca="1" ref="GQ125" ca="1">_xll.BDP(C125,"ALTMAN_Z_SCORE")</f>
        <v>#NAME?</v>
      </c>
      <c r="GR125" s="15" t="e" cm="1">
        <f t="array" aca="1" ref="GR125" ca="1">_xll.BDP(C125,"CASH_%_CURRENT_MARKET_CAP")</f>
        <v>#NAME?</v>
      </c>
      <c r="GS125" s="15" t="e" cm="1">
        <f t="array" aca="1" ref="GS125" ca="1">_xll.BDP(C125,"CASH_TO_TOT_ASSET")</f>
        <v>#NAME?</v>
      </c>
      <c r="GU125" s="15" t="e" cm="1">
        <f t="array" aca="1" ref="GU125" ca="1">_xll.BDP(C125,"BOARD_SIZE")</f>
        <v>#NAME?</v>
      </c>
      <c r="GV125" s="15" t="e" cm="1">
        <f t="array" aca="1" ref="GV125" ca="1">_xll.BDP(C125,"PCT_INDEPENDENT_DIRECTORS")</f>
        <v>#NAME?</v>
      </c>
      <c r="GW125" s="15" t="e" cm="1">
        <f t="array" aca="1" ref="GW125" ca="1">_xll.BDP(C125,"BOARD_MEETING_ATTENDANCE_PCT")</f>
        <v>#NAME?</v>
      </c>
      <c r="GX125" s="15" t="e" cm="1">
        <f t="array" aca="1" ref="GX125" ca="1">_xll.BDP(C125,"BOARD_MEETINGS_PER_YR")</f>
        <v>#NAME?</v>
      </c>
      <c r="GY125" s="15" t="e" cm="1">
        <f t="array" aca="1" ref="GY125" ca="1">_xll.BDP(C125,"NUMBER_OF_WOMEN_ON_BOARD")</f>
        <v>#NAME?</v>
      </c>
      <c r="GZ125" s="15" t="e" cm="1">
        <f t="array" aca="1" ref="GZ125" ca="1">_xll.BDP(C125,"BOARD_AVERAGE_TENURE")</f>
        <v>#NAME?</v>
      </c>
      <c r="HA125" s="15" t="e" cm="1">
        <f t="array" aca="1" ref="HA125" ca="1">_xll.BDP(C125,"BOARD_AVERAGE_AGE")</f>
        <v>#NAME?</v>
      </c>
      <c r="HC125" s="15" t="e" cm="1">
        <f t="array" aca="1" ref="HC125" ca="1">_xll.BDP(C125,"TOT_COMP_AW_TO_CEO_&amp;_EQUIV")</f>
        <v>#NAME?</v>
      </c>
      <c r="HD125" s="15" t="e" cm="1">
        <f t="array" aca="1" ref="HD125" ca="1">_xll.BDP(C125,"TOT_COMPENSATION_AW_TO_EXECS")</f>
        <v>#NAME?</v>
      </c>
      <c r="HE125" s="15" t="e" cm="1">
        <f t="array" aca="1" ref="HE125" ca="1">_xll.BDP(C125,"CF_STOCK_BASED_COMPENSATION")</f>
        <v>#NAME?</v>
      </c>
      <c r="HF125" s="15" t="e" cm="1">
        <f t="array" aca="1" ref="HF125" ca="1">_xll.BDP(C125,"AVERAGE_BOD_TOTAL_COMPENSATION")</f>
        <v>#NAME?</v>
      </c>
      <c r="HH125" s="15" t="e" cm="1">
        <f t="array" aca="1" ref="HH125" ca="1">_xll.BDP(C125,"ISS_QUALITYSCORE")</f>
        <v>#NAME?</v>
      </c>
      <c r="HK125" s="15" t="e" cm="1">
        <f t="array" aca="1" ref="HK125" ca="1">_xll.BDP(C125,"EQY_SH_OUT")</f>
        <v>#NAME?</v>
      </c>
      <c r="HL125" s="15" t="e">
        <f t="shared" ca="1" si="347"/>
        <v>#NAME?</v>
      </c>
      <c r="HN125" s="15">
        <v>8.5</v>
      </c>
      <c r="HO125" s="15">
        <v>2</v>
      </c>
      <c r="HP125" s="39" t="e">
        <f t="shared" ca="1" si="348"/>
        <v>#NAME?</v>
      </c>
      <c r="HQ125" s="15" t="e">
        <f t="shared" ca="1" si="349"/>
        <v>#NAME?</v>
      </c>
      <c r="HS125" s="15" t="e">
        <f t="shared" ca="1" si="370"/>
        <v>#NAME?</v>
      </c>
      <c r="HU125" s="15" t="e">
        <f t="shared" ca="1" si="350"/>
        <v>#NAME?</v>
      </c>
      <c r="HW125" s="15" t="e">
        <f t="shared" ca="1" si="371"/>
        <v>#NAME?</v>
      </c>
      <c r="HY125" s="39" t="e">
        <f t="shared" ca="1" si="351"/>
        <v>#NAME?</v>
      </c>
      <c r="IA125" s="15" t="e">
        <f t="shared" ca="1" si="352"/>
        <v>#NAME?</v>
      </c>
      <c r="IB125" s="15" t="e">
        <f t="shared" ca="1" si="353"/>
        <v>#NAME?</v>
      </c>
      <c r="IC125" s="15" t="e">
        <f t="shared" ca="1" si="354"/>
        <v>#NAME?</v>
      </c>
      <c r="ID125" s="15" t="e">
        <f t="shared" ca="1" si="355"/>
        <v>#NAME?</v>
      </c>
      <c r="IE125" s="39" t="e">
        <f t="shared" ca="1" si="356"/>
        <v>#NAME?</v>
      </c>
      <c r="IF125" s="39">
        <f t="shared" si="357"/>
        <v>-20.515005128769193</v>
      </c>
      <c r="IG125" s="39" t="e">
        <f t="shared" ca="1" si="358"/>
        <v>#NAME?</v>
      </c>
      <c r="II125" s="15">
        <f t="shared" si="372"/>
        <v>106</v>
      </c>
    </row>
    <row r="126" spans="1:243">
      <c r="A126" s="15">
        <f t="shared" si="373"/>
        <v>106</v>
      </c>
      <c r="B126" s="15" t="s">
        <v>216</v>
      </c>
      <c r="C126" s="15" t="s">
        <v>589</v>
      </c>
      <c r="D126" s="15" t="s">
        <v>215</v>
      </c>
      <c r="E126" s="15" t="str">
        <f t="shared" si="306"/>
        <v>FDXB34</v>
      </c>
      <c r="F126" s="15">
        <f t="shared" si="307"/>
        <v>106</v>
      </c>
      <c r="G126" s="15" t="str">
        <f t="shared" si="308"/>
        <v>FedEx Corp</v>
      </c>
      <c r="H126" s="24">
        <v>2.0102499999999999E-3</v>
      </c>
      <c r="I126" s="15" t="e" cm="1">
        <f t="array" aca="1" ref="I126" ca="1">_xll.BDP(C126,"GICS_SECTOR_NAME")</f>
        <v>#NAME?</v>
      </c>
      <c r="J126" s="15" t="e">
        <f t="shared" ca="1" si="309"/>
        <v>#NAME?</v>
      </c>
      <c r="K126" s="46" t="e" cm="1">
        <f t="array" aca="1" ref="K126" ca="1">_xll.BDP(C126,"BEST_PE_RATIO")</f>
        <v>#NAME?</v>
      </c>
      <c r="L126" s="46" t="e" cm="1">
        <f t="array" aca="1" ref="L126" ca="1">_xll.BDP(C126,"px_last")</f>
        <v>#NAME?</v>
      </c>
      <c r="M126" s="15" t="e" cm="1">
        <f t="array" aca="1" ref="M126" ca="1">_xll.BDP(C126,"COUNTRY_FULL_NAME")</f>
        <v>#NAME?</v>
      </c>
      <c r="N126" s="15" t="e" cm="1">
        <f t="array" aca="1" ref="N126" ca="1">_xll.BDP(C126,"px_last")</f>
        <v>#NAME?</v>
      </c>
      <c r="O126" s="15" t="e" cm="1">
        <f t="array" aca="1" ref="O126" ca="1">_xll.BDP(C126,"CRNCY")</f>
        <v>#NAME?</v>
      </c>
      <c r="Q126" s="15" t="e" cm="1">
        <f t="array" aca="1" ref="Q126" ca="1">_xll.BDP(C126,"GICS_SECTOR_NAME")</f>
        <v>#NAME?</v>
      </c>
      <c r="R126" s="15" t="e" cm="1">
        <f t="array" aca="1" ref="R126" ca="1">_xll.BDP(C126,"GICS_INDUSTRY_NAME")</f>
        <v>#NAME?</v>
      </c>
      <c r="S126" s="15" t="e" cm="1">
        <f t="array" aca="1" ref="S126" ca="1">_xll.BDP(C126,"GICS_INDUSTRY_GROUP_NAME")</f>
        <v>#NAME?</v>
      </c>
      <c r="T126" s="15" t="e" cm="1">
        <f t="array" aca="1" ref="T126" ca="1">_xll.BDP(C126,"GICS_SUB_INDUSTRY_NAME")</f>
        <v>#NAME?</v>
      </c>
      <c r="U126" s="15" t="s">
        <v>1521</v>
      </c>
      <c r="V126" s="15">
        <f>_xll.BDH(C126,"SALES_REV_TURN","FY 2009","FY 2009","Currency=USD","Period=FY","BEST_FPERIOD_OVERRIDE=FY","FILING_STATUS=MR","SCALING_FORMAT=MLN","FA_ADJUSTED=Adjusted","Sort=A","Dates=H","DateFormat=P","Fill=—","Direction=H","UseDPDF=Y")</f>
        <v>35497</v>
      </c>
      <c r="W126" s="15">
        <f>_xll.BDH(C126,"SALES_REV_TURN","FY 2019","FY 2019","Currency=USD","Period=FY","BEST_FPERIOD_OVERRIDE=FY","FILING_STATUS=MR","SCALING_FORMAT=MLN","FA_ADJUSTED=Adjusted","Sort=A","Dates=H","DateFormat=P","Fill=—","Direction=H","UseDPDF=Y")</f>
        <v>69693</v>
      </c>
      <c r="X126" s="15">
        <f>_xll.BDH(C126,"SALES_REV_TURN","FY 2020","FY 2020","Currency=USD","Period=FY","BEST_FPERIOD_OVERRIDE=FY","FILING_STATUS=MR","SCALING_FORMAT=MLN","FA_ADJUSTED=Adjusted","Sort=A","Dates=H","DateFormat=P","Fill=—","Direction=H","UseDPDF=Y")</f>
        <v>69217</v>
      </c>
      <c r="Y126" s="15">
        <f>_xll.BDH(C126,"SALES_REV_TURN","FY 2021","FY 2021","Currency=USD","Period=FY","BEST_FPERIOD_OVERRIDE=FY","FILING_STATUS=MR","SCALING_FORMAT=MLN","FA_ADJUSTED=Adjusted","Sort=A","Dates=H","DateFormat=P","Fill=—","Direction=H","UseDPDF=Y")</f>
        <v>83959</v>
      </c>
      <c r="Z126" s="15">
        <f>_xll.BDH(C126,"SALES_REV_TURN","FY 2022","FY 2022","Currency=USD","Period=FY","BEST_FPERIOD_OVERRIDE=FY","FILING_STATUS=MR","SCALING_FORMAT=MLN","FA_ADJUSTED=Adjusted","Sort=A","Dates=H","DateFormat=P","Fill=—","Direction=H","UseDPDF=Y")</f>
        <v>93512</v>
      </c>
      <c r="AA126" s="15" t="e">
        <f ca="1">+_xll.BDP($C126,AA$15,"BEST_FPERIOD_OVERRIDE="&amp;AA$16)</f>
        <v>#NAME?</v>
      </c>
      <c r="AB126" s="15" t="e">
        <f ca="1">+_xll.BDP($C126,AB$15,"BEST_FPERIOD_OVERRIDE="&amp;AB$16)</f>
        <v>#NAME?</v>
      </c>
      <c r="AC126" s="15" t="e">
        <f ca="1">+_xll.BDP($C126,AC$15,"BEST_FPERIOD_OVERRIDE="&amp;AC$16)</f>
        <v>#NAME?</v>
      </c>
      <c r="AD126" s="15" t="e">
        <f ca="1">+_xll.BDP($C126,AD$15,"BEST_FPERIOD_OVERRIDE="&amp;AD$16)</f>
        <v>#NAME?</v>
      </c>
      <c r="AF126" s="25">
        <f t="shared" si="310"/>
        <v>-6.8299542278277281E-3</v>
      </c>
      <c r="AG126" s="25">
        <f t="shared" si="311"/>
        <v>0.21298235982489855</v>
      </c>
      <c r="AH126" s="25">
        <f t="shared" si="312"/>
        <v>0.11378172679522147</v>
      </c>
      <c r="AI126" s="25" t="e">
        <f t="shared" ca="1" si="313"/>
        <v>#NAME?</v>
      </c>
      <c r="AJ126" s="25" t="e">
        <f t="shared" ca="1" si="314"/>
        <v>#NAME?</v>
      </c>
      <c r="AK126" s="25" t="e">
        <f t="shared" ca="1" si="315"/>
        <v>#NAME?</v>
      </c>
      <c r="AL126" s="25" t="e">
        <f t="shared" ca="1" si="359"/>
        <v>#NAME?</v>
      </c>
      <c r="AM126" s="25" t="e">
        <f t="shared" ca="1" si="316"/>
        <v>#NAME?</v>
      </c>
      <c r="AN126" s="25">
        <f t="shared" si="317"/>
        <v>6.9792997677892821E-2</v>
      </c>
      <c r="AP126" s="15">
        <f>_xll.BDH(C126,"EBITDA","FY 2009","FY 2009","Currency=USD","Period=FY","BEST_FPERIOD_OVERRIDE=FY","FILING_STATUS=MR","SCALING_FORMAT=MLN","FA_ADJUSTED=Adjusted","Sort=A","Dates=H","DateFormat=P","Fill=—","Direction=H","UseDPDF=Y")</f>
        <v>3926</v>
      </c>
      <c r="AQ126" s="15">
        <f>_xll.BDH(C126,"EBITDA","FY 2019","FY 2019","Currency=USD","Period=FY","BEST_FPERIOD_OVERRIDE=FY","FILING_STATUS=MR","SCALING_FORMAT=MLN","FA_ADJUSTED=Adjusted","Sort=A","Dates=H","DateFormat=P","Fill=—","Direction=H","UseDPDF=Y")</f>
        <v>8573</v>
      </c>
      <c r="AR126" s="15">
        <f>_xll.BDH(C126,"EBITDA","FY 2020","FY 2020","Currency=USD","Period=FY","BEST_FPERIOD_OVERRIDE=FY","FILING_STATUS=MR","SCALING_FORMAT=MLN","FA_ADJUSTED=Adjusted","Sort=A","Dates=H","DateFormat=P","Fill=—","Direction=H","UseDPDF=Y")</f>
        <v>10199</v>
      </c>
      <c r="AS126" s="15">
        <f>_xll.BDH(C126,"EBITDA","FY 2021","FY 2021","Currency=USD","Period=FY","BEST_FPERIOD_OVERRIDE=FY","FILING_STATUS=MR","SCALING_FORMAT=MLN","FA_ADJUSTED=Adjusted","Sort=A","Dates=H","DateFormat=P","Fill=—","Direction=H","UseDPDF=Y")</f>
        <v>11691.088599999999</v>
      </c>
      <c r="AT126" s="15">
        <f>_xll.BDH(C126,"EBITDA","FY 2022","FY 2022","Currency=USD","Period=FY","BEST_FPERIOD_OVERRIDE=FY","FILING_STATUS=MR","SCALING_FORMAT=MLN","FA_ADJUSTED=Adjusted","Sort=A","Dates=H","DateFormat=P","Fill=—","Direction=H","UseDPDF=Y")</f>
        <v>13935</v>
      </c>
      <c r="AU126" s="15" t="e">
        <f ca="1">+_xll.BDP($C126,AU$15,"BEST_FPERIOD_OVERRIDE="&amp;AU$16)</f>
        <v>#NAME?</v>
      </c>
      <c r="AV126" s="15" t="e">
        <f ca="1">+_xll.BDP($C126,AV$15,"BEST_FPERIOD_OVERRIDE="&amp;AV$16)</f>
        <v>#NAME?</v>
      </c>
      <c r="AW126" s="15" t="e">
        <f ca="1">+_xll.BDP($C126,AW$15,"BEST_FPERIOD_OVERRIDE="&amp;AW$16)</f>
        <v>#NAME?</v>
      </c>
      <c r="AX126" s="15" t="e">
        <f ca="1">+_xll.BDP($C126,AX$15,"BEST_FPERIOD_OVERRIDE="&amp;AX$16)</f>
        <v>#NAME?</v>
      </c>
      <c r="AZ126" s="25">
        <f t="shared" si="318"/>
        <v>0.18966522804152564</v>
      </c>
      <c r="BA126" s="25">
        <f t="shared" si="319"/>
        <v>0.14629753897440922</v>
      </c>
      <c r="BB126" s="25">
        <f t="shared" si="320"/>
        <v>0.19193348684398814</v>
      </c>
      <c r="BC126" s="25" t="e">
        <f t="shared" ca="1" si="321"/>
        <v>#NAME?</v>
      </c>
      <c r="BD126" s="25" t="e">
        <f t="shared" ca="1" si="322"/>
        <v>#NAME?</v>
      </c>
      <c r="BE126" s="25" t="e">
        <f t="shared" ca="1" si="323"/>
        <v>#NAME?</v>
      </c>
      <c r="BF126" s="25" t="e">
        <f t="shared" ca="1" si="360"/>
        <v>#NAME?</v>
      </c>
      <c r="BG126" s="25" t="e">
        <f t="shared" ca="1" si="324"/>
        <v>#NAME?</v>
      </c>
      <c r="BH126" s="25">
        <f t="shared" si="325"/>
        <v>8.1230412382479855E-2</v>
      </c>
      <c r="BJ126" s="25">
        <f t="shared" si="326"/>
        <v>0.12301091931757853</v>
      </c>
      <c r="BK126" s="25">
        <f t="shared" si="327"/>
        <v>0.14734819480763398</v>
      </c>
      <c r="BL126" s="25">
        <f t="shared" si="328"/>
        <v>0.13924759227718289</v>
      </c>
      <c r="BM126" s="25">
        <f t="shared" si="329"/>
        <v>0.14901830781076225</v>
      </c>
      <c r="BN126" s="25" t="e">
        <f t="shared" ca="1" si="330"/>
        <v>#NAME?</v>
      </c>
      <c r="BO126" s="25" t="e">
        <f t="shared" ca="1" si="331"/>
        <v>#NAME?</v>
      </c>
      <c r="BP126" s="25" t="e">
        <f t="shared" ca="1" si="331"/>
        <v>#NAME?</v>
      </c>
      <c r="BQ126" s="25" t="e">
        <f t="shared" ca="1" si="332"/>
        <v>#NAME?</v>
      </c>
      <c r="BR126" s="15">
        <f>_xll.BDH(C126,"EARN_FOR_COMMON","FY 2009","FY 2009","Currency=USD","Period=FY","BEST_FPERIOD_OVERRIDE=FY","FILING_STATUS=MR","SCALING_FORMAT=MLN","FA_ADJUSTED=Adjusted","Sort=A","Dates=H","DateFormat=P","Fill=—","Direction=H","UseDPDF=Y")</f>
        <v>1180.5999999999999</v>
      </c>
      <c r="BS126" s="15">
        <f>_xll.BDH(C126,"EARN_FOR_COMMON","FY 2019","FY 2019","Currency=USD","Period=FY","BEST_FPERIOD_OVERRIDE=FY","FILING_STATUS=MR","SCALING_FORMAT=MLN","FA_ADJUSTED=Adjusted","Sort=A","Dates=H","DateFormat=P","Fill=—","Direction=H","UseDPDF=Y")</f>
        <v>4125</v>
      </c>
      <c r="BT126" s="15">
        <f>_xll.BDH(C126,"EARN_FOR_COMMON","FY 2020","FY 2020","Currency=USD","Period=FY","BEST_FPERIOD_OVERRIDE=FY","FILING_STATUS=MR","SCALING_FORMAT=MLN","FA_ADJUSTED=Adjusted","Sort=A","Dates=H","DateFormat=P","Fill=—","Direction=H","UseDPDF=Y")</f>
        <v>2494</v>
      </c>
      <c r="BU126" s="15">
        <f>_xll.BDH(C126,"EARN_FOR_COMMON","FY 2021","FY 2021","Currency=USD","Period=FY","BEST_FPERIOD_OVERRIDE=FY","FILING_STATUS=MR","SCALING_FORMAT=MLN","FA_ADJUSTED=Adjusted","Sort=A","Dates=H","DateFormat=P","Fill=—","Direction=H","UseDPDF=Y")</f>
        <v>4885</v>
      </c>
      <c r="BV126" s="15">
        <f>_xll.BDH(C126,"EARN_FOR_COMMON","FY 2022","FY 2022","Currency=USD","Period=FY","BEST_FPERIOD_OVERRIDE=FY","FILING_STATUS=MR","SCALING_FORMAT=MLN","FA_ADJUSTED=Adjusted","Sort=A","Dates=H","DateFormat=P","Fill=—","Direction=H","UseDPDF=Y")</f>
        <v>5502</v>
      </c>
      <c r="BW126" s="15" t="e">
        <f ca="1">+_xll.BDP($C126,BW$15,"BEST_FPERIOD_OVERRIDE="&amp;BW$16)</f>
        <v>#NAME?</v>
      </c>
      <c r="BX126" s="15" t="e">
        <f ca="1">+_xll.BDP($C126,BX$15,"BEST_FPERIOD_OVERRIDE="&amp;BX$16)</f>
        <v>#NAME?</v>
      </c>
      <c r="BY126" s="15" t="e">
        <f ca="1">+_xll.BDP($C126,BY$15,"BEST_FPERIOD_OVERRIDE="&amp;BY$16)</f>
        <v>#NAME?</v>
      </c>
      <c r="BZ126" s="15" t="e">
        <f ca="1">+_xll.BDP($C126,BZ$15,"BEST_FPERIOD_OVERRIDE="&amp;BZ$16)</f>
        <v>#NAME?</v>
      </c>
      <c r="CB126" s="25">
        <f t="shared" si="333"/>
        <v>-0.39539393939393941</v>
      </c>
      <c r="CC126" s="25">
        <f t="shared" si="334"/>
        <v>0.95870088211708104</v>
      </c>
      <c r="CD126" s="25">
        <f t="shared" si="335"/>
        <v>0.12630501535312177</v>
      </c>
      <c r="CE126" s="25" t="e">
        <f t="shared" ca="1" si="336"/>
        <v>#NAME?</v>
      </c>
      <c r="CF126" s="25" t="e">
        <f t="shared" ca="1" si="337"/>
        <v>#NAME?</v>
      </c>
      <c r="CG126" s="25" t="e">
        <f t="shared" ca="1" si="338"/>
        <v>#NAME?</v>
      </c>
      <c r="CH126" s="25" t="e">
        <f t="shared" ca="1" si="361"/>
        <v>#NAME?</v>
      </c>
      <c r="CI126" s="25" t="e">
        <f t="shared" ca="1" si="339"/>
        <v>#NAME?</v>
      </c>
      <c r="CJ126" s="25">
        <f t="shared" si="340"/>
        <v>0.13326667335497611</v>
      </c>
      <c r="CM126" s="25">
        <f t="shared" si="362"/>
        <v>5.9188153760061986E-2</v>
      </c>
      <c r="CN126" s="25">
        <f t="shared" si="363"/>
        <v>3.6031610731467704E-2</v>
      </c>
      <c r="CO126" s="25">
        <f t="shared" si="364"/>
        <v>5.8183160828499628E-2</v>
      </c>
      <c r="CP126" s="25">
        <f t="shared" si="365"/>
        <v>5.8837368466079218E-2</v>
      </c>
      <c r="CQ126" s="25" t="e">
        <f t="shared" ca="1" si="366"/>
        <v>#NAME?</v>
      </c>
      <c r="CR126" s="25" t="e">
        <f t="shared" ca="1" si="367"/>
        <v>#NAME?</v>
      </c>
      <c r="CS126" s="25" t="e">
        <f t="shared" ca="1" si="368"/>
        <v>#NAME?</v>
      </c>
      <c r="CT126" s="15" t="e">
        <f t="shared" ca="1" si="369"/>
        <v>#NAME?</v>
      </c>
      <c r="CU126" s="25">
        <f>_xll.BDH($C126,"RETURN_ON_INV_CAPITAL","FY 2019","FY 2019","Currency=USD","Period=FY","BEST_FPERIOD_OVERRIDE=FY","FILING_STATUS=MR","FA_ADJUSTED=GAAP","Sort=A","Dates=H","DateFormat=P","Fill=—","Direction=H","UseDPDF=Y")/100</f>
        <v>0.176423</v>
      </c>
      <c r="CV126" s="25">
        <f>_xll.BDH($C126,"RETURN_ON_INV_CAPITAL","FY 2020","FY 2020","Currency=USD","Period=FY","BEST_FPERIOD_OVERRIDE=FY","FILING_STATUS=MR","FA_ADJUSTED=GAAP","Sort=A","Dates=H","DateFormat=P","Fill=—","Direction=H","UseDPDF=Y")/100</f>
        <v>3.9564000000000002E-2</v>
      </c>
      <c r="CW126" s="25">
        <f>_xll.BDH($C126,"RETURN_ON_INV_CAPITAL","FY 2021","FY 2021","Currency=USD","Period=FY","BEST_FPERIOD_OVERRIDE=FY","FILING_STATUS=MR","FA_ADJUSTED=GAAP","Sort=A","Dates=H","DateFormat=P","Fill=—","Direction=H","UseDPDF=Y")/100</f>
        <v>4.0557999999999997E-2</v>
      </c>
      <c r="CX126" s="25">
        <f>_xll.BDH(C126,"RETURN_COM_EQY","FY 2022","FY 2022","Currency=USD","Period=FY","BEST_FPERIOD_OVERRIDE=FY","FILING_STATUS=MR","FA_ADJUSTED=GAAP","Sort=A","Dates=H","DateFormat=P","Fill=—","Direction=H","UseDPDF=Y")/100</f>
        <v>0.15582299999999999</v>
      </c>
      <c r="CZ126" s="15">
        <f>_xll.BDH($C126,"RETURN_COM_EQY","FY 2019","FY 2019","Currency=USD","Period=FY","BEST_FPERIOD_OVERRIDE=FY","FILING_STATUS=MR","FA_ADJUSTED=GAAP","Sort=A","Dates=H","DateFormat=P","Fill=—","Direction=H","UseDPDF=Y")/100</f>
        <v>2.9052999999999999E-2</v>
      </c>
      <c r="DA126" s="15">
        <f>_xll.BDH($C126,"RETURN_COM_EQY","FY 2020","FY 2020","Currency=USD","Period=FY","BEST_FPERIOD_OVERRIDE=FY","FILING_STATUS=MR","FA_ADJUSTED=GAAP","Sort=A","Dates=H","DateFormat=P","Fill=—","Direction=H","UseDPDF=Y")/100</f>
        <v>7.1341000000000002E-2</v>
      </c>
      <c r="DB126" s="15">
        <f>_xll.BDH($C126,"RETURN_COM_EQY","FY 2021","FY 2021","Currency=USD","Period=FY","BEST_FPERIOD_OVERRIDE=FY","FILING_STATUS=MR","FA_ADJUSTED=GAAP","Sort=A","Dates=H","DateFormat=P","Fill=—","Direction=H","UseDPDF=Y")/100</f>
        <v>0.24637899999999999</v>
      </c>
      <c r="DC126" s="25">
        <f>_xll.BDH(C126,"RETURN_COM_EQY","FY 2022","FY 2022","Currency=USD","Period=FY","BEST_FPERIOD_OVERRIDE=FY","FILING_STATUS=MR","FA_ADJUSTED=GAAP","Sort=A","Dates=H","DateFormat=P","Fill=—","Direction=H","UseDPDF=Y")</f>
        <v>15.5823</v>
      </c>
      <c r="DD126" s="15" t="e">
        <f ca="1">(_xll.BDP(C126,"BEST_ROE","best_fperiod_override=23Y"))/100</f>
        <v>#NAME?</v>
      </c>
      <c r="DF126" s="25" t="e">
        <f ca="1">(_xll.BDP($C126,"BEST_DIV_YLD","best_fperiod_override=19Y"))/100</f>
        <v>#NAME?</v>
      </c>
      <c r="DG126" s="25" t="e">
        <f ca="1">(_xll.BDP($C126,"BEST_DIV_YLD","best_fperiod_override=20Y"))/100</f>
        <v>#NAME?</v>
      </c>
      <c r="DH126" s="25" t="e">
        <f ca="1">(_xll.BDP($C126,"BEST_DIV_YLD","best_fperiod_override=21Y"))/100</f>
        <v>#NAME?</v>
      </c>
      <c r="DI126" s="25" t="e">
        <f ca="1">(_xll.BDP($C126,"BEST_DIV_YLD","best_fperiod_override=22Y"))/100</f>
        <v>#NAME?</v>
      </c>
      <c r="DJ126" s="25" t="e">
        <f ca="1">(_xll.BDP($C126,"BEST_DIV_YLD","best_fperiod_override=23Y"))/100</f>
        <v>#NAME?</v>
      </c>
      <c r="DL126" s="48" t="e" cm="1">
        <f t="array" aca="1" ref="DL126" ca="1">_xll.BDP($C126,$DL$12)/1000</f>
        <v>#NAME?</v>
      </c>
      <c r="DM126" s="48" t="e" cm="1">
        <f t="array" aca="1" ref="DM126" ca="1">_xll.BDP($C126,$DL$13)*1000</f>
        <v>#NAME?</v>
      </c>
      <c r="DN126" s="48" t="e">
        <f t="shared" ca="1" si="341"/>
        <v>#NAME?</v>
      </c>
      <c r="DO126" s="48" t="e" cm="1">
        <f t="array" aca="1" ref="DO126" ca="1">_xll.BDP($C126,$DL$15)*1000</f>
        <v>#NAME?</v>
      </c>
      <c r="DQ126" s="15" t="e" cm="1">
        <f t="array" aca="1" ref="DQ126" ca="1">_xll.BDP(C126,"WACC")</f>
        <v>#NAME?</v>
      </c>
      <c r="DR126" s="15" t="e" cm="1">
        <f t="array" aca="1" ref="DR126" ca="1">_xll.BDP(C126,"WACC_COST_EQUITY")</f>
        <v>#NAME?</v>
      </c>
      <c r="DS126" s="15" t="e" cm="1">
        <f t="array" aca="1" ref="DS126" ca="1">_xll.BDP(C126,"WACC_COST_EQUITY")</f>
        <v>#NAME?</v>
      </c>
      <c r="DU126" s="15" t="e" cm="1">
        <f t="array" aca="1" ref="DU126" ca="1">_xll.BDP(C126,"BEST_PE_RATIO")</f>
        <v>#NAME?</v>
      </c>
      <c r="DV126" s="15" t="e" cm="1">
        <f t="array" aca="1" ref="DV126" ca="1">_xll.BDP(C126,"FIVE_YR_AVG_PRICE_EARNINGS")</f>
        <v>#NAME?</v>
      </c>
      <c r="DW126" s="15" t="e" cm="1">
        <f t="array" aca="1" ref="DW126" ca="1">_xll.BDP(C126,"10_YEAR_MOVING_AVERAGE_PE")</f>
        <v>#NAME?</v>
      </c>
      <c r="DY126" s="15" t="e" cm="1">
        <f t="array" aca="1" ref="DY126" ca="1">_xll.BDP(C126,"BEST_CUR_EV_TO_EBITDA")</f>
        <v>#NAME?</v>
      </c>
      <c r="DZ126" s="15" t="e" cm="1">
        <f t="array" aca="1" ref="DZ126" ca="1">_xll.BDP(C126,"FIVE_YEAR_AVG_EV_TO_T12_EBITDA")</f>
        <v>#NAME?</v>
      </c>
      <c r="EB126" s="15" t="e" cm="1">
        <f t="array" aca="1" ref="EB126" ca="1">_xll.BDP(C126,"BEST_PX_BPS_RATIO")</f>
        <v>#NAME?</v>
      </c>
      <c r="EC126" s="15" t="e" cm="1">
        <f t="array" aca="1" ref="EC126" ca="1">_xll.BDP(C126,"FIVE_YEAR_AVG_PRICE_BOOK")</f>
        <v>#NAME?</v>
      </c>
      <c r="ED126" s="15" t="e" cm="1">
        <f t="array" aca="1" ref="ED126" ca="1">_xll.BDP(C126,"EV_TO_T12M_SALES")</f>
        <v>#NAME?</v>
      </c>
      <c r="EE126" s="15" t="e" cm="1">
        <f t="array" aca="1" ref="EE126" ca="1">_xll.BDP(C126,"AVERAGE_EV_TO_T12M_SALES")</f>
        <v>#NAME?</v>
      </c>
      <c r="EF126" s="15" t="e">
        <f ca="1">_xll.BDP(C126,"BEST_CURRENT_EV_BEST_SALES","best_fperiod_override=23Y")</f>
        <v>#NAME?</v>
      </c>
      <c r="EH126" s="15" t="e" cm="1">
        <f t="array" aca="1" ref="EH126" ca="1">_xll.BDP(C126,"CF_FREE_CASH_FLOW")</f>
        <v>#NAME?</v>
      </c>
      <c r="EI126" s="15" t="e" cm="1">
        <f t="array" aca="1" ref="EI126" ca="1">_xll.BDP(C126,"FREE_CASH_FLOW_YIELD")/100</f>
        <v>#NAME?</v>
      </c>
      <c r="EJ126" s="15" t="e" cm="1">
        <f t="array" aca="1" ref="EJ126" ca="1">_xll.BDP(C126,"TRAIL_12M_FREE_CASH_FLOW_PER_SH")</f>
        <v>#NAME?</v>
      </c>
      <c r="EL126" s="15" t="e" cm="1">
        <f t="array" aca="1" ref="EL126" ca="1">_xll.BDP(C126,"CF_CASH_FROM_OPER")</f>
        <v>#NAME?</v>
      </c>
      <c r="EM126" s="15" t="e" cm="1">
        <f t="array" aca="1" ref="EM126" ca="1">_xll.BDP(C126,"CF_CASH_FROM_INV_ACT")</f>
        <v>#NAME?</v>
      </c>
      <c r="EN126" s="15" t="e" cm="1">
        <f t="array" aca="1" ref="EN126" ca="1">_xll.BDP(C126,"CF_CASH_FROM_FNC_ACT")</f>
        <v>#NAME?</v>
      </c>
      <c r="EP126" s="15" t="e" cm="1">
        <f t="array" aca="1" ref="EP126" ca="1">_xll.BDP(C126,"TOT_ANALYST_REC")</f>
        <v>#NAME?</v>
      </c>
      <c r="EQ126" s="15" t="e" cm="1">
        <f t="array" aca="1" ref="EQ126" ca="1">_xll.BDP(C126,"TOT_BUY_REC")</f>
        <v>#NAME?</v>
      </c>
      <c r="ER126" s="15" t="e" cm="1">
        <f t="array" aca="1" ref="ER126" ca="1">_xll.BDP(C126,"TOT_HOLD_REC")</f>
        <v>#NAME?</v>
      </c>
      <c r="ES126" s="15" t="e" cm="1">
        <f t="array" aca="1" ref="ES126" ca="1">_xll.BDP(C126,"TOT_SELL_REC")</f>
        <v>#NAME?</v>
      </c>
      <c r="ET126" s="15" t="e" cm="1">
        <f t="array" aca="1" ref="ET126" ca="1">_xll.BDP(C126,"EQY_REC_CONS")</f>
        <v>#NAME?</v>
      </c>
      <c r="EV126" s="15" t="e" cm="1">
        <f t="array" aca="1" ref="EV126" ca="1">_xll.BDP(C126,"BEST_TARGET_HI")</f>
        <v>#NAME?</v>
      </c>
      <c r="EW126" s="15" t="e" cm="1">
        <f t="array" aca="1" ref="EW126" ca="1">_xll.BDP(C126,"BEST_TARGET_LO")</f>
        <v>#NAME?</v>
      </c>
      <c r="EX126" s="15" t="e" cm="1">
        <f t="array" aca="1" ref="EX126" ca="1">_xll.BDP(C126,"BEST_TARGET_MEDIAN")</f>
        <v>#NAME?</v>
      </c>
      <c r="EZ126" s="15" t="e" cm="1">
        <f t="array" aca="1" ref="EZ126" ca="1">_xll.BDP(C126,"BEST_TARGET_1WK_CHG")</f>
        <v>#NAME?</v>
      </c>
      <c r="FA126" s="15" t="e" cm="1">
        <f t="array" aca="1" ref="FA126" ca="1">_xll.BDP(C126,"BEST_TARGET_4WK_CHG")</f>
        <v>#NAME?</v>
      </c>
      <c r="FB126" s="15" t="e" cm="1">
        <f t="array" aca="1" ref="FB126" ca="1">_xll.BDP(C126,"BEST_TARGET_3MO_CHG")</f>
        <v>#NAME?</v>
      </c>
      <c r="FC126" s="15" t="e" cm="1">
        <f t="array" aca="1" ref="FC126" ca="1">_xll.BDP(C126,"BEST_TARGET_6MO_CHG")</f>
        <v>#NAME?</v>
      </c>
      <c r="FE126" s="15" t="e" cm="1">
        <f t="array" aca="1" ref="FE126" ca="1">_xll.BDP(C126,"ANNOUNCEMENT_DT")</f>
        <v>#NAME?</v>
      </c>
      <c r="FF126" s="15" t="e" cm="1">
        <f t="array" aca="1" ref="FF126" ca="1">_xll.BDP(C126,"EXPECTED_REPORT_DT")</f>
        <v>#NAME?</v>
      </c>
      <c r="FG126" s="15" t="e" cm="1">
        <f t="array" aca="1" ref="FG126" ca="1">_xll.BDP(C126,"EARNINGS_RELATED_IMPLIED_MOVE")</f>
        <v>#NAME?</v>
      </c>
      <c r="FI126" s="15" t="e" cm="1">
        <f t="array" aca="1" ref="FI126" ca="1">_xll.BDP(C126,"SALES_SURPRISE_LAST_QTR")</f>
        <v>#NAME?</v>
      </c>
      <c r="FJ126" s="15" t="e" cm="1">
        <f t="array" aca="1" ref="FJ126" ca="1">_xll.BDP(C126,"EPS_SURPRISE_LAST_QTR")</f>
        <v>#NAME?</v>
      </c>
      <c r="FL126" s="15" t="e">
        <f ca="1">(_xll.BDP(C126,"VOLUME_AVG_5D"))/1000</f>
        <v>#NAME?</v>
      </c>
      <c r="FM126" s="15" t="e">
        <f ca="1">(_xll.BDP(C126,"VOLUME_AVG_3M"))/1000</f>
        <v>#NAME?</v>
      </c>
      <c r="FN126" s="15" t="e">
        <f ca="1">(_xll.BDP(C126,"VOLUME_AVG_6M"))/1000</f>
        <v>#NAME?</v>
      </c>
      <c r="FP126" s="15" t="e" cm="1">
        <f t="array" aca="1" ref="FP126" ca="1">_xll.BDP(C126,"CIE_DES")</f>
        <v>#NAME?</v>
      </c>
      <c r="FQ126" s="15" t="s">
        <v>951</v>
      </c>
      <c r="FS126" s="15" t="e" cm="1">
        <f t="array" aca="1" ref="FS126" ca="1">_xll.BDP(C126,"HIGH_52WEEK")</f>
        <v>#NAME?</v>
      </c>
      <c r="FT126" s="15" t="e" cm="1">
        <f t="array" aca="1" ref="FT126" ca="1">_xll.BDP(C126,"LOW_52WEEK")</f>
        <v>#NAME?</v>
      </c>
      <c r="FV126" s="15" t="e" cm="1">
        <f t="array" aca="1" ref="FV126" ca="1">_xll.BDP(C126,"CHG_PCT_WTD")</f>
        <v>#NAME?</v>
      </c>
      <c r="FW126" s="15" t="e" cm="1">
        <f t="array" aca="1" ref="FW126" ca="1">_xll.BDP(C126,"CHG_PCT_MTD")</f>
        <v>#NAME?</v>
      </c>
      <c r="FX126" s="15" t="e" cm="1">
        <f t="array" aca="1" ref="FX126" ca="1">_xll.BDP(C126,"CHG_PCT_YTD")</f>
        <v>#NAME?</v>
      </c>
      <c r="FY126" s="15" t="e" cm="1">
        <f t="array" aca="1" ref="FY126" ca="1">_xll.BDP(C126,"CHG_PCT_1YR")</f>
        <v>#NAME?</v>
      </c>
      <c r="GA126" s="15" t="e">
        <f ca="1">_xll.BDP($C126,"BEST_NET_DEBT","best_fperiod_override=19Y")</f>
        <v>#NAME?</v>
      </c>
      <c r="GB126" s="15" t="e">
        <f ca="1">_xll.BDP($C126,"BEST_NET_DEBT","best_fperiod_override=20Y")</f>
        <v>#NAME?</v>
      </c>
      <c r="GC126" s="15" t="e">
        <f ca="1">_xll.BDP($C126,"BEST_NET_DEBT","best_fperiod_override=21Y")</f>
        <v>#NAME?</v>
      </c>
      <c r="GD126" s="15" t="e">
        <f ca="1">_xll.BDP($C126,"BEST_NET_DEBT","best_fperiod_override=22Y")</f>
        <v>#NAME?</v>
      </c>
      <c r="GE126" s="15" t="e">
        <f ca="1">_xll.BDP($C126,"BEST_NET_DEBT","best_fperiod_override=23Y")</f>
        <v>#NAME?</v>
      </c>
      <c r="GG126" s="15" t="e">
        <f t="shared" ca="1" si="342"/>
        <v>#NAME?</v>
      </c>
      <c r="GH126" s="15" t="e">
        <f t="shared" ca="1" si="343"/>
        <v>#NAME?</v>
      </c>
      <c r="GI126" s="15" t="e">
        <f t="shared" ca="1" si="344"/>
        <v>#NAME?</v>
      </c>
      <c r="GJ126" s="15" t="e">
        <f t="shared" ca="1" si="345"/>
        <v>#NAME?</v>
      </c>
      <c r="GK126" s="15" t="e">
        <f t="shared" ca="1" si="346"/>
        <v>#NAME?</v>
      </c>
      <c r="GM126" s="15" t="e" cm="1">
        <f t="array" aca="1" ref="GM126" ca="1">_xll.BDP(C126,"NET_DEBT_TO_EBITDA")</f>
        <v>#NAME?</v>
      </c>
      <c r="GN126" s="15" t="e" cm="1">
        <f t="array" aca="1" ref="GN126" ca="1">_xll.BDP(C126,"EBIT_TO_INT_EXP")</f>
        <v>#NAME?</v>
      </c>
      <c r="GO126" s="15" t="e" cm="1">
        <f t="array" aca="1" ref="GO126" ca="1">_xll.BDP(C126,"TOT_DEBT_TO_TOT_EQY")</f>
        <v>#NAME?</v>
      </c>
      <c r="GP126" s="15" t="e" cm="1">
        <f t="array" aca="1" ref="GP126" ca="1">_xll.BDP(C126,"TOT_DEBT_TO_TOT_ASSET")</f>
        <v>#NAME?</v>
      </c>
      <c r="GQ126" s="15" t="e" cm="1">
        <f t="array" aca="1" ref="GQ126" ca="1">_xll.BDP(C126,"ALTMAN_Z_SCORE")</f>
        <v>#NAME?</v>
      </c>
      <c r="GR126" s="15" t="e" cm="1">
        <f t="array" aca="1" ref="GR126" ca="1">_xll.BDP(C126,"CASH_%_CURRENT_MARKET_CAP")</f>
        <v>#NAME?</v>
      </c>
      <c r="GS126" s="15" t="e" cm="1">
        <f t="array" aca="1" ref="GS126" ca="1">_xll.BDP(C126,"CASH_TO_TOT_ASSET")</f>
        <v>#NAME?</v>
      </c>
      <c r="GU126" s="15" t="e" cm="1">
        <f t="array" aca="1" ref="GU126" ca="1">_xll.BDP(C126,"BOARD_SIZE")</f>
        <v>#NAME?</v>
      </c>
      <c r="GV126" s="15" t="e" cm="1">
        <f t="array" aca="1" ref="GV126" ca="1">_xll.BDP(C126,"PCT_INDEPENDENT_DIRECTORS")</f>
        <v>#NAME?</v>
      </c>
      <c r="GW126" s="15" t="e" cm="1">
        <f t="array" aca="1" ref="GW126" ca="1">_xll.BDP(C126,"BOARD_MEETING_ATTENDANCE_PCT")</f>
        <v>#NAME?</v>
      </c>
      <c r="GX126" s="15" t="e" cm="1">
        <f t="array" aca="1" ref="GX126" ca="1">_xll.BDP(C126,"BOARD_MEETINGS_PER_YR")</f>
        <v>#NAME?</v>
      </c>
      <c r="GY126" s="15" t="e" cm="1">
        <f t="array" aca="1" ref="GY126" ca="1">_xll.BDP(C126,"NUMBER_OF_WOMEN_ON_BOARD")</f>
        <v>#NAME?</v>
      </c>
      <c r="GZ126" s="15" t="e" cm="1">
        <f t="array" aca="1" ref="GZ126" ca="1">_xll.BDP(C126,"BOARD_AVERAGE_TENURE")</f>
        <v>#NAME?</v>
      </c>
      <c r="HA126" s="15" t="e" cm="1">
        <f t="array" aca="1" ref="HA126" ca="1">_xll.BDP(C126,"BOARD_AVERAGE_AGE")</f>
        <v>#NAME?</v>
      </c>
      <c r="HC126" s="15" t="e" cm="1">
        <f t="array" aca="1" ref="HC126" ca="1">_xll.BDP(C126,"TOT_COMP_AW_TO_CEO_&amp;_EQUIV")</f>
        <v>#NAME?</v>
      </c>
      <c r="HD126" s="15" t="e" cm="1">
        <f t="array" aca="1" ref="HD126" ca="1">_xll.BDP(C126,"TOT_COMPENSATION_AW_TO_EXECS")</f>
        <v>#NAME?</v>
      </c>
      <c r="HE126" s="15" t="e" cm="1">
        <f t="array" aca="1" ref="HE126" ca="1">_xll.BDP(C126,"CF_STOCK_BASED_COMPENSATION")</f>
        <v>#NAME?</v>
      </c>
      <c r="HF126" s="15" t="e" cm="1">
        <f t="array" aca="1" ref="HF126" ca="1">_xll.BDP(C126,"AVERAGE_BOD_TOTAL_COMPENSATION")</f>
        <v>#NAME?</v>
      </c>
      <c r="HH126" s="15" t="e" cm="1">
        <f t="array" aca="1" ref="HH126" ca="1">_xll.BDP(C126,"ISS_QUALITYSCORE")</f>
        <v>#NAME?</v>
      </c>
      <c r="HK126" s="15" t="e" cm="1">
        <f t="array" aca="1" ref="HK126" ca="1">_xll.BDP(C126,"EQY_SH_OUT")</f>
        <v>#NAME?</v>
      </c>
      <c r="HL126" s="15" t="e">
        <f t="shared" ca="1" si="347"/>
        <v>#NAME?</v>
      </c>
      <c r="HN126" s="15">
        <v>8.5</v>
      </c>
      <c r="HO126" s="15">
        <v>2</v>
      </c>
      <c r="HP126" s="39" t="e">
        <f t="shared" ca="1" si="348"/>
        <v>#NAME?</v>
      </c>
      <c r="HQ126" s="15" t="e">
        <f t="shared" ca="1" si="349"/>
        <v>#NAME?</v>
      </c>
      <c r="HS126" s="15" t="e">
        <f t="shared" ca="1" si="370"/>
        <v>#NAME?</v>
      </c>
      <c r="HU126" s="15" t="e">
        <f t="shared" ca="1" si="350"/>
        <v>#NAME?</v>
      </c>
      <c r="HW126" s="15" t="e">
        <f t="shared" ca="1" si="371"/>
        <v>#NAME?</v>
      </c>
      <c r="HY126" s="39" t="e">
        <f t="shared" ca="1" si="351"/>
        <v>#NAME?</v>
      </c>
      <c r="IA126" s="15" t="e">
        <f t="shared" ca="1" si="352"/>
        <v>#NAME?</v>
      </c>
      <c r="IB126" s="15" t="e">
        <f t="shared" ca="1" si="353"/>
        <v>#NAME?</v>
      </c>
      <c r="IC126" s="15" t="e">
        <f t="shared" ca="1" si="354"/>
        <v>#NAME?</v>
      </c>
      <c r="ID126" s="15" t="e">
        <f t="shared" ca="1" si="355"/>
        <v>#NAME?</v>
      </c>
      <c r="IE126" s="39" t="e">
        <f t="shared" ca="1" si="356"/>
        <v>#NAME?</v>
      </c>
      <c r="IF126" s="39">
        <f t="shared" si="357"/>
        <v>13.326667335497611</v>
      </c>
      <c r="IG126" s="39" t="e">
        <f t="shared" ca="1" si="358"/>
        <v>#NAME?</v>
      </c>
      <c r="II126" s="15">
        <f t="shared" si="372"/>
        <v>107</v>
      </c>
    </row>
    <row r="127" spans="1:243">
      <c r="A127" s="15">
        <f t="shared" si="373"/>
        <v>107</v>
      </c>
      <c r="B127" s="15" t="s">
        <v>218</v>
      </c>
      <c r="C127" s="15" t="s">
        <v>590</v>
      </c>
      <c r="D127" s="15" t="s">
        <v>217</v>
      </c>
      <c r="E127" s="15" t="str">
        <f t="shared" si="306"/>
        <v>FSLR34</v>
      </c>
      <c r="F127" s="15">
        <f t="shared" si="307"/>
        <v>107</v>
      </c>
      <c r="G127" s="15" t="str">
        <f t="shared" si="308"/>
        <v>First Solar Inc</v>
      </c>
      <c r="H127" s="24">
        <v>4.3755000000000004E-4</v>
      </c>
      <c r="I127" s="15" t="e" cm="1">
        <f t="array" aca="1" ref="I127" ca="1">_xll.BDP(C127,"GICS_SECTOR_NAME")</f>
        <v>#NAME?</v>
      </c>
      <c r="J127" s="15" t="e">
        <f t="shared" ca="1" si="309"/>
        <v>#NAME?</v>
      </c>
      <c r="K127" s="46" t="e" cm="1">
        <f t="array" aca="1" ref="K127" ca="1">_xll.BDP(C127,"BEST_PE_RATIO")</f>
        <v>#NAME?</v>
      </c>
      <c r="L127" s="46" t="e" cm="1">
        <f t="array" aca="1" ref="L127" ca="1">_xll.BDP(C127,"px_last")</f>
        <v>#NAME?</v>
      </c>
      <c r="M127" s="15" t="e" cm="1">
        <f t="array" aca="1" ref="M127" ca="1">_xll.BDP(C127,"COUNTRY_FULL_NAME")</f>
        <v>#NAME?</v>
      </c>
      <c r="N127" s="15" t="e" cm="1">
        <f t="array" aca="1" ref="N127" ca="1">_xll.BDP(C127,"px_last")</f>
        <v>#NAME?</v>
      </c>
      <c r="O127" s="15" t="e" cm="1">
        <f t="array" aca="1" ref="O127" ca="1">_xll.BDP(C127,"CRNCY")</f>
        <v>#NAME?</v>
      </c>
      <c r="Q127" s="15" t="e" cm="1">
        <f t="array" aca="1" ref="Q127" ca="1">_xll.BDP(C127,"GICS_SECTOR_NAME")</f>
        <v>#NAME?</v>
      </c>
      <c r="R127" s="15" t="e" cm="1">
        <f t="array" aca="1" ref="R127" ca="1">_xll.BDP(C127,"GICS_INDUSTRY_NAME")</f>
        <v>#NAME?</v>
      </c>
      <c r="S127" s="15" t="e" cm="1">
        <f t="array" aca="1" ref="S127" ca="1">_xll.BDP(C127,"GICS_INDUSTRY_GROUP_NAME")</f>
        <v>#NAME?</v>
      </c>
      <c r="T127" s="15" t="e" cm="1">
        <f t="array" aca="1" ref="T127" ca="1">_xll.BDP(C127,"GICS_SUB_INDUSTRY_NAME")</f>
        <v>#NAME?</v>
      </c>
      <c r="U127" s="15" t="s">
        <v>1521</v>
      </c>
      <c r="V127" s="15">
        <f>_xll.BDH(C127,"SALES_REV_TURN","FY 2009","FY 2009","Currency=USD","Period=FY","BEST_FPERIOD_OVERRIDE=FY","FILING_STATUS=MR","SCALING_FORMAT=MLN","FA_ADJUSTED=Adjusted","Sort=A","Dates=H","DateFormat=P","Fill=—","Direction=H","UseDPDF=Y")</f>
        <v>2066.1999999999998</v>
      </c>
      <c r="W127" s="15">
        <f>_xll.BDH(C127,"SALES_REV_TURN","FY 2019","FY 2019","Currency=USD","Period=FY","BEST_FPERIOD_OVERRIDE=FY","FILING_STATUS=MR","SCALING_FORMAT=MLN","FA_ADJUSTED=Adjusted","Sort=A","Dates=H","DateFormat=P","Fill=—","Direction=H","UseDPDF=Y")</f>
        <v>3063.1170000000002</v>
      </c>
      <c r="X127" s="15">
        <f>_xll.BDH(C127,"SALES_REV_TURN","FY 2020","FY 2020","Currency=USD","Period=FY","BEST_FPERIOD_OVERRIDE=FY","FILING_STATUS=MR","SCALING_FORMAT=MLN","FA_ADJUSTED=Adjusted","Sort=A","Dates=H","DateFormat=P","Fill=—","Direction=H","UseDPDF=Y")</f>
        <v>2711.3319999999999</v>
      </c>
      <c r="Y127" s="15">
        <f>_xll.BDH(C127,"SALES_REV_TURN","FY 2021","FY 2021","Currency=USD","Period=FY","BEST_FPERIOD_OVERRIDE=FY","FILING_STATUS=MR","SCALING_FORMAT=MLN","FA_ADJUSTED=Adjusted","Sort=A","Dates=H","DateFormat=P","Fill=—","Direction=H","UseDPDF=Y")</f>
        <v>2923.377</v>
      </c>
      <c r="Z127" s="15">
        <f>_xll.BDH(C127,"SALES_REV_TURN","FY 2022","FY 2022","Currency=USD","Period=FY","BEST_FPERIOD_OVERRIDE=FY","FILING_STATUS=MR","SCALING_FORMAT=MLN","FA_ADJUSTED=Adjusted","Sort=A","Dates=H","DateFormat=P","Fill=—","Direction=H","UseDPDF=Y")</f>
        <v>2619.319</v>
      </c>
      <c r="AA127" s="15" t="e">
        <f ca="1">+_xll.BDP($C127,AA$15,"BEST_FPERIOD_OVERRIDE="&amp;AA$16)</f>
        <v>#NAME?</v>
      </c>
      <c r="AB127" s="15" t="e">
        <f ca="1">+_xll.BDP($C127,AB$15,"BEST_FPERIOD_OVERRIDE="&amp;AB$16)</f>
        <v>#NAME?</v>
      </c>
      <c r="AC127" s="15" t="e">
        <f ca="1">+_xll.BDP($C127,AC$15,"BEST_FPERIOD_OVERRIDE="&amp;AC$16)</f>
        <v>#NAME?</v>
      </c>
      <c r="AD127" s="15" t="e">
        <f ca="1">+_xll.BDP($C127,AD$15,"BEST_FPERIOD_OVERRIDE="&amp;AD$16)</f>
        <v>#NAME?</v>
      </c>
      <c r="AF127" s="25">
        <f t="shared" si="310"/>
        <v>-0.11484543358937982</v>
      </c>
      <c r="AG127" s="25">
        <f t="shared" si="311"/>
        <v>7.8206947729012821E-2</v>
      </c>
      <c r="AH127" s="25">
        <f t="shared" si="312"/>
        <v>-0.10400916474337729</v>
      </c>
      <c r="AI127" s="25" t="e">
        <f t="shared" ca="1" si="313"/>
        <v>#NAME?</v>
      </c>
      <c r="AJ127" s="25" t="e">
        <f t="shared" ca="1" si="314"/>
        <v>#NAME?</v>
      </c>
      <c r="AK127" s="25" t="e">
        <f t="shared" ca="1" si="315"/>
        <v>#NAME?</v>
      </c>
      <c r="AL127" s="25" t="e">
        <f t="shared" ca="1" si="359"/>
        <v>#NAME?</v>
      </c>
      <c r="AM127" s="25" t="e">
        <f t="shared" ca="1" si="316"/>
        <v>#NAME?</v>
      </c>
      <c r="AN127" s="25">
        <f t="shared" si="317"/>
        <v>4.0157543019428754E-2</v>
      </c>
      <c r="AP127" s="15">
        <f>_xll.BDH(C127,"EBITDA","FY 2009","FY 2009","Currency=USD","Period=FY","BEST_FPERIOD_OVERRIDE=FY","FILING_STATUS=MR","SCALING_FORMAT=MLN","FA_ADJUSTED=Adjusted","Sort=A","Dates=H","DateFormat=P","Fill=—","Direction=H","UseDPDF=Y")</f>
        <v>830.05100000000004</v>
      </c>
      <c r="AQ127" s="15">
        <f>_xll.BDH(C127,"EBITDA","FY 2019","FY 2019","Currency=USD","Period=FY","BEST_FPERIOD_OVERRIDE=FY","FILING_STATUS=MR","SCALING_FORMAT=MLN","FA_ADJUSTED=Adjusted","Sort=A","Dates=H","DateFormat=P","Fill=—","Direction=H","UseDPDF=Y")</f>
        <v>482.01499999999999</v>
      </c>
      <c r="AR127" s="15">
        <f>_xll.BDH(C127,"EBITDA","FY 2020","FY 2020","Currency=USD","Period=FY","BEST_FPERIOD_OVERRIDE=FY","FILING_STATUS=MR","SCALING_FORMAT=MLN","FA_ADJUSTED=Adjusted","Sort=A","Dates=H","DateFormat=P","Fill=—","Direction=H","UseDPDF=Y")</f>
        <v>651.48699999999997</v>
      </c>
      <c r="AS127" s="15">
        <f>_xll.BDH(C127,"EBITDA","FY 2021","FY 2021","Currency=USD","Period=FY","BEST_FPERIOD_OVERRIDE=FY","FILING_STATUS=MR","SCALING_FORMAT=MLN","FA_ADJUSTED=Adjusted","Sort=A","Dates=H","DateFormat=P","Fill=—","Direction=H","UseDPDF=Y")</f>
        <v>760.976</v>
      </c>
      <c r="AT127" s="15">
        <f>_xll.BDH(C127,"EBITDA","FY 2022","FY 2022","Currency=USD","Period=FY","BEST_FPERIOD_OVERRIDE=FY","FILING_STATUS=MR","SCALING_FORMAT=MLN","FA_ADJUSTED=Adjusted","Sort=A","Dates=H","DateFormat=P","Fill=—","Direction=H","UseDPDF=Y")</f>
        <v>140.02600000000001</v>
      </c>
      <c r="AU127" s="15" t="e">
        <f ca="1">+_xll.BDP($C127,AU$15,"BEST_FPERIOD_OVERRIDE="&amp;AU$16)</f>
        <v>#NAME?</v>
      </c>
      <c r="AV127" s="15" t="e">
        <f ca="1">+_xll.BDP($C127,AV$15,"BEST_FPERIOD_OVERRIDE="&amp;AV$16)</f>
        <v>#NAME?</v>
      </c>
      <c r="AW127" s="15" t="e">
        <f ca="1">+_xll.BDP($C127,AW$15,"BEST_FPERIOD_OVERRIDE="&amp;AW$16)</f>
        <v>#NAME?</v>
      </c>
      <c r="AX127" s="15" t="e">
        <f ca="1">+_xll.BDP($C127,AX$15,"BEST_FPERIOD_OVERRIDE="&amp;AX$16)</f>
        <v>#NAME?</v>
      </c>
      <c r="AZ127" s="25">
        <f t="shared" si="318"/>
        <v>0.35159071813117837</v>
      </c>
      <c r="BA127" s="25">
        <f t="shared" si="319"/>
        <v>0.16806014548256543</v>
      </c>
      <c r="BB127" s="25">
        <f t="shared" si="320"/>
        <v>-0.81599156872227241</v>
      </c>
      <c r="BC127" s="25" t="e">
        <f t="shared" ca="1" si="321"/>
        <v>#NAME?</v>
      </c>
      <c r="BD127" s="25" t="e">
        <f t="shared" ca="1" si="322"/>
        <v>#NAME?</v>
      </c>
      <c r="BE127" s="25" t="e">
        <f t="shared" ca="1" si="323"/>
        <v>#NAME?</v>
      </c>
      <c r="BF127" s="25" t="e">
        <f t="shared" ca="1" si="360"/>
        <v>#NAME?</v>
      </c>
      <c r="BG127" s="25" t="e">
        <f t="shared" ca="1" si="324"/>
        <v>#NAME?</v>
      </c>
      <c r="BH127" s="25">
        <f t="shared" si="325"/>
        <v>-5.2900564782736192E-2</v>
      </c>
      <c r="BJ127" s="25">
        <f t="shared" si="326"/>
        <v>0.15736094964704253</v>
      </c>
      <c r="BK127" s="25">
        <f t="shared" si="327"/>
        <v>0.24028300481091949</v>
      </c>
      <c r="BL127" s="25">
        <f t="shared" si="328"/>
        <v>0.26030717215056426</v>
      </c>
      <c r="BM127" s="25">
        <f t="shared" si="329"/>
        <v>5.3458933409790868E-2</v>
      </c>
      <c r="BN127" s="25" t="e">
        <f t="shared" ca="1" si="330"/>
        <v>#NAME?</v>
      </c>
      <c r="BO127" s="25" t="e">
        <f t="shared" ca="1" si="331"/>
        <v>#NAME?</v>
      </c>
      <c r="BP127" s="25" t="e">
        <f t="shared" ca="1" si="331"/>
        <v>#NAME?</v>
      </c>
      <c r="BQ127" s="25" t="e">
        <f t="shared" ca="1" si="332"/>
        <v>#NAME?</v>
      </c>
      <c r="BR127" s="15">
        <f>_xll.BDH(C127,"EARN_FOR_COMMON","FY 2009","FY 2009","Currency=USD","Period=FY","BEST_FPERIOD_OVERRIDE=FY","FILING_STATUS=MR","SCALING_FORMAT=MLN","FA_ADJUSTED=Adjusted","Sort=A","Dates=H","DateFormat=P","Fill=—","Direction=H","UseDPDF=Y")</f>
        <v>665.03319999999997</v>
      </c>
      <c r="BS127" s="15">
        <f>_xll.BDH(C127,"EARN_FOR_COMMON","FY 2019","FY 2019","Currency=USD","Period=FY","BEST_FPERIOD_OVERRIDE=FY","FILING_STATUS=MR","SCALING_FORMAT=MLN","FA_ADJUSTED=Adjusted","Sort=A","Dates=H","DateFormat=P","Fill=—","Direction=H","UseDPDF=Y")</f>
        <v>167.33510000000001</v>
      </c>
      <c r="BT127" s="15">
        <f>_xll.BDH(C127,"EARN_FOR_COMMON","FY 2020","FY 2020","Currency=USD","Period=FY","BEST_FPERIOD_OVERRIDE=FY","FILING_STATUS=MR","SCALING_FORMAT=MLN","FA_ADJUSTED=Adjusted","Sort=A","Dates=H","DateFormat=P","Fill=—","Direction=H","UseDPDF=Y")</f>
        <v>451.27550000000002</v>
      </c>
      <c r="BU127" s="15">
        <f>_xll.BDH(C127,"EARN_FOR_COMMON","FY 2021","FY 2021","Currency=USD","Period=FY","BEST_FPERIOD_OVERRIDE=FY","FILING_STATUS=MR","SCALING_FORMAT=MLN","FA_ADJUSTED=Adjusted","Sort=A","Dates=H","DateFormat=P","Fill=—","Direction=H","UseDPDF=Y")</f>
        <v>377.80189999999999</v>
      </c>
      <c r="BV127" s="15">
        <f>_xll.BDH(C127,"EARN_FOR_COMMON","FY 2022","FY 2022","Currency=USD","Period=FY","BEST_FPERIOD_OVERRIDE=FY","FILING_STATUS=MR","SCALING_FORMAT=MLN","FA_ADJUSTED=Adjusted","Sort=A","Dates=H","DateFormat=P","Fill=—","Direction=H","UseDPDF=Y")</f>
        <v>-136.67179999999999</v>
      </c>
      <c r="BW127" s="15" t="e">
        <f ca="1">+_xll.BDP($C127,BW$15,"BEST_FPERIOD_OVERRIDE="&amp;BW$16)</f>
        <v>#NAME?</v>
      </c>
      <c r="BX127" s="15" t="e">
        <f ca="1">+_xll.BDP($C127,BX$15,"BEST_FPERIOD_OVERRIDE="&amp;BX$16)</f>
        <v>#NAME?</v>
      </c>
      <c r="BY127" s="15" t="e">
        <f ca="1">+_xll.BDP($C127,BY$15,"BEST_FPERIOD_OVERRIDE="&amp;BY$16)</f>
        <v>#NAME?</v>
      </c>
      <c r="BZ127" s="15" t="e">
        <f ca="1">+_xll.BDP($C127,BZ$15,"BEST_FPERIOD_OVERRIDE="&amp;BZ$16)</f>
        <v>#NAME?</v>
      </c>
      <c r="CB127" s="25">
        <f t="shared" si="333"/>
        <v>1.6968370652660441</v>
      </c>
      <c r="CC127" s="25">
        <f t="shared" si="334"/>
        <v>-0.16281318174817827</v>
      </c>
      <c r="CD127" s="25">
        <f t="shared" si="335"/>
        <v>-1.3617551949844615</v>
      </c>
      <c r="CE127" s="25" t="e">
        <f t="shared" ca="1" si="336"/>
        <v>#NAME?</v>
      </c>
      <c r="CF127" s="25" t="e">
        <f t="shared" ca="1" si="337"/>
        <v>#NAME?</v>
      </c>
      <c r="CG127" s="25" t="e">
        <f t="shared" ca="1" si="338"/>
        <v>#NAME?</v>
      </c>
      <c r="CH127" s="25" t="e">
        <f t="shared" ca="1" si="361"/>
        <v>#NAME?</v>
      </c>
      <c r="CI127" s="25" t="e">
        <f t="shared" ca="1" si="339"/>
        <v>#NAME?</v>
      </c>
      <c r="CJ127" s="25">
        <f t="shared" si="340"/>
        <v>-0.12888724647231176</v>
      </c>
      <c r="CM127" s="25">
        <f t="shared" si="362"/>
        <v>5.4629026576523194E-2</v>
      </c>
      <c r="CN127" s="25">
        <f t="shared" si="363"/>
        <v>0.16644051705951171</v>
      </c>
      <c r="CO127" s="25">
        <f t="shared" si="364"/>
        <v>0.12923475145354157</v>
      </c>
      <c r="CP127" s="25">
        <f t="shared" si="365"/>
        <v>-5.2178371553827541E-2</v>
      </c>
      <c r="CQ127" s="25" t="e">
        <f t="shared" ca="1" si="366"/>
        <v>#NAME?</v>
      </c>
      <c r="CR127" s="25" t="e">
        <f t="shared" ca="1" si="367"/>
        <v>#NAME?</v>
      </c>
      <c r="CS127" s="25" t="e">
        <f t="shared" ca="1" si="368"/>
        <v>#NAME?</v>
      </c>
      <c r="CT127" s="15" t="e">
        <f t="shared" ca="1" si="369"/>
        <v>#NAME?</v>
      </c>
      <c r="CU127" s="25">
        <f>_xll.BDH($C127,"RETURN_ON_INV_CAPITAL","FY 2019","FY 2019","Currency=USD","Period=FY","BEST_FPERIOD_OVERRIDE=FY","FILING_STATUS=MR","FA_ADJUSTED=GAAP","Sort=A","Dates=H","DateFormat=P","Fill=—","Direction=H","UseDPDF=Y")/100</f>
        <v>-2.5488E-2</v>
      </c>
      <c r="CV127" s="25">
        <f>_xll.BDH($C127,"RETURN_ON_INV_CAPITAL","FY 2020","FY 2020","Currency=USD","Period=FY","BEST_FPERIOD_OVERRIDE=FY","FILING_STATUS=MR","FA_ADJUSTED=GAAP","Sort=A","Dates=H","DateFormat=P","Fill=—","Direction=H","UseDPDF=Y")/100</f>
        <v>6.9964999999999999E-2</v>
      </c>
      <c r="CW127" s="25">
        <f>_xll.BDH($C127,"RETURN_ON_INV_CAPITAL","FY 2021","FY 2021","Currency=USD","Period=FY","BEST_FPERIOD_OVERRIDE=FY","FILING_STATUS=MR","FA_ADJUSTED=GAAP","Sort=A","Dates=H","DateFormat=P","Fill=—","Direction=H","UseDPDF=Y")/100</f>
        <v>7.6927000000000009E-2</v>
      </c>
      <c r="CX127" s="25">
        <f>_xll.BDH(C127,"RETURN_COM_EQY","FY 2022","FY 2022","Currency=USD","Period=FY","BEST_FPERIOD_OVERRIDE=FY","FILING_STATUS=MR","FA_ADJUSTED=GAAP","Sort=A","Dates=H","DateFormat=P","Fill=—","Direction=H","UseDPDF=Y")/100</f>
        <v>-7.489E-3</v>
      </c>
      <c r="CZ127" s="15">
        <f>_xll.BDH($C127,"RETURN_COM_EQY","FY 2019","FY 2019","Currency=USD","Period=FY","BEST_FPERIOD_OVERRIDE=FY","FILING_STATUS=MR","FA_ADJUSTED=GAAP","Sort=A","Dates=H","DateFormat=P","Fill=—","Direction=H","UseDPDF=Y")/100</f>
        <v>-2.2296999999999997E-2</v>
      </c>
      <c r="DA127" s="15">
        <f>_xll.BDH($C127,"RETURN_COM_EQY","FY 2020","FY 2020","Currency=USD","Period=FY","BEST_FPERIOD_OVERRIDE=FY","FILING_STATUS=MR","FA_ADJUSTED=GAAP","Sort=A","Dates=H","DateFormat=P","Fill=—","Direction=H","UseDPDF=Y")/100</f>
        <v>7.5035999999999992E-2</v>
      </c>
      <c r="DB127" s="15">
        <f>_xll.BDH($C127,"RETURN_COM_EQY","FY 2021","FY 2021","Currency=USD","Period=FY","BEST_FPERIOD_OVERRIDE=FY","FILING_STATUS=MR","FA_ADJUSTED=GAAP","Sort=A","Dates=H","DateFormat=P","Fill=—","Direction=H","UseDPDF=Y")/100</f>
        <v>8.1649999999999986E-2</v>
      </c>
      <c r="DC127" s="25">
        <f>_xll.BDH(C127,"RETURN_COM_EQY","FY 2022","FY 2022","Currency=USD","Period=FY","BEST_FPERIOD_OVERRIDE=FY","FILING_STATUS=MR","FA_ADJUSTED=GAAP","Sort=A","Dates=H","DateFormat=P","Fill=—","Direction=H","UseDPDF=Y")</f>
        <v>-0.74890000000000001</v>
      </c>
      <c r="DD127" s="15" t="e">
        <f ca="1">(_xll.BDP(C127,"BEST_ROE","best_fperiod_override=23Y"))/100</f>
        <v>#NAME?</v>
      </c>
      <c r="DF127" s="25" t="e">
        <f ca="1">(_xll.BDP($C127,"BEST_DIV_YLD","best_fperiod_override=19Y"))/100</f>
        <v>#NAME?</v>
      </c>
      <c r="DG127" s="25" t="e">
        <f ca="1">(_xll.BDP($C127,"BEST_DIV_YLD","best_fperiod_override=20Y"))/100</f>
        <v>#NAME?</v>
      </c>
      <c r="DH127" s="25" t="e">
        <f ca="1">(_xll.BDP($C127,"BEST_DIV_YLD","best_fperiod_override=21Y"))/100</f>
        <v>#NAME?</v>
      </c>
      <c r="DI127" s="25" t="e">
        <f ca="1">(_xll.BDP($C127,"BEST_DIV_YLD","best_fperiod_override=22Y"))/100</f>
        <v>#NAME?</v>
      </c>
      <c r="DJ127" s="25" t="e">
        <f ca="1">(_xll.BDP($C127,"BEST_DIV_YLD","best_fperiod_override=23Y"))/100</f>
        <v>#NAME?</v>
      </c>
      <c r="DL127" s="48" t="e" cm="1">
        <f t="array" aca="1" ref="DL127" ca="1">_xll.BDP($C127,$DL$12)/1000</f>
        <v>#NAME?</v>
      </c>
      <c r="DM127" s="48" t="e" cm="1">
        <f t="array" aca="1" ref="DM127" ca="1">_xll.BDP($C127,$DL$13)*1000</f>
        <v>#NAME?</v>
      </c>
      <c r="DN127" s="48" t="e">
        <f t="shared" ca="1" si="341"/>
        <v>#NAME?</v>
      </c>
      <c r="DO127" s="48" t="e" cm="1">
        <f t="array" aca="1" ref="DO127" ca="1">_xll.BDP($C127,$DL$15)*1000</f>
        <v>#NAME?</v>
      </c>
      <c r="DQ127" s="15" t="e" cm="1">
        <f t="array" aca="1" ref="DQ127" ca="1">_xll.BDP(C127,"WACC")</f>
        <v>#NAME?</v>
      </c>
      <c r="DR127" s="15" t="e" cm="1">
        <f t="array" aca="1" ref="DR127" ca="1">_xll.BDP(C127,"WACC_COST_EQUITY")</f>
        <v>#NAME?</v>
      </c>
      <c r="DS127" s="15" t="e" cm="1">
        <f t="array" aca="1" ref="DS127" ca="1">_xll.BDP(C127,"WACC_COST_EQUITY")</f>
        <v>#NAME?</v>
      </c>
      <c r="DU127" s="15" t="e" cm="1">
        <f t="array" aca="1" ref="DU127" ca="1">_xll.BDP(C127,"BEST_PE_RATIO")</f>
        <v>#NAME?</v>
      </c>
      <c r="DV127" s="15" t="e" cm="1">
        <f t="array" aca="1" ref="DV127" ca="1">_xll.BDP(C127,"FIVE_YR_AVG_PRICE_EARNINGS")</f>
        <v>#NAME?</v>
      </c>
      <c r="DW127" s="15" t="e" cm="1">
        <f t="array" aca="1" ref="DW127" ca="1">_xll.BDP(C127,"10_YEAR_MOVING_AVERAGE_PE")</f>
        <v>#NAME?</v>
      </c>
      <c r="DY127" s="15" t="e" cm="1">
        <f t="array" aca="1" ref="DY127" ca="1">_xll.BDP(C127,"BEST_CUR_EV_TO_EBITDA")</f>
        <v>#NAME?</v>
      </c>
      <c r="DZ127" s="15" t="e" cm="1">
        <f t="array" aca="1" ref="DZ127" ca="1">_xll.BDP(C127,"FIVE_YEAR_AVG_EV_TO_T12_EBITDA")</f>
        <v>#NAME?</v>
      </c>
      <c r="EB127" s="15" t="e" cm="1">
        <f t="array" aca="1" ref="EB127" ca="1">_xll.BDP(C127,"BEST_PX_BPS_RATIO")</f>
        <v>#NAME?</v>
      </c>
      <c r="EC127" s="15" t="e" cm="1">
        <f t="array" aca="1" ref="EC127" ca="1">_xll.BDP(C127,"FIVE_YEAR_AVG_PRICE_BOOK")</f>
        <v>#NAME?</v>
      </c>
      <c r="ED127" s="15" t="e" cm="1">
        <f t="array" aca="1" ref="ED127" ca="1">_xll.BDP(C127,"EV_TO_T12M_SALES")</f>
        <v>#NAME?</v>
      </c>
      <c r="EE127" s="15" t="e" cm="1">
        <f t="array" aca="1" ref="EE127" ca="1">_xll.BDP(C127,"AVERAGE_EV_TO_T12M_SALES")</f>
        <v>#NAME?</v>
      </c>
      <c r="EF127" s="15" t="e">
        <f ca="1">_xll.BDP(C127,"BEST_CURRENT_EV_BEST_SALES","best_fperiod_override=23Y")</f>
        <v>#NAME?</v>
      </c>
      <c r="EH127" s="15" t="e" cm="1">
        <f t="array" aca="1" ref="EH127" ca="1">_xll.BDP(C127,"CF_FREE_CASH_FLOW")</f>
        <v>#NAME?</v>
      </c>
      <c r="EI127" s="15" t="e" cm="1">
        <f t="array" aca="1" ref="EI127" ca="1">_xll.BDP(C127,"FREE_CASH_FLOW_YIELD")/100</f>
        <v>#NAME?</v>
      </c>
      <c r="EJ127" s="15" t="e" cm="1">
        <f t="array" aca="1" ref="EJ127" ca="1">_xll.BDP(C127,"TRAIL_12M_FREE_CASH_FLOW_PER_SH")</f>
        <v>#NAME?</v>
      </c>
      <c r="EL127" s="15" t="e" cm="1">
        <f t="array" aca="1" ref="EL127" ca="1">_xll.BDP(C127,"CF_CASH_FROM_OPER")</f>
        <v>#NAME?</v>
      </c>
      <c r="EM127" s="15" t="e" cm="1">
        <f t="array" aca="1" ref="EM127" ca="1">_xll.BDP(C127,"CF_CASH_FROM_INV_ACT")</f>
        <v>#NAME?</v>
      </c>
      <c r="EN127" s="15" t="e" cm="1">
        <f t="array" aca="1" ref="EN127" ca="1">_xll.BDP(C127,"CF_CASH_FROM_FNC_ACT")</f>
        <v>#NAME?</v>
      </c>
      <c r="EP127" s="15" t="e" cm="1">
        <f t="array" aca="1" ref="EP127" ca="1">_xll.BDP(C127,"TOT_ANALYST_REC")</f>
        <v>#NAME?</v>
      </c>
      <c r="EQ127" s="15" t="e" cm="1">
        <f t="array" aca="1" ref="EQ127" ca="1">_xll.BDP(C127,"TOT_BUY_REC")</f>
        <v>#NAME?</v>
      </c>
      <c r="ER127" s="15" t="e" cm="1">
        <f t="array" aca="1" ref="ER127" ca="1">_xll.BDP(C127,"TOT_HOLD_REC")</f>
        <v>#NAME?</v>
      </c>
      <c r="ES127" s="15" t="e" cm="1">
        <f t="array" aca="1" ref="ES127" ca="1">_xll.BDP(C127,"TOT_SELL_REC")</f>
        <v>#NAME?</v>
      </c>
      <c r="ET127" s="15" t="e" cm="1">
        <f t="array" aca="1" ref="ET127" ca="1">_xll.BDP(C127,"EQY_REC_CONS")</f>
        <v>#NAME?</v>
      </c>
      <c r="EV127" s="15" t="e" cm="1">
        <f t="array" aca="1" ref="EV127" ca="1">_xll.BDP(C127,"BEST_TARGET_HI")</f>
        <v>#NAME?</v>
      </c>
      <c r="EW127" s="15" t="e" cm="1">
        <f t="array" aca="1" ref="EW127" ca="1">_xll.BDP(C127,"BEST_TARGET_LO")</f>
        <v>#NAME?</v>
      </c>
      <c r="EX127" s="15" t="e" cm="1">
        <f t="array" aca="1" ref="EX127" ca="1">_xll.BDP(C127,"BEST_TARGET_MEDIAN")</f>
        <v>#NAME?</v>
      </c>
      <c r="EZ127" s="15" t="e" cm="1">
        <f t="array" aca="1" ref="EZ127" ca="1">_xll.BDP(C127,"BEST_TARGET_1WK_CHG")</f>
        <v>#NAME?</v>
      </c>
      <c r="FA127" s="15" t="e" cm="1">
        <f t="array" aca="1" ref="FA127" ca="1">_xll.BDP(C127,"BEST_TARGET_4WK_CHG")</f>
        <v>#NAME?</v>
      </c>
      <c r="FB127" s="15" t="e" cm="1">
        <f t="array" aca="1" ref="FB127" ca="1">_xll.BDP(C127,"BEST_TARGET_3MO_CHG")</f>
        <v>#NAME?</v>
      </c>
      <c r="FC127" s="15" t="e" cm="1">
        <f t="array" aca="1" ref="FC127" ca="1">_xll.BDP(C127,"BEST_TARGET_6MO_CHG")</f>
        <v>#NAME?</v>
      </c>
      <c r="FE127" s="15" t="e" cm="1">
        <f t="array" aca="1" ref="FE127" ca="1">_xll.BDP(C127,"ANNOUNCEMENT_DT")</f>
        <v>#NAME?</v>
      </c>
      <c r="FF127" s="15" t="e" cm="1">
        <f t="array" aca="1" ref="FF127" ca="1">_xll.BDP(C127,"EXPECTED_REPORT_DT")</f>
        <v>#NAME?</v>
      </c>
      <c r="FG127" s="15" t="e" cm="1">
        <f t="array" aca="1" ref="FG127" ca="1">_xll.BDP(C127,"EARNINGS_RELATED_IMPLIED_MOVE")</f>
        <v>#NAME?</v>
      </c>
      <c r="FI127" s="15" t="e" cm="1">
        <f t="array" aca="1" ref="FI127" ca="1">_xll.BDP(C127,"SALES_SURPRISE_LAST_QTR")</f>
        <v>#NAME?</v>
      </c>
      <c r="FJ127" s="15" t="e" cm="1">
        <f t="array" aca="1" ref="FJ127" ca="1">_xll.BDP(C127,"EPS_SURPRISE_LAST_QTR")</f>
        <v>#NAME?</v>
      </c>
      <c r="FL127" s="15" t="e">
        <f ca="1">(_xll.BDP(C127,"VOLUME_AVG_5D"))/1000</f>
        <v>#NAME?</v>
      </c>
      <c r="FM127" s="15" t="e">
        <f ca="1">(_xll.BDP(C127,"VOLUME_AVG_3M"))/1000</f>
        <v>#NAME?</v>
      </c>
      <c r="FN127" s="15" t="e">
        <f ca="1">(_xll.BDP(C127,"VOLUME_AVG_6M"))/1000</f>
        <v>#NAME?</v>
      </c>
      <c r="FP127" s="15" t="e" cm="1">
        <f t="array" aca="1" ref="FP127" ca="1">_xll.BDP(C127,"CIE_DES")</f>
        <v>#NAME?</v>
      </c>
      <c r="FQ127" s="15" t="s">
        <v>952</v>
      </c>
      <c r="FS127" s="15" t="e" cm="1">
        <f t="array" aca="1" ref="FS127" ca="1">_xll.BDP(C127,"HIGH_52WEEK")</f>
        <v>#NAME?</v>
      </c>
      <c r="FT127" s="15" t="e" cm="1">
        <f t="array" aca="1" ref="FT127" ca="1">_xll.BDP(C127,"LOW_52WEEK")</f>
        <v>#NAME?</v>
      </c>
      <c r="FV127" s="15" t="e" cm="1">
        <f t="array" aca="1" ref="FV127" ca="1">_xll.BDP(C127,"CHG_PCT_WTD")</f>
        <v>#NAME?</v>
      </c>
      <c r="FW127" s="15" t="e" cm="1">
        <f t="array" aca="1" ref="FW127" ca="1">_xll.BDP(C127,"CHG_PCT_MTD")</f>
        <v>#NAME?</v>
      </c>
      <c r="FX127" s="15" t="e" cm="1">
        <f t="array" aca="1" ref="FX127" ca="1">_xll.BDP(C127,"CHG_PCT_YTD")</f>
        <v>#NAME?</v>
      </c>
      <c r="FY127" s="15" t="e" cm="1">
        <f t="array" aca="1" ref="FY127" ca="1">_xll.BDP(C127,"CHG_PCT_1YR")</f>
        <v>#NAME?</v>
      </c>
      <c r="GA127" s="15" t="e">
        <f ca="1">_xll.BDP($C127,"BEST_NET_DEBT","best_fperiod_override=19Y")</f>
        <v>#NAME?</v>
      </c>
      <c r="GB127" s="15" t="e">
        <f ca="1">_xll.BDP($C127,"BEST_NET_DEBT","best_fperiod_override=20Y")</f>
        <v>#NAME?</v>
      </c>
      <c r="GC127" s="15" t="e">
        <f ca="1">_xll.BDP($C127,"BEST_NET_DEBT","best_fperiod_override=21Y")</f>
        <v>#NAME?</v>
      </c>
      <c r="GD127" s="15" t="e">
        <f ca="1">_xll.BDP($C127,"BEST_NET_DEBT","best_fperiod_override=22Y")</f>
        <v>#NAME?</v>
      </c>
      <c r="GE127" s="15" t="e">
        <f ca="1">_xll.BDP($C127,"BEST_NET_DEBT","best_fperiod_override=23Y")</f>
        <v>#NAME?</v>
      </c>
      <c r="GG127" s="15" t="e">
        <f t="shared" ca="1" si="342"/>
        <v>#NAME?</v>
      </c>
      <c r="GH127" s="15" t="e">
        <f t="shared" ca="1" si="343"/>
        <v>#NAME?</v>
      </c>
      <c r="GI127" s="15" t="e">
        <f t="shared" ca="1" si="344"/>
        <v>#NAME?</v>
      </c>
      <c r="GJ127" s="15" t="e">
        <f t="shared" ca="1" si="345"/>
        <v>#NAME?</v>
      </c>
      <c r="GK127" s="15" t="e">
        <f t="shared" ca="1" si="346"/>
        <v>#NAME?</v>
      </c>
      <c r="GM127" s="15" t="e" cm="1">
        <f t="array" aca="1" ref="GM127" ca="1">_xll.BDP(C127,"NET_DEBT_TO_EBITDA")</f>
        <v>#NAME?</v>
      </c>
      <c r="GN127" s="15" t="e" cm="1">
        <f t="array" aca="1" ref="GN127" ca="1">_xll.BDP(C127,"EBIT_TO_INT_EXP")</f>
        <v>#NAME?</v>
      </c>
      <c r="GO127" s="15" t="e" cm="1">
        <f t="array" aca="1" ref="GO127" ca="1">_xll.BDP(C127,"TOT_DEBT_TO_TOT_EQY")</f>
        <v>#NAME?</v>
      </c>
      <c r="GP127" s="15" t="e" cm="1">
        <f t="array" aca="1" ref="GP127" ca="1">_xll.BDP(C127,"TOT_DEBT_TO_TOT_ASSET")</f>
        <v>#NAME?</v>
      </c>
      <c r="GQ127" s="15" t="e" cm="1">
        <f t="array" aca="1" ref="GQ127" ca="1">_xll.BDP(C127,"ALTMAN_Z_SCORE")</f>
        <v>#NAME?</v>
      </c>
      <c r="GR127" s="15" t="e" cm="1">
        <f t="array" aca="1" ref="GR127" ca="1">_xll.BDP(C127,"CASH_%_CURRENT_MARKET_CAP")</f>
        <v>#NAME?</v>
      </c>
      <c r="GS127" s="15" t="e" cm="1">
        <f t="array" aca="1" ref="GS127" ca="1">_xll.BDP(C127,"CASH_TO_TOT_ASSET")</f>
        <v>#NAME?</v>
      </c>
      <c r="GU127" s="15" t="e" cm="1">
        <f t="array" aca="1" ref="GU127" ca="1">_xll.BDP(C127,"BOARD_SIZE")</f>
        <v>#NAME?</v>
      </c>
      <c r="GV127" s="15" t="e" cm="1">
        <f t="array" aca="1" ref="GV127" ca="1">_xll.BDP(C127,"PCT_INDEPENDENT_DIRECTORS")</f>
        <v>#NAME?</v>
      </c>
      <c r="GW127" s="15" t="e" cm="1">
        <f t="array" aca="1" ref="GW127" ca="1">_xll.BDP(C127,"BOARD_MEETING_ATTENDANCE_PCT")</f>
        <v>#NAME?</v>
      </c>
      <c r="GX127" s="15" t="e" cm="1">
        <f t="array" aca="1" ref="GX127" ca="1">_xll.BDP(C127,"BOARD_MEETINGS_PER_YR")</f>
        <v>#NAME?</v>
      </c>
      <c r="GY127" s="15" t="e" cm="1">
        <f t="array" aca="1" ref="GY127" ca="1">_xll.BDP(C127,"NUMBER_OF_WOMEN_ON_BOARD")</f>
        <v>#NAME?</v>
      </c>
      <c r="GZ127" s="15" t="e" cm="1">
        <f t="array" aca="1" ref="GZ127" ca="1">_xll.BDP(C127,"BOARD_AVERAGE_TENURE")</f>
        <v>#NAME?</v>
      </c>
      <c r="HA127" s="15" t="e" cm="1">
        <f t="array" aca="1" ref="HA127" ca="1">_xll.BDP(C127,"BOARD_AVERAGE_AGE")</f>
        <v>#NAME?</v>
      </c>
      <c r="HC127" s="15" t="e" cm="1">
        <f t="array" aca="1" ref="HC127" ca="1">_xll.BDP(C127,"TOT_COMP_AW_TO_CEO_&amp;_EQUIV")</f>
        <v>#NAME?</v>
      </c>
      <c r="HD127" s="15" t="e" cm="1">
        <f t="array" aca="1" ref="HD127" ca="1">_xll.BDP(C127,"TOT_COMPENSATION_AW_TO_EXECS")</f>
        <v>#NAME?</v>
      </c>
      <c r="HE127" s="15" t="e" cm="1">
        <f t="array" aca="1" ref="HE127" ca="1">_xll.BDP(C127,"CF_STOCK_BASED_COMPENSATION")</f>
        <v>#NAME?</v>
      </c>
      <c r="HF127" s="15" t="e" cm="1">
        <f t="array" aca="1" ref="HF127" ca="1">_xll.BDP(C127,"AVERAGE_BOD_TOTAL_COMPENSATION")</f>
        <v>#NAME?</v>
      </c>
      <c r="HH127" s="15" t="e" cm="1">
        <f t="array" aca="1" ref="HH127" ca="1">_xll.BDP(C127,"ISS_QUALITYSCORE")</f>
        <v>#NAME?</v>
      </c>
      <c r="HK127" s="15" t="e" cm="1">
        <f t="array" aca="1" ref="HK127" ca="1">_xll.BDP(C127,"EQY_SH_OUT")</f>
        <v>#NAME?</v>
      </c>
      <c r="HL127" s="15" t="e">
        <f t="shared" ca="1" si="347"/>
        <v>#NAME?</v>
      </c>
      <c r="HN127" s="15">
        <v>8.5</v>
      </c>
      <c r="HO127" s="15">
        <v>2</v>
      </c>
      <c r="HP127" s="39" t="e">
        <f t="shared" ca="1" si="348"/>
        <v>#NAME?</v>
      </c>
      <c r="HQ127" s="15" t="e">
        <f t="shared" ca="1" si="349"/>
        <v>#NAME?</v>
      </c>
      <c r="HS127" s="15" t="e">
        <f t="shared" ca="1" si="370"/>
        <v>#NAME?</v>
      </c>
      <c r="HU127" s="15" t="e">
        <f t="shared" ca="1" si="350"/>
        <v>#NAME?</v>
      </c>
      <c r="HW127" s="15" t="e">
        <f t="shared" ca="1" si="371"/>
        <v>#NAME?</v>
      </c>
      <c r="HY127" s="39" t="e">
        <f t="shared" ca="1" si="351"/>
        <v>#NAME?</v>
      </c>
      <c r="IA127" s="15" t="e">
        <f t="shared" ca="1" si="352"/>
        <v>#NAME?</v>
      </c>
      <c r="IB127" s="15" t="e">
        <f t="shared" ca="1" si="353"/>
        <v>#NAME?</v>
      </c>
      <c r="IC127" s="15" t="e">
        <f t="shared" ca="1" si="354"/>
        <v>#NAME?</v>
      </c>
      <c r="ID127" s="15" t="e">
        <f t="shared" ca="1" si="355"/>
        <v>#NAME?</v>
      </c>
      <c r="IE127" s="39" t="e">
        <f t="shared" ca="1" si="356"/>
        <v>#NAME?</v>
      </c>
      <c r="IF127" s="39">
        <f t="shared" si="357"/>
        <v>-12.888724647231175</v>
      </c>
      <c r="IG127" s="39" t="e">
        <f t="shared" ca="1" si="358"/>
        <v>#NAME?</v>
      </c>
      <c r="II127" s="15">
        <f t="shared" si="372"/>
        <v>108</v>
      </c>
    </row>
    <row r="128" spans="1:243">
      <c r="A128" s="15">
        <f t="shared" si="373"/>
        <v>108</v>
      </c>
      <c r="B128" s="15" t="s">
        <v>220</v>
      </c>
      <c r="C128" s="15" t="s">
        <v>591</v>
      </c>
      <c r="D128" s="15" t="s">
        <v>219</v>
      </c>
      <c r="E128" s="15" t="str">
        <f t="shared" si="306"/>
        <v>G1FI34</v>
      </c>
      <c r="F128" s="15">
        <f t="shared" si="307"/>
        <v>108</v>
      </c>
      <c r="G128" s="15" t="str">
        <f t="shared" si="308"/>
        <v>Gold Fields Ltd</v>
      </c>
      <c r="H128" s="24">
        <v>2.7451E-4</v>
      </c>
      <c r="I128" s="15" t="e" cm="1">
        <f t="array" aca="1" ref="I128" ca="1">_xll.BDP(C128,"GICS_SECTOR_NAME")</f>
        <v>#NAME?</v>
      </c>
      <c r="J128" s="15" t="e">
        <f t="shared" ca="1" si="309"/>
        <v>#NAME?</v>
      </c>
      <c r="K128" s="46" t="e" cm="1">
        <f t="array" aca="1" ref="K128" ca="1">_xll.BDP(C128,"BEST_PE_RATIO")</f>
        <v>#NAME?</v>
      </c>
      <c r="L128" s="46" t="e" cm="1">
        <f t="array" aca="1" ref="L128" ca="1">_xll.BDP(C128,"px_last")</f>
        <v>#NAME?</v>
      </c>
      <c r="M128" s="15" t="e" cm="1">
        <f t="array" aca="1" ref="M128" ca="1">_xll.BDP(C128,"COUNTRY_FULL_NAME")</f>
        <v>#NAME?</v>
      </c>
      <c r="N128" s="15" t="e" cm="1">
        <f t="array" aca="1" ref="N128" ca="1">_xll.BDP(C128,"px_last")</f>
        <v>#NAME?</v>
      </c>
      <c r="O128" s="15" t="e" cm="1">
        <f t="array" aca="1" ref="O128" ca="1">_xll.BDP(C128,"CRNCY")</f>
        <v>#NAME?</v>
      </c>
      <c r="Q128" s="15" t="e" cm="1">
        <f t="array" aca="1" ref="Q128" ca="1">_xll.BDP(C128,"GICS_SECTOR_NAME")</f>
        <v>#NAME?</v>
      </c>
      <c r="R128" s="15" t="e" cm="1">
        <f t="array" aca="1" ref="R128" ca="1">_xll.BDP(C128,"GICS_INDUSTRY_NAME")</f>
        <v>#NAME?</v>
      </c>
      <c r="S128" s="15" t="e" cm="1">
        <f t="array" aca="1" ref="S128" ca="1">_xll.BDP(C128,"GICS_INDUSTRY_GROUP_NAME")</f>
        <v>#NAME?</v>
      </c>
      <c r="T128" s="15" t="e" cm="1">
        <f t="array" aca="1" ref="T128" ca="1">_xll.BDP(C128,"GICS_SUB_INDUSTRY_NAME")</f>
        <v>#NAME?</v>
      </c>
      <c r="U128" s="15" t="s">
        <v>1530</v>
      </c>
      <c r="V128" s="15" t="e">
        <f ca="1">_xll.BDH(C128,"SALES_REV_TURN","FY 2009","FY 2009","Currency=USD","Period=FY","BEST_FPERIOD_OVERRIDE=FY","FILING_STATUS=MR","SCALING_FORMAT=MLN","FA_ADJUSTED=Adjusted","Sort=A","Dates=H","DateFormat=P","Fill=—","Direction=H","UseDPDF=Y")/M16</f>
        <v>#NAME?</v>
      </c>
      <c r="W128" s="15" t="e">
        <f ca="1">_xll.BDH(C128,"SALES_REV_TURN","FY 2019","FY 2019","Currency=USD","Period=FY","BEST_FPERIOD_OVERRIDE=FY","FILING_STATUS=MR","SCALING_FORMAT=MLN","FA_ADJUSTED=Adjusted","Sort=A","Dates=H","DateFormat=P","Fill=—","Direction=H","UseDPDF=Y")/M16</f>
        <v>#NAME?</v>
      </c>
      <c r="X128" s="15" t="e">
        <f ca="1">_xll.BDH(C128,"SALES_REV_TURN","FY 2020","FY 2020","Currency=USD","Period=FY","BEST_FPERIOD_OVERRIDE=FY","FILING_STATUS=MR","SCALING_FORMAT=MLN","FA_ADJUSTED=Adjusted","Sort=A","Dates=H","DateFormat=P","Fill=—","Direction=H","UseDPDF=Y")/M16</f>
        <v>#NAME?</v>
      </c>
      <c r="Y128" s="15" t="e">
        <f ca="1">_xll.BDH(C128,"SALES_REV_TURN","FY 2021","FY 2021","Currency=USD","Period=FY","BEST_FPERIOD_OVERRIDE=FY","FILING_STATUS=MR","SCALING_FORMAT=MLN","FA_ADJUSTED=Adjusted","Sort=A","Dates=H","DateFormat=P","Fill=—","Direction=H","UseDPDF=Y")/M16</f>
        <v>#NAME?</v>
      </c>
      <c r="Z128" s="15" t="e">
        <f ca="1">_xll.BDH(C128,"SALES_REV_TURN","FY 2022","FY 2022","Currency=USD","Period=FY","BEST_FPERIOD_OVERRIDE=FY","FILING_STATUS=MR","SCALING_FORMAT=MLN","FA_ADJUSTED=Adjusted","Sort=A","Dates=H","DateFormat=P","Fill=—","Direction=H","UseDPDF=Y")/M16</f>
        <v>#NAME?</v>
      </c>
      <c r="AA128" s="15" t="e">
        <f ca="1">+_xll.BDP($C128,AA$15,"BEST_FPERIOD_OVERRIDE="&amp;AA$16)/M16</f>
        <v>#NAME?</v>
      </c>
      <c r="AB128" s="15" t="e">
        <f ca="1">+_xll.BDP($C128,AB$15,"BEST_FPERIOD_OVERRIDE="&amp;AB$16)/M16</f>
        <v>#NAME?</v>
      </c>
      <c r="AC128" s="15" t="e">
        <f ca="1">+_xll.BDP($C128,AC$15,"BEST_FPERIOD_OVERRIDE="&amp;AC$16)</f>
        <v>#NAME?</v>
      </c>
      <c r="AD128" s="15" t="e">
        <f ca="1">+_xll.BDP($C128,AD$15,"BEST_FPERIOD_OVERRIDE="&amp;AD$16)</f>
        <v>#NAME?</v>
      </c>
      <c r="AF128" s="25" t="e">
        <f t="shared" ca="1" si="310"/>
        <v>#NAME?</v>
      </c>
      <c r="AG128" s="25" t="e">
        <f t="shared" ca="1" si="311"/>
        <v>#NAME?</v>
      </c>
      <c r="AH128" s="25" t="e">
        <f t="shared" ca="1" si="312"/>
        <v>#NAME?</v>
      </c>
      <c r="AI128" s="25" t="e">
        <f t="shared" ca="1" si="313"/>
        <v>#NAME?</v>
      </c>
      <c r="AJ128" s="25" t="e">
        <f t="shared" ca="1" si="314"/>
        <v>#NAME?</v>
      </c>
      <c r="AK128" s="25" t="e">
        <f t="shared" ca="1" si="315"/>
        <v>#NAME?</v>
      </c>
      <c r="AL128" s="25" t="e">
        <f t="shared" ca="1" si="359"/>
        <v>#NAME?</v>
      </c>
      <c r="AM128" s="25" t="e">
        <f t="shared" ca="1" si="316"/>
        <v>#NAME?</v>
      </c>
      <c r="AN128" s="25" t="e">
        <f t="shared" ca="1" si="317"/>
        <v>#NAME?</v>
      </c>
      <c r="AP128" s="15" t="e">
        <f ca="1">_xll.BDH(C128,"EBITDA","FY 2009","FY 2009","Currency=USD","Period=FY","BEST_FPERIOD_OVERRIDE=FY","FILING_STATUS=MR","SCALING_FORMAT=MLN","FA_ADJUSTED=Adjusted","Sort=A","Dates=H","DateFormat=P","Fill=—","Direction=H","UseDPDF=Y")/M16</f>
        <v>#NAME?</v>
      </c>
      <c r="AQ128" s="15" t="e">
        <f ca="1">_xll.BDH(C128,"EBITDA","FY 2019","FY 2019","Currency=USD","Period=FY","BEST_FPERIOD_OVERRIDE=FY","FILING_STATUS=MR","SCALING_FORMAT=MLN","FA_ADJUSTED=Adjusted","Sort=A","Dates=H","DateFormat=P","Fill=—","Direction=H","UseDPDF=Y")/M16</f>
        <v>#NAME?</v>
      </c>
      <c r="AR128" s="15" t="e">
        <f ca="1">_xll.BDH(C128,"EBITDA","FY 2020","FY 2020","Currency=USD","Period=FY","BEST_FPERIOD_OVERRIDE=FY","FILING_STATUS=MR","SCALING_FORMAT=MLN","FA_ADJUSTED=Adjusted","Sort=A","Dates=H","DateFormat=P","Fill=—","Direction=H","UseDPDF=Y")/M16</f>
        <v>#NAME?</v>
      </c>
      <c r="AS128" s="15" t="e">
        <f ca="1">_xll.BDH(C128,"EBITDA","FY 2021","FY 2021","Currency=USD","Period=FY","BEST_FPERIOD_OVERRIDE=FY","FILING_STATUS=MR","SCALING_FORMAT=MLN","FA_ADJUSTED=Adjusted","Sort=A","Dates=H","DateFormat=P","Fill=—","Direction=H","UseDPDF=Y")/M16</f>
        <v>#NAME?</v>
      </c>
      <c r="AT128" s="15" t="e">
        <f ca="1">_xll.BDH(C128,"EBITDA","FY 2022","FY 2022","Currency=USD","Period=FY","BEST_FPERIOD_OVERRIDE=FY","FILING_STATUS=MR","SCALING_FORMAT=MLN","FA_ADJUSTED=Adjusted","Sort=A","Dates=H","DateFormat=P","Fill=—","Direction=H","UseDPDF=Y")/M16</f>
        <v>#NAME?</v>
      </c>
      <c r="AU128" s="15" t="e">
        <f ca="1">+_xll.BDP($C128,AU$15,"BEST_FPERIOD_OVERRIDE="&amp;AU$16)/M16</f>
        <v>#NAME?</v>
      </c>
      <c r="AV128" s="15" t="e">
        <f ca="1">+_xll.BDP($C128,AV$15,"BEST_FPERIOD_OVERRIDE="&amp;AV$16)/M16</f>
        <v>#NAME?</v>
      </c>
      <c r="AW128" s="15" t="e">
        <f ca="1">+_xll.BDP($C128,AW$15,"BEST_FPERIOD_OVERRIDE="&amp;AW$16)/M16</f>
        <v>#NAME?</v>
      </c>
      <c r="AX128" s="15" t="e">
        <f ca="1">+_xll.BDP($C128,AX$15,"BEST_FPERIOD_OVERRIDE="&amp;AX$16)</f>
        <v>#NAME?</v>
      </c>
      <c r="AZ128" s="25" t="e">
        <f t="shared" ca="1" si="318"/>
        <v>#NAME?</v>
      </c>
      <c r="BA128" s="25" t="e">
        <f t="shared" ca="1" si="319"/>
        <v>#NAME?</v>
      </c>
      <c r="BB128" s="25" t="e">
        <f t="shared" ca="1" si="320"/>
        <v>#NAME?</v>
      </c>
      <c r="BC128" s="25" t="e">
        <f t="shared" ca="1" si="321"/>
        <v>#NAME?</v>
      </c>
      <c r="BD128" s="25" t="e">
        <f t="shared" ca="1" si="322"/>
        <v>#NAME?</v>
      </c>
      <c r="BE128" s="25" t="e">
        <f t="shared" ca="1" si="323"/>
        <v>#NAME?</v>
      </c>
      <c r="BF128" s="25" t="e">
        <f t="shared" ca="1" si="360"/>
        <v>#NAME?</v>
      </c>
      <c r="BG128" s="25" t="e">
        <f t="shared" ca="1" si="324"/>
        <v>#NAME?</v>
      </c>
      <c r="BH128" s="25" t="e">
        <f t="shared" ca="1" si="325"/>
        <v>#NAME?</v>
      </c>
      <c r="BJ128" s="25" t="e">
        <f t="shared" ca="1" si="326"/>
        <v>#NAME?</v>
      </c>
      <c r="BK128" s="25" t="e">
        <f t="shared" ca="1" si="327"/>
        <v>#NAME?</v>
      </c>
      <c r="BL128" s="25" t="e">
        <f t="shared" ca="1" si="328"/>
        <v>#NAME?</v>
      </c>
      <c r="BM128" s="25" t="e">
        <f t="shared" ca="1" si="329"/>
        <v>#NAME?</v>
      </c>
      <c r="BN128" s="25" t="e">
        <f t="shared" ca="1" si="330"/>
        <v>#NAME?</v>
      </c>
      <c r="BO128" s="25" t="e">
        <f t="shared" ca="1" si="331"/>
        <v>#NAME?</v>
      </c>
      <c r="BP128" s="25" t="e">
        <f t="shared" ca="1" si="331"/>
        <v>#NAME?</v>
      </c>
      <c r="BQ128" s="25" t="e">
        <f t="shared" ca="1" si="332"/>
        <v>#NAME?</v>
      </c>
      <c r="BR128" s="15" t="e">
        <f ca="1">_xll.BDH(C128,"EARN_FOR_COMMON","FY 2009","FY 2009","Currency=USD","Period=FY","BEST_FPERIOD_OVERRIDE=FY","FILING_STATUS=MR","SCALING_FORMAT=MLN","FA_ADJUSTED=Adjusted","Sort=A","Dates=H","DateFormat=P","Fill=—","Direction=H","UseDPDF=Y")/M16</f>
        <v>#NAME?</v>
      </c>
      <c r="BS128" s="15" t="e">
        <f ca="1">_xll.BDH(C128,"EARN_FOR_COMMON","FY 2019","FY 2019","Currency=USD","Period=FY","BEST_FPERIOD_OVERRIDE=FY","FILING_STATUS=MR","SCALING_FORMAT=MLN","FA_ADJUSTED=Adjusted","Sort=A","Dates=H","DateFormat=P","Fill=—","Direction=H","UseDPDF=Y")/M16</f>
        <v>#NAME?</v>
      </c>
      <c r="BT128" s="15" t="e">
        <f ca="1">_xll.BDH(C128,"EARN_FOR_COMMON","FY 2020","FY 2020","Currency=USD","Period=FY","BEST_FPERIOD_OVERRIDE=FY","FILING_STATUS=MR","SCALING_FORMAT=MLN","FA_ADJUSTED=Adjusted","Sort=A","Dates=H","DateFormat=P","Fill=—","Direction=H","UseDPDF=Y")/M16</f>
        <v>#NAME?</v>
      </c>
      <c r="BU128" s="15" t="e">
        <f ca="1">_xll.BDH(C128,"EARN_FOR_COMMON","FY 2021","FY 2021","Currency=USD","Period=FY","BEST_FPERIOD_OVERRIDE=FY","FILING_STATUS=MR","SCALING_FORMAT=MLN","FA_ADJUSTED=Adjusted","Sort=A","Dates=H","DateFormat=P","Fill=—","Direction=H","UseDPDF=Y")/M16</f>
        <v>#NAME?</v>
      </c>
      <c r="BV128" s="15" t="e">
        <f ca="1">_xll.BDH(C128,"EARN_FOR_COMMON","FY 2022","FY 2022","Currency=USD","Period=FY","BEST_FPERIOD_OVERRIDE=FY","FILING_STATUS=MR","SCALING_FORMAT=MLN","FA_ADJUSTED=Adjusted","Sort=A","Dates=H","DateFormat=P","Fill=—","Direction=H","UseDPDF=Y")/M16</f>
        <v>#NAME?</v>
      </c>
      <c r="BW128" s="15" t="e">
        <f ca="1">+_xll.BDP($C128,BW$15,"BEST_FPERIOD_OVERRIDE="&amp;BW$16)/M16</f>
        <v>#NAME?</v>
      </c>
      <c r="BX128" s="15" t="e">
        <f ca="1">+_xll.BDP($C128,BX$15,"BEST_FPERIOD_OVERRIDE="&amp;BX$16)/M16</f>
        <v>#NAME?</v>
      </c>
      <c r="BY128" s="15" t="e">
        <f ca="1">+_xll.BDP($C128,BY$15,"BEST_FPERIOD_OVERRIDE="&amp;BY$16)/M16</f>
        <v>#NAME?</v>
      </c>
      <c r="BZ128" s="15" t="e">
        <f ca="1">+_xll.BDP($C128,BZ$15,"BEST_FPERIOD_OVERRIDE="&amp;BZ$16)</f>
        <v>#NAME?</v>
      </c>
      <c r="CB128" s="25" t="e">
        <f t="shared" ca="1" si="333"/>
        <v>#NAME?</v>
      </c>
      <c r="CC128" s="25" t="e">
        <f t="shared" ca="1" si="334"/>
        <v>#NAME?</v>
      </c>
      <c r="CD128" s="25" t="e">
        <f t="shared" ca="1" si="335"/>
        <v>#NAME?</v>
      </c>
      <c r="CE128" s="25" t="e">
        <f t="shared" ca="1" si="336"/>
        <v>#NAME?</v>
      </c>
      <c r="CF128" s="25" t="e">
        <f t="shared" ca="1" si="337"/>
        <v>#NAME?</v>
      </c>
      <c r="CG128" s="25" t="e">
        <f t="shared" ca="1" si="338"/>
        <v>#NAME?</v>
      </c>
      <c r="CH128" s="25" t="e">
        <f t="shared" ca="1" si="361"/>
        <v>#NAME?</v>
      </c>
      <c r="CI128" s="25" t="e">
        <f t="shared" ca="1" si="339"/>
        <v>#NAME?</v>
      </c>
      <c r="CJ128" s="25" t="e">
        <f t="shared" ca="1" si="340"/>
        <v>#NAME?</v>
      </c>
      <c r="CM128" s="25" t="e">
        <f t="shared" ca="1" si="362"/>
        <v>#NAME?</v>
      </c>
      <c r="CN128" s="25" t="e">
        <f t="shared" ca="1" si="363"/>
        <v>#NAME?</v>
      </c>
      <c r="CO128" s="25" t="e">
        <f t="shared" ca="1" si="364"/>
        <v>#NAME?</v>
      </c>
      <c r="CP128" s="25" t="e">
        <f t="shared" ca="1" si="365"/>
        <v>#NAME?</v>
      </c>
      <c r="CQ128" s="25" t="e">
        <f t="shared" ca="1" si="366"/>
        <v>#NAME?</v>
      </c>
      <c r="CR128" s="25" t="e">
        <f t="shared" ca="1" si="367"/>
        <v>#NAME?</v>
      </c>
      <c r="CS128" s="25" t="e">
        <f t="shared" ca="1" si="368"/>
        <v>#NAME?</v>
      </c>
      <c r="CT128" s="15" t="e">
        <f t="shared" ca="1" si="369"/>
        <v>#NAME?</v>
      </c>
      <c r="CU128" s="25">
        <f>_xll.BDH($C128,"RETURN_ON_INV_CAPITAL","FY 2019","FY 2019","Currency=USD","Period=FY","BEST_FPERIOD_OVERRIDE=FY","FILING_STATUS=MR","FA_ADJUSTED=GAAP","Sort=A","Dates=H","DateFormat=P","Fill=—","Direction=H","UseDPDF=Y")/100</f>
        <v>8.1283999999999995E-2</v>
      </c>
      <c r="CV128" s="25">
        <f>_xll.BDH($C128,"RETURN_ON_INV_CAPITAL","FY 2020","FY 2020","Currency=USD","Period=FY","BEST_FPERIOD_OVERRIDE=FY","FILING_STATUS=MR","FA_ADJUSTED=GAAP","Sort=A","Dates=H","DateFormat=P","Fill=—","Direction=H","UseDPDF=Y")/100</f>
        <v>0.18549600000000002</v>
      </c>
      <c r="CW128" s="25">
        <f>_xll.BDH($C128,"RETURN_ON_INV_CAPITAL","FY 2021","FY 2021","Currency=USD","Period=FY","BEST_FPERIOD_OVERRIDE=FY","FILING_STATUS=MR","FA_ADJUSTED=GAAP","Sort=A","Dates=H","DateFormat=P","Fill=—","Direction=H","UseDPDF=Y")/100</f>
        <v>0.19023900000000002</v>
      </c>
      <c r="CX128" s="25">
        <f>_xll.BDH(C128,"RETURN_COM_EQY","FY 2022","FY 2022","Currency=USD","Period=FY","BEST_FPERIOD_OVERRIDE=FY","FILING_STATUS=MR","FA_ADJUSTED=GAAP","Sort=A","Dates=H","DateFormat=P","Fill=—","Direction=H","UseDPDF=Y")/100</f>
        <v>0.17372399999999999</v>
      </c>
      <c r="CZ128" s="15">
        <f>_xll.BDH($C128,"RETURN_COM_EQY","FY 2019","FY 2019","Currency=USD","Period=FY","BEST_FPERIOD_OVERRIDE=FY","FILING_STATUS=MR","FA_ADJUSTED=GAAP","Sort=A","Dates=H","DateFormat=P","Fill=—","Direction=H","UseDPDF=Y")/100</f>
        <v>6.0263999999999998E-2</v>
      </c>
      <c r="DA128" s="15">
        <f>_xll.BDH($C128,"RETURN_COM_EQY","FY 2020","FY 2020","Currency=USD","Period=FY","BEST_FPERIOD_OVERRIDE=FY","FILING_STATUS=MR","FA_ADJUSTED=GAAP","Sort=A","Dates=H","DateFormat=P","Fill=—","Direction=H","UseDPDF=Y")/100</f>
        <v>0.22448199999999999</v>
      </c>
      <c r="DB128" s="15">
        <f>_xll.BDH($C128,"RETURN_COM_EQY","FY 2021","FY 2021","Currency=USD","Period=FY","BEST_FPERIOD_OVERRIDE=FY","FILING_STATUS=MR","FA_ADJUSTED=GAAP","Sort=A","Dates=H","DateFormat=P","Fill=—","Direction=H","UseDPDF=Y")/100</f>
        <v>0.20656099999999999</v>
      </c>
      <c r="DC128" s="25">
        <f>_xll.BDH(C128,"RETURN_COM_EQY","FY 2022","FY 2022","Currency=USD","Period=FY","BEST_FPERIOD_OVERRIDE=FY","FILING_STATUS=MR","FA_ADJUSTED=GAAP","Sort=A","Dates=H","DateFormat=P","Fill=—","Direction=H","UseDPDF=Y")</f>
        <v>17.372399999999999</v>
      </c>
      <c r="DD128" s="15" t="e">
        <f ca="1">(_xll.BDP(C128,"BEST_ROE","best_fperiod_override=23Y"))/100</f>
        <v>#NAME?</v>
      </c>
      <c r="DF128" s="25" t="e">
        <f ca="1">(_xll.BDP($C128,"BEST_DIV_YLD","best_fperiod_override=19Y"))/100</f>
        <v>#NAME?</v>
      </c>
      <c r="DG128" s="25" t="e">
        <f ca="1">(_xll.BDP($C128,"BEST_DIV_YLD","best_fperiod_override=20Y"))/100</f>
        <v>#NAME?</v>
      </c>
      <c r="DH128" s="25" t="e">
        <f ca="1">(_xll.BDP($C128,"BEST_DIV_YLD","best_fperiod_override=21Y"))/100</f>
        <v>#NAME?</v>
      </c>
      <c r="DI128" s="25" t="e">
        <f ca="1">(_xll.BDP($C128,"BEST_DIV_YLD","best_fperiod_override=22Y"))/100</f>
        <v>#NAME?</v>
      </c>
      <c r="DJ128" s="25" t="e">
        <f ca="1">(_xll.BDP($C128,"BEST_DIV_YLD","best_fperiod_override=23Y"))/100</f>
        <v>#NAME?</v>
      </c>
      <c r="DL128" s="48" t="e" cm="1">
        <f t="array" aca="1" ref="DL128" ca="1">_xll.BDP($C128,$DL$12)/1000/M16</f>
        <v>#NAME?</v>
      </c>
      <c r="DM128" s="48" t="e" cm="1">
        <f t="array" aca="1" ref="DM128" ca="1">_xll.BDP($C128,$DL$13)*1000/M16</f>
        <v>#NAME?</v>
      </c>
      <c r="DN128" s="48" t="e">
        <f t="shared" ca="1" si="341"/>
        <v>#NAME?</v>
      </c>
      <c r="DO128" s="48" t="e" cm="1">
        <f t="array" aca="1" ref="DO128" ca="1">_xll.BDP($C128,$DL$15)*1000</f>
        <v>#NAME?</v>
      </c>
      <c r="DQ128" s="15" t="e" cm="1">
        <f t="array" aca="1" ref="DQ128" ca="1">_xll.BDP(C128,"WACC")</f>
        <v>#NAME?</v>
      </c>
      <c r="DR128" s="15" t="e" cm="1">
        <f t="array" aca="1" ref="DR128" ca="1">_xll.BDP(C128,"WACC_COST_EQUITY")</f>
        <v>#NAME?</v>
      </c>
      <c r="DS128" s="15" t="e" cm="1">
        <f t="array" aca="1" ref="DS128" ca="1">_xll.BDP(C128,"WACC_COST_EQUITY")</f>
        <v>#NAME?</v>
      </c>
      <c r="DU128" s="15" t="e" cm="1">
        <f t="array" aca="1" ref="DU128" ca="1">_xll.BDP(C128,"BEST_PE_RATIO")</f>
        <v>#NAME?</v>
      </c>
      <c r="DV128" s="15" t="e" cm="1">
        <f t="array" aca="1" ref="DV128" ca="1">_xll.BDP(C128,"FIVE_YR_AVG_PRICE_EARNINGS")</f>
        <v>#NAME?</v>
      </c>
      <c r="DW128" s="15" t="e" cm="1">
        <f t="array" aca="1" ref="DW128" ca="1">_xll.BDP(C128,"10_YEAR_MOVING_AVERAGE_PE")</f>
        <v>#NAME?</v>
      </c>
      <c r="DY128" s="15" t="e" cm="1">
        <f t="array" aca="1" ref="DY128" ca="1">_xll.BDP(C128,"BEST_CUR_EV_TO_EBITDA")</f>
        <v>#NAME?</v>
      </c>
      <c r="DZ128" s="15" t="e" cm="1">
        <f t="array" aca="1" ref="DZ128" ca="1">_xll.BDP(C128,"FIVE_YEAR_AVG_EV_TO_T12_EBITDA")</f>
        <v>#NAME?</v>
      </c>
      <c r="EB128" s="15" t="e" cm="1">
        <f t="array" aca="1" ref="EB128" ca="1">_xll.BDP(C128,"BEST_PX_BPS_RATIO")</f>
        <v>#NAME?</v>
      </c>
      <c r="EC128" s="15" t="e" cm="1">
        <f t="array" aca="1" ref="EC128" ca="1">_xll.BDP(C128,"FIVE_YEAR_AVG_PRICE_BOOK")</f>
        <v>#NAME?</v>
      </c>
      <c r="ED128" s="15" t="e" cm="1">
        <f t="array" aca="1" ref="ED128" ca="1">_xll.BDP(C128,"EV_TO_T12M_SALES")</f>
        <v>#NAME?</v>
      </c>
      <c r="EE128" s="15" t="e" cm="1">
        <f t="array" aca="1" ref="EE128" ca="1">_xll.BDP(C128,"AVERAGE_EV_TO_T12M_SALES")</f>
        <v>#NAME?</v>
      </c>
      <c r="EF128" s="15" t="e">
        <f ca="1">_xll.BDP(C128,"BEST_CURRENT_EV_BEST_SALES","best_fperiod_override=23Y")</f>
        <v>#NAME?</v>
      </c>
      <c r="EH128" s="15" t="e" cm="1">
        <f t="array" aca="1" ref="EH128" ca="1">_xll.BDP(C128,"CF_FREE_CASH_FLOW")/M16</f>
        <v>#NAME?</v>
      </c>
      <c r="EI128" s="15" t="e" cm="1">
        <f t="array" aca="1" ref="EI128" ca="1">_xll.BDP(C128,"FREE_CASH_FLOW_YIELD")/100</f>
        <v>#NAME?</v>
      </c>
      <c r="EJ128" s="15" t="e" cm="1">
        <f t="array" aca="1" ref="EJ128" ca="1">_xll.BDP(C128,"TRAIL_12M_FREE_CASH_FLOW_PER_SH")/M16</f>
        <v>#NAME?</v>
      </c>
      <c r="EL128" s="15" t="e" cm="1">
        <f t="array" aca="1" ref="EL128" ca="1">_xll.BDP(C128,"CF_CASH_FROM_OPER")/M16</f>
        <v>#NAME?</v>
      </c>
      <c r="EM128" s="15" t="e" cm="1">
        <f t="array" aca="1" ref="EM128" ca="1">_xll.BDP(C128,"CF_CASH_FROM_INV_ACT")/M16</f>
        <v>#NAME?</v>
      </c>
      <c r="EN128" s="15" t="e" cm="1">
        <f t="array" aca="1" ref="EN128" ca="1">_xll.BDP(C128,"CF_CASH_FROM_FNC_ACT")/M16</f>
        <v>#NAME?</v>
      </c>
      <c r="EP128" s="15" t="e" cm="1">
        <f t="array" aca="1" ref="EP128" ca="1">_xll.BDP(C128,"TOT_ANALYST_REC")</f>
        <v>#NAME?</v>
      </c>
      <c r="EQ128" s="15" t="e" cm="1">
        <f t="array" aca="1" ref="EQ128" ca="1">_xll.BDP(C128,"TOT_BUY_REC")</f>
        <v>#NAME?</v>
      </c>
      <c r="ER128" s="15" t="e" cm="1">
        <f t="array" aca="1" ref="ER128" ca="1">_xll.BDP(C128,"TOT_HOLD_REC")</f>
        <v>#NAME?</v>
      </c>
      <c r="ES128" s="15" t="e" cm="1">
        <f t="array" aca="1" ref="ES128" ca="1">_xll.BDP(C128,"TOT_SELL_REC")</f>
        <v>#NAME?</v>
      </c>
      <c r="ET128" s="15" t="e" cm="1">
        <f t="array" aca="1" ref="ET128" ca="1">_xll.BDP(C128,"EQY_REC_CONS")</f>
        <v>#NAME?</v>
      </c>
      <c r="EV128" s="15" t="e" cm="1">
        <f t="array" aca="1" ref="EV128" ca="1">_xll.BDP(C128,"BEST_TARGET_HI")</f>
        <v>#NAME?</v>
      </c>
      <c r="EW128" s="15" t="e" cm="1">
        <f t="array" aca="1" ref="EW128" ca="1">_xll.BDP(C128,"BEST_TARGET_LO")</f>
        <v>#NAME?</v>
      </c>
      <c r="EX128" s="15" t="e" cm="1">
        <f t="array" aca="1" ref="EX128" ca="1">_xll.BDP(C128,"BEST_TARGET_MEDIAN")</f>
        <v>#NAME?</v>
      </c>
      <c r="EZ128" s="15" t="e" cm="1">
        <f t="array" aca="1" ref="EZ128" ca="1">_xll.BDP(C128,"BEST_TARGET_1WK_CHG")</f>
        <v>#NAME?</v>
      </c>
      <c r="FA128" s="15" t="e" cm="1">
        <f t="array" aca="1" ref="FA128" ca="1">_xll.BDP(C128,"BEST_TARGET_4WK_CHG")</f>
        <v>#NAME?</v>
      </c>
      <c r="FB128" s="15" t="e" cm="1">
        <f t="array" aca="1" ref="FB128" ca="1">_xll.BDP(C128,"BEST_TARGET_3MO_CHG")</f>
        <v>#NAME?</v>
      </c>
      <c r="FC128" s="15" t="e" cm="1">
        <f t="array" aca="1" ref="FC128" ca="1">_xll.BDP(C128,"BEST_TARGET_6MO_CHG")</f>
        <v>#NAME?</v>
      </c>
      <c r="FE128" s="15" t="e" cm="1">
        <f t="array" aca="1" ref="FE128" ca="1">_xll.BDP(C128,"ANNOUNCEMENT_DT")</f>
        <v>#NAME?</v>
      </c>
      <c r="FF128" s="15" t="e" cm="1">
        <f t="array" aca="1" ref="FF128" ca="1">_xll.BDP(C128,"EXPECTED_REPORT_DT")</f>
        <v>#NAME?</v>
      </c>
      <c r="FG128" s="15" t="e" cm="1">
        <f t="array" aca="1" ref="FG128" ca="1">_xll.BDP(C128,"EARNINGS_RELATED_IMPLIED_MOVE")</f>
        <v>#NAME?</v>
      </c>
      <c r="FI128" s="15" t="e" cm="1">
        <f t="array" aca="1" ref="FI128" ca="1">_xll.BDP(C128,"SALES_SURPRISE_LAST_QTR")</f>
        <v>#NAME?</v>
      </c>
      <c r="FJ128" s="15" t="e" cm="1">
        <f t="array" aca="1" ref="FJ128" ca="1">_xll.BDP(C128,"EPS_SURPRISE_LAST_QTR")</f>
        <v>#NAME?</v>
      </c>
      <c r="FL128" s="15" t="e">
        <f ca="1">(_xll.BDP(C128,"VOLUME_AVG_5D"))/1000</f>
        <v>#NAME?</v>
      </c>
      <c r="FM128" s="15" t="e">
        <f ca="1">(_xll.BDP(C128,"VOLUME_AVG_3M"))/1000</f>
        <v>#NAME?</v>
      </c>
      <c r="FN128" s="15" t="e">
        <f ca="1">(_xll.BDP(C128,"VOLUME_AVG_6M"))/1000</f>
        <v>#NAME?</v>
      </c>
      <c r="FP128" s="15" t="e" cm="1">
        <f t="array" aca="1" ref="FP128" ca="1">_xll.BDP(C128,"CIE_DES")</f>
        <v>#NAME?</v>
      </c>
      <c r="FQ128" s="15" t="s">
        <v>953</v>
      </c>
      <c r="FS128" s="15" t="e" cm="1">
        <f t="array" aca="1" ref="FS128" ca="1">_xll.BDP(C128,"HIGH_52WEEK")</f>
        <v>#NAME?</v>
      </c>
      <c r="FT128" s="15" t="e" cm="1">
        <f t="array" aca="1" ref="FT128" ca="1">_xll.BDP(C128,"LOW_52WEEK")</f>
        <v>#NAME?</v>
      </c>
      <c r="FV128" s="15" t="e" cm="1">
        <f t="array" aca="1" ref="FV128" ca="1">_xll.BDP(C128,"CHG_PCT_WTD")</f>
        <v>#NAME?</v>
      </c>
      <c r="FW128" s="15" t="e" cm="1">
        <f t="array" aca="1" ref="FW128" ca="1">_xll.BDP(C128,"CHG_PCT_MTD")</f>
        <v>#NAME?</v>
      </c>
      <c r="FX128" s="15" t="e" cm="1">
        <f t="array" aca="1" ref="FX128" ca="1">_xll.BDP(C128,"CHG_PCT_YTD")</f>
        <v>#NAME?</v>
      </c>
      <c r="FY128" s="15" t="e" cm="1">
        <f t="array" aca="1" ref="FY128" ca="1">_xll.BDP(C128,"CHG_PCT_1YR")</f>
        <v>#NAME?</v>
      </c>
      <c r="GA128" s="15" t="e">
        <f ca="1">_xll.BDP($C128,"BEST_NET_DEBT","best_fperiod_override=19Y")/M16</f>
        <v>#NAME?</v>
      </c>
      <c r="GB128" s="15" t="e">
        <f ca="1">_xll.BDP($C128,"BEST_NET_DEBT","best_fperiod_override=20Y")/M16</f>
        <v>#NAME?</v>
      </c>
      <c r="GC128" s="15" t="e">
        <f ca="1">_xll.BDP($C128,"BEST_NET_DEBT","best_fperiod_override=21Y")/M16</f>
        <v>#NAME?</v>
      </c>
      <c r="GD128" s="15" t="e">
        <f ca="1">_xll.BDP($C128,"BEST_NET_DEBT","best_fperiod_override=22Y")/M16</f>
        <v>#NAME?</v>
      </c>
      <c r="GE128" s="15" t="e">
        <f ca="1">_xll.BDP($C128,"BEST_NET_DEBT","best_fperiod_override=23Y")/M16</f>
        <v>#NAME?</v>
      </c>
      <c r="GG128" s="15" t="e">
        <f t="shared" ca="1" si="342"/>
        <v>#NAME?</v>
      </c>
      <c r="GH128" s="15" t="e">
        <f t="shared" ca="1" si="343"/>
        <v>#NAME?</v>
      </c>
      <c r="GI128" s="15" t="e">
        <f t="shared" ca="1" si="344"/>
        <v>#NAME?</v>
      </c>
      <c r="GJ128" s="15" t="e">
        <f t="shared" ca="1" si="345"/>
        <v>#NAME?</v>
      </c>
      <c r="GK128" s="15" t="e">
        <f t="shared" ca="1" si="346"/>
        <v>#NAME?</v>
      </c>
      <c r="GM128" s="15" t="e" cm="1">
        <f t="array" aca="1" ref="GM128" ca="1">_xll.BDP(C128,"NET_DEBT_TO_EBITDA")</f>
        <v>#NAME?</v>
      </c>
      <c r="GN128" s="15" t="e" cm="1">
        <f t="array" aca="1" ref="GN128" ca="1">_xll.BDP(C128,"EBIT_TO_INT_EXP")</f>
        <v>#NAME?</v>
      </c>
      <c r="GO128" s="15" t="e" cm="1">
        <f t="array" aca="1" ref="GO128" ca="1">_xll.BDP(C128,"TOT_DEBT_TO_TOT_EQY")</f>
        <v>#NAME?</v>
      </c>
      <c r="GP128" s="15" t="e" cm="1">
        <f t="array" aca="1" ref="GP128" ca="1">_xll.BDP(C128,"TOT_DEBT_TO_TOT_ASSET")</f>
        <v>#NAME?</v>
      </c>
      <c r="GQ128" s="15" t="e" cm="1">
        <f t="array" aca="1" ref="GQ128" ca="1">_xll.BDP(C128,"ALTMAN_Z_SCORE")</f>
        <v>#NAME?</v>
      </c>
      <c r="GR128" s="15" t="e" cm="1">
        <f t="array" aca="1" ref="GR128" ca="1">_xll.BDP(C128,"CASH_%_CURRENT_MARKET_CAP")</f>
        <v>#NAME?</v>
      </c>
      <c r="GS128" s="15" t="e" cm="1">
        <f t="array" aca="1" ref="GS128" ca="1">_xll.BDP(C128,"CASH_TO_TOT_ASSET")</f>
        <v>#NAME?</v>
      </c>
      <c r="GU128" s="15" t="e" cm="1">
        <f t="array" aca="1" ref="GU128" ca="1">_xll.BDP(C128,"BOARD_SIZE")</f>
        <v>#NAME?</v>
      </c>
      <c r="GV128" s="15" t="e" cm="1">
        <f t="array" aca="1" ref="GV128" ca="1">_xll.BDP(C128,"PCT_INDEPENDENT_DIRECTORS")</f>
        <v>#NAME?</v>
      </c>
      <c r="GW128" s="15" t="e" cm="1">
        <f t="array" aca="1" ref="GW128" ca="1">_xll.BDP(C128,"BOARD_MEETING_ATTENDANCE_PCT")</f>
        <v>#NAME?</v>
      </c>
      <c r="GX128" s="15" t="e" cm="1">
        <f t="array" aca="1" ref="GX128" ca="1">_xll.BDP(C128,"BOARD_MEETINGS_PER_YR")</f>
        <v>#NAME?</v>
      </c>
      <c r="GY128" s="15" t="e" cm="1">
        <f t="array" aca="1" ref="GY128" ca="1">_xll.BDP(C128,"NUMBER_OF_WOMEN_ON_BOARD")</f>
        <v>#NAME?</v>
      </c>
      <c r="GZ128" s="15" t="e" cm="1">
        <f t="array" aca="1" ref="GZ128" ca="1">_xll.BDP(C128,"BOARD_AVERAGE_TENURE")</f>
        <v>#NAME?</v>
      </c>
      <c r="HA128" s="15" t="e" cm="1">
        <f t="array" aca="1" ref="HA128" ca="1">_xll.BDP(C128,"BOARD_AVERAGE_AGE")</f>
        <v>#NAME?</v>
      </c>
      <c r="HC128" s="15" t="e" cm="1">
        <f t="array" aca="1" ref="HC128" ca="1">_xll.BDP(C128,"TOT_COMP_AW_TO_CEO_&amp;_EQUIV")</f>
        <v>#NAME?</v>
      </c>
      <c r="HD128" s="15" t="e" cm="1">
        <f t="array" aca="1" ref="HD128" ca="1">_xll.BDP(C128,"TOT_COMPENSATION_AW_TO_EXECS")</f>
        <v>#NAME?</v>
      </c>
      <c r="HE128" s="15" t="e" cm="1">
        <f t="array" aca="1" ref="HE128" ca="1">_xll.BDP(C128,"CF_STOCK_BASED_COMPENSATION")</f>
        <v>#NAME?</v>
      </c>
      <c r="HF128" s="15" t="e" cm="1">
        <f t="array" aca="1" ref="HF128" ca="1">_xll.BDP(C128,"AVERAGE_BOD_TOTAL_COMPENSATION")</f>
        <v>#NAME?</v>
      </c>
      <c r="HH128" s="15" t="e" cm="1">
        <f t="array" aca="1" ref="HH128" ca="1">_xll.BDP(C128,"ISS_QUALITYSCORE")</f>
        <v>#NAME?</v>
      </c>
      <c r="HK128" s="15" t="e" cm="1">
        <f t="array" aca="1" ref="HK128" ca="1">_xll.BDP(C128,"EQY_SH_OUT")</f>
        <v>#NAME?</v>
      </c>
      <c r="HL128" s="15" t="e">
        <f t="shared" ca="1" si="347"/>
        <v>#NAME?</v>
      </c>
      <c r="HN128" s="15">
        <v>8.5</v>
      </c>
      <c r="HO128" s="15">
        <v>2</v>
      </c>
      <c r="HP128" s="39" t="e">
        <f t="shared" ca="1" si="348"/>
        <v>#NAME?</v>
      </c>
      <c r="HQ128" s="15" t="e">
        <f t="shared" ca="1" si="349"/>
        <v>#NAME?</v>
      </c>
      <c r="HS128" s="15" t="e">
        <f t="shared" ca="1" si="370"/>
        <v>#NAME?</v>
      </c>
      <c r="HU128" s="15" t="e">
        <f t="shared" ca="1" si="350"/>
        <v>#NAME?</v>
      </c>
      <c r="HW128" s="15" t="e">
        <f t="shared" ca="1" si="371"/>
        <v>#NAME?</v>
      </c>
      <c r="HY128" s="39" t="e">
        <f t="shared" ca="1" si="351"/>
        <v>#NAME?</v>
      </c>
      <c r="IA128" s="15" t="e">
        <f t="shared" ca="1" si="352"/>
        <v>#NAME?</v>
      </c>
      <c r="IB128" s="15" t="e">
        <f t="shared" ca="1" si="353"/>
        <v>#NAME?</v>
      </c>
      <c r="IC128" s="15" t="e">
        <f t="shared" ca="1" si="354"/>
        <v>#NAME?</v>
      </c>
      <c r="ID128" s="15" t="e">
        <f t="shared" ca="1" si="355"/>
        <v>#NAME?</v>
      </c>
      <c r="IE128" s="39" t="e">
        <f t="shared" ca="1" si="356"/>
        <v>#NAME?</v>
      </c>
      <c r="IF128" s="39" t="e">
        <f t="shared" ca="1" si="357"/>
        <v>#NAME?</v>
      </c>
      <c r="IG128" s="39" t="e">
        <f t="shared" ca="1" si="358"/>
        <v>#NAME?</v>
      </c>
      <c r="II128" s="15">
        <f t="shared" si="372"/>
        <v>109</v>
      </c>
    </row>
    <row r="129" spans="1:243">
      <c r="A129" s="15">
        <f t="shared" si="373"/>
        <v>109</v>
      </c>
      <c r="B129" s="15" t="s">
        <v>222</v>
      </c>
      <c r="C129" s="15" t="s">
        <v>592</v>
      </c>
      <c r="D129" s="15" t="s">
        <v>221</v>
      </c>
      <c r="E129" s="15" t="str">
        <f t="shared" si="306"/>
        <v>G1SK34</v>
      </c>
      <c r="F129" s="15">
        <f t="shared" si="307"/>
        <v>109</v>
      </c>
      <c r="G129" s="15" t="str">
        <f t="shared" si="308"/>
        <v>GSK PLC</v>
      </c>
      <c r="H129" s="24">
        <v>2.31833E-3</v>
      </c>
      <c r="I129" s="15" t="e" cm="1">
        <f t="array" aca="1" ref="I129" ca="1">_xll.BDP(C129,"GICS_SECTOR_NAME")</f>
        <v>#NAME?</v>
      </c>
      <c r="J129" s="15" t="e">
        <f t="shared" ca="1" si="309"/>
        <v>#NAME?</v>
      </c>
      <c r="K129" s="46" t="e" cm="1">
        <f t="array" aca="1" ref="K129" ca="1">_xll.BDP(C129,"BEST_PE_RATIO")</f>
        <v>#NAME?</v>
      </c>
      <c r="L129" s="46" t="e" cm="1">
        <f t="array" aca="1" ref="L129" ca="1">_xll.BDP(C129,"px_last")</f>
        <v>#NAME?</v>
      </c>
      <c r="M129" s="15" t="e" cm="1">
        <f t="array" aca="1" ref="M129" ca="1">_xll.BDP(C129,"COUNTRY_FULL_NAME")</f>
        <v>#NAME?</v>
      </c>
      <c r="N129" s="15" t="e" cm="1">
        <f t="array" aca="1" ref="N129" ca="1">_xll.BDP(C129,"px_last")</f>
        <v>#NAME?</v>
      </c>
      <c r="O129" s="15" t="e" cm="1">
        <f t="array" aca="1" ref="O129" ca="1">_xll.BDP(C129,"CRNCY")</f>
        <v>#NAME?</v>
      </c>
      <c r="Q129" s="15" t="e" cm="1">
        <f t="array" aca="1" ref="Q129" ca="1">_xll.BDP(C129,"GICS_SECTOR_NAME")</f>
        <v>#NAME?</v>
      </c>
      <c r="R129" s="15" t="e" cm="1">
        <f t="array" aca="1" ref="R129" ca="1">_xll.BDP(C129,"GICS_INDUSTRY_NAME")</f>
        <v>#NAME?</v>
      </c>
      <c r="S129" s="15" t="e" cm="1">
        <f t="array" aca="1" ref="S129" ca="1">_xll.BDP(C129,"GICS_INDUSTRY_GROUP_NAME")</f>
        <v>#NAME?</v>
      </c>
      <c r="T129" s="15" t="e" cm="1">
        <f t="array" aca="1" ref="T129" ca="1">_xll.BDP(C129,"GICS_SUB_INDUSTRY_NAME")</f>
        <v>#NAME?</v>
      </c>
      <c r="U129" s="15" t="s">
        <v>1526</v>
      </c>
      <c r="V129" s="15" t="e">
        <f ca="1">_xll.BDH(C129,"SALES_REV_TURN","FY 2009","FY 2009","Currency=USD","Period=FY","BEST_FPERIOD_OVERRIDE=FY","FILING_STATUS=MR","SCALING_FORMAT=MLN","FA_ADJUSTED=Adjusted","Sort=A","Dates=H","DateFormat=P","Fill=—","Direction=H","UseDPDF=Y")/M10</f>
        <v>#NAME?</v>
      </c>
      <c r="W129" s="15" t="e">
        <f ca="1">_xll.BDH(C129,"SALES_REV_TURN","FY 2019","FY 2019","Currency=USD","Period=FY","BEST_FPERIOD_OVERRIDE=FY","FILING_STATUS=MR","SCALING_FORMAT=MLN","FA_ADJUSTED=Adjusted","Sort=A","Dates=H","DateFormat=P","Fill=—","Direction=H","UseDPDF=Y")/M10</f>
        <v>#NAME?</v>
      </c>
      <c r="X129" s="15" t="e">
        <f ca="1">_xll.BDH(C129,"SALES_REV_TURN","FY 2020","FY 2020","Currency=USD","Period=FY","BEST_FPERIOD_OVERRIDE=FY","FILING_STATUS=MR","SCALING_FORMAT=MLN","FA_ADJUSTED=Adjusted","Sort=A","Dates=H","DateFormat=P","Fill=—","Direction=H","UseDPDF=Y")/M10</f>
        <v>#NAME?</v>
      </c>
      <c r="Y129" s="15" t="e">
        <f ca="1">_xll.BDH(C129,"SALES_REV_TURN","FY 2021","FY 2021","Currency=USD","Period=FY","BEST_FPERIOD_OVERRIDE=FY","FILING_STATUS=MR","SCALING_FORMAT=MLN","FA_ADJUSTED=Adjusted","Sort=A","Dates=H","DateFormat=P","Fill=—","Direction=H","UseDPDF=Y")/M10</f>
        <v>#NAME?</v>
      </c>
      <c r="Z129" s="15" t="e">
        <f ca="1">_xll.BDH(C129,"SALES_REV_TURN","FY 2022","FY 2022","Currency=USD","Period=FY","BEST_FPERIOD_OVERRIDE=FY","FILING_STATUS=MR","SCALING_FORMAT=MLN","FA_ADJUSTED=Adjusted","Sort=A","Dates=H","DateFormat=P","Fill=—","Direction=H","UseDPDF=Y")/M10</f>
        <v>#NAME?</v>
      </c>
      <c r="AA129" s="15" t="e">
        <f ca="1">+_xll.BDP($C129,AA$15,"BEST_FPERIOD_OVERRIDE="&amp;AA$16)/M10</f>
        <v>#NAME?</v>
      </c>
      <c r="AB129" s="15" t="e">
        <f ca="1">+_xll.BDP($C129,AB$15,"BEST_FPERIOD_OVERRIDE="&amp;AB$16)/M10</f>
        <v>#NAME?</v>
      </c>
      <c r="AC129" s="15" t="e">
        <f ca="1">+_xll.BDP($C129,AC$15,"BEST_FPERIOD_OVERRIDE="&amp;AC$16)</f>
        <v>#NAME?</v>
      </c>
      <c r="AD129" s="15" t="e">
        <f ca="1">+_xll.BDP($C129,AD$15,"BEST_FPERIOD_OVERRIDE="&amp;AD$16)</f>
        <v>#NAME?</v>
      </c>
      <c r="AF129" s="25" t="e">
        <f t="shared" ca="1" si="310"/>
        <v>#NAME?</v>
      </c>
      <c r="AG129" s="25" t="e">
        <f t="shared" ca="1" si="311"/>
        <v>#NAME?</v>
      </c>
      <c r="AH129" s="25" t="e">
        <f t="shared" ca="1" si="312"/>
        <v>#NAME?</v>
      </c>
      <c r="AI129" s="25" t="e">
        <f t="shared" ca="1" si="313"/>
        <v>#NAME?</v>
      </c>
      <c r="AJ129" s="25" t="e">
        <f t="shared" ca="1" si="314"/>
        <v>#NAME?</v>
      </c>
      <c r="AK129" s="25" t="e">
        <f t="shared" ca="1" si="315"/>
        <v>#NAME?</v>
      </c>
      <c r="AL129" s="25" t="e">
        <f t="shared" ca="1" si="359"/>
        <v>#NAME?</v>
      </c>
      <c r="AM129" s="25" t="e">
        <f t="shared" ca="1" si="316"/>
        <v>#NAME?</v>
      </c>
      <c r="AN129" s="25" t="e">
        <f t="shared" ca="1" si="317"/>
        <v>#NAME?</v>
      </c>
      <c r="AP129" s="15" t="e">
        <f ca="1">_xll.BDH(C129,"EBITDA","FY 2009","FY 2009","Currency=USD","Period=FY","BEST_FPERIOD_OVERRIDE=FY","FILING_STATUS=MR","SCALING_FORMAT=MLN","FA_ADJUSTED=Adjusted","Sort=A","Dates=H","DateFormat=P","Fill=—","Direction=H","UseDPDF=Y")/M10</f>
        <v>#NAME?</v>
      </c>
      <c r="AQ129" s="15" t="e">
        <f ca="1">_xll.BDH(C129,"EBITDA","FY 2019","FY 2019","Currency=USD","Period=FY","BEST_FPERIOD_OVERRIDE=FY","FILING_STATUS=MR","SCALING_FORMAT=MLN","FA_ADJUSTED=Adjusted","Sort=A","Dates=H","DateFormat=P","Fill=—","Direction=H","UseDPDF=Y")/M10</f>
        <v>#NAME?</v>
      </c>
      <c r="AR129" s="15" t="e">
        <f ca="1">_xll.BDH(C129,"EBITDA","FY 2020","FY 2020","Currency=USD","Period=FY","BEST_FPERIOD_OVERRIDE=FY","FILING_STATUS=MR","SCALING_FORMAT=MLN","FA_ADJUSTED=Adjusted","Sort=A","Dates=H","DateFormat=P","Fill=—","Direction=H","UseDPDF=Y")/M10</f>
        <v>#NAME?</v>
      </c>
      <c r="AS129" s="15" t="e">
        <f ca="1">_xll.BDH(C129,"EBITDA","FY 2021","FY 2021","Currency=USD","Period=FY","BEST_FPERIOD_OVERRIDE=FY","FILING_STATUS=MR","SCALING_FORMAT=MLN","FA_ADJUSTED=Adjusted","Sort=A","Dates=H","DateFormat=P","Fill=—","Direction=H","UseDPDF=Y")/M10</f>
        <v>#NAME?</v>
      </c>
      <c r="AT129" s="15" t="e">
        <f ca="1">_xll.BDH(C129,"EBITDA","FY 2022","FY 2022","Currency=USD","Period=FY","BEST_FPERIOD_OVERRIDE=FY","FILING_STATUS=MR","SCALING_FORMAT=MLN","FA_ADJUSTED=Adjusted","Sort=A","Dates=H","DateFormat=P","Fill=—","Direction=H","UseDPDF=Y")/M10</f>
        <v>#NAME?</v>
      </c>
      <c r="AU129" s="15" t="e">
        <f ca="1">+_xll.BDP($C129,AU$15,"BEST_FPERIOD_OVERRIDE="&amp;AU$16)/M10</f>
        <v>#NAME?</v>
      </c>
      <c r="AV129" s="15" t="e">
        <f ca="1">+_xll.BDP($C129,AV$15,"BEST_FPERIOD_OVERRIDE="&amp;AV$16)/M10</f>
        <v>#NAME?</v>
      </c>
      <c r="AW129" s="15" t="e">
        <f ca="1">+_xll.BDP($C129,AW$15,"BEST_FPERIOD_OVERRIDE="&amp;AW$16)/M10</f>
        <v>#NAME?</v>
      </c>
      <c r="AX129" s="15" t="e">
        <f ca="1">+_xll.BDP($C129,AX$15,"BEST_FPERIOD_OVERRIDE="&amp;AX$16)</f>
        <v>#NAME?</v>
      </c>
      <c r="AZ129" s="25" t="e">
        <f t="shared" ca="1" si="318"/>
        <v>#NAME?</v>
      </c>
      <c r="BA129" s="25" t="e">
        <f t="shared" ca="1" si="319"/>
        <v>#NAME?</v>
      </c>
      <c r="BB129" s="25" t="e">
        <f t="shared" ca="1" si="320"/>
        <v>#NAME?</v>
      </c>
      <c r="BC129" s="25" t="e">
        <f t="shared" ca="1" si="321"/>
        <v>#NAME?</v>
      </c>
      <c r="BD129" s="25" t="e">
        <f t="shared" ca="1" si="322"/>
        <v>#NAME?</v>
      </c>
      <c r="BE129" s="25" t="e">
        <f t="shared" ca="1" si="323"/>
        <v>#NAME?</v>
      </c>
      <c r="BF129" s="25" t="e">
        <f t="shared" ca="1" si="360"/>
        <v>#NAME?</v>
      </c>
      <c r="BG129" s="25" t="e">
        <f t="shared" ca="1" si="324"/>
        <v>#NAME?</v>
      </c>
      <c r="BH129" s="25" t="e">
        <f t="shared" ca="1" si="325"/>
        <v>#NAME?</v>
      </c>
      <c r="BJ129" s="25" t="e">
        <f t="shared" ca="1" si="326"/>
        <v>#NAME?</v>
      </c>
      <c r="BK129" s="25" t="e">
        <f t="shared" ca="1" si="327"/>
        <v>#NAME?</v>
      </c>
      <c r="BL129" s="25" t="e">
        <f t="shared" ca="1" si="328"/>
        <v>#NAME?</v>
      </c>
      <c r="BM129" s="25" t="e">
        <f t="shared" ca="1" si="329"/>
        <v>#NAME?</v>
      </c>
      <c r="BN129" s="25" t="e">
        <f t="shared" ca="1" si="330"/>
        <v>#NAME?</v>
      </c>
      <c r="BO129" s="25" t="e">
        <f t="shared" ca="1" si="331"/>
        <v>#NAME?</v>
      </c>
      <c r="BP129" s="25" t="e">
        <f t="shared" ca="1" si="331"/>
        <v>#NAME?</v>
      </c>
      <c r="BQ129" s="25" t="e">
        <f t="shared" ca="1" si="332"/>
        <v>#NAME?</v>
      </c>
      <c r="BR129" s="15" t="e">
        <f ca="1">_xll.BDH(C129,"EARN_FOR_COMMON","FY 2009","FY 2009","Currency=USD","Period=FY","BEST_FPERIOD_OVERRIDE=FY","FILING_STATUS=MR","SCALING_FORMAT=MLN","FA_ADJUSTED=Adjusted","Sort=A","Dates=H","DateFormat=P","Fill=—","Direction=H","UseDPDF=Y")/M10</f>
        <v>#NAME?</v>
      </c>
      <c r="BS129" s="15" t="e">
        <f ca="1">_xll.BDH(C129,"EARN_FOR_COMMON","FY 2019","FY 2019","Currency=USD","Period=FY","BEST_FPERIOD_OVERRIDE=FY","FILING_STATUS=MR","SCALING_FORMAT=MLN","FA_ADJUSTED=Adjusted","Sort=A","Dates=H","DateFormat=P","Fill=—","Direction=H","UseDPDF=Y")/M10</f>
        <v>#NAME?</v>
      </c>
      <c r="BT129" s="15" t="e">
        <f ca="1">_xll.BDH(C129,"EARN_FOR_COMMON","FY 2020","FY 2020","Currency=USD","Period=FY","BEST_FPERIOD_OVERRIDE=FY","FILING_STATUS=MR","SCALING_FORMAT=MLN","FA_ADJUSTED=Adjusted","Sort=A","Dates=H","DateFormat=P","Fill=—","Direction=H","UseDPDF=Y")/M10</f>
        <v>#NAME?</v>
      </c>
      <c r="BU129" s="15" t="e">
        <f ca="1">_xll.BDH(C129,"EARN_FOR_COMMON","FY 2021","FY 2021","Currency=USD","Period=FY","BEST_FPERIOD_OVERRIDE=FY","FILING_STATUS=MR","SCALING_FORMAT=MLN","FA_ADJUSTED=Adjusted","Sort=A","Dates=H","DateFormat=P","Fill=—","Direction=H","UseDPDF=Y")/M10</f>
        <v>#NAME?</v>
      </c>
      <c r="BV129" s="15" t="e">
        <f ca="1">_xll.BDH(C129,"EARN_FOR_COMMON","FY 2022","FY 2022","Currency=USD","Period=FY","BEST_FPERIOD_OVERRIDE=FY","FILING_STATUS=MR","SCALING_FORMAT=MLN","FA_ADJUSTED=Adjusted","Sort=A","Dates=H","DateFormat=P","Fill=—","Direction=H","UseDPDF=Y")/M10</f>
        <v>#NAME?</v>
      </c>
      <c r="BW129" s="15" t="e">
        <f ca="1">+_xll.BDP($C129,BW$15,"BEST_FPERIOD_OVERRIDE="&amp;BW$16)/M10</f>
        <v>#NAME?</v>
      </c>
      <c r="BX129" s="15" t="e">
        <f ca="1">+_xll.BDP($C129,BX$15,"BEST_FPERIOD_OVERRIDE="&amp;BX$16)/M10</f>
        <v>#NAME?</v>
      </c>
      <c r="BY129" s="15" t="e">
        <f ca="1">+_xll.BDP($C129,BY$15,"BEST_FPERIOD_OVERRIDE="&amp;BY$16)/M10</f>
        <v>#NAME?</v>
      </c>
      <c r="BZ129" s="15" t="e">
        <f ca="1">+_xll.BDP($C129,BZ$15,"BEST_FPERIOD_OVERRIDE="&amp;BZ$16)</f>
        <v>#NAME?</v>
      </c>
      <c r="CB129" s="25" t="e">
        <f t="shared" ca="1" si="333"/>
        <v>#NAME?</v>
      </c>
      <c r="CC129" s="25" t="e">
        <f t="shared" ca="1" si="334"/>
        <v>#NAME?</v>
      </c>
      <c r="CD129" s="25" t="e">
        <f t="shared" ca="1" si="335"/>
        <v>#NAME?</v>
      </c>
      <c r="CE129" s="25" t="e">
        <f t="shared" ca="1" si="336"/>
        <v>#NAME?</v>
      </c>
      <c r="CF129" s="25" t="e">
        <f t="shared" ca="1" si="337"/>
        <v>#NAME?</v>
      </c>
      <c r="CG129" s="25" t="e">
        <f t="shared" ca="1" si="338"/>
        <v>#NAME?</v>
      </c>
      <c r="CH129" s="25" t="e">
        <f t="shared" ca="1" si="361"/>
        <v>#NAME?</v>
      </c>
      <c r="CI129" s="25" t="e">
        <f t="shared" ca="1" si="339"/>
        <v>#NAME?</v>
      </c>
      <c r="CJ129" s="25" t="e">
        <f t="shared" ca="1" si="340"/>
        <v>#NAME?</v>
      </c>
      <c r="CM129" s="25" t="e">
        <f t="shared" ca="1" si="362"/>
        <v>#NAME?</v>
      </c>
      <c r="CN129" s="25" t="e">
        <f t="shared" ca="1" si="363"/>
        <v>#NAME?</v>
      </c>
      <c r="CO129" s="25" t="e">
        <f t="shared" ca="1" si="364"/>
        <v>#NAME?</v>
      </c>
      <c r="CP129" s="25" t="e">
        <f t="shared" ca="1" si="365"/>
        <v>#NAME?</v>
      </c>
      <c r="CQ129" s="25" t="e">
        <f t="shared" ca="1" si="366"/>
        <v>#NAME?</v>
      </c>
      <c r="CR129" s="25" t="e">
        <f t="shared" ca="1" si="367"/>
        <v>#NAME?</v>
      </c>
      <c r="CS129" s="25" t="e">
        <f t="shared" ca="1" si="368"/>
        <v>#NAME?</v>
      </c>
      <c r="CT129" s="15" t="e">
        <f t="shared" ca="1" si="369"/>
        <v>#NAME?</v>
      </c>
      <c r="CU129" s="25">
        <f>_xll.BDH($C129,"RETURN_ON_INV_CAPITAL","FY 2019","FY 2019","Currency=USD","Period=FY","BEST_FPERIOD_OVERRIDE=FY","FILING_STATUS=MR","FA_ADJUSTED=GAAP","Sort=A","Dates=H","DateFormat=P","Fill=—","Direction=H","UseDPDF=Y")/100</f>
        <v>0.15865399999999999</v>
      </c>
      <c r="CV129" s="25">
        <f>_xll.BDH($C129,"RETURN_ON_INV_CAPITAL","FY 2020","FY 2020","Currency=USD","Period=FY","BEST_FPERIOD_OVERRIDE=FY","FILING_STATUS=MR","FA_ADJUSTED=GAAP","Sort=A","Dates=H","DateFormat=P","Fill=—","Direction=H","UseDPDF=Y")/100</f>
        <v>0.15374699999999999</v>
      </c>
      <c r="CW129" s="25">
        <f>_xll.BDH($C129,"RETURN_ON_INV_CAPITAL","FY 2021","FY 2021","Currency=USD","Period=FY","BEST_FPERIOD_OVERRIDE=FY","FILING_STATUS=MR","FA_ADJUSTED=GAAP","Sort=A","Dates=H","DateFormat=P","Fill=—","Direction=H","UseDPDF=Y")/100</f>
        <v>0.109316</v>
      </c>
      <c r="CX129" s="25">
        <f>_xll.BDH(C129,"RETURN_COM_EQY","FY 2022","FY 2022","Currency=USD","Period=FY","BEST_FPERIOD_OVERRIDE=FY","FILING_STATUS=MR","FA_ADJUSTED=GAAP","Sort=A","Dates=H","DateFormat=P","Fill=—","Direction=H","UseDPDF=Y")/100</f>
        <v>1.166023</v>
      </c>
      <c r="CZ129" s="15">
        <f>_xll.BDH($C129,"RETURN_COM_EQY","FY 2019","FY 2019","Currency=USD","Period=FY","BEST_FPERIOD_OVERRIDE=FY","FILING_STATUS=MR","FA_ADJUSTED=GAAP","Sort=A","Dates=H","DateFormat=P","Fill=—","Direction=H","UseDPDF=Y")/100</f>
        <v>0.61174799999999996</v>
      </c>
      <c r="DA129" s="15">
        <f>_xll.BDH($C129,"RETURN_COM_EQY","FY 2020","FY 2020","Currency=USD","Period=FY","BEST_FPERIOD_OVERRIDE=FY","FILING_STATUS=MR","FA_ADJUSTED=GAAP","Sort=A","Dates=H","DateFormat=P","Fill=—","Direction=H","UseDPDF=Y")/100</f>
        <v>0.44236700000000001</v>
      </c>
      <c r="DB129" s="15">
        <f>_xll.BDH($C129,"RETURN_COM_EQY","FY 2021","FY 2021","Currency=USD","Period=FY","BEST_FPERIOD_OVERRIDE=FY","FILING_STATUS=MR","FA_ADJUSTED=GAAP","Sort=A","Dates=H","DateFormat=P","Fill=—","Direction=H","UseDPDF=Y")/100</f>
        <v>0.29586400000000002</v>
      </c>
      <c r="DC129" s="25">
        <f>_xll.BDH(C129,"RETURN_COM_EQY","FY 2022","FY 2022","Currency=USD","Period=FY","BEST_FPERIOD_OVERRIDE=FY","FILING_STATUS=MR","FA_ADJUSTED=GAAP","Sort=A","Dates=H","DateFormat=P","Fill=—","Direction=H","UseDPDF=Y")</f>
        <v>116.6023</v>
      </c>
      <c r="DD129" s="15" t="e">
        <f ca="1">(_xll.BDP(C129,"BEST_ROE","best_fperiod_override=23Y"))/100</f>
        <v>#NAME?</v>
      </c>
      <c r="DF129" s="25" t="e">
        <f ca="1">(_xll.BDP($C129,"BEST_DIV_YLD","best_fperiod_override=19Y"))/100</f>
        <v>#NAME?</v>
      </c>
      <c r="DG129" s="25" t="e">
        <f ca="1">(_xll.BDP($C129,"BEST_DIV_YLD","best_fperiod_override=20Y"))/100</f>
        <v>#NAME?</v>
      </c>
      <c r="DH129" s="25" t="e">
        <f ca="1">(_xll.BDP($C129,"BEST_DIV_YLD","best_fperiod_override=21Y"))/100</f>
        <v>#NAME?</v>
      </c>
      <c r="DI129" s="25" t="e">
        <f ca="1">(_xll.BDP($C129,"BEST_DIV_YLD","best_fperiod_override=22Y"))/100</f>
        <v>#NAME?</v>
      </c>
      <c r="DJ129" s="25" t="e">
        <f ca="1">(_xll.BDP($C129,"BEST_DIV_YLD","best_fperiod_override=23Y"))/100</f>
        <v>#NAME?</v>
      </c>
      <c r="DL129" s="48" t="e" cm="1">
        <f t="array" aca="1" ref="DL129" ca="1">_xll.BDP($C129,$DL$12)/1000/M10</f>
        <v>#NAME?</v>
      </c>
      <c r="DM129" s="48" t="e" cm="1">
        <f t="array" aca="1" ref="DM129" ca="1">_xll.BDP($C129,$DL$13)*1000/M10</f>
        <v>#NAME?</v>
      </c>
      <c r="DN129" s="48" t="e">
        <f t="shared" ca="1" si="341"/>
        <v>#NAME?</v>
      </c>
      <c r="DO129" s="48" t="e" cm="1">
        <f t="array" aca="1" ref="DO129" ca="1">_xll.BDP($C129,$DL$15)*1000</f>
        <v>#NAME?</v>
      </c>
      <c r="DQ129" s="15" t="e" cm="1">
        <f t="array" aca="1" ref="DQ129" ca="1">_xll.BDP(C129,"WACC")</f>
        <v>#NAME?</v>
      </c>
      <c r="DR129" s="15" t="e" cm="1">
        <f t="array" aca="1" ref="DR129" ca="1">_xll.BDP(C129,"WACC_COST_EQUITY")</f>
        <v>#NAME?</v>
      </c>
      <c r="DS129" s="15" t="e" cm="1">
        <f t="array" aca="1" ref="DS129" ca="1">_xll.BDP(C129,"WACC_COST_EQUITY")</f>
        <v>#NAME?</v>
      </c>
      <c r="DU129" s="15" t="e" cm="1">
        <f t="array" aca="1" ref="DU129" ca="1">_xll.BDP(C129,"BEST_PE_RATIO")</f>
        <v>#NAME?</v>
      </c>
      <c r="DV129" s="15" t="e" cm="1">
        <f t="array" aca="1" ref="DV129" ca="1">_xll.BDP(C129,"FIVE_YR_AVG_PRICE_EARNINGS")</f>
        <v>#NAME?</v>
      </c>
      <c r="DW129" s="15" t="e" cm="1">
        <f t="array" aca="1" ref="DW129" ca="1">_xll.BDP(C129,"10_YEAR_MOVING_AVERAGE_PE")</f>
        <v>#NAME?</v>
      </c>
      <c r="DY129" s="15" t="e" cm="1">
        <f t="array" aca="1" ref="DY129" ca="1">_xll.BDP(C129,"BEST_CUR_EV_TO_EBITDA")</f>
        <v>#NAME?</v>
      </c>
      <c r="DZ129" s="15" t="e" cm="1">
        <f t="array" aca="1" ref="DZ129" ca="1">_xll.BDP(C129,"FIVE_YEAR_AVG_EV_TO_T12_EBITDA")</f>
        <v>#NAME?</v>
      </c>
      <c r="EB129" s="15" t="e" cm="1">
        <f t="array" aca="1" ref="EB129" ca="1">_xll.BDP(C129,"BEST_PX_BPS_RATIO")</f>
        <v>#NAME?</v>
      </c>
      <c r="EC129" s="15" t="e" cm="1">
        <f t="array" aca="1" ref="EC129" ca="1">_xll.BDP(C129,"FIVE_YEAR_AVG_PRICE_BOOK")</f>
        <v>#NAME?</v>
      </c>
      <c r="ED129" s="15" t="e" cm="1">
        <f t="array" aca="1" ref="ED129" ca="1">_xll.BDP(C129,"EV_TO_T12M_SALES")</f>
        <v>#NAME?</v>
      </c>
      <c r="EE129" s="15" t="e" cm="1">
        <f t="array" aca="1" ref="EE129" ca="1">_xll.BDP(C129,"AVERAGE_EV_TO_T12M_SALES")</f>
        <v>#NAME?</v>
      </c>
      <c r="EF129" s="15" t="e">
        <f ca="1">_xll.BDP(C129,"BEST_CURRENT_EV_BEST_SALES","best_fperiod_override=23Y")</f>
        <v>#NAME?</v>
      </c>
      <c r="EH129" s="15" t="e" cm="1">
        <f t="array" aca="1" ref="EH129" ca="1">_xll.BDP(C129,"CF_FREE_CASH_FLOW")/M10</f>
        <v>#NAME?</v>
      </c>
      <c r="EI129" s="15" t="e" cm="1">
        <f t="array" aca="1" ref="EI129" ca="1">_xll.BDP(C129,"FREE_CASH_FLOW_YIELD")/100</f>
        <v>#NAME?</v>
      </c>
      <c r="EJ129" s="15" t="e" cm="1">
        <f t="array" aca="1" ref="EJ129" ca="1">_xll.BDP(C129,"TRAIL_12M_FREE_CASH_FLOW_PER_SH")/M10</f>
        <v>#NAME?</v>
      </c>
      <c r="EL129" s="15" t="e" cm="1">
        <f t="array" aca="1" ref="EL129" ca="1">_xll.BDP(C129,"CF_CASH_FROM_OPER")/M10</f>
        <v>#NAME?</v>
      </c>
      <c r="EM129" s="15" t="e" cm="1">
        <f t="array" aca="1" ref="EM129" ca="1">_xll.BDP(C129,"CF_CASH_FROM_INV_ACT")/M10</f>
        <v>#NAME?</v>
      </c>
      <c r="EN129" s="15" t="e" cm="1">
        <f t="array" aca="1" ref="EN129" ca="1">_xll.BDP(C129,"CF_CASH_FROM_FNC_ACT")/M10</f>
        <v>#NAME?</v>
      </c>
      <c r="EP129" s="15" t="e" cm="1">
        <f t="array" aca="1" ref="EP129" ca="1">_xll.BDP(C129,"TOT_ANALYST_REC")</f>
        <v>#NAME?</v>
      </c>
      <c r="EQ129" s="15" t="e" cm="1">
        <f t="array" aca="1" ref="EQ129" ca="1">_xll.BDP(C129,"TOT_BUY_REC")</f>
        <v>#NAME?</v>
      </c>
      <c r="ER129" s="15" t="e" cm="1">
        <f t="array" aca="1" ref="ER129" ca="1">_xll.BDP(C129,"TOT_HOLD_REC")</f>
        <v>#NAME?</v>
      </c>
      <c r="ES129" s="15" t="e" cm="1">
        <f t="array" aca="1" ref="ES129" ca="1">_xll.BDP(C129,"TOT_SELL_REC")</f>
        <v>#NAME?</v>
      </c>
      <c r="ET129" s="15" t="e" cm="1">
        <f t="array" aca="1" ref="ET129" ca="1">_xll.BDP(C129,"EQY_REC_CONS")</f>
        <v>#NAME?</v>
      </c>
      <c r="EV129" s="15" t="e" cm="1">
        <f t="array" aca="1" ref="EV129" ca="1">_xll.BDP(C129,"BEST_TARGET_HI")</f>
        <v>#NAME?</v>
      </c>
      <c r="EW129" s="15" t="e" cm="1">
        <f t="array" aca="1" ref="EW129" ca="1">_xll.BDP(C129,"BEST_TARGET_LO")</f>
        <v>#NAME?</v>
      </c>
      <c r="EX129" s="15" t="e" cm="1">
        <f t="array" aca="1" ref="EX129" ca="1">_xll.BDP(C129,"BEST_TARGET_MEDIAN")</f>
        <v>#NAME?</v>
      </c>
      <c r="EZ129" s="15" t="e" cm="1">
        <f t="array" aca="1" ref="EZ129" ca="1">_xll.BDP(C129,"BEST_TARGET_1WK_CHG")</f>
        <v>#NAME?</v>
      </c>
      <c r="FA129" s="15" t="e" cm="1">
        <f t="array" aca="1" ref="FA129" ca="1">_xll.BDP(C129,"BEST_TARGET_4WK_CHG")</f>
        <v>#NAME?</v>
      </c>
      <c r="FB129" s="15" t="e" cm="1">
        <f t="array" aca="1" ref="FB129" ca="1">_xll.BDP(C129,"BEST_TARGET_3MO_CHG")</f>
        <v>#NAME?</v>
      </c>
      <c r="FC129" s="15" t="e" cm="1">
        <f t="array" aca="1" ref="FC129" ca="1">_xll.BDP(C129,"BEST_TARGET_6MO_CHG")</f>
        <v>#NAME?</v>
      </c>
      <c r="FE129" s="15" t="e" cm="1">
        <f t="array" aca="1" ref="FE129" ca="1">_xll.BDP(C129,"ANNOUNCEMENT_DT")</f>
        <v>#NAME?</v>
      </c>
      <c r="FF129" s="15" t="e" cm="1">
        <f t="array" aca="1" ref="FF129" ca="1">_xll.BDP(C129,"EXPECTED_REPORT_DT")</f>
        <v>#NAME?</v>
      </c>
      <c r="FG129" s="15" t="e" cm="1">
        <f t="array" aca="1" ref="FG129" ca="1">_xll.BDP(C129,"EARNINGS_RELATED_IMPLIED_MOVE")</f>
        <v>#NAME?</v>
      </c>
      <c r="FI129" s="15" t="e" cm="1">
        <f t="array" aca="1" ref="FI129" ca="1">_xll.BDP(C129,"SALES_SURPRISE_LAST_QTR")</f>
        <v>#NAME?</v>
      </c>
      <c r="FJ129" s="15" t="e" cm="1">
        <f t="array" aca="1" ref="FJ129" ca="1">_xll.BDP(C129,"EPS_SURPRISE_LAST_QTR")</f>
        <v>#NAME?</v>
      </c>
      <c r="FL129" s="15" t="e">
        <f ca="1">(_xll.BDP(C129,"VOLUME_AVG_5D"))/1000</f>
        <v>#NAME?</v>
      </c>
      <c r="FM129" s="15" t="e">
        <f ca="1">(_xll.BDP(C129,"VOLUME_AVG_3M"))/1000</f>
        <v>#NAME?</v>
      </c>
      <c r="FN129" s="15" t="e">
        <f ca="1">(_xll.BDP(C129,"VOLUME_AVG_6M"))/1000</f>
        <v>#NAME?</v>
      </c>
      <c r="FP129" s="15" t="e" cm="1">
        <f t="array" aca="1" ref="FP129" ca="1">_xll.BDP(C129,"CIE_DES")</f>
        <v>#NAME?</v>
      </c>
      <c r="FQ129" s="15" t="s">
        <v>954</v>
      </c>
      <c r="FS129" s="15" t="e" cm="1">
        <f t="array" aca="1" ref="FS129" ca="1">_xll.BDP(C129,"HIGH_52WEEK")</f>
        <v>#NAME?</v>
      </c>
      <c r="FT129" s="15" t="e" cm="1">
        <f t="array" aca="1" ref="FT129" ca="1">_xll.BDP(C129,"LOW_52WEEK")</f>
        <v>#NAME?</v>
      </c>
      <c r="FV129" s="15" t="e" cm="1">
        <f t="array" aca="1" ref="FV129" ca="1">_xll.BDP(C129,"CHG_PCT_WTD")</f>
        <v>#NAME?</v>
      </c>
      <c r="FW129" s="15" t="e" cm="1">
        <f t="array" aca="1" ref="FW129" ca="1">_xll.BDP(C129,"CHG_PCT_MTD")</f>
        <v>#NAME?</v>
      </c>
      <c r="FX129" s="15" t="e" cm="1">
        <f t="array" aca="1" ref="FX129" ca="1">_xll.BDP(C129,"CHG_PCT_YTD")</f>
        <v>#NAME?</v>
      </c>
      <c r="FY129" s="15" t="e" cm="1">
        <f t="array" aca="1" ref="FY129" ca="1">_xll.BDP(C129,"CHG_PCT_1YR")</f>
        <v>#NAME?</v>
      </c>
      <c r="GA129" s="15" t="e">
        <f ca="1">_xll.BDP($C129,"BEST_NET_DEBT","best_fperiod_override=19Y")/M10</f>
        <v>#NAME?</v>
      </c>
      <c r="GB129" s="15" t="e">
        <f ca="1">_xll.BDP($C129,"BEST_NET_DEBT","best_fperiod_override=20Y")/M10</f>
        <v>#NAME?</v>
      </c>
      <c r="GC129" s="15" t="e">
        <f ca="1">_xll.BDP($C129,"BEST_NET_DEBT","best_fperiod_override=21Y")/M10</f>
        <v>#NAME?</v>
      </c>
      <c r="GD129" s="15" t="e">
        <f ca="1">_xll.BDP($C129,"BEST_NET_DEBT","best_fperiod_override=22Y")/M10</f>
        <v>#NAME?</v>
      </c>
      <c r="GE129" s="15" t="e">
        <f ca="1">_xll.BDP($C129,"BEST_NET_DEBT","best_fperiod_override=23Y")/M10</f>
        <v>#NAME?</v>
      </c>
      <c r="GG129" s="15" t="e">
        <f t="shared" ca="1" si="342"/>
        <v>#NAME?</v>
      </c>
      <c r="GH129" s="15" t="e">
        <f t="shared" ca="1" si="343"/>
        <v>#NAME?</v>
      </c>
      <c r="GI129" s="15" t="e">
        <f t="shared" ca="1" si="344"/>
        <v>#NAME?</v>
      </c>
      <c r="GJ129" s="15" t="e">
        <f t="shared" ca="1" si="345"/>
        <v>#NAME?</v>
      </c>
      <c r="GK129" s="15" t="e">
        <f t="shared" ca="1" si="346"/>
        <v>#NAME?</v>
      </c>
      <c r="GM129" s="15" t="e" cm="1">
        <f t="array" aca="1" ref="GM129" ca="1">_xll.BDP(C129,"NET_DEBT_TO_EBITDA")</f>
        <v>#NAME?</v>
      </c>
      <c r="GN129" s="15" t="e" cm="1">
        <f t="array" aca="1" ref="GN129" ca="1">_xll.BDP(C129,"EBIT_TO_INT_EXP")</f>
        <v>#NAME?</v>
      </c>
      <c r="GO129" s="15" t="e" cm="1">
        <f t="array" aca="1" ref="GO129" ca="1">_xll.BDP(C129,"TOT_DEBT_TO_TOT_EQY")</f>
        <v>#NAME?</v>
      </c>
      <c r="GP129" s="15" t="e" cm="1">
        <f t="array" aca="1" ref="GP129" ca="1">_xll.BDP(C129,"TOT_DEBT_TO_TOT_ASSET")</f>
        <v>#NAME?</v>
      </c>
      <c r="GQ129" s="15" t="e" cm="1">
        <f t="array" aca="1" ref="GQ129" ca="1">_xll.BDP(C129,"ALTMAN_Z_SCORE")</f>
        <v>#NAME?</v>
      </c>
      <c r="GR129" s="15" t="e" cm="1">
        <f t="array" aca="1" ref="GR129" ca="1">_xll.BDP(C129,"CASH_%_CURRENT_MARKET_CAP")</f>
        <v>#NAME?</v>
      </c>
      <c r="GS129" s="15" t="e" cm="1">
        <f t="array" aca="1" ref="GS129" ca="1">_xll.BDP(C129,"CASH_TO_TOT_ASSET")</f>
        <v>#NAME?</v>
      </c>
      <c r="GU129" s="15" t="e" cm="1">
        <f t="array" aca="1" ref="GU129" ca="1">_xll.BDP(C129,"BOARD_SIZE")</f>
        <v>#NAME?</v>
      </c>
      <c r="GV129" s="15" t="e" cm="1">
        <f t="array" aca="1" ref="GV129" ca="1">_xll.BDP(C129,"PCT_INDEPENDENT_DIRECTORS")</f>
        <v>#NAME?</v>
      </c>
      <c r="GW129" s="15" t="e" cm="1">
        <f t="array" aca="1" ref="GW129" ca="1">_xll.BDP(C129,"BOARD_MEETING_ATTENDANCE_PCT")</f>
        <v>#NAME?</v>
      </c>
      <c r="GX129" s="15" t="e" cm="1">
        <f t="array" aca="1" ref="GX129" ca="1">_xll.BDP(C129,"BOARD_MEETINGS_PER_YR")</f>
        <v>#NAME?</v>
      </c>
      <c r="GY129" s="15" t="e" cm="1">
        <f t="array" aca="1" ref="GY129" ca="1">_xll.BDP(C129,"NUMBER_OF_WOMEN_ON_BOARD")</f>
        <v>#NAME?</v>
      </c>
      <c r="GZ129" s="15" t="e" cm="1">
        <f t="array" aca="1" ref="GZ129" ca="1">_xll.BDP(C129,"BOARD_AVERAGE_TENURE")</f>
        <v>#NAME?</v>
      </c>
      <c r="HA129" s="15" t="e" cm="1">
        <f t="array" aca="1" ref="HA129" ca="1">_xll.BDP(C129,"BOARD_AVERAGE_AGE")</f>
        <v>#NAME?</v>
      </c>
      <c r="HC129" s="15" t="e" cm="1">
        <f t="array" aca="1" ref="HC129" ca="1">_xll.BDP(C129,"TOT_COMP_AW_TO_CEO_&amp;_EQUIV")</f>
        <v>#NAME?</v>
      </c>
      <c r="HD129" s="15" t="e" cm="1">
        <f t="array" aca="1" ref="HD129" ca="1">_xll.BDP(C129,"TOT_COMPENSATION_AW_TO_EXECS")</f>
        <v>#NAME?</v>
      </c>
      <c r="HE129" s="15" t="e" cm="1">
        <f t="array" aca="1" ref="HE129" ca="1">_xll.BDP(C129,"CF_STOCK_BASED_COMPENSATION")</f>
        <v>#NAME?</v>
      </c>
      <c r="HF129" s="15" t="e" cm="1">
        <f t="array" aca="1" ref="HF129" ca="1">_xll.BDP(C129,"AVERAGE_BOD_TOTAL_COMPENSATION")</f>
        <v>#NAME?</v>
      </c>
      <c r="HH129" s="15" t="e" cm="1">
        <f t="array" aca="1" ref="HH129" ca="1">_xll.BDP(C129,"ISS_QUALITYSCORE")</f>
        <v>#NAME?</v>
      </c>
      <c r="HK129" s="15" t="e" cm="1">
        <f t="array" aca="1" ref="HK129" ca="1">_xll.BDP(C129,"EQY_SH_OUT")</f>
        <v>#NAME?</v>
      </c>
      <c r="HL129" s="15" t="e">
        <f t="shared" ca="1" si="347"/>
        <v>#NAME?</v>
      </c>
      <c r="HN129" s="15">
        <v>8.5</v>
      </c>
      <c r="HO129" s="15">
        <v>2</v>
      </c>
      <c r="HP129" s="39" t="e">
        <f t="shared" ca="1" si="348"/>
        <v>#NAME?</v>
      </c>
      <c r="HQ129" s="15" t="e">
        <f t="shared" ca="1" si="349"/>
        <v>#NAME?</v>
      </c>
      <c r="HS129" s="15" t="e">
        <f t="shared" ca="1" si="370"/>
        <v>#NAME?</v>
      </c>
      <c r="HU129" s="15" t="e">
        <f t="shared" ca="1" si="350"/>
        <v>#NAME?</v>
      </c>
      <c r="HW129" s="15" t="e">
        <f t="shared" ca="1" si="371"/>
        <v>#NAME?</v>
      </c>
      <c r="HY129" s="39" t="e">
        <f t="shared" ca="1" si="351"/>
        <v>#NAME?</v>
      </c>
      <c r="IA129" s="15" t="e">
        <f t="shared" ca="1" si="352"/>
        <v>#NAME?</v>
      </c>
      <c r="IB129" s="15" t="e">
        <f t="shared" ca="1" si="353"/>
        <v>#NAME?</v>
      </c>
      <c r="IC129" s="15" t="e">
        <f t="shared" ca="1" si="354"/>
        <v>#NAME?</v>
      </c>
      <c r="ID129" s="15" t="e">
        <f t="shared" ca="1" si="355"/>
        <v>#NAME?</v>
      </c>
      <c r="IE129" s="39" t="e">
        <f t="shared" ca="1" si="356"/>
        <v>#NAME?</v>
      </c>
      <c r="IF129" s="39" t="e">
        <f t="shared" ca="1" si="357"/>
        <v>#NAME?</v>
      </c>
      <c r="IG129" s="39" t="e">
        <f t="shared" ca="1" si="358"/>
        <v>#NAME?</v>
      </c>
      <c r="II129" s="15">
        <f t="shared" si="372"/>
        <v>110</v>
      </c>
    </row>
    <row r="130" spans="1:243">
      <c r="A130" s="15">
        <f t="shared" si="373"/>
        <v>110</v>
      </c>
      <c r="B130" s="15" t="s">
        <v>224</v>
      </c>
      <c r="C130" s="15" t="s">
        <v>593</v>
      </c>
      <c r="D130" s="15" t="s">
        <v>223</v>
      </c>
      <c r="E130" s="15" t="str">
        <f t="shared" si="306"/>
        <v>GEOO34</v>
      </c>
      <c r="F130" s="15">
        <f t="shared" si="307"/>
        <v>110</v>
      </c>
      <c r="G130" s="15" t="str">
        <f t="shared" si="308"/>
        <v>General Electric Co</v>
      </c>
      <c r="H130" s="24">
        <v>2.9397E-3</v>
      </c>
      <c r="I130" s="15" t="e" cm="1">
        <f t="array" aca="1" ref="I130" ca="1">_xll.BDP(C130,"GICS_SECTOR_NAME")</f>
        <v>#NAME?</v>
      </c>
      <c r="J130" s="15" t="e">
        <f t="shared" ca="1" si="309"/>
        <v>#NAME?</v>
      </c>
      <c r="K130" s="46" t="e" cm="1">
        <f t="array" aca="1" ref="K130" ca="1">_xll.BDP(C130,"BEST_PE_RATIO")</f>
        <v>#NAME?</v>
      </c>
      <c r="L130" s="46" t="e" cm="1">
        <f t="array" aca="1" ref="L130" ca="1">_xll.BDP(C130,"px_last")</f>
        <v>#NAME?</v>
      </c>
      <c r="M130" s="15" t="e" cm="1">
        <f t="array" aca="1" ref="M130" ca="1">_xll.BDP(C130,"COUNTRY_FULL_NAME")</f>
        <v>#NAME?</v>
      </c>
      <c r="N130" s="15" t="e" cm="1">
        <f t="array" aca="1" ref="N130" ca="1">_xll.BDP(C130,"px_last")</f>
        <v>#NAME?</v>
      </c>
      <c r="O130" s="15" t="e" cm="1">
        <f t="array" aca="1" ref="O130" ca="1">_xll.BDP(C130,"CRNCY")</f>
        <v>#NAME?</v>
      </c>
      <c r="Q130" s="15" t="e" cm="1">
        <f t="array" aca="1" ref="Q130" ca="1">_xll.BDP(C130,"GICS_SECTOR_NAME")</f>
        <v>#NAME?</v>
      </c>
      <c r="R130" s="15" t="e" cm="1">
        <f t="array" aca="1" ref="R130" ca="1">_xll.BDP(C130,"GICS_INDUSTRY_NAME")</f>
        <v>#NAME?</v>
      </c>
      <c r="S130" s="15" t="e" cm="1">
        <f t="array" aca="1" ref="S130" ca="1">_xll.BDP(C130,"GICS_INDUSTRY_GROUP_NAME")</f>
        <v>#NAME?</v>
      </c>
      <c r="T130" s="15" t="e" cm="1">
        <f t="array" aca="1" ref="T130" ca="1">_xll.BDP(C130,"GICS_SUB_INDUSTRY_NAME")</f>
        <v>#NAME?</v>
      </c>
      <c r="U130" s="15" t="s">
        <v>1521</v>
      </c>
      <c r="V130" s="15">
        <f>_xll.BDH(C130,"SALES_REV_TURN","FY 2009","FY 2009","Currency=USD","Period=FY","BEST_FPERIOD_OVERRIDE=FY","FILING_STATUS=MR","SCALING_FORMAT=MLN","FA_ADJUSTED=Adjusted","Sort=A","Dates=H","DateFormat=P","Fill=—","Direction=H","UseDPDF=Y")</f>
        <v>153432</v>
      </c>
      <c r="W130" s="15">
        <f>_xll.BDH(C130,"SALES_REV_TURN","FY 2019","FY 2019","Currency=USD","Period=FY","BEST_FPERIOD_OVERRIDE=FY","FILING_STATUS=MR","SCALING_FORMAT=MLN","FA_ADJUSTED=Adjusted","Sort=A","Dates=H","DateFormat=P","Fill=—","Direction=H","UseDPDF=Y")</f>
        <v>90221</v>
      </c>
      <c r="X130" s="15">
        <f>_xll.BDH(C130,"SALES_REV_TURN","FY 2020","FY 2020","Currency=USD","Period=FY","BEST_FPERIOD_OVERRIDE=FY","FILING_STATUS=MR","SCALING_FORMAT=MLN","FA_ADJUSTED=Adjusted","Sort=A","Dates=H","DateFormat=P","Fill=—","Direction=H","UseDPDF=Y")</f>
        <v>75833</v>
      </c>
      <c r="Y130" s="15">
        <f>_xll.BDH(C130,"SALES_REV_TURN","FY 2021","FY 2021","Currency=USD","Period=FY","BEST_FPERIOD_OVERRIDE=FY","FILING_STATUS=MR","SCALING_FORMAT=MLN","FA_ADJUSTED=Adjusted","Sort=A","Dates=H","DateFormat=P","Fill=—","Direction=H","UseDPDF=Y")</f>
        <v>74196</v>
      </c>
      <c r="Z130" s="15">
        <f>_xll.BDH(C130,"SALES_REV_TURN","FY 2022","FY 2022","Currency=USD","Period=FY","BEST_FPERIOD_OVERRIDE=FY","FILING_STATUS=MR","SCALING_FORMAT=MLN","FA_ADJUSTED=Adjusted","Sort=A","Dates=H","DateFormat=P","Fill=—","Direction=H","UseDPDF=Y")</f>
        <v>76555</v>
      </c>
      <c r="AA130" s="15" t="e">
        <f ca="1">+_xll.BDP($C130,AA$15,"BEST_FPERIOD_OVERRIDE="&amp;AA$16)</f>
        <v>#NAME?</v>
      </c>
      <c r="AB130" s="15" t="e">
        <f ca="1">+_xll.BDP($C130,AB$15,"BEST_FPERIOD_OVERRIDE="&amp;AB$16)</f>
        <v>#NAME?</v>
      </c>
      <c r="AC130" s="15" t="e">
        <f ca="1">+_xll.BDP($C130,AC$15,"BEST_FPERIOD_OVERRIDE="&amp;AC$16)</f>
        <v>#NAME?</v>
      </c>
      <c r="AD130" s="15" t="e">
        <f ca="1">+_xll.BDP($C130,AD$15,"BEST_FPERIOD_OVERRIDE="&amp;AD$16)</f>
        <v>#NAME?</v>
      </c>
      <c r="AF130" s="25">
        <f t="shared" si="310"/>
        <v>-0.15947506678046131</v>
      </c>
      <c r="AG130" s="25">
        <f t="shared" si="311"/>
        <v>-2.1586908074321176E-2</v>
      </c>
      <c r="AH130" s="25">
        <f t="shared" si="312"/>
        <v>3.1794166801444756E-2</v>
      </c>
      <c r="AI130" s="25" t="e">
        <f t="shared" ca="1" si="313"/>
        <v>#NAME?</v>
      </c>
      <c r="AJ130" s="25" t="e">
        <f t="shared" ca="1" si="314"/>
        <v>#NAME?</v>
      </c>
      <c r="AK130" s="25" t="e">
        <f t="shared" ca="1" si="315"/>
        <v>#NAME?</v>
      </c>
      <c r="AL130" s="25" t="e">
        <f t="shared" ca="1" si="359"/>
        <v>#NAME?</v>
      </c>
      <c r="AM130" s="25" t="e">
        <f t="shared" ca="1" si="316"/>
        <v>#NAME?</v>
      </c>
      <c r="AN130" s="25">
        <f t="shared" si="317"/>
        <v>-5.1714370929280773E-2</v>
      </c>
      <c r="AP130" s="15">
        <f>_xll.BDH(C130,"EBITDA","FY 2009","FY 2009","Currency=USD","Period=FY","BEST_FPERIOD_OVERRIDE=FY","FILING_STATUS=MR","SCALING_FORMAT=MLN","FA_ADJUSTED=Adjusted","Sort=A","Dates=H","DateFormat=P","Fill=—","Direction=H","UseDPDF=Y")</f>
        <v>21890</v>
      </c>
      <c r="AQ130" s="15">
        <f>_xll.BDH(C130,"EBITDA","FY 2019","FY 2019","Currency=USD","Period=FY","BEST_FPERIOD_OVERRIDE=FY","FILING_STATUS=MR","SCALING_FORMAT=MLN","FA_ADJUSTED=Adjusted","Sort=A","Dates=H","DateFormat=P","Fill=—","Direction=H","UseDPDF=Y")</f>
        <v>10609</v>
      </c>
      <c r="AR130" s="15">
        <f>_xll.BDH(C130,"EBITDA","FY 2020","FY 2020","Currency=USD","Period=FY","BEST_FPERIOD_OVERRIDE=FY","FILING_STATUS=MR","SCALING_FORMAT=MLN","FA_ADJUSTED=Adjusted","Sort=A","Dates=H","DateFormat=P","Fill=—","Direction=H","UseDPDF=Y")</f>
        <v>-6655</v>
      </c>
      <c r="AS130" s="15">
        <f>_xll.BDH(C130,"EBITDA","FY 2021","FY 2021","Currency=USD","Period=FY","BEST_FPERIOD_OVERRIDE=FY","FILING_STATUS=MR","SCALING_FORMAT=MLN","FA_ADJUSTED=Adjusted","Sort=A","Dates=H","DateFormat=P","Fill=—","Direction=H","UseDPDF=Y")</f>
        <v>7310</v>
      </c>
      <c r="AT130" s="15">
        <f>_xll.BDH(C130,"EBITDA","FY 2022","FY 2022","Currency=USD","Period=FY","BEST_FPERIOD_OVERRIDE=FY","FILING_STATUS=MR","SCALING_FORMAT=MLN","FA_ADJUSTED=Adjusted","Sort=A","Dates=H","DateFormat=P","Fill=—","Direction=H","UseDPDF=Y")</f>
        <v>8880</v>
      </c>
      <c r="AU130" s="15" t="e">
        <f ca="1">+_xll.BDP($C130,AU$15,"BEST_FPERIOD_OVERRIDE="&amp;AU$16)</f>
        <v>#NAME?</v>
      </c>
      <c r="AV130" s="15" t="e">
        <f ca="1">+_xll.BDP($C130,AV$15,"BEST_FPERIOD_OVERRIDE="&amp;AV$16)</f>
        <v>#NAME?</v>
      </c>
      <c r="AW130" s="15" t="e">
        <f ca="1">+_xll.BDP($C130,AW$15,"BEST_FPERIOD_OVERRIDE="&amp;AW$16)</f>
        <v>#NAME?</v>
      </c>
      <c r="AX130" s="15" t="e">
        <f ca="1">+_xll.BDP($C130,AX$15,"BEST_FPERIOD_OVERRIDE="&amp;AX$16)</f>
        <v>#NAME?</v>
      </c>
      <c r="AZ130" s="25">
        <f t="shared" si="318"/>
        <v>-1.6272975775285135</v>
      </c>
      <c r="BA130" s="25">
        <f t="shared" si="319"/>
        <v>-2.0984222389181069</v>
      </c>
      <c r="BB130" s="25">
        <f t="shared" si="320"/>
        <v>0.21477428180574565</v>
      </c>
      <c r="BC130" s="25" t="e">
        <f t="shared" ca="1" si="321"/>
        <v>#NAME?</v>
      </c>
      <c r="BD130" s="25" t="e">
        <f t="shared" ca="1" si="322"/>
        <v>#NAME?</v>
      </c>
      <c r="BE130" s="25" t="e">
        <f t="shared" ca="1" si="323"/>
        <v>#NAME?</v>
      </c>
      <c r="BF130" s="25" t="e">
        <f t="shared" ca="1" si="360"/>
        <v>#NAME?</v>
      </c>
      <c r="BG130" s="25" t="e">
        <f t="shared" ca="1" si="324"/>
        <v>#NAME?</v>
      </c>
      <c r="BH130" s="25">
        <f t="shared" si="325"/>
        <v>-6.987167771876257E-2</v>
      </c>
      <c r="BJ130" s="25">
        <f t="shared" si="326"/>
        <v>0.11758903137850389</v>
      </c>
      <c r="BK130" s="25">
        <f t="shared" si="327"/>
        <v>-8.775862751045059E-2</v>
      </c>
      <c r="BL130" s="25">
        <f t="shared" si="328"/>
        <v>9.8522831419483536E-2</v>
      </c>
      <c r="BM130" s="25">
        <f t="shared" si="329"/>
        <v>0.11599503624844883</v>
      </c>
      <c r="BN130" s="25" t="e">
        <f t="shared" ca="1" si="330"/>
        <v>#NAME?</v>
      </c>
      <c r="BO130" s="25" t="e">
        <f t="shared" ca="1" si="331"/>
        <v>#NAME?</v>
      </c>
      <c r="BP130" s="25" t="e">
        <f t="shared" ca="1" si="331"/>
        <v>#NAME?</v>
      </c>
      <c r="BQ130" s="25" t="e">
        <f t="shared" ca="1" si="332"/>
        <v>#NAME?</v>
      </c>
      <c r="BR130" s="15">
        <f>_xll.BDH(C130,"EARN_FOR_COMMON","FY 2009","FY 2009","Currency=USD","Period=FY","BEST_FPERIOD_OVERRIDE=FY","FILING_STATUS=MR","SCALING_FORMAT=MLN","FA_ADJUSTED=Adjusted","Sort=A","Dates=H","DateFormat=P","Fill=—","Direction=H","UseDPDF=Y")</f>
        <v>10231.049999999999</v>
      </c>
      <c r="BS130" s="15">
        <f>_xll.BDH(C130,"EARN_FOR_COMMON","FY 2019","FY 2019","Currency=USD","Period=FY","BEST_FPERIOD_OVERRIDE=FY","FILING_STATUS=MR","SCALING_FORMAT=MLN","FA_ADJUSTED=Adjusted","Sort=A","Dates=H","DateFormat=P","Fill=—","Direction=H","UseDPDF=Y")</f>
        <v>4347.6499999999996</v>
      </c>
      <c r="BT130" s="15">
        <f>_xll.BDH(C130,"EARN_FOR_COMMON","FY 2020","FY 2020","Currency=USD","Period=FY","BEST_FPERIOD_OVERRIDE=FY","FILING_STATUS=MR","SCALING_FORMAT=MLN","FA_ADJUSTED=Adjusted","Sort=A","Dates=H","DateFormat=P","Fill=—","Direction=H","UseDPDF=Y")</f>
        <v>74</v>
      </c>
      <c r="BU130" s="15">
        <f>_xll.BDH(C130,"EARN_FOR_COMMON","FY 2021","FY 2021","Currency=USD","Period=FY","BEST_FPERIOD_OVERRIDE=FY","FILING_STATUS=MR","SCALING_FORMAT=MLN","FA_ADJUSTED=Adjusted","Sort=A","Dates=H","DateFormat=P","Fill=—","Direction=H","UseDPDF=Y")</f>
        <v>1829</v>
      </c>
      <c r="BV130" s="15">
        <f>_xll.BDH(C130,"EARN_FOR_COMMON","FY 2022","FY 2022","Currency=USD","Period=FY","BEST_FPERIOD_OVERRIDE=FY","FILING_STATUS=MR","SCALING_FORMAT=MLN","FA_ADJUSTED=Adjusted","Sort=A","Dates=H","DateFormat=P","Fill=—","Direction=H","UseDPDF=Y")</f>
        <v>2940</v>
      </c>
      <c r="BW130" s="15" t="e">
        <f ca="1">+_xll.BDP($C130,BW$15,"BEST_FPERIOD_OVERRIDE="&amp;BW$16)</f>
        <v>#NAME?</v>
      </c>
      <c r="BX130" s="15" t="e">
        <f ca="1">+_xll.BDP($C130,BX$15,"BEST_FPERIOD_OVERRIDE="&amp;BX$16)</f>
        <v>#NAME?</v>
      </c>
      <c r="BY130" s="15" t="e">
        <f ca="1">+_xll.BDP($C130,BY$15,"BEST_FPERIOD_OVERRIDE="&amp;BY$16)</f>
        <v>#NAME?</v>
      </c>
      <c r="BZ130" s="15" t="e">
        <f ca="1">+_xll.BDP($C130,BZ$15,"BEST_FPERIOD_OVERRIDE="&amp;BZ$16)</f>
        <v>#NAME?</v>
      </c>
      <c r="CB130" s="25">
        <f t="shared" si="333"/>
        <v>-0.98297931066208177</v>
      </c>
      <c r="CC130" s="25">
        <f t="shared" si="334"/>
        <v>23.716216216216218</v>
      </c>
      <c r="CD130" s="25">
        <f t="shared" si="335"/>
        <v>0.6074357572443958</v>
      </c>
      <c r="CE130" s="25" t="e">
        <f t="shared" ca="1" si="336"/>
        <v>#NAME?</v>
      </c>
      <c r="CF130" s="25" t="e">
        <f t="shared" ca="1" si="337"/>
        <v>#NAME?</v>
      </c>
      <c r="CG130" s="25" t="e">
        <f t="shared" ca="1" si="338"/>
        <v>#NAME?</v>
      </c>
      <c r="CH130" s="25" t="e">
        <f t="shared" ca="1" si="361"/>
        <v>#NAME?</v>
      </c>
      <c r="CI130" s="25" t="e">
        <f t="shared" ca="1" si="339"/>
        <v>#NAME?</v>
      </c>
      <c r="CJ130" s="25">
        <f t="shared" si="340"/>
        <v>-8.2019540444443484E-2</v>
      </c>
      <c r="CM130" s="25">
        <f t="shared" si="362"/>
        <v>4.8188891721439572E-2</v>
      </c>
      <c r="CN130" s="25">
        <f t="shared" si="363"/>
        <v>9.7582846518006676E-4</v>
      </c>
      <c r="CO130" s="25">
        <f t="shared" si="364"/>
        <v>2.4650924578144374E-2</v>
      </c>
      <c r="CP130" s="25">
        <f t="shared" si="365"/>
        <v>3.8403762001175623E-2</v>
      </c>
      <c r="CQ130" s="25" t="e">
        <f t="shared" ca="1" si="366"/>
        <v>#NAME?</v>
      </c>
      <c r="CR130" s="25" t="e">
        <f t="shared" ca="1" si="367"/>
        <v>#NAME?</v>
      </c>
      <c r="CS130" s="25" t="e">
        <f t="shared" ca="1" si="368"/>
        <v>#NAME?</v>
      </c>
      <c r="CT130" s="15" t="e">
        <f t="shared" ca="1" si="369"/>
        <v>#NAME?</v>
      </c>
      <c r="CU130" s="25">
        <f>_xll.BDH($C130,"RETURN_ON_INV_CAPITAL","FY 2019","FY 2019","Currency=USD","Period=FY","BEST_FPERIOD_OVERRIDE=FY","FILING_STATUS=MR","FA_ADJUSTED=GAAP","Sort=A","Dates=H","DateFormat=P","Fill=—","Direction=H","UseDPDF=Y")/100</f>
        <v>3.7697000000000001E-2</v>
      </c>
      <c r="CV130" s="25">
        <f>_xll.BDH($C130,"RETURN_ON_INV_CAPITAL","FY 2020","FY 2020","Currency=USD","Period=FY","BEST_FPERIOD_OVERRIDE=FY","FILING_STATUS=MR","FA_ADJUSTED=GAAP","Sort=A","Dates=H","DateFormat=P","Fill=—","Direction=H","UseDPDF=Y")/100</f>
        <v>3.6110000000000003E-2</v>
      </c>
      <c r="CW130" s="25">
        <f>_xll.BDH($C130,"RETURN_ON_INV_CAPITAL","FY 2021","FY 2021","Currency=USD","Period=FY","BEST_FPERIOD_OVERRIDE=FY","FILING_STATUS=MR","FA_ADJUSTED=GAAP","Sort=A","Dates=H","DateFormat=P","Fill=—","Direction=H","UseDPDF=Y")/100</f>
        <v>5.3940999999999996E-2</v>
      </c>
      <c r="CX130" s="25">
        <f>_xll.BDH(C130,"RETURN_COM_EQY","FY 2022","FY 2022","Currency=USD","Period=FY","BEST_FPERIOD_OVERRIDE=FY","FILING_STATUS=MR","FA_ADJUSTED=GAAP","Sort=A","Dates=H","DateFormat=P","Fill=—","Direction=H","UseDPDF=Y")/100</f>
        <v>-1.67E-3</v>
      </c>
      <c r="CZ130" s="15">
        <f>_xll.BDH($C130,"RETURN_COM_EQY","FY 2019","FY 2019","Currency=USD","Period=FY","BEST_FPERIOD_OVERRIDE=FY","FILING_STATUS=MR","FA_ADJUSTED=GAAP","Sort=A","Dates=H","DateFormat=P","Fill=—","Direction=H","UseDPDF=Y")/100</f>
        <v>-0.18348299999999998</v>
      </c>
      <c r="DA130" s="15">
        <f>_xll.BDH($C130,"RETURN_COM_EQY","FY 2020","FY 2020","Currency=USD","Period=FY","BEST_FPERIOD_OVERRIDE=FY","FILING_STATUS=MR","FA_ADJUSTED=GAAP","Sort=A","Dates=H","DateFormat=P","Fill=—","Direction=H","UseDPDF=Y")/100</f>
        <v>0.16380600000000001</v>
      </c>
      <c r="DB130" s="15">
        <f>_xll.BDH($C130,"RETURN_COM_EQY","FY 2021","FY 2021","Currency=USD","Period=FY","BEST_FPERIOD_OVERRIDE=FY","FILING_STATUS=MR","FA_ADJUSTED=GAAP","Sort=A","Dates=H","DateFormat=P","Fill=—","Direction=H","UseDPDF=Y")/100</f>
        <v>-0.17817</v>
      </c>
      <c r="DC130" s="25">
        <f>_xll.BDH(C130,"RETURN_COM_EQY","FY 2022","FY 2022","Currency=USD","Period=FY","BEST_FPERIOD_OVERRIDE=FY","FILING_STATUS=MR","FA_ADJUSTED=GAAP","Sort=A","Dates=H","DateFormat=P","Fill=—","Direction=H","UseDPDF=Y")</f>
        <v>-0.16700000000000001</v>
      </c>
      <c r="DD130" s="15" t="e">
        <f ca="1">(_xll.BDP(C130,"BEST_ROE","best_fperiod_override=23Y"))/100</f>
        <v>#NAME?</v>
      </c>
      <c r="DF130" s="25" t="e">
        <f ca="1">(_xll.BDP($C130,"BEST_DIV_YLD","best_fperiod_override=19Y"))/100</f>
        <v>#NAME?</v>
      </c>
      <c r="DG130" s="25" t="e">
        <f ca="1">(_xll.BDP($C130,"BEST_DIV_YLD","best_fperiod_override=20Y"))/100</f>
        <v>#NAME?</v>
      </c>
      <c r="DH130" s="25" t="e">
        <f ca="1">(_xll.BDP($C130,"BEST_DIV_YLD","best_fperiod_override=21Y"))/100</f>
        <v>#NAME?</v>
      </c>
      <c r="DI130" s="25" t="e">
        <f ca="1">(_xll.BDP($C130,"BEST_DIV_YLD","best_fperiod_override=22Y"))/100</f>
        <v>#NAME?</v>
      </c>
      <c r="DJ130" s="25" t="e">
        <f ca="1">(_xll.BDP($C130,"BEST_DIV_YLD","best_fperiod_override=23Y"))/100</f>
        <v>#NAME?</v>
      </c>
      <c r="DL130" s="48" t="e" cm="1">
        <f t="array" aca="1" ref="DL130" ca="1">_xll.BDP($C130,$DL$12)/1000</f>
        <v>#NAME?</v>
      </c>
      <c r="DM130" s="48" t="e" cm="1">
        <f t="array" aca="1" ref="DM130" ca="1">_xll.BDP($C130,$DL$13)*1000</f>
        <v>#NAME?</v>
      </c>
      <c r="DN130" s="48" t="e">
        <f t="shared" ca="1" si="341"/>
        <v>#NAME?</v>
      </c>
      <c r="DO130" s="48" t="e" cm="1">
        <f t="array" aca="1" ref="DO130" ca="1">_xll.BDP($C130,$DL$15)*1000</f>
        <v>#NAME?</v>
      </c>
      <c r="DQ130" s="15" t="e" cm="1">
        <f t="array" aca="1" ref="DQ130" ca="1">_xll.BDP(C130,"WACC")</f>
        <v>#NAME?</v>
      </c>
      <c r="DR130" s="15" t="e" cm="1">
        <f t="array" aca="1" ref="DR130" ca="1">_xll.BDP(C130,"WACC_COST_EQUITY")</f>
        <v>#NAME?</v>
      </c>
      <c r="DS130" s="15" t="e" cm="1">
        <f t="array" aca="1" ref="DS130" ca="1">_xll.BDP(C130,"WACC_COST_EQUITY")</f>
        <v>#NAME?</v>
      </c>
      <c r="DU130" s="15" t="e" cm="1">
        <f t="array" aca="1" ref="DU130" ca="1">_xll.BDP(C130,"BEST_PE_RATIO")</f>
        <v>#NAME?</v>
      </c>
      <c r="DV130" s="15" t="e" cm="1">
        <f t="array" aca="1" ref="DV130" ca="1">_xll.BDP(C130,"FIVE_YR_AVG_PRICE_EARNINGS")</f>
        <v>#NAME?</v>
      </c>
      <c r="DW130" s="15" t="e" cm="1">
        <f t="array" aca="1" ref="DW130" ca="1">_xll.BDP(C130,"10_YEAR_MOVING_AVERAGE_PE")</f>
        <v>#NAME?</v>
      </c>
      <c r="DY130" s="15" t="e" cm="1">
        <f t="array" aca="1" ref="DY130" ca="1">_xll.BDP(C130,"BEST_CUR_EV_TO_EBITDA")</f>
        <v>#NAME?</v>
      </c>
      <c r="DZ130" s="15" t="e" cm="1">
        <f t="array" aca="1" ref="DZ130" ca="1">_xll.BDP(C130,"FIVE_YEAR_AVG_EV_TO_T12_EBITDA")</f>
        <v>#NAME?</v>
      </c>
      <c r="EB130" s="15" t="e" cm="1">
        <f t="array" aca="1" ref="EB130" ca="1">_xll.BDP(C130,"BEST_PX_BPS_RATIO")</f>
        <v>#NAME?</v>
      </c>
      <c r="EC130" s="15" t="e" cm="1">
        <f t="array" aca="1" ref="EC130" ca="1">_xll.BDP(C130,"FIVE_YEAR_AVG_PRICE_BOOK")</f>
        <v>#NAME?</v>
      </c>
      <c r="ED130" s="15" t="e" cm="1">
        <f t="array" aca="1" ref="ED130" ca="1">_xll.BDP(C130,"EV_TO_T12M_SALES")</f>
        <v>#NAME?</v>
      </c>
      <c r="EE130" s="15" t="e" cm="1">
        <f t="array" aca="1" ref="EE130" ca="1">_xll.BDP(C130,"AVERAGE_EV_TO_T12M_SALES")</f>
        <v>#NAME?</v>
      </c>
      <c r="EF130" s="15" t="e">
        <f ca="1">_xll.BDP(C130,"BEST_CURRENT_EV_BEST_SALES","best_fperiod_override=23Y")</f>
        <v>#NAME?</v>
      </c>
      <c r="EH130" s="15" t="e" cm="1">
        <f t="array" aca="1" ref="EH130" ca="1">_xll.BDP(C130,"CF_FREE_CASH_FLOW")</f>
        <v>#NAME?</v>
      </c>
      <c r="EI130" s="15" t="e" cm="1">
        <f t="array" aca="1" ref="EI130" ca="1">_xll.BDP(C130,"FREE_CASH_FLOW_YIELD")/100</f>
        <v>#NAME?</v>
      </c>
      <c r="EJ130" s="15" t="e" cm="1">
        <f t="array" aca="1" ref="EJ130" ca="1">_xll.BDP(C130,"TRAIL_12M_FREE_CASH_FLOW_PER_SH")</f>
        <v>#NAME?</v>
      </c>
      <c r="EL130" s="15" t="e" cm="1">
        <f t="array" aca="1" ref="EL130" ca="1">_xll.BDP(C130,"CF_CASH_FROM_OPER")</f>
        <v>#NAME?</v>
      </c>
      <c r="EM130" s="15" t="e" cm="1">
        <f t="array" aca="1" ref="EM130" ca="1">_xll.BDP(C130,"CF_CASH_FROM_INV_ACT")</f>
        <v>#NAME?</v>
      </c>
      <c r="EN130" s="15" t="e" cm="1">
        <f t="array" aca="1" ref="EN130" ca="1">_xll.BDP(C130,"CF_CASH_FROM_FNC_ACT")</f>
        <v>#NAME?</v>
      </c>
      <c r="EP130" s="15" t="e" cm="1">
        <f t="array" aca="1" ref="EP130" ca="1">_xll.BDP(C130,"TOT_ANALYST_REC")</f>
        <v>#NAME?</v>
      </c>
      <c r="EQ130" s="15" t="e" cm="1">
        <f t="array" aca="1" ref="EQ130" ca="1">_xll.BDP(C130,"TOT_BUY_REC")</f>
        <v>#NAME?</v>
      </c>
      <c r="ER130" s="15" t="e" cm="1">
        <f t="array" aca="1" ref="ER130" ca="1">_xll.BDP(C130,"TOT_HOLD_REC")</f>
        <v>#NAME?</v>
      </c>
      <c r="ES130" s="15" t="e" cm="1">
        <f t="array" aca="1" ref="ES130" ca="1">_xll.BDP(C130,"TOT_SELL_REC")</f>
        <v>#NAME?</v>
      </c>
      <c r="ET130" s="15" t="e" cm="1">
        <f t="array" aca="1" ref="ET130" ca="1">_xll.BDP(C130,"EQY_REC_CONS")</f>
        <v>#NAME?</v>
      </c>
      <c r="EV130" s="15" t="e" cm="1">
        <f t="array" aca="1" ref="EV130" ca="1">_xll.BDP(C130,"BEST_TARGET_HI")</f>
        <v>#NAME?</v>
      </c>
      <c r="EW130" s="15" t="e" cm="1">
        <f t="array" aca="1" ref="EW130" ca="1">_xll.BDP(C130,"BEST_TARGET_LO")</f>
        <v>#NAME?</v>
      </c>
      <c r="EX130" s="15" t="e" cm="1">
        <f t="array" aca="1" ref="EX130" ca="1">_xll.BDP(C130,"BEST_TARGET_MEDIAN")</f>
        <v>#NAME?</v>
      </c>
      <c r="EZ130" s="15" t="e" cm="1">
        <f t="array" aca="1" ref="EZ130" ca="1">_xll.BDP(C130,"BEST_TARGET_1WK_CHG")</f>
        <v>#NAME?</v>
      </c>
      <c r="FA130" s="15" t="e" cm="1">
        <f t="array" aca="1" ref="FA130" ca="1">_xll.BDP(C130,"BEST_TARGET_4WK_CHG")</f>
        <v>#NAME?</v>
      </c>
      <c r="FB130" s="15" t="e" cm="1">
        <f t="array" aca="1" ref="FB130" ca="1">_xll.BDP(C130,"BEST_TARGET_3MO_CHG")</f>
        <v>#NAME?</v>
      </c>
      <c r="FC130" s="15" t="e" cm="1">
        <f t="array" aca="1" ref="FC130" ca="1">_xll.BDP(C130,"BEST_TARGET_6MO_CHG")</f>
        <v>#NAME?</v>
      </c>
      <c r="FE130" s="15" t="e" cm="1">
        <f t="array" aca="1" ref="FE130" ca="1">_xll.BDP(C130,"ANNOUNCEMENT_DT")</f>
        <v>#NAME?</v>
      </c>
      <c r="FF130" s="15" t="e" cm="1">
        <f t="array" aca="1" ref="FF130" ca="1">_xll.BDP(C130,"EXPECTED_REPORT_DT")</f>
        <v>#NAME?</v>
      </c>
      <c r="FG130" s="15" t="e" cm="1">
        <f t="array" aca="1" ref="FG130" ca="1">_xll.BDP(C130,"EARNINGS_RELATED_IMPLIED_MOVE")</f>
        <v>#NAME?</v>
      </c>
      <c r="FI130" s="15" t="e" cm="1">
        <f t="array" aca="1" ref="FI130" ca="1">_xll.BDP(C130,"SALES_SURPRISE_LAST_QTR")</f>
        <v>#NAME?</v>
      </c>
      <c r="FJ130" s="15" t="e" cm="1">
        <f t="array" aca="1" ref="FJ130" ca="1">_xll.BDP(C130,"EPS_SURPRISE_LAST_QTR")</f>
        <v>#NAME?</v>
      </c>
      <c r="FL130" s="15" t="e">
        <f ca="1">(_xll.BDP(C130,"VOLUME_AVG_5D"))/1000</f>
        <v>#NAME?</v>
      </c>
      <c r="FM130" s="15" t="e">
        <f ca="1">(_xll.BDP(C130,"VOLUME_AVG_3M"))/1000</f>
        <v>#NAME?</v>
      </c>
      <c r="FN130" s="15" t="e">
        <f ca="1">(_xll.BDP(C130,"VOLUME_AVG_6M"))/1000</f>
        <v>#NAME?</v>
      </c>
      <c r="FP130" s="15" t="e" cm="1">
        <f t="array" aca="1" ref="FP130" ca="1">_xll.BDP(C130,"CIE_DES")</f>
        <v>#NAME?</v>
      </c>
      <c r="FQ130" s="15" t="s">
        <v>955</v>
      </c>
      <c r="FS130" s="15" t="e" cm="1">
        <f t="array" aca="1" ref="FS130" ca="1">_xll.BDP(C130,"HIGH_52WEEK")</f>
        <v>#NAME?</v>
      </c>
      <c r="FT130" s="15" t="e" cm="1">
        <f t="array" aca="1" ref="FT130" ca="1">_xll.BDP(C130,"LOW_52WEEK")</f>
        <v>#NAME?</v>
      </c>
      <c r="FV130" s="15" t="e" cm="1">
        <f t="array" aca="1" ref="FV130" ca="1">_xll.BDP(C130,"CHG_PCT_WTD")</f>
        <v>#NAME?</v>
      </c>
      <c r="FW130" s="15" t="e" cm="1">
        <f t="array" aca="1" ref="FW130" ca="1">_xll.BDP(C130,"CHG_PCT_MTD")</f>
        <v>#NAME?</v>
      </c>
      <c r="FX130" s="15" t="e" cm="1">
        <f t="array" aca="1" ref="FX130" ca="1">_xll.BDP(C130,"CHG_PCT_YTD")</f>
        <v>#NAME?</v>
      </c>
      <c r="FY130" s="15" t="e" cm="1">
        <f t="array" aca="1" ref="FY130" ca="1">_xll.BDP(C130,"CHG_PCT_1YR")</f>
        <v>#NAME?</v>
      </c>
      <c r="GA130" s="15" t="e">
        <f ca="1">_xll.BDP($C130,"BEST_NET_DEBT","best_fperiod_override=19Y")</f>
        <v>#NAME?</v>
      </c>
      <c r="GB130" s="15" t="e">
        <f ca="1">_xll.BDP($C130,"BEST_NET_DEBT","best_fperiod_override=20Y")</f>
        <v>#NAME?</v>
      </c>
      <c r="GC130" s="15" t="e">
        <f ca="1">_xll.BDP($C130,"BEST_NET_DEBT","best_fperiod_override=21Y")</f>
        <v>#NAME?</v>
      </c>
      <c r="GD130" s="15" t="e">
        <f ca="1">_xll.BDP($C130,"BEST_NET_DEBT","best_fperiod_override=22Y")</f>
        <v>#NAME?</v>
      </c>
      <c r="GE130" s="15" t="e">
        <f ca="1">_xll.BDP($C130,"BEST_NET_DEBT","best_fperiod_override=23Y")</f>
        <v>#NAME?</v>
      </c>
      <c r="GG130" s="15" t="e">
        <f t="shared" ca="1" si="342"/>
        <v>#NAME?</v>
      </c>
      <c r="GH130" s="15" t="e">
        <f t="shared" ca="1" si="343"/>
        <v>#NAME?</v>
      </c>
      <c r="GI130" s="15" t="e">
        <f t="shared" ca="1" si="344"/>
        <v>#NAME?</v>
      </c>
      <c r="GJ130" s="15" t="e">
        <f t="shared" ca="1" si="345"/>
        <v>#NAME?</v>
      </c>
      <c r="GK130" s="15" t="e">
        <f t="shared" ca="1" si="346"/>
        <v>#NAME?</v>
      </c>
      <c r="GM130" s="15" t="e" cm="1">
        <f t="array" aca="1" ref="GM130" ca="1">_xll.BDP(C130,"NET_DEBT_TO_EBITDA")</f>
        <v>#NAME?</v>
      </c>
      <c r="GN130" s="15" t="e" cm="1">
        <f t="array" aca="1" ref="GN130" ca="1">_xll.BDP(C130,"EBIT_TO_INT_EXP")</f>
        <v>#NAME?</v>
      </c>
      <c r="GO130" s="15" t="e" cm="1">
        <f t="array" aca="1" ref="GO130" ca="1">_xll.BDP(C130,"TOT_DEBT_TO_TOT_EQY")</f>
        <v>#NAME?</v>
      </c>
      <c r="GP130" s="15" t="e" cm="1">
        <f t="array" aca="1" ref="GP130" ca="1">_xll.BDP(C130,"TOT_DEBT_TO_TOT_ASSET")</f>
        <v>#NAME?</v>
      </c>
      <c r="GQ130" s="15" t="e" cm="1">
        <f t="array" aca="1" ref="GQ130" ca="1">_xll.BDP(C130,"ALTMAN_Z_SCORE")</f>
        <v>#NAME?</v>
      </c>
      <c r="GR130" s="15" t="e" cm="1">
        <f t="array" aca="1" ref="GR130" ca="1">_xll.BDP(C130,"CASH_%_CURRENT_MARKET_CAP")</f>
        <v>#NAME?</v>
      </c>
      <c r="GS130" s="15" t="e" cm="1">
        <f t="array" aca="1" ref="GS130" ca="1">_xll.BDP(C130,"CASH_TO_TOT_ASSET")</f>
        <v>#NAME?</v>
      </c>
      <c r="GU130" s="15" t="e" cm="1">
        <f t="array" aca="1" ref="GU130" ca="1">_xll.BDP(C130,"BOARD_SIZE")</f>
        <v>#NAME?</v>
      </c>
      <c r="GV130" s="15" t="e" cm="1">
        <f t="array" aca="1" ref="GV130" ca="1">_xll.BDP(C130,"PCT_INDEPENDENT_DIRECTORS")</f>
        <v>#NAME?</v>
      </c>
      <c r="GW130" s="15" t="e" cm="1">
        <f t="array" aca="1" ref="GW130" ca="1">_xll.BDP(C130,"BOARD_MEETING_ATTENDANCE_PCT")</f>
        <v>#NAME?</v>
      </c>
      <c r="GX130" s="15" t="e" cm="1">
        <f t="array" aca="1" ref="GX130" ca="1">_xll.BDP(C130,"BOARD_MEETINGS_PER_YR")</f>
        <v>#NAME?</v>
      </c>
      <c r="GY130" s="15" t="e" cm="1">
        <f t="array" aca="1" ref="GY130" ca="1">_xll.BDP(C130,"NUMBER_OF_WOMEN_ON_BOARD")</f>
        <v>#NAME?</v>
      </c>
      <c r="GZ130" s="15" t="e" cm="1">
        <f t="array" aca="1" ref="GZ130" ca="1">_xll.BDP(C130,"BOARD_AVERAGE_TENURE")</f>
        <v>#NAME?</v>
      </c>
      <c r="HA130" s="15" t="e" cm="1">
        <f t="array" aca="1" ref="HA130" ca="1">_xll.BDP(C130,"BOARD_AVERAGE_AGE")</f>
        <v>#NAME?</v>
      </c>
      <c r="HC130" s="15" t="e" cm="1">
        <f t="array" aca="1" ref="HC130" ca="1">_xll.BDP(C130,"TOT_COMP_AW_TO_CEO_&amp;_EQUIV")</f>
        <v>#NAME?</v>
      </c>
      <c r="HD130" s="15" t="e" cm="1">
        <f t="array" aca="1" ref="HD130" ca="1">_xll.BDP(C130,"TOT_COMPENSATION_AW_TO_EXECS")</f>
        <v>#NAME?</v>
      </c>
      <c r="HE130" s="15" t="e" cm="1">
        <f t="array" aca="1" ref="HE130" ca="1">_xll.BDP(C130,"CF_STOCK_BASED_COMPENSATION")</f>
        <v>#NAME?</v>
      </c>
      <c r="HF130" s="15" t="e" cm="1">
        <f t="array" aca="1" ref="HF130" ca="1">_xll.BDP(C130,"AVERAGE_BOD_TOTAL_COMPENSATION")</f>
        <v>#NAME?</v>
      </c>
      <c r="HH130" s="15" t="e" cm="1">
        <f t="array" aca="1" ref="HH130" ca="1">_xll.BDP(C130,"ISS_QUALITYSCORE")</f>
        <v>#NAME?</v>
      </c>
      <c r="HK130" s="15" t="e" cm="1">
        <f t="array" aca="1" ref="HK130" ca="1">_xll.BDP(C130,"EQY_SH_OUT")</f>
        <v>#NAME?</v>
      </c>
      <c r="HL130" s="15" t="e">
        <f t="shared" ca="1" si="347"/>
        <v>#NAME?</v>
      </c>
      <c r="HN130" s="15">
        <v>8.5</v>
      </c>
      <c r="HO130" s="15">
        <v>2</v>
      </c>
      <c r="HP130" s="39" t="e">
        <f t="shared" ca="1" si="348"/>
        <v>#NAME?</v>
      </c>
      <c r="HQ130" s="15" t="e">
        <f t="shared" ca="1" si="349"/>
        <v>#NAME?</v>
      </c>
      <c r="HS130" s="15" t="e">
        <f t="shared" ca="1" si="370"/>
        <v>#NAME?</v>
      </c>
      <c r="HU130" s="15" t="e">
        <f t="shared" ca="1" si="350"/>
        <v>#NAME?</v>
      </c>
      <c r="HW130" s="15" t="e">
        <f t="shared" ca="1" si="371"/>
        <v>#NAME?</v>
      </c>
      <c r="HY130" s="39" t="e">
        <f t="shared" ca="1" si="351"/>
        <v>#NAME?</v>
      </c>
      <c r="IA130" s="15" t="e">
        <f t="shared" ca="1" si="352"/>
        <v>#NAME?</v>
      </c>
      <c r="IB130" s="15" t="e">
        <f t="shared" ca="1" si="353"/>
        <v>#NAME?</v>
      </c>
      <c r="IC130" s="15" t="e">
        <f t="shared" ca="1" si="354"/>
        <v>#NAME?</v>
      </c>
      <c r="ID130" s="15" t="e">
        <f t="shared" ca="1" si="355"/>
        <v>#NAME?</v>
      </c>
      <c r="IE130" s="39" t="e">
        <f t="shared" ca="1" si="356"/>
        <v>#NAME?</v>
      </c>
      <c r="IF130" s="39">
        <f t="shared" si="357"/>
        <v>-8.2019540444443493</v>
      </c>
      <c r="IG130" s="39" t="e">
        <f t="shared" ca="1" si="358"/>
        <v>#NAME?</v>
      </c>
      <c r="II130" s="15">
        <f t="shared" si="372"/>
        <v>111</v>
      </c>
    </row>
    <row r="131" spans="1:243">
      <c r="A131" s="15">
        <f t="shared" si="373"/>
        <v>111</v>
      </c>
      <c r="B131" s="15" t="s">
        <v>226</v>
      </c>
      <c r="C131" s="15" t="s">
        <v>594</v>
      </c>
      <c r="D131" s="15" t="s">
        <v>225</v>
      </c>
      <c r="E131" s="15" t="str">
        <f t="shared" si="306"/>
        <v>GILD34</v>
      </c>
      <c r="F131" s="15">
        <f t="shared" si="307"/>
        <v>111</v>
      </c>
      <c r="G131" s="15" t="str">
        <f t="shared" si="308"/>
        <v>Gilead Sciences Inc</v>
      </c>
      <c r="H131" s="24">
        <v>2.7061099999999999E-3</v>
      </c>
      <c r="I131" s="15" t="e" cm="1">
        <f t="array" aca="1" ref="I131" ca="1">_xll.BDP(C131,"GICS_SECTOR_NAME")</f>
        <v>#NAME?</v>
      </c>
      <c r="J131" s="15" t="e">
        <f t="shared" ca="1" si="309"/>
        <v>#NAME?</v>
      </c>
      <c r="K131" s="46" t="e" cm="1">
        <f t="array" aca="1" ref="K131" ca="1">_xll.BDP(C131,"BEST_PE_RATIO")</f>
        <v>#NAME?</v>
      </c>
      <c r="L131" s="46" t="e" cm="1">
        <f t="array" aca="1" ref="L131" ca="1">_xll.BDP(C131,"px_last")</f>
        <v>#NAME?</v>
      </c>
      <c r="M131" s="15" t="e" cm="1">
        <f t="array" aca="1" ref="M131" ca="1">_xll.BDP(C131,"COUNTRY_FULL_NAME")</f>
        <v>#NAME?</v>
      </c>
      <c r="N131" s="15" t="e" cm="1">
        <f t="array" aca="1" ref="N131" ca="1">_xll.BDP(C131,"px_last")</f>
        <v>#NAME?</v>
      </c>
      <c r="O131" s="15" t="e" cm="1">
        <f t="array" aca="1" ref="O131" ca="1">_xll.BDP(C131,"CRNCY")</f>
        <v>#NAME?</v>
      </c>
      <c r="Q131" s="15" t="e" cm="1">
        <f t="array" aca="1" ref="Q131" ca="1">_xll.BDP(C131,"GICS_SECTOR_NAME")</f>
        <v>#NAME?</v>
      </c>
      <c r="R131" s="15" t="e" cm="1">
        <f t="array" aca="1" ref="R131" ca="1">_xll.BDP(C131,"GICS_INDUSTRY_NAME")</f>
        <v>#NAME?</v>
      </c>
      <c r="S131" s="15" t="e" cm="1">
        <f t="array" aca="1" ref="S131" ca="1">_xll.BDP(C131,"GICS_INDUSTRY_GROUP_NAME")</f>
        <v>#NAME?</v>
      </c>
      <c r="T131" s="15" t="e" cm="1">
        <f t="array" aca="1" ref="T131" ca="1">_xll.BDP(C131,"GICS_SUB_INDUSTRY_NAME")</f>
        <v>#NAME?</v>
      </c>
      <c r="U131" s="15" t="s">
        <v>1521</v>
      </c>
      <c r="V131" s="15">
        <f>_xll.BDH(C131,"SALES_REV_TURN","FY 2009","FY 2009","Currency=USD","Period=FY","BEST_FPERIOD_OVERRIDE=FY","FILING_STATUS=MR","SCALING_FORMAT=MLN","FA_ADJUSTED=Adjusted","Sort=A","Dates=H","DateFormat=P","Fill=—","Direction=H","UseDPDF=Y")</f>
        <v>7011.3829999999998</v>
      </c>
      <c r="W131" s="15">
        <f>_xll.BDH(C131,"SALES_REV_TURN","FY 2019","FY 2019","Currency=USD","Period=FY","BEST_FPERIOD_OVERRIDE=FY","FILING_STATUS=MR","SCALING_FORMAT=MLN","FA_ADJUSTED=Adjusted","Sort=A","Dates=H","DateFormat=P","Fill=—","Direction=H","UseDPDF=Y")</f>
        <v>22449</v>
      </c>
      <c r="X131" s="15">
        <f>_xll.BDH(C131,"SALES_REV_TURN","FY 2020","FY 2020","Currency=USD","Period=FY","BEST_FPERIOD_OVERRIDE=FY","FILING_STATUS=MR","SCALING_FORMAT=MLN","FA_ADJUSTED=Adjusted","Sort=A","Dates=H","DateFormat=P","Fill=—","Direction=H","UseDPDF=Y")</f>
        <v>24689</v>
      </c>
      <c r="Y131" s="15">
        <f>_xll.BDH(C131,"SALES_REV_TURN","FY 2021","FY 2021","Currency=USD","Period=FY","BEST_FPERIOD_OVERRIDE=FY","FILING_STATUS=MR","SCALING_FORMAT=MLN","FA_ADJUSTED=Adjusted","Sort=A","Dates=H","DateFormat=P","Fill=—","Direction=H","UseDPDF=Y")</f>
        <v>27305</v>
      </c>
      <c r="Z131" s="15">
        <f>_xll.BDH(C131,"SALES_REV_TURN","FY 2022","FY 2022","Currency=USD","Period=FY","BEST_FPERIOD_OVERRIDE=FY","FILING_STATUS=MR","SCALING_FORMAT=MLN","FA_ADJUSTED=Adjusted","Sort=A","Dates=H","DateFormat=P","Fill=—","Direction=H","UseDPDF=Y")</f>
        <v>27281</v>
      </c>
      <c r="AA131" s="15" t="e">
        <f ca="1">+_xll.BDP($C131,AA$15,"BEST_FPERIOD_OVERRIDE="&amp;AA$16)</f>
        <v>#NAME?</v>
      </c>
      <c r="AB131" s="15" t="e">
        <f ca="1">+_xll.BDP($C131,AB$15,"BEST_FPERIOD_OVERRIDE="&amp;AB$16)</f>
        <v>#NAME?</v>
      </c>
      <c r="AC131" s="15" t="e">
        <f ca="1">+_xll.BDP($C131,AC$15,"BEST_FPERIOD_OVERRIDE="&amp;AC$16)</f>
        <v>#NAME?</v>
      </c>
      <c r="AD131" s="15" t="e">
        <f ca="1">+_xll.BDP($C131,AD$15,"BEST_FPERIOD_OVERRIDE="&amp;AD$16)</f>
        <v>#NAME?</v>
      </c>
      <c r="AF131" s="25">
        <f t="shared" si="310"/>
        <v>9.9781727471156767E-2</v>
      </c>
      <c r="AG131" s="25">
        <f t="shared" si="311"/>
        <v>0.10595811900036445</v>
      </c>
      <c r="AH131" s="25">
        <f t="shared" si="312"/>
        <v>-8.7895989745467862E-4</v>
      </c>
      <c r="AI131" s="25" t="e">
        <f t="shared" ca="1" si="313"/>
        <v>#NAME?</v>
      </c>
      <c r="AJ131" s="25" t="e">
        <f t="shared" ca="1" si="314"/>
        <v>#NAME?</v>
      </c>
      <c r="AK131" s="25" t="e">
        <f t="shared" ca="1" si="315"/>
        <v>#NAME?</v>
      </c>
      <c r="AL131" s="25" t="e">
        <f t="shared" ca="1" si="359"/>
        <v>#NAME?</v>
      </c>
      <c r="AM131" s="25" t="e">
        <f t="shared" ca="1" si="316"/>
        <v>#NAME?</v>
      </c>
      <c r="AN131" s="25">
        <f t="shared" si="317"/>
        <v>0.12341270431378892</v>
      </c>
      <c r="AP131" s="15">
        <f>_xll.BDH(C131,"EBITDA","FY 2009","FY 2009","Currency=USD","Period=FY","BEST_FPERIOD_OVERRIDE=FY","FILING_STATUS=MR","SCALING_FORMAT=MLN","FA_ADJUSTED=Adjusted","Sort=A","Dates=H","DateFormat=P","Fill=—","Direction=H","UseDPDF=Y")</f>
        <v>3802.4839999999999</v>
      </c>
      <c r="AQ131" s="15">
        <f>_xll.BDH(C131,"EBITDA","FY 2019","FY 2019","Currency=USD","Period=FY","BEST_FPERIOD_OVERRIDE=FY","FILING_STATUS=MR","SCALING_FORMAT=MLN","FA_ADJUSTED=Adjusted","Sort=A","Dates=H","DateFormat=P","Fill=—","Direction=H","UseDPDF=Y")</f>
        <v>11466.7595</v>
      </c>
      <c r="AR131" s="15">
        <f>_xll.BDH(C131,"EBITDA","FY 2020","FY 2020","Currency=USD","Period=FY","BEST_FPERIOD_OVERRIDE=FY","FILING_STATUS=MR","SCALING_FORMAT=MLN","FA_ADJUSTED=Adjusted","Sort=A","Dates=H","DateFormat=P","Fill=—","Direction=H","UseDPDF=Y")</f>
        <v>12140</v>
      </c>
      <c r="AS131" s="15">
        <f>_xll.BDH(C131,"EBITDA","FY 2021","FY 2021","Currency=USD","Period=FY","BEST_FPERIOD_OVERRIDE=FY","FILING_STATUS=MR","SCALING_FORMAT=MLN","FA_ADJUSTED=Adjusted","Sort=A","Dates=H","DateFormat=P","Fill=—","Direction=H","UseDPDF=Y")</f>
        <v>13593.810100000001</v>
      </c>
      <c r="AT131" s="15">
        <f>_xll.BDH(C131,"EBITDA","FY 2022","FY 2022","Currency=USD","Period=FY","BEST_FPERIOD_OVERRIDE=FY","FILING_STATUS=MR","SCALING_FORMAT=MLN","FA_ADJUSTED=Adjusted","Sort=A","Dates=H","DateFormat=P","Fill=—","Direction=H","UseDPDF=Y")</f>
        <v>13376</v>
      </c>
      <c r="AU131" s="15" t="e">
        <f ca="1">+_xll.BDP($C131,AU$15,"BEST_FPERIOD_OVERRIDE="&amp;AU$16)</f>
        <v>#NAME?</v>
      </c>
      <c r="AV131" s="15" t="e">
        <f ca="1">+_xll.BDP($C131,AV$15,"BEST_FPERIOD_OVERRIDE="&amp;AV$16)</f>
        <v>#NAME?</v>
      </c>
      <c r="AW131" s="15" t="e">
        <f ca="1">+_xll.BDP($C131,AW$15,"BEST_FPERIOD_OVERRIDE="&amp;AW$16)</f>
        <v>#NAME?</v>
      </c>
      <c r="AX131" s="15" t="e">
        <f ca="1">+_xll.BDP($C131,AX$15,"BEST_FPERIOD_OVERRIDE="&amp;AX$16)</f>
        <v>#NAME?</v>
      </c>
      <c r="AZ131" s="25">
        <f t="shared" si="318"/>
        <v>5.8712358971163559E-2</v>
      </c>
      <c r="BA131" s="25">
        <f t="shared" si="319"/>
        <v>0.11975371499176291</v>
      </c>
      <c r="BB131" s="25">
        <f t="shared" si="320"/>
        <v>-1.6022741115090389E-2</v>
      </c>
      <c r="BC131" s="25" t="e">
        <f t="shared" ca="1" si="321"/>
        <v>#NAME?</v>
      </c>
      <c r="BD131" s="25" t="e">
        <f t="shared" ca="1" si="322"/>
        <v>#NAME?</v>
      </c>
      <c r="BE131" s="25" t="e">
        <f t="shared" ca="1" si="323"/>
        <v>#NAME?</v>
      </c>
      <c r="BF131" s="25" t="e">
        <f t="shared" ca="1" si="360"/>
        <v>#NAME?</v>
      </c>
      <c r="BG131" s="25" t="e">
        <f t="shared" ca="1" si="324"/>
        <v>#NAME?</v>
      </c>
      <c r="BH131" s="25">
        <f t="shared" si="325"/>
        <v>0.1167020948784796</v>
      </c>
      <c r="BJ131" s="25">
        <f t="shared" si="326"/>
        <v>0.51079154973495478</v>
      </c>
      <c r="BK131" s="25">
        <f t="shared" si="327"/>
        <v>0.49171695896958162</v>
      </c>
      <c r="BL131" s="25">
        <f t="shared" si="328"/>
        <v>0.49785058047976566</v>
      </c>
      <c r="BM131" s="25">
        <f t="shared" si="329"/>
        <v>0.49030460760236061</v>
      </c>
      <c r="BN131" s="25" t="e">
        <f t="shared" ca="1" si="330"/>
        <v>#NAME?</v>
      </c>
      <c r="BO131" s="25" t="e">
        <f t="shared" ca="1" si="331"/>
        <v>#NAME?</v>
      </c>
      <c r="BP131" s="25" t="e">
        <f t="shared" ca="1" si="331"/>
        <v>#NAME?</v>
      </c>
      <c r="BQ131" s="25" t="e">
        <f t="shared" ca="1" si="332"/>
        <v>#NAME?</v>
      </c>
      <c r="BR131" s="15">
        <f>_xll.BDH(C131,"EARN_FOR_COMMON","FY 2009","FY 2009","Currency=USD","Period=FY","BEST_FPERIOD_OVERRIDE=FY","FILING_STATUS=MR","SCALING_FORMAT=MLN","FA_ADJUSTED=Adjusted","Sort=A","Dates=H","DateFormat=P","Fill=—","Direction=H","UseDPDF=Y")</f>
        <v>2677.0518000000002</v>
      </c>
      <c r="BS131" s="15">
        <f>_xll.BDH(C131,"EARN_FOR_COMMON","FY 2019","FY 2019","Currency=USD","Period=FY","BEST_FPERIOD_OVERRIDE=FY","FILING_STATUS=MR","SCALING_FORMAT=MLN","FA_ADJUSTED=Adjusted","Sort=A","Dates=H","DateFormat=P","Fill=—","Direction=H","UseDPDF=Y")</f>
        <v>7266.58</v>
      </c>
      <c r="BT131" s="15">
        <f>_xll.BDH(C131,"EARN_FOR_COMMON","FY 2020","FY 2020","Currency=USD","Period=FY","BEST_FPERIOD_OVERRIDE=FY","FILING_STATUS=MR","SCALING_FORMAT=MLN","FA_ADJUSTED=Adjusted","Sort=A","Dates=H","DateFormat=P","Fill=—","Direction=H","UseDPDF=Y")</f>
        <v>7956</v>
      </c>
      <c r="BU131" s="15">
        <f>_xll.BDH(C131,"EARN_FOR_COMMON","FY 2021","FY 2021","Currency=USD","Period=FY","BEST_FPERIOD_OVERRIDE=FY","FILING_STATUS=MR","SCALING_FORMAT=MLN","FA_ADJUSTED=Adjusted","Sort=A","Dates=H","DateFormat=P","Fill=—","Direction=H","UseDPDF=Y")</f>
        <v>8195.6299999999992</v>
      </c>
      <c r="BV131" s="15">
        <f>_xll.BDH(C131,"EARN_FOR_COMMON","FY 2022","FY 2022","Currency=USD","Period=FY","BEST_FPERIOD_OVERRIDE=FY","FILING_STATUS=MR","SCALING_FORMAT=MLN","FA_ADJUSTED=Adjusted","Sort=A","Dates=H","DateFormat=P","Fill=—","Direction=H","UseDPDF=Y")</f>
        <v>8293.76</v>
      </c>
      <c r="BW131" s="15" t="e">
        <f ca="1">+_xll.BDP($C131,BW$15,"BEST_FPERIOD_OVERRIDE="&amp;BW$16)</f>
        <v>#NAME?</v>
      </c>
      <c r="BX131" s="15" t="e">
        <f ca="1">+_xll.BDP($C131,BX$15,"BEST_FPERIOD_OVERRIDE="&amp;BX$16)</f>
        <v>#NAME?</v>
      </c>
      <c r="BY131" s="15" t="e">
        <f ca="1">+_xll.BDP($C131,BY$15,"BEST_FPERIOD_OVERRIDE="&amp;BY$16)</f>
        <v>#NAME?</v>
      </c>
      <c r="BZ131" s="15" t="e">
        <f ca="1">+_xll.BDP($C131,BZ$15,"BEST_FPERIOD_OVERRIDE="&amp;BZ$16)</f>
        <v>#NAME?</v>
      </c>
      <c r="CB131" s="25">
        <f t="shared" si="333"/>
        <v>9.4875443468591891E-2</v>
      </c>
      <c r="CC131" s="25">
        <f t="shared" si="334"/>
        <v>3.01194067370536E-2</v>
      </c>
      <c r="CD131" s="25">
        <f t="shared" si="335"/>
        <v>1.197345414568507E-2</v>
      </c>
      <c r="CE131" s="25" t="e">
        <f t="shared" ca="1" si="336"/>
        <v>#NAME?</v>
      </c>
      <c r="CF131" s="25" t="e">
        <f t="shared" ca="1" si="337"/>
        <v>#NAME?</v>
      </c>
      <c r="CG131" s="25" t="e">
        <f t="shared" ca="1" si="338"/>
        <v>#NAME?</v>
      </c>
      <c r="CH131" s="25" t="e">
        <f t="shared" ca="1" si="361"/>
        <v>#NAME?</v>
      </c>
      <c r="CI131" s="25" t="e">
        <f t="shared" ca="1" si="339"/>
        <v>#NAME?</v>
      </c>
      <c r="CJ131" s="25">
        <f t="shared" si="340"/>
        <v>0.10501285016208994</v>
      </c>
      <c r="CM131" s="25">
        <f t="shared" si="362"/>
        <v>0.32369281482471379</v>
      </c>
      <c r="CN131" s="25">
        <f t="shared" si="363"/>
        <v>0.32224877475798941</v>
      </c>
      <c r="CO131" s="25">
        <f t="shared" si="364"/>
        <v>0.30015125434902029</v>
      </c>
      <c r="CP131" s="25">
        <f t="shared" si="365"/>
        <v>0.30401231626406655</v>
      </c>
      <c r="CQ131" s="25" t="e">
        <f t="shared" ca="1" si="366"/>
        <v>#NAME?</v>
      </c>
      <c r="CR131" s="25" t="e">
        <f t="shared" ca="1" si="367"/>
        <v>#NAME?</v>
      </c>
      <c r="CS131" s="25" t="e">
        <f t="shared" ca="1" si="368"/>
        <v>#NAME?</v>
      </c>
      <c r="CT131" s="15" t="e">
        <f t="shared" ca="1" si="369"/>
        <v>#NAME?</v>
      </c>
      <c r="CU131" s="25">
        <f>_xll.BDH($C131,"RETURN_ON_INV_CAPITAL","FY 2019","FY 2019","Currency=USD","Period=FY","BEST_FPERIOD_OVERRIDE=FY","FILING_STATUS=MR","FA_ADJUSTED=GAAP","Sort=A","Dates=H","DateFormat=P","Fill=—","Direction=H","UseDPDF=Y")/100</f>
        <v>9.5233999999999999E-2</v>
      </c>
      <c r="CV131" s="25">
        <f>_xll.BDH($C131,"RETURN_ON_INV_CAPITAL","FY 2020","FY 2020","Currency=USD","Period=FY","BEST_FPERIOD_OVERRIDE=FY","FILING_STATUS=MR","FA_ADJUSTED=GAAP","Sort=A","Dates=H","DateFormat=P","Fill=—","Direction=H","UseDPDF=Y")/100</f>
        <v>4.2139999999999999E-3</v>
      </c>
      <c r="CW131" s="25">
        <f>_xll.BDH($C131,"RETURN_ON_INV_CAPITAL","FY 2021","FY 2021","Currency=USD","Period=FY","BEST_FPERIOD_OVERRIDE=FY","FILING_STATUS=MR","FA_ADJUSTED=GAAP","Sort=A","Dates=H","DateFormat=P","Fill=—","Direction=H","UseDPDF=Y")/100</f>
        <v>0.13811199999999998</v>
      </c>
      <c r="CX131" s="25">
        <f>_xll.BDH(C131,"RETURN_COM_EQY","FY 2022","FY 2022","Currency=USD","Period=FY","BEST_FPERIOD_OVERRIDE=FY","FILING_STATUS=MR","FA_ADJUSTED=GAAP","Sort=A","Dates=H","DateFormat=P","Fill=—","Direction=H","UseDPDF=Y")/100</f>
        <v>0.21707000000000001</v>
      </c>
      <c r="CZ131" s="15">
        <f>_xll.BDH($C131,"RETURN_COM_EQY","FY 2019","FY 2019","Currency=USD","Period=FY","BEST_FPERIOD_OVERRIDE=FY","FILING_STATUS=MR","FA_ADJUSTED=GAAP","Sort=A","Dates=H","DateFormat=P","Fill=—","Direction=H","UseDPDF=Y")/100</f>
        <v>0.245309</v>
      </c>
      <c r="DA131" s="15">
        <f>_xll.BDH($C131,"RETURN_COM_EQY","FY 2020","FY 2020","Currency=USD","Period=FY","BEST_FPERIOD_OVERRIDE=FY","FILING_STATUS=MR","FA_ADJUSTED=GAAP","Sort=A","Dates=H","DateFormat=P","Fill=—","Direction=H","UseDPDF=Y")/100</f>
        <v>6.0400000000000002E-3</v>
      </c>
      <c r="DB131" s="15">
        <f>_xll.BDH($C131,"RETURN_COM_EQY","FY 2021","FY 2021","Currency=USD","Period=FY","BEST_FPERIOD_OVERRIDE=FY","FILING_STATUS=MR","FA_ADJUSTED=GAAP","Sort=A","Dates=H","DateFormat=P","Fill=—","Direction=H","UseDPDF=Y")/100</f>
        <v>0.31702799999999998</v>
      </c>
      <c r="DC131" s="25">
        <f>_xll.BDH(C131,"RETURN_COM_EQY","FY 2022","FY 2022","Currency=USD","Period=FY","BEST_FPERIOD_OVERRIDE=FY","FILING_STATUS=MR","FA_ADJUSTED=GAAP","Sort=A","Dates=H","DateFormat=P","Fill=—","Direction=H","UseDPDF=Y")</f>
        <v>21.707000000000001</v>
      </c>
      <c r="DD131" s="15" t="e">
        <f ca="1">(_xll.BDP(C131,"BEST_ROE","best_fperiod_override=23Y"))/100</f>
        <v>#NAME?</v>
      </c>
      <c r="DF131" s="25" t="e">
        <f ca="1">(_xll.BDP($C131,"BEST_DIV_YLD","best_fperiod_override=19Y"))/100</f>
        <v>#NAME?</v>
      </c>
      <c r="DG131" s="25" t="e">
        <f ca="1">(_xll.BDP($C131,"BEST_DIV_YLD","best_fperiod_override=20Y"))/100</f>
        <v>#NAME?</v>
      </c>
      <c r="DH131" s="25" t="e">
        <f ca="1">(_xll.BDP($C131,"BEST_DIV_YLD","best_fperiod_override=21Y"))/100</f>
        <v>#NAME?</v>
      </c>
      <c r="DI131" s="25" t="e">
        <f ca="1">(_xll.BDP($C131,"BEST_DIV_YLD","best_fperiod_override=22Y"))/100</f>
        <v>#NAME?</v>
      </c>
      <c r="DJ131" s="25" t="e">
        <f ca="1">(_xll.BDP($C131,"BEST_DIV_YLD","best_fperiod_override=23Y"))/100</f>
        <v>#NAME?</v>
      </c>
      <c r="DL131" s="48" t="e" cm="1">
        <f t="array" aca="1" ref="DL131" ca="1">_xll.BDP($C131,$DL$12)/1000</f>
        <v>#NAME?</v>
      </c>
      <c r="DM131" s="48" t="e" cm="1">
        <f t="array" aca="1" ref="DM131" ca="1">_xll.BDP($C131,$DL$13)*1000</f>
        <v>#NAME?</v>
      </c>
      <c r="DN131" s="48" t="e">
        <f t="shared" ca="1" si="341"/>
        <v>#NAME?</v>
      </c>
      <c r="DO131" s="48" t="e" cm="1">
        <f t="array" aca="1" ref="DO131" ca="1">_xll.BDP($C131,$DL$15)*1000</f>
        <v>#NAME?</v>
      </c>
      <c r="DQ131" s="15" t="e" cm="1">
        <f t="array" aca="1" ref="DQ131" ca="1">_xll.BDP(C131,"WACC")</f>
        <v>#NAME?</v>
      </c>
      <c r="DR131" s="15" t="e" cm="1">
        <f t="array" aca="1" ref="DR131" ca="1">_xll.BDP(C131,"WACC_COST_EQUITY")</f>
        <v>#NAME?</v>
      </c>
      <c r="DS131" s="15" t="e" cm="1">
        <f t="array" aca="1" ref="DS131" ca="1">_xll.BDP(C131,"WACC_COST_EQUITY")</f>
        <v>#NAME?</v>
      </c>
      <c r="DU131" s="15" t="e" cm="1">
        <f t="array" aca="1" ref="DU131" ca="1">_xll.BDP(C131,"BEST_PE_RATIO")</f>
        <v>#NAME?</v>
      </c>
      <c r="DV131" s="15" t="e" cm="1">
        <f t="array" aca="1" ref="DV131" ca="1">_xll.BDP(C131,"FIVE_YR_AVG_PRICE_EARNINGS")</f>
        <v>#NAME?</v>
      </c>
      <c r="DW131" s="15" t="e" cm="1">
        <f t="array" aca="1" ref="DW131" ca="1">_xll.BDP(C131,"10_YEAR_MOVING_AVERAGE_PE")</f>
        <v>#NAME?</v>
      </c>
      <c r="DY131" s="15" t="e" cm="1">
        <f t="array" aca="1" ref="DY131" ca="1">_xll.BDP(C131,"BEST_CUR_EV_TO_EBITDA")</f>
        <v>#NAME?</v>
      </c>
      <c r="DZ131" s="15" t="e" cm="1">
        <f t="array" aca="1" ref="DZ131" ca="1">_xll.BDP(C131,"FIVE_YEAR_AVG_EV_TO_T12_EBITDA")</f>
        <v>#NAME?</v>
      </c>
      <c r="EB131" s="15" t="e" cm="1">
        <f t="array" aca="1" ref="EB131" ca="1">_xll.BDP(C131,"BEST_PX_BPS_RATIO")</f>
        <v>#NAME?</v>
      </c>
      <c r="EC131" s="15" t="e" cm="1">
        <f t="array" aca="1" ref="EC131" ca="1">_xll.BDP(C131,"FIVE_YEAR_AVG_PRICE_BOOK")</f>
        <v>#NAME?</v>
      </c>
      <c r="ED131" s="15" t="e" cm="1">
        <f t="array" aca="1" ref="ED131" ca="1">_xll.BDP(C131,"EV_TO_T12M_SALES")</f>
        <v>#NAME?</v>
      </c>
      <c r="EE131" s="15" t="e" cm="1">
        <f t="array" aca="1" ref="EE131" ca="1">_xll.BDP(C131,"AVERAGE_EV_TO_T12M_SALES")</f>
        <v>#NAME?</v>
      </c>
      <c r="EF131" s="15" t="e">
        <f ca="1">_xll.BDP(C131,"BEST_CURRENT_EV_BEST_SALES","best_fperiod_override=23Y")</f>
        <v>#NAME?</v>
      </c>
      <c r="EH131" s="15" t="e" cm="1">
        <f t="array" aca="1" ref="EH131" ca="1">_xll.BDP(C131,"CF_FREE_CASH_FLOW")</f>
        <v>#NAME?</v>
      </c>
      <c r="EI131" s="15" t="e" cm="1">
        <f t="array" aca="1" ref="EI131" ca="1">_xll.BDP(C131,"FREE_CASH_FLOW_YIELD")/100</f>
        <v>#NAME?</v>
      </c>
      <c r="EJ131" s="15" t="e" cm="1">
        <f t="array" aca="1" ref="EJ131" ca="1">_xll.BDP(C131,"TRAIL_12M_FREE_CASH_FLOW_PER_SH")</f>
        <v>#NAME?</v>
      </c>
      <c r="EL131" s="15" t="e" cm="1">
        <f t="array" aca="1" ref="EL131" ca="1">_xll.BDP(C131,"CF_CASH_FROM_OPER")</f>
        <v>#NAME?</v>
      </c>
      <c r="EM131" s="15" t="e" cm="1">
        <f t="array" aca="1" ref="EM131" ca="1">_xll.BDP(C131,"CF_CASH_FROM_INV_ACT")</f>
        <v>#NAME?</v>
      </c>
      <c r="EN131" s="15" t="e" cm="1">
        <f t="array" aca="1" ref="EN131" ca="1">_xll.BDP(C131,"CF_CASH_FROM_FNC_ACT")</f>
        <v>#NAME?</v>
      </c>
      <c r="EP131" s="15" t="e" cm="1">
        <f t="array" aca="1" ref="EP131" ca="1">_xll.BDP(C131,"TOT_ANALYST_REC")</f>
        <v>#NAME?</v>
      </c>
      <c r="EQ131" s="15" t="e" cm="1">
        <f t="array" aca="1" ref="EQ131" ca="1">_xll.BDP(C131,"TOT_BUY_REC")</f>
        <v>#NAME?</v>
      </c>
      <c r="ER131" s="15" t="e" cm="1">
        <f t="array" aca="1" ref="ER131" ca="1">_xll.BDP(C131,"TOT_HOLD_REC")</f>
        <v>#NAME?</v>
      </c>
      <c r="ES131" s="15" t="e" cm="1">
        <f t="array" aca="1" ref="ES131" ca="1">_xll.BDP(C131,"TOT_SELL_REC")</f>
        <v>#NAME?</v>
      </c>
      <c r="ET131" s="15" t="e" cm="1">
        <f t="array" aca="1" ref="ET131" ca="1">_xll.BDP(C131,"EQY_REC_CONS")</f>
        <v>#NAME?</v>
      </c>
      <c r="EV131" s="15" t="e" cm="1">
        <f t="array" aca="1" ref="EV131" ca="1">_xll.BDP(C131,"BEST_TARGET_HI")</f>
        <v>#NAME?</v>
      </c>
      <c r="EW131" s="15" t="e" cm="1">
        <f t="array" aca="1" ref="EW131" ca="1">_xll.BDP(C131,"BEST_TARGET_LO")</f>
        <v>#NAME?</v>
      </c>
      <c r="EX131" s="15" t="e" cm="1">
        <f t="array" aca="1" ref="EX131" ca="1">_xll.BDP(C131,"BEST_TARGET_MEDIAN")</f>
        <v>#NAME?</v>
      </c>
      <c r="EZ131" s="15" t="e" cm="1">
        <f t="array" aca="1" ref="EZ131" ca="1">_xll.BDP(C131,"BEST_TARGET_1WK_CHG")</f>
        <v>#NAME?</v>
      </c>
      <c r="FA131" s="15" t="e" cm="1">
        <f t="array" aca="1" ref="FA131" ca="1">_xll.BDP(C131,"BEST_TARGET_4WK_CHG")</f>
        <v>#NAME?</v>
      </c>
      <c r="FB131" s="15" t="e" cm="1">
        <f t="array" aca="1" ref="FB131" ca="1">_xll.BDP(C131,"BEST_TARGET_3MO_CHG")</f>
        <v>#NAME?</v>
      </c>
      <c r="FC131" s="15" t="e" cm="1">
        <f t="array" aca="1" ref="FC131" ca="1">_xll.BDP(C131,"BEST_TARGET_6MO_CHG")</f>
        <v>#NAME?</v>
      </c>
      <c r="FE131" s="15" t="e" cm="1">
        <f t="array" aca="1" ref="FE131" ca="1">_xll.BDP(C131,"ANNOUNCEMENT_DT")</f>
        <v>#NAME?</v>
      </c>
      <c r="FF131" s="15" t="e" cm="1">
        <f t="array" aca="1" ref="FF131" ca="1">_xll.BDP(C131,"EXPECTED_REPORT_DT")</f>
        <v>#NAME?</v>
      </c>
      <c r="FG131" s="15" t="e" cm="1">
        <f t="array" aca="1" ref="FG131" ca="1">_xll.BDP(C131,"EARNINGS_RELATED_IMPLIED_MOVE")</f>
        <v>#NAME?</v>
      </c>
      <c r="FI131" s="15" t="e" cm="1">
        <f t="array" aca="1" ref="FI131" ca="1">_xll.BDP(C131,"SALES_SURPRISE_LAST_QTR")</f>
        <v>#NAME?</v>
      </c>
      <c r="FJ131" s="15" t="e" cm="1">
        <f t="array" aca="1" ref="FJ131" ca="1">_xll.BDP(C131,"EPS_SURPRISE_LAST_QTR")</f>
        <v>#NAME?</v>
      </c>
      <c r="FL131" s="15" t="e">
        <f ca="1">(_xll.BDP(C131,"VOLUME_AVG_5D"))/1000</f>
        <v>#NAME?</v>
      </c>
      <c r="FM131" s="15" t="e">
        <f ca="1">(_xll.BDP(C131,"VOLUME_AVG_3M"))/1000</f>
        <v>#NAME?</v>
      </c>
      <c r="FN131" s="15" t="e">
        <f ca="1">(_xll.BDP(C131,"VOLUME_AVG_6M"))/1000</f>
        <v>#NAME?</v>
      </c>
      <c r="FP131" s="15" t="e" cm="1">
        <f t="array" aca="1" ref="FP131" ca="1">_xll.BDP(C131,"CIE_DES")</f>
        <v>#NAME?</v>
      </c>
      <c r="FQ131" s="15" t="s">
        <v>956</v>
      </c>
      <c r="FS131" s="15" t="e" cm="1">
        <f t="array" aca="1" ref="FS131" ca="1">_xll.BDP(C131,"HIGH_52WEEK")</f>
        <v>#NAME?</v>
      </c>
      <c r="FT131" s="15" t="e" cm="1">
        <f t="array" aca="1" ref="FT131" ca="1">_xll.BDP(C131,"LOW_52WEEK")</f>
        <v>#NAME?</v>
      </c>
      <c r="FV131" s="15" t="e" cm="1">
        <f t="array" aca="1" ref="FV131" ca="1">_xll.BDP(C131,"CHG_PCT_WTD")</f>
        <v>#NAME?</v>
      </c>
      <c r="FW131" s="15" t="e" cm="1">
        <f t="array" aca="1" ref="FW131" ca="1">_xll.BDP(C131,"CHG_PCT_MTD")</f>
        <v>#NAME?</v>
      </c>
      <c r="FX131" s="15" t="e" cm="1">
        <f t="array" aca="1" ref="FX131" ca="1">_xll.BDP(C131,"CHG_PCT_YTD")</f>
        <v>#NAME?</v>
      </c>
      <c r="FY131" s="15" t="e" cm="1">
        <f t="array" aca="1" ref="FY131" ca="1">_xll.BDP(C131,"CHG_PCT_1YR")</f>
        <v>#NAME?</v>
      </c>
      <c r="GA131" s="15" t="e">
        <f ca="1">_xll.BDP($C131,"BEST_NET_DEBT","best_fperiod_override=19Y")</f>
        <v>#NAME?</v>
      </c>
      <c r="GB131" s="15" t="e">
        <f ca="1">_xll.BDP($C131,"BEST_NET_DEBT","best_fperiod_override=20Y")</f>
        <v>#NAME?</v>
      </c>
      <c r="GC131" s="15" t="e">
        <f ca="1">_xll.BDP($C131,"BEST_NET_DEBT","best_fperiod_override=21Y")</f>
        <v>#NAME?</v>
      </c>
      <c r="GD131" s="15" t="e">
        <f ca="1">_xll.BDP($C131,"BEST_NET_DEBT","best_fperiod_override=22Y")</f>
        <v>#NAME?</v>
      </c>
      <c r="GE131" s="15" t="e">
        <f ca="1">_xll.BDP($C131,"BEST_NET_DEBT","best_fperiod_override=23Y")</f>
        <v>#NAME?</v>
      </c>
      <c r="GG131" s="15" t="e">
        <f t="shared" ca="1" si="342"/>
        <v>#NAME?</v>
      </c>
      <c r="GH131" s="15" t="e">
        <f t="shared" ca="1" si="343"/>
        <v>#NAME?</v>
      </c>
      <c r="GI131" s="15" t="e">
        <f t="shared" ca="1" si="344"/>
        <v>#NAME?</v>
      </c>
      <c r="GJ131" s="15" t="e">
        <f t="shared" ca="1" si="345"/>
        <v>#NAME?</v>
      </c>
      <c r="GK131" s="15" t="e">
        <f t="shared" ca="1" si="346"/>
        <v>#NAME?</v>
      </c>
      <c r="GM131" s="15" t="e" cm="1">
        <f t="array" aca="1" ref="GM131" ca="1">_xll.BDP(C131,"NET_DEBT_TO_EBITDA")</f>
        <v>#NAME?</v>
      </c>
      <c r="GN131" s="15" t="e" cm="1">
        <f t="array" aca="1" ref="GN131" ca="1">_xll.BDP(C131,"EBIT_TO_INT_EXP")</f>
        <v>#NAME?</v>
      </c>
      <c r="GO131" s="15" t="e" cm="1">
        <f t="array" aca="1" ref="GO131" ca="1">_xll.BDP(C131,"TOT_DEBT_TO_TOT_EQY")</f>
        <v>#NAME?</v>
      </c>
      <c r="GP131" s="15" t="e" cm="1">
        <f t="array" aca="1" ref="GP131" ca="1">_xll.BDP(C131,"TOT_DEBT_TO_TOT_ASSET")</f>
        <v>#NAME?</v>
      </c>
      <c r="GQ131" s="15" t="e" cm="1">
        <f t="array" aca="1" ref="GQ131" ca="1">_xll.BDP(C131,"ALTMAN_Z_SCORE")</f>
        <v>#NAME?</v>
      </c>
      <c r="GR131" s="15" t="e" cm="1">
        <f t="array" aca="1" ref="GR131" ca="1">_xll.BDP(C131,"CASH_%_CURRENT_MARKET_CAP")</f>
        <v>#NAME?</v>
      </c>
      <c r="GS131" s="15" t="e" cm="1">
        <f t="array" aca="1" ref="GS131" ca="1">_xll.BDP(C131,"CASH_TO_TOT_ASSET")</f>
        <v>#NAME?</v>
      </c>
      <c r="GU131" s="15" t="e" cm="1">
        <f t="array" aca="1" ref="GU131" ca="1">_xll.BDP(C131,"BOARD_SIZE")</f>
        <v>#NAME?</v>
      </c>
      <c r="GV131" s="15" t="e" cm="1">
        <f t="array" aca="1" ref="GV131" ca="1">_xll.BDP(C131,"PCT_INDEPENDENT_DIRECTORS")</f>
        <v>#NAME?</v>
      </c>
      <c r="GW131" s="15" t="e" cm="1">
        <f t="array" aca="1" ref="GW131" ca="1">_xll.BDP(C131,"BOARD_MEETING_ATTENDANCE_PCT")</f>
        <v>#NAME?</v>
      </c>
      <c r="GX131" s="15" t="e" cm="1">
        <f t="array" aca="1" ref="GX131" ca="1">_xll.BDP(C131,"BOARD_MEETINGS_PER_YR")</f>
        <v>#NAME?</v>
      </c>
      <c r="GY131" s="15" t="e" cm="1">
        <f t="array" aca="1" ref="GY131" ca="1">_xll.BDP(C131,"NUMBER_OF_WOMEN_ON_BOARD")</f>
        <v>#NAME?</v>
      </c>
      <c r="GZ131" s="15" t="e" cm="1">
        <f t="array" aca="1" ref="GZ131" ca="1">_xll.BDP(C131,"BOARD_AVERAGE_TENURE")</f>
        <v>#NAME?</v>
      </c>
      <c r="HA131" s="15" t="e" cm="1">
        <f t="array" aca="1" ref="HA131" ca="1">_xll.BDP(C131,"BOARD_AVERAGE_AGE")</f>
        <v>#NAME?</v>
      </c>
      <c r="HC131" s="15" t="e" cm="1">
        <f t="array" aca="1" ref="HC131" ca="1">_xll.BDP(C131,"TOT_COMP_AW_TO_CEO_&amp;_EQUIV")</f>
        <v>#NAME?</v>
      </c>
      <c r="HD131" s="15" t="e" cm="1">
        <f t="array" aca="1" ref="HD131" ca="1">_xll.BDP(C131,"TOT_COMPENSATION_AW_TO_EXECS")</f>
        <v>#NAME?</v>
      </c>
      <c r="HE131" s="15" t="e" cm="1">
        <f t="array" aca="1" ref="HE131" ca="1">_xll.BDP(C131,"CF_STOCK_BASED_COMPENSATION")</f>
        <v>#NAME?</v>
      </c>
      <c r="HF131" s="15" t="e" cm="1">
        <f t="array" aca="1" ref="HF131" ca="1">_xll.BDP(C131,"AVERAGE_BOD_TOTAL_COMPENSATION")</f>
        <v>#NAME?</v>
      </c>
      <c r="HH131" s="15" t="e" cm="1">
        <f t="array" aca="1" ref="HH131" ca="1">_xll.BDP(C131,"ISS_QUALITYSCORE")</f>
        <v>#NAME?</v>
      </c>
      <c r="HK131" s="15" t="e" cm="1">
        <f t="array" aca="1" ref="HK131" ca="1">_xll.BDP(C131,"EQY_SH_OUT")</f>
        <v>#NAME?</v>
      </c>
      <c r="HL131" s="15" t="e">
        <f t="shared" ca="1" si="347"/>
        <v>#NAME?</v>
      </c>
      <c r="HN131" s="15">
        <v>8.5</v>
      </c>
      <c r="HO131" s="15">
        <v>2</v>
      </c>
      <c r="HP131" s="39" t="e">
        <f t="shared" ca="1" si="348"/>
        <v>#NAME?</v>
      </c>
      <c r="HQ131" s="15" t="e">
        <f t="shared" ca="1" si="349"/>
        <v>#NAME?</v>
      </c>
      <c r="HS131" s="15" t="e">
        <f t="shared" ca="1" si="370"/>
        <v>#NAME?</v>
      </c>
      <c r="HU131" s="15" t="e">
        <f t="shared" ca="1" si="350"/>
        <v>#NAME?</v>
      </c>
      <c r="HW131" s="15" t="e">
        <f t="shared" ca="1" si="371"/>
        <v>#NAME?</v>
      </c>
      <c r="HY131" s="39" t="e">
        <f t="shared" ca="1" si="351"/>
        <v>#NAME?</v>
      </c>
      <c r="IA131" s="15" t="e">
        <f t="shared" ca="1" si="352"/>
        <v>#NAME?</v>
      </c>
      <c r="IB131" s="15" t="e">
        <f t="shared" ca="1" si="353"/>
        <v>#NAME?</v>
      </c>
      <c r="IC131" s="15" t="e">
        <f t="shared" ca="1" si="354"/>
        <v>#NAME?</v>
      </c>
      <c r="ID131" s="15" t="e">
        <f t="shared" ca="1" si="355"/>
        <v>#NAME?</v>
      </c>
      <c r="IE131" s="39" t="e">
        <f t="shared" ca="1" si="356"/>
        <v>#NAME?</v>
      </c>
      <c r="IF131" s="39">
        <f t="shared" si="357"/>
        <v>10.501285016208994</v>
      </c>
      <c r="IG131" s="39" t="e">
        <f t="shared" ca="1" si="358"/>
        <v>#NAME?</v>
      </c>
      <c r="II131" s="15">
        <f t="shared" si="372"/>
        <v>112</v>
      </c>
    </row>
    <row r="132" spans="1:243">
      <c r="A132" s="15">
        <f t="shared" si="373"/>
        <v>112</v>
      </c>
      <c r="B132" s="15" t="s">
        <v>228</v>
      </c>
      <c r="C132" s="15" t="s">
        <v>595</v>
      </c>
      <c r="D132" s="15" t="s">
        <v>227</v>
      </c>
      <c r="E132" s="15" t="str">
        <f t="shared" si="306"/>
        <v>GMCO34</v>
      </c>
      <c r="F132" s="15">
        <f t="shared" si="307"/>
        <v>112</v>
      </c>
      <c r="G132" s="15" t="str">
        <f t="shared" si="308"/>
        <v>General Motors Co</v>
      </c>
      <c r="H132" s="24">
        <v>1.9825699999999999E-3</v>
      </c>
      <c r="I132" s="15" t="e" cm="1">
        <f t="array" aca="1" ref="I132" ca="1">_xll.BDP(C132,"GICS_SECTOR_NAME")</f>
        <v>#NAME?</v>
      </c>
      <c r="J132" s="15" t="e">
        <f t="shared" ca="1" si="309"/>
        <v>#NAME?</v>
      </c>
      <c r="K132" s="46" t="e" cm="1">
        <f t="array" aca="1" ref="K132" ca="1">_xll.BDP(C132,"BEST_PE_RATIO")</f>
        <v>#NAME?</v>
      </c>
      <c r="L132" s="46" t="e" cm="1">
        <f t="array" aca="1" ref="L132" ca="1">_xll.BDP(C132,"px_last")</f>
        <v>#NAME?</v>
      </c>
      <c r="M132" s="15" t="e" cm="1">
        <f t="array" aca="1" ref="M132" ca="1">_xll.BDP(C132,"COUNTRY_FULL_NAME")</f>
        <v>#NAME?</v>
      </c>
      <c r="N132" s="15" t="e" cm="1">
        <f t="array" aca="1" ref="N132" ca="1">_xll.BDP(C132,"px_last")</f>
        <v>#NAME?</v>
      </c>
      <c r="O132" s="15" t="e" cm="1">
        <f t="array" aca="1" ref="O132" ca="1">_xll.BDP(C132,"CRNCY")</f>
        <v>#NAME?</v>
      </c>
      <c r="Q132" s="15" t="e" cm="1">
        <f t="array" aca="1" ref="Q132" ca="1">_xll.BDP(C132,"GICS_SECTOR_NAME")</f>
        <v>#NAME?</v>
      </c>
      <c r="R132" s="15" t="e" cm="1">
        <f t="array" aca="1" ref="R132" ca="1">_xll.BDP(C132,"GICS_INDUSTRY_NAME")</f>
        <v>#NAME?</v>
      </c>
      <c r="S132" s="15" t="e" cm="1">
        <f t="array" aca="1" ref="S132" ca="1">_xll.BDP(C132,"GICS_INDUSTRY_GROUP_NAME")</f>
        <v>#NAME?</v>
      </c>
      <c r="T132" s="15" t="e" cm="1">
        <f t="array" aca="1" ref="T132" ca="1">_xll.BDP(C132,"GICS_SUB_INDUSTRY_NAME")</f>
        <v>#NAME?</v>
      </c>
      <c r="U132" s="15" t="s">
        <v>1521</v>
      </c>
      <c r="V132" s="15">
        <f>_xll.BDH(C132,"SALES_REV_TURN","FY 2009","FY 2009","Currency=USD","Period=FY","BEST_FPERIOD_OVERRIDE=FY","FILING_STATUS=MR","SCALING_FORMAT=MLN","FA_ADJUSTED=Adjusted","Sort=A","Dates=H","DateFormat=P","Fill=—","Direction=H","UseDPDF=Y")</f>
        <v>104589</v>
      </c>
      <c r="W132" s="15">
        <f>_xll.BDH(C132,"SALES_REV_TURN","FY 2019","FY 2019","Currency=USD","Period=FY","BEST_FPERIOD_OVERRIDE=FY","FILING_STATUS=MR","SCALING_FORMAT=MLN","FA_ADJUSTED=Adjusted","Sort=A","Dates=H","DateFormat=P","Fill=—","Direction=H","UseDPDF=Y")</f>
        <v>137237</v>
      </c>
      <c r="X132" s="15">
        <f>_xll.BDH(C132,"SALES_REV_TURN","FY 2020","FY 2020","Currency=USD","Period=FY","BEST_FPERIOD_OVERRIDE=FY","FILING_STATUS=MR","SCALING_FORMAT=MLN","FA_ADJUSTED=Adjusted","Sort=A","Dates=H","DateFormat=P","Fill=—","Direction=H","UseDPDF=Y")</f>
        <v>122485</v>
      </c>
      <c r="Y132" s="15">
        <f>_xll.BDH(C132,"SALES_REV_TURN","FY 2021","FY 2021","Currency=USD","Period=FY","BEST_FPERIOD_OVERRIDE=FY","FILING_STATUS=MR","SCALING_FORMAT=MLN","FA_ADJUSTED=Adjusted","Sort=A","Dates=H","DateFormat=P","Fill=—","Direction=H","UseDPDF=Y")</f>
        <v>127004</v>
      </c>
      <c r="Z132" s="15">
        <f>_xll.BDH(C132,"SALES_REV_TURN","FY 2022","FY 2022","Currency=USD","Period=FY","BEST_FPERIOD_OVERRIDE=FY","FILING_STATUS=MR","SCALING_FORMAT=MLN","FA_ADJUSTED=Adjusted","Sort=A","Dates=H","DateFormat=P","Fill=—","Direction=H","UseDPDF=Y")</f>
        <v>156735</v>
      </c>
      <c r="AA132" s="15" t="e">
        <f ca="1">+_xll.BDP($C132,AA$15,"BEST_FPERIOD_OVERRIDE="&amp;AA$16)</f>
        <v>#NAME?</v>
      </c>
      <c r="AB132" s="15" t="e">
        <f ca="1">+_xll.BDP($C132,AB$15,"BEST_FPERIOD_OVERRIDE="&amp;AB$16)</f>
        <v>#NAME?</v>
      </c>
      <c r="AC132" s="15" t="e">
        <f ca="1">+_xll.BDP($C132,AC$15,"BEST_FPERIOD_OVERRIDE="&amp;AC$16)</f>
        <v>#NAME?</v>
      </c>
      <c r="AD132" s="15" t="e">
        <f ca="1">+_xll.BDP($C132,AD$15,"BEST_FPERIOD_OVERRIDE="&amp;AD$16)</f>
        <v>#NAME?</v>
      </c>
      <c r="AF132" s="25">
        <f t="shared" si="310"/>
        <v>-0.10749287728528023</v>
      </c>
      <c r="AG132" s="25">
        <f t="shared" si="311"/>
        <v>3.6894313589419081E-2</v>
      </c>
      <c r="AH132" s="25">
        <f t="shared" si="312"/>
        <v>0.23409498913420057</v>
      </c>
      <c r="AI132" s="25" t="e">
        <f t="shared" ca="1" si="313"/>
        <v>#NAME?</v>
      </c>
      <c r="AJ132" s="25" t="e">
        <f t="shared" ca="1" si="314"/>
        <v>#NAME?</v>
      </c>
      <c r="AK132" s="25" t="e">
        <f t="shared" ca="1" si="315"/>
        <v>#NAME?</v>
      </c>
      <c r="AL132" s="25" t="e">
        <f t="shared" ca="1" si="359"/>
        <v>#NAME?</v>
      </c>
      <c r="AM132" s="25" t="e">
        <f t="shared" ca="1" si="316"/>
        <v>#NAME?</v>
      </c>
      <c r="AN132" s="25">
        <f t="shared" si="317"/>
        <v>2.7539487663452045E-2</v>
      </c>
      <c r="AP132" s="15">
        <f>_xll.BDH(C132,"EBITDA","FY 2009","FY 2009","Currency=USD","Period=FY","BEST_FPERIOD_OVERRIDE=FY","FILING_STATUS=MR","SCALING_FORMAT=MLN","FA_ADJUSTED=Adjusted","Sort=A","Dates=H","DateFormat=P","Fill=—","Direction=H","UseDPDF=Y")</f>
        <v>-1815</v>
      </c>
      <c r="AQ132" s="15">
        <f>_xll.BDH(C132,"EBITDA","FY 2019","FY 2019","Currency=USD","Period=FY","BEST_FPERIOD_OVERRIDE=FY","FILING_STATUS=MR","SCALING_FORMAT=MLN","FA_ADJUSTED=Adjusted","Sort=A","Dates=H","DateFormat=P","Fill=—","Direction=H","UseDPDF=Y")</f>
        <v>20550</v>
      </c>
      <c r="AR132" s="15">
        <f>_xll.BDH(C132,"EBITDA","FY 2020","FY 2020","Currency=USD","Period=FY","BEST_FPERIOD_OVERRIDE=FY","FILING_STATUS=MR","SCALING_FORMAT=MLN","FA_ADJUSTED=Adjusted","Sort=A","Dates=H","DateFormat=P","Fill=—","Direction=H","UseDPDF=Y")</f>
        <v>20557</v>
      </c>
      <c r="AS132" s="15">
        <f>_xll.BDH(C132,"EBITDA","FY 2021","FY 2021","Currency=USD","Period=FY","BEST_FPERIOD_OVERRIDE=FY","FILING_STATUS=MR","SCALING_FORMAT=MLN","FA_ADJUSTED=Adjusted","Sort=A","Dates=H","DateFormat=P","Fill=—","Direction=H","UseDPDF=Y")</f>
        <v>22370</v>
      </c>
      <c r="AT132" s="15">
        <f>_xll.BDH(C132,"EBITDA","FY 2022","FY 2022","Currency=USD","Period=FY","BEST_FPERIOD_OVERRIDE=FY","FILING_STATUS=MR","SCALING_FORMAT=MLN","FA_ADJUSTED=Adjusted","Sort=A","Dates=H","DateFormat=P","Fill=—","Direction=H","UseDPDF=Y")</f>
        <v>24046</v>
      </c>
      <c r="AU132" s="15" t="e">
        <f ca="1">+_xll.BDP($C132,AU$15,"BEST_FPERIOD_OVERRIDE="&amp;AU$16)</f>
        <v>#NAME?</v>
      </c>
      <c r="AV132" s="15" t="e">
        <f ca="1">+_xll.BDP($C132,AV$15,"BEST_FPERIOD_OVERRIDE="&amp;AV$16)</f>
        <v>#NAME?</v>
      </c>
      <c r="AW132" s="15" t="e">
        <f ca="1">+_xll.BDP($C132,AW$15,"BEST_FPERIOD_OVERRIDE="&amp;AW$16)</f>
        <v>#NAME?</v>
      </c>
      <c r="AX132" s="15" t="e">
        <f ca="1">+_xll.BDP($C132,AX$15,"BEST_FPERIOD_OVERRIDE="&amp;AX$16)</f>
        <v>#NAME?</v>
      </c>
      <c r="AZ132" s="25">
        <f t="shared" si="318"/>
        <v>3.4063260340633228E-4</v>
      </c>
      <c r="BA132" s="25">
        <f t="shared" si="319"/>
        <v>8.8193802597655191E-2</v>
      </c>
      <c r="BB132" s="25">
        <f t="shared" si="320"/>
        <v>7.4921770227983853E-2</v>
      </c>
      <c r="BC132" s="25" t="e">
        <f t="shared" ca="1" si="321"/>
        <v>#NAME?</v>
      </c>
      <c r="BD132" s="25" t="e">
        <f t="shared" ca="1" si="322"/>
        <v>#NAME?</v>
      </c>
      <c r="BE132" s="25" t="e">
        <f t="shared" ca="1" si="323"/>
        <v>#NAME?</v>
      </c>
      <c r="BF132" s="25" t="e">
        <f t="shared" ca="1" si="360"/>
        <v>#NAME?</v>
      </c>
      <c r="BG132" s="25" t="e">
        <f t="shared" ca="1" si="324"/>
        <v>#NAME?</v>
      </c>
      <c r="BH132" s="25" t="e">
        <f t="shared" si="325"/>
        <v>#NUM!</v>
      </c>
      <c r="BJ132" s="25">
        <f t="shared" si="326"/>
        <v>0.14974095907080451</v>
      </c>
      <c r="BK132" s="25">
        <f t="shared" si="327"/>
        <v>0.16783279585255337</v>
      </c>
      <c r="BL132" s="25">
        <f t="shared" si="328"/>
        <v>0.17613618468709646</v>
      </c>
      <c r="BM132" s="25">
        <f t="shared" si="329"/>
        <v>0.15341818993843112</v>
      </c>
      <c r="BN132" s="25" t="e">
        <f t="shared" ca="1" si="330"/>
        <v>#NAME?</v>
      </c>
      <c r="BO132" s="25" t="e">
        <f t="shared" ca="1" si="331"/>
        <v>#NAME?</v>
      </c>
      <c r="BP132" s="25" t="e">
        <f t="shared" ca="1" si="331"/>
        <v>#NAME?</v>
      </c>
      <c r="BQ132" s="25" t="e">
        <f t="shared" ca="1" si="332"/>
        <v>#NAME?</v>
      </c>
      <c r="BR132" s="15">
        <f>_xll.BDH(C132,"EARN_FOR_COMMON","FY 2009","FY 2009","Currency=USD","Period=FY","BEST_FPERIOD_OVERRIDE=FY","FILING_STATUS=MR","SCALING_FORMAT=MLN","FA_ADJUSTED=Adjusted","Sort=A","Dates=H","DateFormat=P","Fill=—","Direction=H","UseDPDF=Y")</f>
        <v>25349.7</v>
      </c>
      <c r="BS132" s="15">
        <f>_xll.BDH(C132,"EARN_FOR_COMMON","FY 2019","FY 2019","Currency=USD","Period=FY","BEST_FPERIOD_OVERRIDE=FY","FILING_STATUS=MR","SCALING_FORMAT=MLN","FA_ADJUSTED=Adjusted","Sort=A","Dates=H","DateFormat=P","Fill=—","Direction=H","UseDPDF=Y")</f>
        <v>7263.42</v>
      </c>
      <c r="BT132" s="15">
        <f>_xll.BDH(C132,"EARN_FOR_COMMON","FY 2020","FY 2020","Currency=USD","Period=FY","BEST_FPERIOD_OVERRIDE=FY","FILING_STATUS=MR","SCALING_FORMAT=MLN","FA_ADJUSTED=Adjusted","Sort=A","Dates=H","DateFormat=P","Fill=—","Direction=H","UseDPDF=Y")</f>
        <v>7174.81</v>
      </c>
      <c r="BU132" s="15">
        <f>_xll.BDH(C132,"EARN_FOR_COMMON","FY 2021","FY 2021","Currency=USD","Period=FY","BEST_FPERIOD_OVERRIDE=FY","FILING_STATUS=MR","SCALING_FORMAT=MLN","FA_ADJUSTED=Adjusted","Sort=A","Dates=H","DateFormat=P","Fill=—","Direction=H","UseDPDF=Y")</f>
        <v>10382</v>
      </c>
      <c r="BV132" s="15">
        <f>_xll.BDH(C132,"EARN_FOR_COMMON","FY 2022","FY 2022","Currency=USD","Period=FY","BEST_FPERIOD_OVERRIDE=FY","FILING_STATUS=MR","SCALING_FORMAT=MLN","FA_ADJUSTED=Adjusted","Sort=A","Dates=H","DateFormat=P","Fill=—","Direction=H","UseDPDF=Y")</f>
        <v>10261.7327</v>
      </c>
      <c r="BW132" s="15" t="e">
        <f ca="1">+_xll.BDP($C132,BW$15,"BEST_FPERIOD_OVERRIDE="&amp;BW$16)</f>
        <v>#NAME?</v>
      </c>
      <c r="BX132" s="15" t="e">
        <f ca="1">+_xll.BDP($C132,BX$15,"BEST_FPERIOD_OVERRIDE="&amp;BX$16)</f>
        <v>#NAME?</v>
      </c>
      <c r="BY132" s="15" t="e">
        <f ca="1">+_xll.BDP($C132,BY$15,"BEST_FPERIOD_OVERRIDE="&amp;BY$16)</f>
        <v>#NAME?</v>
      </c>
      <c r="BZ132" s="15" t="e">
        <f ca="1">+_xll.BDP($C132,BZ$15,"BEST_FPERIOD_OVERRIDE="&amp;BZ$16)</f>
        <v>#NAME?</v>
      </c>
      <c r="CB132" s="25">
        <f t="shared" si="333"/>
        <v>-1.2199487293864331E-2</v>
      </c>
      <c r="CC132" s="25">
        <f t="shared" si="334"/>
        <v>0.44700695906929933</v>
      </c>
      <c r="CD132" s="25">
        <f t="shared" si="335"/>
        <v>-1.1584213061067161E-2</v>
      </c>
      <c r="CE132" s="25" t="e">
        <f t="shared" ca="1" si="336"/>
        <v>#NAME?</v>
      </c>
      <c r="CF132" s="25" t="e">
        <f t="shared" ca="1" si="337"/>
        <v>#NAME?</v>
      </c>
      <c r="CG132" s="25" t="e">
        <f t="shared" ca="1" si="338"/>
        <v>#NAME?</v>
      </c>
      <c r="CH132" s="25" t="e">
        <f t="shared" ca="1" si="361"/>
        <v>#NAME?</v>
      </c>
      <c r="CI132" s="25" t="e">
        <f t="shared" ca="1" si="339"/>
        <v>#NAME?</v>
      </c>
      <c r="CJ132" s="25">
        <f t="shared" si="340"/>
        <v>-0.11749569353110023</v>
      </c>
      <c r="CM132" s="25">
        <f t="shared" si="362"/>
        <v>5.2926105933531045E-2</v>
      </c>
      <c r="CN132" s="25">
        <f t="shared" si="363"/>
        <v>5.8577050251051151E-2</v>
      </c>
      <c r="CO132" s="25">
        <f t="shared" si="364"/>
        <v>8.1745456836005162E-2</v>
      </c>
      <c r="CP132" s="25">
        <f t="shared" si="365"/>
        <v>6.5471864612243594E-2</v>
      </c>
      <c r="CQ132" s="25" t="e">
        <f t="shared" ca="1" si="366"/>
        <v>#NAME?</v>
      </c>
      <c r="CR132" s="25" t="e">
        <f t="shared" ca="1" si="367"/>
        <v>#NAME?</v>
      </c>
      <c r="CS132" s="25" t="e">
        <f t="shared" ca="1" si="368"/>
        <v>#NAME?</v>
      </c>
      <c r="CT132" s="15" t="e">
        <f t="shared" ca="1" si="369"/>
        <v>#NAME?</v>
      </c>
      <c r="CU132" s="25">
        <f>_xll.BDH($C132,"RETURN_ON_INV_CAPITAL","FY 2019","FY 2019","Currency=USD","Period=FY","BEST_FPERIOD_OVERRIDE=FY","FILING_STATUS=MR","FA_ADJUSTED=GAAP","Sort=A","Dates=H","DateFormat=P","Fill=—","Direction=H","UseDPDF=Y")/100</f>
        <v>3.0918999999999999E-2</v>
      </c>
      <c r="CV132" s="25">
        <f>_xll.BDH($C132,"RETURN_ON_INV_CAPITAL","FY 2020","FY 2020","Currency=USD","Period=FY","BEST_FPERIOD_OVERRIDE=FY","FILING_STATUS=MR","FA_ADJUSTED=GAAP","Sort=A","Dates=H","DateFormat=P","Fill=—","Direction=H","UseDPDF=Y")/100</f>
        <v>2.8462000000000001E-2</v>
      </c>
      <c r="CW132" s="25">
        <f>_xll.BDH($C132,"RETURN_ON_INV_CAPITAL","FY 2021","FY 2021","Currency=USD","Period=FY","BEST_FPERIOD_OVERRIDE=FY","FILING_STATUS=MR","FA_ADJUSTED=GAAP","Sort=A","Dates=H","DateFormat=P","Fill=—","Direction=H","UseDPDF=Y")/100</f>
        <v>3.5146999999999998E-2</v>
      </c>
      <c r="CX132" s="25">
        <f>_xll.BDH(C132,"RETURN_COM_EQY","FY 2022","FY 2022","Currency=USD","Period=FY","BEST_FPERIOD_OVERRIDE=FY","FILING_STATUS=MR","FA_ADJUSTED=GAAP","Sort=A","Dates=H","DateFormat=P","Fill=—","Direction=H","UseDPDF=Y")/100</f>
        <v>0.13980399999999998</v>
      </c>
      <c r="CZ132" s="15">
        <f>_xll.BDH($C132,"RETURN_COM_EQY","FY 2019","FY 2019","Currency=USD","Period=FY","BEST_FPERIOD_OVERRIDE=FY","FILING_STATUS=MR","FA_ADJUSTED=GAAP","Sort=A","Dates=H","DateFormat=P","Fill=—","Direction=H","UseDPDF=Y")/100</f>
        <v>0.16319500000000001</v>
      </c>
      <c r="DA132" s="15">
        <f>_xll.BDH($C132,"RETURN_COM_EQY","FY 2020","FY 2020","Currency=USD","Period=FY","BEST_FPERIOD_OVERRIDE=FY","FILING_STATUS=MR","FA_ADJUSTED=GAAP","Sort=A","Dates=H","DateFormat=P","Fill=—","Direction=H","UseDPDF=Y")/100</f>
        <v>0.143904</v>
      </c>
      <c r="DB132" s="15">
        <f>_xll.BDH($C132,"RETURN_COM_EQY","FY 2021","FY 2021","Currency=USD","Period=FY","BEST_FPERIOD_OVERRIDE=FY","FILING_STATUS=MR","FA_ADJUSTED=GAAP","Sort=A","Dates=H","DateFormat=P","Fill=—","Direction=H","UseDPDF=Y")/100</f>
        <v>0.187776</v>
      </c>
      <c r="DC132" s="25">
        <f>_xll.BDH(C132,"RETURN_COM_EQY","FY 2022","FY 2022","Currency=USD","Period=FY","BEST_FPERIOD_OVERRIDE=FY","FILING_STATUS=MR","FA_ADJUSTED=GAAP","Sort=A","Dates=H","DateFormat=P","Fill=—","Direction=H","UseDPDF=Y")</f>
        <v>13.980399999999999</v>
      </c>
      <c r="DD132" s="15" t="e">
        <f ca="1">(_xll.BDP(C132,"BEST_ROE","best_fperiod_override=23Y"))/100</f>
        <v>#NAME?</v>
      </c>
      <c r="DF132" s="25" t="e">
        <f ca="1">(_xll.BDP($C132,"BEST_DIV_YLD","best_fperiod_override=19Y"))/100</f>
        <v>#NAME?</v>
      </c>
      <c r="DG132" s="25" t="e">
        <f ca="1">(_xll.BDP($C132,"BEST_DIV_YLD","best_fperiod_override=20Y"))/100</f>
        <v>#NAME?</v>
      </c>
      <c r="DH132" s="25" t="e">
        <f ca="1">(_xll.BDP($C132,"BEST_DIV_YLD","best_fperiod_override=21Y"))/100</f>
        <v>#NAME?</v>
      </c>
      <c r="DI132" s="25" t="e">
        <f ca="1">(_xll.BDP($C132,"BEST_DIV_YLD","best_fperiod_override=22Y"))/100</f>
        <v>#NAME?</v>
      </c>
      <c r="DJ132" s="25" t="e">
        <f ca="1">(_xll.BDP($C132,"BEST_DIV_YLD","best_fperiod_override=23Y"))/100</f>
        <v>#NAME?</v>
      </c>
      <c r="DL132" s="48" t="e" cm="1">
        <f t="array" aca="1" ref="DL132" ca="1">_xll.BDP($C132,$DL$12)/1000</f>
        <v>#NAME?</v>
      </c>
      <c r="DM132" s="48" t="e" cm="1">
        <f t="array" aca="1" ref="DM132" ca="1">_xll.BDP($C132,$DL$13)*1000</f>
        <v>#NAME?</v>
      </c>
      <c r="DN132" s="48" t="e">
        <f t="shared" ca="1" si="341"/>
        <v>#NAME?</v>
      </c>
      <c r="DO132" s="48" t="e" cm="1">
        <f t="array" aca="1" ref="DO132" ca="1">_xll.BDP($C132,$DL$15)*1000</f>
        <v>#NAME?</v>
      </c>
      <c r="DQ132" s="15" t="e" cm="1">
        <f t="array" aca="1" ref="DQ132" ca="1">_xll.BDP(C132,"WACC")</f>
        <v>#NAME?</v>
      </c>
      <c r="DR132" s="15" t="e" cm="1">
        <f t="array" aca="1" ref="DR132" ca="1">_xll.BDP(C132,"WACC_COST_EQUITY")</f>
        <v>#NAME?</v>
      </c>
      <c r="DS132" s="15" t="e" cm="1">
        <f t="array" aca="1" ref="DS132" ca="1">_xll.BDP(C132,"WACC_COST_EQUITY")</f>
        <v>#NAME?</v>
      </c>
      <c r="DU132" s="15" t="e" cm="1">
        <f t="array" aca="1" ref="DU132" ca="1">_xll.BDP(C132,"BEST_PE_RATIO")</f>
        <v>#NAME?</v>
      </c>
      <c r="DV132" s="15" t="e" cm="1">
        <f t="array" aca="1" ref="DV132" ca="1">_xll.BDP(C132,"FIVE_YR_AVG_PRICE_EARNINGS")</f>
        <v>#NAME?</v>
      </c>
      <c r="DW132" s="15" t="e" cm="1">
        <f t="array" aca="1" ref="DW132" ca="1">_xll.BDP(C132,"10_YEAR_MOVING_AVERAGE_PE")</f>
        <v>#NAME?</v>
      </c>
      <c r="DY132" s="15" t="e" cm="1">
        <f t="array" aca="1" ref="DY132" ca="1">_xll.BDP(C132,"BEST_CUR_EV_TO_EBITDA")</f>
        <v>#NAME?</v>
      </c>
      <c r="DZ132" s="15" t="e" cm="1">
        <f t="array" aca="1" ref="DZ132" ca="1">_xll.BDP(C132,"FIVE_YEAR_AVG_EV_TO_T12_EBITDA")</f>
        <v>#NAME?</v>
      </c>
      <c r="EB132" s="15" t="e" cm="1">
        <f t="array" aca="1" ref="EB132" ca="1">_xll.BDP(C132,"BEST_PX_BPS_RATIO")</f>
        <v>#NAME?</v>
      </c>
      <c r="EC132" s="15" t="e" cm="1">
        <f t="array" aca="1" ref="EC132" ca="1">_xll.BDP(C132,"FIVE_YEAR_AVG_PRICE_BOOK")</f>
        <v>#NAME?</v>
      </c>
      <c r="ED132" s="15" t="e" cm="1">
        <f t="array" aca="1" ref="ED132" ca="1">_xll.BDP(C132,"EV_TO_T12M_SALES")</f>
        <v>#NAME?</v>
      </c>
      <c r="EE132" s="15" t="e" cm="1">
        <f t="array" aca="1" ref="EE132" ca="1">_xll.BDP(C132,"AVERAGE_EV_TO_T12M_SALES")</f>
        <v>#NAME?</v>
      </c>
      <c r="EF132" s="15" t="e">
        <f ca="1">_xll.BDP(C132,"BEST_CURRENT_EV_BEST_SALES","best_fperiod_override=23Y")</f>
        <v>#NAME?</v>
      </c>
      <c r="EH132" s="15" t="e" cm="1">
        <f t="array" aca="1" ref="EH132" ca="1">_xll.BDP(C132,"CF_FREE_CASH_FLOW")</f>
        <v>#NAME?</v>
      </c>
      <c r="EI132" s="15" t="e" cm="1">
        <f t="array" aca="1" ref="EI132" ca="1">_xll.BDP(C132,"FREE_CASH_FLOW_YIELD")/100</f>
        <v>#NAME?</v>
      </c>
      <c r="EJ132" s="15" t="e" cm="1">
        <f t="array" aca="1" ref="EJ132" ca="1">_xll.BDP(C132,"TRAIL_12M_FREE_CASH_FLOW_PER_SH")</f>
        <v>#NAME?</v>
      </c>
      <c r="EL132" s="15" t="e" cm="1">
        <f t="array" aca="1" ref="EL132" ca="1">_xll.BDP(C132,"CF_CASH_FROM_OPER")</f>
        <v>#NAME?</v>
      </c>
      <c r="EM132" s="15" t="e" cm="1">
        <f t="array" aca="1" ref="EM132" ca="1">_xll.BDP(C132,"CF_CASH_FROM_INV_ACT")</f>
        <v>#NAME?</v>
      </c>
      <c r="EN132" s="15" t="e" cm="1">
        <f t="array" aca="1" ref="EN132" ca="1">_xll.BDP(C132,"CF_CASH_FROM_FNC_ACT")</f>
        <v>#NAME?</v>
      </c>
      <c r="EP132" s="15" t="e" cm="1">
        <f t="array" aca="1" ref="EP132" ca="1">_xll.BDP(C132,"TOT_ANALYST_REC")</f>
        <v>#NAME?</v>
      </c>
      <c r="EQ132" s="15" t="e" cm="1">
        <f t="array" aca="1" ref="EQ132" ca="1">_xll.BDP(C132,"TOT_BUY_REC")</f>
        <v>#NAME?</v>
      </c>
      <c r="ER132" s="15" t="e" cm="1">
        <f t="array" aca="1" ref="ER132" ca="1">_xll.BDP(C132,"TOT_HOLD_REC")</f>
        <v>#NAME?</v>
      </c>
      <c r="ES132" s="15" t="e" cm="1">
        <f t="array" aca="1" ref="ES132" ca="1">_xll.BDP(C132,"TOT_SELL_REC")</f>
        <v>#NAME?</v>
      </c>
      <c r="ET132" s="15" t="e" cm="1">
        <f t="array" aca="1" ref="ET132" ca="1">_xll.BDP(C132,"EQY_REC_CONS")</f>
        <v>#NAME?</v>
      </c>
      <c r="EV132" s="15" t="e" cm="1">
        <f t="array" aca="1" ref="EV132" ca="1">_xll.BDP(C132,"BEST_TARGET_HI")</f>
        <v>#NAME?</v>
      </c>
      <c r="EW132" s="15" t="e" cm="1">
        <f t="array" aca="1" ref="EW132" ca="1">_xll.BDP(C132,"BEST_TARGET_LO")</f>
        <v>#NAME?</v>
      </c>
      <c r="EX132" s="15" t="e" cm="1">
        <f t="array" aca="1" ref="EX132" ca="1">_xll.BDP(C132,"BEST_TARGET_MEDIAN")</f>
        <v>#NAME?</v>
      </c>
      <c r="EZ132" s="15" t="e" cm="1">
        <f t="array" aca="1" ref="EZ132" ca="1">_xll.BDP(C132,"BEST_TARGET_1WK_CHG")</f>
        <v>#NAME?</v>
      </c>
      <c r="FA132" s="15" t="e" cm="1">
        <f t="array" aca="1" ref="FA132" ca="1">_xll.BDP(C132,"BEST_TARGET_4WK_CHG")</f>
        <v>#NAME?</v>
      </c>
      <c r="FB132" s="15" t="e" cm="1">
        <f t="array" aca="1" ref="FB132" ca="1">_xll.BDP(C132,"BEST_TARGET_3MO_CHG")</f>
        <v>#NAME?</v>
      </c>
      <c r="FC132" s="15" t="e" cm="1">
        <f t="array" aca="1" ref="FC132" ca="1">_xll.BDP(C132,"BEST_TARGET_6MO_CHG")</f>
        <v>#NAME?</v>
      </c>
      <c r="FE132" s="15" t="e" cm="1">
        <f t="array" aca="1" ref="FE132" ca="1">_xll.BDP(C132,"ANNOUNCEMENT_DT")</f>
        <v>#NAME?</v>
      </c>
      <c r="FF132" s="15" t="e" cm="1">
        <f t="array" aca="1" ref="FF132" ca="1">_xll.BDP(C132,"EXPECTED_REPORT_DT")</f>
        <v>#NAME?</v>
      </c>
      <c r="FG132" s="15" t="e" cm="1">
        <f t="array" aca="1" ref="FG132" ca="1">_xll.BDP(C132,"EARNINGS_RELATED_IMPLIED_MOVE")</f>
        <v>#NAME?</v>
      </c>
      <c r="FI132" s="15" t="e" cm="1">
        <f t="array" aca="1" ref="FI132" ca="1">_xll.BDP(C132,"SALES_SURPRISE_LAST_QTR")</f>
        <v>#NAME?</v>
      </c>
      <c r="FJ132" s="15" t="e" cm="1">
        <f t="array" aca="1" ref="FJ132" ca="1">_xll.BDP(C132,"EPS_SURPRISE_LAST_QTR")</f>
        <v>#NAME?</v>
      </c>
      <c r="FL132" s="15" t="e">
        <f ca="1">(_xll.BDP(C132,"VOLUME_AVG_5D"))/1000</f>
        <v>#NAME?</v>
      </c>
      <c r="FM132" s="15" t="e">
        <f ca="1">(_xll.BDP(C132,"VOLUME_AVG_3M"))/1000</f>
        <v>#NAME?</v>
      </c>
      <c r="FN132" s="15" t="e">
        <f ca="1">(_xll.BDP(C132,"VOLUME_AVG_6M"))/1000</f>
        <v>#NAME?</v>
      </c>
      <c r="FP132" s="15" t="e" cm="1">
        <f t="array" aca="1" ref="FP132" ca="1">_xll.BDP(C132,"CIE_DES")</f>
        <v>#NAME?</v>
      </c>
      <c r="FQ132" s="15" t="s">
        <v>957</v>
      </c>
      <c r="FS132" s="15" t="e" cm="1">
        <f t="array" aca="1" ref="FS132" ca="1">_xll.BDP(C132,"HIGH_52WEEK")</f>
        <v>#NAME?</v>
      </c>
      <c r="FT132" s="15" t="e" cm="1">
        <f t="array" aca="1" ref="FT132" ca="1">_xll.BDP(C132,"LOW_52WEEK")</f>
        <v>#NAME?</v>
      </c>
      <c r="FV132" s="15" t="e" cm="1">
        <f t="array" aca="1" ref="FV132" ca="1">_xll.BDP(C132,"CHG_PCT_WTD")</f>
        <v>#NAME?</v>
      </c>
      <c r="FW132" s="15" t="e" cm="1">
        <f t="array" aca="1" ref="FW132" ca="1">_xll.BDP(C132,"CHG_PCT_MTD")</f>
        <v>#NAME?</v>
      </c>
      <c r="FX132" s="15" t="e" cm="1">
        <f t="array" aca="1" ref="FX132" ca="1">_xll.BDP(C132,"CHG_PCT_YTD")</f>
        <v>#NAME?</v>
      </c>
      <c r="FY132" s="15" t="e" cm="1">
        <f t="array" aca="1" ref="FY132" ca="1">_xll.BDP(C132,"CHG_PCT_1YR")</f>
        <v>#NAME?</v>
      </c>
      <c r="GA132" s="15" t="e">
        <f ca="1">_xll.BDP($C132,"BEST_NET_DEBT","best_fperiod_override=19Y")</f>
        <v>#NAME?</v>
      </c>
      <c r="GB132" s="15" t="e">
        <f ca="1">_xll.BDP($C132,"BEST_NET_DEBT","best_fperiod_override=20Y")</f>
        <v>#NAME?</v>
      </c>
      <c r="GC132" s="15" t="e">
        <f ca="1">_xll.BDP($C132,"BEST_NET_DEBT","best_fperiod_override=21Y")</f>
        <v>#NAME?</v>
      </c>
      <c r="GD132" s="15" t="e">
        <f ca="1">_xll.BDP($C132,"BEST_NET_DEBT","best_fperiod_override=22Y")</f>
        <v>#NAME?</v>
      </c>
      <c r="GE132" s="15" t="e">
        <f ca="1">_xll.BDP($C132,"BEST_NET_DEBT","best_fperiod_override=23Y")</f>
        <v>#NAME?</v>
      </c>
      <c r="GG132" s="15" t="e">
        <f t="shared" ca="1" si="342"/>
        <v>#NAME?</v>
      </c>
      <c r="GH132" s="15" t="e">
        <f t="shared" ca="1" si="343"/>
        <v>#NAME?</v>
      </c>
      <c r="GI132" s="15" t="e">
        <f t="shared" ca="1" si="344"/>
        <v>#NAME?</v>
      </c>
      <c r="GJ132" s="15" t="e">
        <f t="shared" ca="1" si="345"/>
        <v>#NAME?</v>
      </c>
      <c r="GK132" s="15" t="e">
        <f t="shared" ca="1" si="346"/>
        <v>#NAME?</v>
      </c>
      <c r="GM132" s="15" t="e" cm="1">
        <f t="array" aca="1" ref="GM132" ca="1">_xll.BDP(C132,"NET_DEBT_TO_EBITDA")</f>
        <v>#NAME?</v>
      </c>
      <c r="GN132" s="15" t="e" cm="1">
        <f t="array" aca="1" ref="GN132" ca="1">_xll.BDP(C132,"EBIT_TO_INT_EXP")</f>
        <v>#NAME?</v>
      </c>
      <c r="GO132" s="15" t="e" cm="1">
        <f t="array" aca="1" ref="GO132" ca="1">_xll.BDP(C132,"TOT_DEBT_TO_TOT_EQY")</f>
        <v>#NAME?</v>
      </c>
      <c r="GP132" s="15" t="e" cm="1">
        <f t="array" aca="1" ref="GP132" ca="1">_xll.BDP(C132,"TOT_DEBT_TO_TOT_ASSET")</f>
        <v>#NAME?</v>
      </c>
      <c r="GQ132" s="15" t="e" cm="1">
        <f t="array" aca="1" ref="GQ132" ca="1">_xll.BDP(C132,"ALTMAN_Z_SCORE")</f>
        <v>#NAME?</v>
      </c>
      <c r="GR132" s="15" t="e" cm="1">
        <f t="array" aca="1" ref="GR132" ca="1">_xll.BDP(C132,"CASH_%_CURRENT_MARKET_CAP")</f>
        <v>#NAME?</v>
      </c>
      <c r="GS132" s="15" t="e" cm="1">
        <f t="array" aca="1" ref="GS132" ca="1">_xll.BDP(C132,"CASH_TO_TOT_ASSET")</f>
        <v>#NAME?</v>
      </c>
      <c r="GU132" s="15" t="e" cm="1">
        <f t="array" aca="1" ref="GU132" ca="1">_xll.BDP(C132,"BOARD_SIZE")</f>
        <v>#NAME?</v>
      </c>
      <c r="GV132" s="15" t="e" cm="1">
        <f t="array" aca="1" ref="GV132" ca="1">_xll.BDP(C132,"PCT_INDEPENDENT_DIRECTORS")</f>
        <v>#NAME?</v>
      </c>
      <c r="GW132" s="15" t="e" cm="1">
        <f t="array" aca="1" ref="GW132" ca="1">_xll.BDP(C132,"BOARD_MEETING_ATTENDANCE_PCT")</f>
        <v>#NAME?</v>
      </c>
      <c r="GX132" s="15" t="e" cm="1">
        <f t="array" aca="1" ref="GX132" ca="1">_xll.BDP(C132,"BOARD_MEETINGS_PER_YR")</f>
        <v>#NAME?</v>
      </c>
      <c r="GY132" s="15" t="e" cm="1">
        <f t="array" aca="1" ref="GY132" ca="1">_xll.BDP(C132,"NUMBER_OF_WOMEN_ON_BOARD")</f>
        <v>#NAME?</v>
      </c>
      <c r="GZ132" s="15" t="e" cm="1">
        <f t="array" aca="1" ref="GZ132" ca="1">_xll.BDP(C132,"BOARD_AVERAGE_TENURE")</f>
        <v>#NAME?</v>
      </c>
      <c r="HA132" s="15" t="e" cm="1">
        <f t="array" aca="1" ref="HA132" ca="1">_xll.BDP(C132,"BOARD_AVERAGE_AGE")</f>
        <v>#NAME?</v>
      </c>
      <c r="HC132" s="15" t="e" cm="1">
        <f t="array" aca="1" ref="HC132" ca="1">_xll.BDP(C132,"TOT_COMP_AW_TO_CEO_&amp;_EQUIV")</f>
        <v>#NAME?</v>
      </c>
      <c r="HD132" s="15" t="e" cm="1">
        <f t="array" aca="1" ref="HD132" ca="1">_xll.BDP(C132,"TOT_COMPENSATION_AW_TO_EXECS")</f>
        <v>#NAME?</v>
      </c>
      <c r="HE132" s="15" t="e" cm="1">
        <f t="array" aca="1" ref="HE132" ca="1">_xll.BDP(C132,"CF_STOCK_BASED_COMPENSATION")</f>
        <v>#NAME?</v>
      </c>
      <c r="HF132" s="15" t="e" cm="1">
        <f t="array" aca="1" ref="HF132" ca="1">_xll.BDP(C132,"AVERAGE_BOD_TOTAL_COMPENSATION")</f>
        <v>#NAME?</v>
      </c>
      <c r="HH132" s="15" t="e" cm="1">
        <f t="array" aca="1" ref="HH132" ca="1">_xll.BDP(C132,"ISS_QUALITYSCORE")</f>
        <v>#NAME?</v>
      </c>
      <c r="HK132" s="15" t="e" cm="1">
        <f t="array" aca="1" ref="HK132" ca="1">_xll.BDP(C132,"EQY_SH_OUT")</f>
        <v>#NAME?</v>
      </c>
      <c r="HL132" s="15" t="e">
        <f t="shared" ca="1" si="347"/>
        <v>#NAME?</v>
      </c>
      <c r="HN132" s="15">
        <v>8.5</v>
      </c>
      <c r="HO132" s="15">
        <v>2</v>
      </c>
      <c r="HP132" s="39" t="e">
        <f t="shared" ca="1" si="348"/>
        <v>#NAME?</v>
      </c>
      <c r="HQ132" s="15" t="e">
        <f t="shared" ca="1" si="349"/>
        <v>#NAME?</v>
      </c>
      <c r="HS132" s="15" t="e">
        <f t="shared" ca="1" si="370"/>
        <v>#NAME?</v>
      </c>
      <c r="HU132" s="15" t="e">
        <f t="shared" ca="1" si="350"/>
        <v>#NAME?</v>
      </c>
      <c r="HW132" s="15" t="e">
        <f t="shared" ca="1" si="371"/>
        <v>#NAME?</v>
      </c>
      <c r="HY132" s="39" t="e">
        <f t="shared" ca="1" si="351"/>
        <v>#NAME?</v>
      </c>
      <c r="IA132" s="15" t="e">
        <f t="shared" ca="1" si="352"/>
        <v>#NAME?</v>
      </c>
      <c r="IB132" s="15" t="e">
        <f t="shared" ca="1" si="353"/>
        <v>#NAME?</v>
      </c>
      <c r="IC132" s="15" t="e">
        <f t="shared" ca="1" si="354"/>
        <v>#NAME?</v>
      </c>
      <c r="ID132" s="15" t="e">
        <f t="shared" ca="1" si="355"/>
        <v>#NAME?</v>
      </c>
      <c r="IE132" s="39" t="e">
        <f t="shared" ca="1" si="356"/>
        <v>#NAME?</v>
      </c>
      <c r="IF132" s="39">
        <f t="shared" si="357"/>
        <v>-11.749569353110022</v>
      </c>
      <c r="IG132" s="39" t="e">
        <f t="shared" ca="1" si="358"/>
        <v>#NAME?</v>
      </c>
      <c r="II132" s="15">
        <f t="shared" si="372"/>
        <v>113</v>
      </c>
    </row>
    <row r="133" spans="1:243">
      <c r="A133" s="15">
        <f t="shared" si="373"/>
        <v>113</v>
      </c>
      <c r="B133" s="15" t="s">
        <v>230</v>
      </c>
      <c r="C133" s="15" t="s">
        <v>596</v>
      </c>
      <c r="D133" s="15" t="s">
        <v>229</v>
      </c>
      <c r="E133" s="15" t="str">
        <f t="shared" si="306"/>
        <v>GOGL34</v>
      </c>
      <c r="F133" s="15">
        <f t="shared" si="307"/>
        <v>113</v>
      </c>
      <c r="G133" s="15" t="str">
        <f t="shared" si="308"/>
        <v>Alphabet Inc</v>
      </c>
      <c r="H133" s="24">
        <v>2.2495790000000002E-2</v>
      </c>
      <c r="I133" s="15" t="e" cm="1">
        <f t="array" aca="1" ref="I133" ca="1">_xll.BDP(C133,"GICS_SECTOR_NAME")</f>
        <v>#NAME?</v>
      </c>
      <c r="J133" s="15" t="e">
        <f t="shared" ca="1" si="309"/>
        <v>#NAME?</v>
      </c>
      <c r="K133" s="46" t="e" cm="1">
        <f t="array" aca="1" ref="K133" ca="1">_xll.BDP(C133,"BEST_PE_RATIO")</f>
        <v>#NAME?</v>
      </c>
      <c r="L133" s="46" t="e" cm="1">
        <f t="array" aca="1" ref="L133" ca="1">_xll.BDP(C133,"px_last")</f>
        <v>#NAME?</v>
      </c>
      <c r="M133" s="15" t="e" cm="1">
        <f t="array" aca="1" ref="M133" ca="1">_xll.BDP(C133,"COUNTRY_FULL_NAME")</f>
        <v>#NAME?</v>
      </c>
      <c r="N133" s="15" t="e" cm="1">
        <f t="array" aca="1" ref="N133" ca="1">_xll.BDP(C133,"px_last")</f>
        <v>#NAME?</v>
      </c>
      <c r="O133" s="15" t="e" cm="1">
        <f t="array" aca="1" ref="O133" ca="1">_xll.BDP(C133,"CRNCY")</f>
        <v>#NAME?</v>
      </c>
      <c r="Q133" s="15" t="e" cm="1">
        <f t="array" aca="1" ref="Q133" ca="1">_xll.BDP(C133,"GICS_SECTOR_NAME")</f>
        <v>#NAME?</v>
      </c>
      <c r="R133" s="15" t="e" cm="1">
        <f t="array" aca="1" ref="R133" ca="1">_xll.BDP(C133,"GICS_INDUSTRY_NAME")</f>
        <v>#NAME?</v>
      </c>
      <c r="S133" s="15" t="e" cm="1">
        <f t="array" aca="1" ref="S133" ca="1">_xll.BDP(C133,"GICS_INDUSTRY_GROUP_NAME")</f>
        <v>#NAME?</v>
      </c>
      <c r="T133" s="15" t="e" cm="1">
        <f t="array" aca="1" ref="T133" ca="1">_xll.BDP(C133,"GICS_SUB_INDUSTRY_NAME")</f>
        <v>#NAME?</v>
      </c>
      <c r="U133" s="15" t="s">
        <v>1521</v>
      </c>
      <c r="V133" s="15">
        <f>_xll.BDH(C133,"SALES_REV_TURN","FY 2009","FY 2009","Currency=USD","Period=FY","BEST_FPERIOD_OVERRIDE=FY","FILING_STATUS=MR","SCALING_FORMAT=MLN","FA_ADJUSTED=Adjusted","Sort=A","Dates=H","DateFormat=P","Fill=—","Direction=H","UseDPDF=Y")</f>
        <v>23650.562999999998</v>
      </c>
      <c r="W133" s="15">
        <f>_xll.BDH(C133,"SALES_REV_TURN","FY 2019","FY 2019","Currency=USD","Period=FY","BEST_FPERIOD_OVERRIDE=FY","FILING_STATUS=MR","SCALING_FORMAT=MLN","FA_ADJUSTED=Adjusted","Sort=A","Dates=H","DateFormat=P","Fill=—","Direction=H","UseDPDF=Y")</f>
        <v>161857</v>
      </c>
      <c r="X133" s="15">
        <f>_xll.BDH(C133,"SALES_REV_TURN","FY 2020","FY 2020","Currency=USD","Period=FY","BEST_FPERIOD_OVERRIDE=FY","FILING_STATUS=MR","SCALING_FORMAT=MLN","FA_ADJUSTED=Adjusted","Sort=A","Dates=H","DateFormat=P","Fill=—","Direction=H","UseDPDF=Y")</f>
        <v>182527</v>
      </c>
      <c r="Y133" s="15">
        <f>_xll.BDH(C133,"SALES_REV_TURN","FY 2021","FY 2021","Currency=USD","Period=FY","BEST_FPERIOD_OVERRIDE=FY","FILING_STATUS=MR","SCALING_FORMAT=MLN","FA_ADJUSTED=Adjusted","Sort=A","Dates=H","DateFormat=P","Fill=—","Direction=H","UseDPDF=Y")</f>
        <v>257637</v>
      </c>
      <c r="Z133" s="15">
        <f>_xll.BDH(C133,"SALES_REV_TURN","FY 2022","FY 2022","Currency=USD","Period=FY","BEST_FPERIOD_OVERRIDE=FY","FILING_STATUS=MR","SCALING_FORMAT=MLN","FA_ADJUSTED=Adjusted","Sort=A","Dates=H","DateFormat=P","Fill=—","Direction=H","UseDPDF=Y")</f>
        <v>282836</v>
      </c>
      <c r="AA133" s="15" t="e">
        <f ca="1">+_xll.BDP($C133,AA$15,"BEST_FPERIOD_OVERRIDE="&amp;AA$16)</f>
        <v>#NAME?</v>
      </c>
      <c r="AB133" s="15" t="e">
        <f ca="1">+_xll.BDP($C133,AB$15,"BEST_FPERIOD_OVERRIDE="&amp;AB$16)</f>
        <v>#NAME?</v>
      </c>
      <c r="AC133" s="15" t="e">
        <f ca="1">+_xll.BDP($C133,AC$15,"BEST_FPERIOD_OVERRIDE="&amp;AC$16)</f>
        <v>#NAME?</v>
      </c>
      <c r="AD133" s="15" t="e">
        <f ca="1">+_xll.BDP($C133,AD$15,"BEST_FPERIOD_OVERRIDE="&amp;AD$16)</f>
        <v>#NAME?</v>
      </c>
      <c r="AF133" s="25">
        <f t="shared" si="310"/>
        <v>0.12770532012826141</v>
      </c>
      <c r="AG133" s="25">
        <f t="shared" si="311"/>
        <v>0.41150076427049154</v>
      </c>
      <c r="AH133" s="25">
        <f t="shared" si="312"/>
        <v>9.7808156437157789E-2</v>
      </c>
      <c r="AI133" s="25" t="e">
        <f t="shared" ca="1" si="313"/>
        <v>#NAME?</v>
      </c>
      <c r="AJ133" s="25" t="e">
        <f t="shared" ca="1" si="314"/>
        <v>#NAME?</v>
      </c>
      <c r="AK133" s="25" t="e">
        <f t="shared" ca="1" si="315"/>
        <v>#NAME?</v>
      </c>
      <c r="AL133" s="25" t="e">
        <f t="shared" ca="1" si="359"/>
        <v>#NAME?</v>
      </c>
      <c r="AM133" s="25" t="e">
        <f t="shared" ca="1" si="316"/>
        <v>#NAME?</v>
      </c>
      <c r="AN133" s="25">
        <f t="shared" si="317"/>
        <v>0.21207362308376987</v>
      </c>
      <c r="AP133" s="15">
        <f>_xll.BDH(C133,"EBITDA","FY 2009","FY 2009","Currency=USD","Period=FY","BEST_FPERIOD_OVERRIDE=FY","FILING_STATUS=MR","SCALING_FORMAT=MLN","FA_ADJUSTED=Adjusted","Sort=A","Dates=H","DateFormat=P","Fill=—","Direction=H","UseDPDF=Y")</f>
        <v>9836.4940000000006</v>
      </c>
      <c r="AQ133" s="15">
        <f>_xll.BDH(C133,"EBITDA","FY 2019","FY 2019","Currency=USD","Period=FY","BEST_FPERIOD_OVERRIDE=FY","FILING_STATUS=MR","SCALING_FORMAT=MLN","FA_ADJUSTED=Adjusted","Sort=A","Dates=H","DateFormat=P","Fill=—","Direction=H","UseDPDF=Y")</f>
        <v>49529</v>
      </c>
      <c r="AR133" s="15">
        <f>_xll.BDH(C133,"EBITDA","FY 2020","FY 2020","Currency=USD","Period=FY","BEST_FPERIOD_OVERRIDE=FY","FILING_STATUS=MR","SCALING_FORMAT=MLN","FA_ADJUSTED=Adjusted","Sort=A","Dates=H","DateFormat=P","Fill=—","Direction=H","UseDPDF=Y")</f>
        <v>57188</v>
      </c>
      <c r="AS133" s="15">
        <f>_xll.BDH(C133,"EBITDA","FY 2021","FY 2021","Currency=USD","Period=FY","BEST_FPERIOD_OVERRIDE=FY","FILING_STATUS=MR","SCALING_FORMAT=MLN","FA_ADJUSTED=Adjusted","Sort=A","Dates=H","DateFormat=P","Fill=—","Direction=H","UseDPDF=Y")</f>
        <v>93854</v>
      </c>
      <c r="AT133" s="15">
        <f>_xll.BDH(C133,"EBITDA","FY 2022","FY 2022","Currency=USD","Period=FY","BEST_FPERIOD_OVERRIDE=FY","FILING_STATUS=MR","SCALING_FORMAT=MLN","FA_ADJUSTED=Adjusted","Sort=A","Dates=H","DateFormat=P","Fill=—","Direction=H","UseDPDF=Y")</f>
        <v>93670</v>
      </c>
      <c r="AU133" s="15" t="e">
        <f ca="1">+_xll.BDP($C133,AU$15,"BEST_FPERIOD_OVERRIDE="&amp;AU$16)</f>
        <v>#NAME?</v>
      </c>
      <c r="AV133" s="15" t="e">
        <f ca="1">+_xll.BDP($C133,AV$15,"BEST_FPERIOD_OVERRIDE="&amp;AV$16)</f>
        <v>#NAME?</v>
      </c>
      <c r="AW133" s="15" t="e">
        <f ca="1">+_xll.BDP($C133,AW$15,"BEST_FPERIOD_OVERRIDE="&amp;AW$16)</f>
        <v>#NAME?</v>
      </c>
      <c r="AX133" s="15" t="e">
        <f ca="1">+_xll.BDP($C133,AX$15,"BEST_FPERIOD_OVERRIDE="&amp;AX$16)</f>
        <v>#NAME?</v>
      </c>
      <c r="AZ133" s="25">
        <f t="shared" si="318"/>
        <v>0.15463667750206955</v>
      </c>
      <c r="BA133" s="25">
        <f t="shared" si="319"/>
        <v>0.64114849269077423</v>
      </c>
      <c r="BB133" s="25">
        <f t="shared" si="320"/>
        <v>-1.9604918277323913E-3</v>
      </c>
      <c r="BC133" s="25" t="e">
        <f t="shared" ca="1" si="321"/>
        <v>#NAME?</v>
      </c>
      <c r="BD133" s="25" t="e">
        <f t="shared" ca="1" si="322"/>
        <v>#NAME?</v>
      </c>
      <c r="BE133" s="25" t="e">
        <f t="shared" ca="1" si="323"/>
        <v>#NAME?</v>
      </c>
      <c r="BF133" s="25" t="e">
        <f t="shared" ca="1" si="360"/>
        <v>#NAME?</v>
      </c>
      <c r="BG133" s="25" t="e">
        <f t="shared" ca="1" si="324"/>
        <v>#NAME?</v>
      </c>
      <c r="BH133" s="25">
        <f t="shared" si="325"/>
        <v>0.1754439440775093</v>
      </c>
      <c r="BJ133" s="25">
        <f t="shared" si="326"/>
        <v>0.30600468314623402</v>
      </c>
      <c r="BK133" s="25">
        <f t="shared" si="327"/>
        <v>0.31331255101984912</v>
      </c>
      <c r="BL133" s="25">
        <f t="shared" si="328"/>
        <v>0.36428773817425292</v>
      </c>
      <c r="BM133" s="25">
        <f t="shared" si="329"/>
        <v>0.33118132062396582</v>
      </c>
      <c r="BN133" s="25" t="e">
        <f t="shared" ca="1" si="330"/>
        <v>#NAME?</v>
      </c>
      <c r="BO133" s="25" t="e">
        <f t="shared" ca="1" si="331"/>
        <v>#NAME?</v>
      </c>
      <c r="BP133" s="25" t="e">
        <f t="shared" ca="1" si="331"/>
        <v>#NAME?</v>
      </c>
      <c r="BQ133" s="25" t="e">
        <f t="shared" ca="1" si="332"/>
        <v>#NAME?</v>
      </c>
      <c r="BR133" s="15">
        <f>_xll.BDH(C133,"EARN_FOR_COMMON","FY 2009","FY 2009","Currency=USD","Period=FY","BEST_FPERIOD_OVERRIDE=FY","FILING_STATUS=MR","SCALING_FORMAT=MLN","FA_ADJUSTED=Adjusted","Sort=A","Dates=H","DateFormat=P","Fill=—","Direction=H","UseDPDF=Y")</f>
        <v>6457.5682999999999</v>
      </c>
      <c r="BS133" s="15">
        <f>_xll.BDH(C133,"EARN_FOR_COMMON","FY 2019","FY 2019","Currency=USD","Period=FY","BEST_FPERIOD_OVERRIDE=FY","FILING_STATUS=MR","SCALING_FORMAT=MLN","FA_ADJUSTED=Adjusted","Sort=A","Dates=H","DateFormat=P","Fill=—","Direction=H","UseDPDF=Y")</f>
        <v>33422.65</v>
      </c>
      <c r="BT133" s="15">
        <f>_xll.BDH(C133,"EARN_FOR_COMMON","FY 2020","FY 2020","Currency=USD","Period=FY","BEST_FPERIOD_OVERRIDE=FY","FILING_STATUS=MR","SCALING_FORMAT=MLN","FA_ADJUSTED=Adjusted","Sort=A","Dates=H","DateFormat=P","Fill=—","Direction=H","UseDPDF=Y")</f>
        <v>35442.89</v>
      </c>
      <c r="BU133" s="15">
        <f>_xll.BDH(C133,"EARN_FOR_COMMON","FY 2021","FY 2021","Currency=USD","Period=FY","BEST_FPERIOD_OVERRIDE=FY","FILING_STATUS=MR","SCALING_FORMAT=MLN","FA_ADJUSTED=Adjusted","Sort=A","Dates=H","DateFormat=P","Fill=—","Direction=H","UseDPDF=Y")</f>
        <v>67583.16</v>
      </c>
      <c r="BV133" s="15">
        <f>_xll.BDH(C133,"EARN_FOR_COMMON","FY 2022","FY 2022","Currency=USD","Period=FY","BEST_FPERIOD_OVERRIDE=FY","FILING_STATUS=MR","SCALING_FORMAT=MLN","FA_ADJUSTED=Adjusted","Sort=A","Dates=H","DateFormat=P","Fill=—","Direction=H","UseDPDF=Y")</f>
        <v>63967.82</v>
      </c>
      <c r="BW133" s="15" t="e">
        <f ca="1">+_xll.BDP($C133,BW$15,"BEST_FPERIOD_OVERRIDE="&amp;BW$16)</f>
        <v>#NAME?</v>
      </c>
      <c r="BX133" s="15" t="e">
        <f ca="1">+_xll.BDP($C133,BX$15,"BEST_FPERIOD_OVERRIDE="&amp;BX$16)</f>
        <v>#NAME?</v>
      </c>
      <c r="BY133" s="15" t="e">
        <f ca="1">+_xll.BDP($C133,BY$15,"BEST_FPERIOD_OVERRIDE="&amp;BY$16)</f>
        <v>#NAME?</v>
      </c>
      <c r="BZ133" s="15" t="e">
        <f ca="1">+_xll.BDP($C133,BZ$15,"BEST_FPERIOD_OVERRIDE="&amp;BZ$16)</f>
        <v>#NAME?</v>
      </c>
      <c r="CB133" s="25">
        <f t="shared" si="333"/>
        <v>6.0445236987491935E-2</v>
      </c>
      <c r="CC133" s="25">
        <f t="shared" si="334"/>
        <v>0.90681854668171824</v>
      </c>
      <c r="CD133" s="25">
        <f t="shared" si="335"/>
        <v>-5.3494687138038621E-2</v>
      </c>
      <c r="CE133" s="25" t="e">
        <f t="shared" ca="1" si="336"/>
        <v>#NAME?</v>
      </c>
      <c r="CF133" s="25" t="e">
        <f t="shared" ca="1" si="337"/>
        <v>#NAME?</v>
      </c>
      <c r="CG133" s="25" t="e">
        <f t="shared" ca="1" si="338"/>
        <v>#NAME?</v>
      </c>
      <c r="CH133" s="25" t="e">
        <f t="shared" ca="1" si="361"/>
        <v>#NAME?</v>
      </c>
      <c r="CI133" s="25" t="e">
        <f t="shared" ca="1" si="339"/>
        <v>#NAME?</v>
      </c>
      <c r="CJ133" s="25">
        <f t="shared" si="340"/>
        <v>0.17868345453629253</v>
      </c>
      <c r="CM133" s="25">
        <f t="shared" si="362"/>
        <v>0.20649493071044195</v>
      </c>
      <c r="CN133" s="25">
        <f t="shared" si="363"/>
        <v>0.19417888860278204</v>
      </c>
      <c r="CO133" s="25">
        <f t="shared" si="364"/>
        <v>0.26231930972647566</v>
      </c>
      <c r="CP133" s="25">
        <f t="shared" si="365"/>
        <v>0.22616576390558485</v>
      </c>
      <c r="CQ133" s="25" t="e">
        <f t="shared" ca="1" si="366"/>
        <v>#NAME?</v>
      </c>
      <c r="CR133" s="25" t="e">
        <f t="shared" ca="1" si="367"/>
        <v>#NAME?</v>
      </c>
      <c r="CS133" s="25" t="e">
        <f t="shared" ca="1" si="368"/>
        <v>#NAME?</v>
      </c>
      <c r="CT133" s="15" t="e">
        <f t="shared" ca="1" si="369"/>
        <v>#NAME?</v>
      </c>
      <c r="CU133" s="25">
        <f>_xll.BDH($C133,"RETURN_ON_INV_CAPITAL","FY 2019","FY 2019","Currency=USD","Period=FY","BEST_FPERIOD_OVERRIDE=FY","FILING_STATUS=MR","FA_ADJUSTED=GAAP","Sort=A","Dates=H","DateFormat=P","Fill=—","Direction=H","UseDPDF=Y")/100</f>
        <v>0.14746200000000001</v>
      </c>
      <c r="CV133" s="25">
        <f>_xll.BDH($C133,"RETURN_ON_INV_CAPITAL","FY 2020","FY 2020","Currency=USD","Period=FY","BEST_FPERIOD_OVERRIDE=FY","FILING_STATUS=MR","FA_ADJUSTED=GAAP","Sort=A","Dates=H","DateFormat=P","Fill=—","Direction=H","UseDPDF=Y")/100</f>
        <v>0.14563399999999999</v>
      </c>
      <c r="CW133" s="25">
        <f>_xll.BDH($C133,"RETURN_ON_INV_CAPITAL","FY 2021","FY 2021","Currency=USD","Period=FY","BEST_FPERIOD_OVERRIDE=FY","FILING_STATUS=MR","FA_ADJUSTED=GAAP","Sort=A","Dates=H","DateFormat=P","Fill=—","Direction=H","UseDPDF=Y")/100</f>
        <v>0.244195</v>
      </c>
      <c r="CX133" s="25">
        <f>_xll.BDH(C133,"RETURN_COM_EQY","FY 2022","FY 2022","Currency=USD","Period=FY","BEST_FPERIOD_OVERRIDE=FY","FILING_STATUS=MR","FA_ADJUSTED=GAAP","Sort=A","Dates=H","DateFormat=P","Fill=—","Direction=H","UseDPDF=Y")/100</f>
        <v>0.23621300000000001</v>
      </c>
      <c r="CZ133" s="15">
        <f>_xll.BDH($C133,"RETURN_COM_EQY","FY 2019","FY 2019","Currency=USD","Period=FY","BEST_FPERIOD_OVERRIDE=FY","FILING_STATUS=MR","FA_ADJUSTED=GAAP","Sort=A","Dates=H","DateFormat=P","Fill=—","Direction=H","UseDPDF=Y")/100</f>
        <v>0.181196</v>
      </c>
      <c r="DA133" s="15">
        <f>_xll.BDH($C133,"RETURN_COM_EQY","FY 2020","FY 2020","Currency=USD","Period=FY","BEST_FPERIOD_OVERRIDE=FY","FILING_STATUS=MR","FA_ADJUSTED=GAAP","Sort=A","Dates=H","DateFormat=P","Fill=—","Direction=H","UseDPDF=Y")/100</f>
        <v>0.18995400000000001</v>
      </c>
      <c r="DB133" s="15">
        <f>_xll.BDH($C133,"RETURN_COM_EQY","FY 2021","FY 2021","Currency=USD","Period=FY","BEST_FPERIOD_OVERRIDE=FY","FILING_STATUS=MR","FA_ADJUSTED=GAAP","Sort=A","Dates=H","DateFormat=P","Fill=—","Direction=H","UseDPDF=Y")/100</f>
        <v>0.32069300000000001</v>
      </c>
      <c r="DC133" s="25">
        <f>_xll.BDH(C133,"RETURN_COM_EQY","FY 2022","FY 2022","Currency=USD","Period=FY","BEST_FPERIOD_OVERRIDE=FY","FILING_STATUS=MR","FA_ADJUSTED=GAAP","Sort=A","Dates=H","DateFormat=P","Fill=—","Direction=H","UseDPDF=Y")</f>
        <v>23.621300000000002</v>
      </c>
      <c r="DD133" s="15" t="e">
        <f ca="1">(_xll.BDP(C133,"BEST_ROE","best_fperiod_override=23Y"))/100</f>
        <v>#NAME?</v>
      </c>
      <c r="DF133" s="25" t="e">
        <f ca="1">(_xll.BDP($C133,"BEST_DIV_YLD","best_fperiod_override=19Y"))/100</f>
        <v>#NAME?</v>
      </c>
      <c r="DG133" s="25" t="e">
        <f ca="1">(_xll.BDP($C133,"BEST_DIV_YLD","best_fperiod_override=20Y"))/100</f>
        <v>#NAME?</v>
      </c>
      <c r="DH133" s="25" t="e">
        <f ca="1">(_xll.BDP($C133,"BEST_DIV_YLD","best_fperiod_override=21Y"))/100</f>
        <v>#NAME?</v>
      </c>
      <c r="DI133" s="25" t="e">
        <f ca="1">(_xll.BDP($C133,"BEST_DIV_YLD","best_fperiod_override=22Y"))/100</f>
        <v>#NAME?</v>
      </c>
      <c r="DJ133" s="25" t="e">
        <f ca="1">(_xll.BDP($C133,"BEST_DIV_YLD","best_fperiod_override=23Y"))/100</f>
        <v>#NAME?</v>
      </c>
      <c r="DL133" s="48" t="e" cm="1">
        <f t="array" aca="1" ref="DL133" ca="1">_xll.BDP($C133,$DL$12)/1000</f>
        <v>#NAME?</v>
      </c>
      <c r="DM133" s="48" t="e" cm="1">
        <f t="array" aca="1" ref="DM133" ca="1">_xll.BDP($C133,$DL$13)*1000</f>
        <v>#NAME?</v>
      </c>
      <c r="DN133" s="48" t="e">
        <f t="shared" ca="1" si="341"/>
        <v>#NAME?</v>
      </c>
      <c r="DO133" s="48" t="e" cm="1">
        <f t="array" aca="1" ref="DO133" ca="1">_xll.BDP($C133,$DL$15)*1000</f>
        <v>#NAME?</v>
      </c>
      <c r="DQ133" s="15" t="e" cm="1">
        <f t="array" aca="1" ref="DQ133" ca="1">_xll.BDP(C133,"WACC")</f>
        <v>#NAME?</v>
      </c>
      <c r="DR133" s="15" t="e" cm="1">
        <f t="array" aca="1" ref="DR133" ca="1">_xll.BDP(C133,"WACC_COST_EQUITY")</f>
        <v>#NAME?</v>
      </c>
      <c r="DS133" s="15" t="e" cm="1">
        <f t="array" aca="1" ref="DS133" ca="1">_xll.BDP(C133,"WACC_COST_EQUITY")</f>
        <v>#NAME?</v>
      </c>
      <c r="DU133" s="15" t="e" cm="1">
        <f t="array" aca="1" ref="DU133" ca="1">_xll.BDP(C133,"BEST_PE_RATIO")</f>
        <v>#NAME?</v>
      </c>
      <c r="DV133" s="15" t="e" cm="1">
        <f t="array" aca="1" ref="DV133" ca="1">_xll.BDP(C133,"FIVE_YR_AVG_PRICE_EARNINGS")</f>
        <v>#NAME?</v>
      </c>
      <c r="DW133" s="15" t="e" cm="1">
        <f t="array" aca="1" ref="DW133" ca="1">_xll.BDP(C133,"10_YEAR_MOVING_AVERAGE_PE")</f>
        <v>#NAME?</v>
      </c>
      <c r="DY133" s="15" t="e" cm="1">
        <f t="array" aca="1" ref="DY133" ca="1">_xll.BDP(C133,"BEST_CUR_EV_TO_EBITDA")</f>
        <v>#NAME?</v>
      </c>
      <c r="DZ133" s="15" t="e" cm="1">
        <f t="array" aca="1" ref="DZ133" ca="1">_xll.BDP(C133,"FIVE_YEAR_AVG_EV_TO_T12_EBITDA")</f>
        <v>#NAME?</v>
      </c>
      <c r="EB133" s="15" t="e" cm="1">
        <f t="array" aca="1" ref="EB133" ca="1">_xll.BDP(C133,"BEST_PX_BPS_RATIO")</f>
        <v>#NAME?</v>
      </c>
      <c r="EC133" s="15" t="e" cm="1">
        <f t="array" aca="1" ref="EC133" ca="1">_xll.BDP(C133,"FIVE_YEAR_AVG_PRICE_BOOK")</f>
        <v>#NAME?</v>
      </c>
      <c r="ED133" s="15" t="e" cm="1">
        <f t="array" aca="1" ref="ED133" ca="1">_xll.BDP(C133,"EV_TO_T12M_SALES")</f>
        <v>#NAME?</v>
      </c>
      <c r="EE133" s="15" t="e" cm="1">
        <f t="array" aca="1" ref="EE133" ca="1">_xll.BDP(C133,"AVERAGE_EV_TO_T12M_SALES")</f>
        <v>#NAME?</v>
      </c>
      <c r="EF133" s="15" t="e">
        <f ca="1">_xll.BDP(C133,"BEST_CURRENT_EV_BEST_SALES","best_fperiod_override=23Y")</f>
        <v>#NAME?</v>
      </c>
      <c r="EH133" s="15" t="e" cm="1">
        <f t="array" aca="1" ref="EH133" ca="1">_xll.BDP(C133,"CF_FREE_CASH_FLOW")</f>
        <v>#NAME?</v>
      </c>
      <c r="EI133" s="15" t="e" cm="1">
        <f t="array" aca="1" ref="EI133" ca="1">_xll.BDP(C133,"FREE_CASH_FLOW_YIELD")/100</f>
        <v>#NAME?</v>
      </c>
      <c r="EJ133" s="15" t="e" cm="1">
        <f t="array" aca="1" ref="EJ133" ca="1">_xll.BDP(C133,"TRAIL_12M_FREE_CASH_FLOW_PER_SH")</f>
        <v>#NAME?</v>
      </c>
      <c r="EL133" s="15" t="e" cm="1">
        <f t="array" aca="1" ref="EL133" ca="1">_xll.BDP(C133,"CF_CASH_FROM_OPER")</f>
        <v>#NAME?</v>
      </c>
      <c r="EM133" s="15" t="e" cm="1">
        <f t="array" aca="1" ref="EM133" ca="1">_xll.BDP(C133,"CF_CASH_FROM_INV_ACT")</f>
        <v>#NAME?</v>
      </c>
      <c r="EN133" s="15" t="e" cm="1">
        <f t="array" aca="1" ref="EN133" ca="1">_xll.BDP(C133,"CF_CASH_FROM_FNC_ACT")</f>
        <v>#NAME?</v>
      </c>
      <c r="EP133" s="15" t="e" cm="1">
        <f t="array" aca="1" ref="EP133" ca="1">_xll.BDP(C133,"TOT_ANALYST_REC")</f>
        <v>#NAME?</v>
      </c>
      <c r="EQ133" s="15" t="e" cm="1">
        <f t="array" aca="1" ref="EQ133" ca="1">_xll.BDP(C133,"TOT_BUY_REC")</f>
        <v>#NAME?</v>
      </c>
      <c r="ER133" s="15" t="e" cm="1">
        <f t="array" aca="1" ref="ER133" ca="1">_xll.BDP(C133,"TOT_HOLD_REC")</f>
        <v>#NAME?</v>
      </c>
      <c r="ES133" s="15" t="e" cm="1">
        <f t="array" aca="1" ref="ES133" ca="1">_xll.BDP(C133,"TOT_SELL_REC")</f>
        <v>#NAME?</v>
      </c>
      <c r="ET133" s="15" t="e" cm="1">
        <f t="array" aca="1" ref="ET133" ca="1">_xll.BDP(C133,"EQY_REC_CONS")</f>
        <v>#NAME?</v>
      </c>
      <c r="EV133" s="15" t="e" cm="1">
        <f t="array" aca="1" ref="EV133" ca="1">_xll.BDP(C133,"BEST_TARGET_HI")</f>
        <v>#NAME?</v>
      </c>
      <c r="EW133" s="15" t="e" cm="1">
        <f t="array" aca="1" ref="EW133" ca="1">_xll.BDP(C133,"BEST_TARGET_LO")</f>
        <v>#NAME?</v>
      </c>
      <c r="EX133" s="15" t="e" cm="1">
        <f t="array" aca="1" ref="EX133" ca="1">_xll.BDP(C133,"BEST_TARGET_MEDIAN")</f>
        <v>#NAME?</v>
      </c>
      <c r="EZ133" s="15" t="e" cm="1">
        <f t="array" aca="1" ref="EZ133" ca="1">_xll.BDP(C133,"BEST_TARGET_1WK_CHG")</f>
        <v>#NAME?</v>
      </c>
      <c r="FA133" s="15" t="e" cm="1">
        <f t="array" aca="1" ref="FA133" ca="1">_xll.BDP(C133,"BEST_TARGET_4WK_CHG")</f>
        <v>#NAME?</v>
      </c>
      <c r="FB133" s="15" t="e" cm="1">
        <f t="array" aca="1" ref="FB133" ca="1">_xll.BDP(C133,"BEST_TARGET_3MO_CHG")</f>
        <v>#NAME?</v>
      </c>
      <c r="FC133" s="15" t="e" cm="1">
        <f t="array" aca="1" ref="FC133" ca="1">_xll.BDP(C133,"BEST_TARGET_6MO_CHG")</f>
        <v>#NAME?</v>
      </c>
      <c r="FE133" s="15" t="e" cm="1">
        <f t="array" aca="1" ref="FE133" ca="1">_xll.BDP(C133,"ANNOUNCEMENT_DT")</f>
        <v>#NAME?</v>
      </c>
      <c r="FF133" s="15" t="e" cm="1">
        <f t="array" aca="1" ref="FF133" ca="1">_xll.BDP(C133,"EXPECTED_REPORT_DT")</f>
        <v>#NAME?</v>
      </c>
      <c r="FG133" s="15" t="e" cm="1">
        <f t="array" aca="1" ref="FG133" ca="1">_xll.BDP(C133,"EARNINGS_RELATED_IMPLIED_MOVE")</f>
        <v>#NAME?</v>
      </c>
      <c r="FI133" s="15" t="e" cm="1">
        <f t="array" aca="1" ref="FI133" ca="1">_xll.BDP(C133,"SALES_SURPRISE_LAST_QTR")</f>
        <v>#NAME?</v>
      </c>
      <c r="FJ133" s="15" t="e" cm="1">
        <f t="array" aca="1" ref="FJ133" ca="1">_xll.BDP(C133,"EPS_SURPRISE_LAST_QTR")</f>
        <v>#NAME?</v>
      </c>
      <c r="FL133" s="15" t="e">
        <f ca="1">(_xll.BDP(C133,"VOLUME_AVG_5D"))/1000</f>
        <v>#NAME?</v>
      </c>
      <c r="FM133" s="15" t="e">
        <f ca="1">(_xll.BDP(C133,"VOLUME_AVG_3M"))/1000</f>
        <v>#NAME?</v>
      </c>
      <c r="FN133" s="15" t="e">
        <f ca="1">(_xll.BDP(C133,"VOLUME_AVG_6M"))/1000</f>
        <v>#NAME?</v>
      </c>
      <c r="FP133" s="15" t="e" cm="1">
        <f t="array" aca="1" ref="FP133" ca="1">_xll.BDP(C133,"CIE_DES")</f>
        <v>#NAME?</v>
      </c>
      <c r="FQ133" s="15" t="s">
        <v>958</v>
      </c>
      <c r="FS133" s="15" t="e" cm="1">
        <f t="array" aca="1" ref="FS133" ca="1">_xll.BDP(C133,"HIGH_52WEEK")</f>
        <v>#NAME?</v>
      </c>
      <c r="FT133" s="15" t="e" cm="1">
        <f t="array" aca="1" ref="FT133" ca="1">_xll.BDP(C133,"LOW_52WEEK")</f>
        <v>#NAME?</v>
      </c>
      <c r="FV133" s="15" t="e" cm="1">
        <f t="array" aca="1" ref="FV133" ca="1">_xll.BDP(C133,"CHG_PCT_WTD")</f>
        <v>#NAME?</v>
      </c>
      <c r="FW133" s="15" t="e" cm="1">
        <f t="array" aca="1" ref="FW133" ca="1">_xll.BDP(C133,"CHG_PCT_MTD")</f>
        <v>#NAME?</v>
      </c>
      <c r="FX133" s="15" t="e" cm="1">
        <f t="array" aca="1" ref="FX133" ca="1">_xll.BDP(C133,"CHG_PCT_YTD")</f>
        <v>#NAME?</v>
      </c>
      <c r="FY133" s="15" t="e" cm="1">
        <f t="array" aca="1" ref="FY133" ca="1">_xll.BDP(C133,"CHG_PCT_1YR")</f>
        <v>#NAME?</v>
      </c>
      <c r="GA133" s="15" t="e">
        <f ca="1">_xll.BDP($C133,"BEST_NET_DEBT","best_fperiod_override=19Y")</f>
        <v>#NAME?</v>
      </c>
      <c r="GB133" s="15" t="e">
        <f ca="1">_xll.BDP($C133,"BEST_NET_DEBT","best_fperiod_override=20Y")</f>
        <v>#NAME?</v>
      </c>
      <c r="GC133" s="15" t="e">
        <f ca="1">_xll.BDP($C133,"BEST_NET_DEBT","best_fperiod_override=21Y")</f>
        <v>#NAME?</v>
      </c>
      <c r="GD133" s="15" t="e">
        <f ca="1">_xll.BDP($C133,"BEST_NET_DEBT","best_fperiod_override=22Y")</f>
        <v>#NAME?</v>
      </c>
      <c r="GE133" s="15" t="e">
        <f ca="1">_xll.BDP($C133,"BEST_NET_DEBT","best_fperiod_override=23Y")</f>
        <v>#NAME?</v>
      </c>
      <c r="GG133" s="15" t="e">
        <f t="shared" ca="1" si="342"/>
        <v>#NAME?</v>
      </c>
      <c r="GH133" s="15" t="e">
        <f t="shared" ca="1" si="343"/>
        <v>#NAME?</v>
      </c>
      <c r="GI133" s="15" t="e">
        <f t="shared" ca="1" si="344"/>
        <v>#NAME?</v>
      </c>
      <c r="GJ133" s="15" t="e">
        <f t="shared" ca="1" si="345"/>
        <v>#NAME?</v>
      </c>
      <c r="GK133" s="15" t="e">
        <f t="shared" ca="1" si="346"/>
        <v>#NAME?</v>
      </c>
      <c r="GM133" s="15" t="e" cm="1">
        <f t="array" aca="1" ref="GM133" ca="1">_xll.BDP(C133,"NET_DEBT_TO_EBITDA")</f>
        <v>#NAME?</v>
      </c>
      <c r="GN133" s="15" t="e" cm="1">
        <f t="array" aca="1" ref="GN133" ca="1">_xll.BDP(C133,"EBIT_TO_INT_EXP")</f>
        <v>#NAME?</v>
      </c>
      <c r="GO133" s="15" t="e" cm="1">
        <f t="array" aca="1" ref="GO133" ca="1">_xll.BDP(C133,"TOT_DEBT_TO_TOT_EQY")</f>
        <v>#NAME?</v>
      </c>
      <c r="GP133" s="15" t="e" cm="1">
        <f t="array" aca="1" ref="GP133" ca="1">_xll.BDP(C133,"TOT_DEBT_TO_TOT_ASSET")</f>
        <v>#NAME?</v>
      </c>
      <c r="GQ133" s="15" t="e" cm="1">
        <f t="array" aca="1" ref="GQ133" ca="1">_xll.BDP(C133,"ALTMAN_Z_SCORE")</f>
        <v>#NAME?</v>
      </c>
      <c r="GR133" s="15" t="e" cm="1">
        <f t="array" aca="1" ref="GR133" ca="1">_xll.BDP(C133,"CASH_%_CURRENT_MARKET_CAP")</f>
        <v>#NAME?</v>
      </c>
      <c r="GS133" s="15" t="e" cm="1">
        <f t="array" aca="1" ref="GS133" ca="1">_xll.BDP(C133,"CASH_TO_TOT_ASSET")</f>
        <v>#NAME?</v>
      </c>
      <c r="GU133" s="15" t="e" cm="1">
        <f t="array" aca="1" ref="GU133" ca="1">_xll.BDP(C133,"BOARD_SIZE")</f>
        <v>#NAME?</v>
      </c>
      <c r="GV133" s="15" t="e" cm="1">
        <f t="array" aca="1" ref="GV133" ca="1">_xll.BDP(C133,"PCT_INDEPENDENT_DIRECTORS")</f>
        <v>#NAME?</v>
      </c>
      <c r="GW133" s="15" t="e" cm="1">
        <f t="array" aca="1" ref="GW133" ca="1">_xll.BDP(C133,"BOARD_MEETING_ATTENDANCE_PCT")</f>
        <v>#NAME?</v>
      </c>
      <c r="GX133" s="15" t="e" cm="1">
        <f t="array" aca="1" ref="GX133" ca="1">_xll.BDP(C133,"BOARD_MEETINGS_PER_YR")</f>
        <v>#NAME?</v>
      </c>
      <c r="GY133" s="15" t="e" cm="1">
        <f t="array" aca="1" ref="GY133" ca="1">_xll.BDP(C133,"NUMBER_OF_WOMEN_ON_BOARD")</f>
        <v>#NAME?</v>
      </c>
      <c r="GZ133" s="15" t="e" cm="1">
        <f t="array" aca="1" ref="GZ133" ca="1">_xll.BDP(C133,"BOARD_AVERAGE_TENURE")</f>
        <v>#NAME?</v>
      </c>
      <c r="HA133" s="15" t="e" cm="1">
        <f t="array" aca="1" ref="HA133" ca="1">_xll.BDP(C133,"BOARD_AVERAGE_AGE")</f>
        <v>#NAME?</v>
      </c>
      <c r="HC133" s="15" t="e" cm="1">
        <f t="array" aca="1" ref="HC133" ca="1">_xll.BDP(C133,"TOT_COMP_AW_TO_CEO_&amp;_EQUIV")</f>
        <v>#NAME?</v>
      </c>
      <c r="HD133" s="15" t="e" cm="1">
        <f t="array" aca="1" ref="HD133" ca="1">_xll.BDP(C133,"TOT_COMPENSATION_AW_TO_EXECS")</f>
        <v>#NAME?</v>
      </c>
      <c r="HE133" s="15" t="e" cm="1">
        <f t="array" aca="1" ref="HE133" ca="1">_xll.BDP(C133,"CF_STOCK_BASED_COMPENSATION")</f>
        <v>#NAME?</v>
      </c>
      <c r="HF133" s="15" t="e" cm="1">
        <f t="array" aca="1" ref="HF133" ca="1">_xll.BDP(C133,"AVERAGE_BOD_TOTAL_COMPENSATION")</f>
        <v>#NAME?</v>
      </c>
      <c r="HH133" s="15" t="e" cm="1">
        <f t="array" aca="1" ref="HH133" ca="1">_xll.BDP(C133,"ISS_QUALITYSCORE")</f>
        <v>#NAME?</v>
      </c>
      <c r="HK133" s="15" t="e" cm="1">
        <f t="array" aca="1" ref="HK133" ca="1">_xll.BDP(C133,"EQY_SH_OUT")</f>
        <v>#NAME?</v>
      </c>
      <c r="HL133" s="15" t="e">
        <f t="shared" ca="1" si="347"/>
        <v>#NAME?</v>
      </c>
      <c r="HN133" s="15">
        <v>8.5</v>
      </c>
      <c r="HO133" s="15">
        <v>2</v>
      </c>
      <c r="HP133" s="39" t="e">
        <f t="shared" ca="1" si="348"/>
        <v>#NAME?</v>
      </c>
      <c r="HQ133" s="15" t="e">
        <f t="shared" ca="1" si="349"/>
        <v>#NAME?</v>
      </c>
      <c r="HS133" s="15" t="e">
        <f t="shared" ca="1" si="370"/>
        <v>#NAME?</v>
      </c>
      <c r="HU133" s="15" t="e">
        <f t="shared" ca="1" si="350"/>
        <v>#NAME?</v>
      </c>
      <c r="HW133" s="15" t="e">
        <f t="shared" ca="1" si="371"/>
        <v>#NAME?</v>
      </c>
      <c r="HY133" s="39" t="e">
        <f t="shared" ca="1" si="351"/>
        <v>#NAME?</v>
      </c>
      <c r="IA133" s="15" t="e">
        <f t="shared" ca="1" si="352"/>
        <v>#NAME?</v>
      </c>
      <c r="IB133" s="15" t="e">
        <f t="shared" ca="1" si="353"/>
        <v>#NAME?</v>
      </c>
      <c r="IC133" s="15" t="e">
        <f t="shared" ca="1" si="354"/>
        <v>#NAME?</v>
      </c>
      <c r="ID133" s="15" t="e">
        <f t="shared" ca="1" si="355"/>
        <v>#NAME?</v>
      </c>
      <c r="IE133" s="39" t="e">
        <f t="shared" ca="1" si="356"/>
        <v>#NAME?</v>
      </c>
      <c r="IF133" s="39">
        <f t="shared" si="357"/>
        <v>17.868345453629253</v>
      </c>
      <c r="IG133" s="39" t="e">
        <f t="shared" ca="1" si="358"/>
        <v>#NAME?</v>
      </c>
      <c r="II133" s="15">
        <f t="shared" si="372"/>
        <v>114</v>
      </c>
    </row>
    <row r="134" spans="1:243">
      <c r="A134" s="15">
        <f t="shared" si="373"/>
        <v>114</v>
      </c>
      <c r="B134" s="15" t="s">
        <v>232</v>
      </c>
      <c r="C134" s="15" t="s">
        <v>597</v>
      </c>
      <c r="D134" s="15" t="s">
        <v>231</v>
      </c>
      <c r="E134" s="15" t="str">
        <f t="shared" si="306"/>
        <v>GPRO34</v>
      </c>
      <c r="F134" s="15">
        <f t="shared" si="307"/>
        <v>114</v>
      </c>
      <c r="G134" s="15" t="str">
        <f t="shared" si="308"/>
        <v>GoPro Inc</v>
      </c>
      <c r="H134" s="24">
        <v>2.9600000000000001E-5</v>
      </c>
      <c r="I134" s="15" t="e" cm="1">
        <f t="array" aca="1" ref="I134" ca="1">_xll.BDP(C134,"GICS_SECTOR_NAME")</f>
        <v>#NAME?</v>
      </c>
      <c r="J134" s="15" t="e">
        <f t="shared" ca="1" si="309"/>
        <v>#NAME?</v>
      </c>
      <c r="K134" s="46" t="e" cm="1">
        <f t="array" aca="1" ref="K134" ca="1">_xll.BDP(C134,"BEST_PE_RATIO")</f>
        <v>#NAME?</v>
      </c>
      <c r="L134" s="46" t="e" cm="1">
        <f t="array" aca="1" ref="L134" ca="1">_xll.BDP(C134,"px_last")</f>
        <v>#NAME?</v>
      </c>
      <c r="M134" s="15" t="e" cm="1">
        <f t="array" aca="1" ref="M134" ca="1">_xll.BDP(C134,"COUNTRY_FULL_NAME")</f>
        <v>#NAME?</v>
      </c>
      <c r="N134" s="15" t="e" cm="1">
        <f t="array" aca="1" ref="N134" ca="1">_xll.BDP(C134,"px_last")</f>
        <v>#NAME?</v>
      </c>
      <c r="O134" s="15" t="e" cm="1">
        <f t="array" aca="1" ref="O134" ca="1">_xll.BDP(C134,"CRNCY")</f>
        <v>#NAME?</v>
      </c>
      <c r="Q134" s="15" t="e" cm="1">
        <f t="array" aca="1" ref="Q134" ca="1">_xll.BDP(C134,"GICS_SECTOR_NAME")</f>
        <v>#NAME?</v>
      </c>
      <c r="R134" s="15" t="e" cm="1">
        <f t="array" aca="1" ref="R134" ca="1">_xll.BDP(C134,"GICS_INDUSTRY_NAME")</f>
        <v>#NAME?</v>
      </c>
      <c r="S134" s="15" t="e" cm="1">
        <f t="array" aca="1" ref="S134" ca="1">_xll.BDP(C134,"GICS_INDUSTRY_GROUP_NAME")</f>
        <v>#NAME?</v>
      </c>
      <c r="T134" s="15" t="e" cm="1">
        <f t="array" aca="1" ref="T134" ca="1">_xll.BDP(C134,"GICS_SUB_INDUSTRY_NAME")</f>
        <v>#NAME?</v>
      </c>
      <c r="U134" s="15" t="s">
        <v>1521</v>
      </c>
      <c r="V134" s="15" t="str">
        <f>_xll.BDH(C134,"SALES_REV_TURN","FY 2009","FY 2009","Currency=USD","Period=FY","BEST_FPERIOD_OVERRIDE=FY","FILING_STATUS=MR","SCALING_FORMAT=MLN","FA_ADJUSTED=Adjusted","Sort=A","Dates=H","DateFormat=P","Fill=—","Direction=H","UseDPDF=Y")</f>
        <v>—</v>
      </c>
      <c r="W134" s="15">
        <f>_xll.BDH(C134,"SALES_REV_TURN","FY 2019","FY 2019","Currency=USD","Period=FY","BEST_FPERIOD_OVERRIDE=FY","FILING_STATUS=MR","SCALING_FORMAT=MLN","FA_ADJUSTED=Adjusted","Sort=A","Dates=H","DateFormat=P","Fill=—","Direction=H","UseDPDF=Y")</f>
        <v>1194.6510000000001</v>
      </c>
      <c r="X134" s="15">
        <f>_xll.BDH(C134,"SALES_REV_TURN","FY 2020","FY 2020","Currency=USD","Period=FY","BEST_FPERIOD_OVERRIDE=FY","FILING_STATUS=MR","SCALING_FORMAT=MLN","FA_ADJUSTED=Adjusted","Sort=A","Dates=H","DateFormat=P","Fill=—","Direction=H","UseDPDF=Y")</f>
        <v>891.92499999999995</v>
      </c>
      <c r="Y134" s="15">
        <f>_xll.BDH(C134,"SALES_REV_TURN","FY 2021","FY 2021","Currency=USD","Period=FY","BEST_FPERIOD_OVERRIDE=FY","FILING_STATUS=MR","SCALING_FORMAT=MLN","FA_ADJUSTED=Adjusted","Sort=A","Dates=H","DateFormat=P","Fill=—","Direction=H","UseDPDF=Y")</f>
        <v>1161.0840000000001</v>
      </c>
      <c r="Z134" s="15">
        <f>_xll.BDH(C134,"SALES_REV_TURN","FY 2022","FY 2022","Currency=USD","Period=FY","BEST_FPERIOD_OVERRIDE=FY","FILING_STATUS=MR","SCALING_FORMAT=MLN","FA_ADJUSTED=Adjusted","Sort=A","Dates=H","DateFormat=P","Fill=—","Direction=H","UseDPDF=Y")</f>
        <v>1093.5409999999999</v>
      </c>
      <c r="AA134" s="15" t="e">
        <f ca="1">+_xll.BDP($C134,AA$15,"BEST_FPERIOD_OVERRIDE="&amp;AA$16)</f>
        <v>#NAME?</v>
      </c>
      <c r="AB134" s="15" t="e">
        <f ca="1">+_xll.BDP($C134,AB$15,"BEST_FPERIOD_OVERRIDE="&amp;AB$16)</f>
        <v>#NAME?</v>
      </c>
      <c r="AC134" s="15" t="e">
        <f ca="1">+_xll.BDP($C134,AC$15,"BEST_FPERIOD_OVERRIDE="&amp;AC$16)</f>
        <v>#NAME?</v>
      </c>
      <c r="AD134" s="15" t="e">
        <f ca="1">+_xll.BDP($C134,AD$15,"BEST_FPERIOD_OVERRIDE="&amp;AD$16)</f>
        <v>#NAME?</v>
      </c>
      <c r="AF134" s="25">
        <f t="shared" si="310"/>
        <v>-0.25340120252693055</v>
      </c>
      <c r="AG134" s="25">
        <f t="shared" si="311"/>
        <v>0.30177313114891957</v>
      </c>
      <c r="AH134" s="25">
        <f t="shared" si="312"/>
        <v>-5.8172363067616195E-2</v>
      </c>
      <c r="AI134" s="25" t="e">
        <f t="shared" ca="1" si="313"/>
        <v>#NAME?</v>
      </c>
      <c r="AJ134" s="25" t="e">
        <f t="shared" ca="1" si="314"/>
        <v>#NAME?</v>
      </c>
      <c r="AK134" s="25" t="e">
        <f t="shared" ca="1" si="315"/>
        <v>#NAME?</v>
      </c>
      <c r="AL134" s="25" t="e">
        <f t="shared" ca="1" si="359"/>
        <v>#NAME?</v>
      </c>
      <c r="AM134" s="25" t="e">
        <f t="shared" ca="1" si="316"/>
        <v>#NAME?</v>
      </c>
      <c r="AN134" s="25" t="e">
        <f t="shared" si="317"/>
        <v>#VALUE!</v>
      </c>
      <c r="AP134" s="15" t="str">
        <f>_xll.BDH(C134,"EBITDA","FY 2009","FY 2009","Currency=USD","Period=FY","BEST_FPERIOD_OVERRIDE=FY","FILING_STATUS=MR","SCALING_FORMAT=MLN","FA_ADJUSTED=Adjusted","Sort=A","Dates=H","DateFormat=P","Fill=—","Direction=H","UseDPDF=Y")</f>
        <v>—</v>
      </c>
      <c r="AQ134" s="15">
        <f>_xll.BDH(C134,"EBITDA","FY 2019","FY 2019","Currency=USD","Period=FY","BEST_FPERIOD_OVERRIDE=FY","FILING_STATUS=MR","SCALING_FORMAT=MLN","FA_ADJUSTED=Adjusted","Sort=A","Dates=H","DateFormat=P","Fill=—","Direction=H","UseDPDF=Y")</f>
        <v>51.103999999999999</v>
      </c>
      <c r="AR134" s="15">
        <f>_xll.BDH(C134,"EBITDA","FY 2020","FY 2020","Currency=USD","Period=FY","BEST_FPERIOD_OVERRIDE=FY","FILING_STATUS=MR","SCALING_FORMAT=MLN","FA_ADJUSTED=Adjusted","Sort=A","Dates=H","DateFormat=P","Fill=—","Direction=H","UseDPDF=Y")</f>
        <v>34.268999999999998</v>
      </c>
      <c r="AS134" s="15">
        <f>_xll.BDH(C134,"EBITDA","FY 2021","FY 2021","Currency=USD","Period=FY","BEST_FPERIOD_OVERRIDE=FY","FILING_STATUS=MR","SCALING_FORMAT=MLN","FA_ADJUSTED=Adjusted","Sort=A","Dates=H","DateFormat=P","Fill=—","Direction=H","UseDPDF=Y")</f>
        <v>142.821</v>
      </c>
      <c r="AT134" s="15">
        <f>_xll.BDH(C134,"EBITDA","FY 2022","FY 2022","Currency=USD","Period=FY","BEST_FPERIOD_OVERRIDE=FY","FILING_STATUS=MR","SCALING_FORMAT=MLN","FA_ADJUSTED=Adjusted","Sort=A","Dates=H","DateFormat=P","Fill=—","Direction=H","UseDPDF=Y")</f>
        <v>63.279000000000003</v>
      </c>
      <c r="AU134" s="15" t="e">
        <f ca="1">+_xll.BDP($C134,AU$15,"BEST_FPERIOD_OVERRIDE="&amp;AU$16)</f>
        <v>#NAME?</v>
      </c>
      <c r="AV134" s="15" t="e">
        <f ca="1">+_xll.BDP($C134,AV$15,"BEST_FPERIOD_OVERRIDE="&amp;AV$16)</f>
        <v>#NAME?</v>
      </c>
      <c r="AW134" s="15" t="e">
        <f ca="1">+_xll.BDP($C134,AW$15,"BEST_FPERIOD_OVERRIDE="&amp;AW$16)</f>
        <v>#NAME?</v>
      </c>
      <c r="AX134" s="15" t="e">
        <f ca="1">+_xll.BDP($C134,AX$15,"BEST_FPERIOD_OVERRIDE="&amp;AX$16)</f>
        <v>#NAME?</v>
      </c>
      <c r="AZ134" s="25">
        <f t="shared" si="318"/>
        <v>-0.32942626800250474</v>
      </c>
      <c r="BA134" s="25">
        <f t="shared" si="319"/>
        <v>3.1676442265604488</v>
      </c>
      <c r="BB134" s="25">
        <f t="shared" si="320"/>
        <v>-0.55693490453084626</v>
      </c>
      <c r="BC134" s="25" t="e">
        <f t="shared" ca="1" si="321"/>
        <v>#NAME?</v>
      </c>
      <c r="BD134" s="25" t="e">
        <f t="shared" ca="1" si="322"/>
        <v>#NAME?</v>
      </c>
      <c r="BE134" s="25" t="e">
        <f t="shared" ca="1" si="323"/>
        <v>#NAME?</v>
      </c>
      <c r="BF134" s="25" t="e">
        <f t="shared" ca="1" si="360"/>
        <v>#NAME?</v>
      </c>
      <c r="BG134" s="25" t="e">
        <f t="shared" ca="1" si="324"/>
        <v>#NAME?</v>
      </c>
      <c r="BH134" s="25" t="e">
        <f t="shared" si="325"/>
        <v>#VALUE!</v>
      </c>
      <c r="BJ134" s="25">
        <f t="shared" si="326"/>
        <v>4.277734668953527E-2</v>
      </c>
      <c r="BK134" s="25">
        <f t="shared" si="327"/>
        <v>3.8421391933178235E-2</v>
      </c>
      <c r="BL134" s="25">
        <f t="shared" si="328"/>
        <v>0.12300660417334146</v>
      </c>
      <c r="BM134" s="25">
        <f t="shared" si="329"/>
        <v>5.7866143107574389E-2</v>
      </c>
      <c r="BN134" s="25" t="e">
        <f t="shared" ca="1" si="330"/>
        <v>#NAME?</v>
      </c>
      <c r="BO134" s="25" t="e">
        <f t="shared" ca="1" si="331"/>
        <v>#NAME?</v>
      </c>
      <c r="BP134" s="25" t="e">
        <f t="shared" ca="1" si="331"/>
        <v>#NAME?</v>
      </c>
      <c r="BQ134" s="25" t="e">
        <f t="shared" ca="1" si="332"/>
        <v>#NAME?</v>
      </c>
      <c r="BR134" s="15" t="str">
        <f>_xll.BDH(C134,"EARN_FOR_COMMON","FY 2009","FY 2009","Currency=USD","Period=FY","BEST_FPERIOD_OVERRIDE=FY","FILING_STATUS=MR","SCALING_FORMAT=MLN","FA_ADJUSTED=Adjusted","Sort=A","Dates=H","DateFormat=P","Fill=—","Direction=H","UseDPDF=Y")</f>
        <v>—</v>
      </c>
      <c r="BS134" s="15">
        <f>_xll.BDH(C134,"EARN_FOR_COMMON","FY 2019","FY 2019","Currency=USD","Period=FY","BEST_FPERIOD_OVERRIDE=FY","FILING_STATUS=MR","SCALING_FORMAT=MLN","FA_ADJUSTED=Adjusted","Sort=A","Dates=H","DateFormat=P","Fill=—","Direction=H","UseDPDF=Y")</f>
        <v>-5.7493999999999996</v>
      </c>
      <c r="BT134" s="15">
        <f>_xll.BDH(C134,"EARN_FOR_COMMON","FY 2020","FY 2020","Currency=USD","Period=FY","BEST_FPERIOD_OVERRIDE=FY","FILING_STATUS=MR","SCALING_FORMAT=MLN","FA_ADJUSTED=Adjusted","Sort=A","Dates=H","DateFormat=P","Fill=—","Direction=H","UseDPDF=Y")</f>
        <v>-28.953099999999999</v>
      </c>
      <c r="BU134" s="15">
        <f>_xll.BDH(C134,"EARN_FOR_COMMON","FY 2021","FY 2021","Currency=USD","Period=FY","BEST_FPERIOD_OVERRIDE=FY","FILING_STATUS=MR","SCALING_FORMAT=MLN","FA_ADJUSTED=Adjusted","Sort=A","Dates=H","DateFormat=P","Fill=—","Direction=H","UseDPDF=Y")</f>
        <v>356.06979999999999</v>
      </c>
      <c r="BV134" s="15">
        <f>_xll.BDH(C134,"EARN_FOR_COMMON","FY 2022","FY 2022","Currency=USD","Period=FY","BEST_FPERIOD_OVERRIDE=FY","FILING_STATUS=MR","SCALING_FORMAT=MLN","FA_ADJUSTED=Adjusted","Sort=A","Dates=H","DateFormat=P","Fill=—","Direction=H","UseDPDF=Y")</f>
        <v>37.342700000000001</v>
      </c>
      <c r="BW134" s="15" t="e">
        <f ca="1">+_xll.BDP($C134,BW$15,"BEST_FPERIOD_OVERRIDE="&amp;BW$16)</f>
        <v>#NAME?</v>
      </c>
      <c r="BX134" s="15" t="e">
        <f ca="1">+_xll.BDP($C134,BX$15,"BEST_FPERIOD_OVERRIDE="&amp;BX$16)</f>
        <v>#NAME?</v>
      </c>
      <c r="BY134" s="15" t="e">
        <f ca="1">+_xll.BDP($C134,BY$15,"BEST_FPERIOD_OVERRIDE="&amp;BY$16)</f>
        <v>#NAME?</v>
      </c>
      <c r="BZ134" s="15" t="e">
        <f ca="1">+_xll.BDP($C134,BZ$15,"BEST_FPERIOD_OVERRIDE="&amp;BZ$16)</f>
        <v>#NAME?</v>
      </c>
      <c r="CB134" s="25">
        <f t="shared" si="333"/>
        <v>4.0358472188402272</v>
      </c>
      <c r="CC134" s="25">
        <f t="shared" si="334"/>
        <v>-13.298158055614079</v>
      </c>
      <c r="CD134" s="25">
        <f t="shared" si="335"/>
        <v>-0.895125337784895</v>
      </c>
      <c r="CE134" s="25" t="e">
        <f t="shared" ca="1" si="336"/>
        <v>#NAME?</v>
      </c>
      <c r="CF134" s="25" t="e">
        <f t="shared" ca="1" si="337"/>
        <v>#NAME?</v>
      </c>
      <c r="CG134" s="25" t="e">
        <f t="shared" ca="1" si="338"/>
        <v>#NAME?</v>
      </c>
      <c r="CH134" s="25" t="e">
        <f t="shared" ca="1" si="361"/>
        <v>#NAME?</v>
      </c>
      <c r="CI134" s="25" t="e">
        <f t="shared" ca="1" si="339"/>
        <v>#NAME?</v>
      </c>
      <c r="CJ134" s="25" t="e">
        <f t="shared" si="340"/>
        <v>#VALUE!</v>
      </c>
      <c r="CM134" s="25">
        <f t="shared" si="362"/>
        <v>-4.8126189154824289E-3</v>
      </c>
      <c r="CN134" s="25">
        <f t="shared" si="363"/>
        <v>-3.2461361661574685E-2</v>
      </c>
      <c r="CO134" s="25">
        <f t="shared" si="364"/>
        <v>0.30667014617374794</v>
      </c>
      <c r="CP134" s="25">
        <f t="shared" si="365"/>
        <v>3.4148422418546723E-2</v>
      </c>
      <c r="CQ134" s="25" t="e">
        <f t="shared" ca="1" si="366"/>
        <v>#NAME?</v>
      </c>
      <c r="CR134" s="25" t="e">
        <f t="shared" ca="1" si="367"/>
        <v>#NAME?</v>
      </c>
      <c r="CS134" s="25" t="e">
        <f t="shared" ca="1" si="368"/>
        <v>#NAME?</v>
      </c>
      <c r="CT134" s="15" t="e">
        <f t="shared" ca="1" si="369"/>
        <v>#NAME?</v>
      </c>
      <c r="CU134" s="25">
        <f>_xll.BDH($C134,"RETURN_ON_INV_CAPITAL","FY 2019","FY 2019","Currency=USD","Period=FY","BEST_FPERIOD_OVERRIDE=FY","FILING_STATUS=MR","FA_ADJUSTED=GAAP","Sort=A","Dates=H","DateFormat=P","Fill=—","Direction=H","UseDPDF=Y")/100</f>
        <v>-3.5060000000000004E-3</v>
      </c>
      <c r="CV134" s="25">
        <f>_xll.BDH($C134,"RETURN_ON_INV_CAPITAL","FY 2020","FY 2020","Currency=USD","Period=FY","BEST_FPERIOD_OVERRIDE=FY","FILING_STATUS=MR","FA_ADJUSTED=GAAP","Sort=A","Dates=H","DateFormat=P","Fill=—","Direction=H","UseDPDF=Y")/100</f>
        <v>-9.8514999999999991E-2</v>
      </c>
      <c r="CW134" s="25">
        <f>_xll.BDH($C134,"RETURN_ON_INV_CAPITAL","FY 2021","FY 2021","Currency=USD","Period=FY","BEST_FPERIOD_OVERRIDE=FY","FILING_STATUS=MR","FA_ADJUSTED=GAAP","Sort=A","Dates=H","DateFormat=P","Fill=—","Direction=H","UseDPDF=Y")/100</f>
        <v>0.55648399999999998</v>
      </c>
      <c r="CX134" s="25">
        <f>_xll.BDH(C134,"RETURN_COM_EQY","FY 2022","FY 2022","Currency=USD","Period=FY","BEST_FPERIOD_OVERRIDE=FY","FILING_STATUS=MR","FA_ADJUSTED=GAAP","Sort=A","Dates=H","DateFormat=P","Fill=—","Direction=H","UseDPDF=Y")/100</f>
        <v>4.7001999999999995E-2</v>
      </c>
      <c r="CZ134" s="15">
        <f>_xll.BDH($C134,"RETURN_COM_EQY","FY 2019","FY 2019","Currency=USD","Period=FY","BEST_FPERIOD_OVERRIDE=FY","FILING_STATUS=MR","FA_ADJUSTED=GAAP","Sort=A","Dates=H","DateFormat=P","Fill=—","Direction=H","UseDPDF=Y")/100</f>
        <v>-6.5712000000000007E-2</v>
      </c>
      <c r="DA134" s="15">
        <f>_xll.BDH($C134,"RETURN_COM_EQY","FY 2020","FY 2020","Currency=USD","Period=FY","BEST_FPERIOD_OVERRIDE=FY","FILING_STATUS=MR","FA_ADJUSTED=GAAP","Sort=A","Dates=H","DateFormat=P","Fill=—","Direction=H","UseDPDF=Y")/100</f>
        <v>-0.29711200000000004</v>
      </c>
      <c r="DB134" s="15">
        <f>_xll.BDH($C134,"RETURN_COM_EQY","FY 2021","FY 2021","Currency=USD","Period=FY","BEST_FPERIOD_OVERRIDE=FY","FILING_STATUS=MR","FA_ADJUSTED=GAAP","Sort=A","Dates=H","DateFormat=P","Fill=—","Direction=H","UseDPDF=Y")/100</f>
        <v>0.89231099999999997</v>
      </c>
      <c r="DC134" s="25">
        <f>_xll.BDH(C134,"RETURN_COM_EQY","FY 2022","FY 2022","Currency=USD","Period=FY","BEST_FPERIOD_OVERRIDE=FY","FILING_STATUS=MR","FA_ADJUSTED=GAAP","Sort=A","Dates=H","DateFormat=P","Fill=—","Direction=H","UseDPDF=Y")</f>
        <v>4.7001999999999997</v>
      </c>
      <c r="DD134" s="15" t="e">
        <f ca="1">(_xll.BDP(C134,"BEST_ROE","best_fperiod_override=23Y"))/100</f>
        <v>#NAME?</v>
      </c>
      <c r="DF134" s="25" t="e">
        <f ca="1">(_xll.BDP($C134,"BEST_DIV_YLD","best_fperiod_override=19Y"))/100</f>
        <v>#NAME?</v>
      </c>
      <c r="DG134" s="25" t="e">
        <f ca="1">(_xll.BDP($C134,"BEST_DIV_YLD","best_fperiod_override=20Y"))/100</f>
        <v>#NAME?</v>
      </c>
      <c r="DH134" s="25" t="e">
        <f ca="1">(_xll.BDP($C134,"BEST_DIV_YLD","best_fperiod_override=21Y"))/100</f>
        <v>#NAME?</v>
      </c>
      <c r="DI134" s="25" t="e">
        <f ca="1">(_xll.BDP($C134,"BEST_DIV_YLD","best_fperiod_override=22Y"))/100</f>
        <v>#NAME?</v>
      </c>
      <c r="DJ134" s="25" t="e">
        <f ca="1">(_xll.BDP($C134,"BEST_DIV_YLD","best_fperiod_override=23Y"))/100</f>
        <v>#NAME?</v>
      </c>
      <c r="DL134" s="48" t="e" cm="1">
        <f t="array" aca="1" ref="DL134" ca="1">_xll.BDP($C134,$DL$12)/1000</f>
        <v>#NAME?</v>
      </c>
      <c r="DM134" s="48" t="e" cm="1">
        <f t="array" aca="1" ref="DM134" ca="1">_xll.BDP($C134,$DL$13)*1000</f>
        <v>#NAME?</v>
      </c>
      <c r="DN134" s="48" t="e">
        <f t="shared" ca="1" si="341"/>
        <v>#NAME?</v>
      </c>
      <c r="DO134" s="48" t="e" cm="1">
        <f t="array" aca="1" ref="DO134" ca="1">_xll.BDP($C134,$DL$15)*1000</f>
        <v>#NAME?</v>
      </c>
      <c r="DQ134" s="15" t="e" cm="1">
        <f t="array" aca="1" ref="DQ134" ca="1">_xll.BDP(C134,"WACC")</f>
        <v>#NAME?</v>
      </c>
      <c r="DR134" s="15" t="e" cm="1">
        <f t="array" aca="1" ref="DR134" ca="1">_xll.BDP(C134,"WACC_COST_EQUITY")</f>
        <v>#NAME?</v>
      </c>
      <c r="DS134" s="15" t="e" cm="1">
        <f t="array" aca="1" ref="DS134" ca="1">_xll.BDP(C134,"WACC_COST_EQUITY")</f>
        <v>#NAME?</v>
      </c>
      <c r="DU134" s="15" t="e" cm="1">
        <f t="array" aca="1" ref="DU134" ca="1">_xll.BDP(C134,"BEST_PE_RATIO")</f>
        <v>#NAME?</v>
      </c>
      <c r="DV134" s="15" t="e" cm="1">
        <f t="array" aca="1" ref="DV134" ca="1">_xll.BDP(C134,"FIVE_YR_AVG_PRICE_EARNINGS")</f>
        <v>#NAME?</v>
      </c>
      <c r="DW134" s="15" t="e" cm="1">
        <f t="array" aca="1" ref="DW134" ca="1">_xll.BDP(C134,"10_YEAR_MOVING_AVERAGE_PE")</f>
        <v>#NAME?</v>
      </c>
      <c r="DY134" s="15" t="e" cm="1">
        <f t="array" aca="1" ref="DY134" ca="1">_xll.BDP(C134,"BEST_CUR_EV_TO_EBITDA")</f>
        <v>#NAME?</v>
      </c>
      <c r="DZ134" s="15" t="e" cm="1">
        <f t="array" aca="1" ref="DZ134" ca="1">_xll.BDP(C134,"FIVE_YEAR_AVG_EV_TO_T12_EBITDA")</f>
        <v>#NAME?</v>
      </c>
      <c r="EB134" s="15" t="e" cm="1">
        <f t="array" aca="1" ref="EB134" ca="1">_xll.BDP(C134,"BEST_PX_BPS_RATIO")</f>
        <v>#NAME?</v>
      </c>
      <c r="EC134" s="15" t="e" cm="1">
        <f t="array" aca="1" ref="EC134" ca="1">_xll.BDP(C134,"FIVE_YEAR_AVG_PRICE_BOOK")</f>
        <v>#NAME?</v>
      </c>
      <c r="ED134" s="15" t="e" cm="1">
        <f t="array" aca="1" ref="ED134" ca="1">_xll.BDP(C134,"EV_TO_T12M_SALES")</f>
        <v>#NAME?</v>
      </c>
      <c r="EE134" s="15" t="e" cm="1">
        <f t="array" aca="1" ref="EE134" ca="1">_xll.BDP(C134,"AVERAGE_EV_TO_T12M_SALES")</f>
        <v>#NAME?</v>
      </c>
      <c r="EF134" s="15" t="e">
        <f ca="1">_xll.BDP(C134,"BEST_CURRENT_EV_BEST_SALES","best_fperiod_override=23Y")</f>
        <v>#NAME?</v>
      </c>
      <c r="EH134" s="15" t="e" cm="1">
        <f t="array" aca="1" ref="EH134" ca="1">_xll.BDP(C134,"CF_FREE_CASH_FLOW")</f>
        <v>#NAME?</v>
      </c>
      <c r="EI134" s="15" t="e" cm="1">
        <f t="array" aca="1" ref="EI134" ca="1">_xll.BDP(C134,"FREE_CASH_FLOW_YIELD")/100</f>
        <v>#NAME?</v>
      </c>
      <c r="EJ134" s="15" t="e" cm="1">
        <f t="array" aca="1" ref="EJ134" ca="1">_xll.BDP(C134,"TRAIL_12M_FREE_CASH_FLOW_PER_SH")</f>
        <v>#NAME?</v>
      </c>
      <c r="EL134" s="15" t="e" cm="1">
        <f t="array" aca="1" ref="EL134" ca="1">_xll.BDP(C134,"CF_CASH_FROM_OPER")</f>
        <v>#NAME?</v>
      </c>
      <c r="EM134" s="15" t="e" cm="1">
        <f t="array" aca="1" ref="EM134" ca="1">_xll.BDP(C134,"CF_CASH_FROM_INV_ACT")</f>
        <v>#NAME?</v>
      </c>
      <c r="EN134" s="15" t="e" cm="1">
        <f t="array" aca="1" ref="EN134" ca="1">_xll.BDP(C134,"CF_CASH_FROM_FNC_ACT")</f>
        <v>#NAME?</v>
      </c>
      <c r="EP134" s="15" t="e" cm="1">
        <f t="array" aca="1" ref="EP134" ca="1">_xll.BDP(C134,"TOT_ANALYST_REC")</f>
        <v>#NAME?</v>
      </c>
      <c r="EQ134" s="15" t="e" cm="1">
        <f t="array" aca="1" ref="EQ134" ca="1">_xll.BDP(C134,"TOT_BUY_REC")</f>
        <v>#NAME?</v>
      </c>
      <c r="ER134" s="15" t="e" cm="1">
        <f t="array" aca="1" ref="ER134" ca="1">_xll.BDP(C134,"TOT_HOLD_REC")</f>
        <v>#NAME?</v>
      </c>
      <c r="ES134" s="15" t="e" cm="1">
        <f t="array" aca="1" ref="ES134" ca="1">_xll.BDP(C134,"TOT_SELL_REC")</f>
        <v>#NAME?</v>
      </c>
      <c r="ET134" s="15" t="e" cm="1">
        <f t="array" aca="1" ref="ET134" ca="1">_xll.BDP(C134,"EQY_REC_CONS")</f>
        <v>#NAME?</v>
      </c>
      <c r="EV134" s="15" t="e" cm="1">
        <f t="array" aca="1" ref="EV134" ca="1">_xll.BDP(C134,"BEST_TARGET_HI")</f>
        <v>#NAME?</v>
      </c>
      <c r="EW134" s="15" t="e" cm="1">
        <f t="array" aca="1" ref="EW134" ca="1">_xll.BDP(C134,"BEST_TARGET_LO")</f>
        <v>#NAME?</v>
      </c>
      <c r="EX134" s="15" t="e" cm="1">
        <f t="array" aca="1" ref="EX134" ca="1">_xll.BDP(C134,"BEST_TARGET_MEDIAN")</f>
        <v>#NAME?</v>
      </c>
      <c r="EZ134" s="15" t="e" cm="1">
        <f t="array" aca="1" ref="EZ134" ca="1">_xll.BDP(C134,"BEST_TARGET_1WK_CHG")</f>
        <v>#NAME?</v>
      </c>
      <c r="FA134" s="15" t="e" cm="1">
        <f t="array" aca="1" ref="FA134" ca="1">_xll.BDP(C134,"BEST_TARGET_4WK_CHG")</f>
        <v>#NAME?</v>
      </c>
      <c r="FB134" s="15" t="e" cm="1">
        <f t="array" aca="1" ref="FB134" ca="1">_xll.BDP(C134,"BEST_TARGET_3MO_CHG")</f>
        <v>#NAME?</v>
      </c>
      <c r="FC134" s="15" t="e" cm="1">
        <f t="array" aca="1" ref="FC134" ca="1">_xll.BDP(C134,"BEST_TARGET_6MO_CHG")</f>
        <v>#NAME?</v>
      </c>
      <c r="FE134" s="15" t="e" cm="1">
        <f t="array" aca="1" ref="FE134" ca="1">_xll.BDP(C134,"ANNOUNCEMENT_DT")</f>
        <v>#NAME?</v>
      </c>
      <c r="FF134" s="15" t="e" cm="1">
        <f t="array" aca="1" ref="FF134" ca="1">_xll.BDP(C134,"EXPECTED_REPORT_DT")</f>
        <v>#NAME?</v>
      </c>
      <c r="FG134" s="15" t="e" cm="1">
        <f t="array" aca="1" ref="FG134" ca="1">_xll.BDP(C134,"EARNINGS_RELATED_IMPLIED_MOVE")</f>
        <v>#NAME?</v>
      </c>
      <c r="FI134" s="15" t="e" cm="1">
        <f t="array" aca="1" ref="FI134" ca="1">_xll.BDP(C134,"SALES_SURPRISE_LAST_QTR")</f>
        <v>#NAME?</v>
      </c>
      <c r="FJ134" s="15" t="e" cm="1">
        <f t="array" aca="1" ref="FJ134" ca="1">_xll.BDP(C134,"EPS_SURPRISE_LAST_QTR")</f>
        <v>#NAME?</v>
      </c>
      <c r="FL134" s="15" t="e">
        <f ca="1">(_xll.BDP(C134,"VOLUME_AVG_5D"))/1000</f>
        <v>#NAME?</v>
      </c>
      <c r="FM134" s="15" t="e">
        <f ca="1">(_xll.BDP(C134,"VOLUME_AVG_3M"))/1000</f>
        <v>#NAME?</v>
      </c>
      <c r="FN134" s="15" t="e">
        <f ca="1">(_xll.BDP(C134,"VOLUME_AVG_6M"))/1000</f>
        <v>#NAME?</v>
      </c>
      <c r="FP134" s="15" t="e" cm="1">
        <f t="array" aca="1" ref="FP134" ca="1">_xll.BDP(C134,"CIE_DES")</f>
        <v>#NAME?</v>
      </c>
      <c r="FQ134" s="15" t="s">
        <v>959</v>
      </c>
      <c r="FS134" s="15" t="e" cm="1">
        <f t="array" aca="1" ref="FS134" ca="1">_xll.BDP(C134,"HIGH_52WEEK")</f>
        <v>#NAME?</v>
      </c>
      <c r="FT134" s="15" t="e" cm="1">
        <f t="array" aca="1" ref="FT134" ca="1">_xll.BDP(C134,"LOW_52WEEK")</f>
        <v>#NAME?</v>
      </c>
      <c r="FV134" s="15" t="e" cm="1">
        <f t="array" aca="1" ref="FV134" ca="1">_xll.BDP(C134,"CHG_PCT_WTD")</f>
        <v>#NAME?</v>
      </c>
      <c r="FW134" s="15" t="e" cm="1">
        <f t="array" aca="1" ref="FW134" ca="1">_xll.BDP(C134,"CHG_PCT_MTD")</f>
        <v>#NAME?</v>
      </c>
      <c r="FX134" s="15" t="e" cm="1">
        <f t="array" aca="1" ref="FX134" ca="1">_xll.BDP(C134,"CHG_PCT_YTD")</f>
        <v>#NAME?</v>
      </c>
      <c r="FY134" s="15" t="e" cm="1">
        <f t="array" aca="1" ref="FY134" ca="1">_xll.BDP(C134,"CHG_PCT_1YR")</f>
        <v>#NAME?</v>
      </c>
      <c r="GA134" s="15" t="e">
        <f ca="1">_xll.BDP($C134,"BEST_NET_DEBT","best_fperiod_override=19Y")</f>
        <v>#NAME?</v>
      </c>
      <c r="GB134" s="15" t="e">
        <f ca="1">_xll.BDP($C134,"BEST_NET_DEBT","best_fperiod_override=20Y")</f>
        <v>#NAME?</v>
      </c>
      <c r="GC134" s="15" t="e">
        <f ca="1">_xll.BDP($C134,"BEST_NET_DEBT","best_fperiod_override=21Y")</f>
        <v>#NAME?</v>
      </c>
      <c r="GD134" s="15" t="e">
        <f ca="1">_xll.BDP($C134,"BEST_NET_DEBT","best_fperiod_override=22Y")</f>
        <v>#NAME?</v>
      </c>
      <c r="GE134" s="15" t="e">
        <f ca="1">_xll.BDP($C134,"BEST_NET_DEBT","best_fperiod_override=23Y")</f>
        <v>#NAME?</v>
      </c>
      <c r="GG134" s="15" t="e">
        <f t="shared" ca="1" si="342"/>
        <v>#NAME?</v>
      </c>
      <c r="GH134" s="15" t="e">
        <f t="shared" ca="1" si="343"/>
        <v>#NAME?</v>
      </c>
      <c r="GI134" s="15" t="e">
        <f t="shared" ca="1" si="344"/>
        <v>#NAME?</v>
      </c>
      <c r="GJ134" s="15" t="e">
        <f t="shared" ca="1" si="345"/>
        <v>#NAME?</v>
      </c>
      <c r="GK134" s="15" t="e">
        <f t="shared" ca="1" si="346"/>
        <v>#NAME?</v>
      </c>
      <c r="GM134" s="15" t="e" cm="1">
        <f t="array" aca="1" ref="GM134" ca="1">_xll.BDP(C134,"NET_DEBT_TO_EBITDA")</f>
        <v>#NAME?</v>
      </c>
      <c r="GN134" s="15" t="e" cm="1">
        <f t="array" aca="1" ref="GN134" ca="1">_xll.BDP(C134,"EBIT_TO_INT_EXP")</f>
        <v>#NAME?</v>
      </c>
      <c r="GO134" s="15" t="e" cm="1">
        <f t="array" aca="1" ref="GO134" ca="1">_xll.BDP(C134,"TOT_DEBT_TO_TOT_EQY")</f>
        <v>#NAME?</v>
      </c>
      <c r="GP134" s="15" t="e" cm="1">
        <f t="array" aca="1" ref="GP134" ca="1">_xll.BDP(C134,"TOT_DEBT_TO_TOT_ASSET")</f>
        <v>#NAME?</v>
      </c>
      <c r="GQ134" s="15" t="e" cm="1">
        <f t="array" aca="1" ref="GQ134" ca="1">_xll.BDP(C134,"ALTMAN_Z_SCORE")</f>
        <v>#NAME?</v>
      </c>
      <c r="GR134" s="15" t="e" cm="1">
        <f t="array" aca="1" ref="GR134" ca="1">_xll.BDP(C134,"CASH_%_CURRENT_MARKET_CAP")</f>
        <v>#NAME?</v>
      </c>
      <c r="GS134" s="15" t="e" cm="1">
        <f t="array" aca="1" ref="GS134" ca="1">_xll.BDP(C134,"CASH_TO_TOT_ASSET")</f>
        <v>#NAME?</v>
      </c>
      <c r="GU134" s="15" t="e" cm="1">
        <f t="array" aca="1" ref="GU134" ca="1">_xll.BDP(C134,"BOARD_SIZE")</f>
        <v>#NAME?</v>
      </c>
      <c r="GV134" s="15" t="e" cm="1">
        <f t="array" aca="1" ref="GV134" ca="1">_xll.BDP(C134,"PCT_INDEPENDENT_DIRECTORS")</f>
        <v>#NAME?</v>
      </c>
      <c r="GW134" s="15" t="e" cm="1">
        <f t="array" aca="1" ref="GW134" ca="1">_xll.BDP(C134,"BOARD_MEETING_ATTENDANCE_PCT")</f>
        <v>#NAME?</v>
      </c>
      <c r="GX134" s="15" t="e" cm="1">
        <f t="array" aca="1" ref="GX134" ca="1">_xll.BDP(C134,"BOARD_MEETINGS_PER_YR")</f>
        <v>#NAME?</v>
      </c>
      <c r="GY134" s="15" t="e" cm="1">
        <f t="array" aca="1" ref="GY134" ca="1">_xll.BDP(C134,"NUMBER_OF_WOMEN_ON_BOARD")</f>
        <v>#NAME?</v>
      </c>
      <c r="GZ134" s="15" t="e" cm="1">
        <f t="array" aca="1" ref="GZ134" ca="1">_xll.BDP(C134,"BOARD_AVERAGE_TENURE")</f>
        <v>#NAME?</v>
      </c>
      <c r="HA134" s="15" t="e" cm="1">
        <f t="array" aca="1" ref="HA134" ca="1">_xll.BDP(C134,"BOARD_AVERAGE_AGE")</f>
        <v>#NAME?</v>
      </c>
      <c r="HC134" s="15" t="e" cm="1">
        <f t="array" aca="1" ref="HC134" ca="1">_xll.BDP(C134,"TOT_COMP_AW_TO_CEO_&amp;_EQUIV")</f>
        <v>#NAME?</v>
      </c>
      <c r="HD134" s="15" t="e" cm="1">
        <f t="array" aca="1" ref="HD134" ca="1">_xll.BDP(C134,"TOT_COMPENSATION_AW_TO_EXECS")</f>
        <v>#NAME?</v>
      </c>
      <c r="HE134" s="15" t="e" cm="1">
        <f t="array" aca="1" ref="HE134" ca="1">_xll.BDP(C134,"CF_STOCK_BASED_COMPENSATION")</f>
        <v>#NAME?</v>
      </c>
      <c r="HF134" s="15" t="e" cm="1">
        <f t="array" aca="1" ref="HF134" ca="1">_xll.BDP(C134,"AVERAGE_BOD_TOTAL_COMPENSATION")</f>
        <v>#NAME?</v>
      </c>
      <c r="HH134" s="15" t="e" cm="1">
        <f t="array" aca="1" ref="HH134" ca="1">_xll.BDP(C134,"ISS_QUALITYSCORE")</f>
        <v>#NAME?</v>
      </c>
      <c r="HK134" s="15" t="e" cm="1">
        <f t="array" aca="1" ref="HK134" ca="1">_xll.BDP(C134,"EQY_SH_OUT")</f>
        <v>#NAME?</v>
      </c>
      <c r="HL134" s="15" t="e">
        <f t="shared" ca="1" si="347"/>
        <v>#NAME?</v>
      </c>
      <c r="HN134" s="15">
        <v>8.5</v>
      </c>
      <c r="HO134" s="15">
        <v>2</v>
      </c>
      <c r="HP134" s="39" t="e">
        <f t="shared" ca="1" si="348"/>
        <v>#NAME?</v>
      </c>
      <c r="HQ134" s="15" t="e">
        <f t="shared" ca="1" si="349"/>
        <v>#NAME?</v>
      </c>
      <c r="HS134" s="15" t="e">
        <f t="shared" ca="1" si="370"/>
        <v>#NAME?</v>
      </c>
      <c r="HU134" s="15" t="e">
        <f t="shared" ca="1" si="350"/>
        <v>#NAME?</v>
      </c>
      <c r="HW134" s="15" t="e">
        <f t="shared" ca="1" si="371"/>
        <v>#NAME?</v>
      </c>
      <c r="HY134" s="39" t="e">
        <f t="shared" ca="1" si="351"/>
        <v>#NAME?</v>
      </c>
      <c r="IA134" s="15" t="e">
        <f t="shared" ca="1" si="352"/>
        <v>#NAME?</v>
      </c>
      <c r="IB134" s="15" t="e">
        <f t="shared" ca="1" si="353"/>
        <v>#NAME?</v>
      </c>
      <c r="IC134" s="15" t="e">
        <f t="shared" ca="1" si="354"/>
        <v>#NAME?</v>
      </c>
      <c r="ID134" s="15" t="e">
        <f t="shared" ca="1" si="355"/>
        <v>#NAME?</v>
      </c>
      <c r="IE134" s="39" t="e">
        <f t="shared" ca="1" si="356"/>
        <v>#NAME?</v>
      </c>
      <c r="IF134" s="39" t="e">
        <f t="shared" si="357"/>
        <v>#VALUE!</v>
      </c>
      <c r="IG134" s="39" t="e">
        <f t="shared" ca="1" si="358"/>
        <v>#NAME?</v>
      </c>
      <c r="II134" s="15">
        <f t="shared" si="372"/>
        <v>115</v>
      </c>
    </row>
    <row r="135" spans="1:243">
      <c r="A135" s="15">
        <f t="shared" si="373"/>
        <v>115</v>
      </c>
      <c r="B135" s="15" t="s">
        <v>234</v>
      </c>
      <c r="C135" s="15" t="s">
        <v>598</v>
      </c>
      <c r="D135" s="15" t="s">
        <v>233</v>
      </c>
      <c r="E135" s="15" t="str">
        <f t="shared" si="306"/>
        <v>GSGI34</v>
      </c>
      <c r="F135" s="15">
        <f t="shared" si="307"/>
        <v>115</v>
      </c>
      <c r="G135" s="15" t="str">
        <f t="shared" si="308"/>
        <v>Goldman Sachs Group Inc/The</v>
      </c>
      <c r="H135" s="24">
        <v>4.0164100000000006E-3</v>
      </c>
      <c r="I135" s="15" t="e" cm="1">
        <f t="array" aca="1" ref="I135" ca="1">_xll.BDP(C135,"GICS_SECTOR_NAME")</f>
        <v>#NAME?</v>
      </c>
      <c r="J135" s="15" t="e">
        <f t="shared" ca="1" si="309"/>
        <v>#NAME?</v>
      </c>
      <c r="K135" s="46" t="e" cm="1">
        <f t="array" aca="1" ref="K135" ca="1">_xll.BDP(C135,"BEST_PE_RATIO")</f>
        <v>#NAME?</v>
      </c>
      <c r="L135" s="46" t="e" cm="1">
        <f t="array" aca="1" ref="L135" ca="1">_xll.BDP(C135,"px_last")</f>
        <v>#NAME?</v>
      </c>
      <c r="M135" s="15" t="e" cm="1">
        <f t="array" aca="1" ref="M135" ca="1">_xll.BDP(C135,"COUNTRY_FULL_NAME")</f>
        <v>#NAME?</v>
      </c>
      <c r="N135" s="15" t="e" cm="1">
        <f t="array" aca="1" ref="N135" ca="1">_xll.BDP(C135,"px_last")</f>
        <v>#NAME?</v>
      </c>
      <c r="O135" s="15" t="e" cm="1">
        <f t="array" aca="1" ref="O135" ca="1">_xll.BDP(C135,"CRNCY")</f>
        <v>#NAME?</v>
      </c>
      <c r="Q135" s="15" t="e" cm="1">
        <f t="array" aca="1" ref="Q135" ca="1">_xll.BDP(C135,"GICS_SECTOR_NAME")</f>
        <v>#NAME?</v>
      </c>
      <c r="R135" s="15" t="e" cm="1">
        <f t="array" aca="1" ref="R135" ca="1">_xll.BDP(C135,"GICS_INDUSTRY_NAME")</f>
        <v>#NAME?</v>
      </c>
      <c r="S135" s="15" t="e" cm="1">
        <f t="array" aca="1" ref="S135" ca="1">_xll.BDP(C135,"GICS_INDUSTRY_GROUP_NAME")</f>
        <v>#NAME?</v>
      </c>
      <c r="T135" s="15" t="e" cm="1">
        <f t="array" aca="1" ref="T135" ca="1">_xll.BDP(C135,"GICS_SUB_INDUSTRY_NAME")</f>
        <v>#NAME?</v>
      </c>
      <c r="U135" s="15" t="s">
        <v>1521</v>
      </c>
      <c r="V135" s="15">
        <f>_xll.BDH(C135,"SALES_REV_TURN","FY 2009","FY 2009","Currency=USD","Period=FY","BEST_FPERIOD_OVERRIDE=FY","FILING_STATUS=MR","SCALING_FORMAT=MLN","FA_ADJUSTED=Adjusted","Sort=A","Dates=H","DateFormat=P","Fill=—","Direction=H","UseDPDF=Y")</f>
        <v>51673</v>
      </c>
      <c r="W135" s="15">
        <f>_xll.BDH(C135,"SALES_REV_TURN","FY 2019","FY 2019","Currency=USD","Period=FY","BEST_FPERIOD_OVERRIDE=FY","FILING_STATUS=MR","SCALING_FORMAT=MLN","FA_ADJUSTED=Adjusted","Sort=A","Dates=H","DateFormat=P","Fill=—","Direction=H","UseDPDF=Y")</f>
        <v>53922</v>
      </c>
      <c r="X135" s="15">
        <f>_xll.BDH(C135,"SALES_REV_TURN","FY 2020","FY 2020","Currency=USD","Period=FY","BEST_FPERIOD_OVERRIDE=FY","FILING_STATUS=MR","SCALING_FORMAT=MLN","FA_ADJUSTED=Adjusted","Sort=A","Dates=H","DateFormat=P","Fill=—","Direction=H","UseDPDF=Y")</f>
        <v>53498</v>
      </c>
      <c r="Y135" s="15">
        <f>_xll.BDH(C135,"SALES_REV_TURN","FY 2021","FY 2021","Currency=USD","Period=FY","BEST_FPERIOD_OVERRIDE=FY","FILING_STATUS=MR","SCALING_FORMAT=MLN","FA_ADJUSTED=Adjusted","Sort=A","Dates=H","DateFormat=P","Fill=—","Direction=H","UseDPDF=Y")</f>
        <v>64989</v>
      </c>
      <c r="Z135" s="15">
        <f>_xll.BDH(C135,"SALES_REV_TURN","FY 2022","FY 2022","Currency=USD","Period=FY","BEST_FPERIOD_OVERRIDE=FY","FILING_STATUS=MR","SCALING_FORMAT=MLN","FA_ADJUSTED=Adjusted","Sort=A","Dates=H","DateFormat=P","Fill=—","Direction=H","UseDPDF=Y")</f>
        <v>68711</v>
      </c>
      <c r="AA135" s="15" t="e">
        <f ca="1">+_xll.BDP($C135,AA$15,"BEST_FPERIOD_OVERRIDE="&amp;AA$16)</f>
        <v>#NAME?</v>
      </c>
      <c r="AB135" s="15" t="e">
        <f ca="1">+_xll.BDP($C135,AB$15,"BEST_FPERIOD_OVERRIDE="&amp;AB$16)</f>
        <v>#NAME?</v>
      </c>
      <c r="AC135" s="15" t="e">
        <f ca="1">+_xll.BDP($C135,AC$15,"BEST_FPERIOD_OVERRIDE="&amp;AC$16)</f>
        <v>#NAME?</v>
      </c>
      <c r="AD135" s="15" t="e">
        <f ca="1">+_xll.BDP($C135,AD$15,"BEST_FPERIOD_OVERRIDE="&amp;AD$16)</f>
        <v>#NAME?</v>
      </c>
      <c r="AF135" s="25">
        <f t="shared" si="310"/>
        <v>-7.8632098215941637E-3</v>
      </c>
      <c r="AG135" s="25">
        <f t="shared" si="311"/>
        <v>0.21479307637668699</v>
      </c>
      <c r="AH135" s="25">
        <f t="shared" si="312"/>
        <v>5.7271230515933524E-2</v>
      </c>
      <c r="AI135" s="25" t="e">
        <f t="shared" ca="1" si="313"/>
        <v>#NAME?</v>
      </c>
      <c r="AJ135" s="25" t="e">
        <f t="shared" ca="1" si="314"/>
        <v>#NAME?</v>
      </c>
      <c r="AK135" s="25" t="e">
        <f t="shared" ca="1" si="315"/>
        <v>#NAME?</v>
      </c>
      <c r="AL135" s="25" t="e">
        <f t="shared" ca="1" si="359"/>
        <v>#NAME?</v>
      </c>
      <c r="AM135" s="25" t="e">
        <f t="shared" ca="1" si="316"/>
        <v>#NAME?</v>
      </c>
      <c r="AN135" s="25">
        <f t="shared" si="317"/>
        <v>4.2694036981645311E-3</v>
      </c>
      <c r="AP135" s="15">
        <f>_xll.BDH(C135,"EBITDA","FY 2009","FY 2009","Currency=USD","Period=FY","BEST_FPERIOD_OVERRIDE=FY","FILING_STATUS=MR","SCALING_FORMAT=MLN","FA_ADJUSTED=Adjusted","Sort=A","Dates=H","DateFormat=P","Fill=—","Direction=H","UseDPDF=Y")</f>
        <v>28426</v>
      </c>
      <c r="AQ135" s="15">
        <f>_xll.BDH(C135,"EBITDA","FY 2019","FY 2019","Currency=USD","Period=FY","BEST_FPERIOD_OVERRIDE=FY","FILING_STATUS=MR","SCALING_FORMAT=MLN","FA_ADJUSTED=Adjusted","Sort=A","Dates=H","DateFormat=P","Fill=—","Direction=H","UseDPDF=Y")</f>
        <v>31441</v>
      </c>
      <c r="AR135" s="15">
        <f>_xll.BDH(C135,"EBITDA","FY 2020","FY 2020","Currency=USD","Period=FY","BEST_FPERIOD_OVERRIDE=FY","FILING_STATUS=MR","SCALING_FORMAT=MLN","FA_ADJUSTED=Adjusted","Sort=A","Dates=H","DateFormat=P","Fill=—","Direction=H","UseDPDF=Y")</f>
        <v>27197</v>
      </c>
      <c r="AS135" s="15">
        <f>_xll.BDH(C135,"EBITDA","FY 2021","FY 2021","Currency=USD","Period=FY","BEST_FPERIOD_OVERRIDE=FY","FILING_STATUS=MR","SCALING_FORMAT=MLN","FA_ADJUSTED=Adjusted","Sort=A","Dates=H","DateFormat=P","Fill=—","Direction=H","UseDPDF=Y")</f>
        <v>35706</v>
      </c>
      <c r="AT135" s="15">
        <f>_xll.BDH(C135,"EBITDA","FY 2022","FY 2022","Currency=USD","Period=FY","BEST_FPERIOD_OVERRIDE=FY","FILING_STATUS=MR","SCALING_FORMAT=MLN","FA_ADJUSTED=Adjusted","Sort=A","Dates=H","DateFormat=P","Fill=—","Direction=H","UseDPDF=Y")</f>
        <v>38325</v>
      </c>
      <c r="AU135" s="15" t="e">
        <f ca="1">+_xll.BDP($C135,AU$15,"BEST_FPERIOD_OVERRIDE="&amp;AU$16)</f>
        <v>#NAME?</v>
      </c>
      <c r="AV135" s="15" t="e">
        <f ca="1">+_xll.BDP($C135,AV$15,"BEST_FPERIOD_OVERRIDE="&amp;AV$16)</f>
        <v>#NAME?</v>
      </c>
      <c r="AW135" s="15" t="e">
        <f ca="1">+_xll.BDP($C135,AW$15,"BEST_FPERIOD_OVERRIDE="&amp;AW$16)</f>
        <v>#NAME?</v>
      </c>
      <c r="AX135" s="15" t="e">
        <f ca="1">+_xll.BDP($C135,AX$15,"BEST_FPERIOD_OVERRIDE="&amp;AX$16)</f>
        <v>#NAME?</v>
      </c>
      <c r="AZ135" s="25">
        <f t="shared" si="318"/>
        <v>-0.1349829840017811</v>
      </c>
      <c r="BA135" s="25">
        <f t="shared" si="319"/>
        <v>0.31286538956502552</v>
      </c>
      <c r="BB135" s="25">
        <f t="shared" si="320"/>
        <v>7.334901697193752E-2</v>
      </c>
      <c r="BC135" s="25" t="e">
        <f t="shared" ca="1" si="321"/>
        <v>#NAME?</v>
      </c>
      <c r="BD135" s="25" t="e">
        <f t="shared" ca="1" si="322"/>
        <v>#NAME?</v>
      </c>
      <c r="BE135" s="25" t="e">
        <f t="shared" ca="1" si="323"/>
        <v>#NAME?</v>
      </c>
      <c r="BF135" s="25" t="e">
        <f t="shared" ca="1" si="360"/>
        <v>#NAME?</v>
      </c>
      <c r="BG135" s="25" t="e">
        <f t="shared" ca="1" si="324"/>
        <v>#NAME?</v>
      </c>
      <c r="BH135" s="25">
        <f t="shared" si="325"/>
        <v>1.0131838431959528E-2</v>
      </c>
      <c r="BJ135" s="25">
        <f t="shared" si="326"/>
        <v>0.58308297169986278</v>
      </c>
      <c r="BK135" s="25">
        <f t="shared" si="327"/>
        <v>0.50837414482784404</v>
      </c>
      <c r="BL135" s="25">
        <f t="shared" si="328"/>
        <v>0.54941605502469648</v>
      </c>
      <c r="BM135" s="25">
        <f t="shared" si="329"/>
        <v>0.55777095370464702</v>
      </c>
      <c r="BN135" s="25" t="e">
        <f t="shared" ca="1" si="330"/>
        <v>#NAME?</v>
      </c>
      <c r="BO135" s="25" t="e">
        <f t="shared" ca="1" si="331"/>
        <v>#NAME?</v>
      </c>
      <c r="BP135" s="25" t="e">
        <f t="shared" ca="1" si="331"/>
        <v>#NAME?</v>
      </c>
      <c r="BQ135" s="25" t="e">
        <f t="shared" ca="1" si="332"/>
        <v>#NAME?</v>
      </c>
      <c r="BR135" s="15">
        <f>_xll.BDH(C135,"EARN_FOR_COMMON","FY 2009","FY 2009","Currency=USD","Period=FY","BEST_FPERIOD_OVERRIDE=FY","FILING_STATUS=MR","SCALING_FORMAT=MLN","FA_ADJUSTED=Adjusted","Sort=A","Dates=H","DateFormat=P","Fill=—","Direction=H","UseDPDF=Y")</f>
        <v>12292.1</v>
      </c>
      <c r="BS135" s="15">
        <f>_xll.BDH(C135,"EARN_FOR_COMMON","FY 2019","FY 2019","Currency=USD","Period=FY","BEST_FPERIOD_OVERRIDE=FY","FILING_STATUS=MR","SCALING_FORMAT=MLN","FA_ADJUSTED=Adjusted","Sort=A","Dates=H","DateFormat=P","Fill=—","Direction=H","UseDPDF=Y")</f>
        <v>8876.6</v>
      </c>
      <c r="BT135" s="15">
        <f>_xll.BDH(C135,"EARN_FOR_COMMON","FY 2020","FY 2020","Currency=USD","Period=FY","BEST_FPERIOD_OVERRIDE=FY","FILING_STATUS=MR","SCALING_FORMAT=MLN","FA_ADJUSTED=Adjusted","Sort=A","Dates=H","DateFormat=P","Fill=—","Direction=H","UseDPDF=Y")</f>
        <v>11616.8</v>
      </c>
      <c r="BU135" s="15">
        <f>_xll.BDH(C135,"EARN_FOR_COMMON","FY 2021","FY 2021","Currency=USD","Period=FY","BEST_FPERIOD_OVERRIDE=FY","FILING_STATUS=MR","SCALING_FORMAT=MLN","FA_ADJUSTED=Adjusted","Sort=A","Dates=H","DateFormat=P","Fill=—","Direction=H","UseDPDF=Y")</f>
        <v>21572.86</v>
      </c>
      <c r="BV135" s="15">
        <f>_xll.BDH(C135,"EARN_FOR_COMMON","FY 2022","FY 2022","Currency=USD","Period=FY","BEST_FPERIOD_OVERRIDE=FY","FILING_STATUS=MR","SCALING_FORMAT=MLN","FA_ADJUSTED=Adjusted","Sort=A","Dates=H","DateFormat=P","Fill=—","Direction=H","UseDPDF=Y")</f>
        <v>11219.04</v>
      </c>
      <c r="BW135" s="15" t="e">
        <f ca="1">+_xll.BDP($C135,BW$15,"BEST_FPERIOD_OVERRIDE="&amp;BW$16)</f>
        <v>#NAME?</v>
      </c>
      <c r="BX135" s="15" t="e">
        <f ca="1">+_xll.BDP($C135,BX$15,"BEST_FPERIOD_OVERRIDE="&amp;BX$16)</f>
        <v>#NAME?</v>
      </c>
      <c r="BY135" s="15" t="e">
        <f ca="1">+_xll.BDP($C135,BY$15,"BEST_FPERIOD_OVERRIDE="&amp;BY$16)</f>
        <v>#NAME?</v>
      </c>
      <c r="BZ135" s="15" t="e">
        <f ca="1">+_xll.BDP($C135,BZ$15,"BEST_FPERIOD_OVERRIDE="&amp;BZ$16)</f>
        <v>#NAME?</v>
      </c>
      <c r="CB135" s="25">
        <f t="shared" si="333"/>
        <v>0.30869927675010689</v>
      </c>
      <c r="CC135" s="25">
        <f t="shared" si="334"/>
        <v>0.85703980442118333</v>
      </c>
      <c r="CD135" s="25">
        <f t="shared" si="335"/>
        <v>-0.47994656248638334</v>
      </c>
      <c r="CE135" s="25" t="e">
        <f t="shared" ca="1" si="336"/>
        <v>#NAME?</v>
      </c>
      <c r="CF135" s="25" t="e">
        <f t="shared" ca="1" si="337"/>
        <v>#NAME?</v>
      </c>
      <c r="CG135" s="25" t="e">
        <f t="shared" ca="1" si="338"/>
        <v>#NAME?</v>
      </c>
      <c r="CH135" s="25" t="e">
        <f t="shared" ca="1" si="361"/>
        <v>#NAME?</v>
      </c>
      <c r="CI135" s="25" t="e">
        <f t="shared" ca="1" si="339"/>
        <v>#NAME?</v>
      </c>
      <c r="CJ135" s="25">
        <f t="shared" si="340"/>
        <v>-3.2029645683364638E-2</v>
      </c>
      <c r="CM135" s="25">
        <f t="shared" si="362"/>
        <v>0.16461926486406292</v>
      </c>
      <c r="CN135" s="25">
        <f t="shared" si="363"/>
        <v>0.21714456615200567</v>
      </c>
      <c r="CO135" s="25">
        <f t="shared" si="364"/>
        <v>0.33194632937881796</v>
      </c>
      <c r="CP135" s="25">
        <f t="shared" si="365"/>
        <v>0.16327865989434007</v>
      </c>
      <c r="CQ135" s="25" t="e">
        <f t="shared" ca="1" si="366"/>
        <v>#NAME?</v>
      </c>
      <c r="CR135" s="25" t="e">
        <f t="shared" ca="1" si="367"/>
        <v>#NAME?</v>
      </c>
      <c r="CS135" s="25" t="e">
        <f t="shared" ca="1" si="368"/>
        <v>#NAME?</v>
      </c>
      <c r="CT135" s="15" t="e">
        <f t="shared" ca="1" si="369"/>
        <v>#NAME?</v>
      </c>
      <c r="CU135" s="25">
        <f>_xll.BDH($C135,"RETURN_ON_INV_CAPITAL","FY 2019","FY 2019","Currency=USD","Period=FY","BEST_FPERIOD_OVERRIDE=FY","FILING_STATUS=MR","FA_ADJUSTED=GAAP","Sort=A","Dates=H","DateFormat=P","Fill=—","Direction=H","UseDPDF=Y")/100</f>
        <v>1.7340999999999999E-2</v>
      </c>
      <c r="CV135" s="25">
        <f>_xll.BDH($C135,"RETURN_ON_INV_CAPITAL","FY 2020","FY 2020","Currency=USD","Period=FY","BEST_FPERIOD_OVERRIDE=FY","FILING_STATUS=MR","FA_ADJUSTED=GAAP","Sort=A","Dates=H","DateFormat=P","Fill=—","Direction=H","UseDPDF=Y")/100</f>
        <v>2.0913000000000001E-2</v>
      </c>
      <c r="CW135" s="25">
        <f>_xll.BDH($C135,"RETURN_ON_INV_CAPITAL","FY 2021","FY 2021","Currency=USD","Period=FY","BEST_FPERIOD_OVERRIDE=FY","FILING_STATUS=MR","FA_ADJUSTED=GAAP","Sort=A","Dates=H","DateFormat=P","Fill=—","Direction=H","UseDPDF=Y")/100</f>
        <v>3.1191E-2</v>
      </c>
      <c r="CX135" s="25">
        <f>_xll.BDH(C135,"RETURN_COM_EQY","FY 2022","FY 2022","Currency=USD","Period=FY","BEST_FPERIOD_OVERRIDE=FY","FILING_STATUS=MR","FA_ADJUSTED=GAAP","Sort=A","Dates=H","DateFormat=P","Fill=—","Direction=H","UseDPDF=Y")/100</f>
        <v>0.104653</v>
      </c>
      <c r="CZ135" s="15">
        <f>_xll.BDH($C135,"RETURN_COM_EQY","FY 2019","FY 2019","Currency=USD","Period=FY","BEST_FPERIOD_OVERRIDE=FY","FILING_STATUS=MR","FA_ADJUSTED=GAAP","Sort=A","Dates=H","DateFormat=P","Fill=—","Direction=H","UseDPDF=Y")/100</f>
        <v>9.9933999999999995E-2</v>
      </c>
      <c r="DA135" s="15">
        <f>_xll.BDH($C135,"RETURN_COM_EQY","FY 2020","FY 2020","Currency=USD","Period=FY","BEST_FPERIOD_OVERRIDE=FY","FILING_STATUS=MR","FA_ADJUSTED=GAAP","Sort=A","Dates=H","DateFormat=P","Fill=—","Direction=H","UseDPDF=Y")/100</f>
        <v>0.108858</v>
      </c>
      <c r="DB135" s="15">
        <f>_xll.BDH($C135,"RETURN_COM_EQY","FY 2021","FY 2021","Currency=USD","Period=FY","BEST_FPERIOD_OVERRIDE=FY","FILING_STATUS=MR","FA_ADJUSTED=GAAP","Sort=A","Dates=H","DateFormat=P","Fill=—","Direction=H","UseDPDF=Y")/100</f>
        <v>0.22996200000000003</v>
      </c>
      <c r="DC135" s="25">
        <f>_xll.BDH(C135,"RETURN_COM_EQY","FY 2022","FY 2022","Currency=USD","Period=FY","BEST_FPERIOD_OVERRIDE=FY","FILING_STATUS=MR","FA_ADJUSTED=GAAP","Sort=A","Dates=H","DateFormat=P","Fill=—","Direction=H","UseDPDF=Y")</f>
        <v>10.465299999999999</v>
      </c>
      <c r="DD135" s="15" t="e">
        <f ca="1">(_xll.BDP(C135,"BEST_ROE","best_fperiod_override=23Y"))/100</f>
        <v>#NAME?</v>
      </c>
      <c r="DF135" s="25" t="e">
        <f ca="1">(_xll.BDP($C135,"BEST_DIV_YLD","best_fperiod_override=19Y"))/100</f>
        <v>#NAME?</v>
      </c>
      <c r="DG135" s="25" t="e">
        <f ca="1">(_xll.BDP($C135,"BEST_DIV_YLD","best_fperiod_override=20Y"))/100</f>
        <v>#NAME?</v>
      </c>
      <c r="DH135" s="25" t="e">
        <f ca="1">(_xll.BDP($C135,"BEST_DIV_YLD","best_fperiod_override=21Y"))/100</f>
        <v>#NAME?</v>
      </c>
      <c r="DI135" s="25" t="e">
        <f ca="1">(_xll.BDP($C135,"BEST_DIV_YLD","best_fperiod_override=22Y"))/100</f>
        <v>#NAME?</v>
      </c>
      <c r="DJ135" s="25" t="e">
        <f ca="1">(_xll.BDP($C135,"BEST_DIV_YLD","best_fperiod_override=23Y"))/100</f>
        <v>#NAME?</v>
      </c>
      <c r="DL135" s="48" t="e" cm="1">
        <f t="array" aca="1" ref="DL135" ca="1">_xll.BDP($C135,$DL$12)/1000</f>
        <v>#NAME?</v>
      </c>
      <c r="DM135" s="48" t="e" cm="1">
        <f t="array" aca="1" ref="DM135" ca="1">_xll.BDP($C135,$DL$13)*1000</f>
        <v>#NAME?</v>
      </c>
      <c r="DN135" s="48" t="e">
        <f t="shared" ca="1" si="341"/>
        <v>#NAME?</v>
      </c>
      <c r="DO135" s="48" t="e" cm="1">
        <f t="array" aca="1" ref="DO135" ca="1">_xll.BDP($C135,$DL$15)*1000</f>
        <v>#NAME?</v>
      </c>
      <c r="DQ135" s="15" t="e" cm="1">
        <f t="array" aca="1" ref="DQ135" ca="1">_xll.BDP(C135,"WACC")</f>
        <v>#NAME?</v>
      </c>
      <c r="DR135" s="15" t="e" cm="1">
        <f t="array" aca="1" ref="DR135" ca="1">_xll.BDP(C135,"WACC_COST_EQUITY")</f>
        <v>#NAME?</v>
      </c>
      <c r="DS135" s="15" t="e" cm="1">
        <f t="array" aca="1" ref="DS135" ca="1">_xll.BDP(C135,"WACC_COST_EQUITY")</f>
        <v>#NAME?</v>
      </c>
      <c r="DU135" s="15" t="e" cm="1">
        <f t="array" aca="1" ref="DU135" ca="1">_xll.BDP(C135,"BEST_PE_RATIO")</f>
        <v>#NAME?</v>
      </c>
      <c r="DV135" s="15" t="e" cm="1">
        <f t="array" aca="1" ref="DV135" ca="1">_xll.BDP(C135,"FIVE_YR_AVG_PRICE_EARNINGS")</f>
        <v>#NAME?</v>
      </c>
      <c r="DW135" s="15" t="e" cm="1">
        <f t="array" aca="1" ref="DW135" ca="1">_xll.BDP(C135,"10_YEAR_MOVING_AVERAGE_PE")</f>
        <v>#NAME?</v>
      </c>
      <c r="DY135" s="15" t="e" cm="1">
        <f t="array" aca="1" ref="DY135" ca="1">_xll.BDP(C135,"BEST_CUR_EV_TO_EBITDA")</f>
        <v>#NAME?</v>
      </c>
      <c r="DZ135" s="15" t="e" cm="1">
        <f t="array" aca="1" ref="DZ135" ca="1">_xll.BDP(C135,"FIVE_YEAR_AVG_EV_TO_T12_EBITDA")</f>
        <v>#NAME?</v>
      </c>
      <c r="EB135" s="15" t="e" cm="1">
        <f t="array" aca="1" ref="EB135" ca="1">_xll.BDP(C135,"BEST_PX_BPS_RATIO")</f>
        <v>#NAME?</v>
      </c>
      <c r="EC135" s="15" t="e" cm="1">
        <f t="array" aca="1" ref="EC135" ca="1">_xll.BDP(C135,"FIVE_YEAR_AVG_PRICE_BOOK")</f>
        <v>#NAME?</v>
      </c>
      <c r="ED135" s="15" t="e" cm="1">
        <f t="array" aca="1" ref="ED135" ca="1">_xll.BDP(C135,"EV_TO_T12M_SALES")</f>
        <v>#NAME?</v>
      </c>
      <c r="EE135" s="15" t="e" cm="1">
        <f t="array" aca="1" ref="EE135" ca="1">_xll.BDP(C135,"AVERAGE_EV_TO_T12M_SALES")</f>
        <v>#NAME?</v>
      </c>
      <c r="EF135" s="15" t="e">
        <f ca="1">_xll.BDP(C135,"BEST_CURRENT_EV_BEST_SALES","best_fperiod_override=23Y")</f>
        <v>#NAME?</v>
      </c>
      <c r="EH135" s="15" t="e" cm="1">
        <f t="array" aca="1" ref="EH135" ca="1">_xll.BDP(C135,"CF_FREE_CASH_FLOW")</f>
        <v>#NAME?</v>
      </c>
      <c r="EI135" s="15" t="e" cm="1">
        <f t="array" aca="1" ref="EI135" ca="1">_xll.BDP(C135,"FREE_CASH_FLOW_YIELD")/100</f>
        <v>#NAME?</v>
      </c>
      <c r="EJ135" s="15" t="e" cm="1">
        <f t="array" aca="1" ref="EJ135" ca="1">_xll.BDP(C135,"TRAIL_12M_FREE_CASH_FLOW_PER_SH")</f>
        <v>#NAME?</v>
      </c>
      <c r="EL135" s="15" t="e" cm="1">
        <f t="array" aca="1" ref="EL135" ca="1">_xll.BDP(C135,"CF_CASH_FROM_OPER")</f>
        <v>#NAME?</v>
      </c>
      <c r="EM135" s="15" t="e" cm="1">
        <f t="array" aca="1" ref="EM135" ca="1">_xll.BDP(C135,"CF_CASH_FROM_INV_ACT")</f>
        <v>#NAME?</v>
      </c>
      <c r="EN135" s="15" t="e" cm="1">
        <f t="array" aca="1" ref="EN135" ca="1">_xll.BDP(C135,"CF_CASH_FROM_FNC_ACT")</f>
        <v>#NAME?</v>
      </c>
      <c r="EP135" s="15" t="e" cm="1">
        <f t="array" aca="1" ref="EP135" ca="1">_xll.BDP(C135,"TOT_ANALYST_REC")</f>
        <v>#NAME?</v>
      </c>
      <c r="EQ135" s="15" t="e" cm="1">
        <f t="array" aca="1" ref="EQ135" ca="1">_xll.BDP(C135,"TOT_BUY_REC")</f>
        <v>#NAME?</v>
      </c>
      <c r="ER135" s="15" t="e" cm="1">
        <f t="array" aca="1" ref="ER135" ca="1">_xll.BDP(C135,"TOT_HOLD_REC")</f>
        <v>#NAME?</v>
      </c>
      <c r="ES135" s="15" t="e" cm="1">
        <f t="array" aca="1" ref="ES135" ca="1">_xll.BDP(C135,"TOT_SELL_REC")</f>
        <v>#NAME?</v>
      </c>
      <c r="ET135" s="15" t="e" cm="1">
        <f t="array" aca="1" ref="ET135" ca="1">_xll.BDP(C135,"EQY_REC_CONS")</f>
        <v>#NAME?</v>
      </c>
      <c r="EV135" s="15" t="e" cm="1">
        <f t="array" aca="1" ref="EV135" ca="1">_xll.BDP(C135,"BEST_TARGET_HI")</f>
        <v>#NAME?</v>
      </c>
      <c r="EW135" s="15" t="e" cm="1">
        <f t="array" aca="1" ref="EW135" ca="1">_xll.BDP(C135,"BEST_TARGET_LO")</f>
        <v>#NAME?</v>
      </c>
      <c r="EX135" s="15" t="e" cm="1">
        <f t="array" aca="1" ref="EX135" ca="1">_xll.BDP(C135,"BEST_TARGET_MEDIAN")</f>
        <v>#NAME?</v>
      </c>
      <c r="EZ135" s="15" t="e" cm="1">
        <f t="array" aca="1" ref="EZ135" ca="1">_xll.BDP(C135,"BEST_TARGET_1WK_CHG")</f>
        <v>#NAME?</v>
      </c>
      <c r="FA135" s="15" t="e" cm="1">
        <f t="array" aca="1" ref="FA135" ca="1">_xll.BDP(C135,"BEST_TARGET_4WK_CHG")</f>
        <v>#NAME?</v>
      </c>
      <c r="FB135" s="15" t="e" cm="1">
        <f t="array" aca="1" ref="FB135" ca="1">_xll.BDP(C135,"BEST_TARGET_3MO_CHG")</f>
        <v>#NAME?</v>
      </c>
      <c r="FC135" s="15" t="e" cm="1">
        <f t="array" aca="1" ref="FC135" ca="1">_xll.BDP(C135,"BEST_TARGET_6MO_CHG")</f>
        <v>#NAME?</v>
      </c>
      <c r="FE135" s="15" t="e" cm="1">
        <f t="array" aca="1" ref="FE135" ca="1">_xll.BDP(C135,"ANNOUNCEMENT_DT")</f>
        <v>#NAME?</v>
      </c>
      <c r="FF135" s="15" t="e" cm="1">
        <f t="array" aca="1" ref="FF135" ca="1">_xll.BDP(C135,"EXPECTED_REPORT_DT")</f>
        <v>#NAME?</v>
      </c>
      <c r="FG135" s="15" t="e" cm="1">
        <f t="array" aca="1" ref="FG135" ca="1">_xll.BDP(C135,"EARNINGS_RELATED_IMPLIED_MOVE")</f>
        <v>#NAME?</v>
      </c>
      <c r="FI135" s="15" t="e" cm="1">
        <f t="array" aca="1" ref="FI135" ca="1">_xll.BDP(C135,"SALES_SURPRISE_LAST_QTR")</f>
        <v>#NAME?</v>
      </c>
      <c r="FJ135" s="15" t="e" cm="1">
        <f t="array" aca="1" ref="FJ135" ca="1">_xll.BDP(C135,"EPS_SURPRISE_LAST_QTR")</f>
        <v>#NAME?</v>
      </c>
      <c r="FL135" s="15" t="e">
        <f ca="1">(_xll.BDP(C135,"VOLUME_AVG_5D"))/1000</f>
        <v>#NAME?</v>
      </c>
      <c r="FM135" s="15" t="e">
        <f ca="1">(_xll.BDP(C135,"VOLUME_AVG_3M"))/1000</f>
        <v>#NAME?</v>
      </c>
      <c r="FN135" s="15" t="e">
        <f ca="1">(_xll.BDP(C135,"VOLUME_AVG_6M"))/1000</f>
        <v>#NAME?</v>
      </c>
      <c r="FP135" s="15" t="e" cm="1">
        <f t="array" aca="1" ref="FP135" ca="1">_xll.BDP(C135,"CIE_DES")</f>
        <v>#NAME?</v>
      </c>
      <c r="FQ135" s="15" t="s">
        <v>960</v>
      </c>
      <c r="FS135" s="15" t="e" cm="1">
        <f t="array" aca="1" ref="FS135" ca="1">_xll.BDP(C135,"HIGH_52WEEK")</f>
        <v>#NAME?</v>
      </c>
      <c r="FT135" s="15" t="e" cm="1">
        <f t="array" aca="1" ref="FT135" ca="1">_xll.BDP(C135,"LOW_52WEEK")</f>
        <v>#NAME?</v>
      </c>
      <c r="FV135" s="15" t="e" cm="1">
        <f t="array" aca="1" ref="FV135" ca="1">_xll.BDP(C135,"CHG_PCT_WTD")</f>
        <v>#NAME?</v>
      </c>
      <c r="FW135" s="15" t="e" cm="1">
        <f t="array" aca="1" ref="FW135" ca="1">_xll.BDP(C135,"CHG_PCT_MTD")</f>
        <v>#NAME?</v>
      </c>
      <c r="FX135" s="15" t="e" cm="1">
        <f t="array" aca="1" ref="FX135" ca="1">_xll.BDP(C135,"CHG_PCT_YTD")</f>
        <v>#NAME?</v>
      </c>
      <c r="FY135" s="15" t="e" cm="1">
        <f t="array" aca="1" ref="FY135" ca="1">_xll.BDP(C135,"CHG_PCT_1YR")</f>
        <v>#NAME?</v>
      </c>
      <c r="GA135" s="15" t="e">
        <f ca="1">_xll.BDP($C135,"BEST_NET_DEBT","best_fperiod_override=19Y")</f>
        <v>#NAME?</v>
      </c>
      <c r="GB135" s="15" t="e">
        <f ca="1">_xll.BDP($C135,"BEST_NET_DEBT","best_fperiod_override=20Y")</f>
        <v>#NAME?</v>
      </c>
      <c r="GC135" s="15" t="e">
        <f ca="1">_xll.BDP($C135,"BEST_NET_DEBT","best_fperiod_override=21Y")</f>
        <v>#NAME?</v>
      </c>
      <c r="GD135" s="15" t="e">
        <f ca="1">_xll.BDP($C135,"BEST_NET_DEBT","best_fperiod_override=22Y")</f>
        <v>#NAME?</v>
      </c>
      <c r="GE135" s="15" t="e">
        <f ca="1">_xll.BDP($C135,"BEST_NET_DEBT","best_fperiod_override=23Y")</f>
        <v>#NAME?</v>
      </c>
      <c r="GG135" s="15" t="e">
        <f t="shared" ca="1" si="342"/>
        <v>#NAME?</v>
      </c>
      <c r="GH135" s="15" t="e">
        <f t="shared" ca="1" si="343"/>
        <v>#NAME?</v>
      </c>
      <c r="GI135" s="15" t="e">
        <f t="shared" ca="1" si="344"/>
        <v>#NAME?</v>
      </c>
      <c r="GJ135" s="15" t="e">
        <f t="shared" ca="1" si="345"/>
        <v>#NAME?</v>
      </c>
      <c r="GK135" s="15" t="e">
        <f t="shared" ca="1" si="346"/>
        <v>#NAME?</v>
      </c>
      <c r="GM135" s="15" t="e" cm="1">
        <f t="array" aca="1" ref="GM135" ca="1">_xll.BDP(C135,"NET_DEBT_TO_EBITDA")</f>
        <v>#NAME?</v>
      </c>
      <c r="GN135" s="15" t="e" cm="1">
        <f t="array" aca="1" ref="GN135" ca="1">_xll.BDP(C135,"EBIT_TO_INT_EXP")</f>
        <v>#NAME?</v>
      </c>
      <c r="GO135" s="15" t="e" cm="1">
        <f t="array" aca="1" ref="GO135" ca="1">_xll.BDP(C135,"TOT_DEBT_TO_TOT_EQY")</f>
        <v>#NAME?</v>
      </c>
      <c r="GP135" s="15" t="e" cm="1">
        <f t="array" aca="1" ref="GP135" ca="1">_xll.BDP(C135,"TOT_DEBT_TO_TOT_ASSET")</f>
        <v>#NAME?</v>
      </c>
      <c r="GQ135" s="15" t="e" cm="1">
        <f t="array" aca="1" ref="GQ135" ca="1">_xll.BDP(C135,"ALTMAN_Z_SCORE")</f>
        <v>#NAME?</v>
      </c>
      <c r="GR135" s="15" t="e" cm="1">
        <f t="array" aca="1" ref="GR135" ca="1">_xll.BDP(C135,"CASH_%_CURRENT_MARKET_CAP")</f>
        <v>#NAME?</v>
      </c>
      <c r="GS135" s="15" t="e" cm="1">
        <f t="array" aca="1" ref="GS135" ca="1">_xll.BDP(C135,"CASH_TO_TOT_ASSET")</f>
        <v>#NAME?</v>
      </c>
      <c r="GU135" s="15" t="e" cm="1">
        <f t="array" aca="1" ref="GU135" ca="1">_xll.BDP(C135,"BOARD_SIZE")</f>
        <v>#NAME?</v>
      </c>
      <c r="GV135" s="15" t="e" cm="1">
        <f t="array" aca="1" ref="GV135" ca="1">_xll.BDP(C135,"PCT_INDEPENDENT_DIRECTORS")</f>
        <v>#NAME?</v>
      </c>
      <c r="GW135" s="15" t="e" cm="1">
        <f t="array" aca="1" ref="GW135" ca="1">_xll.BDP(C135,"BOARD_MEETING_ATTENDANCE_PCT")</f>
        <v>#NAME?</v>
      </c>
      <c r="GX135" s="15" t="e" cm="1">
        <f t="array" aca="1" ref="GX135" ca="1">_xll.BDP(C135,"BOARD_MEETINGS_PER_YR")</f>
        <v>#NAME?</v>
      </c>
      <c r="GY135" s="15" t="e" cm="1">
        <f t="array" aca="1" ref="GY135" ca="1">_xll.BDP(C135,"NUMBER_OF_WOMEN_ON_BOARD")</f>
        <v>#NAME?</v>
      </c>
      <c r="GZ135" s="15" t="e" cm="1">
        <f t="array" aca="1" ref="GZ135" ca="1">_xll.BDP(C135,"BOARD_AVERAGE_TENURE")</f>
        <v>#NAME?</v>
      </c>
      <c r="HA135" s="15" t="e" cm="1">
        <f t="array" aca="1" ref="HA135" ca="1">_xll.BDP(C135,"BOARD_AVERAGE_AGE")</f>
        <v>#NAME?</v>
      </c>
      <c r="HC135" s="15" t="e" cm="1">
        <f t="array" aca="1" ref="HC135" ca="1">_xll.BDP(C135,"TOT_COMP_AW_TO_CEO_&amp;_EQUIV")</f>
        <v>#NAME?</v>
      </c>
      <c r="HD135" s="15" t="e" cm="1">
        <f t="array" aca="1" ref="HD135" ca="1">_xll.BDP(C135,"TOT_COMPENSATION_AW_TO_EXECS")</f>
        <v>#NAME?</v>
      </c>
      <c r="HE135" s="15" t="e" cm="1">
        <f t="array" aca="1" ref="HE135" ca="1">_xll.BDP(C135,"CF_STOCK_BASED_COMPENSATION")</f>
        <v>#NAME?</v>
      </c>
      <c r="HF135" s="15" t="e" cm="1">
        <f t="array" aca="1" ref="HF135" ca="1">_xll.BDP(C135,"AVERAGE_BOD_TOTAL_COMPENSATION")</f>
        <v>#NAME?</v>
      </c>
      <c r="HH135" s="15" t="e" cm="1">
        <f t="array" aca="1" ref="HH135" ca="1">_xll.BDP(C135,"ISS_QUALITYSCORE")</f>
        <v>#NAME?</v>
      </c>
      <c r="HK135" s="15" t="e" cm="1">
        <f t="array" aca="1" ref="HK135" ca="1">_xll.BDP(C135,"EQY_SH_OUT")</f>
        <v>#NAME?</v>
      </c>
      <c r="HL135" s="15" t="e">
        <f t="shared" ca="1" si="347"/>
        <v>#NAME?</v>
      </c>
      <c r="HN135" s="15">
        <v>8.5</v>
      </c>
      <c r="HO135" s="15">
        <v>2</v>
      </c>
      <c r="HP135" s="39" t="e">
        <f t="shared" ca="1" si="348"/>
        <v>#NAME?</v>
      </c>
      <c r="HQ135" s="15" t="e">
        <f t="shared" ca="1" si="349"/>
        <v>#NAME?</v>
      </c>
      <c r="HS135" s="15" t="e">
        <f t="shared" ca="1" si="370"/>
        <v>#NAME?</v>
      </c>
      <c r="HU135" s="15" t="e">
        <f t="shared" ca="1" si="350"/>
        <v>#NAME?</v>
      </c>
      <c r="HW135" s="15" t="e">
        <f t="shared" ca="1" si="371"/>
        <v>#NAME?</v>
      </c>
      <c r="HY135" s="39" t="e">
        <f t="shared" ca="1" si="351"/>
        <v>#NAME?</v>
      </c>
      <c r="IA135" s="15" t="e">
        <f t="shared" ca="1" si="352"/>
        <v>#NAME?</v>
      </c>
      <c r="IB135" s="15" t="e">
        <f t="shared" ca="1" si="353"/>
        <v>#NAME?</v>
      </c>
      <c r="IC135" s="15" t="e">
        <f t="shared" ca="1" si="354"/>
        <v>#NAME?</v>
      </c>
      <c r="ID135" s="15" t="e">
        <f t="shared" ca="1" si="355"/>
        <v>#NAME?</v>
      </c>
      <c r="IE135" s="39" t="e">
        <f t="shared" ca="1" si="356"/>
        <v>#NAME?</v>
      </c>
      <c r="IF135" s="39">
        <f t="shared" si="357"/>
        <v>-3.2029645683364638</v>
      </c>
      <c r="IG135" s="39" t="e">
        <f t="shared" ca="1" si="358"/>
        <v>#NAME?</v>
      </c>
      <c r="II135" s="15">
        <f t="shared" si="372"/>
        <v>116</v>
      </c>
    </row>
    <row r="136" spans="1:243">
      <c r="A136" s="15">
        <f t="shared" si="373"/>
        <v>116</v>
      </c>
      <c r="B136" s="15" t="s">
        <v>236</v>
      </c>
      <c r="C136" s="15" t="s">
        <v>599</v>
      </c>
      <c r="D136" s="15" t="s">
        <v>235</v>
      </c>
      <c r="E136" s="15" t="str">
        <f t="shared" si="306"/>
        <v>H1CA34</v>
      </c>
      <c r="F136" s="15">
        <f t="shared" si="307"/>
        <v>116</v>
      </c>
      <c r="G136" s="15" t="str">
        <f t="shared" si="308"/>
        <v>HCA Healthcare Inc</v>
      </c>
      <c r="H136" s="24">
        <v>2.15036E-3</v>
      </c>
      <c r="I136" s="15" t="e" cm="1">
        <f t="array" aca="1" ref="I136" ca="1">_xll.BDP(C136,"GICS_SECTOR_NAME")</f>
        <v>#NAME?</v>
      </c>
      <c r="J136" s="15" t="e">
        <f t="shared" ca="1" si="309"/>
        <v>#NAME?</v>
      </c>
      <c r="K136" s="46" t="e" cm="1">
        <f t="array" aca="1" ref="K136" ca="1">_xll.BDP(C136,"BEST_PE_RATIO")</f>
        <v>#NAME?</v>
      </c>
      <c r="L136" s="46" t="e" cm="1">
        <f t="array" aca="1" ref="L136" ca="1">_xll.BDP(C136,"px_last")</f>
        <v>#NAME?</v>
      </c>
      <c r="M136" s="15" t="e" cm="1">
        <f t="array" aca="1" ref="M136" ca="1">_xll.BDP(C136,"COUNTRY_FULL_NAME")</f>
        <v>#NAME?</v>
      </c>
      <c r="N136" s="15" t="e" cm="1">
        <f t="array" aca="1" ref="N136" ca="1">_xll.BDP(C136,"px_last")</f>
        <v>#NAME?</v>
      </c>
      <c r="O136" s="15" t="e" cm="1">
        <f t="array" aca="1" ref="O136" ca="1">_xll.BDP(C136,"CRNCY")</f>
        <v>#NAME?</v>
      </c>
      <c r="Q136" s="15" t="e" cm="1">
        <f t="array" aca="1" ref="Q136" ca="1">_xll.BDP(C136,"GICS_SECTOR_NAME")</f>
        <v>#NAME?</v>
      </c>
      <c r="R136" s="15" t="e" cm="1">
        <f t="array" aca="1" ref="R136" ca="1">_xll.BDP(C136,"GICS_INDUSTRY_NAME")</f>
        <v>#NAME?</v>
      </c>
      <c r="S136" s="15" t="e" cm="1">
        <f t="array" aca="1" ref="S136" ca="1">_xll.BDP(C136,"GICS_INDUSTRY_GROUP_NAME")</f>
        <v>#NAME?</v>
      </c>
      <c r="T136" s="15" t="e" cm="1">
        <f t="array" aca="1" ref="T136" ca="1">_xll.BDP(C136,"GICS_SUB_INDUSTRY_NAME")</f>
        <v>#NAME?</v>
      </c>
      <c r="U136" s="15" t="s">
        <v>1521</v>
      </c>
      <c r="V136" s="15">
        <f>_xll.BDH(C136,"SALES_REV_TURN","FY 2009","FY 2009","Currency=USD","Period=FY","BEST_FPERIOD_OVERRIDE=FY","FILING_STATUS=MR","SCALING_FORMAT=MLN","FA_ADJUSTED=Adjusted","Sort=A","Dates=H","DateFormat=P","Fill=—","Direction=H","UseDPDF=Y")</f>
        <v>26776</v>
      </c>
      <c r="W136" s="15">
        <f>_xll.BDH(C136,"SALES_REV_TURN","FY 2019","FY 2019","Currency=USD","Period=FY","BEST_FPERIOD_OVERRIDE=FY","FILING_STATUS=MR","SCALING_FORMAT=MLN","FA_ADJUSTED=Adjusted","Sort=A","Dates=H","DateFormat=P","Fill=—","Direction=H","UseDPDF=Y")</f>
        <v>51336</v>
      </c>
      <c r="X136" s="15">
        <f>_xll.BDH(C136,"SALES_REV_TURN","FY 2020","FY 2020","Currency=USD","Period=FY","BEST_FPERIOD_OVERRIDE=FY","FILING_STATUS=MR","SCALING_FORMAT=MLN","FA_ADJUSTED=Adjusted","Sort=A","Dates=H","DateFormat=P","Fill=—","Direction=H","UseDPDF=Y")</f>
        <v>51533</v>
      </c>
      <c r="Y136" s="15">
        <f>_xll.BDH(C136,"SALES_REV_TURN","FY 2021","FY 2021","Currency=USD","Period=FY","BEST_FPERIOD_OVERRIDE=FY","FILING_STATUS=MR","SCALING_FORMAT=MLN","FA_ADJUSTED=Adjusted","Sort=A","Dates=H","DateFormat=P","Fill=—","Direction=H","UseDPDF=Y")</f>
        <v>58752</v>
      </c>
      <c r="Z136" s="15">
        <f>_xll.BDH(C136,"SALES_REV_TURN","FY 2022","FY 2022","Currency=USD","Period=FY","BEST_FPERIOD_OVERRIDE=FY","FILING_STATUS=MR","SCALING_FORMAT=MLN","FA_ADJUSTED=Adjusted","Sort=A","Dates=H","DateFormat=P","Fill=—","Direction=H","UseDPDF=Y")</f>
        <v>60233</v>
      </c>
      <c r="AA136" s="15" t="e">
        <f ca="1">+_xll.BDP($C136,AA$15,"BEST_FPERIOD_OVERRIDE="&amp;AA$16)</f>
        <v>#NAME?</v>
      </c>
      <c r="AB136" s="15" t="e">
        <f ca="1">+_xll.BDP($C136,AB$15,"BEST_FPERIOD_OVERRIDE="&amp;AB$16)</f>
        <v>#NAME?</v>
      </c>
      <c r="AC136" s="15" t="e">
        <f ca="1">+_xll.BDP($C136,AC$15,"BEST_FPERIOD_OVERRIDE="&amp;AC$16)</f>
        <v>#NAME?</v>
      </c>
      <c r="AD136" s="15" t="e">
        <f ca="1">+_xll.BDP($C136,AD$15,"BEST_FPERIOD_OVERRIDE="&amp;AD$16)</f>
        <v>#NAME?</v>
      </c>
      <c r="AF136" s="25">
        <f t="shared" si="310"/>
        <v>3.8374629889357248E-3</v>
      </c>
      <c r="AG136" s="25">
        <f t="shared" si="311"/>
        <v>0.14008499408146236</v>
      </c>
      <c r="AH136" s="25">
        <f t="shared" si="312"/>
        <v>2.5207652505446543E-2</v>
      </c>
      <c r="AI136" s="25" t="e">
        <f t="shared" ca="1" si="313"/>
        <v>#NAME?</v>
      </c>
      <c r="AJ136" s="25" t="e">
        <f t="shared" ca="1" si="314"/>
        <v>#NAME?</v>
      </c>
      <c r="AK136" s="25" t="e">
        <f t="shared" ca="1" si="315"/>
        <v>#NAME?</v>
      </c>
      <c r="AL136" s="25" t="e">
        <f t="shared" ca="1" si="359"/>
        <v>#NAME?</v>
      </c>
      <c r="AM136" s="25" t="e">
        <f t="shared" ca="1" si="316"/>
        <v>#NAME?</v>
      </c>
      <c r="AN136" s="25">
        <f t="shared" si="317"/>
        <v>6.7253610510706219E-2</v>
      </c>
      <c r="AP136" s="15">
        <f>_xll.BDH(C136,"EBITDA","FY 2009","FY 2009","Currency=USD","Period=FY","BEST_FPERIOD_OVERRIDE=FY","FILING_STATUS=MR","SCALING_FORMAT=MLN","FA_ADJUSTED=Adjusted","Sort=A","Dates=H","DateFormat=P","Fill=—","Direction=H","UseDPDF=Y")</f>
        <v>5226</v>
      </c>
      <c r="AQ136" s="15">
        <f>_xll.BDH(C136,"EBITDA","FY 2019","FY 2019","Currency=USD","Period=FY","BEST_FPERIOD_OVERRIDE=FY","FILING_STATUS=MR","SCALING_FORMAT=MLN","FA_ADJUSTED=Adjusted","Sort=A","Dates=H","DateFormat=P","Fill=—","Direction=H","UseDPDF=Y")</f>
        <v>10369</v>
      </c>
      <c r="AR136" s="15">
        <f>_xll.BDH(C136,"EBITDA","FY 2020","FY 2020","Currency=USD","Period=FY","BEST_FPERIOD_OVERRIDE=FY","FILING_STATUS=MR","SCALING_FORMAT=MLN","FA_ADJUSTED=Adjusted","Sort=A","Dates=H","DateFormat=P","Fill=—","Direction=H","UseDPDF=Y")</f>
        <v>10430</v>
      </c>
      <c r="AS136" s="15">
        <f>_xll.BDH(C136,"EBITDA","FY 2021","FY 2021","Currency=USD","Period=FY","BEST_FPERIOD_OVERRIDE=FY","FILING_STATUS=MR","SCALING_FORMAT=MLN","FA_ADJUSTED=Adjusted","Sort=A","Dates=H","DateFormat=P","Fill=—","Direction=H","UseDPDF=Y")</f>
        <v>13009</v>
      </c>
      <c r="AT136" s="15">
        <f>_xll.BDH(C136,"EBITDA","FY 2022","FY 2022","Currency=USD","Period=FY","BEST_FPERIOD_OVERRIDE=FY","FILING_STATUS=MR","SCALING_FORMAT=MLN","FA_ADJUSTED=Adjusted","Sort=A","Dates=H","DateFormat=P","Fill=—","Direction=H","UseDPDF=Y")</f>
        <v>12506</v>
      </c>
      <c r="AU136" s="15" t="e">
        <f ca="1">+_xll.BDP($C136,AU$15,"BEST_FPERIOD_OVERRIDE="&amp;AU$16)</f>
        <v>#NAME?</v>
      </c>
      <c r="AV136" s="15" t="e">
        <f ca="1">+_xll.BDP($C136,AV$15,"BEST_FPERIOD_OVERRIDE="&amp;AV$16)</f>
        <v>#NAME?</v>
      </c>
      <c r="AW136" s="15" t="e">
        <f ca="1">+_xll.BDP($C136,AW$15,"BEST_FPERIOD_OVERRIDE="&amp;AW$16)</f>
        <v>#NAME?</v>
      </c>
      <c r="AX136" s="15" t="e">
        <f ca="1">+_xll.BDP($C136,AX$15,"BEST_FPERIOD_OVERRIDE="&amp;AX$16)</f>
        <v>#NAME?</v>
      </c>
      <c r="AZ136" s="25">
        <f t="shared" si="318"/>
        <v>5.8829202430321637E-3</v>
      </c>
      <c r="BA136" s="25">
        <f t="shared" si="319"/>
        <v>0.24726749760306799</v>
      </c>
      <c r="BB136" s="25">
        <f t="shared" si="320"/>
        <v>-3.8665539242063174E-2</v>
      </c>
      <c r="BC136" s="25" t="e">
        <f t="shared" ca="1" si="321"/>
        <v>#NAME?</v>
      </c>
      <c r="BD136" s="25" t="e">
        <f t="shared" ca="1" si="322"/>
        <v>#NAME?</v>
      </c>
      <c r="BE136" s="25" t="e">
        <f t="shared" ca="1" si="323"/>
        <v>#NAME?</v>
      </c>
      <c r="BF136" s="25" t="e">
        <f t="shared" ca="1" si="360"/>
        <v>#NAME?</v>
      </c>
      <c r="BG136" s="25" t="e">
        <f t="shared" ca="1" si="324"/>
        <v>#NAME?</v>
      </c>
      <c r="BH136" s="25">
        <f t="shared" si="325"/>
        <v>7.0919303599553452E-2</v>
      </c>
      <c r="BJ136" s="25">
        <f t="shared" si="326"/>
        <v>0.20198301386940939</v>
      </c>
      <c r="BK136" s="25">
        <f t="shared" si="327"/>
        <v>0.2023945821124328</v>
      </c>
      <c r="BL136" s="25">
        <f t="shared" si="328"/>
        <v>0.2214222494553377</v>
      </c>
      <c r="BM136" s="25">
        <f t="shared" si="329"/>
        <v>0.20762704829578471</v>
      </c>
      <c r="BN136" s="25" t="e">
        <f t="shared" ca="1" si="330"/>
        <v>#NAME?</v>
      </c>
      <c r="BO136" s="25" t="e">
        <f t="shared" ca="1" si="331"/>
        <v>#NAME?</v>
      </c>
      <c r="BP136" s="25" t="e">
        <f t="shared" ca="1" si="331"/>
        <v>#NAME?</v>
      </c>
      <c r="BQ136" s="25" t="e">
        <f t="shared" ca="1" si="332"/>
        <v>#NAME?</v>
      </c>
      <c r="BR136" s="15">
        <f>_xll.BDH(C136,"EARN_FOR_COMMON","FY 2009","FY 2009","Currency=USD","Period=FY","BEST_FPERIOD_OVERRIDE=FY","FILING_STATUS=MR","SCALING_FORMAT=MLN","FA_ADJUSTED=Adjusted","Sort=A","Dates=H","DateFormat=P","Fill=—","Direction=H","UseDPDF=Y")</f>
        <v>1097</v>
      </c>
      <c r="BS136" s="15">
        <f>_xll.BDH(C136,"EARN_FOR_COMMON","FY 2019","FY 2019","Currency=USD","Period=FY","BEST_FPERIOD_OVERRIDE=FY","FILING_STATUS=MR","SCALING_FORMAT=MLN","FA_ADJUSTED=Adjusted","Sort=A","Dates=H","DateFormat=P","Fill=—","Direction=H","UseDPDF=Y")</f>
        <v>3654</v>
      </c>
      <c r="BT136" s="15">
        <f>_xll.BDH(C136,"EARN_FOR_COMMON","FY 2020","FY 2020","Currency=USD","Period=FY","BEST_FPERIOD_OVERRIDE=FY","FILING_STATUS=MR","SCALING_FORMAT=MLN","FA_ADJUSTED=Adjusted","Sort=A","Dates=H","DateFormat=P","Fill=—","Direction=H","UseDPDF=Y")</f>
        <v>3990</v>
      </c>
      <c r="BU136" s="15">
        <f>_xll.BDH(C136,"EARN_FOR_COMMON","FY 2021","FY 2021","Currency=USD","Period=FY","BEST_FPERIOD_OVERRIDE=FY","FILING_STATUS=MR","SCALING_FORMAT=MLN","FA_ADJUSTED=Adjusted","Sort=A","Dates=H","DateFormat=P","Fill=—","Direction=H","UseDPDF=Y")</f>
        <v>5751</v>
      </c>
      <c r="BV136" s="15">
        <f>_xll.BDH(C136,"EARN_FOR_COMMON","FY 2022","FY 2022","Currency=USD","Period=FY","BEST_FPERIOD_OVERRIDE=FY","FILING_STATUS=MR","SCALING_FORMAT=MLN","FA_ADJUSTED=Adjusted","Sort=A","Dates=H","DateFormat=P","Fill=—","Direction=H","UseDPDF=Y")</f>
        <v>4976</v>
      </c>
      <c r="BW136" s="15" t="e">
        <f ca="1">+_xll.BDP($C136,BW$15,"BEST_FPERIOD_OVERRIDE="&amp;BW$16)</f>
        <v>#NAME?</v>
      </c>
      <c r="BX136" s="15" t="e">
        <f ca="1">+_xll.BDP($C136,BX$15,"BEST_FPERIOD_OVERRIDE="&amp;BX$16)</f>
        <v>#NAME?</v>
      </c>
      <c r="BY136" s="15" t="e">
        <f ca="1">+_xll.BDP($C136,BY$15,"BEST_FPERIOD_OVERRIDE="&amp;BY$16)</f>
        <v>#NAME?</v>
      </c>
      <c r="BZ136" s="15" t="e">
        <f ca="1">+_xll.BDP($C136,BZ$15,"BEST_FPERIOD_OVERRIDE="&amp;BZ$16)</f>
        <v>#NAME?</v>
      </c>
      <c r="CB136" s="25">
        <f t="shared" si="333"/>
        <v>9.1954022988505857E-2</v>
      </c>
      <c r="CC136" s="25">
        <f t="shared" si="334"/>
        <v>0.44135338345864672</v>
      </c>
      <c r="CD136" s="25">
        <f t="shared" si="335"/>
        <v>-0.13475917231785772</v>
      </c>
      <c r="CE136" s="25" t="e">
        <f t="shared" ca="1" si="336"/>
        <v>#NAME?</v>
      </c>
      <c r="CF136" s="25" t="e">
        <f t="shared" ca="1" si="337"/>
        <v>#NAME?</v>
      </c>
      <c r="CG136" s="25" t="e">
        <f t="shared" ca="1" si="338"/>
        <v>#NAME?</v>
      </c>
      <c r="CH136" s="25" t="e">
        <f t="shared" ca="1" si="361"/>
        <v>#NAME?</v>
      </c>
      <c r="CI136" s="25" t="e">
        <f t="shared" ca="1" si="339"/>
        <v>#NAME?</v>
      </c>
      <c r="CJ136" s="25">
        <f t="shared" si="340"/>
        <v>0.12786258930820371</v>
      </c>
      <c r="CM136" s="25">
        <f t="shared" si="362"/>
        <v>7.1178120617110804E-2</v>
      </c>
      <c r="CN136" s="25">
        <f t="shared" si="363"/>
        <v>7.7426115304756182E-2</v>
      </c>
      <c r="CO136" s="25">
        <f t="shared" si="364"/>
        <v>9.7886029411764705E-2</v>
      </c>
      <c r="CP136" s="25">
        <f t="shared" si="365"/>
        <v>8.261252137532582E-2</v>
      </c>
      <c r="CQ136" s="25" t="e">
        <f t="shared" ca="1" si="366"/>
        <v>#NAME?</v>
      </c>
      <c r="CR136" s="25" t="e">
        <f t="shared" ca="1" si="367"/>
        <v>#NAME?</v>
      </c>
      <c r="CS136" s="25" t="e">
        <f t="shared" ca="1" si="368"/>
        <v>#NAME?</v>
      </c>
      <c r="CT136" s="15" t="e">
        <f t="shared" ca="1" si="369"/>
        <v>#NAME?</v>
      </c>
      <c r="CU136" s="25">
        <f>_xll.BDH($C136,"RETURN_ON_INV_CAPITAL","FY 2019","FY 2019","Currency=USD","Period=FY","BEST_FPERIOD_OVERRIDE=FY","FILING_STATUS=MR","FA_ADJUSTED=GAAP","Sort=A","Dates=H","DateFormat=P","Fill=—","Direction=H","UseDPDF=Y")/100</f>
        <v>0.17768499999999998</v>
      </c>
      <c r="CV136" s="25">
        <f>_xll.BDH($C136,"RETURN_ON_INV_CAPITAL","FY 2020","FY 2020","Currency=USD","Period=FY","BEST_FPERIOD_OVERRIDE=FY","FILING_STATUS=MR","FA_ADJUSTED=GAAP","Sort=A","Dates=H","DateFormat=P","Fill=—","Direction=H","UseDPDF=Y")/100</f>
        <v>0.16468099999999999</v>
      </c>
      <c r="CW136" s="25">
        <f>_xll.BDH($C136,"RETURN_ON_INV_CAPITAL","FY 2021","FY 2021","Currency=USD","Period=FY","BEST_FPERIOD_OVERRIDE=FY","FILING_STATUS=MR","FA_ADJUSTED=GAAP","Sort=A","Dates=H","DateFormat=P","Fill=—","Direction=H","UseDPDF=Y")/100</f>
        <v>0.202071</v>
      </c>
      <c r="CX136" s="25" t="e">
        <f>_xll.BDH(C136,"RETURN_COM_EQY","FY 2022","FY 2022","Currency=USD","Period=FY","BEST_FPERIOD_OVERRIDE=FY","FILING_STATUS=MR","FA_ADJUSTED=GAAP","Sort=A","Dates=H","DateFormat=P","Fill=—","Direction=H","UseDPDF=Y")/100</f>
        <v>#VALUE!</v>
      </c>
      <c r="CZ136" s="15" t="e">
        <f>_xll.BDH($C136,"RETURN_COM_EQY","FY 2019","FY 2019","Currency=USD","Period=FY","BEST_FPERIOD_OVERRIDE=FY","FILING_STATUS=MR","FA_ADJUSTED=GAAP","Sort=A","Dates=H","DateFormat=P","Fill=—","Direction=H","UseDPDF=Y")/100</f>
        <v>#VALUE!</v>
      </c>
      <c r="DA136" s="15" t="e">
        <f>_xll.BDH($C136,"RETURN_COM_EQY","FY 2020","FY 2020","Currency=USD","Period=FY","BEST_FPERIOD_OVERRIDE=FY","FILING_STATUS=MR","FA_ADJUSTED=GAAP","Sort=A","Dates=H","DateFormat=P","Fill=—","Direction=H","UseDPDF=Y")/100</f>
        <v>#VALUE!</v>
      </c>
      <c r="DB136" s="15" t="e">
        <f>_xll.BDH($C136,"RETURN_COM_EQY","FY 2021","FY 2021","Currency=USD","Period=FY","BEST_FPERIOD_OVERRIDE=FY","FILING_STATUS=MR","FA_ADJUSTED=GAAP","Sort=A","Dates=H","DateFormat=P","Fill=—","Direction=H","UseDPDF=Y")/100</f>
        <v>#VALUE!</v>
      </c>
      <c r="DC136" s="25" t="str">
        <f>_xll.BDH(C136,"RETURN_COM_EQY","FY 2022","FY 2022","Currency=USD","Period=FY","BEST_FPERIOD_OVERRIDE=FY","FILING_STATUS=MR","FA_ADJUSTED=GAAP","Sort=A","Dates=H","DateFormat=P","Fill=—","Direction=H","UseDPDF=Y")</f>
        <v>—</v>
      </c>
      <c r="DD136" s="15" t="e">
        <f ca="1">(_xll.BDP(C136,"BEST_ROE","best_fperiod_override=23Y"))/100</f>
        <v>#NAME?</v>
      </c>
      <c r="DF136" s="25" t="e">
        <f ca="1">(_xll.BDP($C136,"BEST_DIV_YLD","best_fperiod_override=19Y"))/100</f>
        <v>#NAME?</v>
      </c>
      <c r="DG136" s="25" t="e">
        <f ca="1">(_xll.BDP($C136,"BEST_DIV_YLD","best_fperiod_override=20Y"))/100</f>
        <v>#NAME?</v>
      </c>
      <c r="DH136" s="25" t="e">
        <f ca="1">(_xll.BDP($C136,"BEST_DIV_YLD","best_fperiod_override=21Y"))/100</f>
        <v>#NAME?</v>
      </c>
      <c r="DI136" s="25" t="e">
        <f ca="1">(_xll.BDP($C136,"BEST_DIV_YLD","best_fperiod_override=22Y"))/100</f>
        <v>#NAME?</v>
      </c>
      <c r="DJ136" s="25" t="e">
        <f ca="1">(_xll.BDP($C136,"BEST_DIV_YLD","best_fperiod_override=23Y"))/100</f>
        <v>#NAME?</v>
      </c>
      <c r="DL136" s="48" t="e" cm="1">
        <f t="array" aca="1" ref="DL136" ca="1">_xll.BDP($C136,$DL$12)/1000</f>
        <v>#NAME?</v>
      </c>
      <c r="DM136" s="48" t="e" cm="1">
        <f t="array" aca="1" ref="DM136" ca="1">_xll.BDP($C136,$DL$13)*1000</f>
        <v>#NAME?</v>
      </c>
      <c r="DN136" s="48" t="e">
        <f t="shared" ca="1" si="341"/>
        <v>#NAME?</v>
      </c>
      <c r="DO136" s="48" t="e" cm="1">
        <f t="array" aca="1" ref="DO136" ca="1">_xll.BDP($C136,$DL$15)*1000</f>
        <v>#NAME?</v>
      </c>
      <c r="DQ136" s="15" t="e" cm="1">
        <f t="array" aca="1" ref="DQ136" ca="1">_xll.BDP(C136,"WACC")</f>
        <v>#NAME?</v>
      </c>
      <c r="DR136" s="15" t="e" cm="1">
        <f t="array" aca="1" ref="DR136" ca="1">_xll.BDP(C136,"WACC_COST_EQUITY")</f>
        <v>#NAME?</v>
      </c>
      <c r="DS136" s="15" t="e" cm="1">
        <f t="array" aca="1" ref="DS136" ca="1">_xll.BDP(C136,"WACC_COST_EQUITY")</f>
        <v>#NAME?</v>
      </c>
      <c r="DU136" s="15" t="e" cm="1">
        <f t="array" aca="1" ref="DU136" ca="1">_xll.BDP(C136,"BEST_PE_RATIO")</f>
        <v>#NAME?</v>
      </c>
      <c r="DV136" s="15" t="e" cm="1">
        <f t="array" aca="1" ref="DV136" ca="1">_xll.BDP(C136,"FIVE_YR_AVG_PRICE_EARNINGS")</f>
        <v>#NAME?</v>
      </c>
      <c r="DW136" s="15" t="e" cm="1">
        <f t="array" aca="1" ref="DW136" ca="1">_xll.BDP(C136,"10_YEAR_MOVING_AVERAGE_PE")</f>
        <v>#NAME?</v>
      </c>
      <c r="DY136" s="15" t="e" cm="1">
        <f t="array" aca="1" ref="DY136" ca="1">_xll.BDP(C136,"BEST_CUR_EV_TO_EBITDA")</f>
        <v>#NAME?</v>
      </c>
      <c r="DZ136" s="15" t="e" cm="1">
        <f t="array" aca="1" ref="DZ136" ca="1">_xll.BDP(C136,"FIVE_YEAR_AVG_EV_TO_T12_EBITDA")</f>
        <v>#NAME?</v>
      </c>
      <c r="EB136" s="15" t="e" cm="1">
        <f t="array" aca="1" ref="EB136" ca="1">_xll.BDP(C136,"BEST_PX_BPS_RATIO")</f>
        <v>#NAME?</v>
      </c>
      <c r="EC136" s="15" t="e" cm="1">
        <f t="array" aca="1" ref="EC136" ca="1">_xll.BDP(C136,"FIVE_YEAR_AVG_PRICE_BOOK")</f>
        <v>#NAME?</v>
      </c>
      <c r="ED136" s="15" t="e" cm="1">
        <f t="array" aca="1" ref="ED136" ca="1">_xll.BDP(C136,"EV_TO_T12M_SALES")</f>
        <v>#NAME?</v>
      </c>
      <c r="EE136" s="15" t="e" cm="1">
        <f t="array" aca="1" ref="EE136" ca="1">_xll.BDP(C136,"AVERAGE_EV_TO_T12M_SALES")</f>
        <v>#NAME?</v>
      </c>
      <c r="EF136" s="15" t="e">
        <f ca="1">_xll.BDP(C136,"BEST_CURRENT_EV_BEST_SALES","best_fperiod_override=23Y")</f>
        <v>#NAME?</v>
      </c>
      <c r="EH136" s="15" t="e" cm="1">
        <f t="array" aca="1" ref="EH136" ca="1">_xll.BDP(C136,"CF_FREE_CASH_FLOW")</f>
        <v>#NAME?</v>
      </c>
      <c r="EI136" s="15" t="e" cm="1">
        <f t="array" aca="1" ref="EI136" ca="1">_xll.BDP(C136,"FREE_CASH_FLOW_YIELD")/100</f>
        <v>#NAME?</v>
      </c>
      <c r="EJ136" s="15" t="e" cm="1">
        <f t="array" aca="1" ref="EJ136" ca="1">_xll.BDP(C136,"TRAIL_12M_FREE_CASH_FLOW_PER_SH")</f>
        <v>#NAME?</v>
      </c>
      <c r="EL136" s="15" t="e" cm="1">
        <f t="array" aca="1" ref="EL136" ca="1">_xll.BDP(C136,"CF_CASH_FROM_OPER")</f>
        <v>#NAME?</v>
      </c>
      <c r="EM136" s="15" t="e" cm="1">
        <f t="array" aca="1" ref="EM136" ca="1">_xll.BDP(C136,"CF_CASH_FROM_INV_ACT")</f>
        <v>#NAME?</v>
      </c>
      <c r="EN136" s="15" t="e" cm="1">
        <f t="array" aca="1" ref="EN136" ca="1">_xll.BDP(C136,"CF_CASH_FROM_FNC_ACT")</f>
        <v>#NAME?</v>
      </c>
      <c r="EP136" s="15" t="e" cm="1">
        <f t="array" aca="1" ref="EP136" ca="1">_xll.BDP(C136,"TOT_ANALYST_REC")</f>
        <v>#NAME?</v>
      </c>
      <c r="EQ136" s="15" t="e" cm="1">
        <f t="array" aca="1" ref="EQ136" ca="1">_xll.BDP(C136,"TOT_BUY_REC")</f>
        <v>#NAME?</v>
      </c>
      <c r="ER136" s="15" t="e" cm="1">
        <f t="array" aca="1" ref="ER136" ca="1">_xll.BDP(C136,"TOT_HOLD_REC")</f>
        <v>#NAME?</v>
      </c>
      <c r="ES136" s="15" t="e" cm="1">
        <f t="array" aca="1" ref="ES136" ca="1">_xll.BDP(C136,"TOT_SELL_REC")</f>
        <v>#NAME?</v>
      </c>
      <c r="ET136" s="15" t="e" cm="1">
        <f t="array" aca="1" ref="ET136" ca="1">_xll.BDP(C136,"EQY_REC_CONS")</f>
        <v>#NAME?</v>
      </c>
      <c r="EV136" s="15" t="e" cm="1">
        <f t="array" aca="1" ref="EV136" ca="1">_xll.BDP(C136,"BEST_TARGET_HI")</f>
        <v>#NAME?</v>
      </c>
      <c r="EW136" s="15" t="e" cm="1">
        <f t="array" aca="1" ref="EW136" ca="1">_xll.BDP(C136,"BEST_TARGET_LO")</f>
        <v>#NAME?</v>
      </c>
      <c r="EX136" s="15" t="e" cm="1">
        <f t="array" aca="1" ref="EX136" ca="1">_xll.BDP(C136,"BEST_TARGET_MEDIAN")</f>
        <v>#NAME?</v>
      </c>
      <c r="EZ136" s="15" t="e" cm="1">
        <f t="array" aca="1" ref="EZ136" ca="1">_xll.BDP(C136,"BEST_TARGET_1WK_CHG")</f>
        <v>#NAME?</v>
      </c>
      <c r="FA136" s="15" t="e" cm="1">
        <f t="array" aca="1" ref="FA136" ca="1">_xll.BDP(C136,"BEST_TARGET_4WK_CHG")</f>
        <v>#NAME?</v>
      </c>
      <c r="FB136" s="15" t="e" cm="1">
        <f t="array" aca="1" ref="FB136" ca="1">_xll.BDP(C136,"BEST_TARGET_3MO_CHG")</f>
        <v>#NAME?</v>
      </c>
      <c r="FC136" s="15" t="e" cm="1">
        <f t="array" aca="1" ref="FC136" ca="1">_xll.BDP(C136,"BEST_TARGET_6MO_CHG")</f>
        <v>#NAME?</v>
      </c>
      <c r="FE136" s="15" t="e" cm="1">
        <f t="array" aca="1" ref="FE136" ca="1">_xll.BDP(C136,"ANNOUNCEMENT_DT")</f>
        <v>#NAME?</v>
      </c>
      <c r="FF136" s="15" t="e" cm="1">
        <f t="array" aca="1" ref="FF136" ca="1">_xll.BDP(C136,"EXPECTED_REPORT_DT")</f>
        <v>#NAME?</v>
      </c>
      <c r="FG136" s="15" t="e" cm="1">
        <f t="array" aca="1" ref="FG136" ca="1">_xll.BDP(C136,"EARNINGS_RELATED_IMPLIED_MOVE")</f>
        <v>#NAME?</v>
      </c>
      <c r="FI136" s="15" t="e" cm="1">
        <f t="array" aca="1" ref="FI136" ca="1">_xll.BDP(C136,"SALES_SURPRISE_LAST_QTR")</f>
        <v>#NAME?</v>
      </c>
      <c r="FJ136" s="15" t="e" cm="1">
        <f t="array" aca="1" ref="FJ136" ca="1">_xll.BDP(C136,"EPS_SURPRISE_LAST_QTR")</f>
        <v>#NAME?</v>
      </c>
      <c r="FL136" s="15" t="e">
        <f ca="1">(_xll.BDP(C136,"VOLUME_AVG_5D"))/1000</f>
        <v>#NAME?</v>
      </c>
      <c r="FM136" s="15" t="e">
        <f ca="1">(_xll.BDP(C136,"VOLUME_AVG_3M"))/1000</f>
        <v>#NAME?</v>
      </c>
      <c r="FN136" s="15" t="e">
        <f ca="1">(_xll.BDP(C136,"VOLUME_AVG_6M"))/1000</f>
        <v>#NAME?</v>
      </c>
      <c r="FP136" s="15" t="e" cm="1">
        <f t="array" aca="1" ref="FP136" ca="1">_xll.BDP(C136,"CIE_DES")</f>
        <v>#NAME?</v>
      </c>
      <c r="FQ136" s="15" t="s">
        <v>961</v>
      </c>
      <c r="FS136" s="15" t="e" cm="1">
        <f t="array" aca="1" ref="FS136" ca="1">_xll.BDP(C136,"HIGH_52WEEK")</f>
        <v>#NAME?</v>
      </c>
      <c r="FT136" s="15" t="e" cm="1">
        <f t="array" aca="1" ref="FT136" ca="1">_xll.BDP(C136,"LOW_52WEEK")</f>
        <v>#NAME?</v>
      </c>
      <c r="FV136" s="15" t="e" cm="1">
        <f t="array" aca="1" ref="FV136" ca="1">_xll.BDP(C136,"CHG_PCT_WTD")</f>
        <v>#NAME?</v>
      </c>
      <c r="FW136" s="15" t="e" cm="1">
        <f t="array" aca="1" ref="FW136" ca="1">_xll.BDP(C136,"CHG_PCT_MTD")</f>
        <v>#NAME?</v>
      </c>
      <c r="FX136" s="15" t="e" cm="1">
        <f t="array" aca="1" ref="FX136" ca="1">_xll.BDP(C136,"CHG_PCT_YTD")</f>
        <v>#NAME?</v>
      </c>
      <c r="FY136" s="15" t="e" cm="1">
        <f t="array" aca="1" ref="FY136" ca="1">_xll.BDP(C136,"CHG_PCT_1YR")</f>
        <v>#NAME?</v>
      </c>
      <c r="GA136" s="15" t="e">
        <f ca="1">_xll.BDP($C136,"BEST_NET_DEBT","best_fperiod_override=19Y")</f>
        <v>#NAME?</v>
      </c>
      <c r="GB136" s="15" t="e">
        <f ca="1">_xll.BDP($C136,"BEST_NET_DEBT","best_fperiod_override=20Y")</f>
        <v>#NAME?</v>
      </c>
      <c r="GC136" s="15" t="e">
        <f ca="1">_xll.BDP($C136,"BEST_NET_DEBT","best_fperiod_override=21Y")</f>
        <v>#NAME?</v>
      </c>
      <c r="GD136" s="15" t="e">
        <f ca="1">_xll.BDP($C136,"BEST_NET_DEBT","best_fperiod_override=22Y")</f>
        <v>#NAME?</v>
      </c>
      <c r="GE136" s="15" t="e">
        <f ca="1">_xll.BDP($C136,"BEST_NET_DEBT","best_fperiod_override=23Y")</f>
        <v>#NAME?</v>
      </c>
      <c r="GG136" s="15" t="e">
        <f t="shared" ca="1" si="342"/>
        <v>#NAME?</v>
      </c>
      <c r="GH136" s="15" t="e">
        <f t="shared" ca="1" si="343"/>
        <v>#NAME?</v>
      </c>
      <c r="GI136" s="15" t="e">
        <f t="shared" ca="1" si="344"/>
        <v>#NAME?</v>
      </c>
      <c r="GJ136" s="15" t="e">
        <f t="shared" ca="1" si="345"/>
        <v>#NAME?</v>
      </c>
      <c r="GK136" s="15" t="e">
        <f t="shared" ca="1" si="346"/>
        <v>#NAME?</v>
      </c>
      <c r="GM136" s="15" t="e" cm="1">
        <f t="array" aca="1" ref="GM136" ca="1">_xll.BDP(C136,"NET_DEBT_TO_EBITDA")</f>
        <v>#NAME?</v>
      </c>
      <c r="GN136" s="15" t="e" cm="1">
        <f t="array" aca="1" ref="GN136" ca="1">_xll.BDP(C136,"EBIT_TO_INT_EXP")</f>
        <v>#NAME?</v>
      </c>
      <c r="GO136" s="15" t="e" cm="1">
        <f t="array" aca="1" ref="GO136" ca="1">_xll.BDP(C136,"TOT_DEBT_TO_TOT_EQY")</f>
        <v>#NAME?</v>
      </c>
      <c r="GP136" s="15" t="e" cm="1">
        <f t="array" aca="1" ref="GP136" ca="1">_xll.BDP(C136,"TOT_DEBT_TO_TOT_ASSET")</f>
        <v>#NAME?</v>
      </c>
      <c r="GQ136" s="15" t="e" cm="1">
        <f t="array" aca="1" ref="GQ136" ca="1">_xll.BDP(C136,"ALTMAN_Z_SCORE")</f>
        <v>#NAME?</v>
      </c>
      <c r="GR136" s="15" t="e" cm="1">
        <f t="array" aca="1" ref="GR136" ca="1">_xll.BDP(C136,"CASH_%_CURRENT_MARKET_CAP")</f>
        <v>#NAME?</v>
      </c>
      <c r="GS136" s="15" t="e" cm="1">
        <f t="array" aca="1" ref="GS136" ca="1">_xll.BDP(C136,"CASH_TO_TOT_ASSET")</f>
        <v>#NAME?</v>
      </c>
      <c r="GU136" s="15" t="e" cm="1">
        <f t="array" aca="1" ref="GU136" ca="1">_xll.BDP(C136,"BOARD_SIZE")</f>
        <v>#NAME?</v>
      </c>
      <c r="GV136" s="15" t="e" cm="1">
        <f t="array" aca="1" ref="GV136" ca="1">_xll.BDP(C136,"PCT_INDEPENDENT_DIRECTORS")</f>
        <v>#NAME?</v>
      </c>
      <c r="GW136" s="15" t="e" cm="1">
        <f t="array" aca="1" ref="GW136" ca="1">_xll.BDP(C136,"BOARD_MEETING_ATTENDANCE_PCT")</f>
        <v>#NAME?</v>
      </c>
      <c r="GX136" s="15" t="e" cm="1">
        <f t="array" aca="1" ref="GX136" ca="1">_xll.BDP(C136,"BOARD_MEETINGS_PER_YR")</f>
        <v>#NAME?</v>
      </c>
      <c r="GY136" s="15" t="e" cm="1">
        <f t="array" aca="1" ref="GY136" ca="1">_xll.BDP(C136,"NUMBER_OF_WOMEN_ON_BOARD")</f>
        <v>#NAME?</v>
      </c>
      <c r="GZ136" s="15" t="e" cm="1">
        <f t="array" aca="1" ref="GZ136" ca="1">_xll.BDP(C136,"BOARD_AVERAGE_TENURE")</f>
        <v>#NAME?</v>
      </c>
      <c r="HA136" s="15" t="e" cm="1">
        <f t="array" aca="1" ref="HA136" ca="1">_xll.BDP(C136,"BOARD_AVERAGE_AGE")</f>
        <v>#NAME?</v>
      </c>
      <c r="HC136" s="15" t="e" cm="1">
        <f t="array" aca="1" ref="HC136" ca="1">_xll.BDP(C136,"TOT_COMP_AW_TO_CEO_&amp;_EQUIV")</f>
        <v>#NAME?</v>
      </c>
      <c r="HD136" s="15" t="e" cm="1">
        <f t="array" aca="1" ref="HD136" ca="1">_xll.BDP(C136,"TOT_COMPENSATION_AW_TO_EXECS")</f>
        <v>#NAME?</v>
      </c>
      <c r="HE136" s="15" t="e" cm="1">
        <f t="array" aca="1" ref="HE136" ca="1">_xll.BDP(C136,"CF_STOCK_BASED_COMPENSATION")</f>
        <v>#NAME?</v>
      </c>
      <c r="HF136" s="15" t="e" cm="1">
        <f t="array" aca="1" ref="HF136" ca="1">_xll.BDP(C136,"AVERAGE_BOD_TOTAL_COMPENSATION")</f>
        <v>#NAME?</v>
      </c>
      <c r="HH136" s="15" t="e" cm="1">
        <f t="array" aca="1" ref="HH136" ca="1">_xll.BDP(C136,"ISS_QUALITYSCORE")</f>
        <v>#NAME?</v>
      </c>
      <c r="HK136" s="15" t="e" cm="1">
        <f t="array" aca="1" ref="HK136" ca="1">_xll.BDP(C136,"EQY_SH_OUT")</f>
        <v>#NAME?</v>
      </c>
      <c r="HL136" s="15" t="e">
        <f t="shared" ca="1" si="347"/>
        <v>#NAME?</v>
      </c>
      <c r="HN136" s="15">
        <v>8.5</v>
      </c>
      <c r="HO136" s="15">
        <v>2</v>
      </c>
      <c r="HP136" s="39" t="e">
        <f t="shared" ca="1" si="348"/>
        <v>#NAME?</v>
      </c>
      <c r="HQ136" s="15" t="e">
        <f t="shared" ca="1" si="349"/>
        <v>#NAME?</v>
      </c>
      <c r="HS136" s="15" t="e">
        <f t="shared" ca="1" si="370"/>
        <v>#NAME?</v>
      </c>
      <c r="HU136" s="15" t="e">
        <f t="shared" ca="1" si="350"/>
        <v>#NAME?</v>
      </c>
      <c r="HW136" s="15" t="e">
        <f t="shared" ca="1" si="371"/>
        <v>#NAME?</v>
      </c>
      <c r="HY136" s="39" t="e">
        <f t="shared" ca="1" si="351"/>
        <v>#NAME?</v>
      </c>
      <c r="IA136" s="15" t="e">
        <f t="shared" ca="1" si="352"/>
        <v>#NAME?</v>
      </c>
      <c r="IB136" s="15" t="e">
        <f t="shared" ca="1" si="353"/>
        <v>#NAME?</v>
      </c>
      <c r="IC136" s="15" t="e">
        <f t="shared" ca="1" si="354"/>
        <v>#NAME?</v>
      </c>
      <c r="ID136" s="15" t="e">
        <f t="shared" ca="1" si="355"/>
        <v>#NAME?</v>
      </c>
      <c r="IE136" s="39" t="e">
        <f t="shared" ca="1" si="356"/>
        <v>#NAME?</v>
      </c>
      <c r="IF136" s="39">
        <f t="shared" si="357"/>
        <v>12.78625893082037</v>
      </c>
      <c r="IG136" s="39" t="e">
        <f t="shared" ca="1" si="358"/>
        <v>#NAME?</v>
      </c>
      <c r="II136" s="15">
        <f t="shared" si="372"/>
        <v>117</v>
      </c>
    </row>
    <row r="137" spans="1:243">
      <c r="A137" s="15">
        <f t="shared" si="373"/>
        <v>117</v>
      </c>
      <c r="B137" s="15" t="s">
        <v>238</v>
      </c>
      <c r="C137" s="15" t="s">
        <v>600</v>
      </c>
      <c r="D137" s="15" t="s">
        <v>237</v>
      </c>
      <c r="E137" s="15" t="str">
        <f t="shared" si="306"/>
        <v>H1OG34</v>
      </c>
      <c r="F137" s="15">
        <f t="shared" si="307"/>
        <v>117</v>
      </c>
      <c r="G137" s="15" t="str">
        <f t="shared" si="308"/>
        <v>Harley-Davidson Inc</v>
      </c>
      <c r="H137" s="24">
        <v>2.0949E-4</v>
      </c>
      <c r="I137" s="15" t="e" cm="1">
        <f t="array" aca="1" ref="I137" ca="1">_xll.BDP(C137,"GICS_SECTOR_NAME")</f>
        <v>#NAME?</v>
      </c>
      <c r="J137" s="15" t="e">
        <f t="shared" ca="1" si="309"/>
        <v>#NAME?</v>
      </c>
      <c r="K137" s="46" t="e" cm="1">
        <f t="array" aca="1" ref="K137" ca="1">_xll.BDP(C137,"BEST_PE_RATIO")</f>
        <v>#NAME?</v>
      </c>
      <c r="L137" s="46" t="e" cm="1">
        <f t="array" aca="1" ref="L137" ca="1">_xll.BDP(C137,"px_last")</f>
        <v>#NAME?</v>
      </c>
      <c r="M137" s="15" t="e" cm="1">
        <f t="array" aca="1" ref="M137" ca="1">_xll.BDP(C137,"COUNTRY_FULL_NAME")</f>
        <v>#NAME?</v>
      </c>
      <c r="N137" s="15" t="e" cm="1">
        <f t="array" aca="1" ref="N137" ca="1">_xll.BDP(C137,"px_last")</f>
        <v>#NAME?</v>
      </c>
      <c r="O137" s="15" t="e" cm="1">
        <f t="array" aca="1" ref="O137" ca="1">_xll.BDP(C137,"CRNCY")</f>
        <v>#NAME?</v>
      </c>
      <c r="Q137" s="15" t="e" cm="1">
        <f t="array" aca="1" ref="Q137" ca="1">_xll.BDP(C137,"GICS_SECTOR_NAME")</f>
        <v>#NAME?</v>
      </c>
      <c r="R137" s="15" t="e" cm="1">
        <f t="array" aca="1" ref="R137" ca="1">_xll.BDP(C137,"GICS_INDUSTRY_NAME")</f>
        <v>#NAME?</v>
      </c>
      <c r="S137" s="15" t="e" cm="1">
        <f t="array" aca="1" ref="S137" ca="1">_xll.BDP(C137,"GICS_INDUSTRY_GROUP_NAME")</f>
        <v>#NAME?</v>
      </c>
      <c r="T137" s="15" t="e" cm="1">
        <f t="array" aca="1" ref="T137" ca="1">_xll.BDP(C137,"GICS_SUB_INDUSTRY_NAME")</f>
        <v>#NAME?</v>
      </c>
      <c r="U137" s="15" t="s">
        <v>1521</v>
      </c>
      <c r="V137" s="15">
        <f>_xll.BDH(C137,"SALES_REV_TURN","FY 2009","FY 2009","Currency=USD","Period=FY","BEST_FPERIOD_OVERRIDE=FY","FILING_STATUS=MR","SCALING_FORMAT=MLN","FA_ADJUSTED=Adjusted","Sort=A","Dates=H","DateFormat=P","Fill=—","Direction=H","UseDPDF=Y")</f>
        <v>4836.451</v>
      </c>
      <c r="W137" s="15">
        <f>_xll.BDH(C137,"SALES_REV_TURN","FY 2019","FY 2019","Currency=USD","Period=FY","BEST_FPERIOD_OVERRIDE=FY","FILING_STATUS=MR","SCALING_FORMAT=MLN","FA_ADJUSTED=Adjusted","Sort=A","Dates=H","DateFormat=P","Fill=—","Direction=H","UseDPDF=Y")</f>
        <v>5361.7889999999998</v>
      </c>
      <c r="X137" s="15">
        <f>_xll.BDH(C137,"SALES_REV_TURN","FY 2020","FY 2020","Currency=USD","Period=FY","BEST_FPERIOD_OVERRIDE=FY","FILING_STATUS=MR","SCALING_FORMAT=MLN","FA_ADJUSTED=Adjusted","Sort=A","Dates=H","DateFormat=P","Fill=—","Direction=H","UseDPDF=Y")</f>
        <v>4054.377</v>
      </c>
      <c r="Y137" s="15">
        <f>_xll.BDH(C137,"SALES_REV_TURN","FY 2021","FY 2021","Currency=USD","Period=FY","BEST_FPERIOD_OVERRIDE=FY","FILING_STATUS=MR","SCALING_FORMAT=MLN","FA_ADJUSTED=Adjusted","Sort=A","Dates=H","DateFormat=P","Fill=—","Direction=H","UseDPDF=Y")</f>
        <v>5336.308</v>
      </c>
      <c r="Z137" s="15">
        <f>_xll.BDH(C137,"SALES_REV_TURN","FY 2022","FY 2022","Currency=USD","Period=FY","BEST_FPERIOD_OVERRIDE=FY","FILING_STATUS=MR","SCALING_FORMAT=MLN","FA_ADJUSTED=Adjusted","Sort=A","Dates=H","DateFormat=P","Fill=—","Direction=H","UseDPDF=Y")</f>
        <v>5755.13</v>
      </c>
      <c r="AA137" s="15" t="e">
        <f ca="1">+_xll.BDP($C137,AA$15,"BEST_FPERIOD_OVERRIDE="&amp;AA$16)</f>
        <v>#NAME?</v>
      </c>
      <c r="AB137" s="15" t="e">
        <f ca="1">+_xll.BDP($C137,AB$15,"BEST_FPERIOD_OVERRIDE="&amp;AB$16)</f>
        <v>#NAME?</v>
      </c>
      <c r="AC137" s="15" t="e">
        <f ca="1">+_xll.BDP($C137,AC$15,"BEST_FPERIOD_OVERRIDE="&amp;AC$16)</f>
        <v>#NAME?</v>
      </c>
      <c r="AD137" s="15" t="e">
        <f ca="1">+_xll.BDP($C137,AD$15,"BEST_FPERIOD_OVERRIDE="&amp;AD$16)</f>
        <v>#NAME?</v>
      </c>
      <c r="AF137" s="25">
        <f t="shared" si="310"/>
        <v>-0.24383876351717682</v>
      </c>
      <c r="AG137" s="25">
        <f t="shared" si="311"/>
        <v>0.31618445941262996</v>
      </c>
      <c r="AH137" s="25">
        <f t="shared" si="312"/>
        <v>7.8485349796151294E-2</v>
      </c>
      <c r="AI137" s="25" t="e">
        <f t="shared" ca="1" si="313"/>
        <v>#NAME?</v>
      </c>
      <c r="AJ137" s="25" t="e">
        <f t="shared" ca="1" si="314"/>
        <v>#NAME?</v>
      </c>
      <c r="AK137" s="25" t="e">
        <f t="shared" ca="1" si="315"/>
        <v>#NAME?</v>
      </c>
      <c r="AL137" s="25" t="e">
        <f t="shared" ca="1" si="359"/>
        <v>#NAME?</v>
      </c>
      <c r="AM137" s="25" t="e">
        <f t="shared" ca="1" si="316"/>
        <v>#NAME?</v>
      </c>
      <c r="AN137" s="25">
        <f t="shared" si="317"/>
        <v>1.0364998351065413E-2</v>
      </c>
      <c r="AP137" s="15">
        <f>_xll.BDH(C137,"EBITDA","FY 2009","FY 2009","Currency=USD","Period=FY","BEST_FPERIOD_OVERRIDE=FY","FILING_STATUS=MR","SCALING_FORMAT=MLN","FA_ADJUSTED=Adjusted","Sort=A","Dates=H","DateFormat=P","Fill=—","Direction=H","UseDPDF=Y")</f>
        <v>716.91499999999996</v>
      </c>
      <c r="AQ137" s="15">
        <f>_xll.BDH(C137,"EBITDA","FY 2019","FY 2019","Currency=USD","Period=FY","BEST_FPERIOD_OVERRIDE=FY","FILING_STATUS=MR","SCALING_FORMAT=MLN","FA_ADJUSTED=Adjusted","Sort=A","Dates=H","DateFormat=P","Fill=—","Direction=H","UseDPDF=Y")</f>
        <v>1025.9110000000001</v>
      </c>
      <c r="AR137" s="15">
        <f>_xll.BDH(C137,"EBITDA","FY 2020","FY 2020","Currency=USD","Period=FY","BEST_FPERIOD_OVERRIDE=FY","FILING_STATUS=MR","SCALING_FORMAT=MLN","FA_ADJUSTED=Adjusted","Sort=A","Dates=H","DateFormat=P","Fill=—","Direction=H","UseDPDF=Y")</f>
        <v>346.50299999999999</v>
      </c>
      <c r="AS137" s="15">
        <f>_xll.BDH(C137,"EBITDA","FY 2021","FY 2021","Currency=USD","Period=FY","BEST_FPERIOD_OVERRIDE=FY","FILING_STATUS=MR","SCALING_FORMAT=MLN","FA_ADJUSTED=Adjusted","Sort=A","Dates=H","DateFormat=P","Fill=—","Direction=H","UseDPDF=Y")</f>
        <v>1012.539</v>
      </c>
      <c r="AT137" s="15">
        <f>_xll.BDH(C137,"EBITDA","FY 2022","FY 2022","Currency=USD","Period=FY","BEST_FPERIOD_OVERRIDE=FY","FILING_STATUS=MR","SCALING_FORMAT=MLN","FA_ADJUSTED=Adjusted","Sort=A","Dates=H","DateFormat=P","Fill=—","Direction=H","UseDPDF=Y")</f>
        <v>1082.6759999999999</v>
      </c>
      <c r="AU137" s="15" t="e">
        <f ca="1">+_xll.BDP($C137,AU$15,"BEST_FPERIOD_OVERRIDE="&amp;AU$16)</f>
        <v>#NAME?</v>
      </c>
      <c r="AV137" s="15" t="e">
        <f ca="1">+_xll.BDP($C137,AV$15,"BEST_FPERIOD_OVERRIDE="&amp;AV$16)</f>
        <v>#NAME?</v>
      </c>
      <c r="AW137" s="15" t="e">
        <f ca="1">+_xll.BDP($C137,AW$15,"BEST_FPERIOD_OVERRIDE="&amp;AW$16)</f>
        <v>#NAME?</v>
      </c>
      <c r="AX137" s="15" t="e">
        <f ca="1">+_xll.BDP($C137,AX$15,"BEST_FPERIOD_OVERRIDE="&amp;AX$16)</f>
        <v>#NAME?</v>
      </c>
      <c r="AZ137" s="25">
        <f t="shared" si="318"/>
        <v>-0.66224847964394573</v>
      </c>
      <c r="BA137" s="25">
        <f t="shared" si="319"/>
        <v>1.9221651760590817</v>
      </c>
      <c r="BB137" s="25">
        <f t="shared" si="320"/>
        <v>6.9268442993306811E-2</v>
      </c>
      <c r="BC137" s="25" t="e">
        <f t="shared" ca="1" si="321"/>
        <v>#NAME?</v>
      </c>
      <c r="BD137" s="25" t="e">
        <f t="shared" ca="1" si="322"/>
        <v>#NAME?</v>
      </c>
      <c r="BE137" s="25" t="e">
        <f t="shared" ca="1" si="323"/>
        <v>#NAME?</v>
      </c>
      <c r="BF137" s="25" t="e">
        <f t="shared" ca="1" si="360"/>
        <v>#NAME?</v>
      </c>
      <c r="BG137" s="25" t="e">
        <f t="shared" ca="1" si="324"/>
        <v>#NAME?</v>
      </c>
      <c r="BH137" s="25">
        <f t="shared" si="325"/>
        <v>3.6487817499565978E-2</v>
      </c>
      <c r="BJ137" s="25">
        <f t="shared" si="326"/>
        <v>0.19133744352864315</v>
      </c>
      <c r="BK137" s="25">
        <f t="shared" si="327"/>
        <v>8.5463931943181401E-2</v>
      </c>
      <c r="BL137" s="25">
        <f t="shared" si="328"/>
        <v>0.189745232096798</v>
      </c>
      <c r="BM137" s="25">
        <f t="shared" si="329"/>
        <v>0.1881236392574972</v>
      </c>
      <c r="BN137" s="25" t="e">
        <f t="shared" ca="1" si="330"/>
        <v>#NAME?</v>
      </c>
      <c r="BO137" s="25" t="e">
        <f t="shared" ca="1" si="331"/>
        <v>#NAME?</v>
      </c>
      <c r="BP137" s="25" t="e">
        <f t="shared" ca="1" si="331"/>
        <v>#NAME?</v>
      </c>
      <c r="BQ137" s="25" t="e">
        <f t="shared" ca="1" si="332"/>
        <v>#NAME?</v>
      </c>
      <c r="BR137" s="15">
        <f>_xll.BDH(C137,"EARN_FOR_COMMON","FY 2009","FY 2009","Currency=USD","Period=FY","BEST_FPERIOD_OVERRIDE=FY","FILING_STATUS=MR","SCALING_FORMAT=MLN","FA_ADJUSTED=Adjusted","Sort=A","Dates=H","DateFormat=P","Fill=—","Direction=H","UseDPDF=Y")</f>
        <v>215.58539999999999</v>
      </c>
      <c r="BS137" s="15">
        <f>_xll.BDH(C137,"EARN_FOR_COMMON","FY 2019","FY 2019","Currency=USD","Period=FY","BEST_FPERIOD_OVERRIDE=FY","FILING_STATUS=MR","SCALING_FORMAT=MLN","FA_ADJUSTED=Adjusted","Sort=A","Dates=H","DateFormat=P","Fill=—","Direction=H","UseDPDF=Y")</f>
        <v>530.44600000000003</v>
      </c>
      <c r="BT137" s="15">
        <f>_xll.BDH(C137,"EARN_FOR_COMMON","FY 2020","FY 2020","Currency=USD","Period=FY","BEST_FPERIOD_OVERRIDE=FY","FILING_STATUS=MR","SCALING_FORMAT=MLN","FA_ADJUSTED=Adjusted","Sort=A","Dates=H","DateFormat=P","Fill=—","Direction=H","UseDPDF=Y")</f>
        <v>96.707999999999998</v>
      </c>
      <c r="BU137" s="15">
        <f>_xll.BDH(C137,"EARN_FOR_COMMON","FY 2021","FY 2021","Currency=USD","Period=FY","BEST_FPERIOD_OVERRIDE=FY","FILING_STATUS=MR","SCALING_FORMAT=MLN","FA_ADJUSTED=Adjusted","Sort=A","Dates=H","DateFormat=P","Fill=—","Direction=H","UseDPDF=Y")</f>
        <v>652.65499999999997</v>
      </c>
      <c r="BV137" s="15">
        <f>_xll.BDH(C137,"EARN_FOR_COMMON","FY 2022","FY 2022","Currency=USD","Period=FY","BEST_FPERIOD_OVERRIDE=FY","FILING_STATUS=MR","SCALING_FORMAT=MLN","FA_ADJUSTED=Adjusted","Sort=A","Dates=H","DateFormat=P","Fill=—","Direction=H","UseDPDF=Y")</f>
        <v>740.97820000000002</v>
      </c>
      <c r="BW137" s="15" t="e">
        <f ca="1">+_xll.BDP($C137,BW$15,"BEST_FPERIOD_OVERRIDE="&amp;BW$16)</f>
        <v>#NAME?</v>
      </c>
      <c r="BX137" s="15" t="e">
        <f ca="1">+_xll.BDP($C137,BX$15,"BEST_FPERIOD_OVERRIDE="&amp;BX$16)</f>
        <v>#NAME?</v>
      </c>
      <c r="BY137" s="15" t="e">
        <f ca="1">+_xll.BDP($C137,BY$15,"BEST_FPERIOD_OVERRIDE="&amp;BY$16)</f>
        <v>#NAME?</v>
      </c>
      <c r="BZ137" s="15" t="e">
        <f ca="1">+_xll.BDP($C137,BZ$15,"BEST_FPERIOD_OVERRIDE="&amp;BZ$16)</f>
        <v>#NAME?</v>
      </c>
      <c r="CB137" s="25">
        <f t="shared" si="333"/>
        <v>-0.8176854948477319</v>
      </c>
      <c r="CC137" s="25">
        <f t="shared" si="334"/>
        <v>5.7487177896347763</v>
      </c>
      <c r="CD137" s="25">
        <f t="shared" si="335"/>
        <v>0.13532907891611967</v>
      </c>
      <c r="CE137" s="25" t="e">
        <f t="shared" ca="1" si="336"/>
        <v>#NAME?</v>
      </c>
      <c r="CF137" s="25" t="e">
        <f t="shared" ca="1" si="337"/>
        <v>#NAME?</v>
      </c>
      <c r="CG137" s="25" t="e">
        <f t="shared" ca="1" si="338"/>
        <v>#NAME?</v>
      </c>
      <c r="CH137" s="25" t="e">
        <f t="shared" ca="1" si="361"/>
        <v>#NAME?</v>
      </c>
      <c r="CI137" s="25" t="e">
        <f t="shared" ca="1" si="339"/>
        <v>#NAME?</v>
      </c>
      <c r="CJ137" s="25">
        <f t="shared" si="340"/>
        <v>9.4213788854777825E-2</v>
      </c>
      <c r="CM137" s="25">
        <f t="shared" si="362"/>
        <v>9.8930785974606625E-2</v>
      </c>
      <c r="CN137" s="25">
        <f t="shared" si="363"/>
        <v>2.3852739890740302E-2</v>
      </c>
      <c r="CO137" s="25">
        <f t="shared" si="364"/>
        <v>0.12230459711096135</v>
      </c>
      <c r="CP137" s="25">
        <f t="shared" si="365"/>
        <v>0.128750905713685</v>
      </c>
      <c r="CQ137" s="25" t="e">
        <f t="shared" ca="1" si="366"/>
        <v>#NAME?</v>
      </c>
      <c r="CR137" s="25" t="e">
        <f t="shared" ca="1" si="367"/>
        <v>#NAME?</v>
      </c>
      <c r="CS137" s="25" t="e">
        <f t="shared" ca="1" si="368"/>
        <v>#NAME?</v>
      </c>
      <c r="CT137" s="15" t="e">
        <f t="shared" ca="1" si="369"/>
        <v>#NAME?</v>
      </c>
      <c r="CU137" s="25">
        <f>_xll.BDH($C137,"RETURN_ON_INV_CAPITAL","FY 2019","FY 2019","Currency=USD","Period=FY","BEST_FPERIOD_OVERRIDE=FY","FILING_STATUS=MR","FA_ADJUSTED=GAAP","Sort=A","Dates=H","DateFormat=P","Fill=—","Direction=H","UseDPDF=Y")/100</f>
        <v>4.4047999999999997E-2</v>
      </c>
      <c r="CV137" s="25">
        <f>_xll.BDH($C137,"RETURN_ON_INV_CAPITAL","FY 2020","FY 2020","Currency=USD","Period=FY","BEST_FPERIOD_OVERRIDE=FY","FILING_STATUS=MR","FA_ADJUSTED=GAAP","Sort=A","Dates=H","DateFormat=P","Fill=—","Direction=H","UseDPDF=Y")/100</f>
        <v>3.0159999999999996E-3</v>
      </c>
      <c r="CW137" s="25">
        <f>_xll.BDH($C137,"RETURN_ON_INV_CAPITAL","FY 2021","FY 2021","Currency=USD","Period=FY","BEST_FPERIOD_OVERRIDE=FY","FILING_STATUS=MR","FA_ADJUSTED=GAAP","Sort=A","Dates=H","DateFormat=P","Fill=—","Direction=H","UseDPDF=Y")/100</f>
        <v>6.3124E-2</v>
      </c>
      <c r="CX137" s="25">
        <f>_xll.BDH(C137,"RETURN_COM_EQY","FY 2022","FY 2022","Currency=USD","Period=FY","BEST_FPERIOD_OVERRIDE=FY","FILING_STATUS=MR","FA_ADJUSTED=GAAP","Sort=A","Dates=H","DateFormat=P","Fill=—","Direction=H","UseDPDF=Y")/100</f>
        <v>0.27173900000000001</v>
      </c>
      <c r="CZ137" s="15">
        <f>_xll.BDH($C137,"RETURN_COM_EQY","FY 2019","FY 2019","Currency=USD","Period=FY","BEST_FPERIOD_OVERRIDE=FY","FILING_STATUS=MR","FA_ADJUSTED=GAAP","Sort=A","Dates=H","DateFormat=P","Fill=—","Direction=H","UseDPDF=Y")/100</f>
        <v>0.23680299999999999</v>
      </c>
      <c r="DA137" s="15">
        <f>_xll.BDH($C137,"RETURN_COM_EQY","FY 2020","FY 2020","Currency=USD","Period=FY","BEST_FPERIOD_OVERRIDE=FY","FILING_STATUS=MR","FA_ADJUSTED=GAAP","Sort=A","Dates=H","DateFormat=P","Fill=—","Direction=H","UseDPDF=Y")/100</f>
        <v>7.36E-4</v>
      </c>
      <c r="DB137" s="15">
        <f>_xll.BDH($C137,"RETURN_COM_EQY","FY 2021","FY 2021","Currency=USD","Period=FY","BEST_FPERIOD_OVERRIDE=FY","FILING_STATUS=MR","FA_ADJUSTED=GAAP","Sort=A","Dates=H","DateFormat=P","Fill=—","Direction=H","UseDPDF=Y")/100</f>
        <v>0.30403199999999997</v>
      </c>
      <c r="DC137" s="25">
        <f>_xll.BDH(C137,"RETURN_COM_EQY","FY 2022","FY 2022","Currency=USD","Period=FY","BEST_FPERIOD_OVERRIDE=FY","FILING_STATUS=MR","FA_ADJUSTED=GAAP","Sort=A","Dates=H","DateFormat=P","Fill=—","Direction=H","UseDPDF=Y")</f>
        <v>27.1739</v>
      </c>
      <c r="DD137" s="15" t="e">
        <f ca="1">(_xll.BDP(C137,"BEST_ROE","best_fperiod_override=23Y"))/100</f>
        <v>#NAME?</v>
      </c>
      <c r="DF137" s="25" t="e">
        <f ca="1">(_xll.BDP($C137,"BEST_DIV_YLD","best_fperiod_override=19Y"))/100</f>
        <v>#NAME?</v>
      </c>
      <c r="DG137" s="25" t="e">
        <f ca="1">(_xll.BDP($C137,"BEST_DIV_YLD","best_fperiod_override=20Y"))/100</f>
        <v>#NAME?</v>
      </c>
      <c r="DH137" s="25" t="e">
        <f ca="1">(_xll.BDP($C137,"BEST_DIV_YLD","best_fperiod_override=21Y"))/100</f>
        <v>#NAME?</v>
      </c>
      <c r="DI137" s="25" t="e">
        <f ca="1">(_xll.BDP($C137,"BEST_DIV_YLD","best_fperiod_override=22Y"))/100</f>
        <v>#NAME?</v>
      </c>
      <c r="DJ137" s="25" t="e">
        <f ca="1">(_xll.BDP($C137,"BEST_DIV_YLD","best_fperiod_override=23Y"))/100</f>
        <v>#NAME?</v>
      </c>
      <c r="DL137" s="48" t="e" cm="1">
        <f t="array" aca="1" ref="DL137" ca="1">_xll.BDP($C137,$DL$12)/1000</f>
        <v>#NAME?</v>
      </c>
      <c r="DM137" s="48" t="e" cm="1">
        <f t="array" aca="1" ref="DM137" ca="1">_xll.BDP($C137,$DL$13)*1000</f>
        <v>#NAME?</v>
      </c>
      <c r="DN137" s="48" t="e">
        <f t="shared" ca="1" si="341"/>
        <v>#NAME?</v>
      </c>
      <c r="DO137" s="48" t="e" cm="1">
        <f t="array" aca="1" ref="DO137" ca="1">_xll.BDP($C137,$DL$15)*1000</f>
        <v>#NAME?</v>
      </c>
      <c r="DQ137" s="15" t="e" cm="1">
        <f t="array" aca="1" ref="DQ137" ca="1">_xll.BDP(C137,"WACC")</f>
        <v>#NAME?</v>
      </c>
      <c r="DR137" s="15" t="e" cm="1">
        <f t="array" aca="1" ref="DR137" ca="1">_xll.BDP(C137,"WACC_COST_EQUITY")</f>
        <v>#NAME?</v>
      </c>
      <c r="DS137" s="15" t="e" cm="1">
        <f t="array" aca="1" ref="DS137" ca="1">_xll.BDP(C137,"WACC_COST_EQUITY")</f>
        <v>#NAME?</v>
      </c>
      <c r="DU137" s="15" t="e" cm="1">
        <f t="array" aca="1" ref="DU137" ca="1">_xll.BDP(C137,"BEST_PE_RATIO")</f>
        <v>#NAME?</v>
      </c>
      <c r="DV137" s="15" t="e" cm="1">
        <f t="array" aca="1" ref="DV137" ca="1">_xll.BDP(C137,"FIVE_YR_AVG_PRICE_EARNINGS")</f>
        <v>#NAME?</v>
      </c>
      <c r="DW137" s="15" t="e" cm="1">
        <f t="array" aca="1" ref="DW137" ca="1">_xll.BDP(C137,"10_YEAR_MOVING_AVERAGE_PE")</f>
        <v>#NAME?</v>
      </c>
      <c r="DY137" s="15" t="e" cm="1">
        <f t="array" aca="1" ref="DY137" ca="1">_xll.BDP(C137,"BEST_CUR_EV_TO_EBITDA")</f>
        <v>#NAME?</v>
      </c>
      <c r="DZ137" s="15" t="e" cm="1">
        <f t="array" aca="1" ref="DZ137" ca="1">_xll.BDP(C137,"FIVE_YEAR_AVG_EV_TO_T12_EBITDA")</f>
        <v>#NAME?</v>
      </c>
      <c r="EB137" s="15" t="e" cm="1">
        <f t="array" aca="1" ref="EB137" ca="1">_xll.BDP(C137,"BEST_PX_BPS_RATIO")</f>
        <v>#NAME?</v>
      </c>
      <c r="EC137" s="15" t="e" cm="1">
        <f t="array" aca="1" ref="EC137" ca="1">_xll.BDP(C137,"FIVE_YEAR_AVG_PRICE_BOOK")</f>
        <v>#NAME?</v>
      </c>
      <c r="ED137" s="15" t="e" cm="1">
        <f t="array" aca="1" ref="ED137" ca="1">_xll.BDP(C137,"EV_TO_T12M_SALES")</f>
        <v>#NAME?</v>
      </c>
      <c r="EE137" s="15" t="e" cm="1">
        <f t="array" aca="1" ref="EE137" ca="1">_xll.BDP(C137,"AVERAGE_EV_TO_T12M_SALES")</f>
        <v>#NAME?</v>
      </c>
      <c r="EF137" s="15" t="e">
        <f ca="1">_xll.BDP(C137,"BEST_CURRENT_EV_BEST_SALES","best_fperiod_override=23Y")</f>
        <v>#NAME?</v>
      </c>
      <c r="EH137" s="15" t="e" cm="1">
        <f t="array" aca="1" ref="EH137" ca="1">_xll.BDP(C137,"CF_FREE_CASH_FLOW")</f>
        <v>#NAME?</v>
      </c>
      <c r="EI137" s="15" t="e" cm="1">
        <f t="array" aca="1" ref="EI137" ca="1">_xll.BDP(C137,"FREE_CASH_FLOW_YIELD")/100</f>
        <v>#NAME?</v>
      </c>
      <c r="EJ137" s="15" t="e" cm="1">
        <f t="array" aca="1" ref="EJ137" ca="1">_xll.BDP(C137,"TRAIL_12M_FREE_CASH_FLOW_PER_SH")</f>
        <v>#NAME?</v>
      </c>
      <c r="EL137" s="15" t="e" cm="1">
        <f t="array" aca="1" ref="EL137" ca="1">_xll.BDP(C137,"CF_CASH_FROM_OPER")</f>
        <v>#NAME?</v>
      </c>
      <c r="EM137" s="15" t="e" cm="1">
        <f t="array" aca="1" ref="EM137" ca="1">_xll.BDP(C137,"CF_CASH_FROM_INV_ACT")</f>
        <v>#NAME?</v>
      </c>
      <c r="EN137" s="15" t="e" cm="1">
        <f t="array" aca="1" ref="EN137" ca="1">_xll.BDP(C137,"CF_CASH_FROM_FNC_ACT")</f>
        <v>#NAME?</v>
      </c>
      <c r="EP137" s="15" t="e" cm="1">
        <f t="array" aca="1" ref="EP137" ca="1">_xll.BDP(C137,"TOT_ANALYST_REC")</f>
        <v>#NAME?</v>
      </c>
      <c r="EQ137" s="15" t="e" cm="1">
        <f t="array" aca="1" ref="EQ137" ca="1">_xll.BDP(C137,"TOT_BUY_REC")</f>
        <v>#NAME?</v>
      </c>
      <c r="ER137" s="15" t="e" cm="1">
        <f t="array" aca="1" ref="ER137" ca="1">_xll.BDP(C137,"TOT_HOLD_REC")</f>
        <v>#NAME?</v>
      </c>
      <c r="ES137" s="15" t="e" cm="1">
        <f t="array" aca="1" ref="ES137" ca="1">_xll.BDP(C137,"TOT_SELL_REC")</f>
        <v>#NAME?</v>
      </c>
      <c r="ET137" s="15" t="e" cm="1">
        <f t="array" aca="1" ref="ET137" ca="1">_xll.BDP(C137,"EQY_REC_CONS")</f>
        <v>#NAME?</v>
      </c>
      <c r="EV137" s="15" t="e" cm="1">
        <f t="array" aca="1" ref="EV137" ca="1">_xll.BDP(C137,"BEST_TARGET_HI")</f>
        <v>#NAME?</v>
      </c>
      <c r="EW137" s="15" t="e" cm="1">
        <f t="array" aca="1" ref="EW137" ca="1">_xll.BDP(C137,"BEST_TARGET_LO")</f>
        <v>#NAME?</v>
      </c>
      <c r="EX137" s="15" t="e" cm="1">
        <f t="array" aca="1" ref="EX137" ca="1">_xll.BDP(C137,"BEST_TARGET_MEDIAN")</f>
        <v>#NAME?</v>
      </c>
      <c r="EZ137" s="15" t="e" cm="1">
        <f t="array" aca="1" ref="EZ137" ca="1">_xll.BDP(C137,"BEST_TARGET_1WK_CHG")</f>
        <v>#NAME?</v>
      </c>
      <c r="FA137" s="15" t="e" cm="1">
        <f t="array" aca="1" ref="FA137" ca="1">_xll.BDP(C137,"BEST_TARGET_4WK_CHG")</f>
        <v>#NAME?</v>
      </c>
      <c r="FB137" s="15" t="e" cm="1">
        <f t="array" aca="1" ref="FB137" ca="1">_xll.BDP(C137,"BEST_TARGET_3MO_CHG")</f>
        <v>#NAME?</v>
      </c>
      <c r="FC137" s="15" t="e" cm="1">
        <f t="array" aca="1" ref="FC137" ca="1">_xll.BDP(C137,"BEST_TARGET_6MO_CHG")</f>
        <v>#NAME?</v>
      </c>
      <c r="FE137" s="15" t="e" cm="1">
        <f t="array" aca="1" ref="FE137" ca="1">_xll.BDP(C137,"ANNOUNCEMENT_DT")</f>
        <v>#NAME?</v>
      </c>
      <c r="FF137" s="15" t="e" cm="1">
        <f t="array" aca="1" ref="FF137" ca="1">_xll.BDP(C137,"EXPECTED_REPORT_DT")</f>
        <v>#NAME?</v>
      </c>
      <c r="FG137" s="15" t="e" cm="1">
        <f t="array" aca="1" ref="FG137" ca="1">_xll.BDP(C137,"EARNINGS_RELATED_IMPLIED_MOVE")</f>
        <v>#NAME?</v>
      </c>
      <c r="FI137" s="15" t="e" cm="1">
        <f t="array" aca="1" ref="FI137" ca="1">_xll.BDP(C137,"SALES_SURPRISE_LAST_QTR")</f>
        <v>#NAME?</v>
      </c>
      <c r="FJ137" s="15" t="e" cm="1">
        <f t="array" aca="1" ref="FJ137" ca="1">_xll.BDP(C137,"EPS_SURPRISE_LAST_QTR")</f>
        <v>#NAME?</v>
      </c>
      <c r="FL137" s="15" t="e">
        <f ca="1">(_xll.BDP(C137,"VOLUME_AVG_5D"))/1000</f>
        <v>#NAME?</v>
      </c>
      <c r="FM137" s="15" t="e">
        <f ca="1">(_xll.BDP(C137,"VOLUME_AVG_3M"))/1000</f>
        <v>#NAME?</v>
      </c>
      <c r="FN137" s="15" t="e">
        <f ca="1">(_xll.BDP(C137,"VOLUME_AVG_6M"))/1000</f>
        <v>#NAME?</v>
      </c>
      <c r="FP137" s="15" t="e" cm="1">
        <f t="array" aca="1" ref="FP137" ca="1">_xll.BDP(C137,"CIE_DES")</f>
        <v>#NAME?</v>
      </c>
      <c r="FQ137" s="15" t="s">
        <v>962</v>
      </c>
      <c r="FS137" s="15" t="e" cm="1">
        <f t="array" aca="1" ref="FS137" ca="1">_xll.BDP(C137,"HIGH_52WEEK")</f>
        <v>#NAME?</v>
      </c>
      <c r="FT137" s="15" t="e" cm="1">
        <f t="array" aca="1" ref="FT137" ca="1">_xll.BDP(C137,"LOW_52WEEK")</f>
        <v>#NAME?</v>
      </c>
      <c r="FV137" s="15" t="e" cm="1">
        <f t="array" aca="1" ref="FV137" ca="1">_xll.BDP(C137,"CHG_PCT_WTD")</f>
        <v>#NAME?</v>
      </c>
      <c r="FW137" s="15" t="e" cm="1">
        <f t="array" aca="1" ref="FW137" ca="1">_xll.BDP(C137,"CHG_PCT_MTD")</f>
        <v>#NAME?</v>
      </c>
      <c r="FX137" s="15" t="e" cm="1">
        <f t="array" aca="1" ref="FX137" ca="1">_xll.BDP(C137,"CHG_PCT_YTD")</f>
        <v>#NAME?</v>
      </c>
      <c r="FY137" s="15" t="e" cm="1">
        <f t="array" aca="1" ref="FY137" ca="1">_xll.BDP(C137,"CHG_PCT_1YR")</f>
        <v>#NAME?</v>
      </c>
      <c r="GA137" s="15" t="e">
        <f ca="1">_xll.BDP($C137,"BEST_NET_DEBT","best_fperiod_override=19Y")</f>
        <v>#NAME?</v>
      </c>
      <c r="GB137" s="15" t="e">
        <f ca="1">_xll.BDP($C137,"BEST_NET_DEBT","best_fperiod_override=20Y")</f>
        <v>#NAME?</v>
      </c>
      <c r="GC137" s="15" t="e">
        <f ca="1">_xll.BDP($C137,"BEST_NET_DEBT","best_fperiod_override=21Y")</f>
        <v>#NAME?</v>
      </c>
      <c r="GD137" s="15" t="e">
        <f ca="1">_xll.BDP($C137,"BEST_NET_DEBT","best_fperiod_override=22Y")</f>
        <v>#NAME?</v>
      </c>
      <c r="GE137" s="15" t="e">
        <f ca="1">_xll.BDP($C137,"BEST_NET_DEBT","best_fperiod_override=23Y")</f>
        <v>#NAME?</v>
      </c>
      <c r="GG137" s="15" t="e">
        <f t="shared" ca="1" si="342"/>
        <v>#NAME?</v>
      </c>
      <c r="GH137" s="15" t="e">
        <f t="shared" ca="1" si="343"/>
        <v>#NAME?</v>
      </c>
      <c r="GI137" s="15" t="e">
        <f t="shared" ca="1" si="344"/>
        <v>#NAME?</v>
      </c>
      <c r="GJ137" s="15" t="e">
        <f t="shared" ca="1" si="345"/>
        <v>#NAME?</v>
      </c>
      <c r="GK137" s="15" t="e">
        <f t="shared" ca="1" si="346"/>
        <v>#NAME?</v>
      </c>
      <c r="GM137" s="15" t="e" cm="1">
        <f t="array" aca="1" ref="GM137" ca="1">_xll.BDP(C137,"NET_DEBT_TO_EBITDA")</f>
        <v>#NAME?</v>
      </c>
      <c r="GN137" s="15" t="e" cm="1">
        <f t="array" aca="1" ref="GN137" ca="1">_xll.BDP(C137,"EBIT_TO_INT_EXP")</f>
        <v>#NAME?</v>
      </c>
      <c r="GO137" s="15" t="e" cm="1">
        <f t="array" aca="1" ref="GO137" ca="1">_xll.BDP(C137,"TOT_DEBT_TO_TOT_EQY")</f>
        <v>#NAME?</v>
      </c>
      <c r="GP137" s="15" t="e" cm="1">
        <f t="array" aca="1" ref="GP137" ca="1">_xll.BDP(C137,"TOT_DEBT_TO_TOT_ASSET")</f>
        <v>#NAME?</v>
      </c>
      <c r="GQ137" s="15" t="e" cm="1">
        <f t="array" aca="1" ref="GQ137" ca="1">_xll.BDP(C137,"ALTMAN_Z_SCORE")</f>
        <v>#NAME?</v>
      </c>
      <c r="GR137" s="15" t="e" cm="1">
        <f t="array" aca="1" ref="GR137" ca="1">_xll.BDP(C137,"CASH_%_CURRENT_MARKET_CAP")</f>
        <v>#NAME?</v>
      </c>
      <c r="GS137" s="15" t="e" cm="1">
        <f t="array" aca="1" ref="GS137" ca="1">_xll.BDP(C137,"CASH_TO_TOT_ASSET")</f>
        <v>#NAME?</v>
      </c>
      <c r="GU137" s="15" t="e" cm="1">
        <f t="array" aca="1" ref="GU137" ca="1">_xll.BDP(C137,"BOARD_SIZE")</f>
        <v>#NAME?</v>
      </c>
      <c r="GV137" s="15" t="e" cm="1">
        <f t="array" aca="1" ref="GV137" ca="1">_xll.BDP(C137,"PCT_INDEPENDENT_DIRECTORS")</f>
        <v>#NAME?</v>
      </c>
      <c r="GW137" s="15" t="e" cm="1">
        <f t="array" aca="1" ref="GW137" ca="1">_xll.BDP(C137,"BOARD_MEETING_ATTENDANCE_PCT")</f>
        <v>#NAME?</v>
      </c>
      <c r="GX137" s="15" t="e" cm="1">
        <f t="array" aca="1" ref="GX137" ca="1">_xll.BDP(C137,"BOARD_MEETINGS_PER_YR")</f>
        <v>#NAME?</v>
      </c>
      <c r="GY137" s="15" t="e" cm="1">
        <f t="array" aca="1" ref="GY137" ca="1">_xll.BDP(C137,"NUMBER_OF_WOMEN_ON_BOARD")</f>
        <v>#NAME?</v>
      </c>
      <c r="GZ137" s="15" t="e" cm="1">
        <f t="array" aca="1" ref="GZ137" ca="1">_xll.BDP(C137,"BOARD_AVERAGE_TENURE")</f>
        <v>#NAME?</v>
      </c>
      <c r="HA137" s="15" t="e" cm="1">
        <f t="array" aca="1" ref="HA137" ca="1">_xll.BDP(C137,"BOARD_AVERAGE_AGE")</f>
        <v>#NAME?</v>
      </c>
      <c r="HC137" s="15" t="e" cm="1">
        <f t="array" aca="1" ref="HC137" ca="1">_xll.BDP(C137,"TOT_COMP_AW_TO_CEO_&amp;_EQUIV")</f>
        <v>#NAME?</v>
      </c>
      <c r="HD137" s="15" t="e" cm="1">
        <f t="array" aca="1" ref="HD137" ca="1">_xll.BDP(C137,"TOT_COMPENSATION_AW_TO_EXECS")</f>
        <v>#NAME?</v>
      </c>
      <c r="HE137" s="15" t="e" cm="1">
        <f t="array" aca="1" ref="HE137" ca="1">_xll.BDP(C137,"CF_STOCK_BASED_COMPENSATION")</f>
        <v>#NAME?</v>
      </c>
      <c r="HF137" s="15" t="e" cm="1">
        <f t="array" aca="1" ref="HF137" ca="1">_xll.BDP(C137,"AVERAGE_BOD_TOTAL_COMPENSATION")</f>
        <v>#NAME?</v>
      </c>
      <c r="HH137" s="15" t="e" cm="1">
        <f t="array" aca="1" ref="HH137" ca="1">_xll.BDP(C137,"ISS_QUALITYSCORE")</f>
        <v>#NAME?</v>
      </c>
      <c r="HK137" s="15" t="e" cm="1">
        <f t="array" aca="1" ref="HK137" ca="1">_xll.BDP(C137,"EQY_SH_OUT")</f>
        <v>#NAME?</v>
      </c>
      <c r="HL137" s="15" t="e">
        <f t="shared" ca="1" si="347"/>
        <v>#NAME?</v>
      </c>
      <c r="HN137" s="15">
        <v>8.5</v>
      </c>
      <c r="HO137" s="15">
        <v>2</v>
      </c>
      <c r="HP137" s="39" t="e">
        <f t="shared" ca="1" si="348"/>
        <v>#NAME?</v>
      </c>
      <c r="HQ137" s="15" t="e">
        <f t="shared" ca="1" si="349"/>
        <v>#NAME?</v>
      </c>
      <c r="HS137" s="15" t="e">
        <f t="shared" ca="1" si="370"/>
        <v>#NAME?</v>
      </c>
      <c r="HU137" s="15" t="e">
        <f t="shared" ca="1" si="350"/>
        <v>#NAME?</v>
      </c>
      <c r="HW137" s="15" t="e">
        <f t="shared" ca="1" si="371"/>
        <v>#NAME?</v>
      </c>
      <c r="HY137" s="39" t="e">
        <f t="shared" ca="1" si="351"/>
        <v>#NAME?</v>
      </c>
      <c r="IA137" s="15" t="e">
        <f t="shared" ca="1" si="352"/>
        <v>#NAME?</v>
      </c>
      <c r="IB137" s="15" t="e">
        <f t="shared" ca="1" si="353"/>
        <v>#NAME?</v>
      </c>
      <c r="IC137" s="15" t="e">
        <f t="shared" ca="1" si="354"/>
        <v>#NAME?</v>
      </c>
      <c r="ID137" s="15" t="e">
        <f t="shared" ca="1" si="355"/>
        <v>#NAME?</v>
      </c>
      <c r="IE137" s="39" t="e">
        <f t="shared" ca="1" si="356"/>
        <v>#NAME?</v>
      </c>
      <c r="IF137" s="39">
        <f t="shared" si="357"/>
        <v>9.4213788854777825</v>
      </c>
      <c r="IG137" s="39" t="e">
        <f t="shared" ca="1" si="358"/>
        <v>#NAME?</v>
      </c>
      <c r="II137" s="15">
        <f t="shared" si="372"/>
        <v>118</v>
      </c>
    </row>
    <row r="138" spans="1:243">
      <c r="A138" s="15">
        <f t="shared" si="373"/>
        <v>118</v>
      </c>
      <c r="B138" s="15" t="s">
        <v>240</v>
      </c>
      <c r="C138" s="15" t="s">
        <v>601</v>
      </c>
      <c r="D138" s="15" t="s">
        <v>239</v>
      </c>
      <c r="E138" s="15" t="str">
        <f t="shared" si="306"/>
        <v>H1SB34</v>
      </c>
      <c r="F138" s="15">
        <f t="shared" si="307"/>
        <v>118</v>
      </c>
      <c r="G138" s="15" t="str">
        <f t="shared" si="308"/>
        <v>HSBC Holdings PLC</v>
      </c>
      <c r="H138" s="24">
        <v>4.25531E-3</v>
      </c>
      <c r="I138" s="15" t="e" cm="1">
        <f t="array" aca="1" ref="I138" ca="1">_xll.BDP(C138,"GICS_SECTOR_NAME")</f>
        <v>#NAME?</v>
      </c>
      <c r="J138" s="15" t="e">
        <f t="shared" ca="1" si="309"/>
        <v>#NAME?</v>
      </c>
      <c r="K138" s="46" t="e" cm="1">
        <f t="array" aca="1" ref="K138" ca="1">_xll.BDP(C138,"BEST_PE_RATIO")</f>
        <v>#NAME?</v>
      </c>
      <c r="L138" s="46" t="e" cm="1">
        <f t="array" aca="1" ref="L138" ca="1">_xll.BDP(C138,"px_last")</f>
        <v>#NAME?</v>
      </c>
      <c r="M138" s="15" t="e" cm="1">
        <f t="array" aca="1" ref="M138" ca="1">_xll.BDP(C138,"COUNTRY_FULL_NAME")</f>
        <v>#NAME?</v>
      </c>
      <c r="N138" s="15" t="e" cm="1">
        <f t="array" aca="1" ref="N138" ca="1">_xll.BDP(C138,"px_last")</f>
        <v>#NAME?</v>
      </c>
      <c r="O138" s="15" t="e" cm="1">
        <f t="array" aca="1" ref="O138" ca="1">_xll.BDP(C138,"CRNCY")</f>
        <v>#NAME?</v>
      </c>
      <c r="Q138" s="15" t="e" cm="1">
        <f t="array" aca="1" ref="Q138" ca="1">_xll.BDP(C138,"GICS_SECTOR_NAME")</f>
        <v>#NAME?</v>
      </c>
      <c r="R138" s="15" t="e" cm="1">
        <f t="array" aca="1" ref="R138" ca="1">_xll.BDP(C138,"GICS_INDUSTRY_NAME")</f>
        <v>#NAME?</v>
      </c>
      <c r="S138" s="15" t="e" cm="1">
        <f t="array" aca="1" ref="S138" ca="1">_xll.BDP(C138,"GICS_INDUSTRY_GROUP_NAME")</f>
        <v>#NAME?</v>
      </c>
      <c r="T138" s="15" t="e" cm="1">
        <f t="array" aca="1" ref="T138" ca="1">_xll.BDP(C138,"GICS_SUB_INDUSTRY_NAME")</f>
        <v>#NAME?</v>
      </c>
      <c r="U138" s="15" t="s">
        <v>1526</v>
      </c>
      <c r="V138" s="15" t="e">
        <f ca="1">_xll.BDH(C138,"SALES_REV_TURN","FY 2009","FY 2009","Currency=USD","Period=FY","BEST_FPERIOD_OVERRIDE=FY","FILING_STATUS=MR","SCALING_FORMAT=MLN","FA_ADJUSTED=Adjusted","Sort=A","Dates=H","DateFormat=P","Fill=—","Direction=H","UseDPDF=Y")/M10</f>
        <v>#NAME?</v>
      </c>
      <c r="W138" s="15" t="e">
        <f ca="1">_xll.BDH(C138,"SALES_REV_TURN","FY 2019","FY 2019","Currency=USD","Period=FY","BEST_FPERIOD_OVERRIDE=FY","FILING_STATUS=MR","SCALING_FORMAT=MLN","FA_ADJUSTED=Adjusted","Sort=A","Dates=H","DateFormat=P","Fill=—","Direction=H","UseDPDF=Y")/M10</f>
        <v>#NAME?</v>
      </c>
      <c r="X138" s="15" t="e">
        <f ca="1">_xll.BDH(C138,"SALES_REV_TURN","FY 2020","FY 2020","Currency=USD","Period=FY","BEST_FPERIOD_OVERRIDE=FY","FILING_STATUS=MR","SCALING_FORMAT=MLN","FA_ADJUSTED=Adjusted","Sort=A","Dates=H","DateFormat=P","Fill=—","Direction=H","UseDPDF=Y")/M10</f>
        <v>#NAME?</v>
      </c>
      <c r="Y138" s="15" t="e">
        <f ca="1">_xll.BDH(C138,"SALES_REV_TURN","FY 2021","FY 2021","Currency=USD","Period=FY","BEST_FPERIOD_OVERRIDE=FY","FILING_STATUS=MR","SCALING_FORMAT=MLN","FA_ADJUSTED=Adjusted","Sort=A","Dates=H","DateFormat=P","Fill=—","Direction=H","UseDPDF=Y")/M10</f>
        <v>#NAME?</v>
      </c>
      <c r="Z138" s="15" t="e">
        <f ca="1">_xll.BDH(C138,"SALES_REV_TURN","FY 2022","FY 2022","Currency=USD","Period=FY","BEST_FPERIOD_OVERRIDE=FY","FILING_STATUS=MR","SCALING_FORMAT=MLN","FA_ADJUSTED=Adjusted","Sort=A","Dates=H","DateFormat=P","Fill=—","Direction=H","UseDPDF=Y")/M10</f>
        <v>#NAME?</v>
      </c>
      <c r="AA138" s="15" t="e">
        <f ca="1">+_xll.BDP($C138,AA$15,"BEST_FPERIOD_OVERRIDE="&amp;AA$16)/M10</f>
        <v>#NAME?</v>
      </c>
      <c r="AB138" s="15" t="e">
        <f ca="1">+_xll.BDP($C138,AB$15,"BEST_FPERIOD_OVERRIDE="&amp;AB$16)/M10</f>
        <v>#NAME?</v>
      </c>
      <c r="AC138" s="15" t="e">
        <f ca="1">+_xll.BDP($C138,AC$15,"BEST_FPERIOD_OVERRIDE="&amp;AC$16)</f>
        <v>#NAME?</v>
      </c>
      <c r="AD138" s="15" t="e">
        <f ca="1">+_xll.BDP($C138,AD$15,"BEST_FPERIOD_OVERRIDE="&amp;AD$16)</f>
        <v>#NAME?</v>
      </c>
      <c r="AF138" s="25" t="e">
        <f t="shared" ca="1" si="310"/>
        <v>#NAME?</v>
      </c>
      <c r="AG138" s="25" t="e">
        <f t="shared" ca="1" si="311"/>
        <v>#NAME?</v>
      </c>
      <c r="AH138" s="25" t="e">
        <f t="shared" ca="1" si="312"/>
        <v>#NAME?</v>
      </c>
      <c r="AI138" s="25" t="e">
        <f t="shared" ca="1" si="313"/>
        <v>#NAME?</v>
      </c>
      <c r="AJ138" s="25" t="e">
        <f t="shared" ca="1" si="314"/>
        <v>#NAME?</v>
      </c>
      <c r="AK138" s="25" t="e">
        <f t="shared" ca="1" si="315"/>
        <v>#NAME?</v>
      </c>
      <c r="AL138" s="25" t="e">
        <f t="shared" ca="1" si="359"/>
        <v>#NAME?</v>
      </c>
      <c r="AM138" s="25" t="e">
        <f t="shared" ca="1" si="316"/>
        <v>#NAME?</v>
      </c>
      <c r="AN138" s="25" t="e">
        <f t="shared" ca="1" si="317"/>
        <v>#NAME?</v>
      </c>
      <c r="AP138" s="15" t="e">
        <f ca="1">_xll.BDH(C138,"EBITDA","FY 2009","FY 2009","Currency=USD","Period=FY","BEST_FPERIOD_OVERRIDE=FY","FILING_STATUS=MR","SCALING_FORMAT=MLN","FA_ADJUSTED=Adjusted","Sort=A","Dates=H","DateFormat=P","Fill=—","Direction=H","UseDPDF=Y")/M10</f>
        <v>#NAME?</v>
      </c>
      <c r="AQ138" s="15" t="e">
        <f ca="1">_xll.BDH(C138,"EBITDA","FY 2019","FY 2019","Currency=USD","Period=FY","BEST_FPERIOD_OVERRIDE=FY","FILING_STATUS=MR","SCALING_FORMAT=MLN","FA_ADJUSTED=Adjusted","Sort=A","Dates=H","DateFormat=P","Fill=—","Direction=H","UseDPDF=Y")/M10</f>
        <v>#NAME?</v>
      </c>
      <c r="AR138" s="15" t="e">
        <f ca="1">_xll.BDH(C138,"EBITDA","FY 2020","FY 2020","Currency=USD","Period=FY","BEST_FPERIOD_OVERRIDE=FY","FILING_STATUS=MR","SCALING_FORMAT=MLN","FA_ADJUSTED=Adjusted","Sort=A","Dates=H","DateFormat=P","Fill=—","Direction=H","UseDPDF=Y")/M10</f>
        <v>#NAME?</v>
      </c>
      <c r="AS138" s="15" t="e">
        <f ca="1">_xll.BDH(C138,"EBITDA","FY 2021","FY 2021","Currency=USD","Period=FY","BEST_FPERIOD_OVERRIDE=FY","FILING_STATUS=MR","SCALING_FORMAT=MLN","FA_ADJUSTED=Adjusted","Sort=A","Dates=H","DateFormat=P","Fill=—","Direction=H","UseDPDF=Y")/M10</f>
        <v>#NAME?</v>
      </c>
      <c r="AT138" s="15" t="e">
        <f ca="1">_xll.BDH(C138,"EBITDA","FY 2022","FY 2022","Currency=USD","Period=FY","BEST_FPERIOD_OVERRIDE=FY","FILING_STATUS=MR","SCALING_FORMAT=MLN","FA_ADJUSTED=Adjusted","Sort=A","Dates=H","DateFormat=P","Fill=—","Direction=H","UseDPDF=Y")/M10</f>
        <v>#NAME?</v>
      </c>
      <c r="AU138" s="15" t="e">
        <f ca="1">+_xll.BDP($C138,AU$15,"BEST_FPERIOD_OVERRIDE="&amp;AU$16)/M10</f>
        <v>#NAME?</v>
      </c>
      <c r="AV138" s="15" t="e">
        <f ca="1">+_xll.BDP($C138,AV$15,"BEST_FPERIOD_OVERRIDE="&amp;AV$16)/M10</f>
        <v>#NAME?</v>
      </c>
      <c r="AW138" s="15" t="e">
        <f ca="1">+_xll.BDP($C138,AW$15,"BEST_FPERIOD_OVERRIDE="&amp;AW$16)/M10</f>
        <v>#NAME?</v>
      </c>
      <c r="AX138" s="15" t="e">
        <f ca="1">+_xll.BDP($C138,AX$15,"BEST_FPERIOD_OVERRIDE="&amp;AX$16)</f>
        <v>#NAME?</v>
      </c>
      <c r="AZ138" s="25" t="e">
        <f t="shared" ca="1" si="318"/>
        <v>#NAME?</v>
      </c>
      <c r="BA138" s="25" t="e">
        <f t="shared" ca="1" si="319"/>
        <v>#NAME?</v>
      </c>
      <c r="BB138" s="25" t="e">
        <f t="shared" ca="1" si="320"/>
        <v>#NAME?</v>
      </c>
      <c r="BC138" s="25" t="e">
        <f t="shared" ca="1" si="321"/>
        <v>#NAME?</v>
      </c>
      <c r="BD138" s="25" t="e">
        <f t="shared" ca="1" si="322"/>
        <v>#NAME?</v>
      </c>
      <c r="BE138" s="25" t="e">
        <f t="shared" ca="1" si="323"/>
        <v>#NAME?</v>
      </c>
      <c r="BF138" s="25" t="e">
        <f t="shared" ca="1" si="360"/>
        <v>#NAME?</v>
      </c>
      <c r="BG138" s="25" t="e">
        <f t="shared" ca="1" si="324"/>
        <v>#NAME?</v>
      </c>
      <c r="BH138" s="25" t="e">
        <f t="shared" ca="1" si="325"/>
        <v>#NAME?</v>
      </c>
      <c r="BJ138" s="25" t="e">
        <f t="shared" ca="1" si="326"/>
        <v>#NAME?</v>
      </c>
      <c r="BK138" s="25" t="e">
        <f t="shared" ca="1" si="327"/>
        <v>#NAME?</v>
      </c>
      <c r="BL138" s="25" t="e">
        <f t="shared" ca="1" si="328"/>
        <v>#NAME?</v>
      </c>
      <c r="BM138" s="25" t="e">
        <f t="shared" ca="1" si="329"/>
        <v>#NAME?</v>
      </c>
      <c r="BN138" s="25" t="e">
        <f t="shared" ca="1" si="330"/>
        <v>#NAME?</v>
      </c>
      <c r="BO138" s="25" t="e">
        <f t="shared" ca="1" si="331"/>
        <v>#NAME?</v>
      </c>
      <c r="BP138" s="25" t="e">
        <f t="shared" ca="1" si="331"/>
        <v>#NAME?</v>
      </c>
      <c r="BQ138" s="25" t="e">
        <f t="shared" ca="1" si="332"/>
        <v>#NAME?</v>
      </c>
      <c r="BR138" s="15" t="e">
        <f ca="1">_xll.BDH(C138,"EARN_FOR_COMMON","FY 2009","FY 2009","Currency=USD","Period=FY","BEST_FPERIOD_OVERRIDE=FY","FILING_STATUS=MR","SCALING_FORMAT=MLN","FA_ADJUSTED=Adjusted","Sort=A","Dates=H","DateFormat=P","Fill=—","Direction=H","UseDPDF=Y")/M10</f>
        <v>#NAME?</v>
      </c>
      <c r="BS138" s="15" t="e">
        <f ca="1">_xll.BDH(C138,"EARN_FOR_COMMON","FY 2019","FY 2019","Currency=USD","Period=FY","BEST_FPERIOD_OVERRIDE=FY","FILING_STATUS=MR","SCALING_FORMAT=MLN","FA_ADJUSTED=Adjusted","Sort=A","Dates=H","DateFormat=P","Fill=—","Direction=H","UseDPDF=Y")/M10</f>
        <v>#NAME?</v>
      </c>
      <c r="BT138" s="15" t="e">
        <f ca="1">_xll.BDH(C138,"EARN_FOR_COMMON","FY 2020","FY 2020","Currency=USD","Period=FY","BEST_FPERIOD_OVERRIDE=FY","FILING_STATUS=MR","SCALING_FORMAT=MLN","FA_ADJUSTED=Adjusted","Sort=A","Dates=H","DateFormat=P","Fill=—","Direction=H","UseDPDF=Y")/M10</f>
        <v>#NAME?</v>
      </c>
      <c r="BU138" s="15" t="e">
        <f ca="1">_xll.BDH(C138,"EARN_FOR_COMMON","FY 2021","FY 2021","Currency=USD","Period=FY","BEST_FPERIOD_OVERRIDE=FY","FILING_STATUS=MR","SCALING_FORMAT=MLN","FA_ADJUSTED=Adjusted","Sort=A","Dates=H","DateFormat=P","Fill=—","Direction=H","UseDPDF=Y")/M10</f>
        <v>#NAME?</v>
      </c>
      <c r="BV138" s="15" t="e">
        <f ca="1">_xll.BDH(C138,"EARN_FOR_COMMON","FY 2022","FY 2022","Currency=USD","Period=FY","BEST_FPERIOD_OVERRIDE=FY","FILING_STATUS=MR","SCALING_FORMAT=MLN","FA_ADJUSTED=Adjusted","Sort=A","Dates=H","DateFormat=P","Fill=—","Direction=H","UseDPDF=Y")/M10</f>
        <v>#NAME?</v>
      </c>
      <c r="BW138" s="15" t="e">
        <f ca="1">+_xll.BDP($C138,BW$15,"BEST_FPERIOD_OVERRIDE="&amp;BW$16)/M10</f>
        <v>#NAME?</v>
      </c>
      <c r="BX138" s="15" t="e">
        <f ca="1">+_xll.BDP($C138,BX$15,"BEST_FPERIOD_OVERRIDE="&amp;BX$16)/M10</f>
        <v>#NAME?</v>
      </c>
      <c r="BY138" s="15" t="e">
        <f ca="1">+_xll.BDP($C138,BY$15,"BEST_FPERIOD_OVERRIDE="&amp;BY$16)/M10</f>
        <v>#NAME?</v>
      </c>
      <c r="BZ138" s="15" t="e">
        <f ca="1">+_xll.BDP($C138,BZ$15,"BEST_FPERIOD_OVERRIDE="&amp;BZ$16)</f>
        <v>#NAME?</v>
      </c>
      <c r="CB138" s="25" t="e">
        <f t="shared" ca="1" si="333"/>
        <v>#NAME?</v>
      </c>
      <c r="CC138" s="25" t="e">
        <f t="shared" ca="1" si="334"/>
        <v>#NAME?</v>
      </c>
      <c r="CD138" s="25" t="e">
        <f t="shared" ca="1" si="335"/>
        <v>#NAME?</v>
      </c>
      <c r="CE138" s="25" t="e">
        <f t="shared" ca="1" si="336"/>
        <v>#NAME?</v>
      </c>
      <c r="CF138" s="25" t="e">
        <f t="shared" ca="1" si="337"/>
        <v>#NAME?</v>
      </c>
      <c r="CG138" s="25" t="e">
        <f t="shared" ca="1" si="338"/>
        <v>#NAME?</v>
      </c>
      <c r="CH138" s="25" t="e">
        <f t="shared" ca="1" si="361"/>
        <v>#NAME?</v>
      </c>
      <c r="CI138" s="25" t="e">
        <f t="shared" ca="1" si="339"/>
        <v>#NAME?</v>
      </c>
      <c r="CJ138" s="25" t="e">
        <f t="shared" ca="1" si="340"/>
        <v>#NAME?</v>
      </c>
      <c r="CM138" s="25" t="e">
        <f t="shared" ca="1" si="362"/>
        <v>#NAME?</v>
      </c>
      <c r="CN138" s="25" t="e">
        <f t="shared" ca="1" si="363"/>
        <v>#NAME?</v>
      </c>
      <c r="CO138" s="25" t="e">
        <f t="shared" ca="1" si="364"/>
        <v>#NAME?</v>
      </c>
      <c r="CP138" s="25" t="e">
        <f t="shared" ca="1" si="365"/>
        <v>#NAME?</v>
      </c>
      <c r="CQ138" s="25" t="e">
        <f t="shared" ca="1" si="366"/>
        <v>#NAME?</v>
      </c>
      <c r="CR138" s="25" t="e">
        <f t="shared" ca="1" si="367"/>
        <v>#NAME?</v>
      </c>
      <c r="CS138" s="25" t="e">
        <f t="shared" ca="1" si="368"/>
        <v>#NAME?</v>
      </c>
      <c r="CT138" s="15" t="e">
        <f t="shared" ca="1" si="369"/>
        <v>#NAME?</v>
      </c>
      <c r="CU138" s="25">
        <f>_xll.BDH($C138,"RETURN_ON_INV_CAPITAL","FY 2019","FY 2019","Currency=USD","Period=FY","BEST_FPERIOD_OVERRIDE=FY","FILING_STATUS=MR","FA_ADJUSTED=GAAP","Sort=A","Dates=H","DateFormat=P","Fill=—","Direction=H","UseDPDF=Y")/100</f>
        <v>1.7297E-2</v>
      </c>
      <c r="CV138" s="25">
        <f>_xll.BDH($C138,"RETURN_ON_INV_CAPITAL","FY 2020","FY 2020","Currency=USD","Period=FY","BEST_FPERIOD_OVERRIDE=FY","FILING_STATUS=MR","FA_ADJUSTED=GAAP","Sort=A","Dates=H","DateFormat=P","Fill=—","Direction=H","UseDPDF=Y")/100</f>
        <v>2.3698999999999998E-2</v>
      </c>
      <c r="CW138" s="25">
        <f>_xll.BDH($C138,"RETURN_ON_INV_CAPITAL","FY 2021","FY 2021","Currency=USD","Period=FY","BEST_FPERIOD_OVERRIDE=FY","FILING_STATUS=MR","FA_ADJUSTED=GAAP","Sort=A","Dates=H","DateFormat=P","Fill=—","Direction=H","UseDPDF=Y")/100</f>
        <v>1.9633999999999999E-2</v>
      </c>
      <c r="CX138" s="25">
        <f>_xll.BDH(C138,"RETURN_COM_EQY","FY 2022","FY 2022","Currency=USD","Period=FY","BEST_FPERIOD_OVERRIDE=FY","FILING_STATUS=MR","FA_ADJUSTED=GAAP","Sort=A","Dates=H","DateFormat=P","Fill=—","Direction=H","UseDPDF=Y")/100</f>
        <v>8.5924E-2</v>
      </c>
      <c r="CZ138" s="15">
        <f>_xll.BDH($C138,"RETURN_COM_EQY","FY 2019","FY 2019","Currency=USD","Period=FY","BEST_FPERIOD_OVERRIDE=FY","FILING_STATUS=MR","FA_ADJUSTED=GAAP","Sort=A","Dates=H","DateFormat=P","Fill=—","Direction=H","UseDPDF=Y")/100</f>
        <v>3.6511000000000002E-2</v>
      </c>
      <c r="DA138" s="15">
        <f>_xll.BDH($C138,"RETURN_COM_EQY","FY 2020","FY 2020","Currency=USD","Period=FY","BEST_FPERIOD_OVERRIDE=FY","FILING_STATUS=MR","FA_ADJUSTED=GAAP","Sort=A","Dates=H","DateFormat=P","Fill=—","Direction=H","UseDPDF=Y")/100</f>
        <v>2.3126000000000001E-2</v>
      </c>
      <c r="DB138" s="15">
        <f>_xll.BDH($C138,"RETURN_COM_EQY","FY 2021","FY 2021","Currency=USD","Period=FY","BEST_FPERIOD_OVERRIDE=FY","FILING_STATUS=MR","FA_ADJUSTED=GAAP","Sort=A","Dates=H","DateFormat=P","Fill=—","Direction=H","UseDPDF=Y")/100</f>
        <v>7.2068000000000007E-2</v>
      </c>
      <c r="DC138" s="25">
        <f>_xll.BDH(C138,"RETURN_COM_EQY","FY 2022","FY 2022","Currency=USD","Period=FY","BEST_FPERIOD_OVERRIDE=FY","FILING_STATUS=MR","FA_ADJUSTED=GAAP","Sort=A","Dates=H","DateFormat=P","Fill=—","Direction=H","UseDPDF=Y")</f>
        <v>8.5923999999999996</v>
      </c>
      <c r="DD138" s="15" t="e">
        <f ca="1">(_xll.BDP(C138,"BEST_ROE","best_fperiod_override=23Y"))/100</f>
        <v>#NAME?</v>
      </c>
      <c r="DF138" s="25" t="e">
        <f ca="1">(_xll.BDP($C138,"BEST_DIV_YLD","best_fperiod_override=19Y"))/100</f>
        <v>#NAME?</v>
      </c>
      <c r="DG138" s="25" t="e">
        <f ca="1">(_xll.BDP($C138,"BEST_DIV_YLD","best_fperiod_override=20Y"))/100</f>
        <v>#NAME?</v>
      </c>
      <c r="DH138" s="25" t="e">
        <f ca="1">(_xll.BDP($C138,"BEST_DIV_YLD","best_fperiod_override=21Y"))/100</f>
        <v>#NAME?</v>
      </c>
      <c r="DI138" s="25" t="e">
        <f ca="1">(_xll.BDP($C138,"BEST_DIV_YLD","best_fperiod_override=22Y"))/100</f>
        <v>#NAME?</v>
      </c>
      <c r="DJ138" s="25" t="e">
        <f ca="1">(_xll.BDP($C138,"BEST_DIV_YLD","best_fperiod_override=23Y"))/100</f>
        <v>#NAME?</v>
      </c>
      <c r="DL138" s="48" t="e" cm="1">
        <f t="array" aca="1" ref="DL138" ca="1">_xll.BDP($C138,$DL$12)/1000/M10</f>
        <v>#NAME?</v>
      </c>
      <c r="DM138" s="48" t="e" cm="1">
        <f t="array" aca="1" ref="DM138" ca="1">_xll.BDP($C138,$DL$13)*1000/M10</f>
        <v>#NAME?</v>
      </c>
      <c r="DN138" s="48" t="e">
        <f t="shared" ca="1" si="341"/>
        <v>#NAME?</v>
      </c>
      <c r="DO138" s="48" t="e" cm="1">
        <f t="array" aca="1" ref="DO138" ca="1">_xll.BDP($C138,$DL$15)*1000</f>
        <v>#NAME?</v>
      </c>
      <c r="DQ138" s="15" t="e" cm="1">
        <f t="array" aca="1" ref="DQ138" ca="1">_xll.BDP(C138,"WACC")</f>
        <v>#NAME?</v>
      </c>
      <c r="DR138" s="15" t="e" cm="1">
        <f t="array" aca="1" ref="DR138" ca="1">_xll.BDP(C138,"WACC_COST_EQUITY")</f>
        <v>#NAME?</v>
      </c>
      <c r="DS138" s="15" t="e" cm="1">
        <f t="array" aca="1" ref="DS138" ca="1">_xll.BDP(C138,"WACC_COST_EQUITY")</f>
        <v>#NAME?</v>
      </c>
      <c r="DU138" s="15" t="e" cm="1">
        <f t="array" aca="1" ref="DU138" ca="1">_xll.BDP(C138,"BEST_PE_RATIO")</f>
        <v>#NAME?</v>
      </c>
      <c r="DV138" s="15" t="e" cm="1">
        <f t="array" aca="1" ref="DV138" ca="1">_xll.BDP(C138,"FIVE_YR_AVG_PRICE_EARNINGS")</f>
        <v>#NAME?</v>
      </c>
      <c r="DW138" s="15" t="e" cm="1">
        <f t="array" aca="1" ref="DW138" ca="1">_xll.BDP(C138,"10_YEAR_MOVING_AVERAGE_PE")</f>
        <v>#NAME?</v>
      </c>
      <c r="DY138" s="15" t="e" cm="1">
        <f t="array" aca="1" ref="DY138" ca="1">_xll.BDP(C138,"BEST_CUR_EV_TO_EBITDA")</f>
        <v>#NAME?</v>
      </c>
      <c r="DZ138" s="15" t="e" cm="1">
        <f t="array" aca="1" ref="DZ138" ca="1">_xll.BDP(C138,"FIVE_YEAR_AVG_EV_TO_T12_EBITDA")</f>
        <v>#NAME?</v>
      </c>
      <c r="EB138" s="15" t="e" cm="1">
        <f t="array" aca="1" ref="EB138" ca="1">_xll.BDP(C138,"BEST_PX_BPS_RATIO")</f>
        <v>#NAME?</v>
      </c>
      <c r="EC138" s="15" t="e" cm="1">
        <f t="array" aca="1" ref="EC138" ca="1">_xll.BDP(C138,"FIVE_YEAR_AVG_PRICE_BOOK")</f>
        <v>#NAME?</v>
      </c>
      <c r="ED138" s="15" t="e" cm="1">
        <f t="array" aca="1" ref="ED138" ca="1">_xll.BDP(C138,"EV_TO_T12M_SALES")</f>
        <v>#NAME?</v>
      </c>
      <c r="EE138" s="15" t="e" cm="1">
        <f t="array" aca="1" ref="EE138" ca="1">_xll.BDP(C138,"AVERAGE_EV_TO_T12M_SALES")</f>
        <v>#NAME?</v>
      </c>
      <c r="EF138" s="15" t="e">
        <f ca="1">_xll.BDP(C138,"BEST_CURRENT_EV_BEST_SALES","best_fperiod_override=23Y")</f>
        <v>#NAME?</v>
      </c>
      <c r="EH138" s="15" t="e" cm="1">
        <f t="array" aca="1" ref="EH138" ca="1">_xll.BDP(C138,"CF_FREE_CASH_FLOW")/M10</f>
        <v>#NAME?</v>
      </c>
      <c r="EI138" s="15" t="e" cm="1">
        <f t="array" aca="1" ref="EI138" ca="1">_xll.BDP(C138,"FREE_CASH_FLOW_YIELD")/100</f>
        <v>#NAME?</v>
      </c>
      <c r="EJ138" s="15" t="e" cm="1">
        <f t="array" aca="1" ref="EJ138" ca="1">_xll.BDP(C138,"TRAIL_12M_FREE_CASH_FLOW_PER_SH")/M10</f>
        <v>#NAME?</v>
      </c>
      <c r="EL138" s="15" t="e" cm="1">
        <f t="array" aca="1" ref="EL138" ca="1">_xll.BDP(C138,"CF_CASH_FROM_OPER")/M10</f>
        <v>#NAME?</v>
      </c>
      <c r="EM138" s="15" t="e" cm="1">
        <f t="array" aca="1" ref="EM138" ca="1">_xll.BDP(C138,"CF_CASH_FROM_INV_ACT")/M10</f>
        <v>#NAME?</v>
      </c>
      <c r="EN138" s="15" t="e" cm="1">
        <f t="array" aca="1" ref="EN138" ca="1">_xll.BDP(C138,"CF_CASH_FROM_FNC_ACT")/M10</f>
        <v>#NAME?</v>
      </c>
      <c r="EP138" s="15" t="e" cm="1">
        <f t="array" aca="1" ref="EP138" ca="1">_xll.BDP(C138,"TOT_ANALYST_REC")</f>
        <v>#NAME?</v>
      </c>
      <c r="EQ138" s="15" t="e" cm="1">
        <f t="array" aca="1" ref="EQ138" ca="1">_xll.BDP(C138,"TOT_BUY_REC")</f>
        <v>#NAME?</v>
      </c>
      <c r="ER138" s="15" t="e" cm="1">
        <f t="array" aca="1" ref="ER138" ca="1">_xll.BDP(C138,"TOT_HOLD_REC")</f>
        <v>#NAME?</v>
      </c>
      <c r="ES138" s="15" t="e" cm="1">
        <f t="array" aca="1" ref="ES138" ca="1">_xll.BDP(C138,"TOT_SELL_REC")</f>
        <v>#NAME?</v>
      </c>
      <c r="ET138" s="15" t="e" cm="1">
        <f t="array" aca="1" ref="ET138" ca="1">_xll.BDP(C138,"EQY_REC_CONS")</f>
        <v>#NAME?</v>
      </c>
      <c r="EV138" s="15" t="e" cm="1">
        <f t="array" aca="1" ref="EV138" ca="1">_xll.BDP(C138,"BEST_TARGET_HI")</f>
        <v>#NAME?</v>
      </c>
      <c r="EW138" s="15" t="e" cm="1">
        <f t="array" aca="1" ref="EW138" ca="1">_xll.BDP(C138,"BEST_TARGET_LO")</f>
        <v>#NAME?</v>
      </c>
      <c r="EX138" s="15" t="e" cm="1">
        <f t="array" aca="1" ref="EX138" ca="1">_xll.BDP(C138,"BEST_TARGET_MEDIAN")</f>
        <v>#NAME?</v>
      </c>
      <c r="EZ138" s="15" t="e" cm="1">
        <f t="array" aca="1" ref="EZ138" ca="1">_xll.BDP(C138,"BEST_TARGET_1WK_CHG")</f>
        <v>#NAME?</v>
      </c>
      <c r="FA138" s="15" t="e" cm="1">
        <f t="array" aca="1" ref="FA138" ca="1">_xll.BDP(C138,"BEST_TARGET_4WK_CHG")</f>
        <v>#NAME?</v>
      </c>
      <c r="FB138" s="15" t="e" cm="1">
        <f t="array" aca="1" ref="FB138" ca="1">_xll.BDP(C138,"BEST_TARGET_3MO_CHG")</f>
        <v>#NAME?</v>
      </c>
      <c r="FC138" s="15" t="e" cm="1">
        <f t="array" aca="1" ref="FC138" ca="1">_xll.BDP(C138,"BEST_TARGET_6MO_CHG")</f>
        <v>#NAME?</v>
      </c>
      <c r="FE138" s="15" t="e" cm="1">
        <f t="array" aca="1" ref="FE138" ca="1">_xll.BDP(C138,"ANNOUNCEMENT_DT")</f>
        <v>#NAME?</v>
      </c>
      <c r="FF138" s="15" t="e" cm="1">
        <f t="array" aca="1" ref="FF138" ca="1">_xll.BDP(C138,"EXPECTED_REPORT_DT")</f>
        <v>#NAME?</v>
      </c>
      <c r="FG138" s="15" t="e" cm="1">
        <f t="array" aca="1" ref="FG138" ca="1">_xll.BDP(C138,"EARNINGS_RELATED_IMPLIED_MOVE")</f>
        <v>#NAME?</v>
      </c>
      <c r="FI138" s="15" t="e" cm="1">
        <f t="array" aca="1" ref="FI138" ca="1">_xll.BDP(C138,"SALES_SURPRISE_LAST_QTR")</f>
        <v>#NAME?</v>
      </c>
      <c r="FJ138" s="15" t="e" cm="1">
        <f t="array" aca="1" ref="FJ138" ca="1">_xll.BDP(C138,"EPS_SURPRISE_LAST_QTR")</f>
        <v>#NAME?</v>
      </c>
      <c r="FL138" s="15" t="e">
        <f ca="1">(_xll.BDP(C138,"VOLUME_AVG_5D"))/1000</f>
        <v>#NAME?</v>
      </c>
      <c r="FM138" s="15" t="e">
        <f ca="1">(_xll.BDP(C138,"VOLUME_AVG_3M"))/1000</f>
        <v>#NAME?</v>
      </c>
      <c r="FN138" s="15" t="e">
        <f ca="1">(_xll.BDP(C138,"VOLUME_AVG_6M"))/1000</f>
        <v>#NAME?</v>
      </c>
      <c r="FP138" s="15" t="e" cm="1">
        <f t="array" aca="1" ref="FP138" ca="1">_xll.BDP(C138,"CIE_DES")</f>
        <v>#NAME?</v>
      </c>
      <c r="FQ138" s="15" t="s">
        <v>963</v>
      </c>
      <c r="FS138" s="15" t="e" cm="1">
        <f t="array" aca="1" ref="FS138" ca="1">_xll.BDP(C138,"HIGH_52WEEK")</f>
        <v>#NAME?</v>
      </c>
      <c r="FT138" s="15" t="e" cm="1">
        <f t="array" aca="1" ref="FT138" ca="1">_xll.BDP(C138,"LOW_52WEEK")</f>
        <v>#NAME?</v>
      </c>
      <c r="FV138" s="15" t="e" cm="1">
        <f t="array" aca="1" ref="FV138" ca="1">_xll.BDP(C138,"CHG_PCT_WTD")</f>
        <v>#NAME?</v>
      </c>
      <c r="FW138" s="15" t="e" cm="1">
        <f t="array" aca="1" ref="FW138" ca="1">_xll.BDP(C138,"CHG_PCT_MTD")</f>
        <v>#NAME?</v>
      </c>
      <c r="FX138" s="15" t="e" cm="1">
        <f t="array" aca="1" ref="FX138" ca="1">_xll.BDP(C138,"CHG_PCT_YTD")</f>
        <v>#NAME?</v>
      </c>
      <c r="FY138" s="15" t="e" cm="1">
        <f t="array" aca="1" ref="FY138" ca="1">_xll.BDP(C138,"CHG_PCT_1YR")</f>
        <v>#NAME?</v>
      </c>
      <c r="GA138" s="15" t="e">
        <f ca="1">_xll.BDP($C138,"BEST_NET_DEBT","best_fperiod_override=19Y")/M10</f>
        <v>#NAME?</v>
      </c>
      <c r="GB138" s="15" t="e">
        <f ca="1">_xll.BDP($C138,"BEST_NET_DEBT","best_fperiod_override=20Y")/M10</f>
        <v>#NAME?</v>
      </c>
      <c r="GC138" s="15" t="e">
        <f ca="1">_xll.BDP($C138,"BEST_NET_DEBT","best_fperiod_override=21Y")/M10</f>
        <v>#NAME?</v>
      </c>
      <c r="GD138" s="15" t="e">
        <f ca="1">_xll.BDP($C138,"BEST_NET_DEBT","best_fperiod_override=22Y")/M10</f>
        <v>#NAME?</v>
      </c>
      <c r="GE138" s="15" t="e">
        <f ca="1">_xll.BDP($C138,"BEST_NET_DEBT","best_fperiod_override=23Y")/M10</f>
        <v>#NAME?</v>
      </c>
      <c r="GG138" s="15" t="e">
        <f t="shared" ca="1" si="342"/>
        <v>#NAME?</v>
      </c>
      <c r="GH138" s="15" t="e">
        <f t="shared" ca="1" si="343"/>
        <v>#NAME?</v>
      </c>
      <c r="GI138" s="15" t="e">
        <f t="shared" ca="1" si="344"/>
        <v>#NAME?</v>
      </c>
      <c r="GJ138" s="15" t="e">
        <f t="shared" ca="1" si="345"/>
        <v>#NAME?</v>
      </c>
      <c r="GK138" s="15" t="e">
        <f t="shared" ca="1" si="346"/>
        <v>#NAME?</v>
      </c>
      <c r="GM138" s="15" t="e" cm="1">
        <f t="array" aca="1" ref="GM138" ca="1">_xll.BDP(C138,"NET_DEBT_TO_EBITDA")</f>
        <v>#NAME?</v>
      </c>
      <c r="GN138" s="15" t="e" cm="1">
        <f t="array" aca="1" ref="GN138" ca="1">_xll.BDP(C138,"EBIT_TO_INT_EXP")</f>
        <v>#NAME?</v>
      </c>
      <c r="GO138" s="15" t="e" cm="1">
        <f t="array" aca="1" ref="GO138" ca="1">_xll.BDP(C138,"TOT_DEBT_TO_TOT_EQY")</f>
        <v>#NAME?</v>
      </c>
      <c r="GP138" s="15" t="e" cm="1">
        <f t="array" aca="1" ref="GP138" ca="1">_xll.BDP(C138,"TOT_DEBT_TO_TOT_ASSET")</f>
        <v>#NAME?</v>
      </c>
      <c r="GQ138" s="15" t="e" cm="1">
        <f t="array" aca="1" ref="GQ138" ca="1">_xll.BDP(C138,"ALTMAN_Z_SCORE")</f>
        <v>#NAME?</v>
      </c>
      <c r="GR138" s="15" t="e" cm="1">
        <f t="array" aca="1" ref="GR138" ca="1">_xll.BDP(C138,"CASH_%_CURRENT_MARKET_CAP")</f>
        <v>#NAME?</v>
      </c>
      <c r="GS138" s="15" t="e" cm="1">
        <f t="array" aca="1" ref="GS138" ca="1">_xll.BDP(C138,"CASH_TO_TOT_ASSET")</f>
        <v>#NAME?</v>
      </c>
      <c r="GU138" s="15" t="e" cm="1">
        <f t="array" aca="1" ref="GU138" ca="1">_xll.BDP(C138,"BOARD_SIZE")</f>
        <v>#NAME?</v>
      </c>
      <c r="GV138" s="15" t="e" cm="1">
        <f t="array" aca="1" ref="GV138" ca="1">_xll.BDP(C138,"PCT_INDEPENDENT_DIRECTORS")</f>
        <v>#NAME?</v>
      </c>
      <c r="GW138" s="15" t="e" cm="1">
        <f t="array" aca="1" ref="GW138" ca="1">_xll.BDP(C138,"BOARD_MEETING_ATTENDANCE_PCT")</f>
        <v>#NAME?</v>
      </c>
      <c r="GX138" s="15" t="e" cm="1">
        <f t="array" aca="1" ref="GX138" ca="1">_xll.BDP(C138,"BOARD_MEETINGS_PER_YR")</f>
        <v>#NAME?</v>
      </c>
      <c r="GY138" s="15" t="e" cm="1">
        <f t="array" aca="1" ref="GY138" ca="1">_xll.BDP(C138,"NUMBER_OF_WOMEN_ON_BOARD")</f>
        <v>#NAME?</v>
      </c>
      <c r="GZ138" s="15" t="e" cm="1">
        <f t="array" aca="1" ref="GZ138" ca="1">_xll.BDP(C138,"BOARD_AVERAGE_TENURE")</f>
        <v>#NAME?</v>
      </c>
      <c r="HA138" s="15" t="e" cm="1">
        <f t="array" aca="1" ref="HA138" ca="1">_xll.BDP(C138,"BOARD_AVERAGE_AGE")</f>
        <v>#NAME?</v>
      </c>
      <c r="HC138" s="15" t="e" cm="1">
        <f t="array" aca="1" ref="HC138" ca="1">_xll.BDP(C138,"TOT_COMP_AW_TO_CEO_&amp;_EQUIV")</f>
        <v>#NAME?</v>
      </c>
      <c r="HD138" s="15" t="e" cm="1">
        <f t="array" aca="1" ref="HD138" ca="1">_xll.BDP(C138,"TOT_COMPENSATION_AW_TO_EXECS")</f>
        <v>#NAME?</v>
      </c>
      <c r="HE138" s="15" t="e" cm="1">
        <f t="array" aca="1" ref="HE138" ca="1">_xll.BDP(C138,"CF_STOCK_BASED_COMPENSATION")</f>
        <v>#NAME?</v>
      </c>
      <c r="HF138" s="15" t="e" cm="1">
        <f t="array" aca="1" ref="HF138" ca="1">_xll.BDP(C138,"AVERAGE_BOD_TOTAL_COMPENSATION")</f>
        <v>#NAME?</v>
      </c>
      <c r="HH138" s="15" t="e" cm="1">
        <f t="array" aca="1" ref="HH138" ca="1">_xll.BDP(C138,"ISS_QUALITYSCORE")</f>
        <v>#NAME?</v>
      </c>
      <c r="HK138" s="15" t="e" cm="1">
        <f t="array" aca="1" ref="HK138" ca="1">_xll.BDP(C138,"EQY_SH_OUT")</f>
        <v>#NAME?</v>
      </c>
      <c r="HL138" s="15" t="e">
        <f t="shared" ca="1" si="347"/>
        <v>#NAME?</v>
      </c>
      <c r="HN138" s="15">
        <v>8.5</v>
      </c>
      <c r="HO138" s="15">
        <v>2</v>
      </c>
      <c r="HP138" s="39" t="e">
        <f t="shared" ca="1" si="348"/>
        <v>#NAME?</v>
      </c>
      <c r="HQ138" s="15" t="e">
        <f t="shared" ca="1" si="349"/>
        <v>#NAME?</v>
      </c>
      <c r="HS138" s="15" t="e">
        <f t="shared" ca="1" si="370"/>
        <v>#NAME?</v>
      </c>
      <c r="HU138" s="15" t="e">
        <f t="shared" ca="1" si="350"/>
        <v>#NAME?</v>
      </c>
      <c r="HW138" s="15" t="e">
        <f t="shared" ca="1" si="371"/>
        <v>#NAME?</v>
      </c>
      <c r="HY138" s="39" t="e">
        <f t="shared" ca="1" si="351"/>
        <v>#NAME?</v>
      </c>
      <c r="IA138" s="15" t="e">
        <f t="shared" ca="1" si="352"/>
        <v>#NAME?</v>
      </c>
      <c r="IB138" s="15" t="e">
        <f t="shared" ca="1" si="353"/>
        <v>#NAME?</v>
      </c>
      <c r="IC138" s="15" t="e">
        <f t="shared" ca="1" si="354"/>
        <v>#NAME?</v>
      </c>
      <c r="ID138" s="15" t="e">
        <f t="shared" ca="1" si="355"/>
        <v>#NAME?</v>
      </c>
      <c r="IE138" s="39" t="e">
        <f t="shared" ca="1" si="356"/>
        <v>#NAME?</v>
      </c>
      <c r="IF138" s="39" t="e">
        <f t="shared" ca="1" si="357"/>
        <v>#NAME?</v>
      </c>
      <c r="IG138" s="39" t="e">
        <f t="shared" ca="1" si="358"/>
        <v>#NAME?</v>
      </c>
      <c r="II138" s="15">
        <f t="shared" si="372"/>
        <v>119</v>
      </c>
    </row>
    <row r="139" spans="1:243">
      <c r="A139" s="15">
        <f t="shared" si="373"/>
        <v>119</v>
      </c>
      <c r="B139" s="15" t="s">
        <v>242</v>
      </c>
      <c r="C139" s="15" t="s">
        <v>602</v>
      </c>
      <c r="D139" s="15" t="s">
        <v>241</v>
      </c>
      <c r="E139" s="15" t="str">
        <f t="shared" si="306"/>
        <v>H1ZN34</v>
      </c>
      <c r="F139" s="15">
        <f t="shared" si="307"/>
        <v>119</v>
      </c>
      <c r="G139" s="15" t="str">
        <f t="shared" si="308"/>
        <v>Horizon Therapeutics Plc</v>
      </c>
      <c r="H139" s="24">
        <v>4.8359E-4</v>
      </c>
      <c r="I139" s="15" t="e" cm="1">
        <f t="array" aca="1" ref="I139" ca="1">_xll.BDP(C139,"GICS_SECTOR_NAME")</f>
        <v>#NAME?</v>
      </c>
      <c r="J139" s="15" t="e">
        <f t="shared" ca="1" si="309"/>
        <v>#NAME?</v>
      </c>
      <c r="K139" s="46" t="e" cm="1">
        <f t="array" aca="1" ref="K139" ca="1">_xll.BDP(C139,"BEST_PE_RATIO")</f>
        <v>#NAME?</v>
      </c>
      <c r="L139" s="46" t="e" cm="1">
        <f t="array" aca="1" ref="L139" ca="1">_xll.BDP(C139,"px_last")</f>
        <v>#NAME?</v>
      </c>
      <c r="M139" s="15" t="e" cm="1">
        <f t="array" aca="1" ref="M139" ca="1">_xll.BDP(C139,"COUNTRY_FULL_NAME")</f>
        <v>#NAME?</v>
      </c>
      <c r="N139" s="15" t="e" cm="1">
        <f t="array" aca="1" ref="N139" ca="1">_xll.BDP(C139,"px_last")</f>
        <v>#NAME?</v>
      </c>
      <c r="O139" s="15" t="e" cm="1">
        <f t="array" aca="1" ref="O139" ca="1">_xll.BDP(C139,"CRNCY")</f>
        <v>#NAME?</v>
      </c>
      <c r="Q139" s="15" t="e" cm="1">
        <f t="array" aca="1" ref="Q139" ca="1">_xll.BDP(C139,"GICS_SECTOR_NAME")</f>
        <v>#NAME?</v>
      </c>
      <c r="R139" s="15" t="e" cm="1">
        <f t="array" aca="1" ref="R139" ca="1">_xll.BDP(C139,"GICS_INDUSTRY_NAME")</f>
        <v>#NAME?</v>
      </c>
      <c r="S139" s="15" t="e" cm="1">
        <f t="array" aca="1" ref="S139" ca="1">_xll.BDP(C139,"GICS_INDUSTRY_GROUP_NAME")</f>
        <v>#NAME?</v>
      </c>
      <c r="T139" s="15" t="e" cm="1">
        <f t="array" aca="1" ref="T139" ca="1">_xll.BDP(C139,"GICS_SUB_INDUSTRY_NAME")</f>
        <v>#NAME?</v>
      </c>
      <c r="U139" s="15" t="s">
        <v>1521</v>
      </c>
      <c r="V139" s="15">
        <f>_xll.BDH(C139,"SALES_REV_TURN","FY 2009","FY 2009","Currency=USD","Period=FY","BEST_FPERIOD_OVERRIDE=FY","FILING_STATUS=MR","SCALING_FORMAT=MLN","FA_ADJUSTED=Adjusted","Sort=A","Dates=H","DateFormat=P","Fill=—","Direction=H","UseDPDF=Y")</f>
        <v>0</v>
      </c>
      <c r="W139" s="15">
        <f>_xll.BDH(C139,"SALES_REV_TURN","FY 2019","FY 2019","Currency=USD","Period=FY","BEST_FPERIOD_OVERRIDE=FY","FILING_STATUS=MR","SCALING_FORMAT=MLN","FA_ADJUSTED=Adjusted","Sort=A","Dates=H","DateFormat=P","Fill=—","Direction=H","UseDPDF=Y")</f>
        <v>1300.029</v>
      </c>
      <c r="X139" s="15">
        <f>_xll.BDH(C139,"SALES_REV_TURN","FY 2020","FY 2020","Currency=USD","Period=FY","BEST_FPERIOD_OVERRIDE=FY","FILING_STATUS=MR","SCALING_FORMAT=MLN","FA_ADJUSTED=Adjusted","Sort=A","Dates=H","DateFormat=P","Fill=—","Direction=H","UseDPDF=Y")</f>
        <v>2200.4290000000001</v>
      </c>
      <c r="Y139" s="15">
        <f>_xll.BDH(C139,"SALES_REV_TURN","FY 2021","FY 2021","Currency=USD","Period=FY","BEST_FPERIOD_OVERRIDE=FY","FILING_STATUS=MR","SCALING_FORMAT=MLN","FA_ADJUSTED=Adjusted","Sort=A","Dates=H","DateFormat=P","Fill=—","Direction=H","UseDPDF=Y")</f>
        <v>3226.41</v>
      </c>
      <c r="Z139" s="15">
        <f>_xll.BDH(C139,"SALES_REV_TURN","FY 2022","FY 2022","Currency=USD","Period=FY","BEST_FPERIOD_OVERRIDE=FY","FILING_STATUS=MR","SCALING_FORMAT=MLN","FA_ADJUSTED=Adjusted","Sort=A","Dates=H","DateFormat=P","Fill=—","Direction=H","UseDPDF=Y")</f>
        <v>3629.0439999999999</v>
      </c>
      <c r="AA139" s="15" t="e">
        <f ca="1">+_xll.BDP($C139,AA$15,"BEST_FPERIOD_OVERRIDE="&amp;AA$16)</f>
        <v>#NAME?</v>
      </c>
      <c r="AB139" s="15" t="e">
        <f ca="1">+_xll.BDP($C139,AB$15,"BEST_FPERIOD_OVERRIDE="&amp;AB$16)</f>
        <v>#NAME?</v>
      </c>
      <c r="AC139" s="15" t="e">
        <f ca="1">+_xll.BDP($C139,AC$15,"BEST_FPERIOD_OVERRIDE="&amp;AC$16)</f>
        <v>#NAME?</v>
      </c>
      <c r="AD139" s="15" t="e">
        <f ca="1">+_xll.BDP($C139,AD$15,"BEST_FPERIOD_OVERRIDE="&amp;AD$16)</f>
        <v>#NAME?</v>
      </c>
      <c r="AF139" s="25">
        <f t="shared" si="310"/>
        <v>0.69259993430915778</v>
      </c>
      <c r="AG139" s="25">
        <f t="shared" si="311"/>
        <v>0.46626407850469143</v>
      </c>
      <c r="AH139" s="25">
        <f t="shared" si="312"/>
        <v>0.12479319119392773</v>
      </c>
      <c r="AI139" s="25" t="e">
        <f t="shared" ca="1" si="313"/>
        <v>#NAME?</v>
      </c>
      <c r="AJ139" s="25" t="e">
        <f t="shared" ca="1" si="314"/>
        <v>#NAME?</v>
      </c>
      <c r="AK139" s="25" t="e">
        <f t="shared" ca="1" si="315"/>
        <v>#NAME?</v>
      </c>
      <c r="AL139" s="25" t="e">
        <f t="shared" ca="1" si="359"/>
        <v>#NAME?</v>
      </c>
      <c r="AM139" s="25" t="e">
        <f t="shared" ca="1" si="316"/>
        <v>#NAME?</v>
      </c>
      <c r="AN139" s="25" t="e">
        <f t="shared" si="317"/>
        <v>#DIV/0!</v>
      </c>
      <c r="AP139" s="15">
        <f>_xll.BDH(C139,"EBITDA","FY 2009","FY 2009","Currency=USD","Period=FY","BEST_FPERIOD_OVERRIDE=FY","FILING_STATUS=MR","SCALING_FORMAT=MLN","FA_ADJUSTED=Adjusted","Sort=A","Dates=H","DateFormat=P","Fill=—","Direction=H","UseDPDF=Y")</f>
        <v>-18.712</v>
      </c>
      <c r="AQ139" s="15">
        <f>_xll.BDH(C139,"EBITDA","FY 2019","FY 2019","Currency=USD","Period=FY","BEST_FPERIOD_OVERRIDE=FY","FILING_STATUS=MR","SCALING_FORMAT=MLN","FA_ADJUSTED=Adjusted","Sort=A","Dates=H","DateFormat=P","Fill=—","Direction=H","UseDPDF=Y")</f>
        <v>398.71100000000001</v>
      </c>
      <c r="AR139" s="15">
        <f>_xll.BDH(C139,"EBITDA","FY 2020","FY 2020","Currency=USD","Period=FY","BEST_FPERIOD_OVERRIDE=FY","FILING_STATUS=MR","SCALING_FORMAT=MLN","FA_ADJUSTED=Adjusted","Sort=A","Dates=H","DateFormat=P","Fill=—","Direction=H","UseDPDF=Y")</f>
        <v>848.95799999999997</v>
      </c>
      <c r="AS139" s="15">
        <f>_xll.BDH(C139,"EBITDA","FY 2021","FY 2021","Currency=USD","Period=FY","BEST_FPERIOD_OVERRIDE=FY","FILING_STATUS=MR","SCALING_FORMAT=MLN","FA_ADJUSTED=Adjusted","Sort=A","Dates=H","DateFormat=P","Fill=—","Direction=H","UseDPDF=Y")</f>
        <v>1047.7090000000001</v>
      </c>
      <c r="AT139" s="15">
        <f>_xll.BDH(C139,"EBITDA","FY 2022","FY 2022","Currency=USD","Period=FY","BEST_FPERIOD_OVERRIDE=FY","FILING_STATUS=MR","SCALING_FORMAT=MLN","FA_ADJUSTED=Adjusted","Sort=A","Dates=H","DateFormat=P","Fill=—","Direction=H","UseDPDF=Y")</f>
        <v>1109.952</v>
      </c>
      <c r="AU139" s="15" t="e">
        <f ca="1">+_xll.BDP($C139,AU$15,"BEST_FPERIOD_OVERRIDE="&amp;AU$16)</f>
        <v>#NAME?</v>
      </c>
      <c r="AV139" s="15" t="e">
        <f ca="1">+_xll.BDP($C139,AV$15,"BEST_FPERIOD_OVERRIDE="&amp;AV$16)</f>
        <v>#NAME?</v>
      </c>
      <c r="AW139" s="15" t="e">
        <f ca="1">+_xll.BDP($C139,AW$15,"BEST_FPERIOD_OVERRIDE="&amp;AW$16)</f>
        <v>#NAME?</v>
      </c>
      <c r="AX139" s="15" t="e">
        <f ca="1">+_xll.BDP($C139,AX$15,"BEST_FPERIOD_OVERRIDE="&amp;AX$16)</f>
        <v>#NAME?</v>
      </c>
      <c r="AZ139" s="25">
        <f t="shared" si="318"/>
        <v>1.129256529165235</v>
      </c>
      <c r="BA139" s="25">
        <f t="shared" si="319"/>
        <v>0.23411169928312137</v>
      </c>
      <c r="BB139" s="25">
        <f t="shared" si="320"/>
        <v>5.9408671682690484E-2</v>
      </c>
      <c r="BC139" s="25" t="e">
        <f t="shared" ca="1" si="321"/>
        <v>#NAME?</v>
      </c>
      <c r="BD139" s="25" t="e">
        <f t="shared" ca="1" si="322"/>
        <v>#NAME?</v>
      </c>
      <c r="BE139" s="25" t="e">
        <f t="shared" ca="1" si="323"/>
        <v>#NAME?</v>
      </c>
      <c r="BF139" s="25" t="e">
        <f t="shared" ca="1" si="360"/>
        <v>#NAME?</v>
      </c>
      <c r="BG139" s="25" t="e">
        <f t="shared" ca="1" si="324"/>
        <v>#NAME?</v>
      </c>
      <c r="BH139" s="25" t="e">
        <f t="shared" si="325"/>
        <v>#NUM!</v>
      </c>
      <c r="BJ139" s="25">
        <f t="shared" si="326"/>
        <v>0.30669392759699976</v>
      </c>
      <c r="BK139" s="25">
        <f t="shared" si="327"/>
        <v>0.38581476612060644</v>
      </c>
      <c r="BL139" s="25">
        <f t="shared" si="328"/>
        <v>0.32472903319788871</v>
      </c>
      <c r="BM139" s="25">
        <f t="shared" si="329"/>
        <v>0.30585245039740494</v>
      </c>
      <c r="BN139" s="25" t="e">
        <f t="shared" ca="1" si="330"/>
        <v>#NAME?</v>
      </c>
      <c r="BO139" s="25" t="e">
        <f t="shared" ca="1" si="331"/>
        <v>#NAME?</v>
      </c>
      <c r="BP139" s="25" t="e">
        <f t="shared" ca="1" si="331"/>
        <v>#NAME?</v>
      </c>
      <c r="BQ139" s="25" t="e">
        <f t="shared" ca="1" si="332"/>
        <v>#NAME?</v>
      </c>
      <c r="BR139" s="15">
        <f>_xll.BDH(C139,"EARN_FOR_COMMON","FY 2009","FY 2009","Currency=USD","Period=FY","BEST_FPERIOD_OVERRIDE=FY","FILING_STATUS=MR","SCALING_FORMAT=MLN","FA_ADJUSTED=Adjusted","Sort=A","Dates=H","DateFormat=P","Fill=—","Direction=H","UseDPDF=Y")</f>
        <v>-17.010999999999999</v>
      </c>
      <c r="BS139" s="15">
        <f>_xll.BDH(C139,"EARN_FOR_COMMON","FY 2019","FY 2019","Currency=USD","Period=FY","BEST_FPERIOD_OVERRIDE=FY","FILING_STATUS=MR","SCALING_FORMAT=MLN","FA_ADJUSTED=Adjusted","Sort=A","Dates=H","DateFormat=P","Fill=—","Direction=H","UseDPDF=Y")</f>
        <v>92.518500000000003</v>
      </c>
      <c r="BT139" s="15">
        <f>_xll.BDH(C139,"EARN_FOR_COMMON","FY 2020","FY 2020","Currency=USD","Period=FY","BEST_FPERIOD_OVERRIDE=FY","FILING_STATUS=MR","SCALING_FORMAT=MLN","FA_ADJUSTED=Adjusted","Sort=A","Dates=H","DateFormat=P","Fill=—","Direction=H","UseDPDF=Y")</f>
        <v>500.87569999999999</v>
      </c>
      <c r="BU139" s="15">
        <f>_xll.BDH(C139,"EARN_FOR_COMMON","FY 2021","FY 2021","Currency=USD","Period=FY","BEST_FPERIOD_OVERRIDE=FY","FILING_STATUS=MR","SCALING_FORMAT=MLN","FA_ADJUSTED=Adjusted","Sort=A","Dates=H","DateFormat=P","Fill=—","Direction=H","UseDPDF=Y")</f>
        <v>663.43290000000002</v>
      </c>
      <c r="BV139" s="15">
        <f>_xll.BDH(C139,"EARN_FOR_COMMON","FY 2022","FY 2022","Currency=USD","Period=FY","BEST_FPERIOD_OVERRIDE=FY","FILING_STATUS=MR","SCALING_FORMAT=MLN","FA_ADJUSTED=Adjusted","Sort=A","Dates=H","DateFormat=P","Fill=—","Direction=H","UseDPDF=Y")</f>
        <v>612.35559999999998</v>
      </c>
      <c r="BW139" s="15" t="e">
        <f ca="1">+_xll.BDP($C139,BW$15,"BEST_FPERIOD_OVERRIDE="&amp;BW$16)</f>
        <v>#NAME?</v>
      </c>
      <c r="BX139" s="15" t="e">
        <f ca="1">+_xll.BDP($C139,BX$15,"BEST_FPERIOD_OVERRIDE="&amp;BX$16)</f>
        <v>#NAME?</v>
      </c>
      <c r="BY139" s="15" t="e">
        <f ca="1">+_xll.BDP($C139,BY$15,"BEST_FPERIOD_OVERRIDE="&amp;BY$16)</f>
        <v>#NAME?</v>
      </c>
      <c r="BZ139" s="15" t="e">
        <f ca="1">+_xll.BDP($C139,BZ$15,"BEST_FPERIOD_OVERRIDE="&amp;BZ$16)</f>
        <v>#NAME?</v>
      </c>
      <c r="CB139" s="25">
        <f t="shared" si="333"/>
        <v>4.4137896744975329</v>
      </c>
      <c r="CC139" s="25">
        <f t="shared" si="334"/>
        <v>0.32454599015284646</v>
      </c>
      <c r="CD139" s="25">
        <f t="shared" si="335"/>
        <v>-7.6989398626447381E-2</v>
      </c>
      <c r="CE139" s="25" t="e">
        <f t="shared" ca="1" si="336"/>
        <v>#NAME?</v>
      </c>
      <c r="CF139" s="25" t="e">
        <f t="shared" ca="1" si="337"/>
        <v>#NAME?</v>
      </c>
      <c r="CG139" s="25" t="e">
        <f t="shared" ca="1" si="338"/>
        <v>#NAME?</v>
      </c>
      <c r="CH139" s="25" t="e">
        <f t="shared" ca="1" si="361"/>
        <v>#NAME?</v>
      </c>
      <c r="CI139" s="25" t="e">
        <f t="shared" ca="1" si="339"/>
        <v>#NAME?</v>
      </c>
      <c r="CJ139" s="25" t="e">
        <f t="shared" si="340"/>
        <v>#NUM!</v>
      </c>
      <c r="CM139" s="25">
        <f t="shared" si="362"/>
        <v>7.1166489362929602E-2</v>
      </c>
      <c r="CN139" s="25">
        <f t="shared" si="363"/>
        <v>0.2276263855820842</v>
      </c>
      <c r="CO139" s="25">
        <f t="shared" si="364"/>
        <v>0.20562572642658561</v>
      </c>
      <c r="CP139" s="25">
        <f t="shared" si="365"/>
        <v>0.16873744159618898</v>
      </c>
      <c r="CQ139" s="25" t="e">
        <f t="shared" ca="1" si="366"/>
        <v>#NAME?</v>
      </c>
      <c r="CR139" s="25" t="e">
        <f t="shared" ca="1" si="367"/>
        <v>#NAME?</v>
      </c>
      <c r="CS139" s="25" t="e">
        <f t="shared" ca="1" si="368"/>
        <v>#NAME?</v>
      </c>
      <c r="CT139" s="15" t="e">
        <f t="shared" ca="1" si="369"/>
        <v>#NAME?</v>
      </c>
      <c r="CU139" s="25">
        <f>_xll.BDH($C139,"RETURN_ON_INV_CAPITAL","FY 2019","FY 2019","Currency=USD","Period=FY","BEST_FPERIOD_OVERRIDE=FY","FILING_STATUS=MR","FA_ADJUSTED=GAAP","Sort=A","Dates=H","DateFormat=P","Fill=—","Direction=H","UseDPDF=Y")/100</f>
        <v>0.218055</v>
      </c>
      <c r="CV139" s="25">
        <f>_xll.BDH($C139,"RETURN_ON_INV_CAPITAL","FY 2020","FY 2020","Currency=USD","Period=FY","BEST_FPERIOD_OVERRIDE=FY","FILING_STATUS=MR","FA_ADJUSTED=GAAP","Sort=A","Dates=H","DateFormat=P","Fill=—","Direction=H","UseDPDF=Y")/100</f>
        <v>0.12336499999999999</v>
      </c>
      <c r="CW139" s="25">
        <f>_xll.BDH($C139,"RETURN_ON_INV_CAPITAL","FY 2021","FY 2021","Currency=USD","Period=FY","BEST_FPERIOD_OVERRIDE=FY","FILING_STATUS=MR","FA_ADJUSTED=GAAP","Sort=A","Dates=H","DateFormat=P","Fill=—","Direction=H","UseDPDF=Y")/100</f>
        <v>0.101633</v>
      </c>
      <c r="CX139" s="25">
        <f>_xll.BDH(C139,"RETURN_COM_EQY","FY 2022","FY 2022","Currency=USD","Period=FY","BEST_FPERIOD_OVERRIDE=FY","FILING_STATUS=MR","FA_ADJUSTED=GAAP","Sort=A","Dates=H","DateFormat=P","Fill=—","Direction=H","UseDPDF=Y")/100</f>
        <v>0.10703</v>
      </c>
      <c r="CZ139" s="15">
        <f>_xll.BDH($C139,"RETURN_COM_EQY","FY 2019","FY 2019","Currency=USD","Period=FY","BEST_FPERIOD_OVERRIDE=FY","FILING_STATUS=MR","FA_ADJUSTED=GAAP","Sort=A","Dates=H","DateFormat=P","Fill=—","Direction=H","UseDPDF=Y")/100</f>
        <v>0.33951199999999998</v>
      </c>
      <c r="DA139" s="15">
        <f>_xll.BDH($C139,"RETURN_COM_EQY","FY 2020","FY 2020","Currency=USD","Period=FY","BEST_FPERIOD_OVERRIDE=FY","FILING_STATUS=MR","FA_ADJUSTED=GAAP","Sort=A","Dates=H","DateFormat=P","Fill=—","Direction=H","UseDPDF=Y")/100</f>
        <v>0.12552199999999999</v>
      </c>
      <c r="DB139" s="15">
        <f>_xll.BDH($C139,"RETURN_COM_EQY","FY 2021","FY 2021","Currency=USD","Period=FY","BEST_FPERIOD_OVERRIDE=FY","FILING_STATUS=MR","FA_ADJUSTED=GAAP","Sort=A","Dates=H","DateFormat=P","Fill=—","Direction=H","UseDPDF=Y")/100</f>
        <v>0.122903</v>
      </c>
      <c r="DC139" s="25">
        <f>_xll.BDH(C139,"RETURN_COM_EQY","FY 2022","FY 2022","Currency=USD","Period=FY","BEST_FPERIOD_OVERRIDE=FY","FILING_STATUS=MR","FA_ADJUSTED=GAAP","Sort=A","Dates=H","DateFormat=P","Fill=—","Direction=H","UseDPDF=Y")</f>
        <v>10.702999999999999</v>
      </c>
      <c r="DD139" s="15" t="e">
        <f ca="1">(_xll.BDP(C139,"BEST_ROE","best_fperiod_override=23Y"))/100</f>
        <v>#NAME?</v>
      </c>
      <c r="DF139" s="25" t="e">
        <f ca="1">(_xll.BDP($C139,"BEST_DIV_YLD","best_fperiod_override=19Y"))/100</f>
        <v>#NAME?</v>
      </c>
      <c r="DG139" s="25" t="e">
        <f ca="1">(_xll.BDP($C139,"BEST_DIV_YLD","best_fperiod_override=20Y"))/100</f>
        <v>#NAME?</v>
      </c>
      <c r="DH139" s="25" t="e">
        <f ca="1">(_xll.BDP($C139,"BEST_DIV_YLD","best_fperiod_override=21Y"))/100</f>
        <v>#NAME?</v>
      </c>
      <c r="DI139" s="25" t="e">
        <f ca="1">(_xll.BDP($C139,"BEST_DIV_YLD","best_fperiod_override=22Y"))/100</f>
        <v>#NAME?</v>
      </c>
      <c r="DJ139" s="25" t="e">
        <f ca="1">(_xll.BDP($C139,"BEST_DIV_YLD","best_fperiod_override=23Y"))/100</f>
        <v>#NAME?</v>
      </c>
      <c r="DL139" s="48" t="e" cm="1">
        <f t="array" aca="1" ref="DL139" ca="1">_xll.BDP($C139,$DL$12)/1000</f>
        <v>#NAME?</v>
      </c>
      <c r="DM139" s="48" t="e" cm="1">
        <f t="array" aca="1" ref="DM139" ca="1">_xll.BDP($C139,$DL$13)*1000</f>
        <v>#NAME?</v>
      </c>
      <c r="DN139" s="48" t="e">
        <f t="shared" ca="1" si="341"/>
        <v>#NAME?</v>
      </c>
      <c r="DO139" s="48" t="e" cm="1">
        <f t="array" aca="1" ref="DO139" ca="1">_xll.BDP($C139,$DL$15)*1000</f>
        <v>#NAME?</v>
      </c>
      <c r="DQ139" s="15" t="e" cm="1">
        <f t="array" aca="1" ref="DQ139" ca="1">_xll.BDP(C139,"WACC")</f>
        <v>#NAME?</v>
      </c>
      <c r="DR139" s="15" t="e" cm="1">
        <f t="array" aca="1" ref="DR139" ca="1">_xll.BDP(C139,"WACC_COST_EQUITY")</f>
        <v>#NAME?</v>
      </c>
      <c r="DS139" s="15" t="e" cm="1">
        <f t="array" aca="1" ref="DS139" ca="1">_xll.BDP(C139,"WACC_COST_EQUITY")</f>
        <v>#NAME?</v>
      </c>
      <c r="DU139" s="15" t="e" cm="1">
        <f t="array" aca="1" ref="DU139" ca="1">_xll.BDP(C139,"BEST_PE_RATIO")</f>
        <v>#NAME?</v>
      </c>
      <c r="DV139" s="15" t="e" cm="1">
        <f t="array" aca="1" ref="DV139" ca="1">_xll.BDP(C139,"FIVE_YR_AVG_PRICE_EARNINGS")</f>
        <v>#NAME?</v>
      </c>
      <c r="DW139" s="15" t="e" cm="1">
        <f t="array" aca="1" ref="DW139" ca="1">_xll.BDP(C139,"10_YEAR_MOVING_AVERAGE_PE")</f>
        <v>#NAME?</v>
      </c>
      <c r="DY139" s="15" t="e" cm="1">
        <f t="array" aca="1" ref="DY139" ca="1">_xll.BDP(C139,"BEST_CUR_EV_TO_EBITDA")</f>
        <v>#NAME?</v>
      </c>
      <c r="DZ139" s="15" t="e" cm="1">
        <f t="array" aca="1" ref="DZ139" ca="1">_xll.BDP(C139,"FIVE_YEAR_AVG_EV_TO_T12_EBITDA")</f>
        <v>#NAME?</v>
      </c>
      <c r="EB139" s="15" t="e" cm="1">
        <f t="array" aca="1" ref="EB139" ca="1">_xll.BDP(C139,"BEST_PX_BPS_RATIO")</f>
        <v>#NAME?</v>
      </c>
      <c r="EC139" s="15" t="e" cm="1">
        <f t="array" aca="1" ref="EC139" ca="1">_xll.BDP(C139,"FIVE_YEAR_AVG_PRICE_BOOK")</f>
        <v>#NAME?</v>
      </c>
      <c r="ED139" s="15" t="e" cm="1">
        <f t="array" aca="1" ref="ED139" ca="1">_xll.BDP(C139,"EV_TO_T12M_SALES")</f>
        <v>#NAME?</v>
      </c>
      <c r="EE139" s="15" t="e" cm="1">
        <f t="array" aca="1" ref="EE139" ca="1">_xll.BDP(C139,"AVERAGE_EV_TO_T12M_SALES")</f>
        <v>#NAME?</v>
      </c>
      <c r="EF139" s="15" t="e">
        <f ca="1">_xll.BDP(C139,"BEST_CURRENT_EV_BEST_SALES","best_fperiod_override=23Y")</f>
        <v>#NAME?</v>
      </c>
      <c r="EH139" s="15" t="e" cm="1">
        <f t="array" aca="1" ref="EH139" ca="1">_xll.BDP(C139,"CF_FREE_CASH_FLOW")</f>
        <v>#NAME?</v>
      </c>
      <c r="EI139" s="15" t="e" cm="1">
        <f t="array" aca="1" ref="EI139" ca="1">_xll.BDP(C139,"FREE_CASH_FLOW_YIELD")/100</f>
        <v>#NAME?</v>
      </c>
      <c r="EJ139" s="15" t="e" cm="1">
        <f t="array" aca="1" ref="EJ139" ca="1">_xll.BDP(C139,"TRAIL_12M_FREE_CASH_FLOW_PER_SH")</f>
        <v>#NAME?</v>
      </c>
      <c r="EL139" s="15" t="e" cm="1">
        <f t="array" aca="1" ref="EL139" ca="1">_xll.BDP(C139,"CF_CASH_FROM_OPER")</f>
        <v>#NAME?</v>
      </c>
      <c r="EM139" s="15" t="e" cm="1">
        <f t="array" aca="1" ref="EM139" ca="1">_xll.BDP(C139,"CF_CASH_FROM_INV_ACT")</f>
        <v>#NAME?</v>
      </c>
      <c r="EN139" s="15" t="e" cm="1">
        <f t="array" aca="1" ref="EN139" ca="1">_xll.BDP(C139,"CF_CASH_FROM_FNC_ACT")</f>
        <v>#NAME?</v>
      </c>
      <c r="EP139" s="15" t="e" cm="1">
        <f t="array" aca="1" ref="EP139" ca="1">_xll.BDP(C139,"TOT_ANALYST_REC")</f>
        <v>#NAME?</v>
      </c>
      <c r="EQ139" s="15" t="e" cm="1">
        <f t="array" aca="1" ref="EQ139" ca="1">_xll.BDP(C139,"TOT_BUY_REC")</f>
        <v>#NAME?</v>
      </c>
      <c r="ER139" s="15" t="e" cm="1">
        <f t="array" aca="1" ref="ER139" ca="1">_xll.BDP(C139,"TOT_HOLD_REC")</f>
        <v>#NAME?</v>
      </c>
      <c r="ES139" s="15" t="e" cm="1">
        <f t="array" aca="1" ref="ES139" ca="1">_xll.BDP(C139,"TOT_SELL_REC")</f>
        <v>#NAME?</v>
      </c>
      <c r="ET139" s="15" t="e" cm="1">
        <f t="array" aca="1" ref="ET139" ca="1">_xll.BDP(C139,"EQY_REC_CONS")</f>
        <v>#NAME?</v>
      </c>
      <c r="EV139" s="15" t="e" cm="1">
        <f t="array" aca="1" ref="EV139" ca="1">_xll.BDP(C139,"BEST_TARGET_HI")</f>
        <v>#NAME?</v>
      </c>
      <c r="EW139" s="15" t="e" cm="1">
        <f t="array" aca="1" ref="EW139" ca="1">_xll.BDP(C139,"BEST_TARGET_LO")</f>
        <v>#NAME?</v>
      </c>
      <c r="EX139" s="15" t="e" cm="1">
        <f t="array" aca="1" ref="EX139" ca="1">_xll.BDP(C139,"BEST_TARGET_MEDIAN")</f>
        <v>#NAME?</v>
      </c>
      <c r="EZ139" s="15" t="e" cm="1">
        <f t="array" aca="1" ref="EZ139" ca="1">_xll.BDP(C139,"BEST_TARGET_1WK_CHG")</f>
        <v>#NAME?</v>
      </c>
      <c r="FA139" s="15" t="e" cm="1">
        <f t="array" aca="1" ref="FA139" ca="1">_xll.BDP(C139,"BEST_TARGET_4WK_CHG")</f>
        <v>#NAME?</v>
      </c>
      <c r="FB139" s="15" t="e" cm="1">
        <f t="array" aca="1" ref="FB139" ca="1">_xll.BDP(C139,"BEST_TARGET_3MO_CHG")</f>
        <v>#NAME?</v>
      </c>
      <c r="FC139" s="15" t="e" cm="1">
        <f t="array" aca="1" ref="FC139" ca="1">_xll.BDP(C139,"BEST_TARGET_6MO_CHG")</f>
        <v>#NAME?</v>
      </c>
      <c r="FE139" s="15" t="e" cm="1">
        <f t="array" aca="1" ref="FE139" ca="1">_xll.BDP(C139,"ANNOUNCEMENT_DT")</f>
        <v>#NAME?</v>
      </c>
      <c r="FF139" s="15" t="e" cm="1">
        <f t="array" aca="1" ref="FF139" ca="1">_xll.BDP(C139,"EXPECTED_REPORT_DT")</f>
        <v>#NAME?</v>
      </c>
      <c r="FG139" s="15" t="e" cm="1">
        <f t="array" aca="1" ref="FG139" ca="1">_xll.BDP(C139,"EARNINGS_RELATED_IMPLIED_MOVE")</f>
        <v>#NAME?</v>
      </c>
      <c r="FI139" s="15" t="e" cm="1">
        <f t="array" aca="1" ref="FI139" ca="1">_xll.BDP(C139,"SALES_SURPRISE_LAST_QTR")</f>
        <v>#NAME?</v>
      </c>
      <c r="FJ139" s="15" t="e" cm="1">
        <f t="array" aca="1" ref="FJ139" ca="1">_xll.BDP(C139,"EPS_SURPRISE_LAST_QTR")</f>
        <v>#NAME?</v>
      </c>
      <c r="FL139" s="15" t="e">
        <f ca="1">(_xll.BDP(C139,"VOLUME_AVG_5D"))/1000</f>
        <v>#NAME?</v>
      </c>
      <c r="FM139" s="15" t="e">
        <f ca="1">(_xll.BDP(C139,"VOLUME_AVG_3M"))/1000</f>
        <v>#NAME?</v>
      </c>
      <c r="FN139" s="15" t="e">
        <f ca="1">(_xll.BDP(C139,"VOLUME_AVG_6M"))/1000</f>
        <v>#NAME?</v>
      </c>
      <c r="FP139" s="15" t="e" cm="1">
        <f t="array" aca="1" ref="FP139" ca="1">_xll.BDP(C139,"CIE_DES")</f>
        <v>#NAME?</v>
      </c>
      <c r="FQ139" s="15" t="s">
        <v>964</v>
      </c>
      <c r="FS139" s="15" t="e" cm="1">
        <f t="array" aca="1" ref="FS139" ca="1">_xll.BDP(C139,"HIGH_52WEEK")</f>
        <v>#NAME?</v>
      </c>
      <c r="FT139" s="15" t="e" cm="1">
        <f t="array" aca="1" ref="FT139" ca="1">_xll.BDP(C139,"LOW_52WEEK")</f>
        <v>#NAME?</v>
      </c>
      <c r="FV139" s="15" t="e" cm="1">
        <f t="array" aca="1" ref="FV139" ca="1">_xll.BDP(C139,"CHG_PCT_WTD")</f>
        <v>#NAME?</v>
      </c>
      <c r="FW139" s="15" t="e" cm="1">
        <f t="array" aca="1" ref="FW139" ca="1">_xll.BDP(C139,"CHG_PCT_MTD")</f>
        <v>#NAME?</v>
      </c>
      <c r="FX139" s="15" t="e" cm="1">
        <f t="array" aca="1" ref="FX139" ca="1">_xll.BDP(C139,"CHG_PCT_YTD")</f>
        <v>#NAME?</v>
      </c>
      <c r="FY139" s="15" t="e" cm="1">
        <f t="array" aca="1" ref="FY139" ca="1">_xll.BDP(C139,"CHG_PCT_1YR")</f>
        <v>#NAME?</v>
      </c>
      <c r="GA139" s="15" t="e">
        <f ca="1">_xll.BDP($C139,"BEST_NET_DEBT","best_fperiod_override=19Y")</f>
        <v>#NAME?</v>
      </c>
      <c r="GB139" s="15" t="e">
        <f ca="1">_xll.BDP($C139,"BEST_NET_DEBT","best_fperiod_override=20Y")</f>
        <v>#NAME?</v>
      </c>
      <c r="GC139" s="15" t="e">
        <f ca="1">_xll.BDP($C139,"BEST_NET_DEBT","best_fperiod_override=21Y")</f>
        <v>#NAME?</v>
      </c>
      <c r="GD139" s="15" t="e">
        <f ca="1">_xll.BDP($C139,"BEST_NET_DEBT","best_fperiod_override=22Y")</f>
        <v>#NAME?</v>
      </c>
      <c r="GE139" s="15" t="e">
        <f ca="1">_xll.BDP($C139,"BEST_NET_DEBT","best_fperiod_override=23Y")</f>
        <v>#NAME?</v>
      </c>
      <c r="GG139" s="15" t="e">
        <f t="shared" ca="1" si="342"/>
        <v>#NAME?</v>
      </c>
      <c r="GH139" s="15" t="e">
        <f t="shared" ca="1" si="343"/>
        <v>#NAME?</v>
      </c>
      <c r="GI139" s="15" t="e">
        <f t="shared" ca="1" si="344"/>
        <v>#NAME?</v>
      </c>
      <c r="GJ139" s="15" t="e">
        <f t="shared" ca="1" si="345"/>
        <v>#NAME?</v>
      </c>
      <c r="GK139" s="15" t="e">
        <f t="shared" ca="1" si="346"/>
        <v>#NAME?</v>
      </c>
      <c r="GM139" s="15" t="e" cm="1">
        <f t="array" aca="1" ref="GM139" ca="1">_xll.BDP(C139,"NET_DEBT_TO_EBITDA")</f>
        <v>#NAME?</v>
      </c>
      <c r="GN139" s="15" t="e" cm="1">
        <f t="array" aca="1" ref="GN139" ca="1">_xll.BDP(C139,"EBIT_TO_INT_EXP")</f>
        <v>#NAME?</v>
      </c>
      <c r="GO139" s="15" t="e" cm="1">
        <f t="array" aca="1" ref="GO139" ca="1">_xll.BDP(C139,"TOT_DEBT_TO_TOT_EQY")</f>
        <v>#NAME?</v>
      </c>
      <c r="GP139" s="15" t="e" cm="1">
        <f t="array" aca="1" ref="GP139" ca="1">_xll.BDP(C139,"TOT_DEBT_TO_TOT_ASSET")</f>
        <v>#NAME?</v>
      </c>
      <c r="GQ139" s="15" t="e" cm="1">
        <f t="array" aca="1" ref="GQ139" ca="1">_xll.BDP(C139,"ALTMAN_Z_SCORE")</f>
        <v>#NAME?</v>
      </c>
      <c r="GR139" s="15" t="e" cm="1">
        <f t="array" aca="1" ref="GR139" ca="1">_xll.BDP(C139,"CASH_%_CURRENT_MARKET_CAP")</f>
        <v>#NAME?</v>
      </c>
      <c r="GS139" s="15" t="e" cm="1">
        <f t="array" aca="1" ref="GS139" ca="1">_xll.BDP(C139,"CASH_TO_TOT_ASSET")</f>
        <v>#NAME?</v>
      </c>
      <c r="GU139" s="15" t="e" cm="1">
        <f t="array" aca="1" ref="GU139" ca="1">_xll.BDP(C139,"BOARD_SIZE")</f>
        <v>#NAME?</v>
      </c>
      <c r="GV139" s="15" t="e" cm="1">
        <f t="array" aca="1" ref="GV139" ca="1">_xll.BDP(C139,"PCT_INDEPENDENT_DIRECTORS")</f>
        <v>#NAME?</v>
      </c>
      <c r="GW139" s="15" t="e" cm="1">
        <f t="array" aca="1" ref="GW139" ca="1">_xll.BDP(C139,"BOARD_MEETING_ATTENDANCE_PCT")</f>
        <v>#NAME?</v>
      </c>
      <c r="GX139" s="15" t="e" cm="1">
        <f t="array" aca="1" ref="GX139" ca="1">_xll.BDP(C139,"BOARD_MEETINGS_PER_YR")</f>
        <v>#NAME?</v>
      </c>
      <c r="GY139" s="15" t="e" cm="1">
        <f t="array" aca="1" ref="GY139" ca="1">_xll.BDP(C139,"NUMBER_OF_WOMEN_ON_BOARD")</f>
        <v>#NAME?</v>
      </c>
      <c r="GZ139" s="15" t="e" cm="1">
        <f t="array" aca="1" ref="GZ139" ca="1">_xll.BDP(C139,"BOARD_AVERAGE_TENURE")</f>
        <v>#NAME?</v>
      </c>
      <c r="HA139" s="15" t="e" cm="1">
        <f t="array" aca="1" ref="HA139" ca="1">_xll.BDP(C139,"BOARD_AVERAGE_AGE")</f>
        <v>#NAME?</v>
      </c>
      <c r="HC139" s="15" t="e" cm="1">
        <f t="array" aca="1" ref="HC139" ca="1">_xll.BDP(C139,"TOT_COMP_AW_TO_CEO_&amp;_EQUIV")</f>
        <v>#NAME?</v>
      </c>
      <c r="HD139" s="15" t="e" cm="1">
        <f t="array" aca="1" ref="HD139" ca="1">_xll.BDP(C139,"TOT_COMPENSATION_AW_TO_EXECS")</f>
        <v>#NAME?</v>
      </c>
      <c r="HE139" s="15" t="e" cm="1">
        <f t="array" aca="1" ref="HE139" ca="1">_xll.BDP(C139,"CF_STOCK_BASED_COMPENSATION")</f>
        <v>#NAME?</v>
      </c>
      <c r="HF139" s="15" t="e" cm="1">
        <f t="array" aca="1" ref="HF139" ca="1">_xll.BDP(C139,"AVERAGE_BOD_TOTAL_COMPENSATION")</f>
        <v>#NAME?</v>
      </c>
      <c r="HH139" s="15" t="e" cm="1">
        <f t="array" aca="1" ref="HH139" ca="1">_xll.BDP(C139,"ISS_QUALITYSCORE")</f>
        <v>#NAME?</v>
      </c>
      <c r="HK139" s="15" t="e" cm="1">
        <f t="array" aca="1" ref="HK139" ca="1">_xll.BDP(C139,"EQY_SH_OUT")</f>
        <v>#NAME?</v>
      </c>
      <c r="HL139" s="15" t="e">
        <f t="shared" ca="1" si="347"/>
        <v>#NAME?</v>
      </c>
      <c r="HN139" s="15">
        <v>8.5</v>
      </c>
      <c r="HO139" s="15">
        <v>2</v>
      </c>
      <c r="HP139" s="39" t="e">
        <f t="shared" ca="1" si="348"/>
        <v>#NAME?</v>
      </c>
      <c r="HQ139" s="15" t="e">
        <f t="shared" ca="1" si="349"/>
        <v>#NAME?</v>
      </c>
      <c r="HS139" s="15" t="e">
        <f t="shared" ca="1" si="370"/>
        <v>#NAME?</v>
      </c>
      <c r="HU139" s="15" t="e">
        <f t="shared" ca="1" si="350"/>
        <v>#NAME?</v>
      </c>
      <c r="HW139" s="15" t="e">
        <f t="shared" ca="1" si="371"/>
        <v>#NAME?</v>
      </c>
      <c r="HY139" s="39" t="e">
        <f t="shared" ca="1" si="351"/>
        <v>#NAME?</v>
      </c>
      <c r="IA139" s="15" t="e">
        <f t="shared" ca="1" si="352"/>
        <v>#NAME?</v>
      </c>
      <c r="IB139" s="15" t="e">
        <f t="shared" ca="1" si="353"/>
        <v>#NAME?</v>
      </c>
      <c r="IC139" s="15" t="e">
        <f t="shared" ca="1" si="354"/>
        <v>#NAME?</v>
      </c>
      <c r="ID139" s="15" t="e">
        <f t="shared" ca="1" si="355"/>
        <v>#NAME?</v>
      </c>
      <c r="IE139" s="39" t="e">
        <f t="shared" ca="1" si="356"/>
        <v>#NAME?</v>
      </c>
      <c r="IF139" s="39" t="e">
        <f t="shared" si="357"/>
        <v>#NUM!</v>
      </c>
      <c r="IG139" s="39" t="e">
        <f t="shared" ca="1" si="358"/>
        <v>#NAME?</v>
      </c>
      <c r="II139" s="15">
        <f t="shared" si="372"/>
        <v>120</v>
      </c>
    </row>
    <row r="140" spans="1:243">
      <c r="A140" s="15">
        <f t="shared" si="373"/>
        <v>120</v>
      </c>
      <c r="B140" s="15" t="s">
        <v>244</v>
      </c>
      <c r="C140" s="15" t="s">
        <v>603</v>
      </c>
      <c r="D140" s="15" t="s">
        <v>243</v>
      </c>
      <c r="E140" s="15" t="str">
        <f t="shared" si="306"/>
        <v>HOME34</v>
      </c>
      <c r="F140" s="15">
        <f t="shared" si="307"/>
        <v>120</v>
      </c>
      <c r="G140" s="15" t="str">
        <f t="shared" si="308"/>
        <v>Home Depot Inc/The</v>
      </c>
      <c r="H140" s="24">
        <v>1.0860970000000001E-2</v>
      </c>
      <c r="I140" s="15" t="e" cm="1">
        <f t="array" aca="1" ref="I140" ca="1">_xll.BDP(C140,"GICS_SECTOR_NAME")</f>
        <v>#NAME?</v>
      </c>
      <c r="J140" s="15" t="e">
        <f t="shared" ca="1" si="309"/>
        <v>#NAME?</v>
      </c>
      <c r="K140" s="46" t="e" cm="1">
        <f t="array" aca="1" ref="K140" ca="1">_xll.BDP(C140,"BEST_PE_RATIO")</f>
        <v>#NAME?</v>
      </c>
      <c r="L140" s="46" t="e" cm="1">
        <f t="array" aca="1" ref="L140" ca="1">_xll.BDP(C140,"px_last")</f>
        <v>#NAME?</v>
      </c>
      <c r="M140" s="15" t="e" cm="1">
        <f t="array" aca="1" ref="M140" ca="1">_xll.BDP(C140,"COUNTRY_FULL_NAME")</f>
        <v>#NAME?</v>
      </c>
      <c r="N140" s="15" t="e" cm="1">
        <f t="array" aca="1" ref="N140" ca="1">_xll.BDP(C140,"px_last")</f>
        <v>#NAME?</v>
      </c>
      <c r="O140" s="15" t="e" cm="1">
        <f t="array" aca="1" ref="O140" ca="1">_xll.BDP(C140,"CRNCY")</f>
        <v>#NAME?</v>
      </c>
      <c r="Q140" s="15" t="e" cm="1">
        <f t="array" aca="1" ref="Q140" ca="1">_xll.BDP(C140,"GICS_SECTOR_NAME")</f>
        <v>#NAME?</v>
      </c>
      <c r="R140" s="15" t="e" cm="1">
        <f t="array" aca="1" ref="R140" ca="1">_xll.BDP(C140,"GICS_INDUSTRY_NAME")</f>
        <v>#NAME?</v>
      </c>
      <c r="S140" s="15" t="e" cm="1">
        <f t="array" aca="1" ref="S140" ca="1">_xll.BDP(C140,"GICS_INDUSTRY_GROUP_NAME")</f>
        <v>#NAME?</v>
      </c>
      <c r="T140" s="15" t="e" cm="1">
        <f t="array" aca="1" ref="T140" ca="1">_xll.BDP(C140,"GICS_SUB_INDUSTRY_NAME")</f>
        <v>#NAME?</v>
      </c>
      <c r="U140" s="15" t="s">
        <v>1521</v>
      </c>
      <c r="V140" s="15">
        <f>_xll.BDH(C140,"SALES_REV_TURN","FY 2009","FY 2009","Currency=USD","Period=FY","BEST_FPERIOD_OVERRIDE=FY","FILING_STATUS=MR","SCALING_FORMAT=MLN","FA_ADJUSTED=Adjusted","Sort=A","Dates=H","DateFormat=P","Fill=—","Direction=H","UseDPDF=Y")</f>
        <v>71288</v>
      </c>
      <c r="W140" s="15">
        <f>_xll.BDH(C140,"SALES_REV_TURN","FY 2019","FY 2019","Currency=USD","Period=FY","BEST_FPERIOD_OVERRIDE=FY","FILING_STATUS=MR","SCALING_FORMAT=MLN","FA_ADJUSTED=Adjusted","Sort=A","Dates=H","DateFormat=P","Fill=—","Direction=H","UseDPDF=Y")</f>
        <v>108203</v>
      </c>
      <c r="X140" s="15">
        <f>_xll.BDH(C140,"SALES_REV_TURN","FY 2020","FY 2020","Currency=USD","Period=FY","BEST_FPERIOD_OVERRIDE=FY","FILING_STATUS=MR","SCALING_FORMAT=MLN","FA_ADJUSTED=Adjusted","Sort=A","Dates=H","DateFormat=P","Fill=—","Direction=H","UseDPDF=Y")</f>
        <v>110225</v>
      </c>
      <c r="Y140" s="15">
        <f>_xll.BDH(C140,"SALES_REV_TURN","FY 2021","FY 2021","Currency=USD","Period=FY","BEST_FPERIOD_OVERRIDE=FY","FILING_STATUS=MR","SCALING_FORMAT=MLN","FA_ADJUSTED=Adjusted","Sort=A","Dates=H","DateFormat=P","Fill=—","Direction=H","UseDPDF=Y")</f>
        <v>132110</v>
      </c>
      <c r="Z140" s="15">
        <f>_xll.BDH(C140,"SALES_REV_TURN","FY 2022","FY 2022","Currency=USD","Period=FY","BEST_FPERIOD_OVERRIDE=FY","FILING_STATUS=MR","SCALING_FORMAT=MLN","FA_ADJUSTED=Adjusted","Sort=A","Dates=H","DateFormat=P","Fill=—","Direction=H","UseDPDF=Y")</f>
        <v>151157</v>
      </c>
      <c r="AA140" s="15" t="e">
        <f ca="1">+_xll.BDP($C140,AA$15,"BEST_FPERIOD_OVERRIDE="&amp;AA$16)</f>
        <v>#NAME?</v>
      </c>
      <c r="AB140" s="15" t="e">
        <f ca="1">+_xll.BDP($C140,AB$15,"BEST_FPERIOD_OVERRIDE="&amp;AB$16)</f>
        <v>#NAME?</v>
      </c>
      <c r="AC140" s="15" t="e">
        <f ca="1">+_xll.BDP($C140,AC$15,"BEST_FPERIOD_OVERRIDE="&amp;AC$16)</f>
        <v>#NAME?</v>
      </c>
      <c r="AD140" s="15" t="e">
        <f ca="1">+_xll.BDP($C140,AD$15,"BEST_FPERIOD_OVERRIDE="&amp;AD$16)</f>
        <v>#NAME?</v>
      </c>
      <c r="AF140" s="25">
        <f t="shared" si="310"/>
        <v>1.8687097400256869E-2</v>
      </c>
      <c r="AG140" s="25">
        <f t="shared" si="311"/>
        <v>0.19854842367883885</v>
      </c>
      <c r="AH140" s="25">
        <f t="shared" si="312"/>
        <v>0.14417530845507542</v>
      </c>
      <c r="AI140" s="25" t="e">
        <f t="shared" ca="1" si="313"/>
        <v>#NAME?</v>
      </c>
      <c r="AJ140" s="25" t="e">
        <f t="shared" ca="1" si="314"/>
        <v>#NAME?</v>
      </c>
      <c r="AK140" s="25" t="e">
        <f t="shared" ca="1" si="315"/>
        <v>#NAME?</v>
      </c>
      <c r="AL140" s="25" t="e">
        <f t="shared" ca="1" si="359"/>
        <v>#NAME?</v>
      </c>
      <c r="AM140" s="25" t="e">
        <f t="shared" ca="1" si="316"/>
        <v>#NAME?</v>
      </c>
      <c r="AN140" s="25">
        <f t="shared" si="317"/>
        <v>4.2610962853950163E-2</v>
      </c>
      <c r="AP140" s="15">
        <f>_xll.BDH(C140,"EBITDA","FY 2009","FY 2009","Currency=USD","Period=FY","BEST_FPERIOD_OVERRIDE=FY","FILING_STATUS=MR","SCALING_FORMAT=MLN","FA_ADJUSTED=Adjusted","Sort=A","Dates=H","DateFormat=P","Fill=—","Direction=H","UseDPDF=Y")</f>
        <v>7212</v>
      </c>
      <c r="AQ140" s="15">
        <f>_xll.BDH(C140,"EBITDA","FY 2019","FY 2019","Currency=USD","Period=FY","BEST_FPERIOD_OVERRIDE=FY","FILING_STATUS=MR","SCALING_FORMAT=MLN","FA_ADJUSTED=Adjusted","Sort=A","Dates=H","DateFormat=P","Fill=—","Direction=H","UseDPDF=Y")</f>
        <v>17929</v>
      </c>
      <c r="AR140" s="15">
        <f>_xll.BDH(C140,"EBITDA","FY 2020","FY 2020","Currency=USD","Period=FY","BEST_FPERIOD_OVERRIDE=FY","FILING_STATUS=MR","SCALING_FORMAT=MLN","FA_ADJUSTED=Adjusted","Sort=A","Dates=H","DateFormat=P","Fill=—","Direction=H","UseDPDF=Y")</f>
        <v>18952</v>
      </c>
      <c r="AS140" s="15">
        <f>_xll.BDH(C140,"EBITDA","FY 2021","FY 2021","Currency=USD","Period=FY","BEST_FPERIOD_OVERRIDE=FY","FILING_STATUS=MR","SCALING_FORMAT=MLN","FA_ADJUSTED=Adjusted","Sort=A","Dates=H","DateFormat=P","Fill=—","Direction=H","UseDPDF=Y")</f>
        <v>21676</v>
      </c>
      <c r="AT140" s="15">
        <f>_xll.BDH(C140,"EBITDA","FY 2022","FY 2022","Currency=USD","Period=FY","BEST_FPERIOD_OVERRIDE=FY","FILING_STATUS=MR","SCALING_FORMAT=MLN","FA_ADJUSTED=Adjusted","Sort=A","Dates=H","DateFormat=P","Fill=—","Direction=H","UseDPDF=Y")</f>
        <v>26986</v>
      </c>
      <c r="AU140" s="15" t="e">
        <f ca="1">+_xll.BDP($C140,AU$15,"BEST_FPERIOD_OVERRIDE="&amp;AU$16)</f>
        <v>#NAME?</v>
      </c>
      <c r="AV140" s="15" t="e">
        <f ca="1">+_xll.BDP($C140,AV$15,"BEST_FPERIOD_OVERRIDE="&amp;AV$16)</f>
        <v>#NAME?</v>
      </c>
      <c r="AW140" s="15" t="e">
        <f ca="1">+_xll.BDP($C140,AW$15,"BEST_FPERIOD_OVERRIDE="&amp;AW$16)</f>
        <v>#NAME?</v>
      </c>
      <c r="AX140" s="15" t="e">
        <f ca="1">+_xll.BDP($C140,AX$15,"BEST_FPERIOD_OVERRIDE="&amp;AX$16)</f>
        <v>#NAME?</v>
      </c>
      <c r="AZ140" s="25">
        <f t="shared" si="318"/>
        <v>5.705839701043014E-2</v>
      </c>
      <c r="BA140" s="25">
        <f t="shared" si="319"/>
        <v>0.14373153229210645</v>
      </c>
      <c r="BB140" s="25">
        <f t="shared" si="320"/>
        <v>0.24497139693670422</v>
      </c>
      <c r="BC140" s="25" t="e">
        <f t="shared" ca="1" si="321"/>
        <v>#NAME?</v>
      </c>
      <c r="BD140" s="25" t="e">
        <f t="shared" ca="1" si="322"/>
        <v>#NAME?</v>
      </c>
      <c r="BE140" s="25" t="e">
        <f t="shared" ca="1" si="323"/>
        <v>#NAME?</v>
      </c>
      <c r="BF140" s="25" t="e">
        <f t="shared" ca="1" si="360"/>
        <v>#NAME?</v>
      </c>
      <c r="BG140" s="25" t="e">
        <f t="shared" ca="1" si="324"/>
        <v>#NAME?</v>
      </c>
      <c r="BH140" s="25">
        <f t="shared" si="325"/>
        <v>9.5342742155916538E-2</v>
      </c>
      <c r="BJ140" s="25">
        <f t="shared" si="326"/>
        <v>0.16569780874837112</v>
      </c>
      <c r="BK140" s="25">
        <f t="shared" si="327"/>
        <v>0.17193921524155137</v>
      </c>
      <c r="BL140" s="25">
        <f t="shared" si="328"/>
        <v>0.16407539171902202</v>
      </c>
      <c r="BM140" s="25">
        <f t="shared" si="329"/>
        <v>0.17852960828807135</v>
      </c>
      <c r="BN140" s="25" t="e">
        <f t="shared" ca="1" si="330"/>
        <v>#NAME?</v>
      </c>
      <c r="BO140" s="25" t="e">
        <f t="shared" ca="1" si="331"/>
        <v>#NAME?</v>
      </c>
      <c r="BP140" s="25" t="e">
        <f t="shared" ca="1" si="331"/>
        <v>#NAME?</v>
      </c>
      <c r="BQ140" s="25" t="e">
        <f t="shared" ca="1" si="332"/>
        <v>#NAME?</v>
      </c>
      <c r="BR140" s="15">
        <f>_xll.BDH(C140,"EARN_FOR_COMMON","FY 2009","FY 2009","Currency=USD","Period=FY","BEST_FPERIOD_OVERRIDE=FY","FILING_STATUS=MR","SCALING_FORMAT=MLN","FA_ADJUSTED=Adjusted","Sort=A","Dates=H","DateFormat=P","Fill=—","Direction=H","UseDPDF=Y")</f>
        <v>3036.1</v>
      </c>
      <c r="BS140" s="15">
        <f>_xll.BDH(C140,"EARN_FOR_COMMON","FY 2019","FY 2019","Currency=USD","Period=FY","BEST_FPERIOD_OVERRIDE=FY","FILING_STATUS=MR","SCALING_FORMAT=MLN","FA_ADJUSTED=Adjusted","Sort=A","Dates=H","DateFormat=P","Fill=—","Direction=H","UseDPDF=Y")</f>
        <v>11316.13</v>
      </c>
      <c r="BT140" s="15">
        <f>_xll.BDH(C140,"EARN_FOR_COMMON","FY 2020","FY 2020","Currency=USD","Period=FY","BEST_FPERIOD_OVERRIDE=FY","FILING_STATUS=MR","SCALING_FORMAT=MLN","FA_ADJUSTED=Adjusted","Sort=A","Dates=H","DateFormat=P","Fill=—","Direction=H","UseDPDF=Y")</f>
        <v>11242</v>
      </c>
      <c r="BU140" s="15">
        <f>_xll.BDH(C140,"EARN_FOR_COMMON","FY 2021","FY 2021","Currency=USD","Period=FY","BEST_FPERIOD_OVERRIDE=FY","FILING_STATUS=MR","SCALING_FORMAT=MLN","FA_ADJUSTED=Adjusted","Sort=A","Dates=H","DateFormat=P","Fill=—","Direction=H","UseDPDF=Y")</f>
        <v>12952.9</v>
      </c>
      <c r="BV140" s="15">
        <f>_xll.BDH(C140,"EARN_FOR_COMMON","FY 2022","FY 2022","Currency=USD","Period=FY","BEST_FPERIOD_OVERRIDE=FY","FILING_STATUS=MR","SCALING_FORMAT=MLN","FA_ADJUSTED=Adjusted","Sort=A","Dates=H","DateFormat=P","Fill=—","Direction=H","UseDPDF=Y")</f>
        <v>16433</v>
      </c>
      <c r="BW140" s="15" t="e">
        <f ca="1">+_xll.BDP($C140,BW$15,"BEST_FPERIOD_OVERRIDE="&amp;BW$16)</f>
        <v>#NAME?</v>
      </c>
      <c r="BX140" s="15" t="e">
        <f ca="1">+_xll.BDP($C140,BX$15,"BEST_FPERIOD_OVERRIDE="&amp;BX$16)</f>
        <v>#NAME?</v>
      </c>
      <c r="BY140" s="15" t="e">
        <f ca="1">+_xll.BDP($C140,BY$15,"BEST_FPERIOD_OVERRIDE="&amp;BY$16)</f>
        <v>#NAME?</v>
      </c>
      <c r="BZ140" s="15" t="e">
        <f ca="1">+_xll.BDP($C140,BZ$15,"BEST_FPERIOD_OVERRIDE="&amp;BZ$16)</f>
        <v>#NAME?</v>
      </c>
      <c r="CB140" s="25">
        <f t="shared" si="333"/>
        <v>-6.5508261216510322E-3</v>
      </c>
      <c r="CC140" s="25">
        <f t="shared" si="334"/>
        <v>0.15218822273616794</v>
      </c>
      <c r="CD140" s="25">
        <f t="shared" si="335"/>
        <v>0.26867342448409248</v>
      </c>
      <c r="CE140" s="25" t="e">
        <f t="shared" ca="1" si="336"/>
        <v>#NAME?</v>
      </c>
      <c r="CF140" s="25" t="e">
        <f t="shared" ca="1" si="337"/>
        <v>#NAME?</v>
      </c>
      <c r="CG140" s="25" t="e">
        <f t="shared" ca="1" si="338"/>
        <v>#NAME?</v>
      </c>
      <c r="CH140" s="25" t="e">
        <f t="shared" ca="1" si="361"/>
        <v>#NAME?</v>
      </c>
      <c r="CI140" s="25" t="e">
        <f t="shared" ca="1" si="339"/>
        <v>#NAME?</v>
      </c>
      <c r="CJ140" s="25">
        <f t="shared" si="340"/>
        <v>0.14061265469201456</v>
      </c>
      <c r="CM140" s="25">
        <f t="shared" si="362"/>
        <v>0.1045824052937534</v>
      </c>
      <c r="CN140" s="25">
        <f t="shared" si="363"/>
        <v>0.10199138126559311</v>
      </c>
      <c r="CO140" s="25">
        <f t="shared" si="364"/>
        <v>9.8046325032170159E-2</v>
      </c>
      <c r="CP140" s="25">
        <f t="shared" si="365"/>
        <v>0.10871477999695681</v>
      </c>
      <c r="CQ140" s="25" t="e">
        <f t="shared" ca="1" si="366"/>
        <v>#NAME?</v>
      </c>
      <c r="CR140" s="25" t="e">
        <f t="shared" ca="1" si="367"/>
        <v>#NAME?</v>
      </c>
      <c r="CS140" s="25" t="e">
        <f t="shared" ca="1" si="368"/>
        <v>#NAME?</v>
      </c>
      <c r="CT140" s="15" t="e">
        <f t="shared" ca="1" si="369"/>
        <v>#NAME?</v>
      </c>
      <c r="CU140" s="25">
        <f>_xll.BDH($C140,"RETURN_ON_INV_CAPITAL","FY 2019","FY 2019","Currency=USD","Period=FY","BEST_FPERIOD_OVERRIDE=FY","FILING_STATUS=MR","FA_ADJUSTED=GAAP","Sort=A","Dates=H","DateFormat=P","Fill=—","Direction=H","UseDPDF=Y")/100</f>
        <v>0.41954500000000006</v>
      </c>
      <c r="CV140" s="25">
        <f>_xll.BDH($C140,"RETURN_ON_INV_CAPITAL","FY 2020","FY 2020","Currency=USD","Period=FY","BEST_FPERIOD_OVERRIDE=FY","FILING_STATUS=MR","FA_ADJUSTED=GAAP","Sort=A","Dates=H","DateFormat=P","Fill=—","Direction=H","UseDPDF=Y")/100</f>
        <v>0.38677600000000001</v>
      </c>
      <c r="CW140" s="25">
        <f>_xll.BDH($C140,"RETURN_ON_INV_CAPITAL","FY 2021","FY 2021","Currency=USD","Period=FY","BEST_FPERIOD_OVERRIDE=FY","FILING_STATUS=MR","FA_ADJUSTED=GAAP","Sort=A","Dates=H","DateFormat=P","Fill=—","Direction=H","UseDPDF=Y")/100</f>
        <v>0.33501800000000004</v>
      </c>
      <c r="CX140" s="25" t="e">
        <f>_xll.BDH(C140,"RETURN_COM_EQY","FY 2022","FY 2022","Currency=USD","Period=FY","BEST_FPERIOD_OVERRIDE=FY","FILING_STATUS=MR","FA_ADJUSTED=GAAP","Sort=A","Dates=H","DateFormat=P","Fill=—","Direction=H","UseDPDF=Y")/100</f>
        <v>#VALUE!</v>
      </c>
      <c r="CZ140" s="15" t="e">
        <f>_xll.BDH($C140,"RETURN_COM_EQY","FY 2019","FY 2019","Currency=USD","Period=FY","BEST_FPERIOD_OVERRIDE=FY","FILING_STATUS=MR","FA_ADJUSTED=GAAP","Sort=A","Dates=H","DateFormat=P","Fill=—","Direction=H","UseDPDF=Y")/100</f>
        <v>#VALUE!</v>
      </c>
      <c r="DA140" s="15" t="e">
        <f>_xll.BDH($C140,"RETURN_COM_EQY","FY 2020","FY 2020","Currency=USD","Period=FY","BEST_FPERIOD_OVERRIDE=FY","FILING_STATUS=MR","FA_ADJUSTED=GAAP","Sort=A","Dates=H","DateFormat=P","Fill=—","Direction=H","UseDPDF=Y")/100</f>
        <v>#VALUE!</v>
      </c>
      <c r="DB140" s="15" t="e">
        <f>_xll.BDH($C140,"RETURN_COM_EQY","FY 2021","FY 2021","Currency=USD","Period=FY","BEST_FPERIOD_OVERRIDE=FY","FILING_STATUS=MR","FA_ADJUSTED=GAAP","Sort=A","Dates=H","DateFormat=P","Fill=—","Direction=H","UseDPDF=Y")/100</f>
        <v>#VALUE!</v>
      </c>
      <c r="DC140" s="25" t="str">
        <f>_xll.BDH(C140,"RETURN_COM_EQY","FY 2022","FY 2022","Currency=USD","Period=FY","BEST_FPERIOD_OVERRIDE=FY","FILING_STATUS=MR","FA_ADJUSTED=GAAP","Sort=A","Dates=H","DateFormat=P","Fill=—","Direction=H","UseDPDF=Y")</f>
        <v>—</v>
      </c>
      <c r="DD140" s="15" t="e">
        <f ca="1">(_xll.BDP(C140,"BEST_ROE","best_fperiod_override=23Y"))/100</f>
        <v>#NAME?</v>
      </c>
      <c r="DF140" s="25" t="e">
        <f ca="1">(_xll.BDP($C140,"BEST_DIV_YLD","best_fperiod_override=19Y"))/100</f>
        <v>#NAME?</v>
      </c>
      <c r="DG140" s="25" t="e">
        <f ca="1">(_xll.BDP($C140,"BEST_DIV_YLD","best_fperiod_override=20Y"))/100</f>
        <v>#NAME?</v>
      </c>
      <c r="DH140" s="25" t="e">
        <f ca="1">(_xll.BDP($C140,"BEST_DIV_YLD","best_fperiod_override=21Y"))/100</f>
        <v>#NAME?</v>
      </c>
      <c r="DI140" s="25" t="e">
        <f ca="1">(_xll.BDP($C140,"BEST_DIV_YLD","best_fperiod_override=22Y"))/100</f>
        <v>#NAME?</v>
      </c>
      <c r="DJ140" s="25" t="e">
        <f ca="1">(_xll.BDP($C140,"BEST_DIV_YLD","best_fperiod_override=23Y"))/100</f>
        <v>#NAME?</v>
      </c>
      <c r="DL140" s="48" t="e" cm="1">
        <f t="array" aca="1" ref="DL140" ca="1">_xll.BDP($C140,$DL$12)/1000</f>
        <v>#NAME?</v>
      </c>
      <c r="DM140" s="48" t="e" cm="1">
        <f t="array" aca="1" ref="DM140" ca="1">_xll.BDP($C140,$DL$13)*1000</f>
        <v>#NAME?</v>
      </c>
      <c r="DN140" s="48" t="e">
        <f t="shared" ca="1" si="341"/>
        <v>#NAME?</v>
      </c>
      <c r="DO140" s="48" t="e" cm="1">
        <f t="array" aca="1" ref="DO140" ca="1">_xll.BDP($C140,$DL$15)*1000</f>
        <v>#NAME?</v>
      </c>
      <c r="DQ140" s="15" t="e" cm="1">
        <f t="array" aca="1" ref="DQ140" ca="1">_xll.BDP(C140,"WACC")</f>
        <v>#NAME?</v>
      </c>
      <c r="DR140" s="15" t="e" cm="1">
        <f t="array" aca="1" ref="DR140" ca="1">_xll.BDP(C140,"WACC_COST_EQUITY")</f>
        <v>#NAME?</v>
      </c>
      <c r="DS140" s="15" t="e" cm="1">
        <f t="array" aca="1" ref="DS140" ca="1">_xll.BDP(C140,"WACC_COST_EQUITY")</f>
        <v>#NAME?</v>
      </c>
      <c r="DU140" s="15" t="e" cm="1">
        <f t="array" aca="1" ref="DU140" ca="1">_xll.BDP(C140,"BEST_PE_RATIO")</f>
        <v>#NAME?</v>
      </c>
      <c r="DV140" s="15" t="e" cm="1">
        <f t="array" aca="1" ref="DV140" ca="1">_xll.BDP(C140,"FIVE_YR_AVG_PRICE_EARNINGS")</f>
        <v>#NAME?</v>
      </c>
      <c r="DW140" s="15" t="e" cm="1">
        <f t="array" aca="1" ref="DW140" ca="1">_xll.BDP(C140,"10_YEAR_MOVING_AVERAGE_PE")</f>
        <v>#NAME?</v>
      </c>
      <c r="DY140" s="15" t="e" cm="1">
        <f t="array" aca="1" ref="DY140" ca="1">_xll.BDP(C140,"BEST_CUR_EV_TO_EBITDA")</f>
        <v>#NAME?</v>
      </c>
      <c r="DZ140" s="15" t="e" cm="1">
        <f t="array" aca="1" ref="DZ140" ca="1">_xll.BDP(C140,"FIVE_YEAR_AVG_EV_TO_T12_EBITDA")</f>
        <v>#NAME?</v>
      </c>
      <c r="EB140" s="15" t="e" cm="1">
        <f t="array" aca="1" ref="EB140" ca="1">_xll.BDP(C140,"BEST_PX_BPS_RATIO")</f>
        <v>#NAME?</v>
      </c>
      <c r="EC140" s="15" t="e" cm="1">
        <f t="array" aca="1" ref="EC140" ca="1">_xll.BDP(C140,"FIVE_YEAR_AVG_PRICE_BOOK")</f>
        <v>#NAME?</v>
      </c>
      <c r="ED140" s="15" t="e" cm="1">
        <f t="array" aca="1" ref="ED140" ca="1">_xll.BDP(C140,"EV_TO_T12M_SALES")</f>
        <v>#NAME?</v>
      </c>
      <c r="EE140" s="15" t="e" cm="1">
        <f t="array" aca="1" ref="EE140" ca="1">_xll.BDP(C140,"AVERAGE_EV_TO_T12M_SALES")</f>
        <v>#NAME?</v>
      </c>
      <c r="EF140" s="15" t="e">
        <f ca="1">_xll.BDP(C140,"BEST_CURRENT_EV_BEST_SALES","best_fperiod_override=23Y")</f>
        <v>#NAME?</v>
      </c>
      <c r="EH140" s="15" t="e" cm="1">
        <f t="array" aca="1" ref="EH140" ca="1">_xll.BDP(C140,"CF_FREE_CASH_FLOW")</f>
        <v>#NAME?</v>
      </c>
      <c r="EI140" s="15" t="e" cm="1">
        <f t="array" aca="1" ref="EI140" ca="1">_xll.BDP(C140,"FREE_CASH_FLOW_YIELD")/100</f>
        <v>#NAME?</v>
      </c>
      <c r="EJ140" s="15" t="e" cm="1">
        <f t="array" aca="1" ref="EJ140" ca="1">_xll.BDP(C140,"TRAIL_12M_FREE_CASH_FLOW_PER_SH")</f>
        <v>#NAME?</v>
      </c>
      <c r="EL140" s="15" t="e" cm="1">
        <f t="array" aca="1" ref="EL140" ca="1">_xll.BDP(C140,"CF_CASH_FROM_OPER")</f>
        <v>#NAME?</v>
      </c>
      <c r="EM140" s="15" t="e" cm="1">
        <f t="array" aca="1" ref="EM140" ca="1">_xll.BDP(C140,"CF_CASH_FROM_INV_ACT")</f>
        <v>#NAME?</v>
      </c>
      <c r="EN140" s="15" t="e" cm="1">
        <f t="array" aca="1" ref="EN140" ca="1">_xll.BDP(C140,"CF_CASH_FROM_FNC_ACT")</f>
        <v>#NAME?</v>
      </c>
      <c r="EP140" s="15" t="e" cm="1">
        <f t="array" aca="1" ref="EP140" ca="1">_xll.BDP(C140,"TOT_ANALYST_REC")</f>
        <v>#NAME?</v>
      </c>
      <c r="EQ140" s="15" t="e" cm="1">
        <f t="array" aca="1" ref="EQ140" ca="1">_xll.BDP(C140,"TOT_BUY_REC")</f>
        <v>#NAME?</v>
      </c>
      <c r="ER140" s="15" t="e" cm="1">
        <f t="array" aca="1" ref="ER140" ca="1">_xll.BDP(C140,"TOT_HOLD_REC")</f>
        <v>#NAME?</v>
      </c>
      <c r="ES140" s="15" t="e" cm="1">
        <f t="array" aca="1" ref="ES140" ca="1">_xll.BDP(C140,"TOT_SELL_REC")</f>
        <v>#NAME?</v>
      </c>
      <c r="ET140" s="15" t="e" cm="1">
        <f t="array" aca="1" ref="ET140" ca="1">_xll.BDP(C140,"EQY_REC_CONS")</f>
        <v>#NAME?</v>
      </c>
      <c r="EV140" s="15" t="e" cm="1">
        <f t="array" aca="1" ref="EV140" ca="1">_xll.BDP(C140,"BEST_TARGET_HI")</f>
        <v>#NAME?</v>
      </c>
      <c r="EW140" s="15" t="e" cm="1">
        <f t="array" aca="1" ref="EW140" ca="1">_xll.BDP(C140,"BEST_TARGET_LO")</f>
        <v>#NAME?</v>
      </c>
      <c r="EX140" s="15" t="e" cm="1">
        <f t="array" aca="1" ref="EX140" ca="1">_xll.BDP(C140,"BEST_TARGET_MEDIAN")</f>
        <v>#NAME?</v>
      </c>
      <c r="EZ140" s="15" t="e" cm="1">
        <f t="array" aca="1" ref="EZ140" ca="1">_xll.BDP(C140,"BEST_TARGET_1WK_CHG")</f>
        <v>#NAME?</v>
      </c>
      <c r="FA140" s="15" t="e" cm="1">
        <f t="array" aca="1" ref="FA140" ca="1">_xll.BDP(C140,"BEST_TARGET_4WK_CHG")</f>
        <v>#NAME?</v>
      </c>
      <c r="FB140" s="15" t="e" cm="1">
        <f t="array" aca="1" ref="FB140" ca="1">_xll.BDP(C140,"BEST_TARGET_3MO_CHG")</f>
        <v>#NAME?</v>
      </c>
      <c r="FC140" s="15" t="e" cm="1">
        <f t="array" aca="1" ref="FC140" ca="1">_xll.BDP(C140,"BEST_TARGET_6MO_CHG")</f>
        <v>#NAME?</v>
      </c>
      <c r="FE140" s="15" t="e" cm="1">
        <f t="array" aca="1" ref="FE140" ca="1">_xll.BDP(C140,"ANNOUNCEMENT_DT")</f>
        <v>#NAME?</v>
      </c>
      <c r="FF140" s="15" t="e" cm="1">
        <f t="array" aca="1" ref="FF140" ca="1">_xll.BDP(C140,"EXPECTED_REPORT_DT")</f>
        <v>#NAME?</v>
      </c>
      <c r="FG140" s="15" t="e" cm="1">
        <f t="array" aca="1" ref="FG140" ca="1">_xll.BDP(C140,"EARNINGS_RELATED_IMPLIED_MOVE")</f>
        <v>#NAME?</v>
      </c>
      <c r="FI140" s="15" t="e" cm="1">
        <f t="array" aca="1" ref="FI140" ca="1">_xll.BDP(C140,"SALES_SURPRISE_LAST_QTR")</f>
        <v>#NAME?</v>
      </c>
      <c r="FJ140" s="15" t="e" cm="1">
        <f t="array" aca="1" ref="FJ140" ca="1">_xll.BDP(C140,"EPS_SURPRISE_LAST_QTR")</f>
        <v>#NAME?</v>
      </c>
      <c r="FL140" s="15" t="e">
        <f ca="1">(_xll.BDP(C140,"VOLUME_AVG_5D"))/1000</f>
        <v>#NAME?</v>
      </c>
      <c r="FM140" s="15" t="e">
        <f ca="1">(_xll.BDP(C140,"VOLUME_AVG_3M"))/1000</f>
        <v>#NAME?</v>
      </c>
      <c r="FN140" s="15" t="e">
        <f ca="1">(_xll.BDP(C140,"VOLUME_AVG_6M"))/1000</f>
        <v>#NAME?</v>
      </c>
      <c r="FP140" s="15" t="e" cm="1">
        <f t="array" aca="1" ref="FP140" ca="1">_xll.BDP(C140,"CIE_DES")</f>
        <v>#NAME?</v>
      </c>
      <c r="FQ140" s="15" t="s">
        <v>965</v>
      </c>
      <c r="FS140" s="15" t="e" cm="1">
        <f t="array" aca="1" ref="FS140" ca="1">_xll.BDP(C140,"HIGH_52WEEK")</f>
        <v>#NAME?</v>
      </c>
      <c r="FT140" s="15" t="e" cm="1">
        <f t="array" aca="1" ref="FT140" ca="1">_xll.BDP(C140,"LOW_52WEEK")</f>
        <v>#NAME?</v>
      </c>
      <c r="FV140" s="15" t="e" cm="1">
        <f t="array" aca="1" ref="FV140" ca="1">_xll.BDP(C140,"CHG_PCT_WTD")</f>
        <v>#NAME?</v>
      </c>
      <c r="FW140" s="15" t="e" cm="1">
        <f t="array" aca="1" ref="FW140" ca="1">_xll.BDP(C140,"CHG_PCT_MTD")</f>
        <v>#NAME?</v>
      </c>
      <c r="FX140" s="15" t="e" cm="1">
        <f t="array" aca="1" ref="FX140" ca="1">_xll.BDP(C140,"CHG_PCT_YTD")</f>
        <v>#NAME?</v>
      </c>
      <c r="FY140" s="15" t="e" cm="1">
        <f t="array" aca="1" ref="FY140" ca="1">_xll.BDP(C140,"CHG_PCT_1YR")</f>
        <v>#NAME?</v>
      </c>
      <c r="GA140" s="15" t="e">
        <f ca="1">_xll.BDP($C140,"BEST_NET_DEBT","best_fperiod_override=19Y")</f>
        <v>#NAME?</v>
      </c>
      <c r="GB140" s="15" t="e">
        <f ca="1">_xll.BDP($C140,"BEST_NET_DEBT","best_fperiod_override=20Y")</f>
        <v>#NAME?</v>
      </c>
      <c r="GC140" s="15" t="e">
        <f ca="1">_xll.BDP($C140,"BEST_NET_DEBT","best_fperiod_override=21Y")</f>
        <v>#NAME?</v>
      </c>
      <c r="GD140" s="15" t="e">
        <f ca="1">_xll.BDP($C140,"BEST_NET_DEBT","best_fperiod_override=22Y")</f>
        <v>#NAME?</v>
      </c>
      <c r="GE140" s="15" t="e">
        <f ca="1">_xll.BDP($C140,"BEST_NET_DEBT","best_fperiod_override=23Y")</f>
        <v>#NAME?</v>
      </c>
      <c r="GG140" s="15" t="e">
        <f t="shared" ca="1" si="342"/>
        <v>#NAME?</v>
      </c>
      <c r="GH140" s="15" t="e">
        <f t="shared" ca="1" si="343"/>
        <v>#NAME?</v>
      </c>
      <c r="GI140" s="15" t="e">
        <f t="shared" ca="1" si="344"/>
        <v>#NAME?</v>
      </c>
      <c r="GJ140" s="15" t="e">
        <f t="shared" ca="1" si="345"/>
        <v>#NAME?</v>
      </c>
      <c r="GK140" s="15" t="e">
        <f t="shared" ca="1" si="346"/>
        <v>#NAME?</v>
      </c>
      <c r="GM140" s="15" t="e" cm="1">
        <f t="array" aca="1" ref="GM140" ca="1">_xll.BDP(C140,"NET_DEBT_TO_EBITDA")</f>
        <v>#NAME?</v>
      </c>
      <c r="GN140" s="15" t="e" cm="1">
        <f t="array" aca="1" ref="GN140" ca="1">_xll.BDP(C140,"EBIT_TO_INT_EXP")</f>
        <v>#NAME?</v>
      </c>
      <c r="GO140" s="15" t="e" cm="1">
        <f t="array" aca="1" ref="GO140" ca="1">_xll.BDP(C140,"TOT_DEBT_TO_TOT_EQY")</f>
        <v>#NAME?</v>
      </c>
      <c r="GP140" s="15" t="e" cm="1">
        <f t="array" aca="1" ref="GP140" ca="1">_xll.BDP(C140,"TOT_DEBT_TO_TOT_ASSET")</f>
        <v>#NAME?</v>
      </c>
      <c r="GQ140" s="15" t="e" cm="1">
        <f t="array" aca="1" ref="GQ140" ca="1">_xll.BDP(C140,"ALTMAN_Z_SCORE")</f>
        <v>#NAME?</v>
      </c>
      <c r="GR140" s="15" t="e" cm="1">
        <f t="array" aca="1" ref="GR140" ca="1">_xll.BDP(C140,"CASH_%_CURRENT_MARKET_CAP")</f>
        <v>#NAME?</v>
      </c>
      <c r="GS140" s="15" t="e" cm="1">
        <f t="array" aca="1" ref="GS140" ca="1">_xll.BDP(C140,"CASH_TO_TOT_ASSET")</f>
        <v>#NAME?</v>
      </c>
      <c r="GU140" s="15" t="e" cm="1">
        <f t="array" aca="1" ref="GU140" ca="1">_xll.BDP(C140,"BOARD_SIZE")</f>
        <v>#NAME?</v>
      </c>
      <c r="GV140" s="15" t="e" cm="1">
        <f t="array" aca="1" ref="GV140" ca="1">_xll.BDP(C140,"PCT_INDEPENDENT_DIRECTORS")</f>
        <v>#NAME?</v>
      </c>
      <c r="GW140" s="15" t="e" cm="1">
        <f t="array" aca="1" ref="GW140" ca="1">_xll.BDP(C140,"BOARD_MEETING_ATTENDANCE_PCT")</f>
        <v>#NAME?</v>
      </c>
      <c r="GX140" s="15" t="e" cm="1">
        <f t="array" aca="1" ref="GX140" ca="1">_xll.BDP(C140,"BOARD_MEETINGS_PER_YR")</f>
        <v>#NAME?</v>
      </c>
      <c r="GY140" s="15" t="e" cm="1">
        <f t="array" aca="1" ref="GY140" ca="1">_xll.BDP(C140,"NUMBER_OF_WOMEN_ON_BOARD")</f>
        <v>#NAME?</v>
      </c>
      <c r="GZ140" s="15" t="e" cm="1">
        <f t="array" aca="1" ref="GZ140" ca="1">_xll.BDP(C140,"BOARD_AVERAGE_TENURE")</f>
        <v>#NAME?</v>
      </c>
      <c r="HA140" s="15" t="e" cm="1">
        <f t="array" aca="1" ref="HA140" ca="1">_xll.BDP(C140,"BOARD_AVERAGE_AGE")</f>
        <v>#NAME?</v>
      </c>
      <c r="HC140" s="15" t="e" cm="1">
        <f t="array" aca="1" ref="HC140" ca="1">_xll.BDP(C140,"TOT_COMP_AW_TO_CEO_&amp;_EQUIV")</f>
        <v>#NAME?</v>
      </c>
      <c r="HD140" s="15" t="e" cm="1">
        <f t="array" aca="1" ref="HD140" ca="1">_xll.BDP(C140,"TOT_COMPENSATION_AW_TO_EXECS")</f>
        <v>#NAME?</v>
      </c>
      <c r="HE140" s="15" t="e" cm="1">
        <f t="array" aca="1" ref="HE140" ca="1">_xll.BDP(C140,"CF_STOCK_BASED_COMPENSATION")</f>
        <v>#NAME?</v>
      </c>
      <c r="HF140" s="15" t="e" cm="1">
        <f t="array" aca="1" ref="HF140" ca="1">_xll.BDP(C140,"AVERAGE_BOD_TOTAL_COMPENSATION")</f>
        <v>#NAME?</v>
      </c>
      <c r="HH140" s="15" t="e" cm="1">
        <f t="array" aca="1" ref="HH140" ca="1">_xll.BDP(C140,"ISS_QUALITYSCORE")</f>
        <v>#NAME?</v>
      </c>
      <c r="HK140" s="15" t="e" cm="1">
        <f t="array" aca="1" ref="HK140" ca="1">_xll.BDP(C140,"EQY_SH_OUT")</f>
        <v>#NAME?</v>
      </c>
      <c r="HL140" s="15" t="e">
        <f t="shared" ca="1" si="347"/>
        <v>#NAME?</v>
      </c>
      <c r="HN140" s="15">
        <v>8.5</v>
      </c>
      <c r="HO140" s="15">
        <v>2</v>
      </c>
      <c r="HP140" s="39" t="e">
        <f t="shared" ca="1" si="348"/>
        <v>#NAME?</v>
      </c>
      <c r="HQ140" s="15" t="e">
        <f t="shared" ca="1" si="349"/>
        <v>#NAME?</v>
      </c>
      <c r="HS140" s="15" t="e">
        <f t="shared" ca="1" si="370"/>
        <v>#NAME?</v>
      </c>
      <c r="HU140" s="15" t="e">
        <f t="shared" ca="1" si="350"/>
        <v>#NAME?</v>
      </c>
      <c r="HW140" s="15" t="e">
        <f t="shared" ca="1" si="371"/>
        <v>#NAME?</v>
      </c>
      <c r="HY140" s="39" t="e">
        <f t="shared" ca="1" si="351"/>
        <v>#NAME?</v>
      </c>
      <c r="IA140" s="15" t="e">
        <f t="shared" ca="1" si="352"/>
        <v>#NAME?</v>
      </c>
      <c r="IB140" s="15" t="e">
        <f t="shared" ca="1" si="353"/>
        <v>#NAME?</v>
      </c>
      <c r="IC140" s="15" t="e">
        <f t="shared" ca="1" si="354"/>
        <v>#NAME?</v>
      </c>
      <c r="ID140" s="15" t="e">
        <f t="shared" ca="1" si="355"/>
        <v>#NAME?</v>
      </c>
      <c r="IE140" s="39" t="e">
        <f t="shared" ca="1" si="356"/>
        <v>#NAME?</v>
      </c>
      <c r="IF140" s="39">
        <f t="shared" si="357"/>
        <v>14.061265469201455</v>
      </c>
      <c r="IG140" s="39" t="e">
        <f t="shared" ca="1" si="358"/>
        <v>#NAME?</v>
      </c>
      <c r="II140" s="15">
        <f t="shared" si="372"/>
        <v>121</v>
      </c>
    </row>
    <row r="141" spans="1:243">
      <c r="A141" s="15">
        <f t="shared" si="373"/>
        <v>121</v>
      </c>
      <c r="B141" s="15" t="s">
        <v>246</v>
      </c>
      <c r="C141" s="15" t="s">
        <v>604</v>
      </c>
      <c r="D141" s="15" t="s">
        <v>245</v>
      </c>
      <c r="E141" s="15" t="str">
        <f t="shared" si="306"/>
        <v>HOND34</v>
      </c>
      <c r="F141" s="15">
        <f t="shared" si="307"/>
        <v>121</v>
      </c>
      <c r="G141" s="15" t="str">
        <f t="shared" si="308"/>
        <v>Honda Motor Co Ltd</v>
      </c>
      <c r="H141" s="24">
        <v>1.66511E-3</v>
      </c>
      <c r="I141" s="15" t="e" cm="1">
        <f t="array" aca="1" ref="I141" ca="1">_xll.BDP(C141,"GICS_SECTOR_NAME")</f>
        <v>#NAME?</v>
      </c>
      <c r="J141" s="15" t="e">
        <f t="shared" ca="1" si="309"/>
        <v>#NAME?</v>
      </c>
      <c r="K141" s="46" t="e" cm="1">
        <f t="array" aca="1" ref="K141" ca="1">_xll.BDP(C141,"BEST_PE_RATIO")</f>
        <v>#NAME?</v>
      </c>
      <c r="L141" s="46" t="e" cm="1">
        <f t="array" aca="1" ref="L141" ca="1">_xll.BDP(C141,"px_last")</f>
        <v>#NAME?</v>
      </c>
      <c r="M141" s="15" t="e" cm="1">
        <f t="array" aca="1" ref="M141" ca="1">_xll.BDP(C141,"COUNTRY_FULL_NAME")</f>
        <v>#NAME?</v>
      </c>
      <c r="N141" s="15" t="e" cm="1">
        <f t="array" aca="1" ref="N141" ca="1">_xll.BDP(C141,"px_last")</f>
        <v>#NAME?</v>
      </c>
      <c r="O141" s="15" t="e" cm="1">
        <f t="array" aca="1" ref="O141" ca="1">_xll.BDP(C141,"CRNCY")</f>
        <v>#NAME?</v>
      </c>
      <c r="Q141" s="15" t="e" cm="1">
        <f t="array" aca="1" ref="Q141" ca="1">_xll.BDP(C141,"GICS_SECTOR_NAME")</f>
        <v>#NAME?</v>
      </c>
      <c r="R141" s="15" t="e" cm="1">
        <f t="array" aca="1" ref="R141" ca="1">_xll.BDP(C141,"GICS_INDUSTRY_NAME")</f>
        <v>#NAME?</v>
      </c>
      <c r="S141" s="15" t="e" cm="1">
        <f t="array" aca="1" ref="S141" ca="1">_xll.BDP(C141,"GICS_INDUSTRY_GROUP_NAME")</f>
        <v>#NAME?</v>
      </c>
      <c r="T141" s="15" t="e" cm="1">
        <f t="array" aca="1" ref="T141" ca="1">_xll.BDP(C141,"GICS_SUB_INDUSTRY_NAME")</f>
        <v>#NAME?</v>
      </c>
      <c r="U141" s="15" t="s">
        <v>1531</v>
      </c>
      <c r="V141" s="15" t="e">
        <f ca="1">_xll.BDH(C141,"SALES_REV_TURN","FY 2009","FY 2009","Currency=USD","Period=FY","BEST_FPERIOD_OVERRIDE=FY","FILING_STATUS=MR","SCALING_FORMAT=MLN","FA_ADJUSTED=Adjusted","Sort=A","Dates=H","DateFormat=P","Fill=—","Direction=H","UseDPDF=Y")/M12</f>
        <v>#NAME?</v>
      </c>
      <c r="W141" s="15" t="e">
        <f ca="1">_xll.BDH(C141,"SALES_REV_TURN","FY 2019","FY 2019","Currency=USD","Period=FY","BEST_FPERIOD_OVERRIDE=FY","FILING_STATUS=MR","SCALING_FORMAT=MLN","FA_ADJUSTED=Adjusted","Sort=A","Dates=H","DateFormat=P","Fill=—","Direction=H","UseDPDF=Y")/M12</f>
        <v>#NAME?</v>
      </c>
      <c r="X141" s="15" t="e">
        <f ca="1">_xll.BDH(C141,"SALES_REV_TURN","FY 2020","FY 2020","Currency=USD","Period=FY","BEST_FPERIOD_OVERRIDE=FY","FILING_STATUS=MR","SCALING_FORMAT=MLN","FA_ADJUSTED=Adjusted","Sort=A","Dates=H","DateFormat=P","Fill=—","Direction=H","UseDPDF=Y")/M12</f>
        <v>#NAME?</v>
      </c>
      <c r="Y141" s="15" t="e">
        <f ca="1">_xll.BDH(C141,"SALES_REV_TURN","FY 2021","FY 2021","Currency=USD","Period=FY","BEST_FPERIOD_OVERRIDE=FY","FILING_STATUS=MR","SCALING_FORMAT=MLN","FA_ADJUSTED=Adjusted","Sort=A","Dates=H","DateFormat=P","Fill=—","Direction=H","UseDPDF=Y")/M12</f>
        <v>#NAME?</v>
      </c>
      <c r="Z141" s="15" t="e">
        <f ca="1">_xll.BDH(C141,"SALES_REV_TURN","FY 2022","FY 2022","Currency=USD","Period=FY","BEST_FPERIOD_OVERRIDE=FY","FILING_STATUS=MR","SCALING_FORMAT=MLN","FA_ADJUSTED=Adjusted","Sort=A","Dates=H","DateFormat=P","Fill=—","Direction=H","UseDPDF=Y")/M12</f>
        <v>#NAME?</v>
      </c>
      <c r="AA141" s="15" t="e">
        <f ca="1">+_xll.BDP($C141,AA$15,"BEST_FPERIOD_OVERRIDE="&amp;AA$16)/M12</f>
        <v>#NAME?</v>
      </c>
      <c r="AB141" s="15" t="e">
        <f ca="1">+_xll.BDP($C141,AB$15,"BEST_FPERIOD_OVERRIDE="&amp;AB$16)/M12</f>
        <v>#NAME?</v>
      </c>
      <c r="AC141" s="15" t="e">
        <f ca="1">+_xll.BDP($C141,AC$15,"BEST_FPERIOD_OVERRIDE="&amp;AC$16)</f>
        <v>#NAME?</v>
      </c>
      <c r="AD141" s="15" t="e">
        <f ca="1">+_xll.BDP($C141,AD$15,"BEST_FPERIOD_OVERRIDE="&amp;AD$16)</f>
        <v>#NAME?</v>
      </c>
      <c r="AF141" s="25" t="e">
        <f t="shared" ca="1" si="310"/>
        <v>#NAME?</v>
      </c>
      <c r="AG141" s="25" t="e">
        <f t="shared" ca="1" si="311"/>
        <v>#NAME?</v>
      </c>
      <c r="AH141" s="25" t="e">
        <f t="shared" ca="1" si="312"/>
        <v>#NAME?</v>
      </c>
      <c r="AI141" s="25" t="e">
        <f t="shared" ca="1" si="313"/>
        <v>#NAME?</v>
      </c>
      <c r="AJ141" s="25" t="e">
        <f t="shared" ca="1" si="314"/>
        <v>#NAME?</v>
      </c>
      <c r="AK141" s="25" t="e">
        <f t="shared" ca="1" si="315"/>
        <v>#NAME?</v>
      </c>
      <c r="AL141" s="25" t="e">
        <f t="shared" ca="1" si="359"/>
        <v>#NAME?</v>
      </c>
      <c r="AM141" s="25" t="e">
        <f t="shared" ca="1" si="316"/>
        <v>#NAME?</v>
      </c>
      <c r="AN141" s="25" t="e">
        <f t="shared" ca="1" si="317"/>
        <v>#NAME?</v>
      </c>
      <c r="AP141" s="15" t="e">
        <f ca="1">_xll.BDH(C141,"EBITDA","FY 2009","FY 2009","Currency=USD","Period=FY","BEST_FPERIOD_OVERRIDE=FY","FILING_STATUS=MR","SCALING_FORMAT=MLN","FA_ADJUSTED=Adjusted","Sort=A","Dates=H","DateFormat=P","Fill=—","Direction=H","UseDPDF=Y")/M12</f>
        <v>#NAME?</v>
      </c>
      <c r="AQ141" s="15" t="e">
        <f ca="1">_xll.BDH(C141,"EBITDA","FY 2019","FY 2019","Currency=USD","Period=FY","BEST_FPERIOD_OVERRIDE=FY","FILING_STATUS=MR","SCALING_FORMAT=MLN","FA_ADJUSTED=Adjusted","Sort=A","Dates=H","DateFormat=P","Fill=—","Direction=H","UseDPDF=Y")/M12</f>
        <v>#NAME?</v>
      </c>
      <c r="AR141" s="15" t="e">
        <f ca="1">_xll.BDH(C141,"EBITDA","FY 2020","FY 2020","Currency=USD","Period=FY","BEST_FPERIOD_OVERRIDE=FY","FILING_STATUS=MR","SCALING_FORMAT=MLN","FA_ADJUSTED=Adjusted","Sort=A","Dates=H","DateFormat=P","Fill=—","Direction=H","UseDPDF=Y")/M12</f>
        <v>#NAME?</v>
      </c>
      <c r="AS141" s="15" t="e">
        <f ca="1">_xll.BDH(C141,"EBITDA","FY 2021","FY 2021","Currency=USD","Period=FY","BEST_FPERIOD_OVERRIDE=FY","FILING_STATUS=MR","SCALING_FORMAT=MLN","FA_ADJUSTED=Adjusted","Sort=A","Dates=H","DateFormat=P","Fill=—","Direction=H","UseDPDF=Y")/M12</f>
        <v>#NAME?</v>
      </c>
      <c r="AT141" s="15" t="e">
        <f ca="1">_xll.BDH(C141,"EBITDA","FY 2022","FY 2022","Currency=USD","Period=FY","BEST_FPERIOD_OVERRIDE=FY","FILING_STATUS=MR","SCALING_FORMAT=MLN","FA_ADJUSTED=Adjusted","Sort=A","Dates=H","DateFormat=P","Fill=—","Direction=H","UseDPDF=Y")/M12</f>
        <v>#NAME?</v>
      </c>
      <c r="AU141" s="15" t="e">
        <f ca="1">+_xll.BDP($C141,AU$15,"BEST_FPERIOD_OVERRIDE="&amp;AU$16)/M12</f>
        <v>#NAME?</v>
      </c>
      <c r="AV141" s="15" t="e">
        <f ca="1">+_xll.BDP($C141,AV$15,"BEST_FPERIOD_OVERRIDE="&amp;AV$16)/M12</f>
        <v>#NAME?</v>
      </c>
      <c r="AW141" s="15" t="e">
        <f ca="1">+_xll.BDP($C141,AW$15,"BEST_FPERIOD_OVERRIDE="&amp;AW$16)/M12</f>
        <v>#NAME?</v>
      </c>
      <c r="AX141" s="15" t="e">
        <f ca="1">+_xll.BDP($C141,AX$15,"BEST_FPERIOD_OVERRIDE="&amp;AX$16)</f>
        <v>#NAME?</v>
      </c>
      <c r="AZ141" s="25" t="e">
        <f t="shared" ca="1" si="318"/>
        <v>#NAME?</v>
      </c>
      <c r="BA141" s="25" t="e">
        <f t="shared" ca="1" si="319"/>
        <v>#NAME?</v>
      </c>
      <c r="BB141" s="25" t="e">
        <f t="shared" ca="1" si="320"/>
        <v>#NAME?</v>
      </c>
      <c r="BC141" s="25" t="e">
        <f t="shared" ca="1" si="321"/>
        <v>#NAME?</v>
      </c>
      <c r="BD141" s="25" t="e">
        <f t="shared" ca="1" si="322"/>
        <v>#NAME?</v>
      </c>
      <c r="BE141" s="25" t="e">
        <f t="shared" ca="1" si="323"/>
        <v>#NAME?</v>
      </c>
      <c r="BF141" s="25" t="e">
        <f t="shared" ca="1" si="360"/>
        <v>#NAME?</v>
      </c>
      <c r="BG141" s="25" t="e">
        <f t="shared" ca="1" si="324"/>
        <v>#NAME?</v>
      </c>
      <c r="BH141" s="25" t="e">
        <f t="shared" ca="1" si="325"/>
        <v>#NAME?</v>
      </c>
      <c r="BJ141" s="25" t="e">
        <f t="shared" ca="1" si="326"/>
        <v>#NAME?</v>
      </c>
      <c r="BK141" s="25" t="e">
        <f t="shared" ca="1" si="327"/>
        <v>#NAME?</v>
      </c>
      <c r="BL141" s="25" t="e">
        <f t="shared" ca="1" si="328"/>
        <v>#NAME?</v>
      </c>
      <c r="BM141" s="25" t="e">
        <f t="shared" ca="1" si="329"/>
        <v>#NAME?</v>
      </c>
      <c r="BN141" s="25" t="e">
        <f t="shared" ca="1" si="330"/>
        <v>#NAME?</v>
      </c>
      <c r="BO141" s="25" t="e">
        <f t="shared" ca="1" si="331"/>
        <v>#NAME?</v>
      </c>
      <c r="BP141" s="25" t="e">
        <f t="shared" ca="1" si="331"/>
        <v>#NAME?</v>
      </c>
      <c r="BQ141" s="25" t="e">
        <f t="shared" ca="1" si="332"/>
        <v>#NAME?</v>
      </c>
      <c r="BR141" s="15" t="e">
        <f ca="1">_xll.BDH(C141,"EARN_FOR_COMMON","FY 2009","FY 2009","Currency=USD","Period=FY","BEST_FPERIOD_OVERRIDE=FY","FILING_STATUS=MR","SCALING_FORMAT=MLN","FA_ADJUSTED=Adjusted","Sort=A","Dates=H","DateFormat=P","Fill=—","Direction=H","UseDPDF=Y")/M12</f>
        <v>#NAME?</v>
      </c>
      <c r="BS141" s="15" t="e">
        <f ca="1">_xll.BDH(C141,"EARN_FOR_COMMON","FY 2019","FY 2019","Currency=USD","Period=FY","BEST_FPERIOD_OVERRIDE=FY","FILING_STATUS=MR","SCALING_FORMAT=MLN","FA_ADJUSTED=Adjusted","Sort=A","Dates=H","DateFormat=P","Fill=—","Direction=H","UseDPDF=Y")/M12</f>
        <v>#NAME?</v>
      </c>
      <c r="BT141" s="15" t="e">
        <f ca="1">_xll.BDH(C141,"EARN_FOR_COMMON","FY 2020","FY 2020","Currency=USD","Period=FY","BEST_FPERIOD_OVERRIDE=FY","FILING_STATUS=MR","SCALING_FORMAT=MLN","FA_ADJUSTED=Adjusted","Sort=A","Dates=H","DateFormat=P","Fill=—","Direction=H","UseDPDF=Y")/M12</f>
        <v>#NAME?</v>
      </c>
      <c r="BU141" s="15" t="e">
        <f ca="1">_xll.BDH(C141,"EARN_FOR_COMMON","FY 2021","FY 2021","Currency=USD","Period=FY","BEST_FPERIOD_OVERRIDE=FY","FILING_STATUS=MR","SCALING_FORMAT=MLN","FA_ADJUSTED=Adjusted","Sort=A","Dates=H","DateFormat=P","Fill=—","Direction=H","UseDPDF=Y")/M12</f>
        <v>#NAME?</v>
      </c>
      <c r="BV141" s="15" t="e">
        <f ca="1">_xll.BDH(C141,"EARN_FOR_COMMON","FY 2022","FY 2022","Currency=USD","Period=FY","BEST_FPERIOD_OVERRIDE=FY","FILING_STATUS=MR","SCALING_FORMAT=MLN","FA_ADJUSTED=Adjusted","Sort=A","Dates=H","DateFormat=P","Fill=—","Direction=H","UseDPDF=Y")/M12</f>
        <v>#NAME?</v>
      </c>
      <c r="BW141" s="15" t="e">
        <f ca="1">+_xll.BDP($C141,BW$15,"BEST_FPERIOD_OVERRIDE="&amp;BW$16)/M12</f>
        <v>#NAME?</v>
      </c>
      <c r="BX141" s="15" t="e">
        <f ca="1">+_xll.BDP($C141,BX$15,"BEST_FPERIOD_OVERRIDE="&amp;BX$16)/M12</f>
        <v>#NAME?</v>
      </c>
      <c r="BY141" s="15" t="e">
        <f ca="1">+_xll.BDP($C141,BY$15,"BEST_FPERIOD_OVERRIDE="&amp;BY$16)/M12</f>
        <v>#NAME?</v>
      </c>
      <c r="BZ141" s="15" t="e">
        <f ca="1">+_xll.BDP($C141,BZ$15,"BEST_FPERIOD_OVERRIDE="&amp;BZ$16)</f>
        <v>#NAME?</v>
      </c>
      <c r="CB141" s="25" t="e">
        <f t="shared" ca="1" si="333"/>
        <v>#NAME?</v>
      </c>
      <c r="CC141" s="25" t="e">
        <f t="shared" ca="1" si="334"/>
        <v>#NAME?</v>
      </c>
      <c r="CD141" s="25" t="e">
        <f t="shared" ca="1" si="335"/>
        <v>#NAME?</v>
      </c>
      <c r="CE141" s="25" t="e">
        <f t="shared" ca="1" si="336"/>
        <v>#NAME?</v>
      </c>
      <c r="CF141" s="25" t="e">
        <f t="shared" ca="1" si="337"/>
        <v>#NAME?</v>
      </c>
      <c r="CG141" s="25" t="e">
        <f t="shared" ca="1" si="338"/>
        <v>#NAME?</v>
      </c>
      <c r="CH141" s="25" t="e">
        <f t="shared" ca="1" si="361"/>
        <v>#NAME?</v>
      </c>
      <c r="CI141" s="25" t="e">
        <f t="shared" ca="1" si="339"/>
        <v>#NAME?</v>
      </c>
      <c r="CJ141" s="25" t="e">
        <f t="shared" ca="1" si="340"/>
        <v>#NAME?</v>
      </c>
      <c r="CM141" s="25" t="e">
        <f t="shared" ca="1" si="362"/>
        <v>#NAME?</v>
      </c>
      <c r="CN141" s="25" t="e">
        <f t="shared" ca="1" si="363"/>
        <v>#NAME?</v>
      </c>
      <c r="CO141" s="25" t="e">
        <f t="shared" ca="1" si="364"/>
        <v>#NAME?</v>
      </c>
      <c r="CP141" s="25" t="e">
        <f t="shared" ca="1" si="365"/>
        <v>#NAME?</v>
      </c>
      <c r="CQ141" s="25" t="e">
        <f t="shared" ca="1" si="366"/>
        <v>#NAME?</v>
      </c>
      <c r="CR141" s="25" t="e">
        <f t="shared" ca="1" si="367"/>
        <v>#NAME?</v>
      </c>
      <c r="CS141" s="25" t="e">
        <f t="shared" ca="1" si="368"/>
        <v>#NAME?</v>
      </c>
      <c r="CT141" s="15" t="e">
        <f t="shared" ca="1" si="369"/>
        <v>#NAME?</v>
      </c>
      <c r="CU141" s="25">
        <f>_xll.BDH($C141,"RETURN_ON_INV_CAPITAL","FY 2019","FY 2019","Currency=USD","Period=FY","BEST_FPERIOD_OVERRIDE=FY","FILING_STATUS=MR","FA_ADJUSTED=GAAP","Sort=A","Dates=H","DateFormat=P","Fill=—","Direction=H","UseDPDF=Y")/100</f>
        <v>2.7029000000000001E-2</v>
      </c>
      <c r="CV141" s="25">
        <f>_xll.BDH($C141,"RETURN_ON_INV_CAPITAL","FY 2020","FY 2020","Currency=USD","Period=FY","BEST_FPERIOD_OVERRIDE=FY","FILING_STATUS=MR","FA_ADJUSTED=GAAP","Sort=A","Dates=H","DateFormat=P","Fill=—","Direction=H","UseDPDF=Y")/100</f>
        <v>2.0636000000000002E-2</v>
      </c>
      <c r="CW141" s="25">
        <f>_xll.BDH($C141,"RETURN_ON_INV_CAPITAL","FY 2021","FY 2021","Currency=USD","Period=FY","BEST_FPERIOD_OVERRIDE=FY","FILING_STATUS=MR","FA_ADJUSTED=GAAP","Sort=A","Dates=H","DateFormat=P","Fill=—","Direction=H","UseDPDF=Y")/100</f>
        <v>2.5167000000000002E-2</v>
      </c>
      <c r="CX141" s="25">
        <f>_xll.BDH(C141,"RETURN_COM_EQY","FY 2022","FY 2022","Currency=USD","Period=FY","BEST_FPERIOD_OVERRIDE=FY","FILING_STATUS=MR","FA_ADJUSTED=GAAP","Sort=A","Dates=H","DateFormat=P","Fill=—","Direction=H","UseDPDF=Y")/100</f>
        <v>7.231499999999999E-2</v>
      </c>
      <c r="CZ141" s="15">
        <f>_xll.BDH($C141,"RETURN_COM_EQY","FY 2019","FY 2019","Currency=USD","Period=FY","BEST_FPERIOD_OVERRIDE=FY","FILING_STATUS=MR","FA_ADJUSTED=GAAP","Sort=A","Dates=H","DateFormat=P","Fill=—","Direction=H","UseDPDF=Y")/100</f>
        <v>7.5342000000000006E-2</v>
      </c>
      <c r="DA141" s="15">
        <f>_xll.BDH($C141,"RETURN_COM_EQY","FY 2020","FY 2020","Currency=USD","Period=FY","BEST_FPERIOD_OVERRIDE=FY","FILING_STATUS=MR","FA_ADJUSTED=GAAP","Sort=A","Dates=H","DateFormat=P","Fill=—","Direction=H","UseDPDF=Y")/100</f>
        <v>5.5989000000000004E-2</v>
      </c>
      <c r="DB141" s="15">
        <f>_xll.BDH($C141,"RETURN_COM_EQY","FY 2021","FY 2021","Currency=USD","Period=FY","BEST_FPERIOD_OVERRIDE=FY","FILING_STATUS=MR","FA_ADJUSTED=GAAP","Sort=A","Dates=H","DateFormat=P","Fill=—","Direction=H","UseDPDF=Y")/100</f>
        <v>7.6915999999999998E-2</v>
      </c>
      <c r="DC141" s="25">
        <f>_xll.BDH(C141,"RETURN_COM_EQY","FY 2022","FY 2022","Currency=USD","Period=FY","BEST_FPERIOD_OVERRIDE=FY","FILING_STATUS=MR","FA_ADJUSTED=GAAP","Sort=A","Dates=H","DateFormat=P","Fill=—","Direction=H","UseDPDF=Y")</f>
        <v>7.2314999999999996</v>
      </c>
      <c r="DD141" s="15" t="e">
        <f ca="1">(_xll.BDP(C141,"BEST_ROE","best_fperiod_override=23Y"))/100</f>
        <v>#NAME?</v>
      </c>
      <c r="DF141" s="25" t="e">
        <f ca="1">(_xll.BDP($C141,"BEST_DIV_YLD","best_fperiod_override=19Y"))/100</f>
        <v>#NAME?</v>
      </c>
      <c r="DG141" s="25" t="e">
        <f ca="1">(_xll.BDP($C141,"BEST_DIV_YLD","best_fperiod_override=20Y"))/100</f>
        <v>#NAME?</v>
      </c>
      <c r="DH141" s="25" t="e">
        <f ca="1">(_xll.BDP($C141,"BEST_DIV_YLD","best_fperiod_override=21Y"))/100</f>
        <v>#NAME?</v>
      </c>
      <c r="DI141" s="25" t="e">
        <f ca="1">(_xll.BDP($C141,"BEST_DIV_YLD","best_fperiod_override=22Y"))/100</f>
        <v>#NAME?</v>
      </c>
      <c r="DJ141" s="25" t="e">
        <f ca="1">(_xll.BDP($C141,"BEST_DIV_YLD","best_fperiod_override=23Y"))/100</f>
        <v>#NAME?</v>
      </c>
      <c r="DL141" s="48" t="e" cm="1">
        <f t="array" aca="1" ref="DL141" ca="1">_xll.BDP($C141,$DL$12)/1000/M12</f>
        <v>#NAME?</v>
      </c>
      <c r="DM141" s="48" t="e" cm="1">
        <f t="array" aca="1" ref="DM141" ca="1">_xll.BDP($C141,$DL$13)*1000/M12</f>
        <v>#NAME?</v>
      </c>
      <c r="DN141" s="48" t="e">
        <f t="shared" ca="1" si="341"/>
        <v>#NAME?</v>
      </c>
      <c r="DO141" s="48" t="e" cm="1">
        <f t="array" aca="1" ref="DO141" ca="1">_xll.BDP($C141,$DL$15)*1000</f>
        <v>#NAME?</v>
      </c>
      <c r="DQ141" s="15" t="e" cm="1">
        <f t="array" aca="1" ref="DQ141" ca="1">_xll.BDP(C141,"WACC")</f>
        <v>#NAME?</v>
      </c>
      <c r="DR141" s="15" t="e" cm="1">
        <f t="array" aca="1" ref="DR141" ca="1">_xll.BDP(C141,"WACC_COST_EQUITY")</f>
        <v>#NAME?</v>
      </c>
      <c r="DS141" s="15" t="e" cm="1">
        <f t="array" aca="1" ref="DS141" ca="1">_xll.BDP(C141,"WACC_COST_EQUITY")</f>
        <v>#NAME?</v>
      </c>
      <c r="DU141" s="15" t="e" cm="1">
        <f t="array" aca="1" ref="DU141" ca="1">_xll.BDP(C141,"BEST_PE_RATIO")</f>
        <v>#NAME?</v>
      </c>
      <c r="DV141" s="15" t="e" cm="1">
        <f t="array" aca="1" ref="DV141" ca="1">_xll.BDP(C141,"FIVE_YR_AVG_PRICE_EARNINGS")</f>
        <v>#NAME?</v>
      </c>
      <c r="DW141" s="15" t="e" cm="1">
        <f t="array" aca="1" ref="DW141" ca="1">_xll.BDP(C141,"10_YEAR_MOVING_AVERAGE_PE")</f>
        <v>#NAME?</v>
      </c>
      <c r="DY141" s="15" t="e" cm="1">
        <f t="array" aca="1" ref="DY141" ca="1">_xll.BDP(C141,"BEST_CUR_EV_TO_EBITDA")</f>
        <v>#NAME?</v>
      </c>
      <c r="DZ141" s="15" t="e" cm="1">
        <f t="array" aca="1" ref="DZ141" ca="1">_xll.BDP(C141,"FIVE_YEAR_AVG_EV_TO_T12_EBITDA")</f>
        <v>#NAME?</v>
      </c>
      <c r="EB141" s="15" t="e" cm="1">
        <f t="array" aca="1" ref="EB141" ca="1">_xll.BDP(C141,"BEST_PX_BPS_RATIO")</f>
        <v>#NAME?</v>
      </c>
      <c r="EC141" s="15" t="e" cm="1">
        <f t="array" aca="1" ref="EC141" ca="1">_xll.BDP(C141,"FIVE_YEAR_AVG_PRICE_BOOK")</f>
        <v>#NAME?</v>
      </c>
      <c r="ED141" s="15" t="e" cm="1">
        <f t="array" aca="1" ref="ED141" ca="1">_xll.BDP(C141,"EV_TO_T12M_SALES")</f>
        <v>#NAME?</v>
      </c>
      <c r="EE141" s="15" t="e" cm="1">
        <f t="array" aca="1" ref="EE141" ca="1">_xll.BDP(C141,"AVERAGE_EV_TO_T12M_SALES")</f>
        <v>#NAME?</v>
      </c>
      <c r="EF141" s="15" t="e">
        <f ca="1">_xll.BDP(C141,"BEST_CURRENT_EV_BEST_SALES","best_fperiod_override=23Y")</f>
        <v>#NAME?</v>
      </c>
      <c r="EH141" s="15" t="e" cm="1">
        <f t="array" aca="1" ref="EH141" ca="1">_xll.BDP(C141,"CF_FREE_CASH_FLOW")/M12</f>
        <v>#NAME?</v>
      </c>
      <c r="EI141" s="15" t="e" cm="1">
        <f t="array" aca="1" ref="EI141" ca="1">_xll.BDP(C141,"FREE_CASH_FLOW_YIELD")/100</f>
        <v>#NAME?</v>
      </c>
      <c r="EJ141" s="15" t="e" cm="1">
        <f t="array" aca="1" ref="EJ141" ca="1">_xll.BDP(C141,"TRAIL_12M_FREE_CASH_FLOW_PER_SH")/M12</f>
        <v>#NAME?</v>
      </c>
      <c r="EL141" s="15" t="e" cm="1">
        <f t="array" aca="1" ref="EL141" ca="1">_xll.BDP(C141,"CF_CASH_FROM_OPER")/M12</f>
        <v>#NAME?</v>
      </c>
      <c r="EM141" s="15" t="e" cm="1">
        <f t="array" aca="1" ref="EM141" ca="1">_xll.BDP(C141,"CF_CASH_FROM_INV_ACT")/M12</f>
        <v>#NAME?</v>
      </c>
      <c r="EN141" s="15" t="e" cm="1">
        <f t="array" aca="1" ref="EN141" ca="1">_xll.BDP(C141,"CF_CASH_FROM_FNC_ACT")/M12</f>
        <v>#NAME?</v>
      </c>
      <c r="EP141" s="15" t="e" cm="1">
        <f t="array" aca="1" ref="EP141" ca="1">_xll.BDP(C141,"TOT_ANALYST_REC")</f>
        <v>#NAME?</v>
      </c>
      <c r="EQ141" s="15" t="e" cm="1">
        <f t="array" aca="1" ref="EQ141" ca="1">_xll.BDP(C141,"TOT_BUY_REC")</f>
        <v>#NAME?</v>
      </c>
      <c r="ER141" s="15" t="e" cm="1">
        <f t="array" aca="1" ref="ER141" ca="1">_xll.BDP(C141,"TOT_HOLD_REC")</f>
        <v>#NAME?</v>
      </c>
      <c r="ES141" s="15" t="e" cm="1">
        <f t="array" aca="1" ref="ES141" ca="1">_xll.BDP(C141,"TOT_SELL_REC")</f>
        <v>#NAME?</v>
      </c>
      <c r="ET141" s="15" t="e" cm="1">
        <f t="array" aca="1" ref="ET141" ca="1">_xll.BDP(C141,"EQY_REC_CONS")</f>
        <v>#NAME?</v>
      </c>
      <c r="EV141" s="15" t="e" cm="1">
        <f t="array" aca="1" ref="EV141" ca="1">_xll.BDP(C141,"BEST_TARGET_HI")</f>
        <v>#NAME?</v>
      </c>
      <c r="EW141" s="15" t="e" cm="1">
        <f t="array" aca="1" ref="EW141" ca="1">_xll.BDP(C141,"BEST_TARGET_LO")</f>
        <v>#NAME?</v>
      </c>
      <c r="EX141" s="15" t="e" cm="1">
        <f t="array" aca="1" ref="EX141" ca="1">_xll.BDP(C141,"BEST_TARGET_MEDIAN")</f>
        <v>#NAME?</v>
      </c>
      <c r="EZ141" s="15" t="e" cm="1">
        <f t="array" aca="1" ref="EZ141" ca="1">_xll.BDP(C141,"BEST_TARGET_1WK_CHG")</f>
        <v>#NAME?</v>
      </c>
      <c r="FA141" s="15" t="e" cm="1">
        <f t="array" aca="1" ref="FA141" ca="1">_xll.BDP(C141,"BEST_TARGET_4WK_CHG")</f>
        <v>#NAME?</v>
      </c>
      <c r="FB141" s="15" t="e" cm="1">
        <f t="array" aca="1" ref="FB141" ca="1">_xll.BDP(C141,"BEST_TARGET_3MO_CHG")</f>
        <v>#NAME?</v>
      </c>
      <c r="FC141" s="15" t="e" cm="1">
        <f t="array" aca="1" ref="FC141" ca="1">_xll.BDP(C141,"BEST_TARGET_6MO_CHG")</f>
        <v>#NAME?</v>
      </c>
      <c r="FE141" s="15" t="e" cm="1">
        <f t="array" aca="1" ref="FE141" ca="1">_xll.BDP(C141,"ANNOUNCEMENT_DT")</f>
        <v>#NAME?</v>
      </c>
      <c r="FF141" s="15" t="e" cm="1">
        <f t="array" aca="1" ref="FF141" ca="1">_xll.BDP(C141,"EXPECTED_REPORT_DT")</f>
        <v>#NAME?</v>
      </c>
      <c r="FG141" s="15" t="e" cm="1">
        <f t="array" aca="1" ref="FG141" ca="1">_xll.BDP(C141,"EARNINGS_RELATED_IMPLIED_MOVE")</f>
        <v>#NAME?</v>
      </c>
      <c r="FI141" s="15" t="e" cm="1">
        <f t="array" aca="1" ref="FI141" ca="1">_xll.BDP(C141,"SALES_SURPRISE_LAST_QTR")</f>
        <v>#NAME?</v>
      </c>
      <c r="FJ141" s="15" t="e" cm="1">
        <f t="array" aca="1" ref="FJ141" ca="1">_xll.BDP(C141,"EPS_SURPRISE_LAST_QTR")</f>
        <v>#NAME?</v>
      </c>
      <c r="FL141" s="15" t="e">
        <f ca="1">(_xll.BDP(C141,"VOLUME_AVG_5D"))/1000</f>
        <v>#NAME?</v>
      </c>
      <c r="FM141" s="15" t="e">
        <f ca="1">(_xll.BDP(C141,"VOLUME_AVG_3M"))/1000</f>
        <v>#NAME?</v>
      </c>
      <c r="FN141" s="15" t="e">
        <f ca="1">(_xll.BDP(C141,"VOLUME_AVG_6M"))/1000</f>
        <v>#NAME?</v>
      </c>
      <c r="FP141" s="15" t="e" cm="1">
        <f t="array" aca="1" ref="FP141" ca="1">_xll.BDP(C141,"CIE_DES")</f>
        <v>#NAME?</v>
      </c>
      <c r="FQ141" s="15" t="s">
        <v>966</v>
      </c>
      <c r="FS141" s="15" t="e" cm="1">
        <f t="array" aca="1" ref="FS141" ca="1">_xll.BDP(C141,"HIGH_52WEEK")</f>
        <v>#NAME?</v>
      </c>
      <c r="FT141" s="15" t="e" cm="1">
        <f t="array" aca="1" ref="FT141" ca="1">_xll.BDP(C141,"LOW_52WEEK")</f>
        <v>#NAME?</v>
      </c>
      <c r="FV141" s="15" t="e" cm="1">
        <f t="array" aca="1" ref="FV141" ca="1">_xll.BDP(C141,"CHG_PCT_WTD")</f>
        <v>#NAME?</v>
      </c>
      <c r="FW141" s="15" t="e" cm="1">
        <f t="array" aca="1" ref="FW141" ca="1">_xll.BDP(C141,"CHG_PCT_MTD")</f>
        <v>#NAME?</v>
      </c>
      <c r="FX141" s="15" t="e" cm="1">
        <f t="array" aca="1" ref="FX141" ca="1">_xll.BDP(C141,"CHG_PCT_YTD")</f>
        <v>#NAME?</v>
      </c>
      <c r="FY141" s="15" t="e" cm="1">
        <f t="array" aca="1" ref="FY141" ca="1">_xll.BDP(C141,"CHG_PCT_1YR")</f>
        <v>#NAME?</v>
      </c>
      <c r="GA141" s="15" t="e">
        <f ca="1">_xll.BDP($C141,"BEST_NET_DEBT","best_fperiod_override=19Y")/M12</f>
        <v>#NAME?</v>
      </c>
      <c r="GB141" s="15" t="e">
        <f ca="1">_xll.BDP($C141,"BEST_NET_DEBT","best_fperiod_override=20Y")/M12</f>
        <v>#NAME?</v>
      </c>
      <c r="GC141" s="15" t="e">
        <f ca="1">_xll.BDP($C141,"BEST_NET_DEBT","best_fperiod_override=21Y")/M12</f>
        <v>#NAME?</v>
      </c>
      <c r="GD141" s="15" t="e">
        <f ca="1">_xll.BDP($C141,"BEST_NET_DEBT","best_fperiod_override=22Y")/M12</f>
        <v>#NAME?</v>
      </c>
      <c r="GE141" s="15" t="e">
        <f ca="1">_xll.BDP($C141,"BEST_NET_DEBT","best_fperiod_override=23Y")/M12</f>
        <v>#NAME?</v>
      </c>
      <c r="GG141" s="15" t="e">
        <f t="shared" ca="1" si="342"/>
        <v>#NAME?</v>
      </c>
      <c r="GH141" s="15" t="e">
        <f t="shared" ca="1" si="343"/>
        <v>#NAME?</v>
      </c>
      <c r="GI141" s="15" t="e">
        <f t="shared" ca="1" si="344"/>
        <v>#NAME?</v>
      </c>
      <c r="GJ141" s="15" t="e">
        <f t="shared" ca="1" si="345"/>
        <v>#NAME?</v>
      </c>
      <c r="GK141" s="15" t="e">
        <f t="shared" ca="1" si="346"/>
        <v>#NAME?</v>
      </c>
      <c r="GM141" s="15" t="e" cm="1">
        <f t="array" aca="1" ref="GM141" ca="1">_xll.BDP(C141,"NET_DEBT_TO_EBITDA")</f>
        <v>#NAME?</v>
      </c>
      <c r="GN141" s="15" t="e" cm="1">
        <f t="array" aca="1" ref="GN141" ca="1">_xll.BDP(C141,"EBIT_TO_INT_EXP")</f>
        <v>#NAME?</v>
      </c>
      <c r="GO141" s="15" t="e" cm="1">
        <f t="array" aca="1" ref="GO141" ca="1">_xll.BDP(C141,"TOT_DEBT_TO_TOT_EQY")</f>
        <v>#NAME?</v>
      </c>
      <c r="GP141" s="15" t="e" cm="1">
        <f t="array" aca="1" ref="GP141" ca="1">_xll.BDP(C141,"TOT_DEBT_TO_TOT_ASSET")</f>
        <v>#NAME?</v>
      </c>
      <c r="GQ141" s="15" t="e" cm="1">
        <f t="array" aca="1" ref="GQ141" ca="1">_xll.BDP(C141,"ALTMAN_Z_SCORE")</f>
        <v>#NAME?</v>
      </c>
      <c r="GR141" s="15" t="e" cm="1">
        <f t="array" aca="1" ref="GR141" ca="1">_xll.BDP(C141,"CASH_%_CURRENT_MARKET_CAP")</f>
        <v>#NAME?</v>
      </c>
      <c r="GS141" s="15" t="e" cm="1">
        <f t="array" aca="1" ref="GS141" ca="1">_xll.BDP(C141,"CASH_TO_TOT_ASSET")</f>
        <v>#NAME?</v>
      </c>
      <c r="GU141" s="15" t="e" cm="1">
        <f t="array" aca="1" ref="GU141" ca="1">_xll.BDP(C141,"BOARD_SIZE")</f>
        <v>#NAME?</v>
      </c>
      <c r="GV141" s="15" t="e" cm="1">
        <f t="array" aca="1" ref="GV141" ca="1">_xll.BDP(C141,"PCT_INDEPENDENT_DIRECTORS")</f>
        <v>#NAME?</v>
      </c>
      <c r="GW141" s="15" t="e" cm="1">
        <f t="array" aca="1" ref="GW141" ca="1">_xll.BDP(C141,"BOARD_MEETING_ATTENDANCE_PCT")</f>
        <v>#NAME?</v>
      </c>
      <c r="GX141" s="15" t="e" cm="1">
        <f t="array" aca="1" ref="GX141" ca="1">_xll.BDP(C141,"BOARD_MEETINGS_PER_YR")</f>
        <v>#NAME?</v>
      </c>
      <c r="GY141" s="15" t="e" cm="1">
        <f t="array" aca="1" ref="GY141" ca="1">_xll.BDP(C141,"NUMBER_OF_WOMEN_ON_BOARD")</f>
        <v>#NAME?</v>
      </c>
      <c r="GZ141" s="15" t="e" cm="1">
        <f t="array" aca="1" ref="GZ141" ca="1">_xll.BDP(C141,"BOARD_AVERAGE_TENURE")</f>
        <v>#NAME?</v>
      </c>
      <c r="HA141" s="15" t="e" cm="1">
        <f t="array" aca="1" ref="HA141" ca="1">_xll.BDP(C141,"BOARD_AVERAGE_AGE")</f>
        <v>#NAME?</v>
      </c>
      <c r="HC141" s="15" t="e" cm="1">
        <f t="array" aca="1" ref="HC141" ca="1">_xll.BDP(C141,"TOT_COMP_AW_TO_CEO_&amp;_EQUIV")</f>
        <v>#NAME?</v>
      </c>
      <c r="HD141" s="15" t="e" cm="1">
        <f t="array" aca="1" ref="HD141" ca="1">_xll.BDP(C141,"TOT_COMPENSATION_AW_TO_EXECS")</f>
        <v>#NAME?</v>
      </c>
      <c r="HE141" s="15" t="e" cm="1">
        <f t="array" aca="1" ref="HE141" ca="1">_xll.BDP(C141,"CF_STOCK_BASED_COMPENSATION")</f>
        <v>#NAME?</v>
      </c>
      <c r="HF141" s="15" t="e" cm="1">
        <f t="array" aca="1" ref="HF141" ca="1">_xll.BDP(C141,"AVERAGE_BOD_TOTAL_COMPENSATION")</f>
        <v>#NAME?</v>
      </c>
      <c r="HH141" s="15" t="e" cm="1">
        <f t="array" aca="1" ref="HH141" ca="1">_xll.BDP(C141,"ISS_QUALITYSCORE")</f>
        <v>#NAME?</v>
      </c>
      <c r="HK141" s="15" t="e" cm="1">
        <f t="array" aca="1" ref="HK141" ca="1">_xll.BDP(C141,"EQY_SH_OUT")</f>
        <v>#NAME?</v>
      </c>
      <c r="HL141" s="15" t="e">
        <f t="shared" ca="1" si="347"/>
        <v>#NAME?</v>
      </c>
      <c r="HN141" s="15">
        <v>8.5</v>
      </c>
      <c r="HO141" s="15">
        <v>2</v>
      </c>
      <c r="HP141" s="39" t="e">
        <f t="shared" ca="1" si="348"/>
        <v>#NAME?</v>
      </c>
      <c r="HQ141" s="15" t="e">
        <f t="shared" ca="1" si="349"/>
        <v>#NAME?</v>
      </c>
      <c r="HS141" s="15" t="e">
        <f t="shared" ca="1" si="370"/>
        <v>#NAME?</v>
      </c>
      <c r="HU141" s="15" t="e">
        <f t="shared" ca="1" si="350"/>
        <v>#NAME?</v>
      </c>
      <c r="HW141" s="15" t="e">
        <f t="shared" ca="1" si="371"/>
        <v>#NAME?</v>
      </c>
      <c r="HY141" s="39" t="e">
        <f t="shared" ca="1" si="351"/>
        <v>#NAME?</v>
      </c>
      <c r="IA141" s="15" t="e">
        <f t="shared" ca="1" si="352"/>
        <v>#NAME?</v>
      </c>
      <c r="IB141" s="15" t="e">
        <f t="shared" ca="1" si="353"/>
        <v>#NAME?</v>
      </c>
      <c r="IC141" s="15" t="e">
        <f t="shared" ca="1" si="354"/>
        <v>#NAME?</v>
      </c>
      <c r="ID141" s="15" t="e">
        <f t="shared" ca="1" si="355"/>
        <v>#NAME?</v>
      </c>
      <c r="IE141" s="39" t="e">
        <f t="shared" ca="1" si="356"/>
        <v>#NAME?</v>
      </c>
      <c r="IF141" s="39" t="e">
        <f t="shared" ca="1" si="357"/>
        <v>#NAME?</v>
      </c>
      <c r="IG141" s="39" t="e">
        <f t="shared" ca="1" si="358"/>
        <v>#NAME?</v>
      </c>
      <c r="II141" s="15">
        <f t="shared" si="372"/>
        <v>122</v>
      </c>
    </row>
    <row r="142" spans="1:243">
      <c r="A142" s="15">
        <f t="shared" si="373"/>
        <v>122</v>
      </c>
      <c r="B142" s="15" t="s">
        <v>248</v>
      </c>
      <c r="C142" s="15" t="s">
        <v>605</v>
      </c>
      <c r="D142" s="15" t="s">
        <v>247</v>
      </c>
      <c r="E142" s="15" t="str">
        <f t="shared" si="306"/>
        <v>HPQB34</v>
      </c>
      <c r="F142" s="15">
        <f t="shared" si="307"/>
        <v>122</v>
      </c>
      <c r="G142" s="15" t="str">
        <f t="shared" si="308"/>
        <v>HP Inc</v>
      </c>
      <c r="H142" s="24">
        <v>1.2167300000000001E-3</v>
      </c>
      <c r="I142" s="15" t="e" cm="1">
        <f t="array" aca="1" ref="I142" ca="1">_xll.BDP(C142,"GICS_SECTOR_NAME")</f>
        <v>#NAME?</v>
      </c>
      <c r="J142" s="15" t="e">
        <f t="shared" ca="1" si="309"/>
        <v>#NAME?</v>
      </c>
      <c r="K142" s="46" t="e" cm="1">
        <f t="array" aca="1" ref="K142" ca="1">_xll.BDP(C142,"BEST_PE_RATIO")</f>
        <v>#NAME?</v>
      </c>
      <c r="L142" s="46" t="e" cm="1">
        <f t="array" aca="1" ref="L142" ca="1">_xll.BDP(C142,"px_last")</f>
        <v>#NAME?</v>
      </c>
      <c r="M142" s="15" t="e" cm="1">
        <f t="array" aca="1" ref="M142" ca="1">_xll.BDP(C142,"COUNTRY_FULL_NAME")</f>
        <v>#NAME?</v>
      </c>
      <c r="N142" s="15" t="e" cm="1">
        <f t="array" aca="1" ref="N142" ca="1">_xll.BDP(C142,"px_last")</f>
        <v>#NAME?</v>
      </c>
      <c r="O142" s="15" t="e" cm="1">
        <f t="array" aca="1" ref="O142" ca="1">_xll.BDP(C142,"CRNCY")</f>
        <v>#NAME?</v>
      </c>
      <c r="Q142" s="15" t="e" cm="1">
        <f t="array" aca="1" ref="Q142" ca="1">_xll.BDP(C142,"GICS_SECTOR_NAME")</f>
        <v>#NAME?</v>
      </c>
      <c r="R142" s="15" t="e" cm="1">
        <f t="array" aca="1" ref="R142" ca="1">_xll.BDP(C142,"GICS_INDUSTRY_NAME")</f>
        <v>#NAME?</v>
      </c>
      <c r="S142" s="15" t="e" cm="1">
        <f t="array" aca="1" ref="S142" ca="1">_xll.BDP(C142,"GICS_INDUSTRY_GROUP_NAME")</f>
        <v>#NAME?</v>
      </c>
      <c r="T142" s="15" t="e" cm="1">
        <f t="array" aca="1" ref="T142" ca="1">_xll.BDP(C142,"GICS_SUB_INDUSTRY_NAME")</f>
        <v>#NAME?</v>
      </c>
      <c r="U142" s="15" t="s">
        <v>1521</v>
      </c>
      <c r="V142" s="15">
        <f>_xll.BDH(C142,"SALES_REV_TURN","FY 2009","FY 2009","Currency=USD","Period=FY","BEST_FPERIOD_OVERRIDE=FY","FILING_STATUS=MR","SCALING_FORMAT=MLN","FA_ADJUSTED=Adjusted","Sort=A","Dates=H","DateFormat=P","Fill=—","Direction=H","UseDPDF=Y")</f>
        <v>114552</v>
      </c>
      <c r="W142" s="15">
        <f>_xll.BDH(C142,"SALES_REV_TURN","FY 2019","FY 2019","Currency=USD","Period=FY","BEST_FPERIOD_OVERRIDE=FY","FILING_STATUS=MR","SCALING_FORMAT=MLN","FA_ADJUSTED=Adjusted","Sort=A","Dates=H","DateFormat=P","Fill=—","Direction=H","UseDPDF=Y")</f>
        <v>58756</v>
      </c>
      <c r="X142" s="15">
        <f>_xll.BDH(C142,"SALES_REV_TURN","FY 2020","FY 2020","Currency=USD","Period=FY","BEST_FPERIOD_OVERRIDE=FY","FILING_STATUS=MR","SCALING_FORMAT=MLN","FA_ADJUSTED=Adjusted","Sort=A","Dates=H","DateFormat=P","Fill=—","Direction=H","UseDPDF=Y")</f>
        <v>56639</v>
      </c>
      <c r="Y142" s="15">
        <f>_xll.BDH(C142,"SALES_REV_TURN","FY 2021","FY 2021","Currency=USD","Period=FY","BEST_FPERIOD_OVERRIDE=FY","FILING_STATUS=MR","SCALING_FORMAT=MLN","FA_ADJUSTED=Adjusted","Sort=A","Dates=H","DateFormat=P","Fill=—","Direction=H","UseDPDF=Y")</f>
        <v>63487</v>
      </c>
      <c r="Z142" s="15">
        <f>_xll.BDH(C142,"SALES_REV_TURN","FY 2022","FY 2022","Currency=USD","Period=FY","BEST_FPERIOD_OVERRIDE=FY","FILING_STATUS=MR","SCALING_FORMAT=MLN","FA_ADJUSTED=Adjusted","Sort=A","Dates=H","DateFormat=P","Fill=—","Direction=H","UseDPDF=Y")</f>
        <v>62910</v>
      </c>
      <c r="AA142" s="15" t="e">
        <f ca="1">+_xll.BDP($C142,AA$15,"BEST_FPERIOD_OVERRIDE="&amp;AA$16)</f>
        <v>#NAME?</v>
      </c>
      <c r="AB142" s="15" t="e">
        <f ca="1">+_xll.BDP($C142,AB$15,"BEST_FPERIOD_OVERRIDE="&amp;AB$16)</f>
        <v>#NAME?</v>
      </c>
      <c r="AC142" s="15" t="e">
        <f ca="1">+_xll.BDP($C142,AC$15,"BEST_FPERIOD_OVERRIDE="&amp;AC$16)</f>
        <v>#NAME?</v>
      </c>
      <c r="AD142" s="15" t="e">
        <f ca="1">+_xll.BDP($C142,AD$15,"BEST_FPERIOD_OVERRIDE="&amp;AD$16)</f>
        <v>#NAME?</v>
      </c>
      <c r="AF142" s="25">
        <f t="shared" si="310"/>
        <v>-3.6030362856559361E-2</v>
      </c>
      <c r="AG142" s="25">
        <f t="shared" si="311"/>
        <v>0.12090608944366954</v>
      </c>
      <c r="AH142" s="25">
        <f t="shared" si="312"/>
        <v>-9.0884748058657205E-3</v>
      </c>
      <c r="AI142" s="25" t="e">
        <f t="shared" ca="1" si="313"/>
        <v>#NAME?</v>
      </c>
      <c r="AJ142" s="25" t="e">
        <f t="shared" ca="1" si="314"/>
        <v>#NAME?</v>
      </c>
      <c r="AK142" s="25" t="e">
        <f t="shared" ca="1" si="315"/>
        <v>#NAME?</v>
      </c>
      <c r="AL142" s="25" t="e">
        <f t="shared" ca="1" si="359"/>
        <v>#NAME?</v>
      </c>
      <c r="AM142" s="25" t="e">
        <f t="shared" ca="1" si="316"/>
        <v>#NAME?</v>
      </c>
      <c r="AN142" s="25">
        <f t="shared" si="317"/>
        <v>-6.4583654303333571E-2</v>
      </c>
      <c r="AP142" s="15">
        <f>_xll.BDH(C142,"EBITDA","FY 2009","FY 2009","Currency=USD","Period=FY","BEST_FPERIOD_OVERRIDE=FY","FILING_STATUS=MR","SCALING_FORMAT=MLN","FA_ADJUSTED=Adjusted","Sort=A","Dates=H","DateFormat=P","Fill=—","Direction=H","UseDPDF=Y")</f>
        <v>15798</v>
      </c>
      <c r="AQ142" s="15">
        <f>_xll.BDH(C142,"EBITDA","FY 2019","FY 2019","Currency=USD","Period=FY","BEST_FPERIOD_OVERRIDE=FY","FILING_STATUS=MR","SCALING_FORMAT=MLN","FA_ADJUSTED=Adjusted","Sort=A","Dates=H","DateFormat=P","Fill=—","Direction=H","UseDPDF=Y")</f>
        <v>4931</v>
      </c>
      <c r="AR142" s="15">
        <f>_xll.BDH(C142,"EBITDA","FY 2020","FY 2020","Currency=USD","Period=FY","BEST_FPERIOD_OVERRIDE=FY","FILING_STATUS=MR","SCALING_FORMAT=MLN","FA_ADJUSTED=Adjusted","Sort=A","Dates=H","DateFormat=P","Fill=—","Direction=H","UseDPDF=Y")</f>
        <v>5178</v>
      </c>
      <c r="AS142" s="15">
        <f>_xll.BDH(C142,"EBITDA","FY 2021","FY 2021","Currency=USD","Period=FY","BEST_FPERIOD_OVERRIDE=FY","FILING_STATUS=MR","SCALING_FORMAT=MLN","FA_ADJUSTED=Adjusted","Sort=A","Dates=H","DateFormat=P","Fill=—","Direction=H","UseDPDF=Y")</f>
        <v>4294</v>
      </c>
      <c r="AT142" s="15">
        <f>_xll.BDH(C142,"EBITDA","FY 2022","FY 2022","Currency=USD","Period=FY","BEST_FPERIOD_OVERRIDE=FY","FILING_STATUS=MR","SCALING_FORMAT=MLN","FA_ADJUSTED=Adjusted","Sort=A","Dates=H","DateFormat=P","Fill=—","Direction=H","UseDPDF=Y")</f>
        <v>6108</v>
      </c>
      <c r="AU142" s="15" t="e">
        <f ca="1">+_xll.BDP($C142,AU$15,"BEST_FPERIOD_OVERRIDE="&amp;AU$16)</f>
        <v>#NAME?</v>
      </c>
      <c r="AV142" s="15" t="e">
        <f ca="1">+_xll.BDP($C142,AV$15,"BEST_FPERIOD_OVERRIDE="&amp;AV$16)</f>
        <v>#NAME?</v>
      </c>
      <c r="AW142" s="15" t="e">
        <f ca="1">+_xll.BDP($C142,AW$15,"BEST_FPERIOD_OVERRIDE="&amp;AW$16)</f>
        <v>#NAME?</v>
      </c>
      <c r="AX142" s="15" t="e">
        <f ca="1">+_xll.BDP($C142,AX$15,"BEST_FPERIOD_OVERRIDE="&amp;AX$16)</f>
        <v>#NAME?</v>
      </c>
      <c r="AZ142" s="25">
        <f t="shared" si="318"/>
        <v>5.0091259379436259E-2</v>
      </c>
      <c r="BA142" s="25">
        <f t="shared" si="319"/>
        <v>-0.17072228659714173</v>
      </c>
      <c r="BB142" s="25">
        <f t="shared" si="320"/>
        <v>0.42244993013507215</v>
      </c>
      <c r="BC142" s="25" t="e">
        <f t="shared" ca="1" si="321"/>
        <v>#NAME?</v>
      </c>
      <c r="BD142" s="25" t="e">
        <f t="shared" ca="1" si="322"/>
        <v>#NAME?</v>
      </c>
      <c r="BE142" s="25" t="e">
        <f t="shared" ca="1" si="323"/>
        <v>#NAME?</v>
      </c>
      <c r="BF142" s="25" t="e">
        <f t="shared" ca="1" si="360"/>
        <v>#NAME?</v>
      </c>
      <c r="BG142" s="25" t="e">
        <f t="shared" ca="1" si="324"/>
        <v>#NAME?</v>
      </c>
      <c r="BH142" s="25">
        <f t="shared" si="325"/>
        <v>-0.10991129639460817</v>
      </c>
      <c r="BJ142" s="25">
        <f t="shared" si="326"/>
        <v>8.3923343998910743E-2</v>
      </c>
      <c r="BK142" s="25">
        <f t="shared" si="327"/>
        <v>9.1421105598615798E-2</v>
      </c>
      <c r="BL142" s="25">
        <f t="shared" si="328"/>
        <v>6.763589396254352E-2</v>
      </c>
      <c r="BM142" s="25">
        <f t="shared" si="329"/>
        <v>9.7091082498807824E-2</v>
      </c>
      <c r="BN142" s="25" t="e">
        <f t="shared" ca="1" si="330"/>
        <v>#NAME?</v>
      </c>
      <c r="BO142" s="25" t="e">
        <f t="shared" ca="1" si="331"/>
        <v>#NAME?</v>
      </c>
      <c r="BP142" s="25" t="e">
        <f t="shared" ca="1" si="331"/>
        <v>#NAME?</v>
      </c>
      <c r="BQ142" s="25" t="e">
        <f t="shared" ca="1" si="332"/>
        <v>#NAME?</v>
      </c>
      <c r="BR142" s="15">
        <f>_xll.BDH(C142,"EARN_FOR_COMMON","FY 2009","FY 2009","Currency=USD","Period=FY","BEST_FPERIOD_OVERRIDE=FY","FILING_STATUS=MR","SCALING_FORMAT=MLN","FA_ADJUSTED=Adjusted","Sort=A","Dates=H","DateFormat=P","Fill=—","Direction=H","UseDPDF=Y")</f>
        <v>7554.3438999999998</v>
      </c>
      <c r="BS142" s="15">
        <f>_xll.BDH(C142,"EARN_FOR_COMMON","FY 2019","FY 2019","Currency=USD","Period=FY","BEST_FPERIOD_OVERRIDE=FY","FILING_STATUS=MR","SCALING_FORMAT=MLN","FA_ADJUSTED=Adjusted","Sort=A","Dates=H","DateFormat=P","Fill=—","Direction=H","UseDPDF=Y")</f>
        <v>3415.74</v>
      </c>
      <c r="BT142" s="15">
        <f>_xll.BDH(C142,"EARN_FOR_COMMON","FY 2020","FY 2020","Currency=USD","Period=FY","BEST_FPERIOD_OVERRIDE=FY","FILING_STATUS=MR","SCALING_FORMAT=MLN","FA_ADJUSTED=Adjusted","Sort=A","Dates=H","DateFormat=P","Fill=—","Direction=H","UseDPDF=Y")</f>
        <v>3322.48</v>
      </c>
      <c r="BU142" s="15">
        <f>_xll.BDH(C142,"EARN_FOR_COMMON","FY 2021","FY 2021","Currency=USD","Period=FY","BEST_FPERIOD_OVERRIDE=FY","FILING_STATUS=MR","SCALING_FORMAT=MLN","FA_ADJUSTED=Adjusted","Sort=A","Dates=H","DateFormat=P","Fill=—","Direction=H","UseDPDF=Y")</f>
        <v>4619.21</v>
      </c>
      <c r="BV142" s="15">
        <f>_xll.BDH(C142,"EARN_FOR_COMMON","FY 2022","FY 2022","Currency=USD","Period=FY","BEST_FPERIOD_OVERRIDE=FY","FILING_STATUS=MR","SCALING_FORMAT=MLN","FA_ADJUSTED=Adjusted","Sort=A","Dates=H","DateFormat=P","Fill=—","Direction=H","UseDPDF=Y")</f>
        <v>4082.9</v>
      </c>
      <c r="BW142" s="15" t="e">
        <f ca="1">+_xll.BDP($C142,BW$15,"BEST_FPERIOD_OVERRIDE="&amp;BW$16)</f>
        <v>#NAME?</v>
      </c>
      <c r="BX142" s="15" t="e">
        <f ca="1">+_xll.BDP($C142,BX$15,"BEST_FPERIOD_OVERRIDE="&amp;BX$16)</f>
        <v>#NAME?</v>
      </c>
      <c r="BY142" s="15" t="e">
        <f ca="1">+_xll.BDP($C142,BY$15,"BEST_FPERIOD_OVERRIDE="&amp;BY$16)</f>
        <v>#NAME?</v>
      </c>
      <c r="BZ142" s="15" t="e">
        <f ca="1">+_xll.BDP($C142,BZ$15,"BEST_FPERIOD_OVERRIDE="&amp;BZ$16)</f>
        <v>#NAME?</v>
      </c>
      <c r="CB142" s="25">
        <f t="shared" si="333"/>
        <v>-2.730301486647102E-2</v>
      </c>
      <c r="CC142" s="25">
        <f t="shared" si="334"/>
        <v>0.39028978353519062</v>
      </c>
      <c r="CD142" s="25">
        <f t="shared" si="335"/>
        <v>-0.1161042689117836</v>
      </c>
      <c r="CE142" s="25" t="e">
        <f t="shared" ca="1" si="336"/>
        <v>#NAME?</v>
      </c>
      <c r="CF142" s="25" t="e">
        <f t="shared" ca="1" si="337"/>
        <v>#NAME?</v>
      </c>
      <c r="CG142" s="25" t="e">
        <f t="shared" ca="1" si="338"/>
        <v>#NAME?</v>
      </c>
      <c r="CH142" s="25" t="e">
        <f t="shared" ca="1" si="361"/>
        <v>#NAME?</v>
      </c>
      <c r="CI142" s="25" t="e">
        <f t="shared" ca="1" si="339"/>
        <v>#NAME?</v>
      </c>
      <c r="CJ142" s="25">
        <f t="shared" si="340"/>
        <v>-7.6304547765733699E-2</v>
      </c>
      <c r="CM142" s="25">
        <f t="shared" si="362"/>
        <v>5.8134318197290487E-2</v>
      </c>
      <c r="CN142" s="25">
        <f t="shared" si="363"/>
        <v>5.8660640194918699E-2</v>
      </c>
      <c r="CO142" s="25">
        <f t="shared" si="364"/>
        <v>7.2758359979208348E-2</v>
      </c>
      <c r="CP142" s="25">
        <f t="shared" si="365"/>
        <v>6.4900651724686065E-2</v>
      </c>
      <c r="CQ142" s="25" t="e">
        <f t="shared" ca="1" si="366"/>
        <v>#NAME?</v>
      </c>
      <c r="CR142" s="25" t="e">
        <f t="shared" ca="1" si="367"/>
        <v>#NAME?</v>
      </c>
      <c r="CS142" s="25" t="e">
        <f t="shared" ca="1" si="368"/>
        <v>#NAME?</v>
      </c>
      <c r="CT142" s="15" t="e">
        <f t="shared" ca="1" si="369"/>
        <v>#NAME?</v>
      </c>
      <c r="CU142" s="25">
        <f>_xll.BDH($C142,"RETURN_ON_INV_CAPITAL","FY 2019","FY 2019","Currency=USD","Period=FY","BEST_FPERIOD_OVERRIDE=FY","FILING_STATUS=MR","FA_ADJUSTED=GAAP","Sort=A","Dates=H","DateFormat=P","Fill=—","Direction=H","UseDPDF=Y")/100</f>
        <v>1.2586140000000001</v>
      </c>
      <c r="CV142" s="25">
        <f>_xll.BDH($C142,"RETURN_ON_INV_CAPITAL","FY 2020","FY 2020","Currency=USD","Period=FY","BEST_FPERIOD_OVERRIDE=FY","FILING_STATUS=MR","FA_ADJUSTED=GAAP","Sort=A","Dates=H","DateFormat=P","Fill=—","Direction=H","UseDPDF=Y")/100</f>
        <v>0.88614800000000005</v>
      </c>
      <c r="CW142" s="25">
        <f>_xll.BDH($C142,"RETURN_ON_INV_CAPITAL","FY 2021","FY 2021","Currency=USD","Period=FY","BEST_FPERIOD_OVERRIDE=FY","FILING_STATUS=MR","FA_ADJUSTED=GAAP","Sort=A","Dates=H","DateFormat=P","Fill=—","Direction=H","UseDPDF=Y")/100</f>
        <v>0.945851</v>
      </c>
      <c r="CX142" s="25" t="e">
        <f>_xll.BDH(C142,"RETURN_COM_EQY","FY 2022","FY 2022","Currency=USD","Period=FY","BEST_FPERIOD_OVERRIDE=FY","FILING_STATUS=MR","FA_ADJUSTED=GAAP","Sort=A","Dates=H","DateFormat=P","Fill=—","Direction=H","UseDPDF=Y")/100</f>
        <v>#VALUE!</v>
      </c>
      <c r="CZ142" s="15" t="e">
        <f>_xll.BDH($C142,"RETURN_COM_EQY","FY 2019","FY 2019","Currency=USD","Period=FY","BEST_FPERIOD_OVERRIDE=FY","FILING_STATUS=MR","FA_ADJUSTED=GAAP","Sort=A","Dates=H","DateFormat=P","Fill=—","Direction=H","UseDPDF=Y")/100</f>
        <v>#VALUE!</v>
      </c>
      <c r="DA142" s="15" t="e">
        <f>_xll.BDH($C142,"RETURN_COM_EQY","FY 2020","FY 2020","Currency=USD","Period=FY","BEST_FPERIOD_OVERRIDE=FY","FILING_STATUS=MR","FA_ADJUSTED=GAAP","Sort=A","Dates=H","DateFormat=P","Fill=—","Direction=H","UseDPDF=Y")/100</f>
        <v>#VALUE!</v>
      </c>
      <c r="DB142" s="15" t="e">
        <f>_xll.BDH($C142,"RETURN_COM_EQY","FY 2021","FY 2021","Currency=USD","Period=FY","BEST_FPERIOD_OVERRIDE=FY","FILING_STATUS=MR","FA_ADJUSTED=GAAP","Sort=A","Dates=H","DateFormat=P","Fill=—","Direction=H","UseDPDF=Y")/100</f>
        <v>#VALUE!</v>
      </c>
      <c r="DC142" s="25" t="str">
        <f>_xll.BDH(C142,"RETURN_COM_EQY","FY 2022","FY 2022","Currency=USD","Period=FY","BEST_FPERIOD_OVERRIDE=FY","FILING_STATUS=MR","FA_ADJUSTED=GAAP","Sort=A","Dates=H","DateFormat=P","Fill=—","Direction=H","UseDPDF=Y")</f>
        <v>—</v>
      </c>
      <c r="DD142" s="15" t="e">
        <f ca="1">(_xll.BDP(C142,"BEST_ROE","best_fperiod_override=23Y"))/100</f>
        <v>#NAME?</v>
      </c>
      <c r="DF142" s="25" t="e">
        <f ca="1">(_xll.BDP($C142,"BEST_DIV_YLD","best_fperiod_override=19Y"))/100</f>
        <v>#NAME?</v>
      </c>
      <c r="DG142" s="25" t="e">
        <f ca="1">(_xll.BDP($C142,"BEST_DIV_YLD","best_fperiod_override=20Y"))/100</f>
        <v>#NAME?</v>
      </c>
      <c r="DH142" s="25" t="e">
        <f ca="1">(_xll.BDP($C142,"BEST_DIV_YLD","best_fperiod_override=21Y"))/100</f>
        <v>#NAME?</v>
      </c>
      <c r="DI142" s="25" t="e">
        <f ca="1">(_xll.BDP($C142,"BEST_DIV_YLD","best_fperiod_override=22Y"))/100</f>
        <v>#NAME?</v>
      </c>
      <c r="DJ142" s="25" t="e">
        <f ca="1">(_xll.BDP($C142,"BEST_DIV_YLD","best_fperiod_override=23Y"))/100</f>
        <v>#NAME?</v>
      </c>
      <c r="DL142" s="48" t="e" cm="1">
        <f t="array" aca="1" ref="DL142" ca="1">_xll.BDP($C142,$DL$12)/1000</f>
        <v>#NAME?</v>
      </c>
      <c r="DM142" s="48" t="e" cm="1">
        <f t="array" aca="1" ref="DM142" ca="1">_xll.BDP($C142,$DL$13)*1000</f>
        <v>#NAME?</v>
      </c>
      <c r="DN142" s="48" t="e">
        <f t="shared" ca="1" si="341"/>
        <v>#NAME?</v>
      </c>
      <c r="DO142" s="48" t="e" cm="1">
        <f t="array" aca="1" ref="DO142" ca="1">_xll.BDP($C142,$DL$15)*1000</f>
        <v>#NAME?</v>
      </c>
      <c r="DQ142" s="15" t="e" cm="1">
        <f t="array" aca="1" ref="DQ142" ca="1">_xll.BDP(C142,"WACC")</f>
        <v>#NAME?</v>
      </c>
      <c r="DR142" s="15" t="e" cm="1">
        <f t="array" aca="1" ref="DR142" ca="1">_xll.BDP(C142,"WACC_COST_EQUITY")</f>
        <v>#NAME?</v>
      </c>
      <c r="DS142" s="15" t="e" cm="1">
        <f t="array" aca="1" ref="DS142" ca="1">_xll.BDP(C142,"WACC_COST_EQUITY")</f>
        <v>#NAME?</v>
      </c>
      <c r="DU142" s="15" t="e" cm="1">
        <f t="array" aca="1" ref="DU142" ca="1">_xll.BDP(C142,"BEST_PE_RATIO")</f>
        <v>#NAME?</v>
      </c>
      <c r="DV142" s="15" t="e" cm="1">
        <f t="array" aca="1" ref="DV142" ca="1">_xll.BDP(C142,"FIVE_YR_AVG_PRICE_EARNINGS")</f>
        <v>#NAME?</v>
      </c>
      <c r="DW142" s="15" t="e" cm="1">
        <f t="array" aca="1" ref="DW142" ca="1">_xll.BDP(C142,"10_YEAR_MOVING_AVERAGE_PE")</f>
        <v>#NAME?</v>
      </c>
      <c r="DY142" s="15" t="e" cm="1">
        <f t="array" aca="1" ref="DY142" ca="1">_xll.BDP(C142,"BEST_CUR_EV_TO_EBITDA")</f>
        <v>#NAME?</v>
      </c>
      <c r="DZ142" s="15" t="e" cm="1">
        <f t="array" aca="1" ref="DZ142" ca="1">_xll.BDP(C142,"FIVE_YEAR_AVG_EV_TO_T12_EBITDA")</f>
        <v>#NAME?</v>
      </c>
      <c r="EB142" s="15" t="e" cm="1">
        <f t="array" aca="1" ref="EB142" ca="1">_xll.BDP(C142,"BEST_PX_BPS_RATIO")</f>
        <v>#NAME?</v>
      </c>
      <c r="EC142" s="15" t="e" cm="1">
        <f t="array" aca="1" ref="EC142" ca="1">_xll.BDP(C142,"FIVE_YEAR_AVG_PRICE_BOOK")</f>
        <v>#NAME?</v>
      </c>
      <c r="ED142" s="15" t="e" cm="1">
        <f t="array" aca="1" ref="ED142" ca="1">_xll.BDP(C142,"EV_TO_T12M_SALES")</f>
        <v>#NAME?</v>
      </c>
      <c r="EE142" s="15" t="e" cm="1">
        <f t="array" aca="1" ref="EE142" ca="1">_xll.BDP(C142,"AVERAGE_EV_TO_T12M_SALES")</f>
        <v>#NAME?</v>
      </c>
      <c r="EF142" s="15" t="e">
        <f ca="1">_xll.BDP(C142,"BEST_CURRENT_EV_BEST_SALES","best_fperiod_override=23Y")</f>
        <v>#NAME?</v>
      </c>
      <c r="EH142" s="15" t="e" cm="1">
        <f t="array" aca="1" ref="EH142" ca="1">_xll.BDP(C142,"CF_FREE_CASH_FLOW")</f>
        <v>#NAME?</v>
      </c>
      <c r="EI142" s="15" t="e" cm="1">
        <f t="array" aca="1" ref="EI142" ca="1">_xll.BDP(C142,"FREE_CASH_FLOW_YIELD")/100</f>
        <v>#NAME?</v>
      </c>
      <c r="EJ142" s="15" t="e" cm="1">
        <f t="array" aca="1" ref="EJ142" ca="1">_xll.BDP(C142,"TRAIL_12M_FREE_CASH_FLOW_PER_SH")</f>
        <v>#NAME?</v>
      </c>
      <c r="EL142" s="15" t="e" cm="1">
        <f t="array" aca="1" ref="EL142" ca="1">_xll.BDP(C142,"CF_CASH_FROM_OPER")</f>
        <v>#NAME?</v>
      </c>
      <c r="EM142" s="15" t="e" cm="1">
        <f t="array" aca="1" ref="EM142" ca="1">_xll.BDP(C142,"CF_CASH_FROM_INV_ACT")</f>
        <v>#NAME?</v>
      </c>
      <c r="EN142" s="15" t="e" cm="1">
        <f t="array" aca="1" ref="EN142" ca="1">_xll.BDP(C142,"CF_CASH_FROM_FNC_ACT")</f>
        <v>#NAME?</v>
      </c>
      <c r="EP142" s="15" t="e" cm="1">
        <f t="array" aca="1" ref="EP142" ca="1">_xll.BDP(C142,"TOT_ANALYST_REC")</f>
        <v>#NAME?</v>
      </c>
      <c r="EQ142" s="15" t="e" cm="1">
        <f t="array" aca="1" ref="EQ142" ca="1">_xll.BDP(C142,"TOT_BUY_REC")</f>
        <v>#NAME?</v>
      </c>
      <c r="ER142" s="15" t="e" cm="1">
        <f t="array" aca="1" ref="ER142" ca="1">_xll.BDP(C142,"TOT_HOLD_REC")</f>
        <v>#NAME?</v>
      </c>
      <c r="ES142" s="15" t="e" cm="1">
        <f t="array" aca="1" ref="ES142" ca="1">_xll.BDP(C142,"TOT_SELL_REC")</f>
        <v>#NAME?</v>
      </c>
      <c r="ET142" s="15" t="e" cm="1">
        <f t="array" aca="1" ref="ET142" ca="1">_xll.BDP(C142,"EQY_REC_CONS")</f>
        <v>#NAME?</v>
      </c>
      <c r="EV142" s="15" t="e" cm="1">
        <f t="array" aca="1" ref="EV142" ca="1">_xll.BDP(C142,"BEST_TARGET_HI")</f>
        <v>#NAME?</v>
      </c>
      <c r="EW142" s="15" t="e" cm="1">
        <f t="array" aca="1" ref="EW142" ca="1">_xll.BDP(C142,"BEST_TARGET_LO")</f>
        <v>#NAME?</v>
      </c>
      <c r="EX142" s="15" t="e" cm="1">
        <f t="array" aca="1" ref="EX142" ca="1">_xll.BDP(C142,"BEST_TARGET_MEDIAN")</f>
        <v>#NAME?</v>
      </c>
      <c r="EZ142" s="15" t="e" cm="1">
        <f t="array" aca="1" ref="EZ142" ca="1">_xll.BDP(C142,"BEST_TARGET_1WK_CHG")</f>
        <v>#NAME?</v>
      </c>
      <c r="FA142" s="15" t="e" cm="1">
        <f t="array" aca="1" ref="FA142" ca="1">_xll.BDP(C142,"BEST_TARGET_4WK_CHG")</f>
        <v>#NAME?</v>
      </c>
      <c r="FB142" s="15" t="e" cm="1">
        <f t="array" aca="1" ref="FB142" ca="1">_xll.BDP(C142,"BEST_TARGET_3MO_CHG")</f>
        <v>#NAME?</v>
      </c>
      <c r="FC142" s="15" t="e" cm="1">
        <f t="array" aca="1" ref="FC142" ca="1">_xll.BDP(C142,"BEST_TARGET_6MO_CHG")</f>
        <v>#NAME?</v>
      </c>
      <c r="FE142" s="15" t="e" cm="1">
        <f t="array" aca="1" ref="FE142" ca="1">_xll.BDP(C142,"ANNOUNCEMENT_DT")</f>
        <v>#NAME?</v>
      </c>
      <c r="FF142" s="15" t="e" cm="1">
        <f t="array" aca="1" ref="FF142" ca="1">_xll.BDP(C142,"EXPECTED_REPORT_DT")</f>
        <v>#NAME?</v>
      </c>
      <c r="FG142" s="15" t="e" cm="1">
        <f t="array" aca="1" ref="FG142" ca="1">_xll.BDP(C142,"EARNINGS_RELATED_IMPLIED_MOVE")</f>
        <v>#NAME?</v>
      </c>
      <c r="FI142" s="15" t="e" cm="1">
        <f t="array" aca="1" ref="FI142" ca="1">_xll.BDP(C142,"SALES_SURPRISE_LAST_QTR")</f>
        <v>#NAME?</v>
      </c>
      <c r="FJ142" s="15" t="e" cm="1">
        <f t="array" aca="1" ref="FJ142" ca="1">_xll.BDP(C142,"EPS_SURPRISE_LAST_QTR")</f>
        <v>#NAME?</v>
      </c>
      <c r="FL142" s="15" t="e">
        <f ca="1">(_xll.BDP(C142,"VOLUME_AVG_5D"))/1000</f>
        <v>#NAME?</v>
      </c>
      <c r="FM142" s="15" t="e">
        <f ca="1">(_xll.BDP(C142,"VOLUME_AVG_3M"))/1000</f>
        <v>#NAME?</v>
      </c>
      <c r="FN142" s="15" t="e">
        <f ca="1">(_xll.BDP(C142,"VOLUME_AVG_6M"))/1000</f>
        <v>#NAME?</v>
      </c>
      <c r="FP142" s="15" t="e" cm="1">
        <f t="array" aca="1" ref="FP142" ca="1">_xll.BDP(C142,"CIE_DES")</f>
        <v>#NAME?</v>
      </c>
      <c r="FQ142" s="15" t="s">
        <v>967</v>
      </c>
      <c r="FS142" s="15" t="e" cm="1">
        <f t="array" aca="1" ref="FS142" ca="1">_xll.BDP(C142,"HIGH_52WEEK")</f>
        <v>#NAME?</v>
      </c>
      <c r="FT142" s="15" t="e" cm="1">
        <f t="array" aca="1" ref="FT142" ca="1">_xll.BDP(C142,"LOW_52WEEK")</f>
        <v>#NAME?</v>
      </c>
      <c r="FV142" s="15" t="e" cm="1">
        <f t="array" aca="1" ref="FV142" ca="1">_xll.BDP(C142,"CHG_PCT_WTD")</f>
        <v>#NAME?</v>
      </c>
      <c r="FW142" s="15" t="e" cm="1">
        <f t="array" aca="1" ref="FW142" ca="1">_xll.BDP(C142,"CHG_PCT_MTD")</f>
        <v>#NAME?</v>
      </c>
      <c r="FX142" s="15" t="e" cm="1">
        <f t="array" aca="1" ref="FX142" ca="1">_xll.BDP(C142,"CHG_PCT_YTD")</f>
        <v>#NAME?</v>
      </c>
      <c r="FY142" s="15" t="e" cm="1">
        <f t="array" aca="1" ref="FY142" ca="1">_xll.BDP(C142,"CHG_PCT_1YR")</f>
        <v>#NAME?</v>
      </c>
      <c r="GA142" s="15" t="e">
        <f ca="1">_xll.BDP($C142,"BEST_NET_DEBT","best_fperiod_override=19Y")</f>
        <v>#NAME?</v>
      </c>
      <c r="GB142" s="15" t="e">
        <f ca="1">_xll.BDP($C142,"BEST_NET_DEBT","best_fperiod_override=20Y")</f>
        <v>#NAME?</v>
      </c>
      <c r="GC142" s="15" t="e">
        <f ca="1">_xll.BDP($C142,"BEST_NET_DEBT","best_fperiod_override=21Y")</f>
        <v>#NAME?</v>
      </c>
      <c r="GD142" s="15" t="e">
        <f ca="1">_xll.BDP($C142,"BEST_NET_DEBT","best_fperiod_override=22Y")</f>
        <v>#NAME?</v>
      </c>
      <c r="GE142" s="15" t="e">
        <f ca="1">_xll.BDP($C142,"BEST_NET_DEBT","best_fperiod_override=23Y")</f>
        <v>#NAME?</v>
      </c>
      <c r="GG142" s="15" t="e">
        <f t="shared" ca="1" si="342"/>
        <v>#NAME?</v>
      </c>
      <c r="GH142" s="15" t="e">
        <f t="shared" ca="1" si="343"/>
        <v>#NAME?</v>
      </c>
      <c r="GI142" s="15" t="e">
        <f t="shared" ca="1" si="344"/>
        <v>#NAME?</v>
      </c>
      <c r="GJ142" s="15" t="e">
        <f t="shared" ca="1" si="345"/>
        <v>#NAME?</v>
      </c>
      <c r="GK142" s="15" t="e">
        <f t="shared" ca="1" si="346"/>
        <v>#NAME?</v>
      </c>
      <c r="GM142" s="15" t="e" cm="1">
        <f t="array" aca="1" ref="GM142" ca="1">_xll.BDP(C142,"NET_DEBT_TO_EBITDA")</f>
        <v>#NAME?</v>
      </c>
      <c r="GN142" s="15" t="e" cm="1">
        <f t="array" aca="1" ref="GN142" ca="1">_xll.BDP(C142,"EBIT_TO_INT_EXP")</f>
        <v>#NAME?</v>
      </c>
      <c r="GO142" s="15" t="e" cm="1">
        <f t="array" aca="1" ref="GO142" ca="1">_xll.BDP(C142,"TOT_DEBT_TO_TOT_EQY")</f>
        <v>#NAME?</v>
      </c>
      <c r="GP142" s="15" t="e" cm="1">
        <f t="array" aca="1" ref="GP142" ca="1">_xll.BDP(C142,"TOT_DEBT_TO_TOT_ASSET")</f>
        <v>#NAME?</v>
      </c>
      <c r="GQ142" s="15" t="e" cm="1">
        <f t="array" aca="1" ref="GQ142" ca="1">_xll.BDP(C142,"ALTMAN_Z_SCORE")</f>
        <v>#NAME?</v>
      </c>
      <c r="GR142" s="15" t="e" cm="1">
        <f t="array" aca="1" ref="GR142" ca="1">_xll.BDP(C142,"CASH_%_CURRENT_MARKET_CAP")</f>
        <v>#NAME?</v>
      </c>
      <c r="GS142" s="15" t="e" cm="1">
        <f t="array" aca="1" ref="GS142" ca="1">_xll.BDP(C142,"CASH_TO_TOT_ASSET")</f>
        <v>#NAME?</v>
      </c>
      <c r="GU142" s="15" t="e" cm="1">
        <f t="array" aca="1" ref="GU142" ca="1">_xll.BDP(C142,"BOARD_SIZE")</f>
        <v>#NAME?</v>
      </c>
      <c r="GV142" s="15" t="e" cm="1">
        <f t="array" aca="1" ref="GV142" ca="1">_xll.BDP(C142,"PCT_INDEPENDENT_DIRECTORS")</f>
        <v>#NAME?</v>
      </c>
      <c r="GW142" s="15" t="e" cm="1">
        <f t="array" aca="1" ref="GW142" ca="1">_xll.BDP(C142,"BOARD_MEETING_ATTENDANCE_PCT")</f>
        <v>#NAME?</v>
      </c>
      <c r="GX142" s="15" t="e" cm="1">
        <f t="array" aca="1" ref="GX142" ca="1">_xll.BDP(C142,"BOARD_MEETINGS_PER_YR")</f>
        <v>#NAME?</v>
      </c>
      <c r="GY142" s="15" t="e" cm="1">
        <f t="array" aca="1" ref="GY142" ca="1">_xll.BDP(C142,"NUMBER_OF_WOMEN_ON_BOARD")</f>
        <v>#NAME?</v>
      </c>
      <c r="GZ142" s="15" t="e" cm="1">
        <f t="array" aca="1" ref="GZ142" ca="1">_xll.BDP(C142,"BOARD_AVERAGE_TENURE")</f>
        <v>#NAME?</v>
      </c>
      <c r="HA142" s="15" t="e" cm="1">
        <f t="array" aca="1" ref="HA142" ca="1">_xll.BDP(C142,"BOARD_AVERAGE_AGE")</f>
        <v>#NAME?</v>
      </c>
      <c r="HC142" s="15" t="e" cm="1">
        <f t="array" aca="1" ref="HC142" ca="1">_xll.BDP(C142,"TOT_COMP_AW_TO_CEO_&amp;_EQUIV")</f>
        <v>#NAME?</v>
      </c>
      <c r="HD142" s="15" t="e" cm="1">
        <f t="array" aca="1" ref="HD142" ca="1">_xll.BDP(C142,"TOT_COMPENSATION_AW_TO_EXECS")</f>
        <v>#NAME?</v>
      </c>
      <c r="HE142" s="15" t="e" cm="1">
        <f t="array" aca="1" ref="HE142" ca="1">_xll.BDP(C142,"CF_STOCK_BASED_COMPENSATION")</f>
        <v>#NAME?</v>
      </c>
      <c r="HF142" s="15" t="e" cm="1">
        <f t="array" aca="1" ref="HF142" ca="1">_xll.BDP(C142,"AVERAGE_BOD_TOTAL_COMPENSATION")</f>
        <v>#NAME?</v>
      </c>
      <c r="HH142" s="15" t="e" cm="1">
        <f t="array" aca="1" ref="HH142" ca="1">_xll.BDP(C142,"ISS_QUALITYSCORE")</f>
        <v>#NAME?</v>
      </c>
      <c r="HK142" s="15" t="e" cm="1">
        <f t="array" aca="1" ref="HK142" ca="1">_xll.BDP(C142,"EQY_SH_OUT")</f>
        <v>#NAME?</v>
      </c>
      <c r="HL142" s="15" t="e">
        <f t="shared" ca="1" si="347"/>
        <v>#NAME?</v>
      </c>
      <c r="HN142" s="15">
        <v>8.5</v>
      </c>
      <c r="HO142" s="15">
        <v>2</v>
      </c>
      <c r="HP142" s="39" t="e">
        <f t="shared" ca="1" si="348"/>
        <v>#NAME?</v>
      </c>
      <c r="HQ142" s="15" t="e">
        <f t="shared" ca="1" si="349"/>
        <v>#NAME?</v>
      </c>
      <c r="HS142" s="15" t="e">
        <f t="shared" ca="1" si="370"/>
        <v>#NAME?</v>
      </c>
      <c r="HU142" s="15" t="e">
        <f t="shared" ca="1" si="350"/>
        <v>#NAME?</v>
      </c>
      <c r="HW142" s="15" t="e">
        <f t="shared" ca="1" si="371"/>
        <v>#NAME?</v>
      </c>
      <c r="HY142" s="39" t="e">
        <f t="shared" ca="1" si="351"/>
        <v>#NAME?</v>
      </c>
      <c r="IA142" s="15" t="e">
        <f t="shared" ca="1" si="352"/>
        <v>#NAME?</v>
      </c>
      <c r="IB142" s="15" t="e">
        <f t="shared" ca="1" si="353"/>
        <v>#NAME?</v>
      </c>
      <c r="IC142" s="15" t="e">
        <f t="shared" ca="1" si="354"/>
        <v>#NAME?</v>
      </c>
      <c r="ID142" s="15" t="e">
        <f t="shared" ca="1" si="355"/>
        <v>#NAME?</v>
      </c>
      <c r="IE142" s="39" t="e">
        <f t="shared" ca="1" si="356"/>
        <v>#NAME?</v>
      </c>
      <c r="IF142" s="39">
        <f t="shared" si="357"/>
        <v>-7.6304547765733695</v>
      </c>
      <c r="IG142" s="39" t="e">
        <f t="shared" ca="1" si="358"/>
        <v>#NAME?</v>
      </c>
      <c r="II142" s="15">
        <f t="shared" si="372"/>
        <v>123</v>
      </c>
    </row>
    <row r="143" spans="1:243">
      <c r="A143" s="15">
        <f t="shared" si="373"/>
        <v>123</v>
      </c>
      <c r="B143" s="15" t="s">
        <v>250</v>
      </c>
      <c r="C143" s="15" t="s">
        <v>606</v>
      </c>
      <c r="D143" s="15" t="s">
        <v>249</v>
      </c>
      <c r="E143" s="15" t="str">
        <f t="shared" si="306"/>
        <v>I1LM34</v>
      </c>
      <c r="F143" s="15">
        <f t="shared" si="307"/>
        <v>123</v>
      </c>
      <c r="G143" s="15" t="str">
        <f t="shared" si="308"/>
        <v>Illumina Inc</v>
      </c>
      <c r="H143" s="24">
        <v>1.12448E-3</v>
      </c>
      <c r="I143" s="15" t="e" cm="1">
        <f t="array" aca="1" ref="I143" ca="1">_xll.BDP(C143,"GICS_SECTOR_NAME")</f>
        <v>#NAME?</v>
      </c>
      <c r="J143" s="15" t="e">
        <f t="shared" ca="1" si="309"/>
        <v>#NAME?</v>
      </c>
      <c r="K143" s="46" t="e" cm="1">
        <f t="array" aca="1" ref="K143" ca="1">_xll.BDP(C143,"BEST_PE_RATIO")</f>
        <v>#NAME?</v>
      </c>
      <c r="L143" s="46" t="e" cm="1">
        <f t="array" aca="1" ref="L143" ca="1">_xll.BDP(C143,"px_last")</f>
        <v>#NAME?</v>
      </c>
      <c r="M143" s="15" t="e" cm="1">
        <f t="array" aca="1" ref="M143" ca="1">_xll.BDP(C143,"COUNTRY_FULL_NAME")</f>
        <v>#NAME?</v>
      </c>
      <c r="N143" s="15" t="e" cm="1">
        <f t="array" aca="1" ref="N143" ca="1">_xll.BDP(C143,"px_last")</f>
        <v>#NAME?</v>
      </c>
      <c r="O143" s="15" t="e" cm="1">
        <f t="array" aca="1" ref="O143" ca="1">_xll.BDP(C143,"CRNCY")</f>
        <v>#NAME?</v>
      </c>
      <c r="Q143" s="15" t="e" cm="1">
        <f t="array" aca="1" ref="Q143" ca="1">_xll.BDP(C143,"GICS_SECTOR_NAME")</f>
        <v>#NAME?</v>
      </c>
      <c r="R143" s="15" t="e" cm="1">
        <f t="array" aca="1" ref="R143" ca="1">_xll.BDP(C143,"GICS_INDUSTRY_NAME")</f>
        <v>#NAME?</v>
      </c>
      <c r="S143" s="15" t="e" cm="1">
        <f t="array" aca="1" ref="S143" ca="1">_xll.BDP(C143,"GICS_INDUSTRY_GROUP_NAME")</f>
        <v>#NAME?</v>
      </c>
      <c r="T143" s="15" t="e" cm="1">
        <f t="array" aca="1" ref="T143" ca="1">_xll.BDP(C143,"GICS_SUB_INDUSTRY_NAME")</f>
        <v>#NAME?</v>
      </c>
      <c r="U143" s="15" t="s">
        <v>1521</v>
      </c>
      <c r="V143" s="15">
        <f>_xll.BDH(C143,"SALES_REV_TURN","FY 2009","FY 2009","Currency=USD","Period=FY","BEST_FPERIOD_OVERRIDE=FY","FILING_STATUS=MR","SCALING_FORMAT=MLN","FA_ADJUSTED=Adjusted","Sort=A","Dates=H","DateFormat=P","Fill=—","Direction=H","UseDPDF=Y")</f>
        <v>666.32399999999996</v>
      </c>
      <c r="W143" s="15">
        <f>_xll.BDH(C143,"SALES_REV_TURN","FY 2019","FY 2019","Currency=USD","Period=FY","BEST_FPERIOD_OVERRIDE=FY","FILING_STATUS=MR","SCALING_FORMAT=MLN","FA_ADJUSTED=Adjusted","Sort=A","Dates=H","DateFormat=P","Fill=—","Direction=H","UseDPDF=Y")</f>
        <v>3543</v>
      </c>
      <c r="X143" s="15">
        <f>_xll.BDH(C143,"SALES_REV_TURN","FY 2020","FY 2020","Currency=USD","Period=FY","BEST_FPERIOD_OVERRIDE=FY","FILING_STATUS=MR","SCALING_FORMAT=MLN","FA_ADJUSTED=Adjusted","Sort=A","Dates=H","DateFormat=P","Fill=—","Direction=H","UseDPDF=Y")</f>
        <v>3239</v>
      </c>
      <c r="Y143" s="15">
        <f>_xll.BDH(C143,"SALES_REV_TURN","FY 2021","FY 2021","Currency=USD","Period=FY","BEST_FPERIOD_OVERRIDE=FY","FILING_STATUS=MR","SCALING_FORMAT=MLN","FA_ADJUSTED=Adjusted","Sort=A","Dates=H","DateFormat=P","Fill=—","Direction=H","UseDPDF=Y")</f>
        <v>4526</v>
      </c>
      <c r="Z143" s="15">
        <f>_xll.BDH(C143,"SALES_REV_TURN","FY 2022","FY 2022","Currency=USD","Period=FY","BEST_FPERIOD_OVERRIDE=FY","FILING_STATUS=MR","SCALING_FORMAT=MLN","FA_ADJUSTED=Adjusted","Sort=A","Dates=H","DateFormat=P","Fill=—","Direction=H","UseDPDF=Y")</f>
        <v>4584</v>
      </c>
      <c r="AA143" s="15" t="e">
        <f ca="1">+_xll.BDP($C143,AA$15,"BEST_FPERIOD_OVERRIDE="&amp;AA$16)</f>
        <v>#NAME?</v>
      </c>
      <c r="AB143" s="15" t="e">
        <f ca="1">+_xll.BDP($C143,AB$15,"BEST_FPERIOD_OVERRIDE="&amp;AB$16)</f>
        <v>#NAME?</v>
      </c>
      <c r="AC143" s="15" t="e">
        <f ca="1">+_xll.BDP($C143,AC$15,"BEST_FPERIOD_OVERRIDE="&amp;AC$16)</f>
        <v>#NAME?</v>
      </c>
      <c r="AD143" s="15" t="e">
        <f ca="1">+_xll.BDP($C143,AD$15,"BEST_FPERIOD_OVERRIDE="&amp;AD$16)</f>
        <v>#NAME?</v>
      </c>
      <c r="AF143" s="25">
        <f t="shared" si="310"/>
        <v>-8.5802991814846186E-2</v>
      </c>
      <c r="AG143" s="25">
        <f t="shared" si="311"/>
        <v>0.39734485952454457</v>
      </c>
      <c r="AH143" s="25">
        <f t="shared" si="312"/>
        <v>1.2814847547503394E-2</v>
      </c>
      <c r="AI143" s="25" t="e">
        <f t="shared" ca="1" si="313"/>
        <v>#NAME?</v>
      </c>
      <c r="AJ143" s="25" t="e">
        <f t="shared" ca="1" si="314"/>
        <v>#NAME?</v>
      </c>
      <c r="AK143" s="25" t="e">
        <f t="shared" ca="1" si="315"/>
        <v>#NAME?</v>
      </c>
      <c r="AL143" s="25" t="e">
        <f t="shared" ca="1" si="359"/>
        <v>#NAME?</v>
      </c>
      <c r="AM143" s="25" t="e">
        <f t="shared" ca="1" si="316"/>
        <v>#NAME?</v>
      </c>
      <c r="AN143" s="25">
        <f t="shared" si="317"/>
        <v>0.18186689967266623</v>
      </c>
      <c r="AP143" s="15">
        <f>_xll.BDH(C143,"EBITDA","FY 2009","FY 2009","Currency=USD","Period=FY","BEST_FPERIOD_OVERRIDE=FY","FILING_STATUS=MR","SCALING_FORMAT=MLN","FA_ADJUSTED=Adjusted","Sort=A","Dates=H","DateFormat=P","Fill=—","Direction=H","UseDPDF=Y")</f>
        <v>193.43700000000001</v>
      </c>
      <c r="AQ143" s="15">
        <f>_xll.BDH(C143,"EBITDA","FY 2019","FY 2019","Currency=USD","Period=FY","BEST_FPERIOD_OVERRIDE=FY","FILING_STATUS=MR","SCALING_FORMAT=MLN","FA_ADJUSTED=Adjusted","Sort=A","Dates=H","DateFormat=P","Fill=—","Direction=H","UseDPDF=Y")</f>
        <v>1300</v>
      </c>
      <c r="AR143" s="15">
        <f>_xll.BDH(C143,"EBITDA","FY 2020","FY 2020","Currency=USD","Period=FY","BEST_FPERIOD_OVERRIDE=FY","FILING_STATUS=MR","SCALING_FORMAT=MLN","FA_ADJUSTED=Adjusted","Sort=A","Dates=H","DateFormat=P","Fill=—","Direction=H","UseDPDF=Y")</f>
        <v>975</v>
      </c>
      <c r="AS143" s="15">
        <f>_xll.BDH(C143,"EBITDA","FY 2021","FY 2021","Currency=USD","Period=FY","BEST_FPERIOD_OVERRIDE=FY","FILING_STATUS=MR","SCALING_FORMAT=MLN","FA_ADJUSTED=Adjusted","Sort=A","Dates=H","DateFormat=P","Fill=—","Direction=H","UseDPDF=Y")</f>
        <v>-347</v>
      </c>
      <c r="AT143" s="15">
        <f>_xll.BDH(C143,"EBITDA","FY 2022","FY 2022","Currency=USD","Period=FY","BEST_FPERIOD_OVERRIDE=FY","FILING_STATUS=MR","SCALING_FORMAT=MLN","FA_ADJUSTED=Adjusted","Sort=A","Dates=H","DateFormat=P","Fill=—","Direction=H","UseDPDF=Y")</f>
        <v>795</v>
      </c>
      <c r="AU143" s="15" t="e">
        <f ca="1">+_xll.BDP($C143,AU$15,"BEST_FPERIOD_OVERRIDE="&amp;AU$16)</f>
        <v>#NAME?</v>
      </c>
      <c r="AV143" s="15" t="e">
        <f ca="1">+_xll.BDP($C143,AV$15,"BEST_FPERIOD_OVERRIDE="&amp;AV$16)</f>
        <v>#NAME?</v>
      </c>
      <c r="AW143" s="15" t="e">
        <f ca="1">+_xll.BDP($C143,AW$15,"BEST_FPERIOD_OVERRIDE="&amp;AW$16)</f>
        <v>#NAME?</v>
      </c>
      <c r="AX143" s="15" t="e">
        <f ca="1">+_xll.BDP($C143,AX$15,"BEST_FPERIOD_OVERRIDE="&amp;AX$16)</f>
        <v>#NAME?</v>
      </c>
      <c r="AZ143" s="25">
        <f t="shared" si="318"/>
        <v>-0.25</v>
      </c>
      <c r="BA143" s="25">
        <f t="shared" si="319"/>
        <v>-1.3558974358974358</v>
      </c>
      <c r="BB143" s="25">
        <f t="shared" si="320"/>
        <v>-3.2910662824207493</v>
      </c>
      <c r="BC143" s="25" t="e">
        <f t="shared" ca="1" si="321"/>
        <v>#NAME?</v>
      </c>
      <c r="BD143" s="25" t="e">
        <f t="shared" ca="1" si="322"/>
        <v>#NAME?</v>
      </c>
      <c r="BE143" s="25" t="e">
        <f t="shared" ca="1" si="323"/>
        <v>#NAME?</v>
      </c>
      <c r="BF143" s="25" t="e">
        <f t="shared" ca="1" si="360"/>
        <v>#NAME?</v>
      </c>
      <c r="BG143" s="25" t="e">
        <f t="shared" ca="1" si="324"/>
        <v>#NAME?</v>
      </c>
      <c r="BH143" s="25">
        <f t="shared" si="325"/>
        <v>0.20987465887786239</v>
      </c>
      <c r="BJ143" s="25">
        <f t="shared" si="326"/>
        <v>0.36692068868190797</v>
      </c>
      <c r="BK143" s="25">
        <f t="shared" si="327"/>
        <v>0.30101883297313986</v>
      </c>
      <c r="BL143" s="25">
        <f t="shared" si="328"/>
        <v>-7.6668139637649138E-2</v>
      </c>
      <c r="BM143" s="25">
        <f t="shared" si="329"/>
        <v>0.17342931937172776</v>
      </c>
      <c r="BN143" s="25" t="e">
        <f t="shared" ca="1" si="330"/>
        <v>#NAME?</v>
      </c>
      <c r="BO143" s="25" t="e">
        <f t="shared" ca="1" si="331"/>
        <v>#NAME?</v>
      </c>
      <c r="BP143" s="25" t="e">
        <f t="shared" ca="1" si="331"/>
        <v>#NAME?</v>
      </c>
      <c r="BQ143" s="25" t="e">
        <f t="shared" ca="1" si="332"/>
        <v>#NAME?</v>
      </c>
      <c r="BR143" s="15">
        <f>_xll.BDH(C143,"EARN_FOR_COMMON","FY 2009","FY 2009","Currency=USD","Period=FY","BEST_FPERIOD_OVERRIDE=FY","FILING_STATUS=MR","SCALING_FORMAT=MLN","FA_ADJUSTED=Adjusted","Sort=A","Dates=H","DateFormat=P","Fill=—","Direction=H","UseDPDF=Y")</f>
        <v>99.170199999999994</v>
      </c>
      <c r="BS143" s="15">
        <f>_xll.BDH(C143,"EARN_FOR_COMMON","FY 2019","FY 2019","Currency=USD","Period=FY","BEST_FPERIOD_OVERRIDE=FY","FILING_STATUS=MR","SCALING_FORMAT=MLN","FA_ADJUSTED=Adjusted","Sort=A","Dates=H","DateFormat=P","Fill=—","Direction=H","UseDPDF=Y")</f>
        <v>986.76189999999997</v>
      </c>
      <c r="BT143" s="15">
        <f>_xll.BDH(C143,"EARN_FOR_COMMON","FY 2020","FY 2020","Currency=USD","Period=FY","BEST_FPERIOD_OVERRIDE=FY","FILING_STATUS=MR","SCALING_FORMAT=MLN","FA_ADJUSTED=Adjusted","Sort=A","Dates=H","DateFormat=P","Fill=—","Direction=H","UseDPDF=Y")</f>
        <v>577.48749999999995</v>
      </c>
      <c r="BU143" s="15">
        <f>_xll.BDH(C143,"EARN_FOR_COMMON","FY 2021","FY 2021","Currency=USD","Period=FY","BEST_FPERIOD_OVERRIDE=FY","FILING_STATUS=MR","SCALING_FORMAT=MLN","FA_ADJUSTED=Adjusted","Sort=A","Dates=H","DateFormat=P","Fill=—","Direction=H","UseDPDF=Y")</f>
        <v>72.069999999999993</v>
      </c>
      <c r="BV143" s="15">
        <f>_xll.BDH(C143,"EARN_FOR_COMMON","FY 2022","FY 2022","Currency=USD","Period=FY","BEST_FPERIOD_OVERRIDE=FY","FILING_STATUS=MR","SCALING_FORMAT=MLN","FA_ADJUSTED=Adjusted","Sort=A","Dates=H","DateFormat=P","Fill=—","Direction=H","UseDPDF=Y")</f>
        <v>113.7152</v>
      </c>
      <c r="BW143" s="15" t="e">
        <f ca="1">+_xll.BDP($C143,BW$15,"BEST_FPERIOD_OVERRIDE="&amp;BW$16)</f>
        <v>#NAME?</v>
      </c>
      <c r="BX143" s="15" t="e">
        <f ca="1">+_xll.BDP($C143,BX$15,"BEST_FPERIOD_OVERRIDE="&amp;BX$16)</f>
        <v>#NAME?</v>
      </c>
      <c r="BY143" s="15" t="e">
        <f ca="1">+_xll.BDP($C143,BY$15,"BEST_FPERIOD_OVERRIDE="&amp;BY$16)</f>
        <v>#NAME?</v>
      </c>
      <c r="BZ143" s="15" t="e">
        <f ca="1">+_xll.BDP($C143,BZ$15,"BEST_FPERIOD_OVERRIDE="&amp;BZ$16)</f>
        <v>#NAME?</v>
      </c>
      <c r="CB143" s="25">
        <f t="shared" si="333"/>
        <v>-0.4147651018954015</v>
      </c>
      <c r="CC143" s="25">
        <f t="shared" si="334"/>
        <v>-0.87520076192125373</v>
      </c>
      <c r="CD143" s="25">
        <f t="shared" si="335"/>
        <v>0.57784376300818652</v>
      </c>
      <c r="CE143" s="25" t="e">
        <f t="shared" ca="1" si="336"/>
        <v>#NAME?</v>
      </c>
      <c r="CF143" s="25" t="e">
        <f t="shared" ca="1" si="337"/>
        <v>#NAME?</v>
      </c>
      <c r="CG143" s="25" t="e">
        <f t="shared" ca="1" si="338"/>
        <v>#NAME?</v>
      </c>
      <c r="CH143" s="25" t="e">
        <f t="shared" ca="1" si="361"/>
        <v>#NAME?</v>
      </c>
      <c r="CI143" s="25" t="e">
        <f t="shared" ca="1" si="339"/>
        <v>#NAME?</v>
      </c>
      <c r="CJ143" s="25">
        <f t="shared" si="340"/>
        <v>0.25829687591799155</v>
      </c>
      <c r="CM143" s="25">
        <f t="shared" si="362"/>
        <v>0.27851027377928306</v>
      </c>
      <c r="CN143" s="25">
        <f t="shared" si="363"/>
        <v>0.17829191108366779</v>
      </c>
      <c r="CO143" s="25">
        <f t="shared" si="364"/>
        <v>1.5923552806009721E-2</v>
      </c>
      <c r="CP143" s="25">
        <f t="shared" si="365"/>
        <v>2.4806980802792322E-2</v>
      </c>
      <c r="CQ143" s="25" t="e">
        <f t="shared" ca="1" si="366"/>
        <v>#NAME?</v>
      </c>
      <c r="CR143" s="25" t="e">
        <f t="shared" ca="1" si="367"/>
        <v>#NAME?</v>
      </c>
      <c r="CS143" s="25" t="e">
        <f t="shared" ca="1" si="368"/>
        <v>#NAME?</v>
      </c>
      <c r="CT143" s="15" t="e">
        <f t="shared" ca="1" si="369"/>
        <v>#NAME?</v>
      </c>
      <c r="CU143" s="25">
        <f>_xll.BDH($C143,"RETURN_ON_INV_CAPITAL","FY 2019","FY 2019","Currency=USD","Period=FY","BEST_FPERIOD_OVERRIDE=FY","FILING_STATUS=MR","FA_ADJUSTED=GAAP","Sort=A","Dates=H","DateFormat=P","Fill=—","Direction=H","UseDPDF=Y")/100</f>
        <v>0.14028600000000002</v>
      </c>
      <c r="CV143" s="25">
        <f>_xll.BDH($C143,"RETURN_ON_INV_CAPITAL","FY 2020","FY 2020","Currency=USD","Period=FY","BEST_FPERIOD_OVERRIDE=FY","FILING_STATUS=MR","FA_ADJUSTED=GAAP","Sort=A","Dates=H","DateFormat=P","Fill=—","Direction=H","UseDPDF=Y")/100</f>
        <v>6.7396999999999999E-2</v>
      </c>
      <c r="CW143" s="25">
        <f>_xll.BDH($C143,"RETURN_ON_INV_CAPITAL","FY 2021","FY 2021","Currency=USD","Period=FY","BEST_FPERIOD_OVERRIDE=FY","FILING_STATUS=MR","FA_ADJUSTED=GAAP","Sort=A","Dates=H","DateFormat=P","Fill=—","Direction=H","UseDPDF=Y")/100</f>
        <v>-1.0573999999999998E-2</v>
      </c>
      <c r="CX143" s="25">
        <f>_xll.BDH(C143,"RETURN_COM_EQY","FY 2022","FY 2022","Currency=USD","Period=FY","BEST_FPERIOD_OVERRIDE=FY","FILING_STATUS=MR","FA_ADJUSTED=GAAP","Sort=A","Dates=H","DateFormat=P","Fill=—","Direction=H","UseDPDF=Y")/100</f>
        <v>-0.507988</v>
      </c>
      <c r="CZ143" s="15">
        <f>_xll.BDH($C143,"RETURN_COM_EQY","FY 2019","FY 2019","Currency=USD","Period=FY","BEST_FPERIOD_OVERRIDE=FY","FILING_STATUS=MR","FA_ADJUSTED=GAAP","Sort=A","Dates=H","DateFormat=P","Fill=—","Direction=H","UseDPDF=Y")/100</f>
        <v>0.23939800000000003</v>
      </c>
      <c r="DA143" s="15">
        <f>_xll.BDH($C143,"RETURN_COM_EQY","FY 2020","FY 2020","Currency=USD","Period=FY","BEST_FPERIOD_OVERRIDE=FY","FILING_STATUS=MR","FA_ADJUSTED=GAAP","Sort=A","Dates=H","DateFormat=P","Fill=—","Direction=H","UseDPDF=Y")/100</f>
        <v>0.14096900000000001</v>
      </c>
      <c r="DB143" s="15">
        <f>_xll.BDH($C143,"RETURN_COM_EQY","FY 2021","FY 2021","Currency=USD","Period=FY","BEST_FPERIOD_OVERRIDE=FY","FILING_STATUS=MR","FA_ADJUSTED=GAAP","Sort=A","Dates=H","DateFormat=P","Fill=—","Direction=H","UseDPDF=Y")/100</f>
        <v>9.8742999999999997E-2</v>
      </c>
      <c r="DC143" s="25">
        <f>_xll.BDH(C143,"RETURN_COM_EQY","FY 2022","FY 2022","Currency=USD","Period=FY","BEST_FPERIOD_OVERRIDE=FY","FILING_STATUS=MR","FA_ADJUSTED=GAAP","Sort=A","Dates=H","DateFormat=P","Fill=—","Direction=H","UseDPDF=Y")</f>
        <v>-50.7988</v>
      </c>
      <c r="DD143" s="15" t="e">
        <f ca="1">(_xll.BDP(C143,"BEST_ROE","best_fperiod_override=23Y"))/100</f>
        <v>#NAME?</v>
      </c>
      <c r="DF143" s="25" t="e">
        <f ca="1">(_xll.BDP($C143,"BEST_DIV_YLD","best_fperiod_override=19Y"))/100</f>
        <v>#NAME?</v>
      </c>
      <c r="DG143" s="25" t="e">
        <f ca="1">(_xll.BDP($C143,"BEST_DIV_YLD","best_fperiod_override=20Y"))/100</f>
        <v>#NAME?</v>
      </c>
      <c r="DH143" s="25" t="e">
        <f ca="1">(_xll.BDP($C143,"BEST_DIV_YLD","best_fperiod_override=21Y"))/100</f>
        <v>#NAME?</v>
      </c>
      <c r="DI143" s="25" t="e">
        <f ca="1">(_xll.BDP($C143,"BEST_DIV_YLD","best_fperiod_override=22Y"))/100</f>
        <v>#NAME?</v>
      </c>
      <c r="DJ143" s="25" t="e">
        <f ca="1">(_xll.BDP($C143,"BEST_DIV_YLD","best_fperiod_override=23Y"))/100</f>
        <v>#NAME?</v>
      </c>
      <c r="DL143" s="48" t="e" cm="1">
        <f t="array" aca="1" ref="DL143" ca="1">_xll.BDP($C143,$DL$12)/1000</f>
        <v>#NAME?</v>
      </c>
      <c r="DM143" s="48" t="e" cm="1">
        <f t="array" aca="1" ref="DM143" ca="1">_xll.BDP($C143,$DL$13)*1000</f>
        <v>#NAME?</v>
      </c>
      <c r="DN143" s="48" t="e">
        <f t="shared" ca="1" si="341"/>
        <v>#NAME?</v>
      </c>
      <c r="DO143" s="48" t="e" cm="1">
        <f t="array" aca="1" ref="DO143" ca="1">_xll.BDP($C143,$DL$15)*1000</f>
        <v>#NAME?</v>
      </c>
      <c r="DQ143" s="15" t="e" cm="1">
        <f t="array" aca="1" ref="DQ143" ca="1">_xll.BDP(C143,"WACC")</f>
        <v>#NAME?</v>
      </c>
      <c r="DR143" s="15" t="e" cm="1">
        <f t="array" aca="1" ref="DR143" ca="1">_xll.BDP(C143,"WACC_COST_EQUITY")</f>
        <v>#NAME?</v>
      </c>
      <c r="DS143" s="15" t="e" cm="1">
        <f t="array" aca="1" ref="DS143" ca="1">_xll.BDP(C143,"WACC_COST_EQUITY")</f>
        <v>#NAME?</v>
      </c>
      <c r="DU143" s="15" t="e" cm="1">
        <f t="array" aca="1" ref="DU143" ca="1">_xll.BDP(C143,"BEST_PE_RATIO")</f>
        <v>#NAME?</v>
      </c>
      <c r="DV143" s="15" t="e" cm="1">
        <f t="array" aca="1" ref="DV143" ca="1">_xll.BDP(C143,"FIVE_YR_AVG_PRICE_EARNINGS")</f>
        <v>#NAME?</v>
      </c>
      <c r="DW143" s="15" t="e" cm="1">
        <f t="array" aca="1" ref="DW143" ca="1">_xll.BDP(C143,"10_YEAR_MOVING_AVERAGE_PE")</f>
        <v>#NAME?</v>
      </c>
      <c r="DY143" s="15" t="e" cm="1">
        <f t="array" aca="1" ref="DY143" ca="1">_xll.BDP(C143,"BEST_CUR_EV_TO_EBITDA")</f>
        <v>#NAME?</v>
      </c>
      <c r="DZ143" s="15" t="e" cm="1">
        <f t="array" aca="1" ref="DZ143" ca="1">_xll.BDP(C143,"FIVE_YEAR_AVG_EV_TO_T12_EBITDA")</f>
        <v>#NAME?</v>
      </c>
      <c r="EB143" s="15" t="e" cm="1">
        <f t="array" aca="1" ref="EB143" ca="1">_xll.BDP(C143,"BEST_PX_BPS_RATIO")</f>
        <v>#NAME?</v>
      </c>
      <c r="EC143" s="15" t="e" cm="1">
        <f t="array" aca="1" ref="EC143" ca="1">_xll.BDP(C143,"FIVE_YEAR_AVG_PRICE_BOOK")</f>
        <v>#NAME?</v>
      </c>
      <c r="ED143" s="15" t="e" cm="1">
        <f t="array" aca="1" ref="ED143" ca="1">_xll.BDP(C143,"EV_TO_T12M_SALES")</f>
        <v>#NAME?</v>
      </c>
      <c r="EE143" s="15" t="e" cm="1">
        <f t="array" aca="1" ref="EE143" ca="1">_xll.BDP(C143,"AVERAGE_EV_TO_T12M_SALES")</f>
        <v>#NAME?</v>
      </c>
      <c r="EF143" s="15" t="e">
        <f ca="1">_xll.BDP(C143,"BEST_CURRENT_EV_BEST_SALES","best_fperiod_override=23Y")</f>
        <v>#NAME?</v>
      </c>
      <c r="EH143" s="15" t="e" cm="1">
        <f t="array" aca="1" ref="EH143" ca="1">_xll.BDP(C143,"CF_FREE_CASH_FLOW")</f>
        <v>#NAME?</v>
      </c>
      <c r="EI143" s="15" t="e" cm="1">
        <f t="array" aca="1" ref="EI143" ca="1">_xll.BDP(C143,"FREE_CASH_FLOW_YIELD")/100</f>
        <v>#NAME?</v>
      </c>
      <c r="EJ143" s="15" t="e" cm="1">
        <f t="array" aca="1" ref="EJ143" ca="1">_xll.BDP(C143,"TRAIL_12M_FREE_CASH_FLOW_PER_SH")</f>
        <v>#NAME?</v>
      </c>
      <c r="EL143" s="15" t="e" cm="1">
        <f t="array" aca="1" ref="EL143" ca="1">_xll.BDP(C143,"CF_CASH_FROM_OPER")</f>
        <v>#NAME?</v>
      </c>
      <c r="EM143" s="15" t="e" cm="1">
        <f t="array" aca="1" ref="EM143" ca="1">_xll.BDP(C143,"CF_CASH_FROM_INV_ACT")</f>
        <v>#NAME?</v>
      </c>
      <c r="EN143" s="15" t="e" cm="1">
        <f t="array" aca="1" ref="EN143" ca="1">_xll.BDP(C143,"CF_CASH_FROM_FNC_ACT")</f>
        <v>#NAME?</v>
      </c>
      <c r="EP143" s="15" t="e" cm="1">
        <f t="array" aca="1" ref="EP143" ca="1">_xll.BDP(C143,"TOT_ANALYST_REC")</f>
        <v>#NAME?</v>
      </c>
      <c r="EQ143" s="15" t="e" cm="1">
        <f t="array" aca="1" ref="EQ143" ca="1">_xll.BDP(C143,"TOT_BUY_REC")</f>
        <v>#NAME?</v>
      </c>
      <c r="ER143" s="15" t="e" cm="1">
        <f t="array" aca="1" ref="ER143" ca="1">_xll.BDP(C143,"TOT_HOLD_REC")</f>
        <v>#NAME?</v>
      </c>
      <c r="ES143" s="15" t="e" cm="1">
        <f t="array" aca="1" ref="ES143" ca="1">_xll.BDP(C143,"TOT_SELL_REC")</f>
        <v>#NAME?</v>
      </c>
      <c r="ET143" s="15" t="e" cm="1">
        <f t="array" aca="1" ref="ET143" ca="1">_xll.BDP(C143,"EQY_REC_CONS")</f>
        <v>#NAME?</v>
      </c>
      <c r="EV143" s="15" t="e" cm="1">
        <f t="array" aca="1" ref="EV143" ca="1">_xll.BDP(C143,"BEST_TARGET_HI")</f>
        <v>#NAME?</v>
      </c>
      <c r="EW143" s="15" t="e" cm="1">
        <f t="array" aca="1" ref="EW143" ca="1">_xll.BDP(C143,"BEST_TARGET_LO")</f>
        <v>#NAME?</v>
      </c>
      <c r="EX143" s="15" t="e" cm="1">
        <f t="array" aca="1" ref="EX143" ca="1">_xll.BDP(C143,"BEST_TARGET_MEDIAN")</f>
        <v>#NAME?</v>
      </c>
      <c r="EZ143" s="15" t="e" cm="1">
        <f t="array" aca="1" ref="EZ143" ca="1">_xll.BDP(C143,"BEST_TARGET_1WK_CHG")</f>
        <v>#NAME?</v>
      </c>
      <c r="FA143" s="15" t="e" cm="1">
        <f t="array" aca="1" ref="FA143" ca="1">_xll.BDP(C143,"BEST_TARGET_4WK_CHG")</f>
        <v>#NAME?</v>
      </c>
      <c r="FB143" s="15" t="e" cm="1">
        <f t="array" aca="1" ref="FB143" ca="1">_xll.BDP(C143,"BEST_TARGET_3MO_CHG")</f>
        <v>#NAME?</v>
      </c>
      <c r="FC143" s="15" t="e" cm="1">
        <f t="array" aca="1" ref="FC143" ca="1">_xll.BDP(C143,"BEST_TARGET_6MO_CHG")</f>
        <v>#NAME?</v>
      </c>
      <c r="FE143" s="15" t="e" cm="1">
        <f t="array" aca="1" ref="FE143" ca="1">_xll.BDP(C143,"ANNOUNCEMENT_DT")</f>
        <v>#NAME?</v>
      </c>
      <c r="FF143" s="15" t="e" cm="1">
        <f t="array" aca="1" ref="FF143" ca="1">_xll.BDP(C143,"EXPECTED_REPORT_DT")</f>
        <v>#NAME?</v>
      </c>
      <c r="FG143" s="15" t="e" cm="1">
        <f t="array" aca="1" ref="FG143" ca="1">_xll.BDP(C143,"EARNINGS_RELATED_IMPLIED_MOVE")</f>
        <v>#NAME?</v>
      </c>
      <c r="FI143" s="15" t="e" cm="1">
        <f t="array" aca="1" ref="FI143" ca="1">_xll.BDP(C143,"SALES_SURPRISE_LAST_QTR")</f>
        <v>#NAME?</v>
      </c>
      <c r="FJ143" s="15" t="e" cm="1">
        <f t="array" aca="1" ref="FJ143" ca="1">_xll.BDP(C143,"EPS_SURPRISE_LAST_QTR")</f>
        <v>#NAME?</v>
      </c>
      <c r="FL143" s="15" t="e">
        <f ca="1">(_xll.BDP(C143,"VOLUME_AVG_5D"))/1000</f>
        <v>#NAME?</v>
      </c>
      <c r="FM143" s="15" t="e">
        <f ca="1">(_xll.BDP(C143,"VOLUME_AVG_3M"))/1000</f>
        <v>#NAME?</v>
      </c>
      <c r="FN143" s="15" t="e">
        <f ca="1">(_xll.BDP(C143,"VOLUME_AVG_6M"))/1000</f>
        <v>#NAME?</v>
      </c>
      <c r="FP143" s="15" t="e" cm="1">
        <f t="array" aca="1" ref="FP143" ca="1">_xll.BDP(C143,"CIE_DES")</f>
        <v>#NAME?</v>
      </c>
      <c r="FQ143" s="15" t="s">
        <v>968</v>
      </c>
      <c r="FS143" s="15" t="e" cm="1">
        <f t="array" aca="1" ref="FS143" ca="1">_xll.BDP(C143,"HIGH_52WEEK")</f>
        <v>#NAME?</v>
      </c>
      <c r="FT143" s="15" t="e" cm="1">
        <f t="array" aca="1" ref="FT143" ca="1">_xll.BDP(C143,"LOW_52WEEK")</f>
        <v>#NAME?</v>
      </c>
      <c r="FV143" s="15" t="e" cm="1">
        <f t="array" aca="1" ref="FV143" ca="1">_xll.BDP(C143,"CHG_PCT_WTD")</f>
        <v>#NAME?</v>
      </c>
      <c r="FW143" s="15" t="e" cm="1">
        <f t="array" aca="1" ref="FW143" ca="1">_xll.BDP(C143,"CHG_PCT_MTD")</f>
        <v>#NAME?</v>
      </c>
      <c r="FX143" s="15" t="e" cm="1">
        <f t="array" aca="1" ref="FX143" ca="1">_xll.BDP(C143,"CHG_PCT_YTD")</f>
        <v>#NAME?</v>
      </c>
      <c r="FY143" s="15" t="e" cm="1">
        <f t="array" aca="1" ref="FY143" ca="1">_xll.BDP(C143,"CHG_PCT_1YR")</f>
        <v>#NAME?</v>
      </c>
      <c r="GA143" s="15" t="e">
        <f ca="1">_xll.BDP($C143,"BEST_NET_DEBT","best_fperiod_override=19Y")</f>
        <v>#NAME?</v>
      </c>
      <c r="GB143" s="15" t="e">
        <f ca="1">_xll.BDP($C143,"BEST_NET_DEBT","best_fperiod_override=20Y")</f>
        <v>#NAME?</v>
      </c>
      <c r="GC143" s="15" t="e">
        <f ca="1">_xll.BDP($C143,"BEST_NET_DEBT","best_fperiod_override=21Y")</f>
        <v>#NAME?</v>
      </c>
      <c r="GD143" s="15" t="e">
        <f ca="1">_xll.BDP($C143,"BEST_NET_DEBT","best_fperiod_override=22Y")</f>
        <v>#NAME?</v>
      </c>
      <c r="GE143" s="15" t="e">
        <f ca="1">_xll.BDP($C143,"BEST_NET_DEBT","best_fperiod_override=23Y")</f>
        <v>#NAME?</v>
      </c>
      <c r="GG143" s="15" t="e">
        <f t="shared" ca="1" si="342"/>
        <v>#NAME?</v>
      </c>
      <c r="GH143" s="15" t="e">
        <f t="shared" ca="1" si="343"/>
        <v>#NAME?</v>
      </c>
      <c r="GI143" s="15" t="e">
        <f t="shared" ca="1" si="344"/>
        <v>#NAME?</v>
      </c>
      <c r="GJ143" s="15" t="e">
        <f t="shared" ca="1" si="345"/>
        <v>#NAME?</v>
      </c>
      <c r="GK143" s="15" t="e">
        <f t="shared" ca="1" si="346"/>
        <v>#NAME?</v>
      </c>
      <c r="GM143" s="15" t="e" cm="1">
        <f t="array" aca="1" ref="GM143" ca="1">_xll.BDP(C143,"NET_DEBT_TO_EBITDA")</f>
        <v>#NAME?</v>
      </c>
      <c r="GN143" s="15" t="e" cm="1">
        <f t="array" aca="1" ref="GN143" ca="1">_xll.BDP(C143,"EBIT_TO_INT_EXP")</f>
        <v>#NAME?</v>
      </c>
      <c r="GO143" s="15" t="e" cm="1">
        <f t="array" aca="1" ref="GO143" ca="1">_xll.BDP(C143,"TOT_DEBT_TO_TOT_EQY")</f>
        <v>#NAME?</v>
      </c>
      <c r="GP143" s="15" t="e" cm="1">
        <f t="array" aca="1" ref="GP143" ca="1">_xll.BDP(C143,"TOT_DEBT_TO_TOT_ASSET")</f>
        <v>#NAME?</v>
      </c>
      <c r="GQ143" s="15" t="e" cm="1">
        <f t="array" aca="1" ref="GQ143" ca="1">_xll.BDP(C143,"ALTMAN_Z_SCORE")</f>
        <v>#NAME?</v>
      </c>
      <c r="GR143" s="15" t="e" cm="1">
        <f t="array" aca="1" ref="GR143" ca="1">_xll.BDP(C143,"CASH_%_CURRENT_MARKET_CAP")</f>
        <v>#NAME?</v>
      </c>
      <c r="GS143" s="15" t="e" cm="1">
        <f t="array" aca="1" ref="GS143" ca="1">_xll.BDP(C143,"CASH_TO_TOT_ASSET")</f>
        <v>#NAME?</v>
      </c>
      <c r="GU143" s="15" t="e" cm="1">
        <f t="array" aca="1" ref="GU143" ca="1">_xll.BDP(C143,"BOARD_SIZE")</f>
        <v>#NAME?</v>
      </c>
      <c r="GV143" s="15" t="e" cm="1">
        <f t="array" aca="1" ref="GV143" ca="1">_xll.BDP(C143,"PCT_INDEPENDENT_DIRECTORS")</f>
        <v>#NAME?</v>
      </c>
      <c r="GW143" s="15" t="e" cm="1">
        <f t="array" aca="1" ref="GW143" ca="1">_xll.BDP(C143,"BOARD_MEETING_ATTENDANCE_PCT")</f>
        <v>#NAME?</v>
      </c>
      <c r="GX143" s="15" t="e" cm="1">
        <f t="array" aca="1" ref="GX143" ca="1">_xll.BDP(C143,"BOARD_MEETINGS_PER_YR")</f>
        <v>#NAME?</v>
      </c>
      <c r="GY143" s="15" t="e" cm="1">
        <f t="array" aca="1" ref="GY143" ca="1">_xll.BDP(C143,"NUMBER_OF_WOMEN_ON_BOARD")</f>
        <v>#NAME?</v>
      </c>
      <c r="GZ143" s="15" t="e" cm="1">
        <f t="array" aca="1" ref="GZ143" ca="1">_xll.BDP(C143,"BOARD_AVERAGE_TENURE")</f>
        <v>#NAME?</v>
      </c>
      <c r="HA143" s="15" t="e" cm="1">
        <f t="array" aca="1" ref="HA143" ca="1">_xll.BDP(C143,"BOARD_AVERAGE_AGE")</f>
        <v>#NAME?</v>
      </c>
      <c r="HC143" s="15" t="e" cm="1">
        <f t="array" aca="1" ref="HC143" ca="1">_xll.BDP(C143,"TOT_COMP_AW_TO_CEO_&amp;_EQUIV")</f>
        <v>#NAME?</v>
      </c>
      <c r="HD143" s="15" t="e" cm="1">
        <f t="array" aca="1" ref="HD143" ca="1">_xll.BDP(C143,"TOT_COMPENSATION_AW_TO_EXECS")</f>
        <v>#NAME?</v>
      </c>
      <c r="HE143" s="15" t="e" cm="1">
        <f t="array" aca="1" ref="HE143" ca="1">_xll.BDP(C143,"CF_STOCK_BASED_COMPENSATION")</f>
        <v>#NAME?</v>
      </c>
      <c r="HF143" s="15" t="e" cm="1">
        <f t="array" aca="1" ref="HF143" ca="1">_xll.BDP(C143,"AVERAGE_BOD_TOTAL_COMPENSATION")</f>
        <v>#NAME?</v>
      </c>
      <c r="HH143" s="15" t="e" cm="1">
        <f t="array" aca="1" ref="HH143" ca="1">_xll.BDP(C143,"ISS_QUALITYSCORE")</f>
        <v>#NAME?</v>
      </c>
      <c r="HK143" s="15" t="e" cm="1">
        <f t="array" aca="1" ref="HK143" ca="1">_xll.BDP(C143,"EQY_SH_OUT")</f>
        <v>#NAME?</v>
      </c>
      <c r="HL143" s="15" t="e">
        <f t="shared" ca="1" si="347"/>
        <v>#NAME?</v>
      </c>
      <c r="HN143" s="15">
        <v>8.5</v>
      </c>
      <c r="HO143" s="15">
        <v>2</v>
      </c>
      <c r="HP143" s="39" t="e">
        <f t="shared" ca="1" si="348"/>
        <v>#NAME?</v>
      </c>
      <c r="HQ143" s="15" t="e">
        <f t="shared" ca="1" si="349"/>
        <v>#NAME?</v>
      </c>
      <c r="HS143" s="15" t="e">
        <f t="shared" ca="1" si="370"/>
        <v>#NAME?</v>
      </c>
      <c r="HU143" s="15" t="e">
        <f t="shared" ca="1" si="350"/>
        <v>#NAME?</v>
      </c>
      <c r="HW143" s="15" t="e">
        <f t="shared" ca="1" si="371"/>
        <v>#NAME?</v>
      </c>
      <c r="HY143" s="39" t="e">
        <f t="shared" ca="1" si="351"/>
        <v>#NAME?</v>
      </c>
      <c r="IA143" s="15" t="e">
        <f t="shared" ca="1" si="352"/>
        <v>#NAME?</v>
      </c>
      <c r="IB143" s="15" t="e">
        <f t="shared" ca="1" si="353"/>
        <v>#NAME?</v>
      </c>
      <c r="IC143" s="15" t="e">
        <f t="shared" ca="1" si="354"/>
        <v>#NAME?</v>
      </c>
      <c r="ID143" s="15" t="e">
        <f t="shared" ca="1" si="355"/>
        <v>#NAME?</v>
      </c>
      <c r="IE143" s="39" t="e">
        <f t="shared" ca="1" si="356"/>
        <v>#NAME?</v>
      </c>
      <c r="IF143" s="39">
        <f t="shared" si="357"/>
        <v>25.829687591799157</v>
      </c>
      <c r="IG143" s="39" t="e">
        <f t="shared" ca="1" si="358"/>
        <v>#NAME?</v>
      </c>
      <c r="II143" s="15">
        <f t="shared" si="372"/>
        <v>124</v>
      </c>
    </row>
    <row r="144" spans="1:243">
      <c r="A144" s="15">
        <f t="shared" si="373"/>
        <v>124</v>
      </c>
      <c r="B144" s="15" t="s">
        <v>252</v>
      </c>
      <c r="C144" s="15" t="s">
        <v>607</v>
      </c>
      <c r="D144" s="15" t="s">
        <v>251</v>
      </c>
      <c r="E144" s="15" t="str">
        <f t="shared" si="306"/>
        <v>I1RM34</v>
      </c>
      <c r="F144" s="15">
        <f t="shared" si="307"/>
        <v>124</v>
      </c>
      <c r="G144" s="15" t="str">
        <f t="shared" si="308"/>
        <v>Iron Mountain Inc</v>
      </c>
      <c r="H144" s="24">
        <v>5.3963999999999998E-4</v>
      </c>
      <c r="I144" s="15" t="e" cm="1">
        <f t="array" aca="1" ref="I144" ca="1">_xll.BDP(C144,"GICS_SECTOR_NAME")</f>
        <v>#NAME?</v>
      </c>
      <c r="J144" s="15" t="e">
        <f t="shared" ca="1" si="309"/>
        <v>#NAME?</v>
      </c>
      <c r="K144" s="46" t="e" cm="1">
        <f t="array" aca="1" ref="K144" ca="1">_xll.BDP(C144,"BEST_PE_RATIO")</f>
        <v>#NAME?</v>
      </c>
      <c r="L144" s="46" t="e" cm="1">
        <f t="array" aca="1" ref="L144" ca="1">_xll.BDP(C144,"px_last")</f>
        <v>#NAME?</v>
      </c>
      <c r="M144" s="15" t="e" cm="1">
        <f t="array" aca="1" ref="M144" ca="1">_xll.BDP(C144,"COUNTRY_FULL_NAME")</f>
        <v>#NAME?</v>
      </c>
      <c r="N144" s="15" t="e" cm="1">
        <f t="array" aca="1" ref="N144" ca="1">_xll.BDP(C144,"px_last")</f>
        <v>#NAME?</v>
      </c>
      <c r="O144" s="15" t="e" cm="1">
        <f t="array" aca="1" ref="O144" ca="1">_xll.BDP(C144,"CRNCY")</f>
        <v>#NAME?</v>
      </c>
      <c r="Q144" s="15" t="e" cm="1">
        <f t="array" aca="1" ref="Q144" ca="1">_xll.BDP(C144,"GICS_SECTOR_NAME")</f>
        <v>#NAME?</v>
      </c>
      <c r="R144" s="15" t="e" cm="1">
        <f t="array" aca="1" ref="R144" ca="1">_xll.BDP(C144,"GICS_INDUSTRY_NAME")</f>
        <v>#NAME?</v>
      </c>
      <c r="S144" s="15" t="e" cm="1">
        <f t="array" aca="1" ref="S144" ca="1">_xll.BDP(C144,"GICS_INDUSTRY_GROUP_NAME")</f>
        <v>#NAME?</v>
      </c>
      <c r="T144" s="15" t="e" cm="1">
        <f t="array" aca="1" ref="T144" ca="1">_xll.BDP(C144,"GICS_SUB_INDUSTRY_NAME")</f>
        <v>#NAME?</v>
      </c>
      <c r="U144" s="15" t="s">
        <v>1521</v>
      </c>
      <c r="V144" s="15">
        <f>_xll.BDH(C144,"SALES_REV_TURN","FY 2009","FY 2009","Currency=USD","Period=FY","BEST_FPERIOD_OVERRIDE=FY","FILING_STATUS=MR","SCALING_FORMAT=MLN","FA_ADJUSTED=Adjusted","Sort=A","Dates=H","DateFormat=P","Fill=—","Direction=H","UseDPDF=Y")</f>
        <v>2774.384</v>
      </c>
      <c r="W144" s="15">
        <f>_xll.BDH(C144,"SALES_REV_TURN","FY 2019","FY 2019","Currency=USD","Period=FY","BEST_FPERIOD_OVERRIDE=FY","FILING_STATUS=MR","SCALING_FORMAT=MLN","FA_ADJUSTED=Adjusted","Sort=A","Dates=H","DateFormat=P","Fill=—","Direction=H","UseDPDF=Y")</f>
        <v>4262.5839999999998</v>
      </c>
      <c r="X144" s="15">
        <f>_xll.BDH(C144,"SALES_REV_TURN","FY 2020","FY 2020","Currency=USD","Period=FY","BEST_FPERIOD_OVERRIDE=FY","FILING_STATUS=MR","SCALING_FORMAT=MLN","FA_ADJUSTED=Adjusted","Sort=A","Dates=H","DateFormat=P","Fill=—","Direction=H","UseDPDF=Y")</f>
        <v>4147.2700000000004</v>
      </c>
      <c r="Y144" s="15">
        <f>_xll.BDH(C144,"SALES_REV_TURN","FY 2021","FY 2021","Currency=USD","Period=FY","BEST_FPERIOD_OVERRIDE=FY","FILING_STATUS=MR","SCALING_FORMAT=MLN","FA_ADJUSTED=Adjusted","Sort=A","Dates=H","DateFormat=P","Fill=—","Direction=H","UseDPDF=Y")</f>
        <v>4491.5309999999999</v>
      </c>
      <c r="Z144" s="15">
        <f>_xll.BDH(C144,"SALES_REV_TURN","FY 2022","FY 2022","Currency=USD","Period=FY","BEST_FPERIOD_OVERRIDE=FY","FILING_STATUS=MR","SCALING_FORMAT=MLN","FA_ADJUSTED=Adjusted","Sort=A","Dates=H","DateFormat=P","Fill=—","Direction=H","UseDPDF=Y")</f>
        <v>5103.5739999999996</v>
      </c>
      <c r="AA144" s="15" t="e">
        <f ca="1">+_xll.BDP($C144,AA$15,"BEST_FPERIOD_OVERRIDE="&amp;AA$16)</f>
        <v>#NAME?</v>
      </c>
      <c r="AB144" s="15" t="e">
        <f ca="1">+_xll.BDP($C144,AB$15,"BEST_FPERIOD_OVERRIDE="&amp;AB$16)</f>
        <v>#NAME?</v>
      </c>
      <c r="AC144" s="15" t="e">
        <f ca="1">+_xll.BDP($C144,AC$15,"BEST_FPERIOD_OVERRIDE="&amp;AC$16)</f>
        <v>#NAME?</v>
      </c>
      <c r="AD144" s="15" t="e">
        <f ca="1">+_xll.BDP($C144,AD$15,"BEST_FPERIOD_OVERRIDE="&amp;AD$16)</f>
        <v>#NAME?</v>
      </c>
      <c r="AF144" s="25">
        <f t="shared" si="310"/>
        <v>-2.7052604711132799E-2</v>
      </c>
      <c r="AG144" s="25">
        <f t="shared" si="311"/>
        <v>8.3009063793772597E-2</v>
      </c>
      <c r="AH144" s="25">
        <f t="shared" si="312"/>
        <v>0.13626600818295587</v>
      </c>
      <c r="AI144" s="25" t="e">
        <f t="shared" ca="1" si="313"/>
        <v>#NAME?</v>
      </c>
      <c r="AJ144" s="25" t="e">
        <f t="shared" ca="1" si="314"/>
        <v>#NAME?</v>
      </c>
      <c r="AK144" s="25" t="e">
        <f t="shared" ca="1" si="315"/>
        <v>#NAME?</v>
      </c>
      <c r="AL144" s="25" t="e">
        <f t="shared" ca="1" si="359"/>
        <v>#NAME?</v>
      </c>
      <c r="AM144" s="25" t="e">
        <f t="shared" ca="1" si="316"/>
        <v>#NAME?</v>
      </c>
      <c r="AN144" s="25">
        <f t="shared" si="317"/>
        <v>4.3880146699852185E-2</v>
      </c>
      <c r="AP144" s="15">
        <f>_xll.BDH(C144,"EBITDA","FY 2009","FY 2009","Currency=USD","Period=FY","BEST_FPERIOD_OVERRIDE=FY","FILING_STATUS=MR","SCALING_FORMAT=MLN","FA_ADJUSTED=Adjusted","Sort=A","Dates=H","DateFormat=P","Fill=—","Direction=H","UseDPDF=Y")</f>
        <v>827.69600000000003</v>
      </c>
      <c r="AQ144" s="15">
        <f>_xll.BDH(C144,"EBITDA","FY 2019","FY 2019","Currency=USD","Period=FY","BEST_FPERIOD_OVERRIDE=FY","FILING_STATUS=MR","SCALING_FORMAT=MLN","FA_ADJUSTED=Adjusted","Sort=A","Dates=H","DateFormat=P","Fill=—","Direction=H","UseDPDF=Y")</f>
        <v>1791.3019999999999</v>
      </c>
      <c r="AR144" s="15">
        <f>_xll.BDH(C144,"EBITDA","FY 2020","FY 2020","Currency=USD","Period=FY","BEST_FPERIOD_OVERRIDE=FY","FILING_STATUS=MR","SCALING_FORMAT=MLN","FA_ADJUSTED=Adjusted","Sort=A","Dates=H","DateFormat=P","Fill=—","Direction=H","UseDPDF=Y")</f>
        <v>1828.6759999999999</v>
      </c>
      <c r="AS144" s="15">
        <f>_xll.BDH(C144,"EBITDA","FY 2021","FY 2021","Currency=USD","Period=FY","BEST_FPERIOD_OVERRIDE=FY","FILING_STATUS=MR","SCALING_FORMAT=MLN","FA_ADJUSTED=Adjusted","Sort=A","Dates=H","DateFormat=P","Fill=—","Direction=H","UseDPDF=Y")</f>
        <v>2014.8910000000001</v>
      </c>
      <c r="AT144" s="15">
        <f>_xll.BDH(C144,"EBITDA","FY 2022","FY 2022","Currency=USD","Period=FY","BEST_FPERIOD_OVERRIDE=FY","FILING_STATUS=MR","SCALING_FORMAT=MLN","FA_ADJUSTED=Adjusted","Sort=A","Dates=H","DateFormat=P","Fill=—","Direction=H","UseDPDF=Y")</f>
        <v>2228.808</v>
      </c>
      <c r="AU144" s="15" t="e">
        <f ca="1">+_xll.BDP($C144,AU$15,"BEST_FPERIOD_OVERRIDE="&amp;AU$16)</f>
        <v>#NAME?</v>
      </c>
      <c r="AV144" s="15" t="e">
        <f ca="1">+_xll.BDP($C144,AV$15,"BEST_FPERIOD_OVERRIDE="&amp;AV$16)</f>
        <v>#NAME?</v>
      </c>
      <c r="AW144" s="15" t="e">
        <f ca="1">+_xll.BDP($C144,AW$15,"BEST_FPERIOD_OVERRIDE="&amp;AW$16)</f>
        <v>#NAME?</v>
      </c>
      <c r="AX144" s="15" t="e">
        <f ca="1">+_xll.BDP($C144,AX$15,"BEST_FPERIOD_OVERRIDE="&amp;AX$16)</f>
        <v>#NAME?</v>
      </c>
      <c r="AZ144" s="25">
        <f t="shared" si="318"/>
        <v>2.0864153559812859E-2</v>
      </c>
      <c r="BA144" s="25">
        <f t="shared" si="319"/>
        <v>0.10183050469301302</v>
      </c>
      <c r="BB144" s="25">
        <f t="shared" si="320"/>
        <v>0.1061680259626947</v>
      </c>
      <c r="BC144" s="25" t="e">
        <f t="shared" ca="1" si="321"/>
        <v>#NAME?</v>
      </c>
      <c r="BD144" s="25" t="e">
        <f t="shared" ca="1" si="322"/>
        <v>#NAME?</v>
      </c>
      <c r="BE144" s="25" t="e">
        <f t="shared" ca="1" si="323"/>
        <v>#NAME?</v>
      </c>
      <c r="BF144" s="25" t="e">
        <f t="shared" ca="1" si="360"/>
        <v>#NAME?</v>
      </c>
      <c r="BG144" s="25" t="e">
        <f t="shared" ca="1" si="324"/>
        <v>#NAME?</v>
      </c>
      <c r="BH144" s="25">
        <f t="shared" si="325"/>
        <v>8.0263731492658863E-2</v>
      </c>
      <c r="BJ144" s="25">
        <f t="shared" si="326"/>
        <v>0.42023852198572509</v>
      </c>
      <c r="BK144" s="25">
        <f t="shared" si="327"/>
        <v>0.44093488005362558</v>
      </c>
      <c r="BL144" s="25">
        <f t="shared" si="328"/>
        <v>0.44859781664648424</v>
      </c>
      <c r="BM144" s="25">
        <f t="shared" si="329"/>
        <v>0.43671513335556617</v>
      </c>
      <c r="BN144" s="25" t="e">
        <f t="shared" ca="1" si="330"/>
        <v>#NAME?</v>
      </c>
      <c r="BO144" s="25" t="e">
        <f t="shared" ca="1" si="331"/>
        <v>#NAME?</v>
      </c>
      <c r="BP144" s="25" t="e">
        <f t="shared" ca="1" si="331"/>
        <v>#NAME?</v>
      </c>
      <c r="BQ144" s="25" t="e">
        <f t="shared" ca="1" si="332"/>
        <v>#NAME?</v>
      </c>
      <c r="BR144" s="15">
        <f>_xll.BDH(C144,"EARN_FOR_COMMON","FY 2009","FY 2009","Currency=USD","Period=FY","BEST_FPERIOD_OVERRIDE=FY","FILING_STATUS=MR","SCALING_FORMAT=MLN","FA_ADJUSTED=Adjusted","Sort=A","Dates=H","DateFormat=P","Fill=—","Direction=H","UseDPDF=Y")</f>
        <v>213.16739999999999</v>
      </c>
      <c r="BS144" s="15">
        <f>_xll.BDH(C144,"EARN_FOR_COMMON","FY 2019","FY 2019","Currency=USD","Period=FY","BEST_FPERIOD_OVERRIDE=FY","FILING_STATUS=MR","SCALING_FORMAT=MLN","FA_ADJUSTED=Adjusted","Sort=A","Dates=H","DateFormat=P","Fill=—","Direction=H","UseDPDF=Y")</f>
        <v>290.84519999999998</v>
      </c>
      <c r="BT144" s="15">
        <f>_xll.BDH(C144,"EARN_FOR_COMMON","FY 2020","FY 2020","Currency=USD","Period=FY","BEST_FPERIOD_OVERRIDE=FY","FILING_STATUS=MR","SCALING_FORMAT=MLN","FA_ADJUSTED=Adjusted","Sort=A","Dates=H","DateFormat=P","Fill=—","Direction=H","UseDPDF=Y")</f>
        <v>219.59309999999999</v>
      </c>
      <c r="BU144" s="15">
        <f>_xll.BDH(C144,"EARN_FOR_COMMON","FY 2021","FY 2021","Currency=USD","Period=FY","BEST_FPERIOD_OVERRIDE=FY","FILING_STATUS=MR","SCALING_FORMAT=MLN","FA_ADJUSTED=Adjusted","Sort=A","Dates=H","DateFormat=P","Fill=—","Direction=H","UseDPDF=Y")</f>
        <v>575.28470000000004</v>
      </c>
      <c r="BV144" s="15">
        <f>_xll.BDH(C144,"EARN_FOR_COMMON","FY 2022","FY 2022","Currency=USD","Period=FY","BEST_FPERIOD_OVERRIDE=FY","FILING_STATUS=MR","SCALING_FORMAT=MLN","FA_ADJUSTED=Adjusted","Sort=A","Dates=H","DateFormat=P","Fill=—","Direction=H","UseDPDF=Y")</f>
        <v>531.19110000000001</v>
      </c>
      <c r="BW144" s="15" t="e">
        <f ca="1">+_xll.BDP($C144,BW$15,"BEST_FPERIOD_OVERRIDE="&amp;BW$16)</f>
        <v>#NAME?</v>
      </c>
      <c r="BX144" s="15" t="e">
        <f ca="1">+_xll.BDP($C144,BX$15,"BEST_FPERIOD_OVERRIDE="&amp;BX$16)</f>
        <v>#NAME?</v>
      </c>
      <c r="BY144" s="15" t="e">
        <f ca="1">+_xll.BDP($C144,BY$15,"BEST_FPERIOD_OVERRIDE="&amp;BY$16)</f>
        <v>#NAME?</v>
      </c>
      <c r="BZ144" s="15" t="e">
        <f ca="1">+_xll.BDP($C144,BZ$15,"BEST_FPERIOD_OVERRIDE="&amp;BZ$16)</f>
        <v>#NAME?</v>
      </c>
      <c r="CB144" s="25">
        <f t="shared" si="333"/>
        <v>-0.24498289811899931</v>
      </c>
      <c r="CC144" s="25">
        <f t="shared" si="334"/>
        <v>1.61977584905901</v>
      </c>
      <c r="CD144" s="25">
        <f t="shared" si="335"/>
        <v>-7.6646571688765652E-2</v>
      </c>
      <c r="CE144" s="25" t="e">
        <f t="shared" ca="1" si="336"/>
        <v>#NAME?</v>
      </c>
      <c r="CF144" s="25" t="e">
        <f t="shared" ca="1" si="337"/>
        <v>#NAME?</v>
      </c>
      <c r="CG144" s="25" t="e">
        <f t="shared" ca="1" si="338"/>
        <v>#NAME?</v>
      </c>
      <c r="CH144" s="25" t="e">
        <f t="shared" ca="1" si="361"/>
        <v>#NAME?</v>
      </c>
      <c r="CI144" s="25" t="e">
        <f t="shared" ca="1" si="339"/>
        <v>#NAME?</v>
      </c>
      <c r="CJ144" s="25">
        <f t="shared" si="340"/>
        <v>3.1559092102958486E-2</v>
      </c>
      <c r="CM144" s="25">
        <f t="shared" si="362"/>
        <v>6.8232133372620921E-2</v>
      </c>
      <c r="CN144" s="25">
        <f t="shared" si="363"/>
        <v>5.2948831399932964E-2</v>
      </c>
      <c r="CO144" s="25">
        <f t="shared" si="364"/>
        <v>0.12808209494713496</v>
      </c>
      <c r="CP144" s="25">
        <f t="shared" si="365"/>
        <v>0.10408217848903534</v>
      </c>
      <c r="CQ144" s="25" t="e">
        <f t="shared" ca="1" si="366"/>
        <v>#NAME?</v>
      </c>
      <c r="CR144" s="25" t="e">
        <f t="shared" ca="1" si="367"/>
        <v>#NAME?</v>
      </c>
      <c r="CS144" s="25" t="e">
        <f t="shared" ca="1" si="368"/>
        <v>#NAME?</v>
      </c>
      <c r="CT144" s="15" t="e">
        <f t="shared" ca="1" si="369"/>
        <v>#NAME?</v>
      </c>
      <c r="CU144" s="25">
        <f>_xll.BDH($C144,"RETURN_ON_INV_CAPITAL","FY 2019","FY 2019","Currency=USD","Period=FY","BEST_FPERIOD_OVERRIDE=FY","FILING_STATUS=MR","FA_ADJUSTED=GAAP","Sort=A","Dates=H","DateFormat=P","Fill=—","Direction=H","UseDPDF=Y")/100</f>
        <v>5.6569000000000001E-2</v>
      </c>
      <c r="CV144" s="25">
        <f>_xll.BDH($C144,"RETURN_ON_INV_CAPITAL","FY 2020","FY 2020","Currency=USD","Period=FY","BEST_FPERIOD_OVERRIDE=FY","FILING_STATUS=MR","FA_ADJUSTED=GAAP","Sort=A","Dates=H","DateFormat=P","Fill=—","Direction=H","UseDPDF=Y")/100</f>
        <v>6.9431000000000007E-2</v>
      </c>
      <c r="CW144" s="25">
        <f>_xll.BDH($C144,"RETURN_ON_INV_CAPITAL","FY 2021","FY 2021","Currency=USD","Period=FY","BEST_FPERIOD_OVERRIDE=FY","FILING_STATUS=MR","FA_ADJUSTED=GAAP","Sort=A","Dates=H","DateFormat=P","Fill=—","Direction=H","UseDPDF=Y")/100</f>
        <v>4.8548000000000001E-2</v>
      </c>
      <c r="CX144" s="25">
        <f>_xll.BDH(C144,"RETURN_COM_EQY","FY 2022","FY 2022","Currency=USD","Period=FY","BEST_FPERIOD_OVERRIDE=FY","FILING_STATUS=MR","FA_ADJUSTED=GAAP","Sort=A","Dates=H","DateFormat=P","Fill=—","Direction=H","UseDPDF=Y")/100</f>
        <v>0.746313</v>
      </c>
      <c r="CZ144" s="15">
        <f>_xll.BDH($C144,"RETURN_COM_EQY","FY 2019","FY 2019","Currency=USD","Period=FY","BEST_FPERIOD_OVERRIDE=FY","FILING_STATUS=MR","FA_ADJUSTED=GAAP","Sort=A","Dates=H","DateFormat=P","Fill=—","Direction=H","UseDPDF=Y")/100</f>
        <v>0.160827</v>
      </c>
      <c r="DA144" s="15">
        <f>_xll.BDH($C144,"RETURN_COM_EQY","FY 2020","FY 2020","Currency=USD","Period=FY","BEST_FPERIOD_OVERRIDE=FY","FILING_STATUS=MR","FA_ADJUSTED=GAAP","Sort=A","Dates=H","DateFormat=P","Fill=—","Direction=H","UseDPDF=Y")/100</f>
        <v>0.26354</v>
      </c>
      <c r="DB144" s="15">
        <f>_xll.BDH($C144,"RETURN_COM_EQY","FY 2021","FY 2021","Currency=USD","Period=FY","BEST_FPERIOD_OVERRIDE=FY","FILING_STATUS=MR","FA_ADJUSTED=GAAP","Sort=A","Dates=H","DateFormat=P","Fill=—","Direction=H","UseDPDF=Y")/100</f>
        <v>0.45187300000000002</v>
      </c>
      <c r="DC144" s="25">
        <f>_xll.BDH(C144,"RETURN_COM_EQY","FY 2022","FY 2022","Currency=USD","Period=FY","BEST_FPERIOD_OVERRIDE=FY","FILING_STATUS=MR","FA_ADJUSTED=GAAP","Sort=A","Dates=H","DateFormat=P","Fill=—","Direction=H","UseDPDF=Y")</f>
        <v>74.631299999999996</v>
      </c>
      <c r="DD144" s="15" t="e">
        <f ca="1">(_xll.BDP(C144,"BEST_ROE","best_fperiod_override=23Y"))/100</f>
        <v>#NAME?</v>
      </c>
      <c r="DF144" s="25" t="e">
        <f ca="1">(_xll.BDP($C144,"BEST_DIV_YLD","best_fperiod_override=19Y"))/100</f>
        <v>#NAME?</v>
      </c>
      <c r="DG144" s="25" t="e">
        <f ca="1">(_xll.BDP($C144,"BEST_DIV_YLD","best_fperiod_override=20Y"))/100</f>
        <v>#NAME?</v>
      </c>
      <c r="DH144" s="25" t="e">
        <f ca="1">(_xll.BDP($C144,"BEST_DIV_YLD","best_fperiod_override=21Y"))/100</f>
        <v>#NAME?</v>
      </c>
      <c r="DI144" s="25" t="e">
        <f ca="1">(_xll.BDP($C144,"BEST_DIV_YLD","best_fperiod_override=22Y"))/100</f>
        <v>#NAME?</v>
      </c>
      <c r="DJ144" s="25" t="e">
        <f ca="1">(_xll.BDP($C144,"BEST_DIV_YLD","best_fperiod_override=23Y"))/100</f>
        <v>#NAME?</v>
      </c>
      <c r="DL144" s="48" t="e" cm="1">
        <f t="array" aca="1" ref="DL144" ca="1">_xll.BDP($C144,$DL$12)/1000</f>
        <v>#NAME?</v>
      </c>
      <c r="DM144" s="48" t="e" cm="1">
        <f t="array" aca="1" ref="DM144" ca="1">_xll.BDP($C144,$DL$13)*1000</f>
        <v>#NAME?</v>
      </c>
      <c r="DN144" s="48" t="e">
        <f t="shared" ca="1" si="341"/>
        <v>#NAME?</v>
      </c>
      <c r="DO144" s="48" t="e" cm="1">
        <f t="array" aca="1" ref="DO144" ca="1">_xll.BDP($C144,$DL$15)*1000</f>
        <v>#NAME?</v>
      </c>
      <c r="DQ144" s="15" t="e" cm="1">
        <f t="array" aca="1" ref="DQ144" ca="1">_xll.BDP(C144,"WACC")</f>
        <v>#NAME?</v>
      </c>
      <c r="DR144" s="15" t="e" cm="1">
        <f t="array" aca="1" ref="DR144" ca="1">_xll.BDP(C144,"WACC_COST_EQUITY")</f>
        <v>#NAME?</v>
      </c>
      <c r="DS144" s="15" t="e" cm="1">
        <f t="array" aca="1" ref="DS144" ca="1">_xll.BDP(C144,"WACC_COST_EQUITY")</f>
        <v>#NAME?</v>
      </c>
      <c r="DU144" s="15" t="e" cm="1">
        <f t="array" aca="1" ref="DU144" ca="1">_xll.BDP(C144,"BEST_PE_RATIO")</f>
        <v>#NAME?</v>
      </c>
      <c r="DV144" s="15" t="e" cm="1">
        <f t="array" aca="1" ref="DV144" ca="1">_xll.BDP(C144,"FIVE_YR_AVG_PRICE_EARNINGS")</f>
        <v>#NAME?</v>
      </c>
      <c r="DW144" s="15" t="e" cm="1">
        <f t="array" aca="1" ref="DW144" ca="1">_xll.BDP(C144,"10_YEAR_MOVING_AVERAGE_PE")</f>
        <v>#NAME?</v>
      </c>
      <c r="DY144" s="15" t="e" cm="1">
        <f t="array" aca="1" ref="DY144" ca="1">_xll.BDP(C144,"BEST_CUR_EV_TO_EBITDA")</f>
        <v>#NAME?</v>
      </c>
      <c r="DZ144" s="15" t="e" cm="1">
        <f t="array" aca="1" ref="DZ144" ca="1">_xll.BDP(C144,"FIVE_YEAR_AVG_EV_TO_T12_EBITDA")</f>
        <v>#NAME?</v>
      </c>
      <c r="EB144" s="15" t="e" cm="1">
        <f t="array" aca="1" ref="EB144" ca="1">_xll.BDP(C144,"BEST_PX_BPS_RATIO")</f>
        <v>#NAME?</v>
      </c>
      <c r="EC144" s="15" t="e" cm="1">
        <f t="array" aca="1" ref="EC144" ca="1">_xll.BDP(C144,"FIVE_YEAR_AVG_PRICE_BOOK")</f>
        <v>#NAME?</v>
      </c>
      <c r="ED144" s="15" t="e" cm="1">
        <f t="array" aca="1" ref="ED144" ca="1">_xll.BDP(C144,"EV_TO_T12M_SALES")</f>
        <v>#NAME?</v>
      </c>
      <c r="EE144" s="15" t="e" cm="1">
        <f t="array" aca="1" ref="EE144" ca="1">_xll.BDP(C144,"AVERAGE_EV_TO_T12M_SALES")</f>
        <v>#NAME?</v>
      </c>
      <c r="EF144" s="15" t="e">
        <f ca="1">_xll.BDP(C144,"BEST_CURRENT_EV_BEST_SALES","best_fperiod_override=23Y")</f>
        <v>#NAME?</v>
      </c>
      <c r="EH144" s="15" t="e" cm="1">
        <f t="array" aca="1" ref="EH144" ca="1">_xll.BDP(C144,"CF_FREE_CASH_FLOW")</f>
        <v>#NAME?</v>
      </c>
      <c r="EI144" s="15" t="e" cm="1">
        <f t="array" aca="1" ref="EI144" ca="1">_xll.BDP(C144,"FREE_CASH_FLOW_YIELD")/100</f>
        <v>#NAME?</v>
      </c>
      <c r="EJ144" s="15" t="e" cm="1">
        <f t="array" aca="1" ref="EJ144" ca="1">_xll.BDP(C144,"TRAIL_12M_FREE_CASH_FLOW_PER_SH")</f>
        <v>#NAME?</v>
      </c>
      <c r="EL144" s="15" t="e" cm="1">
        <f t="array" aca="1" ref="EL144" ca="1">_xll.BDP(C144,"CF_CASH_FROM_OPER")</f>
        <v>#NAME?</v>
      </c>
      <c r="EM144" s="15" t="e" cm="1">
        <f t="array" aca="1" ref="EM144" ca="1">_xll.BDP(C144,"CF_CASH_FROM_INV_ACT")</f>
        <v>#NAME?</v>
      </c>
      <c r="EN144" s="15" t="e" cm="1">
        <f t="array" aca="1" ref="EN144" ca="1">_xll.BDP(C144,"CF_CASH_FROM_FNC_ACT")</f>
        <v>#NAME?</v>
      </c>
      <c r="EP144" s="15" t="e" cm="1">
        <f t="array" aca="1" ref="EP144" ca="1">_xll.BDP(C144,"TOT_ANALYST_REC")</f>
        <v>#NAME?</v>
      </c>
      <c r="EQ144" s="15" t="e" cm="1">
        <f t="array" aca="1" ref="EQ144" ca="1">_xll.BDP(C144,"TOT_BUY_REC")</f>
        <v>#NAME?</v>
      </c>
      <c r="ER144" s="15" t="e" cm="1">
        <f t="array" aca="1" ref="ER144" ca="1">_xll.BDP(C144,"TOT_HOLD_REC")</f>
        <v>#NAME?</v>
      </c>
      <c r="ES144" s="15" t="e" cm="1">
        <f t="array" aca="1" ref="ES144" ca="1">_xll.BDP(C144,"TOT_SELL_REC")</f>
        <v>#NAME?</v>
      </c>
      <c r="ET144" s="15" t="e" cm="1">
        <f t="array" aca="1" ref="ET144" ca="1">_xll.BDP(C144,"EQY_REC_CONS")</f>
        <v>#NAME?</v>
      </c>
      <c r="EV144" s="15" t="e" cm="1">
        <f t="array" aca="1" ref="EV144" ca="1">_xll.BDP(C144,"BEST_TARGET_HI")</f>
        <v>#NAME?</v>
      </c>
      <c r="EW144" s="15" t="e" cm="1">
        <f t="array" aca="1" ref="EW144" ca="1">_xll.BDP(C144,"BEST_TARGET_LO")</f>
        <v>#NAME?</v>
      </c>
      <c r="EX144" s="15" t="e" cm="1">
        <f t="array" aca="1" ref="EX144" ca="1">_xll.BDP(C144,"BEST_TARGET_MEDIAN")</f>
        <v>#NAME?</v>
      </c>
      <c r="EZ144" s="15" t="e" cm="1">
        <f t="array" aca="1" ref="EZ144" ca="1">_xll.BDP(C144,"BEST_TARGET_1WK_CHG")</f>
        <v>#NAME?</v>
      </c>
      <c r="FA144" s="15" t="e" cm="1">
        <f t="array" aca="1" ref="FA144" ca="1">_xll.BDP(C144,"BEST_TARGET_4WK_CHG")</f>
        <v>#NAME?</v>
      </c>
      <c r="FB144" s="15" t="e" cm="1">
        <f t="array" aca="1" ref="FB144" ca="1">_xll.BDP(C144,"BEST_TARGET_3MO_CHG")</f>
        <v>#NAME?</v>
      </c>
      <c r="FC144" s="15" t="e" cm="1">
        <f t="array" aca="1" ref="FC144" ca="1">_xll.BDP(C144,"BEST_TARGET_6MO_CHG")</f>
        <v>#NAME?</v>
      </c>
      <c r="FE144" s="15" t="e" cm="1">
        <f t="array" aca="1" ref="FE144" ca="1">_xll.BDP(C144,"ANNOUNCEMENT_DT")</f>
        <v>#NAME?</v>
      </c>
      <c r="FF144" s="15" t="e" cm="1">
        <f t="array" aca="1" ref="FF144" ca="1">_xll.BDP(C144,"EXPECTED_REPORT_DT")</f>
        <v>#NAME?</v>
      </c>
      <c r="FG144" s="15" t="e" cm="1">
        <f t="array" aca="1" ref="FG144" ca="1">_xll.BDP(C144,"EARNINGS_RELATED_IMPLIED_MOVE")</f>
        <v>#NAME?</v>
      </c>
      <c r="FI144" s="15" t="e" cm="1">
        <f t="array" aca="1" ref="FI144" ca="1">_xll.BDP(C144,"SALES_SURPRISE_LAST_QTR")</f>
        <v>#NAME?</v>
      </c>
      <c r="FJ144" s="15" t="e" cm="1">
        <f t="array" aca="1" ref="FJ144" ca="1">_xll.BDP(C144,"EPS_SURPRISE_LAST_QTR")</f>
        <v>#NAME?</v>
      </c>
      <c r="FL144" s="15" t="e">
        <f ca="1">(_xll.BDP(C144,"VOLUME_AVG_5D"))/1000</f>
        <v>#NAME?</v>
      </c>
      <c r="FM144" s="15" t="e">
        <f ca="1">(_xll.BDP(C144,"VOLUME_AVG_3M"))/1000</f>
        <v>#NAME?</v>
      </c>
      <c r="FN144" s="15" t="e">
        <f ca="1">(_xll.BDP(C144,"VOLUME_AVG_6M"))/1000</f>
        <v>#NAME?</v>
      </c>
      <c r="FP144" s="15" t="e" cm="1">
        <f t="array" aca="1" ref="FP144" ca="1">_xll.BDP(C144,"CIE_DES")</f>
        <v>#NAME?</v>
      </c>
      <c r="FQ144" s="15" t="s">
        <v>969</v>
      </c>
      <c r="FS144" s="15" t="e" cm="1">
        <f t="array" aca="1" ref="FS144" ca="1">_xll.BDP(C144,"HIGH_52WEEK")</f>
        <v>#NAME?</v>
      </c>
      <c r="FT144" s="15" t="e" cm="1">
        <f t="array" aca="1" ref="FT144" ca="1">_xll.BDP(C144,"LOW_52WEEK")</f>
        <v>#NAME?</v>
      </c>
      <c r="FV144" s="15" t="e" cm="1">
        <f t="array" aca="1" ref="FV144" ca="1">_xll.BDP(C144,"CHG_PCT_WTD")</f>
        <v>#NAME?</v>
      </c>
      <c r="FW144" s="15" t="e" cm="1">
        <f t="array" aca="1" ref="FW144" ca="1">_xll.BDP(C144,"CHG_PCT_MTD")</f>
        <v>#NAME?</v>
      </c>
      <c r="FX144" s="15" t="e" cm="1">
        <f t="array" aca="1" ref="FX144" ca="1">_xll.BDP(C144,"CHG_PCT_YTD")</f>
        <v>#NAME?</v>
      </c>
      <c r="FY144" s="15" t="e" cm="1">
        <f t="array" aca="1" ref="FY144" ca="1">_xll.BDP(C144,"CHG_PCT_1YR")</f>
        <v>#NAME?</v>
      </c>
      <c r="GA144" s="15" t="e">
        <f ca="1">_xll.BDP($C144,"BEST_NET_DEBT","best_fperiod_override=19Y")</f>
        <v>#NAME?</v>
      </c>
      <c r="GB144" s="15" t="e">
        <f ca="1">_xll.BDP($C144,"BEST_NET_DEBT","best_fperiod_override=20Y")</f>
        <v>#NAME?</v>
      </c>
      <c r="GC144" s="15" t="e">
        <f ca="1">_xll.BDP($C144,"BEST_NET_DEBT","best_fperiod_override=21Y")</f>
        <v>#NAME?</v>
      </c>
      <c r="GD144" s="15" t="e">
        <f ca="1">_xll.BDP($C144,"BEST_NET_DEBT","best_fperiod_override=22Y")</f>
        <v>#NAME?</v>
      </c>
      <c r="GE144" s="15" t="e">
        <f ca="1">_xll.BDP($C144,"BEST_NET_DEBT","best_fperiod_override=23Y")</f>
        <v>#NAME?</v>
      </c>
      <c r="GG144" s="15" t="e">
        <f t="shared" ca="1" si="342"/>
        <v>#NAME?</v>
      </c>
      <c r="GH144" s="15" t="e">
        <f t="shared" ca="1" si="343"/>
        <v>#NAME?</v>
      </c>
      <c r="GI144" s="15" t="e">
        <f t="shared" ca="1" si="344"/>
        <v>#NAME?</v>
      </c>
      <c r="GJ144" s="15" t="e">
        <f t="shared" ca="1" si="345"/>
        <v>#NAME?</v>
      </c>
      <c r="GK144" s="15" t="e">
        <f t="shared" ca="1" si="346"/>
        <v>#NAME?</v>
      </c>
      <c r="GM144" s="15" t="e" cm="1">
        <f t="array" aca="1" ref="GM144" ca="1">_xll.BDP(C144,"NET_DEBT_TO_EBITDA")</f>
        <v>#NAME?</v>
      </c>
      <c r="GN144" s="15" t="e" cm="1">
        <f t="array" aca="1" ref="GN144" ca="1">_xll.BDP(C144,"EBIT_TO_INT_EXP")</f>
        <v>#NAME?</v>
      </c>
      <c r="GO144" s="15" t="e" cm="1">
        <f t="array" aca="1" ref="GO144" ca="1">_xll.BDP(C144,"TOT_DEBT_TO_TOT_EQY")</f>
        <v>#NAME?</v>
      </c>
      <c r="GP144" s="15" t="e" cm="1">
        <f t="array" aca="1" ref="GP144" ca="1">_xll.BDP(C144,"TOT_DEBT_TO_TOT_ASSET")</f>
        <v>#NAME?</v>
      </c>
      <c r="GQ144" s="15" t="e" cm="1">
        <f t="array" aca="1" ref="GQ144" ca="1">_xll.BDP(C144,"ALTMAN_Z_SCORE")</f>
        <v>#NAME?</v>
      </c>
      <c r="GR144" s="15" t="e" cm="1">
        <f t="array" aca="1" ref="GR144" ca="1">_xll.BDP(C144,"CASH_%_CURRENT_MARKET_CAP")</f>
        <v>#NAME?</v>
      </c>
      <c r="GS144" s="15" t="e" cm="1">
        <f t="array" aca="1" ref="GS144" ca="1">_xll.BDP(C144,"CASH_TO_TOT_ASSET")</f>
        <v>#NAME?</v>
      </c>
      <c r="GU144" s="15" t="e" cm="1">
        <f t="array" aca="1" ref="GU144" ca="1">_xll.BDP(C144,"BOARD_SIZE")</f>
        <v>#NAME?</v>
      </c>
      <c r="GV144" s="15" t="e" cm="1">
        <f t="array" aca="1" ref="GV144" ca="1">_xll.BDP(C144,"PCT_INDEPENDENT_DIRECTORS")</f>
        <v>#NAME?</v>
      </c>
      <c r="GW144" s="15" t="e" cm="1">
        <f t="array" aca="1" ref="GW144" ca="1">_xll.BDP(C144,"BOARD_MEETING_ATTENDANCE_PCT")</f>
        <v>#NAME?</v>
      </c>
      <c r="GX144" s="15" t="e" cm="1">
        <f t="array" aca="1" ref="GX144" ca="1">_xll.BDP(C144,"BOARD_MEETINGS_PER_YR")</f>
        <v>#NAME?</v>
      </c>
      <c r="GY144" s="15" t="e" cm="1">
        <f t="array" aca="1" ref="GY144" ca="1">_xll.BDP(C144,"NUMBER_OF_WOMEN_ON_BOARD")</f>
        <v>#NAME?</v>
      </c>
      <c r="GZ144" s="15" t="e" cm="1">
        <f t="array" aca="1" ref="GZ144" ca="1">_xll.BDP(C144,"BOARD_AVERAGE_TENURE")</f>
        <v>#NAME?</v>
      </c>
      <c r="HA144" s="15" t="e" cm="1">
        <f t="array" aca="1" ref="HA144" ca="1">_xll.BDP(C144,"BOARD_AVERAGE_AGE")</f>
        <v>#NAME?</v>
      </c>
      <c r="HC144" s="15" t="e" cm="1">
        <f t="array" aca="1" ref="HC144" ca="1">_xll.BDP(C144,"TOT_COMP_AW_TO_CEO_&amp;_EQUIV")</f>
        <v>#NAME?</v>
      </c>
      <c r="HD144" s="15" t="e" cm="1">
        <f t="array" aca="1" ref="HD144" ca="1">_xll.BDP(C144,"TOT_COMPENSATION_AW_TO_EXECS")</f>
        <v>#NAME?</v>
      </c>
      <c r="HE144" s="15" t="e" cm="1">
        <f t="array" aca="1" ref="HE144" ca="1">_xll.BDP(C144,"CF_STOCK_BASED_COMPENSATION")</f>
        <v>#NAME?</v>
      </c>
      <c r="HF144" s="15" t="e" cm="1">
        <f t="array" aca="1" ref="HF144" ca="1">_xll.BDP(C144,"AVERAGE_BOD_TOTAL_COMPENSATION")</f>
        <v>#NAME?</v>
      </c>
      <c r="HH144" s="15" t="e" cm="1">
        <f t="array" aca="1" ref="HH144" ca="1">_xll.BDP(C144,"ISS_QUALITYSCORE")</f>
        <v>#NAME?</v>
      </c>
      <c r="HK144" s="15" t="e" cm="1">
        <f t="array" aca="1" ref="HK144" ca="1">_xll.BDP(C144,"EQY_SH_OUT")</f>
        <v>#NAME?</v>
      </c>
      <c r="HL144" s="15" t="e">
        <f t="shared" ca="1" si="347"/>
        <v>#NAME?</v>
      </c>
      <c r="HN144" s="15">
        <v>8.5</v>
      </c>
      <c r="HO144" s="15">
        <v>2</v>
      </c>
      <c r="HP144" s="39" t="e">
        <f t="shared" ca="1" si="348"/>
        <v>#NAME?</v>
      </c>
      <c r="HQ144" s="15" t="e">
        <f t="shared" ca="1" si="349"/>
        <v>#NAME?</v>
      </c>
      <c r="HS144" s="15" t="e">
        <f t="shared" ca="1" si="370"/>
        <v>#NAME?</v>
      </c>
      <c r="HU144" s="15" t="e">
        <f t="shared" ca="1" si="350"/>
        <v>#NAME?</v>
      </c>
      <c r="HW144" s="15" t="e">
        <f t="shared" ca="1" si="371"/>
        <v>#NAME?</v>
      </c>
      <c r="HY144" s="39" t="e">
        <f t="shared" ca="1" si="351"/>
        <v>#NAME?</v>
      </c>
      <c r="IA144" s="15" t="e">
        <f t="shared" ca="1" si="352"/>
        <v>#NAME?</v>
      </c>
      <c r="IB144" s="15" t="e">
        <f t="shared" ca="1" si="353"/>
        <v>#NAME?</v>
      </c>
      <c r="IC144" s="15" t="e">
        <f t="shared" ca="1" si="354"/>
        <v>#NAME?</v>
      </c>
      <c r="ID144" s="15" t="e">
        <f t="shared" ca="1" si="355"/>
        <v>#NAME?</v>
      </c>
      <c r="IE144" s="39" t="e">
        <f t="shared" ca="1" si="356"/>
        <v>#NAME?</v>
      </c>
      <c r="IF144" s="39">
        <f t="shared" si="357"/>
        <v>3.1559092102958486</v>
      </c>
      <c r="IG144" s="39" t="e">
        <f t="shared" ca="1" si="358"/>
        <v>#NAME?</v>
      </c>
      <c r="II144" s="15">
        <f t="shared" si="372"/>
        <v>125</v>
      </c>
    </row>
    <row r="145" spans="1:243">
      <c r="A145" s="15">
        <f t="shared" si="373"/>
        <v>125</v>
      </c>
      <c r="B145" s="15" t="s">
        <v>254</v>
      </c>
      <c r="C145" s="15" t="s">
        <v>608</v>
      </c>
      <c r="D145" s="15" t="s">
        <v>253</v>
      </c>
      <c r="E145" s="15" t="str">
        <f t="shared" si="306"/>
        <v>I1SR34</v>
      </c>
      <c r="F145" s="15">
        <f t="shared" si="307"/>
        <v>125</v>
      </c>
      <c r="G145" s="15" t="str">
        <f t="shared" si="308"/>
        <v>Intuitive Surgical Inc</v>
      </c>
      <c r="H145" s="24">
        <v>2.7221800000000003E-3</v>
      </c>
      <c r="I145" s="15" t="e" cm="1">
        <f t="array" aca="1" ref="I145" ca="1">_xll.BDP(C145,"GICS_SECTOR_NAME")</f>
        <v>#NAME?</v>
      </c>
      <c r="J145" s="15" t="e">
        <f t="shared" ca="1" si="309"/>
        <v>#NAME?</v>
      </c>
      <c r="K145" s="46" t="e" cm="1">
        <f t="array" aca="1" ref="K145" ca="1">_xll.BDP(C145,"BEST_PE_RATIO")</f>
        <v>#NAME?</v>
      </c>
      <c r="L145" s="46" t="e" cm="1">
        <f t="array" aca="1" ref="L145" ca="1">_xll.BDP(C145,"px_last")</f>
        <v>#NAME?</v>
      </c>
      <c r="M145" s="15" t="e" cm="1">
        <f t="array" aca="1" ref="M145" ca="1">_xll.BDP(C145,"COUNTRY_FULL_NAME")</f>
        <v>#NAME?</v>
      </c>
      <c r="N145" s="15" t="e" cm="1">
        <f t="array" aca="1" ref="N145" ca="1">_xll.BDP(C145,"px_last")</f>
        <v>#NAME?</v>
      </c>
      <c r="O145" s="15" t="e" cm="1">
        <f t="array" aca="1" ref="O145" ca="1">_xll.BDP(C145,"CRNCY")</f>
        <v>#NAME?</v>
      </c>
      <c r="Q145" s="15" t="e" cm="1">
        <f t="array" aca="1" ref="Q145" ca="1">_xll.BDP(C145,"GICS_SECTOR_NAME")</f>
        <v>#NAME?</v>
      </c>
      <c r="R145" s="15" t="e" cm="1">
        <f t="array" aca="1" ref="R145" ca="1">_xll.BDP(C145,"GICS_INDUSTRY_NAME")</f>
        <v>#NAME?</v>
      </c>
      <c r="S145" s="15" t="e" cm="1">
        <f t="array" aca="1" ref="S145" ca="1">_xll.BDP(C145,"GICS_INDUSTRY_GROUP_NAME")</f>
        <v>#NAME?</v>
      </c>
      <c r="T145" s="15" t="e" cm="1">
        <f t="array" aca="1" ref="T145" ca="1">_xll.BDP(C145,"GICS_SUB_INDUSTRY_NAME")</f>
        <v>#NAME?</v>
      </c>
      <c r="U145" s="15" t="s">
        <v>1521</v>
      </c>
      <c r="V145" s="15">
        <f>_xll.BDH(C145,"SALES_REV_TURN","FY 2009","FY 2009","Currency=USD","Period=FY","BEST_FPERIOD_OVERRIDE=FY","FILING_STATUS=MR","SCALING_FORMAT=MLN","FA_ADJUSTED=Adjusted","Sort=A","Dates=H","DateFormat=P","Fill=—","Direction=H","UseDPDF=Y")</f>
        <v>1052.2</v>
      </c>
      <c r="W145" s="15">
        <f>_xll.BDH(C145,"SALES_REV_TURN","FY 2019","FY 2019","Currency=USD","Period=FY","BEST_FPERIOD_OVERRIDE=FY","FILING_STATUS=MR","SCALING_FORMAT=MLN","FA_ADJUSTED=Adjusted","Sort=A","Dates=H","DateFormat=P","Fill=—","Direction=H","UseDPDF=Y")</f>
        <v>4478.5</v>
      </c>
      <c r="X145" s="15">
        <f>_xll.BDH(C145,"SALES_REV_TURN","FY 2020","FY 2020","Currency=USD","Period=FY","BEST_FPERIOD_OVERRIDE=FY","FILING_STATUS=MR","SCALING_FORMAT=MLN","FA_ADJUSTED=Adjusted","Sort=A","Dates=H","DateFormat=P","Fill=—","Direction=H","UseDPDF=Y")</f>
        <v>4358.3999999999996</v>
      </c>
      <c r="Y145" s="15">
        <f>_xll.BDH(C145,"SALES_REV_TURN","FY 2021","FY 2021","Currency=USD","Period=FY","BEST_FPERIOD_OVERRIDE=FY","FILING_STATUS=MR","SCALING_FORMAT=MLN","FA_ADJUSTED=Adjusted","Sort=A","Dates=H","DateFormat=P","Fill=—","Direction=H","UseDPDF=Y")</f>
        <v>5710.1</v>
      </c>
      <c r="Z145" s="15">
        <f>_xll.BDH(C145,"SALES_REV_TURN","FY 2022","FY 2022","Currency=USD","Period=FY","BEST_FPERIOD_OVERRIDE=FY","FILING_STATUS=MR","SCALING_FORMAT=MLN","FA_ADJUSTED=Adjusted","Sort=A","Dates=H","DateFormat=P","Fill=—","Direction=H","UseDPDF=Y")</f>
        <v>6222.2</v>
      </c>
      <c r="AA145" s="15" t="e">
        <f ca="1">+_xll.BDP($C145,AA$15,"BEST_FPERIOD_OVERRIDE="&amp;AA$16)</f>
        <v>#NAME?</v>
      </c>
      <c r="AB145" s="15" t="e">
        <f ca="1">+_xll.BDP($C145,AB$15,"BEST_FPERIOD_OVERRIDE="&amp;AB$16)</f>
        <v>#NAME?</v>
      </c>
      <c r="AC145" s="15" t="e">
        <f ca="1">+_xll.BDP($C145,AC$15,"BEST_FPERIOD_OVERRIDE="&amp;AC$16)</f>
        <v>#NAME?</v>
      </c>
      <c r="AD145" s="15" t="e">
        <f ca="1">+_xll.BDP($C145,AD$15,"BEST_FPERIOD_OVERRIDE="&amp;AD$16)</f>
        <v>#NAME?</v>
      </c>
      <c r="AF145" s="25">
        <f t="shared" si="310"/>
        <v>-2.6817014625432734E-2</v>
      </c>
      <c r="AG145" s="25">
        <f t="shared" si="311"/>
        <v>0.31013674743024988</v>
      </c>
      <c r="AH145" s="25">
        <f t="shared" si="312"/>
        <v>8.9683192938827538E-2</v>
      </c>
      <c r="AI145" s="25" t="e">
        <f t="shared" ca="1" si="313"/>
        <v>#NAME?</v>
      </c>
      <c r="AJ145" s="25" t="e">
        <f t="shared" ca="1" si="314"/>
        <v>#NAME?</v>
      </c>
      <c r="AK145" s="25" t="e">
        <f t="shared" ca="1" si="315"/>
        <v>#NAME?</v>
      </c>
      <c r="AL145" s="25" t="e">
        <f t="shared" ca="1" si="359"/>
        <v>#NAME?</v>
      </c>
      <c r="AM145" s="25" t="e">
        <f t="shared" ca="1" si="316"/>
        <v>#NAME?</v>
      </c>
      <c r="AN145" s="25">
        <f t="shared" si="317"/>
        <v>0.15585519187765273</v>
      </c>
      <c r="AP145" s="15">
        <f>_xll.BDH(C145,"EBITDA","FY 2009","FY 2009","Currency=USD","Period=FY","BEST_FPERIOD_OVERRIDE=FY","FILING_STATUS=MR","SCALING_FORMAT=MLN","FA_ADJUSTED=Adjusted","Sort=A","Dates=H","DateFormat=P","Fill=—","Direction=H","UseDPDF=Y")</f>
        <v>412</v>
      </c>
      <c r="AQ145" s="15">
        <f>_xll.BDH(C145,"EBITDA","FY 2019","FY 2019","Currency=USD","Period=FY","BEST_FPERIOD_OVERRIDE=FY","FILING_STATUS=MR","SCALING_FORMAT=MLN","FA_ADJUSTED=Adjusted","Sort=A","Dates=H","DateFormat=P","Fill=—","Direction=H","UseDPDF=Y")</f>
        <v>1604.5</v>
      </c>
      <c r="AR145" s="15">
        <f>_xll.BDH(C145,"EBITDA","FY 2020","FY 2020","Currency=USD","Period=FY","BEST_FPERIOD_OVERRIDE=FY","FILING_STATUS=MR","SCALING_FORMAT=MLN","FA_ADJUSTED=Adjusted","Sort=A","Dates=H","DateFormat=P","Fill=—","Direction=H","UseDPDF=Y")</f>
        <v>1347.8430000000001</v>
      </c>
      <c r="AS145" s="15">
        <f>_xll.BDH(C145,"EBITDA","FY 2021","FY 2021","Currency=USD","Period=FY","BEST_FPERIOD_OVERRIDE=FY","FILING_STATUS=MR","SCALING_FORMAT=MLN","FA_ADJUSTED=Adjusted","Sort=A","Dates=H","DateFormat=P","Fill=—","Direction=H","UseDPDF=Y")</f>
        <v>2186.1</v>
      </c>
      <c r="AT145" s="15">
        <f>_xll.BDH(C145,"EBITDA","FY 2022","FY 2022","Currency=USD","Period=FY","BEST_FPERIOD_OVERRIDE=FY","FILING_STATUS=MR","SCALING_FORMAT=MLN","FA_ADJUSTED=Adjusted","Sort=A","Dates=H","DateFormat=P","Fill=—","Direction=H","UseDPDF=Y")</f>
        <v>2008.6</v>
      </c>
      <c r="AU145" s="15" t="e">
        <f ca="1">+_xll.BDP($C145,AU$15,"BEST_FPERIOD_OVERRIDE="&amp;AU$16)</f>
        <v>#NAME?</v>
      </c>
      <c r="AV145" s="15" t="e">
        <f ca="1">+_xll.BDP($C145,AV$15,"BEST_FPERIOD_OVERRIDE="&amp;AV$16)</f>
        <v>#NAME?</v>
      </c>
      <c r="AW145" s="15" t="e">
        <f ca="1">+_xll.BDP($C145,AW$15,"BEST_FPERIOD_OVERRIDE="&amp;AW$16)</f>
        <v>#NAME?</v>
      </c>
      <c r="AX145" s="15" t="e">
        <f ca="1">+_xll.BDP($C145,AX$15,"BEST_FPERIOD_OVERRIDE="&amp;AX$16)</f>
        <v>#NAME?</v>
      </c>
      <c r="AZ145" s="25">
        <f t="shared" si="318"/>
        <v>-0.15996073543159861</v>
      </c>
      <c r="BA145" s="25">
        <f t="shared" si="319"/>
        <v>0.62192480874998046</v>
      </c>
      <c r="BB145" s="25">
        <f t="shared" si="320"/>
        <v>-8.1194821828827646E-2</v>
      </c>
      <c r="BC145" s="25" t="e">
        <f t="shared" ca="1" si="321"/>
        <v>#NAME?</v>
      </c>
      <c r="BD145" s="25" t="e">
        <f t="shared" ca="1" si="322"/>
        <v>#NAME?</v>
      </c>
      <c r="BE145" s="25" t="e">
        <f t="shared" ca="1" si="323"/>
        <v>#NAME?</v>
      </c>
      <c r="BF145" s="25" t="e">
        <f t="shared" ca="1" si="360"/>
        <v>#NAME?</v>
      </c>
      <c r="BG145" s="25" t="e">
        <f t="shared" ca="1" si="324"/>
        <v>#NAME?</v>
      </c>
      <c r="BH145" s="25">
        <f t="shared" si="325"/>
        <v>0.14562966443108416</v>
      </c>
      <c r="BJ145" s="25">
        <f t="shared" si="326"/>
        <v>0.35826727699006361</v>
      </c>
      <c r="BK145" s="25">
        <f t="shared" si="327"/>
        <v>0.30925178964757716</v>
      </c>
      <c r="BL145" s="25">
        <f t="shared" si="328"/>
        <v>0.38284793611320289</v>
      </c>
      <c r="BM145" s="25">
        <f t="shared" si="329"/>
        <v>0.32281186718523996</v>
      </c>
      <c r="BN145" s="25" t="e">
        <f t="shared" ca="1" si="330"/>
        <v>#NAME?</v>
      </c>
      <c r="BO145" s="25" t="e">
        <f t="shared" ca="1" si="331"/>
        <v>#NAME?</v>
      </c>
      <c r="BP145" s="25" t="e">
        <f t="shared" ca="1" si="331"/>
        <v>#NAME?</v>
      </c>
      <c r="BQ145" s="25" t="e">
        <f t="shared" ca="1" si="332"/>
        <v>#NAME?</v>
      </c>
      <c r="BR145" s="15">
        <f>_xll.BDH(C145,"EARN_FOR_COMMON","FY 2009","FY 2009","Currency=USD","Period=FY","BEST_FPERIOD_OVERRIDE=FY","FILING_STATUS=MR","SCALING_FORMAT=MLN","FA_ADJUSTED=Adjusted","Sort=A","Dates=H","DateFormat=P","Fill=—","Direction=H","UseDPDF=Y")</f>
        <v>232.6</v>
      </c>
      <c r="BS145" s="15">
        <f>_xll.BDH(C145,"EARN_FOR_COMMON","FY 2019","FY 2019","Currency=USD","Period=FY","BEST_FPERIOD_OVERRIDE=FY","FILING_STATUS=MR","SCALING_FORMAT=MLN","FA_ADJUSTED=Adjusted","Sort=A","Dates=H","DateFormat=P","Fill=—","Direction=H","UseDPDF=Y")</f>
        <v>1371.8607999999999</v>
      </c>
      <c r="BT145" s="15">
        <f>_xll.BDH(C145,"EARN_FOR_COMMON","FY 2020","FY 2020","Currency=USD","Period=FY","BEST_FPERIOD_OVERRIDE=FY","FILING_STATUS=MR","SCALING_FORMAT=MLN","FA_ADJUSTED=Adjusted","Sort=A","Dates=H","DateFormat=P","Fill=—","Direction=H","UseDPDF=Y")</f>
        <v>959.42679999999996</v>
      </c>
      <c r="BU145" s="15">
        <f>_xll.BDH(C145,"EARN_FOR_COMMON","FY 2021","FY 2021","Currency=USD","Period=FY","BEST_FPERIOD_OVERRIDE=FY","FILING_STATUS=MR","SCALING_FORMAT=MLN","FA_ADJUSTED=Adjusted","Sort=A","Dates=H","DateFormat=P","Fill=—","Direction=H","UseDPDF=Y")</f>
        <v>1720.4975999999999</v>
      </c>
      <c r="BV145" s="15">
        <f>_xll.BDH(C145,"EARN_FOR_COMMON","FY 2022","FY 2022","Currency=USD","Period=FY","BEST_FPERIOD_OVERRIDE=FY","FILING_STATUS=MR","SCALING_FORMAT=MLN","FA_ADJUSTED=Adjusted","Sort=A","Dates=H","DateFormat=P","Fill=—","Direction=H","UseDPDF=Y")</f>
        <v>1362.0678</v>
      </c>
      <c r="BW145" s="15" t="e">
        <f ca="1">+_xll.BDP($C145,BW$15,"BEST_FPERIOD_OVERRIDE="&amp;BW$16)</f>
        <v>#NAME?</v>
      </c>
      <c r="BX145" s="15" t="e">
        <f ca="1">+_xll.BDP($C145,BX$15,"BEST_FPERIOD_OVERRIDE="&amp;BX$16)</f>
        <v>#NAME?</v>
      </c>
      <c r="BY145" s="15" t="e">
        <f ca="1">+_xll.BDP($C145,BY$15,"BEST_FPERIOD_OVERRIDE="&amp;BY$16)</f>
        <v>#NAME?</v>
      </c>
      <c r="BZ145" s="15" t="e">
        <f ca="1">+_xll.BDP($C145,BZ$15,"BEST_FPERIOD_OVERRIDE="&amp;BZ$16)</f>
        <v>#NAME?</v>
      </c>
      <c r="CB145" s="25">
        <f t="shared" si="333"/>
        <v>-0.30063837380585556</v>
      </c>
      <c r="CC145" s="25">
        <f t="shared" si="334"/>
        <v>0.79325572310467041</v>
      </c>
      <c r="CD145" s="25">
        <f t="shared" si="335"/>
        <v>-0.20832914849750439</v>
      </c>
      <c r="CE145" s="25" t="e">
        <f t="shared" ca="1" si="336"/>
        <v>#NAME?</v>
      </c>
      <c r="CF145" s="25" t="e">
        <f t="shared" ca="1" si="337"/>
        <v>#NAME?</v>
      </c>
      <c r="CG145" s="25" t="e">
        <f t="shared" ca="1" si="338"/>
        <v>#NAME?</v>
      </c>
      <c r="CH145" s="25" t="e">
        <f t="shared" ca="1" si="361"/>
        <v>#NAME?</v>
      </c>
      <c r="CI145" s="25" t="e">
        <f t="shared" ca="1" si="339"/>
        <v>#NAME?</v>
      </c>
      <c r="CJ145" s="25">
        <f t="shared" si="340"/>
        <v>0.19418066056773586</v>
      </c>
      <c r="CM145" s="25">
        <f t="shared" si="362"/>
        <v>0.30632149157083843</v>
      </c>
      <c r="CN145" s="25">
        <f t="shared" si="363"/>
        <v>0.22013280102790014</v>
      </c>
      <c r="CO145" s="25">
        <f t="shared" si="364"/>
        <v>0.30130778795467678</v>
      </c>
      <c r="CP145" s="25">
        <f t="shared" si="365"/>
        <v>0.21890453537334062</v>
      </c>
      <c r="CQ145" s="25" t="e">
        <f t="shared" ca="1" si="366"/>
        <v>#NAME?</v>
      </c>
      <c r="CR145" s="25" t="e">
        <f t="shared" ca="1" si="367"/>
        <v>#NAME?</v>
      </c>
      <c r="CS145" s="25" t="e">
        <f t="shared" ca="1" si="368"/>
        <v>#NAME?</v>
      </c>
      <c r="CT145" s="15" t="e">
        <f t="shared" ca="1" si="369"/>
        <v>#NAME?</v>
      </c>
      <c r="CU145" s="25">
        <f>_xll.BDH($C145,"RETURN_ON_INV_CAPITAL","FY 2019","FY 2019","Currency=USD","Period=FY","BEST_FPERIOD_OVERRIDE=FY","FILING_STATUS=MR","FA_ADJUSTED=GAAP","Sort=A","Dates=H","DateFormat=P","Fill=—","Direction=H","UseDPDF=Y")/100</f>
        <v>0.158112</v>
      </c>
      <c r="CV145" s="25">
        <f>_xll.BDH($C145,"RETURN_ON_INV_CAPITAL","FY 2020","FY 2020","Currency=USD","Period=FY","BEST_FPERIOD_OVERRIDE=FY","FILING_STATUS=MR","FA_ADJUSTED=GAAP","Sort=A","Dates=H","DateFormat=P","Fill=—","Direction=H","UseDPDF=Y")/100</f>
        <v>9.7154000000000004E-2</v>
      </c>
      <c r="CW145" s="25">
        <f>_xll.BDH($C145,"RETURN_ON_INV_CAPITAL","FY 2021","FY 2021","Currency=USD","Period=FY","BEST_FPERIOD_OVERRIDE=FY","FILING_STATUS=MR","FA_ADJUSTED=GAAP","Sort=A","Dates=H","DateFormat=P","Fill=—","Direction=H","UseDPDF=Y")/100</f>
        <v>0.14589299999999999</v>
      </c>
      <c r="CX145" s="25">
        <f>_xll.BDH(C145,"RETURN_COM_EQY","FY 2022","FY 2022","Currency=USD","Period=FY","BEST_FPERIOD_OVERRIDE=FY","FILING_STATUS=MR","FA_ADJUSTED=GAAP","Sort=A","Dates=H","DateFormat=P","Fill=—","Direction=H","UseDPDF=Y")/100</f>
        <v>0.115268</v>
      </c>
      <c r="CZ145" s="15">
        <f>_xll.BDH($C145,"RETURN_COM_EQY","FY 2019","FY 2019","Currency=USD","Period=FY","BEST_FPERIOD_OVERRIDE=FY","FILING_STATUS=MR","FA_ADJUSTED=GAAP","Sort=A","Dates=H","DateFormat=P","Fill=—","Direction=H","UseDPDF=Y")/100</f>
        <v>0.18461300000000003</v>
      </c>
      <c r="DA145" s="15">
        <f>_xll.BDH($C145,"RETURN_COM_EQY","FY 2020","FY 2020","Currency=USD","Period=FY","BEST_FPERIOD_OVERRIDE=FY","FILING_STATUS=MR","FA_ADJUSTED=GAAP","Sort=A","Dates=H","DateFormat=P","Fill=—","Direction=H","UseDPDF=Y")/100</f>
        <v>0.11787499999999999</v>
      </c>
      <c r="DB145" s="15">
        <f>_xll.BDH($C145,"RETURN_COM_EQY","FY 2021","FY 2021","Currency=USD","Period=FY","BEST_FPERIOD_OVERRIDE=FY","FILING_STATUS=MR","FA_ADJUSTED=GAAP","Sort=A","Dates=H","DateFormat=P","Fill=—","Direction=H","UseDPDF=Y")/100</f>
        <v>0.15759499999999999</v>
      </c>
      <c r="DC145" s="25">
        <f>_xll.BDH(C145,"RETURN_COM_EQY","FY 2022","FY 2022","Currency=USD","Period=FY","BEST_FPERIOD_OVERRIDE=FY","FILING_STATUS=MR","FA_ADJUSTED=GAAP","Sort=A","Dates=H","DateFormat=P","Fill=—","Direction=H","UseDPDF=Y")</f>
        <v>11.5268</v>
      </c>
      <c r="DD145" s="15" t="e">
        <f ca="1">(_xll.BDP(C145,"BEST_ROE","best_fperiod_override=23Y"))/100</f>
        <v>#NAME?</v>
      </c>
      <c r="DF145" s="25" t="e">
        <f ca="1">(_xll.BDP($C145,"BEST_DIV_YLD","best_fperiod_override=19Y"))/100</f>
        <v>#NAME?</v>
      </c>
      <c r="DG145" s="25" t="e">
        <f ca="1">(_xll.BDP($C145,"BEST_DIV_YLD","best_fperiod_override=20Y"))/100</f>
        <v>#NAME?</v>
      </c>
      <c r="DH145" s="25" t="e">
        <f ca="1">(_xll.BDP($C145,"BEST_DIV_YLD","best_fperiod_override=21Y"))/100</f>
        <v>#NAME?</v>
      </c>
      <c r="DI145" s="25" t="e">
        <f ca="1">(_xll.BDP($C145,"BEST_DIV_YLD","best_fperiod_override=22Y"))/100</f>
        <v>#NAME?</v>
      </c>
      <c r="DJ145" s="25" t="e">
        <f ca="1">(_xll.BDP($C145,"BEST_DIV_YLD","best_fperiod_override=23Y"))/100</f>
        <v>#NAME?</v>
      </c>
      <c r="DL145" s="48" t="e" cm="1">
        <f t="array" aca="1" ref="DL145" ca="1">_xll.BDP($C145,$DL$12)/1000</f>
        <v>#NAME?</v>
      </c>
      <c r="DM145" s="48" t="e" cm="1">
        <f t="array" aca="1" ref="DM145" ca="1">_xll.BDP($C145,$DL$13)*1000</f>
        <v>#NAME?</v>
      </c>
      <c r="DN145" s="48" t="e">
        <f t="shared" ca="1" si="341"/>
        <v>#NAME?</v>
      </c>
      <c r="DO145" s="48" t="e" cm="1">
        <f t="array" aca="1" ref="DO145" ca="1">_xll.BDP($C145,$DL$15)*1000</f>
        <v>#NAME?</v>
      </c>
      <c r="DQ145" s="15" t="e" cm="1">
        <f t="array" aca="1" ref="DQ145" ca="1">_xll.BDP(C145,"WACC")</f>
        <v>#NAME?</v>
      </c>
      <c r="DR145" s="15" t="e" cm="1">
        <f t="array" aca="1" ref="DR145" ca="1">_xll.BDP(C145,"WACC_COST_EQUITY")</f>
        <v>#NAME?</v>
      </c>
      <c r="DS145" s="15" t="e" cm="1">
        <f t="array" aca="1" ref="DS145" ca="1">_xll.BDP(C145,"WACC_COST_EQUITY")</f>
        <v>#NAME?</v>
      </c>
      <c r="DU145" s="15" t="e" cm="1">
        <f t="array" aca="1" ref="DU145" ca="1">_xll.BDP(C145,"BEST_PE_RATIO")</f>
        <v>#NAME?</v>
      </c>
      <c r="DV145" s="15" t="e" cm="1">
        <f t="array" aca="1" ref="DV145" ca="1">_xll.BDP(C145,"FIVE_YR_AVG_PRICE_EARNINGS")</f>
        <v>#NAME?</v>
      </c>
      <c r="DW145" s="15" t="e" cm="1">
        <f t="array" aca="1" ref="DW145" ca="1">_xll.BDP(C145,"10_YEAR_MOVING_AVERAGE_PE")</f>
        <v>#NAME?</v>
      </c>
      <c r="DY145" s="15" t="e" cm="1">
        <f t="array" aca="1" ref="DY145" ca="1">_xll.BDP(C145,"BEST_CUR_EV_TO_EBITDA")</f>
        <v>#NAME?</v>
      </c>
      <c r="DZ145" s="15" t="e" cm="1">
        <f t="array" aca="1" ref="DZ145" ca="1">_xll.BDP(C145,"FIVE_YEAR_AVG_EV_TO_T12_EBITDA")</f>
        <v>#NAME?</v>
      </c>
      <c r="EB145" s="15" t="e" cm="1">
        <f t="array" aca="1" ref="EB145" ca="1">_xll.BDP(C145,"BEST_PX_BPS_RATIO")</f>
        <v>#NAME?</v>
      </c>
      <c r="EC145" s="15" t="e" cm="1">
        <f t="array" aca="1" ref="EC145" ca="1">_xll.BDP(C145,"FIVE_YEAR_AVG_PRICE_BOOK")</f>
        <v>#NAME?</v>
      </c>
      <c r="ED145" s="15" t="e" cm="1">
        <f t="array" aca="1" ref="ED145" ca="1">_xll.BDP(C145,"EV_TO_T12M_SALES")</f>
        <v>#NAME?</v>
      </c>
      <c r="EE145" s="15" t="e" cm="1">
        <f t="array" aca="1" ref="EE145" ca="1">_xll.BDP(C145,"AVERAGE_EV_TO_T12M_SALES")</f>
        <v>#NAME?</v>
      </c>
      <c r="EF145" s="15" t="e">
        <f ca="1">_xll.BDP(C145,"BEST_CURRENT_EV_BEST_SALES","best_fperiod_override=23Y")</f>
        <v>#NAME?</v>
      </c>
      <c r="EH145" s="15" t="e" cm="1">
        <f t="array" aca="1" ref="EH145" ca="1">_xll.BDP(C145,"CF_FREE_CASH_FLOW")</f>
        <v>#NAME?</v>
      </c>
      <c r="EI145" s="15" t="e" cm="1">
        <f t="array" aca="1" ref="EI145" ca="1">_xll.BDP(C145,"FREE_CASH_FLOW_YIELD")/100</f>
        <v>#NAME?</v>
      </c>
      <c r="EJ145" s="15" t="e" cm="1">
        <f t="array" aca="1" ref="EJ145" ca="1">_xll.BDP(C145,"TRAIL_12M_FREE_CASH_FLOW_PER_SH")</f>
        <v>#NAME?</v>
      </c>
      <c r="EL145" s="15" t="e" cm="1">
        <f t="array" aca="1" ref="EL145" ca="1">_xll.BDP(C145,"CF_CASH_FROM_OPER")</f>
        <v>#NAME?</v>
      </c>
      <c r="EM145" s="15" t="e" cm="1">
        <f t="array" aca="1" ref="EM145" ca="1">_xll.BDP(C145,"CF_CASH_FROM_INV_ACT")</f>
        <v>#NAME?</v>
      </c>
      <c r="EN145" s="15" t="e" cm="1">
        <f t="array" aca="1" ref="EN145" ca="1">_xll.BDP(C145,"CF_CASH_FROM_FNC_ACT")</f>
        <v>#NAME?</v>
      </c>
      <c r="EP145" s="15" t="e" cm="1">
        <f t="array" aca="1" ref="EP145" ca="1">_xll.BDP(C145,"TOT_ANALYST_REC")</f>
        <v>#NAME?</v>
      </c>
      <c r="EQ145" s="15" t="e" cm="1">
        <f t="array" aca="1" ref="EQ145" ca="1">_xll.BDP(C145,"TOT_BUY_REC")</f>
        <v>#NAME?</v>
      </c>
      <c r="ER145" s="15" t="e" cm="1">
        <f t="array" aca="1" ref="ER145" ca="1">_xll.BDP(C145,"TOT_HOLD_REC")</f>
        <v>#NAME?</v>
      </c>
      <c r="ES145" s="15" t="e" cm="1">
        <f t="array" aca="1" ref="ES145" ca="1">_xll.BDP(C145,"TOT_SELL_REC")</f>
        <v>#NAME?</v>
      </c>
      <c r="ET145" s="15" t="e" cm="1">
        <f t="array" aca="1" ref="ET145" ca="1">_xll.BDP(C145,"EQY_REC_CONS")</f>
        <v>#NAME?</v>
      </c>
      <c r="EV145" s="15" t="e" cm="1">
        <f t="array" aca="1" ref="EV145" ca="1">_xll.BDP(C145,"BEST_TARGET_HI")</f>
        <v>#NAME?</v>
      </c>
      <c r="EW145" s="15" t="e" cm="1">
        <f t="array" aca="1" ref="EW145" ca="1">_xll.BDP(C145,"BEST_TARGET_LO")</f>
        <v>#NAME?</v>
      </c>
      <c r="EX145" s="15" t="e" cm="1">
        <f t="array" aca="1" ref="EX145" ca="1">_xll.BDP(C145,"BEST_TARGET_MEDIAN")</f>
        <v>#NAME?</v>
      </c>
      <c r="EZ145" s="15" t="e" cm="1">
        <f t="array" aca="1" ref="EZ145" ca="1">_xll.BDP(C145,"BEST_TARGET_1WK_CHG")</f>
        <v>#NAME?</v>
      </c>
      <c r="FA145" s="15" t="e" cm="1">
        <f t="array" aca="1" ref="FA145" ca="1">_xll.BDP(C145,"BEST_TARGET_4WK_CHG")</f>
        <v>#NAME?</v>
      </c>
      <c r="FB145" s="15" t="e" cm="1">
        <f t="array" aca="1" ref="FB145" ca="1">_xll.BDP(C145,"BEST_TARGET_3MO_CHG")</f>
        <v>#NAME?</v>
      </c>
      <c r="FC145" s="15" t="e" cm="1">
        <f t="array" aca="1" ref="FC145" ca="1">_xll.BDP(C145,"BEST_TARGET_6MO_CHG")</f>
        <v>#NAME?</v>
      </c>
      <c r="FE145" s="15" t="e" cm="1">
        <f t="array" aca="1" ref="FE145" ca="1">_xll.BDP(C145,"ANNOUNCEMENT_DT")</f>
        <v>#NAME?</v>
      </c>
      <c r="FF145" s="15" t="e" cm="1">
        <f t="array" aca="1" ref="FF145" ca="1">_xll.BDP(C145,"EXPECTED_REPORT_DT")</f>
        <v>#NAME?</v>
      </c>
      <c r="FG145" s="15" t="e" cm="1">
        <f t="array" aca="1" ref="FG145" ca="1">_xll.BDP(C145,"EARNINGS_RELATED_IMPLIED_MOVE")</f>
        <v>#NAME?</v>
      </c>
      <c r="FI145" s="15" t="e" cm="1">
        <f t="array" aca="1" ref="FI145" ca="1">_xll.BDP(C145,"SALES_SURPRISE_LAST_QTR")</f>
        <v>#NAME?</v>
      </c>
      <c r="FJ145" s="15" t="e" cm="1">
        <f t="array" aca="1" ref="FJ145" ca="1">_xll.BDP(C145,"EPS_SURPRISE_LAST_QTR")</f>
        <v>#NAME?</v>
      </c>
      <c r="FL145" s="15" t="e">
        <f ca="1">(_xll.BDP(C145,"VOLUME_AVG_5D"))/1000</f>
        <v>#NAME?</v>
      </c>
      <c r="FM145" s="15" t="e">
        <f ca="1">(_xll.BDP(C145,"VOLUME_AVG_3M"))/1000</f>
        <v>#NAME?</v>
      </c>
      <c r="FN145" s="15" t="e">
        <f ca="1">(_xll.BDP(C145,"VOLUME_AVG_6M"))/1000</f>
        <v>#NAME?</v>
      </c>
      <c r="FP145" s="15" t="e" cm="1">
        <f t="array" aca="1" ref="FP145" ca="1">_xll.BDP(C145,"CIE_DES")</f>
        <v>#NAME?</v>
      </c>
      <c r="FQ145" s="15" t="s">
        <v>970</v>
      </c>
      <c r="FS145" s="15" t="e" cm="1">
        <f t="array" aca="1" ref="FS145" ca="1">_xll.BDP(C145,"HIGH_52WEEK")</f>
        <v>#NAME?</v>
      </c>
      <c r="FT145" s="15" t="e" cm="1">
        <f t="array" aca="1" ref="FT145" ca="1">_xll.BDP(C145,"LOW_52WEEK")</f>
        <v>#NAME?</v>
      </c>
      <c r="FV145" s="15" t="e" cm="1">
        <f t="array" aca="1" ref="FV145" ca="1">_xll.BDP(C145,"CHG_PCT_WTD")</f>
        <v>#NAME?</v>
      </c>
      <c r="FW145" s="15" t="e" cm="1">
        <f t="array" aca="1" ref="FW145" ca="1">_xll.BDP(C145,"CHG_PCT_MTD")</f>
        <v>#NAME?</v>
      </c>
      <c r="FX145" s="15" t="e" cm="1">
        <f t="array" aca="1" ref="FX145" ca="1">_xll.BDP(C145,"CHG_PCT_YTD")</f>
        <v>#NAME?</v>
      </c>
      <c r="FY145" s="15" t="e" cm="1">
        <f t="array" aca="1" ref="FY145" ca="1">_xll.BDP(C145,"CHG_PCT_1YR")</f>
        <v>#NAME?</v>
      </c>
      <c r="GA145" s="15" t="e">
        <f ca="1">_xll.BDP($C145,"BEST_NET_DEBT","best_fperiod_override=19Y")</f>
        <v>#NAME?</v>
      </c>
      <c r="GB145" s="15" t="e">
        <f ca="1">_xll.BDP($C145,"BEST_NET_DEBT","best_fperiod_override=20Y")</f>
        <v>#NAME?</v>
      </c>
      <c r="GC145" s="15" t="e">
        <f ca="1">_xll.BDP($C145,"BEST_NET_DEBT","best_fperiod_override=21Y")</f>
        <v>#NAME?</v>
      </c>
      <c r="GD145" s="15" t="e">
        <f ca="1">_xll.BDP($C145,"BEST_NET_DEBT","best_fperiod_override=22Y")</f>
        <v>#NAME?</v>
      </c>
      <c r="GE145" s="15" t="e">
        <f ca="1">_xll.BDP($C145,"BEST_NET_DEBT","best_fperiod_override=23Y")</f>
        <v>#NAME?</v>
      </c>
      <c r="GG145" s="15" t="e">
        <f t="shared" ca="1" si="342"/>
        <v>#NAME?</v>
      </c>
      <c r="GH145" s="15" t="e">
        <f t="shared" ca="1" si="343"/>
        <v>#NAME?</v>
      </c>
      <c r="GI145" s="15" t="e">
        <f t="shared" ca="1" si="344"/>
        <v>#NAME?</v>
      </c>
      <c r="GJ145" s="15" t="e">
        <f t="shared" ca="1" si="345"/>
        <v>#NAME?</v>
      </c>
      <c r="GK145" s="15" t="e">
        <f t="shared" ca="1" si="346"/>
        <v>#NAME?</v>
      </c>
      <c r="GM145" s="15" t="e" cm="1">
        <f t="array" aca="1" ref="GM145" ca="1">_xll.BDP(C145,"NET_DEBT_TO_EBITDA")</f>
        <v>#NAME?</v>
      </c>
      <c r="GN145" s="15" t="e" cm="1">
        <f t="array" aca="1" ref="GN145" ca="1">_xll.BDP(C145,"EBIT_TO_INT_EXP")</f>
        <v>#NAME?</v>
      </c>
      <c r="GO145" s="15" t="e" cm="1">
        <f t="array" aca="1" ref="GO145" ca="1">_xll.BDP(C145,"TOT_DEBT_TO_TOT_EQY")</f>
        <v>#NAME?</v>
      </c>
      <c r="GP145" s="15" t="e" cm="1">
        <f t="array" aca="1" ref="GP145" ca="1">_xll.BDP(C145,"TOT_DEBT_TO_TOT_ASSET")</f>
        <v>#NAME?</v>
      </c>
      <c r="GQ145" s="15" t="e" cm="1">
        <f t="array" aca="1" ref="GQ145" ca="1">_xll.BDP(C145,"ALTMAN_Z_SCORE")</f>
        <v>#NAME?</v>
      </c>
      <c r="GR145" s="15" t="e" cm="1">
        <f t="array" aca="1" ref="GR145" ca="1">_xll.BDP(C145,"CASH_%_CURRENT_MARKET_CAP")</f>
        <v>#NAME?</v>
      </c>
      <c r="GS145" s="15" t="e" cm="1">
        <f t="array" aca="1" ref="GS145" ca="1">_xll.BDP(C145,"CASH_TO_TOT_ASSET")</f>
        <v>#NAME?</v>
      </c>
      <c r="GU145" s="15" t="e" cm="1">
        <f t="array" aca="1" ref="GU145" ca="1">_xll.BDP(C145,"BOARD_SIZE")</f>
        <v>#NAME?</v>
      </c>
      <c r="GV145" s="15" t="e" cm="1">
        <f t="array" aca="1" ref="GV145" ca="1">_xll.BDP(C145,"PCT_INDEPENDENT_DIRECTORS")</f>
        <v>#NAME?</v>
      </c>
      <c r="GW145" s="15" t="e" cm="1">
        <f t="array" aca="1" ref="GW145" ca="1">_xll.BDP(C145,"BOARD_MEETING_ATTENDANCE_PCT")</f>
        <v>#NAME?</v>
      </c>
      <c r="GX145" s="15" t="e" cm="1">
        <f t="array" aca="1" ref="GX145" ca="1">_xll.BDP(C145,"BOARD_MEETINGS_PER_YR")</f>
        <v>#NAME?</v>
      </c>
      <c r="GY145" s="15" t="e" cm="1">
        <f t="array" aca="1" ref="GY145" ca="1">_xll.BDP(C145,"NUMBER_OF_WOMEN_ON_BOARD")</f>
        <v>#NAME?</v>
      </c>
      <c r="GZ145" s="15" t="e" cm="1">
        <f t="array" aca="1" ref="GZ145" ca="1">_xll.BDP(C145,"BOARD_AVERAGE_TENURE")</f>
        <v>#NAME?</v>
      </c>
      <c r="HA145" s="15" t="e" cm="1">
        <f t="array" aca="1" ref="HA145" ca="1">_xll.BDP(C145,"BOARD_AVERAGE_AGE")</f>
        <v>#NAME?</v>
      </c>
      <c r="HC145" s="15" t="e" cm="1">
        <f t="array" aca="1" ref="HC145" ca="1">_xll.BDP(C145,"TOT_COMP_AW_TO_CEO_&amp;_EQUIV")</f>
        <v>#NAME?</v>
      </c>
      <c r="HD145" s="15" t="e" cm="1">
        <f t="array" aca="1" ref="HD145" ca="1">_xll.BDP(C145,"TOT_COMPENSATION_AW_TO_EXECS")</f>
        <v>#NAME?</v>
      </c>
      <c r="HE145" s="15" t="e" cm="1">
        <f t="array" aca="1" ref="HE145" ca="1">_xll.BDP(C145,"CF_STOCK_BASED_COMPENSATION")</f>
        <v>#NAME?</v>
      </c>
      <c r="HF145" s="15" t="e" cm="1">
        <f t="array" aca="1" ref="HF145" ca="1">_xll.BDP(C145,"AVERAGE_BOD_TOTAL_COMPENSATION")</f>
        <v>#NAME?</v>
      </c>
      <c r="HH145" s="15" t="e" cm="1">
        <f t="array" aca="1" ref="HH145" ca="1">_xll.BDP(C145,"ISS_QUALITYSCORE")</f>
        <v>#NAME?</v>
      </c>
      <c r="HK145" s="15" t="e" cm="1">
        <f t="array" aca="1" ref="HK145" ca="1">_xll.BDP(C145,"EQY_SH_OUT")</f>
        <v>#NAME?</v>
      </c>
      <c r="HL145" s="15" t="e">
        <f t="shared" ca="1" si="347"/>
        <v>#NAME?</v>
      </c>
      <c r="HN145" s="15">
        <v>8.5</v>
      </c>
      <c r="HO145" s="15">
        <v>2</v>
      </c>
      <c r="HP145" s="39" t="e">
        <f t="shared" ca="1" si="348"/>
        <v>#NAME?</v>
      </c>
      <c r="HQ145" s="15" t="e">
        <f t="shared" ca="1" si="349"/>
        <v>#NAME?</v>
      </c>
      <c r="HS145" s="15" t="e">
        <f t="shared" ca="1" si="370"/>
        <v>#NAME?</v>
      </c>
      <c r="HU145" s="15" t="e">
        <f t="shared" ca="1" si="350"/>
        <v>#NAME?</v>
      </c>
      <c r="HW145" s="15" t="e">
        <f t="shared" ca="1" si="371"/>
        <v>#NAME?</v>
      </c>
      <c r="HY145" s="39" t="e">
        <f t="shared" ca="1" si="351"/>
        <v>#NAME?</v>
      </c>
      <c r="IA145" s="15" t="e">
        <f t="shared" ca="1" si="352"/>
        <v>#NAME?</v>
      </c>
      <c r="IB145" s="15" t="e">
        <f t="shared" ca="1" si="353"/>
        <v>#NAME?</v>
      </c>
      <c r="IC145" s="15" t="e">
        <f t="shared" ca="1" si="354"/>
        <v>#NAME?</v>
      </c>
      <c r="ID145" s="15" t="e">
        <f t="shared" ca="1" si="355"/>
        <v>#NAME?</v>
      </c>
      <c r="IE145" s="39" t="e">
        <f t="shared" ca="1" si="356"/>
        <v>#NAME?</v>
      </c>
      <c r="IF145" s="39">
        <f t="shared" si="357"/>
        <v>19.418066056773586</v>
      </c>
      <c r="IG145" s="39" t="e">
        <f t="shared" ca="1" si="358"/>
        <v>#NAME?</v>
      </c>
      <c r="II145" s="15">
        <f t="shared" si="372"/>
        <v>126</v>
      </c>
    </row>
    <row r="146" spans="1:243">
      <c r="A146" s="15">
        <f t="shared" si="373"/>
        <v>126</v>
      </c>
      <c r="B146" s="15" t="s">
        <v>256</v>
      </c>
      <c r="C146" s="15" t="s">
        <v>609</v>
      </c>
      <c r="D146" s="15" t="s">
        <v>255</v>
      </c>
      <c r="E146" s="15" t="str">
        <f t="shared" si="306"/>
        <v>INTU34</v>
      </c>
      <c r="F146" s="15">
        <f t="shared" si="307"/>
        <v>126</v>
      </c>
      <c r="G146" s="15" t="str">
        <f t="shared" si="308"/>
        <v>Intuit Inc</v>
      </c>
      <c r="H146" s="24">
        <v>4.4676799999999999E-3</v>
      </c>
      <c r="I146" s="15" t="e" cm="1">
        <f t="array" aca="1" ref="I146" ca="1">_xll.BDP(C146,"GICS_SECTOR_NAME")</f>
        <v>#NAME?</v>
      </c>
      <c r="J146" s="15" t="e">
        <f t="shared" ca="1" si="309"/>
        <v>#NAME?</v>
      </c>
      <c r="K146" s="46" t="e" cm="1">
        <f t="array" aca="1" ref="K146" ca="1">_xll.BDP(C146,"BEST_PE_RATIO")</f>
        <v>#NAME?</v>
      </c>
      <c r="L146" s="46" t="e" cm="1">
        <f t="array" aca="1" ref="L146" ca="1">_xll.BDP(C146,"px_last")</f>
        <v>#NAME?</v>
      </c>
      <c r="M146" s="15" t="e" cm="1">
        <f t="array" aca="1" ref="M146" ca="1">_xll.BDP(C146,"COUNTRY_FULL_NAME")</f>
        <v>#NAME?</v>
      </c>
      <c r="N146" s="15" t="e" cm="1">
        <f t="array" aca="1" ref="N146" ca="1">_xll.BDP(C146,"px_last")</f>
        <v>#NAME?</v>
      </c>
      <c r="O146" s="15" t="e" cm="1">
        <f t="array" aca="1" ref="O146" ca="1">_xll.BDP(C146,"CRNCY")</f>
        <v>#NAME?</v>
      </c>
      <c r="Q146" s="15" t="e" cm="1">
        <f t="array" aca="1" ref="Q146" ca="1">_xll.BDP(C146,"GICS_SECTOR_NAME")</f>
        <v>#NAME?</v>
      </c>
      <c r="R146" s="15" t="e" cm="1">
        <f t="array" aca="1" ref="R146" ca="1">_xll.BDP(C146,"GICS_INDUSTRY_NAME")</f>
        <v>#NAME?</v>
      </c>
      <c r="S146" s="15" t="e" cm="1">
        <f t="array" aca="1" ref="S146" ca="1">_xll.BDP(C146,"GICS_INDUSTRY_GROUP_NAME")</f>
        <v>#NAME?</v>
      </c>
      <c r="T146" s="15" t="e" cm="1">
        <f t="array" aca="1" ref="T146" ca="1">_xll.BDP(C146,"GICS_SUB_INDUSTRY_NAME")</f>
        <v>#NAME?</v>
      </c>
      <c r="U146" s="15" t="s">
        <v>1521</v>
      </c>
      <c r="V146" s="15">
        <f>_xll.BDH(C146,"SALES_REV_TURN","FY 2009","FY 2009","Currency=USD","Period=FY","BEST_FPERIOD_OVERRIDE=FY","FILING_STATUS=MR","SCALING_FORMAT=MLN","FA_ADJUSTED=Adjusted","Sort=A","Dates=H","DateFormat=P","Fill=—","Direction=H","UseDPDF=Y")</f>
        <v>3182.5369999999998</v>
      </c>
      <c r="W146" s="15">
        <f>_xll.BDH(C146,"SALES_REV_TURN","FY 2019","FY 2019","Currency=USD","Period=FY","BEST_FPERIOD_OVERRIDE=FY","FILING_STATUS=MR","SCALING_FORMAT=MLN","FA_ADJUSTED=Adjusted","Sort=A","Dates=H","DateFormat=P","Fill=—","Direction=H","UseDPDF=Y")</f>
        <v>6784</v>
      </c>
      <c r="X146" s="15">
        <f>_xll.BDH(C146,"SALES_REV_TURN","FY 2020","FY 2020","Currency=USD","Period=FY","BEST_FPERIOD_OVERRIDE=FY","FILING_STATUS=MR","SCALING_FORMAT=MLN","FA_ADJUSTED=Adjusted","Sort=A","Dates=H","DateFormat=P","Fill=—","Direction=H","UseDPDF=Y")</f>
        <v>7679</v>
      </c>
      <c r="Y146" s="15">
        <f>_xll.BDH(C146,"SALES_REV_TURN","FY 2021","FY 2021","Currency=USD","Period=FY","BEST_FPERIOD_OVERRIDE=FY","FILING_STATUS=MR","SCALING_FORMAT=MLN","FA_ADJUSTED=Adjusted","Sort=A","Dates=H","DateFormat=P","Fill=—","Direction=H","UseDPDF=Y")</f>
        <v>9633</v>
      </c>
      <c r="Z146" s="15">
        <f>_xll.BDH(C146,"SALES_REV_TURN","FY 2022","FY 2022","Currency=USD","Period=FY","BEST_FPERIOD_OVERRIDE=FY","FILING_STATUS=MR","SCALING_FORMAT=MLN","FA_ADJUSTED=Adjusted","Sort=A","Dates=H","DateFormat=P","Fill=—","Direction=H","UseDPDF=Y")</f>
        <v>12726</v>
      </c>
      <c r="AA146" s="15" t="e">
        <f ca="1">+_xll.BDP($C146,AA$15,"BEST_FPERIOD_OVERRIDE="&amp;AA$16)</f>
        <v>#NAME?</v>
      </c>
      <c r="AB146" s="15" t="e">
        <f ca="1">+_xll.BDP($C146,AB$15,"BEST_FPERIOD_OVERRIDE="&amp;AB$16)</f>
        <v>#NAME?</v>
      </c>
      <c r="AC146" s="15" t="e">
        <f ca="1">+_xll.BDP($C146,AC$15,"BEST_FPERIOD_OVERRIDE="&amp;AC$16)</f>
        <v>#NAME?</v>
      </c>
      <c r="AD146" s="15" t="e">
        <f ca="1">+_xll.BDP($C146,AD$15,"BEST_FPERIOD_OVERRIDE="&amp;AD$16)</f>
        <v>#NAME?</v>
      </c>
      <c r="AF146" s="25">
        <f t="shared" si="310"/>
        <v>0.13192806603773577</v>
      </c>
      <c r="AG146" s="25">
        <f t="shared" si="311"/>
        <v>0.25446021617398107</v>
      </c>
      <c r="AH146" s="25">
        <f t="shared" si="312"/>
        <v>0.32108377452507009</v>
      </c>
      <c r="AI146" s="25" t="e">
        <f t="shared" ca="1" si="313"/>
        <v>#NAME?</v>
      </c>
      <c r="AJ146" s="25" t="e">
        <f t="shared" ca="1" si="314"/>
        <v>#NAME?</v>
      </c>
      <c r="AK146" s="25" t="e">
        <f t="shared" ca="1" si="315"/>
        <v>#NAME?</v>
      </c>
      <c r="AL146" s="25" t="e">
        <f t="shared" ca="1" si="359"/>
        <v>#NAME?</v>
      </c>
      <c r="AM146" s="25" t="e">
        <f t="shared" ca="1" si="316"/>
        <v>#NAME?</v>
      </c>
      <c r="AN146" s="25">
        <f t="shared" si="317"/>
        <v>7.8626877085723912E-2</v>
      </c>
      <c r="AP146" s="15">
        <f>_xll.BDH(C146,"EBITDA","FY 2009","FY 2009","Currency=USD","Period=FY","BEST_FPERIOD_OVERRIDE=FY","FILING_STATUS=MR","SCALING_FORMAT=MLN","FA_ADJUSTED=Adjusted","Sort=A","Dates=H","DateFormat=P","Fill=—","Direction=H","UseDPDF=Y")</f>
        <v>1009.182</v>
      </c>
      <c r="AQ146" s="15">
        <f>_xll.BDH(C146,"EBITDA","FY 2019","FY 2019","Currency=USD","Period=FY","BEST_FPERIOD_OVERRIDE=FY","FILING_STATUS=MR","SCALING_FORMAT=MLN","FA_ADJUSTED=Adjusted","Sort=A","Dates=H","DateFormat=P","Fill=—","Direction=H","UseDPDF=Y")</f>
        <v>2079</v>
      </c>
      <c r="AR146" s="15">
        <f>_xll.BDH(C146,"EBITDA","FY 2020","FY 2020","Currency=USD","Period=FY","BEST_FPERIOD_OVERRIDE=FY","FILING_STATUS=MR","SCALING_FORMAT=MLN","FA_ADJUSTED=Adjusted","Sort=A","Dates=H","DateFormat=P","Fill=—","Direction=H","UseDPDF=Y")</f>
        <v>2470</v>
      </c>
      <c r="AS146" s="15">
        <f>_xll.BDH(C146,"EBITDA","FY 2021","FY 2021","Currency=USD","Period=FY","BEST_FPERIOD_OVERRIDE=FY","FILING_STATUS=MR","SCALING_FORMAT=MLN","FA_ADJUSTED=Adjusted","Sort=A","Dates=H","DateFormat=P","Fill=—","Direction=H","UseDPDF=Y")</f>
        <v>2863</v>
      </c>
      <c r="AT146" s="15">
        <f>_xll.BDH(C146,"EBITDA","FY 2022","FY 2022","Currency=USD","Period=FY","BEST_FPERIOD_OVERRIDE=FY","FILING_STATUS=MR","SCALING_FORMAT=MLN","FA_ADJUSTED=Adjusted","Sort=A","Dates=H","DateFormat=P","Fill=—","Direction=H","UseDPDF=Y")</f>
        <v>3474</v>
      </c>
      <c r="AU146" s="15" t="e">
        <f ca="1">+_xll.BDP($C146,AU$15,"BEST_FPERIOD_OVERRIDE="&amp;AU$16)</f>
        <v>#NAME?</v>
      </c>
      <c r="AV146" s="15" t="e">
        <f ca="1">+_xll.BDP($C146,AV$15,"BEST_FPERIOD_OVERRIDE="&amp;AV$16)</f>
        <v>#NAME?</v>
      </c>
      <c r="AW146" s="15" t="e">
        <f ca="1">+_xll.BDP($C146,AW$15,"BEST_FPERIOD_OVERRIDE="&amp;AW$16)</f>
        <v>#NAME?</v>
      </c>
      <c r="AX146" s="15" t="e">
        <f ca="1">+_xll.BDP($C146,AX$15,"BEST_FPERIOD_OVERRIDE="&amp;AX$16)</f>
        <v>#NAME?</v>
      </c>
      <c r="AZ146" s="25">
        <f t="shared" si="318"/>
        <v>0.18807118807118806</v>
      </c>
      <c r="BA146" s="25">
        <f t="shared" si="319"/>
        <v>0.1591093117408906</v>
      </c>
      <c r="BB146" s="25">
        <f t="shared" si="320"/>
        <v>0.21341250436604953</v>
      </c>
      <c r="BC146" s="25" t="e">
        <f t="shared" ca="1" si="321"/>
        <v>#NAME?</v>
      </c>
      <c r="BD146" s="25" t="e">
        <f t="shared" ca="1" si="322"/>
        <v>#NAME?</v>
      </c>
      <c r="BE146" s="25" t="e">
        <f t="shared" ca="1" si="323"/>
        <v>#NAME?</v>
      </c>
      <c r="BF146" s="25" t="e">
        <f t="shared" ca="1" si="360"/>
        <v>#NAME?</v>
      </c>
      <c r="BG146" s="25" t="e">
        <f t="shared" ca="1" si="324"/>
        <v>#NAME?</v>
      </c>
      <c r="BH146" s="25">
        <f t="shared" si="325"/>
        <v>7.4950582457472992E-2</v>
      </c>
      <c r="BJ146" s="25">
        <f t="shared" si="326"/>
        <v>0.30645636792452829</v>
      </c>
      <c r="BK146" s="25">
        <f t="shared" si="327"/>
        <v>0.32165646568563616</v>
      </c>
      <c r="BL146" s="25">
        <f t="shared" si="328"/>
        <v>0.29720751583099764</v>
      </c>
      <c r="BM146" s="25">
        <f t="shared" si="329"/>
        <v>0.27298444130127297</v>
      </c>
      <c r="BN146" s="25" t="e">
        <f t="shared" ca="1" si="330"/>
        <v>#NAME?</v>
      </c>
      <c r="BO146" s="25" t="e">
        <f t="shared" ca="1" si="331"/>
        <v>#NAME?</v>
      </c>
      <c r="BP146" s="25" t="e">
        <f t="shared" ca="1" si="331"/>
        <v>#NAME?</v>
      </c>
      <c r="BQ146" s="25" t="e">
        <f t="shared" ca="1" si="332"/>
        <v>#NAME?</v>
      </c>
      <c r="BR146" s="15">
        <f>_xll.BDH(C146,"EARN_FOR_COMMON","FY 2009","FY 2009","Currency=USD","Period=FY","BEST_FPERIOD_OVERRIDE=FY","FILING_STATUS=MR","SCALING_FORMAT=MLN","FA_ADJUSTED=Adjusted","Sort=A","Dates=H","DateFormat=P","Fill=—","Direction=H","UseDPDF=Y")</f>
        <v>478.4316</v>
      </c>
      <c r="BS146" s="15">
        <f>_xll.BDH(C146,"EARN_FOR_COMMON","FY 2019","FY 2019","Currency=USD","Period=FY","BEST_FPERIOD_OVERRIDE=FY","FILING_STATUS=MR","SCALING_FORMAT=MLN","FA_ADJUSTED=Adjusted","Sort=A","Dates=H","DateFormat=P","Fill=—","Direction=H","UseDPDF=Y")</f>
        <v>1562.28</v>
      </c>
      <c r="BT146" s="15">
        <f>_xll.BDH(C146,"EARN_FOR_COMMON","FY 2020","FY 2020","Currency=USD","Period=FY","BEST_FPERIOD_OVERRIDE=FY","FILING_STATUS=MR","SCALING_FORMAT=MLN","FA_ADJUSTED=Adjusted","Sort=A","Dates=H","DateFormat=P","Fill=—","Direction=H","UseDPDF=Y")</f>
        <v>1843.0342000000001</v>
      </c>
      <c r="BU146" s="15">
        <f>_xll.BDH(C146,"EARN_FOR_COMMON","FY 2021","FY 2021","Currency=USD","Period=FY","BEST_FPERIOD_OVERRIDE=FY","FILING_STATUS=MR","SCALING_FORMAT=MLN","FA_ADJUSTED=Adjusted","Sort=A","Dates=H","DateFormat=P","Fill=—","Direction=H","UseDPDF=Y")</f>
        <v>2062</v>
      </c>
      <c r="BV146" s="15">
        <f>_xll.BDH(C146,"EARN_FOR_COMMON","FY 2022","FY 2022","Currency=USD","Period=FY","BEST_FPERIOD_OVERRIDE=FY","FILING_STATUS=MR","SCALING_FORMAT=MLN","FA_ADJUSTED=Adjusted","Sort=A","Dates=H","DateFormat=P","Fill=—","Direction=H","UseDPDF=Y")</f>
        <v>2079.7898</v>
      </c>
      <c r="BW146" s="15" t="e">
        <f ca="1">+_xll.BDP($C146,BW$15,"BEST_FPERIOD_OVERRIDE="&amp;BW$16)</f>
        <v>#NAME?</v>
      </c>
      <c r="BX146" s="15" t="e">
        <f ca="1">+_xll.BDP($C146,BX$15,"BEST_FPERIOD_OVERRIDE="&amp;BX$16)</f>
        <v>#NAME?</v>
      </c>
      <c r="BY146" s="15" t="e">
        <f ca="1">+_xll.BDP($C146,BY$15,"BEST_FPERIOD_OVERRIDE="&amp;BY$16)</f>
        <v>#NAME?</v>
      </c>
      <c r="BZ146" s="15" t="e">
        <f ca="1">+_xll.BDP($C146,BZ$15,"BEST_FPERIOD_OVERRIDE="&amp;BZ$16)</f>
        <v>#NAME?</v>
      </c>
      <c r="CB146" s="25">
        <f t="shared" si="333"/>
        <v>0.17970799088511669</v>
      </c>
      <c r="CC146" s="25">
        <f t="shared" si="334"/>
        <v>0.11880723645822733</v>
      </c>
      <c r="CD146" s="25">
        <f t="shared" si="335"/>
        <v>8.6274490785644975E-3</v>
      </c>
      <c r="CE146" s="25" t="e">
        <f t="shared" ca="1" si="336"/>
        <v>#NAME?</v>
      </c>
      <c r="CF146" s="25" t="e">
        <f t="shared" ca="1" si="337"/>
        <v>#NAME?</v>
      </c>
      <c r="CG146" s="25" t="e">
        <f t="shared" ca="1" si="338"/>
        <v>#NAME?</v>
      </c>
      <c r="CH146" s="25" t="e">
        <f t="shared" ca="1" si="361"/>
        <v>#NAME?</v>
      </c>
      <c r="CI146" s="25" t="e">
        <f t="shared" ca="1" si="339"/>
        <v>#NAME?</v>
      </c>
      <c r="CJ146" s="25">
        <f t="shared" si="340"/>
        <v>0.1256254444249536</v>
      </c>
      <c r="CM146" s="25">
        <f t="shared" si="362"/>
        <v>0.23028891509433963</v>
      </c>
      <c r="CN146" s="25">
        <f t="shared" si="363"/>
        <v>0.24000966271649954</v>
      </c>
      <c r="CO146" s="25">
        <f t="shared" si="364"/>
        <v>0.21405584968338004</v>
      </c>
      <c r="CP146" s="25">
        <f t="shared" si="365"/>
        <v>0.16342839855414112</v>
      </c>
      <c r="CQ146" s="25" t="e">
        <f t="shared" ca="1" si="366"/>
        <v>#NAME?</v>
      </c>
      <c r="CR146" s="25" t="e">
        <f t="shared" ca="1" si="367"/>
        <v>#NAME?</v>
      </c>
      <c r="CS146" s="25" t="e">
        <f t="shared" ca="1" si="368"/>
        <v>#NAME?</v>
      </c>
      <c r="CT146" s="15" t="e">
        <f t="shared" ca="1" si="369"/>
        <v>#NAME?</v>
      </c>
      <c r="CU146" s="25">
        <f>_xll.BDH($C146,"RETURN_ON_INV_CAPITAL","FY 2019","FY 2019","Currency=USD","Period=FY","BEST_FPERIOD_OVERRIDE=FY","FILING_STATUS=MR","FA_ADJUSTED=GAAP","Sort=A","Dates=H","DateFormat=P","Fill=—","Direction=H","UseDPDF=Y")/100</f>
        <v>0.41011500000000001</v>
      </c>
      <c r="CV146" s="25">
        <f>_xll.BDH($C146,"RETURN_ON_INV_CAPITAL","FY 2020","FY 2020","Currency=USD","Period=FY","BEST_FPERIOD_OVERRIDE=FY","FILING_STATUS=MR","FA_ADJUSTED=GAAP","Sort=A","Dates=H","DateFormat=P","Fill=—","Direction=H","UseDPDF=Y")/100</f>
        <v>0.27992</v>
      </c>
      <c r="CW146" s="25">
        <f>_xll.BDH($C146,"RETURN_ON_INV_CAPITAL","FY 2021","FY 2021","Currency=USD","Period=FY","BEST_FPERIOD_OVERRIDE=FY","FILING_STATUS=MR","FA_ADJUSTED=GAAP","Sort=A","Dates=H","DateFormat=P","Fill=—","Direction=H","UseDPDF=Y")/100</f>
        <v>0.187115</v>
      </c>
      <c r="CX146" s="25">
        <f>_xll.BDH(C146,"RETURN_COM_EQY","FY 2022","FY 2022","Currency=USD","Period=FY","BEST_FPERIOD_OVERRIDE=FY","FILING_STATUS=MR","FA_ADJUSTED=GAAP","Sort=A","Dates=H","DateFormat=P","Fill=—","Direction=H","UseDPDF=Y")/100</f>
        <v>0.157051</v>
      </c>
      <c r="CZ146" s="15">
        <f>_xll.BDH($C146,"RETURN_COM_EQY","FY 2019","FY 2019","Currency=USD","Period=FY","BEST_FPERIOD_OVERRIDE=FY","FILING_STATUS=MR","FA_ADJUSTED=GAAP","Sort=A","Dates=H","DateFormat=P","Fill=—","Direction=H","UseDPDF=Y")/100</f>
        <v>0.47433399999999998</v>
      </c>
      <c r="DA146" s="15">
        <f>_xll.BDH($C146,"RETURN_COM_EQY","FY 2020","FY 2020","Currency=USD","Period=FY","BEST_FPERIOD_OVERRIDE=FY","FILING_STATUS=MR","FA_ADJUSTED=GAAP","Sort=A","Dates=H","DateFormat=P","Fill=—","Direction=H","UseDPDF=Y")/100</f>
        <v>0.41242199999999996</v>
      </c>
      <c r="DB146" s="15">
        <f>_xll.BDH($C146,"RETURN_COM_EQY","FY 2021","FY 2021","Currency=USD","Period=FY","BEST_FPERIOD_OVERRIDE=FY","FILING_STATUS=MR","FA_ADJUSTED=GAAP","Sort=A","Dates=H","DateFormat=P","Fill=—","Direction=H","UseDPDF=Y")/100</f>
        <v>0.27539200000000003</v>
      </c>
      <c r="DC146" s="25">
        <f>_xll.BDH(C146,"RETURN_COM_EQY","FY 2022","FY 2022","Currency=USD","Period=FY","BEST_FPERIOD_OVERRIDE=FY","FILING_STATUS=MR","FA_ADJUSTED=GAAP","Sort=A","Dates=H","DateFormat=P","Fill=—","Direction=H","UseDPDF=Y")</f>
        <v>15.7051</v>
      </c>
      <c r="DD146" s="15" t="e">
        <f ca="1">(_xll.BDP(C146,"BEST_ROE","best_fperiod_override=23Y"))/100</f>
        <v>#NAME?</v>
      </c>
      <c r="DF146" s="25" t="e">
        <f ca="1">(_xll.BDP($C146,"BEST_DIV_YLD","best_fperiod_override=19Y"))/100</f>
        <v>#NAME?</v>
      </c>
      <c r="DG146" s="25" t="e">
        <f ca="1">(_xll.BDP($C146,"BEST_DIV_YLD","best_fperiod_override=20Y"))/100</f>
        <v>#NAME?</v>
      </c>
      <c r="DH146" s="25" t="e">
        <f ca="1">(_xll.BDP($C146,"BEST_DIV_YLD","best_fperiod_override=21Y"))/100</f>
        <v>#NAME?</v>
      </c>
      <c r="DI146" s="25" t="e">
        <f ca="1">(_xll.BDP($C146,"BEST_DIV_YLD","best_fperiod_override=22Y"))/100</f>
        <v>#NAME?</v>
      </c>
      <c r="DJ146" s="25" t="e">
        <f ca="1">(_xll.BDP($C146,"BEST_DIV_YLD","best_fperiod_override=23Y"))/100</f>
        <v>#NAME?</v>
      </c>
      <c r="DL146" s="48" t="e" cm="1">
        <f t="array" aca="1" ref="DL146" ca="1">_xll.BDP($C146,$DL$12)/1000</f>
        <v>#NAME?</v>
      </c>
      <c r="DM146" s="48" t="e" cm="1">
        <f t="array" aca="1" ref="DM146" ca="1">_xll.BDP($C146,$DL$13)*1000</f>
        <v>#NAME?</v>
      </c>
      <c r="DN146" s="48" t="e">
        <f t="shared" ca="1" si="341"/>
        <v>#NAME?</v>
      </c>
      <c r="DO146" s="48" t="e" cm="1">
        <f t="array" aca="1" ref="DO146" ca="1">_xll.BDP($C146,$DL$15)*1000</f>
        <v>#NAME?</v>
      </c>
      <c r="DQ146" s="15" t="e" cm="1">
        <f t="array" aca="1" ref="DQ146" ca="1">_xll.BDP(C146,"WACC")</f>
        <v>#NAME?</v>
      </c>
      <c r="DR146" s="15" t="e" cm="1">
        <f t="array" aca="1" ref="DR146" ca="1">_xll.BDP(C146,"WACC_COST_EQUITY")</f>
        <v>#NAME?</v>
      </c>
      <c r="DS146" s="15" t="e" cm="1">
        <f t="array" aca="1" ref="DS146" ca="1">_xll.BDP(C146,"WACC_COST_EQUITY")</f>
        <v>#NAME?</v>
      </c>
      <c r="DU146" s="15" t="e" cm="1">
        <f t="array" aca="1" ref="DU146" ca="1">_xll.BDP(C146,"BEST_PE_RATIO")</f>
        <v>#NAME?</v>
      </c>
      <c r="DV146" s="15" t="e" cm="1">
        <f t="array" aca="1" ref="DV146" ca="1">_xll.BDP(C146,"FIVE_YR_AVG_PRICE_EARNINGS")</f>
        <v>#NAME?</v>
      </c>
      <c r="DW146" s="15" t="e" cm="1">
        <f t="array" aca="1" ref="DW146" ca="1">_xll.BDP(C146,"10_YEAR_MOVING_AVERAGE_PE")</f>
        <v>#NAME?</v>
      </c>
      <c r="DY146" s="15" t="e" cm="1">
        <f t="array" aca="1" ref="DY146" ca="1">_xll.BDP(C146,"BEST_CUR_EV_TO_EBITDA")</f>
        <v>#NAME?</v>
      </c>
      <c r="DZ146" s="15" t="e" cm="1">
        <f t="array" aca="1" ref="DZ146" ca="1">_xll.BDP(C146,"FIVE_YEAR_AVG_EV_TO_T12_EBITDA")</f>
        <v>#NAME?</v>
      </c>
      <c r="EB146" s="15" t="e" cm="1">
        <f t="array" aca="1" ref="EB146" ca="1">_xll.BDP(C146,"BEST_PX_BPS_RATIO")</f>
        <v>#NAME?</v>
      </c>
      <c r="EC146" s="15" t="e" cm="1">
        <f t="array" aca="1" ref="EC146" ca="1">_xll.BDP(C146,"FIVE_YEAR_AVG_PRICE_BOOK")</f>
        <v>#NAME?</v>
      </c>
      <c r="ED146" s="15" t="e" cm="1">
        <f t="array" aca="1" ref="ED146" ca="1">_xll.BDP(C146,"EV_TO_T12M_SALES")</f>
        <v>#NAME?</v>
      </c>
      <c r="EE146" s="15" t="e" cm="1">
        <f t="array" aca="1" ref="EE146" ca="1">_xll.BDP(C146,"AVERAGE_EV_TO_T12M_SALES")</f>
        <v>#NAME?</v>
      </c>
      <c r="EF146" s="15" t="e">
        <f ca="1">_xll.BDP(C146,"BEST_CURRENT_EV_BEST_SALES","best_fperiod_override=23Y")</f>
        <v>#NAME?</v>
      </c>
      <c r="EH146" s="15" t="e" cm="1">
        <f t="array" aca="1" ref="EH146" ca="1">_xll.BDP(C146,"CF_FREE_CASH_FLOW")</f>
        <v>#NAME?</v>
      </c>
      <c r="EI146" s="15" t="e" cm="1">
        <f t="array" aca="1" ref="EI146" ca="1">_xll.BDP(C146,"FREE_CASH_FLOW_YIELD")/100</f>
        <v>#NAME?</v>
      </c>
      <c r="EJ146" s="15" t="e" cm="1">
        <f t="array" aca="1" ref="EJ146" ca="1">_xll.BDP(C146,"TRAIL_12M_FREE_CASH_FLOW_PER_SH")</f>
        <v>#NAME?</v>
      </c>
      <c r="EL146" s="15" t="e" cm="1">
        <f t="array" aca="1" ref="EL146" ca="1">_xll.BDP(C146,"CF_CASH_FROM_OPER")</f>
        <v>#NAME?</v>
      </c>
      <c r="EM146" s="15" t="e" cm="1">
        <f t="array" aca="1" ref="EM146" ca="1">_xll.BDP(C146,"CF_CASH_FROM_INV_ACT")</f>
        <v>#NAME?</v>
      </c>
      <c r="EN146" s="15" t="e" cm="1">
        <f t="array" aca="1" ref="EN146" ca="1">_xll.BDP(C146,"CF_CASH_FROM_FNC_ACT")</f>
        <v>#NAME?</v>
      </c>
      <c r="EP146" s="15" t="e" cm="1">
        <f t="array" aca="1" ref="EP146" ca="1">_xll.BDP(C146,"TOT_ANALYST_REC")</f>
        <v>#NAME?</v>
      </c>
      <c r="EQ146" s="15" t="e" cm="1">
        <f t="array" aca="1" ref="EQ146" ca="1">_xll.BDP(C146,"TOT_BUY_REC")</f>
        <v>#NAME?</v>
      </c>
      <c r="ER146" s="15" t="e" cm="1">
        <f t="array" aca="1" ref="ER146" ca="1">_xll.BDP(C146,"TOT_HOLD_REC")</f>
        <v>#NAME?</v>
      </c>
      <c r="ES146" s="15" t="e" cm="1">
        <f t="array" aca="1" ref="ES146" ca="1">_xll.BDP(C146,"TOT_SELL_REC")</f>
        <v>#NAME?</v>
      </c>
      <c r="ET146" s="15" t="e" cm="1">
        <f t="array" aca="1" ref="ET146" ca="1">_xll.BDP(C146,"EQY_REC_CONS")</f>
        <v>#NAME?</v>
      </c>
      <c r="EV146" s="15" t="e" cm="1">
        <f t="array" aca="1" ref="EV146" ca="1">_xll.BDP(C146,"BEST_TARGET_HI")</f>
        <v>#NAME?</v>
      </c>
      <c r="EW146" s="15" t="e" cm="1">
        <f t="array" aca="1" ref="EW146" ca="1">_xll.BDP(C146,"BEST_TARGET_LO")</f>
        <v>#NAME?</v>
      </c>
      <c r="EX146" s="15" t="e" cm="1">
        <f t="array" aca="1" ref="EX146" ca="1">_xll.BDP(C146,"BEST_TARGET_MEDIAN")</f>
        <v>#NAME?</v>
      </c>
      <c r="EZ146" s="15" t="e" cm="1">
        <f t="array" aca="1" ref="EZ146" ca="1">_xll.BDP(C146,"BEST_TARGET_1WK_CHG")</f>
        <v>#NAME?</v>
      </c>
      <c r="FA146" s="15" t="e" cm="1">
        <f t="array" aca="1" ref="FA146" ca="1">_xll.BDP(C146,"BEST_TARGET_4WK_CHG")</f>
        <v>#NAME?</v>
      </c>
      <c r="FB146" s="15" t="e" cm="1">
        <f t="array" aca="1" ref="FB146" ca="1">_xll.BDP(C146,"BEST_TARGET_3MO_CHG")</f>
        <v>#NAME?</v>
      </c>
      <c r="FC146" s="15" t="e" cm="1">
        <f t="array" aca="1" ref="FC146" ca="1">_xll.BDP(C146,"BEST_TARGET_6MO_CHG")</f>
        <v>#NAME?</v>
      </c>
      <c r="FE146" s="15" t="e" cm="1">
        <f t="array" aca="1" ref="FE146" ca="1">_xll.BDP(C146,"ANNOUNCEMENT_DT")</f>
        <v>#NAME?</v>
      </c>
      <c r="FF146" s="15" t="e" cm="1">
        <f t="array" aca="1" ref="FF146" ca="1">_xll.BDP(C146,"EXPECTED_REPORT_DT")</f>
        <v>#NAME?</v>
      </c>
      <c r="FG146" s="15" t="e" cm="1">
        <f t="array" aca="1" ref="FG146" ca="1">_xll.BDP(C146,"EARNINGS_RELATED_IMPLIED_MOVE")</f>
        <v>#NAME?</v>
      </c>
      <c r="FI146" s="15" t="e" cm="1">
        <f t="array" aca="1" ref="FI146" ca="1">_xll.BDP(C146,"SALES_SURPRISE_LAST_QTR")</f>
        <v>#NAME?</v>
      </c>
      <c r="FJ146" s="15" t="e" cm="1">
        <f t="array" aca="1" ref="FJ146" ca="1">_xll.BDP(C146,"EPS_SURPRISE_LAST_QTR")</f>
        <v>#NAME?</v>
      </c>
      <c r="FL146" s="15" t="e">
        <f ca="1">(_xll.BDP(C146,"VOLUME_AVG_5D"))/1000</f>
        <v>#NAME?</v>
      </c>
      <c r="FM146" s="15" t="e">
        <f ca="1">(_xll.BDP(C146,"VOLUME_AVG_3M"))/1000</f>
        <v>#NAME?</v>
      </c>
      <c r="FN146" s="15" t="e">
        <f ca="1">(_xll.BDP(C146,"VOLUME_AVG_6M"))/1000</f>
        <v>#NAME?</v>
      </c>
      <c r="FP146" s="15" t="e" cm="1">
        <f t="array" aca="1" ref="FP146" ca="1">_xll.BDP(C146,"CIE_DES")</f>
        <v>#NAME?</v>
      </c>
      <c r="FQ146" s="15" t="s">
        <v>971</v>
      </c>
      <c r="FS146" s="15" t="e" cm="1">
        <f t="array" aca="1" ref="FS146" ca="1">_xll.BDP(C146,"HIGH_52WEEK")</f>
        <v>#NAME?</v>
      </c>
      <c r="FT146" s="15" t="e" cm="1">
        <f t="array" aca="1" ref="FT146" ca="1">_xll.BDP(C146,"LOW_52WEEK")</f>
        <v>#NAME?</v>
      </c>
      <c r="FV146" s="15" t="e" cm="1">
        <f t="array" aca="1" ref="FV146" ca="1">_xll.BDP(C146,"CHG_PCT_WTD")</f>
        <v>#NAME?</v>
      </c>
      <c r="FW146" s="15" t="e" cm="1">
        <f t="array" aca="1" ref="FW146" ca="1">_xll.BDP(C146,"CHG_PCT_MTD")</f>
        <v>#NAME?</v>
      </c>
      <c r="FX146" s="15" t="e" cm="1">
        <f t="array" aca="1" ref="FX146" ca="1">_xll.BDP(C146,"CHG_PCT_YTD")</f>
        <v>#NAME?</v>
      </c>
      <c r="FY146" s="15" t="e" cm="1">
        <f t="array" aca="1" ref="FY146" ca="1">_xll.BDP(C146,"CHG_PCT_1YR")</f>
        <v>#NAME?</v>
      </c>
      <c r="GA146" s="15" t="e">
        <f ca="1">_xll.BDP($C146,"BEST_NET_DEBT","best_fperiod_override=19Y")</f>
        <v>#NAME?</v>
      </c>
      <c r="GB146" s="15" t="e">
        <f ca="1">_xll.BDP($C146,"BEST_NET_DEBT","best_fperiod_override=20Y")</f>
        <v>#NAME?</v>
      </c>
      <c r="GC146" s="15" t="e">
        <f ca="1">_xll.BDP($C146,"BEST_NET_DEBT","best_fperiod_override=21Y")</f>
        <v>#NAME?</v>
      </c>
      <c r="GD146" s="15" t="e">
        <f ca="1">_xll.BDP($C146,"BEST_NET_DEBT","best_fperiod_override=22Y")</f>
        <v>#NAME?</v>
      </c>
      <c r="GE146" s="15" t="e">
        <f ca="1">_xll.BDP($C146,"BEST_NET_DEBT","best_fperiod_override=23Y")</f>
        <v>#NAME?</v>
      </c>
      <c r="GG146" s="15" t="e">
        <f t="shared" ca="1" si="342"/>
        <v>#NAME?</v>
      </c>
      <c r="GH146" s="15" t="e">
        <f t="shared" ca="1" si="343"/>
        <v>#NAME?</v>
      </c>
      <c r="GI146" s="15" t="e">
        <f t="shared" ca="1" si="344"/>
        <v>#NAME?</v>
      </c>
      <c r="GJ146" s="15" t="e">
        <f t="shared" ca="1" si="345"/>
        <v>#NAME?</v>
      </c>
      <c r="GK146" s="15" t="e">
        <f t="shared" ca="1" si="346"/>
        <v>#NAME?</v>
      </c>
      <c r="GM146" s="15" t="e" cm="1">
        <f t="array" aca="1" ref="GM146" ca="1">_xll.BDP(C146,"NET_DEBT_TO_EBITDA")</f>
        <v>#NAME?</v>
      </c>
      <c r="GN146" s="15" t="e" cm="1">
        <f t="array" aca="1" ref="GN146" ca="1">_xll.BDP(C146,"EBIT_TO_INT_EXP")</f>
        <v>#NAME?</v>
      </c>
      <c r="GO146" s="15" t="e" cm="1">
        <f t="array" aca="1" ref="GO146" ca="1">_xll.BDP(C146,"TOT_DEBT_TO_TOT_EQY")</f>
        <v>#NAME?</v>
      </c>
      <c r="GP146" s="15" t="e" cm="1">
        <f t="array" aca="1" ref="GP146" ca="1">_xll.BDP(C146,"TOT_DEBT_TO_TOT_ASSET")</f>
        <v>#NAME?</v>
      </c>
      <c r="GQ146" s="15" t="e" cm="1">
        <f t="array" aca="1" ref="GQ146" ca="1">_xll.BDP(C146,"ALTMAN_Z_SCORE")</f>
        <v>#NAME?</v>
      </c>
      <c r="GR146" s="15" t="e" cm="1">
        <f t="array" aca="1" ref="GR146" ca="1">_xll.BDP(C146,"CASH_%_CURRENT_MARKET_CAP")</f>
        <v>#NAME?</v>
      </c>
      <c r="GS146" s="15" t="e" cm="1">
        <f t="array" aca="1" ref="GS146" ca="1">_xll.BDP(C146,"CASH_TO_TOT_ASSET")</f>
        <v>#NAME?</v>
      </c>
      <c r="GU146" s="15" t="e" cm="1">
        <f t="array" aca="1" ref="GU146" ca="1">_xll.BDP(C146,"BOARD_SIZE")</f>
        <v>#NAME?</v>
      </c>
      <c r="GV146" s="15" t="e" cm="1">
        <f t="array" aca="1" ref="GV146" ca="1">_xll.BDP(C146,"PCT_INDEPENDENT_DIRECTORS")</f>
        <v>#NAME?</v>
      </c>
      <c r="GW146" s="15" t="e" cm="1">
        <f t="array" aca="1" ref="GW146" ca="1">_xll.BDP(C146,"BOARD_MEETING_ATTENDANCE_PCT")</f>
        <v>#NAME?</v>
      </c>
      <c r="GX146" s="15" t="e" cm="1">
        <f t="array" aca="1" ref="GX146" ca="1">_xll.BDP(C146,"BOARD_MEETINGS_PER_YR")</f>
        <v>#NAME?</v>
      </c>
      <c r="GY146" s="15" t="e" cm="1">
        <f t="array" aca="1" ref="GY146" ca="1">_xll.BDP(C146,"NUMBER_OF_WOMEN_ON_BOARD")</f>
        <v>#NAME?</v>
      </c>
      <c r="GZ146" s="15" t="e" cm="1">
        <f t="array" aca="1" ref="GZ146" ca="1">_xll.BDP(C146,"BOARD_AVERAGE_TENURE")</f>
        <v>#NAME?</v>
      </c>
      <c r="HA146" s="15" t="e" cm="1">
        <f t="array" aca="1" ref="HA146" ca="1">_xll.BDP(C146,"BOARD_AVERAGE_AGE")</f>
        <v>#NAME?</v>
      </c>
      <c r="HC146" s="15" t="e" cm="1">
        <f t="array" aca="1" ref="HC146" ca="1">_xll.BDP(C146,"TOT_COMP_AW_TO_CEO_&amp;_EQUIV")</f>
        <v>#NAME?</v>
      </c>
      <c r="HD146" s="15" t="e" cm="1">
        <f t="array" aca="1" ref="HD146" ca="1">_xll.BDP(C146,"TOT_COMPENSATION_AW_TO_EXECS")</f>
        <v>#NAME?</v>
      </c>
      <c r="HE146" s="15" t="e" cm="1">
        <f t="array" aca="1" ref="HE146" ca="1">_xll.BDP(C146,"CF_STOCK_BASED_COMPENSATION")</f>
        <v>#NAME?</v>
      </c>
      <c r="HF146" s="15" t="e" cm="1">
        <f t="array" aca="1" ref="HF146" ca="1">_xll.BDP(C146,"AVERAGE_BOD_TOTAL_COMPENSATION")</f>
        <v>#NAME?</v>
      </c>
      <c r="HH146" s="15" t="e" cm="1">
        <f t="array" aca="1" ref="HH146" ca="1">_xll.BDP(C146,"ISS_QUALITYSCORE")</f>
        <v>#NAME?</v>
      </c>
      <c r="HK146" s="15" t="e" cm="1">
        <f t="array" aca="1" ref="HK146" ca="1">_xll.BDP(C146,"EQY_SH_OUT")</f>
        <v>#NAME?</v>
      </c>
      <c r="HL146" s="15" t="e">
        <f t="shared" ca="1" si="347"/>
        <v>#NAME?</v>
      </c>
      <c r="HN146" s="15">
        <v>8.5</v>
      </c>
      <c r="HO146" s="15">
        <v>2</v>
      </c>
      <c r="HP146" s="39" t="e">
        <f t="shared" ca="1" si="348"/>
        <v>#NAME?</v>
      </c>
      <c r="HQ146" s="15" t="e">
        <f t="shared" ca="1" si="349"/>
        <v>#NAME?</v>
      </c>
      <c r="HS146" s="15" t="e">
        <f t="shared" ca="1" si="370"/>
        <v>#NAME?</v>
      </c>
      <c r="HU146" s="15" t="e">
        <f t="shared" ca="1" si="350"/>
        <v>#NAME?</v>
      </c>
      <c r="HW146" s="15" t="e">
        <f t="shared" ca="1" si="371"/>
        <v>#NAME?</v>
      </c>
      <c r="HY146" s="39" t="e">
        <f t="shared" ca="1" si="351"/>
        <v>#NAME?</v>
      </c>
      <c r="IA146" s="15" t="e">
        <f t="shared" ca="1" si="352"/>
        <v>#NAME?</v>
      </c>
      <c r="IB146" s="15" t="e">
        <f t="shared" ca="1" si="353"/>
        <v>#NAME?</v>
      </c>
      <c r="IC146" s="15" t="e">
        <f t="shared" ca="1" si="354"/>
        <v>#NAME?</v>
      </c>
      <c r="ID146" s="15" t="e">
        <f t="shared" ca="1" si="355"/>
        <v>#NAME?</v>
      </c>
      <c r="IE146" s="39" t="e">
        <f t="shared" ca="1" si="356"/>
        <v>#NAME?</v>
      </c>
      <c r="IF146" s="39">
        <f t="shared" si="357"/>
        <v>12.56254444249536</v>
      </c>
      <c r="IG146" s="39" t="e">
        <f t="shared" ca="1" si="358"/>
        <v>#NAME?</v>
      </c>
      <c r="II146" s="15">
        <f t="shared" si="372"/>
        <v>127</v>
      </c>
    </row>
    <row r="147" spans="1:243">
      <c r="A147" s="15">
        <f t="shared" si="373"/>
        <v>127</v>
      </c>
      <c r="B147" s="15" t="s">
        <v>258</v>
      </c>
      <c r="C147" s="15" t="s">
        <v>610</v>
      </c>
      <c r="D147" s="15" t="s">
        <v>257</v>
      </c>
      <c r="E147" s="15" t="str">
        <f t="shared" ref="E147:E210" si="374">LEFT(D147,6)</f>
        <v>ITLC34</v>
      </c>
      <c r="F147" s="15">
        <f t="shared" ref="F147:F210" si="375">A147</f>
        <v>127</v>
      </c>
      <c r="G147" s="15" t="str">
        <f t="shared" ref="G147:G210" si="376">B147</f>
        <v>Intel Corp</v>
      </c>
      <c r="H147" s="24">
        <v>4.82549E-3</v>
      </c>
      <c r="I147" s="15" t="e" cm="1">
        <f t="array" aca="1" ref="I147" ca="1">_xll.BDP(C147,"GICS_SECTOR_NAME")</f>
        <v>#NAME?</v>
      </c>
      <c r="J147" s="15" t="e">
        <f t="shared" ref="J147:J210" ca="1" si="377">VLOOKUP(I147,$B$7:$C$17,2,0)</f>
        <v>#NAME?</v>
      </c>
      <c r="K147" s="46" t="e" cm="1">
        <f t="array" aca="1" ref="K147" ca="1">_xll.BDP(C147,"BEST_PE_RATIO")</f>
        <v>#NAME?</v>
      </c>
      <c r="L147" s="46" t="e" cm="1">
        <f t="array" aca="1" ref="L147" ca="1">_xll.BDP(C147,"px_last")</f>
        <v>#NAME?</v>
      </c>
      <c r="M147" s="15" t="e" cm="1">
        <f t="array" aca="1" ref="M147" ca="1">_xll.BDP(C147,"COUNTRY_FULL_NAME")</f>
        <v>#NAME?</v>
      </c>
      <c r="N147" s="15" t="e" cm="1">
        <f t="array" aca="1" ref="N147" ca="1">_xll.BDP(C147,"px_last")</f>
        <v>#NAME?</v>
      </c>
      <c r="O147" s="15" t="e" cm="1">
        <f t="array" aca="1" ref="O147" ca="1">_xll.BDP(C147,"CRNCY")</f>
        <v>#NAME?</v>
      </c>
      <c r="Q147" s="15" t="e" cm="1">
        <f t="array" aca="1" ref="Q147" ca="1">_xll.BDP(C147,"GICS_SECTOR_NAME")</f>
        <v>#NAME?</v>
      </c>
      <c r="R147" s="15" t="e" cm="1">
        <f t="array" aca="1" ref="R147" ca="1">_xll.BDP(C147,"GICS_INDUSTRY_NAME")</f>
        <v>#NAME?</v>
      </c>
      <c r="S147" s="15" t="e" cm="1">
        <f t="array" aca="1" ref="S147" ca="1">_xll.BDP(C147,"GICS_INDUSTRY_GROUP_NAME")</f>
        <v>#NAME?</v>
      </c>
      <c r="T147" s="15" t="e" cm="1">
        <f t="array" aca="1" ref="T147" ca="1">_xll.BDP(C147,"GICS_SUB_INDUSTRY_NAME")</f>
        <v>#NAME?</v>
      </c>
      <c r="U147" s="15" t="s">
        <v>1521</v>
      </c>
      <c r="V147" s="15">
        <f>_xll.BDH(C147,"SALES_REV_TURN","FY 2009","FY 2009","Currency=USD","Period=FY","BEST_FPERIOD_OVERRIDE=FY","FILING_STATUS=MR","SCALING_FORMAT=MLN","FA_ADJUSTED=Adjusted","Sort=A","Dates=H","DateFormat=P","Fill=—","Direction=H","UseDPDF=Y")</f>
        <v>35127</v>
      </c>
      <c r="W147" s="15">
        <f>_xll.BDH(C147,"SALES_REV_TURN","FY 2019","FY 2019","Currency=USD","Period=FY","BEST_FPERIOD_OVERRIDE=FY","FILING_STATUS=MR","SCALING_FORMAT=MLN","FA_ADJUSTED=Adjusted","Sort=A","Dates=H","DateFormat=P","Fill=—","Direction=H","UseDPDF=Y")</f>
        <v>67906</v>
      </c>
      <c r="X147" s="15">
        <f>_xll.BDH(C147,"SALES_REV_TURN","FY 2020","FY 2020","Currency=USD","Period=FY","BEST_FPERIOD_OVERRIDE=FY","FILING_STATUS=MR","SCALING_FORMAT=MLN","FA_ADJUSTED=Adjusted","Sort=A","Dates=H","DateFormat=P","Fill=—","Direction=H","UseDPDF=Y")</f>
        <v>72900</v>
      </c>
      <c r="Y147" s="15">
        <f>_xll.BDH(C147,"SALES_REV_TURN","FY 2021","FY 2021","Currency=USD","Period=FY","BEST_FPERIOD_OVERRIDE=FY","FILING_STATUS=MR","SCALING_FORMAT=MLN","FA_ADJUSTED=Adjusted","Sort=A","Dates=H","DateFormat=P","Fill=—","Direction=H","UseDPDF=Y")</f>
        <v>74718</v>
      </c>
      <c r="Z147" s="15">
        <f>_xll.BDH(C147,"SALES_REV_TURN","FY 2022","FY 2022","Currency=USD","Period=FY","BEST_FPERIOD_OVERRIDE=FY","FILING_STATUS=MR","SCALING_FORMAT=MLN","FA_ADJUSTED=Adjusted","Sort=A","Dates=H","DateFormat=P","Fill=—","Direction=H","UseDPDF=Y")</f>
        <v>63054</v>
      </c>
      <c r="AA147" s="15" t="e">
        <f ca="1">+_xll.BDP($C147,AA$15,"BEST_FPERIOD_OVERRIDE="&amp;AA$16)</f>
        <v>#NAME?</v>
      </c>
      <c r="AB147" s="15" t="e">
        <f ca="1">+_xll.BDP($C147,AB$15,"BEST_FPERIOD_OVERRIDE="&amp;AB$16)</f>
        <v>#NAME?</v>
      </c>
      <c r="AC147" s="15" t="e">
        <f ca="1">+_xll.BDP($C147,AC$15,"BEST_FPERIOD_OVERRIDE="&amp;AC$16)</f>
        <v>#NAME?</v>
      </c>
      <c r="AD147" s="15" t="e">
        <f ca="1">+_xll.BDP($C147,AD$15,"BEST_FPERIOD_OVERRIDE="&amp;AD$16)</f>
        <v>#NAME?</v>
      </c>
      <c r="AF147" s="25">
        <f t="shared" si="310"/>
        <v>7.3542838629870655E-2</v>
      </c>
      <c r="AG147" s="25">
        <f t="shared" si="311"/>
        <v>2.4938271604938222E-2</v>
      </c>
      <c r="AH147" s="25">
        <f t="shared" si="312"/>
        <v>-0.15610696217778852</v>
      </c>
      <c r="AI147" s="25" t="e">
        <f t="shared" ca="1" si="313"/>
        <v>#NAME?</v>
      </c>
      <c r="AJ147" s="25" t="e">
        <f t="shared" ca="1" si="314"/>
        <v>#NAME?</v>
      </c>
      <c r="AK147" s="25" t="e">
        <f t="shared" ca="1" si="315"/>
        <v>#NAME?</v>
      </c>
      <c r="AL147" s="25" t="e">
        <f t="shared" ca="1" si="359"/>
        <v>#NAME?</v>
      </c>
      <c r="AM147" s="25" t="e">
        <f t="shared" ca="1" si="316"/>
        <v>#NAME?</v>
      </c>
      <c r="AN147" s="25">
        <f t="shared" si="317"/>
        <v>6.8136384296260122E-2</v>
      </c>
      <c r="AP147" s="15">
        <f>_xll.BDH(C147,"EBITDA","FY 2009","FY 2009","Currency=USD","Period=FY","BEST_FPERIOD_OVERRIDE=FY","FILING_STATUS=MR","SCALING_FORMAT=MLN","FA_ADJUSTED=Adjusted","Sort=A","Dates=H","DateFormat=P","Fill=—","Direction=H","UseDPDF=Y")</f>
        <v>13691</v>
      </c>
      <c r="AQ147" s="15">
        <f>_xll.BDH(C147,"EBITDA","FY 2019","FY 2019","Currency=USD","Period=FY","BEST_FPERIOD_OVERRIDE=FY","FILING_STATUS=MR","SCALING_FORMAT=MLN","FA_ADJUSTED=Adjusted","Sort=A","Dates=H","DateFormat=P","Fill=—","Direction=H","UseDPDF=Y")</f>
        <v>34039</v>
      </c>
      <c r="AR147" s="15">
        <f>_xll.BDH(C147,"EBITDA","FY 2020","FY 2020","Currency=USD","Period=FY","BEST_FPERIOD_OVERRIDE=FY","FILING_STATUS=MR","SCALING_FORMAT=MLN","FA_ADJUSTED=Adjusted","Sort=A","Dates=H","DateFormat=P","Fill=—","Direction=H","UseDPDF=Y")</f>
        <v>35357</v>
      </c>
      <c r="AS147" s="15">
        <f>_xll.BDH(C147,"EBITDA","FY 2021","FY 2021","Currency=USD","Period=FY","BEST_FPERIOD_OVERRIDE=FY","FILING_STATUS=MR","SCALING_FORMAT=MLN","FA_ADJUSTED=Adjusted","Sort=A","Dates=H","DateFormat=P","Fill=—","Direction=H","UseDPDF=Y")</f>
        <v>32683</v>
      </c>
      <c r="AT147" s="15">
        <f>_xll.BDH(C147,"EBITDA","FY 2022","FY 2022","Currency=USD","Period=FY","BEST_FPERIOD_OVERRIDE=FY","FILING_STATUS=MR","SCALING_FORMAT=MLN","FA_ADJUSTED=Adjusted","Sort=A","Dates=H","DateFormat=P","Fill=—","Direction=H","UseDPDF=Y")</f>
        <v>14587</v>
      </c>
      <c r="AU147" s="15" t="e">
        <f ca="1">+_xll.BDP($C147,AU$15,"BEST_FPERIOD_OVERRIDE="&amp;AU$16)</f>
        <v>#NAME?</v>
      </c>
      <c r="AV147" s="15" t="e">
        <f ca="1">+_xll.BDP($C147,AV$15,"BEST_FPERIOD_OVERRIDE="&amp;AV$16)</f>
        <v>#NAME?</v>
      </c>
      <c r="AW147" s="15" t="e">
        <f ca="1">+_xll.BDP($C147,AW$15,"BEST_FPERIOD_OVERRIDE="&amp;AW$16)</f>
        <v>#NAME?</v>
      </c>
      <c r="AX147" s="15" t="e">
        <f ca="1">+_xll.BDP($C147,AX$15,"BEST_FPERIOD_OVERRIDE="&amp;AX$16)</f>
        <v>#NAME?</v>
      </c>
      <c r="AZ147" s="25">
        <f t="shared" ref="AZ147:AZ210" si="378">AR147/AQ147-1</f>
        <v>3.8720291430418108E-2</v>
      </c>
      <c r="BA147" s="25">
        <f t="shared" ref="BA147:BA210" si="379">AS147/AR147-1</f>
        <v>-7.5628588398336971E-2</v>
      </c>
      <c r="BB147" s="25">
        <f t="shared" ref="BB147:BB210" si="380">AT147/AS147-1</f>
        <v>-0.55368234250221826</v>
      </c>
      <c r="BC147" s="25" t="e">
        <f t="shared" ref="BC147:BC210" ca="1" si="381">AU147/AT147-1</f>
        <v>#NAME?</v>
      </c>
      <c r="BD147" s="25" t="e">
        <f t="shared" ref="BD147:BD210" ca="1" si="382">AV147/AU147-1</f>
        <v>#NAME?</v>
      </c>
      <c r="BE147" s="25" t="e">
        <f t="shared" ref="BE147:BE210" ca="1" si="383">AW147/AV147-1</f>
        <v>#NAME?</v>
      </c>
      <c r="BF147" s="25" t="e">
        <f t="shared" ca="1" si="360"/>
        <v>#NAME?</v>
      </c>
      <c r="BG147" s="25" t="e">
        <f t="shared" ref="BG147:BG210" ca="1" si="384">(AW147/AQ147)^(1/6)-1</f>
        <v>#NAME?</v>
      </c>
      <c r="BH147" s="25">
        <f t="shared" ref="BH147:BH210" si="385">(AQ147/AP147)^(1/10)-1</f>
        <v>9.5353151811180314E-2</v>
      </c>
      <c r="BJ147" s="25">
        <f t="shared" si="326"/>
        <v>0.50126645657232061</v>
      </c>
      <c r="BK147" s="25">
        <f t="shared" si="327"/>
        <v>0.48500685871056243</v>
      </c>
      <c r="BL147" s="25">
        <f t="shared" si="328"/>
        <v>0.43741802510773842</v>
      </c>
      <c r="BM147" s="25">
        <f t="shared" si="329"/>
        <v>0.23134138991975131</v>
      </c>
      <c r="BN147" s="25" t="e">
        <f t="shared" ca="1" si="330"/>
        <v>#NAME?</v>
      </c>
      <c r="BO147" s="25" t="e">
        <f t="shared" ca="1" si="331"/>
        <v>#NAME?</v>
      </c>
      <c r="BP147" s="25" t="e">
        <f t="shared" ca="1" si="331"/>
        <v>#NAME?</v>
      </c>
      <c r="BQ147" s="25" t="e">
        <f t="shared" ca="1" si="332"/>
        <v>#NAME?</v>
      </c>
      <c r="BR147" s="15">
        <f>_xll.BDH(C147,"EARN_FOR_COMMON","FY 2009","FY 2009","Currency=USD","Period=FY","BEST_FPERIOD_OVERRIDE=FY","FILING_STATUS=MR","SCALING_FORMAT=MLN","FA_ADJUSTED=Adjusted","Sort=A","Dates=H","DateFormat=P","Fill=—","Direction=H","UseDPDF=Y")</f>
        <v>6778.15</v>
      </c>
      <c r="BS147" s="15">
        <f>_xll.BDH(C147,"EARN_FOR_COMMON","FY 2019","FY 2019","Currency=USD","Period=FY","BEST_FPERIOD_OVERRIDE=FY","FILING_STATUS=MR","SCALING_FORMAT=MLN","FA_ADJUSTED=Adjusted","Sort=A","Dates=H","DateFormat=P","Fill=—","Direction=H","UseDPDF=Y")</f>
        <v>20664.904699999999</v>
      </c>
      <c r="BT147" s="15">
        <f>_xll.BDH(C147,"EARN_FOR_COMMON","FY 2020","FY 2020","Currency=USD","Period=FY","BEST_FPERIOD_OVERRIDE=FY","FILING_STATUS=MR","SCALING_FORMAT=MLN","FA_ADJUSTED=Adjusted","Sort=A","Dates=H","DateFormat=P","Fill=—","Direction=H","UseDPDF=Y")</f>
        <v>18026.119200000001</v>
      </c>
      <c r="BU147" s="15">
        <f>_xll.BDH(C147,"EARN_FOR_COMMON","FY 2021","FY 2021","Currency=USD","Period=FY","BEST_FPERIOD_OVERRIDE=FY","FILING_STATUS=MR","SCALING_FORMAT=MLN","FA_ADJUSTED=Adjusted","Sort=A","Dates=H","DateFormat=P","Fill=—","Direction=H","UseDPDF=Y")</f>
        <v>18808.020100000002</v>
      </c>
      <c r="BV147" s="15">
        <f>_xll.BDH(C147,"EARN_FOR_COMMON","FY 2022","FY 2022","Currency=USD","Period=FY","BEST_FPERIOD_OVERRIDE=FY","FILING_STATUS=MR","SCALING_FORMAT=MLN","FA_ADJUSTED=Adjusted","Sort=A","Dates=H","DateFormat=P","Fill=—","Direction=H","UseDPDF=Y")</f>
        <v>3856.0961000000002</v>
      </c>
      <c r="BW147" s="15" t="e">
        <f ca="1">+_xll.BDP($C147,BW$15,"BEST_FPERIOD_OVERRIDE="&amp;BW$16)</f>
        <v>#NAME?</v>
      </c>
      <c r="BX147" s="15" t="e">
        <f ca="1">+_xll.BDP($C147,BX$15,"BEST_FPERIOD_OVERRIDE="&amp;BX$16)</f>
        <v>#NAME?</v>
      </c>
      <c r="BY147" s="15" t="e">
        <f ca="1">+_xll.BDP($C147,BY$15,"BEST_FPERIOD_OVERRIDE="&amp;BY$16)</f>
        <v>#NAME?</v>
      </c>
      <c r="BZ147" s="15" t="e">
        <f ca="1">+_xll.BDP($C147,BZ$15,"BEST_FPERIOD_OVERRIDE="&amp;BZ$16)</f>
        <v>#NAME?</v>
      </c>
      <c r="CB147" s="25">
        <f t="shared" ref="CB147:CB210" si="386">BT147/BS147-1</f>
        <v>-0.1276940560969535</v>
      </c>
      <c r="CC147" s="25">
        <f t="shared" ref="CC147:CC210" si="387">BU147/BT147-1</f>
        <v>4.3375997424892176E-2</v>
      </c>
      <c r="CD147" s="25">
        <f t="shared" ref="CD147:CD210" si="388">BV147/BU147-1</f>
        <v>-0.79497596878897425</v>
      </c>
      <c r="CE147" s="25" t="e">
        <f t="shared" ref="CE147:CE210" ca="1" si="389">BW147/BV147-1</f>
        <v>#NAME?</v>
      </c>
      <c r="CF147" s="25" t="e">
        <f t="shared" ref="CF147:CF210" ca="1" si="390">BX147/BW147-1</f>
        <v>#NAME?</v>
      </c>
      <c r="CG147" s="25" t="e">
        <f t="shared" ref="CG147:CG210" ca="1" si="391">BY147/BX147-1</f>
        <v>#NAME?</v>
      </c>
      <c r="CH147" s="25" t="e">
        <f t="shared" ca="1" si="361"/>
        <v>#NAME?</v>
      </c>
      <c r="CI147" s="25" t="e">
        <f t="shared" ref="CI147:CI210" ca="1" si="392">(BY147/BS147)^(1/6)-1</f>
        <v>#NAME?</v>
      </c>
      <c r="CJ147" s="25">
        <f t="shared" ref="CJ147:CJ210" si="393">(BS147/BR147)^(1/10)-1</f>
        <v>0.11792385400329586</v>
      </c>
      <c r="CM147" s="25">
        <f t="shared" si="362"/>
        <v>0.3043163299266633</v>
      </c>
      <c r="CN147" s="25">
        <f t="shared" si="363"/>
        <v>0.24727186831275721</v>
      </c>
      <c r="CO147" s="25">
        <f t="shared" si="364"/>
        <v>0.25172006879199121</v>
      </c>
      <c r="CP147" s="25">
        <f t="shared" si="365"/>
        <v>6.1155455641196441E-2</v>
      </c>
      <c r="CQ147" s="25" t="e">
        <f t="shared" ca="1" si="366"/>
        <v>#NAME?</v>
      </c>
      <c r="CR147" s="25" t="e">
        <f t="shared" ca="1" si="367"/>
        <v>#NAME?</v>
      </c>
      <c r="CS147" s="25" t="e">
        <f t="shared" ca="1" si="368"/>
        <v>#NAME?</v>
      </c>
      <c r="CT147" s="15" t="e">
        <f t="shared" ca="1" si="369"/>
        <v>#NAME?</v>
      </c>
      <c r="CU147" s="25">
        <f>_xll.BDH($C147,"RETURN_ON_INV_CAPITAL","FY 2019","FY 2019","Currency=USD","Period=FY","BEST_FPERIOD_OVERRIDE=FY","FILING_STATUS=MR","FA_ADJUSTED=GAAP","Sort=A","Dates=H","DateFormat=P","Fill=—","Direction=H","UseDPDF=Y")/100</f>
        <v>0.18443500000000002</v>
      </c>
      <c r="CV147" s="25">
        <f>_xll.BDH($C147,"RETURN_ON_INV_CAPITAL","FY 2020","FY 2020","Currency=USD","Period=FY","BEST_FPERIOD_OVERRIDE=FY","FILING_STATUS=MR","FA_ADJUSTED=GAAP","Sort=A","Dates=H","DateFormat=P","Fill=—","Direction=H","UseDPDF=Y")/100</f>
        <v>0.173625</v>
      </c>
      <c r="CW147" s="25">
        <f>_xll.BDH($C147,"RETURN_ON_INV_CAPITAL","FY 2021","FY 2021","Currency=USD","Period=FY","BEST_FPERIOD_OVERRIDE=FY","FILING_STATUS=MR","FA_ADJUSTED=GAAP","Sort=A","Dates=H","DateFormat=P","Fill=—","Direction=H","UseDPDF=Y")/100</f>
        <v>0.13922399999999999</v>
      </c>
      <c r="CX147" s="25">
        <f>_xll.BDH(C147,"RETURN_COM_EQY","FY 2022","FY 2022","Currency=USD","Period=FY","BEST_FPERIOD_OVERRIDE=FY","FILING_STATUS=MR","FA_ADJUSTED=GAAP","Sort=A","Dates=H","DateFormat=P","Fill=—","Direction=H","UseDPDF=Y")/100</f>
        <v>8.1437000000000009E-2</v>
      </c>
      <c r="CZ147" s="15">
        <f>_xll.BDH($C147,"RETURN_COM_EQY","FY 2019","FY 2019","Currency=USD","Period=FY","BEST_FPERIOD_OVERRIDE=FY","FILING_STATUS=MR","FA_ADJUSTED=GAAP","Sort=A","Dates=H","DateFormat=P","Fill=—","Direction=H","UseDPDF=Y")/100</f>
        <v>0.27578399999999997</v>
      </c>
      <c r="DA147" s="15">
        <f>_xll.BDH($C147,"RETURN_COM_EQY","FY 2020","FY 2020","Currency=USD","Period=FY","BEST_FPERIOD_OVERRIDE=FY","FILING_STATUS=MR","FA_ADJUSTED=GAAP","Sort=A","Dates=H","DateFormat=P","Fill=—","Direction=H","UseDPDF=Y")/100</f>
        <v>0.26338200000000001</v>
      </c>
      <c r="DB147" s="15">
        <f>_xll.BDH($C147,"RETURN_COM_EQY","FY 2021","FY 2021","Currency=USD","Period=FY","BEST_FPERIOD_OVERRIDE=FY","FILING_STATUS=MR","FA_ADJUSTED=GAAP","Sort=A","Dates=H","DateFormat=P","Fill=—","Direction=H","UseDPDF=Y")/100</f>
        <v>0.22522400000000001</v>
      </c>
      <c r="DC147" s="25">
        <f>_xll.BDH(C147,"RETURN_COM_EQY","FY 2022","FY 2022","Currency=USD","Period=FY","BEST_FPERIOD_OVERRIDE=FY","FILING_STATUS=MR","FA_ADJUSTED=GAAP","Sort=A","Dates=H","DateFormat=P","Fill=—","Direction=H","UseDPDF=Y")</f>
        <v>8.1437000000000008</v>
      </c>
      <c r="DD147" s="15" t="e">
        <f ca="1">(_xll.BDP(C147,"BEST_ROE","best_fperiod_override=23Y"))/100</f>
        <v>#NAME?</v>
      </c>
      <c r="DF147" s="25" t="e">
        <f ca="1">(_xll.BDP($C147,"BEST_DIV_YLD","best_fperiod_override=19Y"))/100</f>
        <v>#NAME?</v>
      </c>
      <c r="DG147" s="25" t="e">
        <f ca="1">(_xll.BDP($C147,"BEST_DIV_YLD","best_fperiod_override=20Y"))/100</f>
        <v>#NAME?</v>
      </c>
      <c r="DH147" s="25" t="e">
        <f ca="1">(_xll.BDP($C147,"BEST_DIV_YLD","best_fperiod_override=21Y"))/100</f>
        <v>#NAME?</v>
      </c>
      <c r="DI147" s="25" t="e">
        <f ca="1">(_xll.BDP($C147,"BEST_DIV_YLD","best_fperiod_override=22Y"))/100</f>
        <v>#NAME?</v>
      </c>
      <c r="DJ147" s="25" t="e">
        <f ca="1">(_xll.BDP($C147,"BEST_DIV_YLD","best_fperiod_override=23Y"))/100</f>
        <v>#NAME?</v>
      </c>
      <c r="DL147" s="48" t="e" cm="1">
        <f t="array" aca="1" ref="DL147" ca="1">_xll.BDP($C147,$DL$12)/1000</f>
        <v>#NAME?</v>
      </c>
      <c r="DM147" s="48" t="e" cm="1">
        <f t="array" aca="1" ref="DM147" ca="1">_xll.BDP($C147,$DL$13)*1000</f>
        <v>#NAME?</v>
      </c>
      <c r="DN147" s="48" t="e">
        <f t="shared" ref="DN147:DN210" ca="1" si="394">DM147-DL147</f>
        <v>#NAME?</v>
      </c>
      <c r="DO147" s="48" t="e" cm="1">
        <f t="array" aca="1" ref="DO147" ca="1">_xll.BDP($C147,$DL$15)*1000</f>
        <v>#NAME?</v>
      </c>
      <c r="DQ147" s="15" t="e" cm="1">
        <f t="array" aca="1" ref="DQ147" ca="1">_xll.BDP(C147,"WACC")</f>
        <v>#NAME?</v>
      </c>
      <c r="DR147" s="15" t="e" cm="1">
        <f t="array" aca="1" ref="DR147" ca="1">_xll.BDP(C147,"WACC_COST_EQUITY")</f>
        <v>#NAME?</v>
      </c>
      <c r="DS147" s="15" t="e" cm="1">
        <f t="array" aca="1" ref="DS147" ca="1">_xll.BDP(C147,"WACC_COST_EQUITY")</f>
        <v>#NAME?</v>
      </c>
      <c r="DU147" s="15" t="e" cm="1">
        <f t="array" aca="1" ref="DU147" ca="1">_xll.BDP(C147,"BEST_PE_RATIO")</f>
        <v>#NAME?</v>
      </c>
      <c r="DV147" s="15" t="e" cm="1">
        <f t="array" aca="1" ref="DV147" ca="1">_xll.BDP(C147,"FIVE_YR_AVG_PRICE_EARNINGS")</f>
        <v>#NAME?</v>
      </c>
      <c r="DW147" s="15" t="e" cm="1">
        <f t="array" aca="1" ref="DW147" ca="1">_xll.BDP(C147,"10_YEAR_MOVING_AVERAGE_PE")</f>
        <v>#NAME?</v>
      </c>
      <c r="DY147" s="15" t="e" cm="1">
        <f t="array" aca="1" ref="DY147" ca="1">_xll.BDP(C147,"BEST_CUR_EV_TO_EBITDA")</f>
        <v>#NAME?</v>
      </c>
      <c r="DZ147" s="15" t="e" cm="1">
        <f t="array" aca="1" ref="DZ147" ca="1">_xll.BDP(C147,"FIVE_YEAR_AVG_EV_TO_T12_EBITDA")</f>
        <v>#NAME?</v>
      </c>
      <c r="EB147" s="15" t="e" cm="1">
        <f t="array" aca="1" ref="EB147" ca="1">_xll.BDP(C147,"BEST_PX_BPS_RATIO")</f>
        <v>#NAME?</v>
      </c>
      <c r="EC147" s="15" t="e" cm="1">
        <f t="array" aca="1" ref="EC147" ca="1">_xll.BDP(C147,"FIVE_YEAR_AVG_PRICE_BOOK")</f>
        <v>#NAME?</v>
      </c>
      <c r="ED147" s="15" t="e" cm="1">
        <f t="array" aca="1" ref="ED147" ca="1">_xll.BDP(C147,"EV_TO_T12M_SALES")</f>
        <v>#NAME?</v>
      </c>
      <c r="EE147" s="15" t="e" cm="1">
        <f t="array" aca="1" ref="EE147" ca="1">_xll.BDP(C147,"AVERAGE_EV_TO_T12M_SALES")</f>
        <v>#NAME?</v>
      </c>
      <c r="EF147" s="15" t="e">
        <f ca="1">_xll.BDP(C147,"BEST_CURRENT_EV_BEST_SALES","best_fperiod_override=23Y")</f>
        <v>#NAME?</v>
      </c>
      <c r="EH147" s="15" t="e" cm="1">
        <f t="array" aca="1" ref="EH147" ca="1">_xll.BDP(C147,"CF_FREE_CASH_FLOW")</f>
        <v>#NAME?</v>
      </c>
      <c r="EI147" s="15" t="e" cm="1">
        <f t="array" aca="1" ref="EI147" ca="1">_xll.BDP(C147,"FREE_CASH_FLOW_YIELD")/100</f>
        <v>#NAME?</v>
      </c>
      <c r="EJ147" s="15" t="e" cm="1">
        <f t="array" aca="1" ref="EJ147" ca="1">_xll.BDP(C147,"TRAIL_12M_FREE_CASH_FLOW_PER_SH")</f>
        <v>#NAME?</v>
      </c>
      <c r="EL147" s="15" t="e" cm="1">
        <f t="array" aca="1" ref="EL147" ca="1">_xll.BDP(C147,"CF_CASH_FROM_OPER")</f>
        <v>#NAME?</v>
      </c>
      <c r="EM147" s="15" t="e" cm="1">
        <f t="array" aca="1" ref="EM147" ca="1">_xll.BDP(C147,"CF_CASH_FROM_INV_ACT")</f>
        <v>#NAME?</v>
      </c>
      <c r="EN147" s="15" t="e" cm="1">
        <f t="array" aca="1" ref="EN147" ca="1">_xll.BDP(C147,"CF_CASH_FROM_FNC_ACT")</f>
        <v>#NAME?</v>
      </c>
      <c r="EP147" s="15" t="e" cm="1">
        <f t="array" aca="1" ref="EP147" ca="1">_xll.BDP(C147,"TOT_ANALYST_REC")</f>
        <v>#NAME?</v>
      </c>
      <c r="EQ147" s="15" t="e" cm="1">
        <f t="array" aca="1" ref="EQ147" ca="1">_xll.BDP(C147,"TOT_BUY_REC")</f>
        <v>#NAME?</v>
      </c>
      <c r="ER147" s="15" t="e" cm="1">
        <f t="array" aca="1" ref="ER147" ca="1">_xll.BDP(C147,"TOT_HOLD_REC")</f>
        <v>#NAME?</v>
      </c>
      <c r="ES147" s="15" t="e" cm="1">
        <f t="array" aca="1" ref="ES147" ca="1">_xll.BDP(C147,"TOT_SELL_REC")</f>
        <v>#NAME?</v>
      </c>
      <c r="ET147" s="15" t="e" cm="1">
        <f t="array" aca="1" ref="ET147" ca="1">_xll.BDP(C147,"EQY_REC_CONS")</f>
        <v>#NAME?</v>
      </c>
      <c r="EV147" s="15" t="e" cm="1">
        <f t="array" aca="1" ref="EV147" ca="1">_xll.BDP(C147,"BEST_TARGET_HI")</f>
        <v>#NAME?</v>
      </c>
      <c r="EW147" s="15" t="e" cm="1">
        <f t="array" aca="1" ref="EW147" ca="1">_xll.BDP(C147,"BEST_TARGET_LO")</f>
        <v>#NAME?</v>
      </c>
      <c r="EX147" s="15" t="e" cm="1">
        <f t="array" aca="1" ref="EX147" ca="1">_xll.BDP(C147,"BEST_TARGET_MEDIAN")</f>
        <v>#NAME?</v>
      </c>
      <c r="EZ147" s="15" t="e" cm="1">
        <f t="array" aca="1" ref="EZ147" ca="1">_xll.BDP(C147,"BEST_TARGET_1WK_CHG")</f>
        <v>#NAME?</v>
      </c>
      <c r="FA147" s="15" t="e" cm="1">
        <f t="array" aca="1" ref="FA147" ca="1">_xll.BDP(C147,"BEST_TARGET_4WK_CHG")</f>
        <v>#NAME?</v>
      </c>
      <c r="FB147" s="15" t="e" cm="1">
        <f t="array" aca="1" ref="FB147" ca="1">_xll.BDP(C147,"BEST_TARGET_3MO_CHG")</f>
        <v>#NAME?</v>
      </c>
      <c r="FC147" s="15" t="e" cm="1">
        <f t="array" aca="1" ref="FC147" ca="1">_xll.BDP(C147,"BEST_TARGET_6MO_CHG")</f>
        <v>#NAME?</v>
      </c>
      <c r="FE147" s="15" t="e" cm="1">
        <f t="array" aca="1" ref="FE147" ca="1">_xll.BDP(C147,"ANNOUNCEMENT_DT")</f>
        <v>#NAME?</v>
      </c>
      <c r="FF147" s="15" t="e" cm="1">
        <f t="array" aca="1" ref="FF147" ca="1">_xll.BDP(C147,"EXPECTED_REPORT_DT")</f>
        <v>#NAME?</v>
      </c>
      <c r="FG147" s="15" t="e" cm="1">
        <f t="array" aca="1" ref="FG147" ca="1">_xll.BDP(C147,"EARNINGS_RELATED_IMPLIED_MOVE")</f>
        <v>#NAME?</v>
      </c>
      <c r="FI147" s="15" t="e" cm="1">
        <f t="array" aca="1" ref="FI147" ca="1">_xll.BDP(C147,"SALES_SURPRISE_LAST_QTR")</f>
        <v>#NAME?</v>
      </c>
      <c r="FJ147" s="15" t="e" cm="1">
        <f t="array" aca="1" ref="FJ147" ca="1">_xll.BDP(C147,"EPS_SURPRISE_LAST_QTR")</f>
        <v>#NAME?</v>
      </c>
      <c r="FL147" s="15" t="e">
        <f ca="1">(_xll.BDP(C147,"VOLUME_AVG_5D"))/1000</f>
        <v>#NAME?</v>
      </c>
      <c r="FM147" s="15" t="e">
        <f ca="1">(_xll.BDP(C147,"VOLUME_AVG_3M"))/1000</f>
        <v>#NAME?</v>
      </c>
      <c r="FN147" s="15" t="e">
        <f ca="1">(_xll.BDP(C147,"VOLUME_AVG_6M"))/1000</f>
        <v>#NAME?</v>
      </c>
      <c r="FP147" s="15" t="e" cm="1">
        <f t="array" aca="1" ref="FP147" ca="1">_xll.BDP(C147,"CIE_DES")</f>
        <v>#NAME?</v>
      </c>
      <c r="FQ147" s="15" t="s">
        <v>972</v>
      </c>
      <c r="FS147" s="15" t="e" cm="1">
        <f t="array" aca="1" ref="FS147" ca="1">_xll.BDP(C147,"HIGH_52WEEK")</f>
        <v>#NAME?</v>
      </c>
      <c r="FT147" s="15" t="e" cm="1">
        <f t="array" aca="1" ref="FT147" ca="1">_xll.BDP(C147,"LOW_52WEEK")</f>
        <v>#NAME?</v>
      </c>
      <c r="FV147" s="15" t="e" cm="1">
        <f t="array" aca="1" ref="FV147" ca="1">_xll.BDP(C147,"CHG_PCT_WTD")</f>
        <v>#NAME?</v>
      </c>
      <c r="FW147" s="15" t="e" cm="1">
        <f t="array" aca="1" ref="FW147" ca="1">_xll.BDP(C147,"CHG_PCT_MTD")</f>
        <v>#NAME?</v>
      </c>
      <c r="FX147" s="15" t="e" cm="1">
        <f t="array" aca="1" ref="FX147" ca="1">_xll.BDP(C147,"CHG_PCT_YTD")</f>
        <v>#NAME?</v>
      </c>
      <c r="FY147" s="15" t="e" cm="1">
        <f t="array" aca="1" ref="FY147" ca="1">_xll.BDP(C147,"CHG_PCT_1YR")</f>
        <v>#NAME?</v>
      </c>
      <c r="GA147" s="15" t="e">
        <f ca="1">_xll.BDP($C147,"BEST_NET_DEBT","best_fperiod_override=19Y")</f>
        <v>#NAME?</v>
      </c>
      <c r="GB147" s="15" t="e">
        <f ca="1">_xll.BDP($C147,"BEST_NET_DEBT","best_fperiod_override=20Y")</f>
        <v>#NAME?</v>
      </c>
      <c r="GC147" s="15" t="e">
        <f ca="1">_xll.BDP($C147,"BEST_NET_DEBT","best_fperiod_override=21Y")</f>
        <v>#NAME?</v>
      </c>
      <c r="GD147" s="15" t="e">
        <f ca="1">_xll.BDP($C147,"BEST_NET_DEBT","best_fperiod_override=22Y")</f>
        <v>#NAME?</v>
      </c>
      <c r="GE147" s="15" t="e">
        <f ca="1">_xll.BDP($C147,"BEST_NET_DEBT","best_fperiod_override=23Y")</f>
        <v>#NAME?</v>
      </c>
      <c r="GG147" s="15" t="e">
        <f t="shared" ref="GG147:GG210" ca="1" si="395">GA147/AQ147</f>
        <v>#NAME?</v>
      </c>
      <c r="GH147" s="15" t="e">
        <f t="shared" ref="GH147:GH210" ca="1" si="396">GB147/AR147</f>
        <v>#NAME?</v>
      </c>
      <c r="GI147" s="15" t="e">
        <f t="shared" ref="GI147:GI210" ca="1" si="397">GC147/AS147</f>
        <v>#NAME?</v>
      </c>
      <c r="GJ147" s="15" t="e">
        <f t="shared" ref="GJ147:GJ210" ca="1" si="398">GD147/AT147</f>
        <v>#NAME?</v>
      </c>
      <c r="GK147" s="15" t="e">
        <f t="shared" ref="GK147:GK210" ca="1" si="399">GE147/AU147</f>
        <v>#NAME?</v>
      </c>
      <c r="GM147" s="15" t="e" cm="1">
        <f t="array" aca="1" ref="GM147" ca="1">_xll.BDP(C147,"NET_DEBT_TO_EBITDA")</f>
        <v>#NAME?</v>
      </c>
      <c r="GN147" s="15" t="e" cm="1">
        <f t="array" aca="1" ref="GN147" ca="1">_xll.BDP(C147,"EBIT_TO_INT_EXP")</f>
        <v>#NAME?</v>
      </c>
      <c r="GO147" s="15" t="e" cm="1">
        <f t="array" aca="1" ref="GO147" ca="1">_xll.BDP(C147,"TOT_DEBT_TO_TOT_EQY")</f>
        <v>#NAME?</v>
      </c>
      <c r="GP147" s="15" t="e" cm="1">
        <f t="array" aca="1" ref="GP147" ca="1">_xll.BDP(C147,"TOT_DEBT_TO_TOT_ASSET")</f>
        <v>#NAME?</v>
      </c>
      <c r="GQ147" s="15" t="e" cm="1">
        <f t="array" aca="1" ref="GQ147" ca="1">_xll.BDP(C147,"ALTMAN_Z_SCORE")</f>
        <v>#NAME?</v>
      </c>
      <c r="GR147" s="15" t="e" cm="1">
        <f t="array" aca="1" ref="GR147" ca="1">_xll.BDP(C147,"CASH_%_CURRENT_MARKET_CAP")</f>
        <v>#NAME?</v>
      </c>
      <c r="GS147" s="15" t="e" cm="1">
        <f t="array" aca="1" ref="GS147" ca="1">_xll.BDP(C147,"CASH_TO_TOT_ASSET")</f>
        <v>#NAME?</v>
      </c>
      <c r="GU147" s="15" t="e" cm="1">
        <f t="array" aca="1" ref="GU147" ca="1">_xll.BDP(C147,"BOARD_SIZE")</f>
        <v>#NAME?</v>
      </c>
      <c r="GV147" s="15" t="e" cm="1">
        <f t="array" aca="1" ref="GV147" ca="1">_xll.BDP(C147,"PCT_INDEPENDENT_DIRECTORS")</f>
        <v>#NAME?</v>
      </c>
      <c r="GW147" s="15" t="e" cm="1">
        <f t="array" aca="1" ref="GW147" ca="1">_xll.BDP(C147,"BOARD_MEETING_ATTENDANCE_PCT")</f>
        <v>#NAME?</v>
      </c>
      <c r="GX147" s="15" t="e" cm="1">
        <f t="array" aca="1" ref="GX147" ca="1">_xll.BDP(C147,"BOARD_MEETINGS_PER_YR")</f>
        <v>#NAME?</v>
      </c>
      <c r="GY147" s="15" t="e" cm="1">
        <f t="array" aca="1" ref="GY147" ca="1">_xll.BDP(C147,"NUMBER_OF_WOMEN_ON_BOARD")</f>
        <v>#NAME?</v>
      </c>
      <c r="GZ147" s="15" t="e" cm="1">
        <f t="array" aca="1" ref="GZ147" ca="1">_xll.BDP(C147,"BOARD_AVERAGE_TENURE")</f>
        <v>#NAME?</v>
      </c>
      <c r="HA147" s="15" t="e" cm="1">
        <f t="array" aca="1" ref="HA147" ca="1">_xll.BDP(C147,"BOARD_AVERAGE_AGE")</f>
        <v>#NAME?</v>
      </c>
      <c r="HC147" s="15" t="e" cm="1">
        <f t="array" aca="1" ref="HC147" ca="1">_xll.BDP(C147,"TOT_COMP_AW_TO_CEO_&amp;_EQUIV")</f>
        <v>#NAME?</v>
      </c>
      <c r="HD147" s="15" t="e" cm="1">
        <f t="array" aca="1" ref="HD147" ca="1">_xll.BDP(C147,"TOT_COMPENSATION_AW_TO_EXECS")</f>
        <v>#NAME?</v>
      </c>
      <c r="HE147" s="15" t="e" cm="1">
        <f t="array" aca="1" ref="HE147" ca="1">_xll.BDP(C147,"CF_STOCK_BASED_COMPENSATION")</f>
        <v>#NAME?</v>
      </c>
      <c r="HF147" s="15" t="e" cm="1">
        <f t="array" aca="1" ref="HF147" ca="1">_xll.BDP(C147,"AVERAGE_BOD_TOTAL_COMPENSATION")</f>
        <v>#NAME?</v>
      </c>
      <c r="HH147" s="15" t="e" cm="1">
        <f t="array" aca="1" ref="HH147" ca="1">_xll.BDP(C147,"ISS_QUALITYSCORE")</f>
        <v>#NAME?</v>
      </c>
      <c r="HK147" s="15" t="e" cm="1">
        <f t="array" aca="1" ref="HK147" ca="1">_xll.BDP(C147,"EQY_SH_OUT")</f>
        <v>#NAME?</v>
      </c>
      <c r="HL147" s="15" t="e">
        <f t="shared" ref="HL147:HL210" ca="1" si="400">BV147/HK147</f>
        <v>#NAME?</v>
      </c>
      <c r="HN147" s="15">
        <v>8.5</v>
      </c>
      <c r="HO147" s="15">
        <v>2</v>
      </c>
      <c r="HP147" s="39" t="e">
        <f t="shared" ref="HP147:HP210" ca="1" si="401">CH147*100</f>
        <v>#NAME?</v>
      </c>
      <c r="HQ147" s="15" t="e">
        <f t="shared" ref="HQ147:HQ210" ca="1" si="402">(HO147*HP147)+HN147</f>
        <v>#NAME?</v>
      </c>
      <c r="HS147" s="15" t="e">
        <f t="shared" ca="1" si="370"/>
        <v>#NAME?</v>
      </c>
      <c r="HU147" s="15" t="e">
        <f t="shared" ref="HU147:HU210" ca="1" si="403">HL147*HQ147*HS147</f>
        <v>#NAME?</v>
      </c>
      <c r="HW147" s="15" t="e">
        <f t="shared" ca="1" si="371"/>
        <v>#NAME?</v>
      </c>
      <c r="HY147" s="39" t="e">
        <f t="shared" ref="HY147:HY210" ca="1" si="404">HU147/HW147</f>
        <v>#NAME?</v>
      </c>
      <c r="IA147" s="15" t="e">
        <f t="shared" ca="1" si="352"/>
        <v>#NAME?</v>
      </c>
      <c r="IB147" s="15" t="e">
        <f t="shared" ref="IB147:IB210" ca="1" si="405">HL147*HN147*HS147</f>
        <v>#NAME?</v>
      </c>
      <c r="IC147" s="15" t="e">
        <f t="shared" ref="IC147:IC210" ca="1" si="406">IA147-IB147</f>
        <v>#NAME?</v>
      </c>
      <c r="ID147" s="15" t="e">
        <f t="shared" ref="ID147:ID210" ca="1" si="407">HO147*HL147*HS147</f>
        <v>#NAME?</v>
      </c>
      <c r="IE147" s="39" t="e">
        <f t="shared" ref="IE147:IE210" ca="1" si="408">IC147/ID147</f>
        <v>#NAME?</v>
      </c>
      <c r="IF147" s="39">
        <f t="shared" ref="IF147:IF210" si="409">CJ147*100</f>
        <v>11.792385400329586</v>
      </c>
      <c r="IG147" s="39" t="e">
        <f t="shared" ref="IG147:IG210" ca="1" si="410">HP147</f>
        <v>#NAME?</v>
      </c>
      <c r="II147" s="15">
        <f t="shared" si="372"/>
        <v>128</v>
      </c>
    </row>
    <row r="148" spans="1:243">
      <c r="A148" s="15">
        <f t="shared" si="373"/>
        <v>128</v>
      </c>
      <c r="B148" s="15" t="s">
        <v>260</v>
      </c>
      <c r="C148" s="15" t="s">
        <v>611</v>
      </c>
      <c r="D148" s="15" t="s">
        <v>259</v>
      </c>
      <c r="E148" s="15" t="str">
        <f t="shared" si="374"/>
        <v>JDCO34</v>
      </c>
      <c r="F148" s="15">
        <f t="shared" si="375"/>
        <v>128</v>
      </c>
      <c r="G148" s="15" t="str">
        <f t="shared" si="376"/>
        <v>JD.com Inc</v>
      </c>
      <c r="H148" s="24">
        <v>2.9439500000000003E-3</v>
      </c>
      <c r="I148" s="15" t="e" cm="1">
        <f t="array" aca="1" ref="I148" ca="1">_xll.BDP(C148,"GICS_SECTOR_NAME")</f>
        <v>#NAME?</v>
      </c>
      <c r="J148" s="15" t="e">
        <f t="shared" ca="1" si="377"/>
        <v>#NAME?</v>
      </c>
      <c r="K148" s="46" t="e" cm="1">
        <f t="array" aca="1" ref="K148" ca="1">_xll.BDP(C148,"BEST_PE_RATIO")</f>
        <v>#NAME?</v>
      </c>
      <c r="L148" s="46" t="e" cm="1">
        <f t="array" aca="1" ref="L148" ca="1">_xll.BDP(C148,"px_last")</f>
        <v>#NAME?</v>
      </c>
      <c r="M148" s="15" t="e" cm="1">
        <f t="array" aca="1" ref="M148" ca="1">_xll.BDP(C148,"COUNTRY_FULL_NAME")</f>
        <v>#NAME?</v>
      </c>
      <c r="N148" s="15" t="e" cm="1">
        <f t="array" aca="1" ref="N148" ca="1">_xll.BDP(C148,"px_last")</f>
        <v>#NAME?</v>
      </c>
      <c r="O148" s="15" t="e" cm="1">
        <f t="array" aca="1" ref="O148" ca="1">_xll.BDP(C148,"CRNCY")</f>
        <v>#NAME?</v>
      </c>
      <c r="Q148" s="15" t="e" cm="1">
        <f t="array" aca="1" ref="Q148" ca="1">_xll.BDP(C148,"GICS_SECTOR_NAME")</f>
        <v>#NAME?</v>
      </c>
      <c r="R148" s="15" t="e" cm="1">
        <f t="array" aca="1" ref="R148" ca="1">_xll.BDP(C148,"GICS_INDUSTRY_NAME")</f>
        <v>#NAME?</v>
      </c>
      <c r="S148" s="15" t="e" cm="1">
        <f t="array" aca="1" ref="S148" ca="1">_xll.BDP(C148,"GICS_INDUSTRY_GROUP_NAME")</f>
        <v>#NAME?</v>
      </c>
      <c r="T148" s="15" t="e" cm="1">
        <f t="array" aca="1" ref="T148" ca="1">_xll.BDP(C148,"GICS_SUB_INDUSTRY_NAME")</f>
        <v>#NAME?</v>
      </c>
      <c r="U148" s="15" t="s">
        <v>1525</v>
      </c>
      <c r="V148" s="15" t="e">
        <f ca="1">_xll.BDH(C148,"SALES_REV_TURN","FY 2009","FY 2009","Currency=USD","Period=FY","BEST_FPERIOD_OVERRIDE=FY","FILING_STATUS=MR","SCALING_FORMAT=MLN","FA_ADJUSTED=Adjusted","Sort=A","Dates=H","DateFormat=P","Fill=—","Direction=H","UseDPDF=Y")/M11</f>
        <v>#NAME?</v>
      </c>
      <c r="W148" s="15" t="e">
        <f ca="1">_xll.BDH(C148,"SALES_REV_TURN","FY 2019","FY 2019","Currency=USD","Period=FY","BEST_FPERIOD_OVERRIDE=FY","FILING_STATUS=MR","SCALING_FORMAT=MLN","FA_ADJUSTED=Adjusted","Sort=A","Dates=H","DateFormat=P","Fill=—","Direction=H","UseDPDF=Y")/M11</f>
        <v>#NAME?</v>
      </c>
      <c r="X148" s="15" t="e">
        <f ca="1">_xll.BDH(C148,"SALES_REV_TURN","FY 2020","FY 2020","Currency=USD","Period=FY","BEST_FPERIOD_OVERRIDE=FY","FILING_STATUS=MR","SCALING_FORMAT=MLN","FA_ADJUSTED=Adjusted","Sort=A","Dates=H","DateFormat=P","Fill=—","Direction=H","UseDPDF=Y")/M11</f>
        <v>#NAME?</v>
      </c>
      <c r="Y148" s="15" t="e">
        <f ca="1">_xll.BDH(C148,"SALES_REV_TURN","FY 2021","FY 2021","Currency=USD","Period=FY","BEST_FPERIOD_OVERRIDE=FY","FILING_STATUS=MR","SCALING_FORMAT=MLN","FA_ADJUSTED=Adjusted","Sort=A","Dates=H","DateFormat=P","Fill=—","Direction=H","UseDPDF=Y")/M11</f>
        <v>#NAME?</v>
      </c>
      <c r="Z148" s="15" t="e">
        <f ca="1">_xll.BDH(C148,"SALES_REV_TURN","FY 2022","FY 2022","Currency=USD","Period=FY","BEST_FPERIOD_OVERRIDE=FY","FILING_STATUS=MR","SCALING_FORMAT=MLN","FA_ADJUSTED=Adjusted","Sort=A","Dates=H","DateFormat=P","Fill=—","Direction=H","UseDPDF=Y")/M11</f>
        <v>#NAME?</v>
      </c>
      <c r="AA148" s="15" t="e">
        <f ca="1">+_xll.BDP($C148,AA$15,"BEST_FPERIOD_OVERRIDE="&amp;AA$16)/M11</f>
        <v>#NAME?</v>
      </c>
      <c r="AB148" s="15" t="e">
        <f ca="1">+_xll.BDP($C148,AB$15,"BEST_FPERIOD_OVERRIDE="&amp;AB$16)/M11</f>
        <v>#NAME?</v>
      </c>
      <c r="AC148" s="15" t="e">
        <f ca="1">+_xll.BDP($C148,AC$15,"BEST_FPERIOD_OVERRIDE="&amp;AC$16)</f>
        <v>#NAME?</v>
      </c>
      <c r="AD148" s="15" t="e">
        <f ca="1">+_xll.BDP($C148,AD$15,"BEST_FPERIOD_OVERRIDE="&amp;AD$16)</f>
        <v>#NAME?</v>
      </c>
      <c r="AF148" s="25" t="e">
        <f t="shared" ref="AF148:AF211" ca="1" si="411">X148/W148-1</f>
        <v>#NAME?</v>
      </c>
      <c r="AG148" s="25" t="e">
        <f t="shared" ref="AG148:AG211" ca="1" si="412">Y148/X148-1</f>
        <v>#NAME?</v>
      </c>
      <c r="AH148" s="25" t="e">
        <f t="shared" ref="AH148:AH211" ca="1" si="413">Z148/Y148-1</f>
        <v>#NAME?</v>
      </c>
      <c r="AI148" s="25" t="e">
        <f t="shared" ref="AI148:AI211" ca="1" si="414">AA148/Z148-1</f>
        <v>#NAME?</v>
      </c>
      <c r="AJ148" s="25" t="e">
        <f t="shared" ref="AJ148:AJ211" ca="1" si="415">AB148/AA148-1</f>
        <v>#NAME?</v>
      </c>
      <c r="AK148" s="25" t="e">
        <f t="shared" ref="AK148:AK211" ca="1" si="416">AC148/AB148-1</f>
        <v>#NAME?</v>
      </c>
      <c r="AL148" s="25" t="e">
        <f t="shared" ca="1" si="359"/>
        <v>#NAME?</v>
      </c>
      <c r="AM148" s="25" t="e">
        <f t="shared" ref="AM148:AM211" ca="1" si="417">(AC148/W148)^(1/6)-1</f>
        <v>#NAME?</v>
      </c>
      <c r="AN148" s="25" t="e">
        <f t="shared" ref="AN148:AN211" ca="1" si="418">(W148/V148)^(1/10)-1</f>
        <v>#NAME?</v>
      </c>
      <c r="AP148" s="15" t="e">
        <f ca="1">_xll.BDH(C148,"EBITDA","FY 2009","FY 2009","Currency=USD","Period=FY","BEST_FPERIOD_OVERRIDE=FY","FILING_STATUS=MR","SCALING_FORMAT=MLN","FA_ADJUSTED=Adjusted","Sort=A","Dates=H","DateFormat=P","Fill=—","Direction=H","UseDPDF=Y")/M11</f>
        <v>#NAME?</v>
      </c>
      <c r="AQ148" s="15" t="e">
        <f ca="1">_xll.BDH(C148,"EBITDA","FY 2019","FY 2019","Currency=USD","Period=FY","BEST_FPERIOD_OVERRIDE=FY","FILING_STATUS=MR","SCALING_FORMAT=MLN","FA_ADJUSTED=Adjusted","Sort=A","Dates=H","DateFormat=P","Fill=—","Direction=H","UseDPDF=Y")/M11</f>
        <v>#NAME?</v>
      </c>
      <c r="AR148" s="15" t="e">
        <f ca="1">_xll.BDH(C148,"EBITDA","FY 2020","FY 2020","Currency=USD","Period=FY","BEST_FPERIOD_OVERRIDE=FY","FILING_STATUS=MR","SCALING_FORMAT=MLN","FA_ADJUSTED=Adjusted","Sort=A","Dates=H","DateFormat=P","Fill=—","Direction=H","UseDPDF=Y")/M11</f>
        <v>#NAME?</v>
      </c>
      <c r="AS148" s="15" t="e">
        <f ca="1">_xll.BDH(C148,"EBITDA","FY 2021","FY 2021","Currency=USD","Period=FY","BEST_FPERIOD_OVERRIDE=FY","FILING_STATUS=MR","SCALING_FORMAT=MLN","FA_ADJUSTED=Adjusted","Sort=A","Dates=H","DateFormat=P","Fill=—","Direction=H","UseDPDF=Y")/M11</f>
        <v>#NAME?</v>
      </c>
      <c r="AT148" s="15">
        <f>_xll.BDH(C148,"EBITDA","FY 2022","FY 2022","Currency=USD","Period=FY","BEST_FPERIOD_OVERRIDE=FY","FILING_STATUS=MR","SCALING_FORMAT=MLN","FA_ADJUSTED=Adjusted","Sort=A","Dates=H","DateFormat=P","Fill=—","Direction=H","UseDPDF=Y")</f>
        <v>6053.4038</v>
      </c>
      <c r="AU148" s="15" t="e">
        <f ca="1">+_xll.BDP($C148,AU$15,"BEST_FPERIOD_OVERRIDE="&amp;AU$16)/M11</f>
        <v>#NAME?</v>
      </c>
      <c r="AV148" s="15" t="e">
        <f ca="1">+_xll.BDP($C148,AV$15,"BEST_FPERIOD_OVERRIDE="&amp;AV$16)/M11</f>
        <v>#NAME?</v>
      </c>
      <c r="AW148" s="15" t="e">
        <f ca="1">+_xll.BDP($C148,AW$15,"BEST_FPERIOD_OVERRIDE="&amp;AW$16)/M11</f>
        <v>#NAME?</v>
      </c>
      <c r="AX148" s="15" t="e">
        <f ca="1">+_xll.BDP($C148,AX$15,"BEST_FPERIOD_OVERRIDE="&amp;AX$16)</f>
        <v>#NAME?</v>
      </c>
      <c r="AZ148" s="25" t="e">
        <f t="shared" ca="1" si="378"/>
        <v>#NAME?</v>
      </c>
      <c r="BA148" s="25" t="e">
        <f t="shared" ca="1" si="379"/>
        <v>#NAME?</v>
      </c>
      <c r="BB148" s="25" t="e">
        <f t="shared" ca="1" si="380"/>
        <v>#NAME?</v>
      </c>
      <c r="BC148" s="25" t="e">
        <f t="shared" ca="1" si="381"/>
        <v>#NAME?</v>
      </c>
      <c r="BD148" s="25" t="e">
        <f t="shared" ca="1" si="382"/>
        <v>#NAME?</v>
      </c>
      <c r="BE148" s="25" t="e">
        <f t="shared" ca="1" si="383"/>
        <v>#NAME?</v>
      </c>
      <c r="BF148" s="25" t="e">
        <f t="shared" ca="1" si="360"/>
        <v>#NAME?</v>
      </c>
      <c r="BG148" s="25" t="e">
        <f t="shared" ca="1" si="384"/>
        <v>#NAME?</v>
      </c>
      <c r="BH148" s="25" t="e">
        <f t="shared" ca="1" si="385"/>
        <v>#NAME?</v>
      </c>
      <c r="BJ148" s="25" t="e">
        <f t="shared" ref="BJ148:BJ211" ca="1" si="419">AQ148/W148</f>
        <v>#NAME?</v>
      </c>
      <c r="BK148" s="25" t="e">
        <f t="shared" ref="BK148:BK211" ca="1" si="420">AR148/X148</f>
        <v>#NAME?</v>
      </c>
      <c r="BL148" s="25" t="e">
        <f t="shared" ref="BL148:BL211" ca="1" si="421">AS148/Y148</f>
        <v>#NAME?</v>
      </c>
      <c r="BM148" s="25" t="e">
        <f t="shared" ref="BM148:BM211" ca="1" si="422">AT148/Z148</f>
        <v>#NAME?</v>
      </c>
      <c r="BN148" s="25" t="e">
        <f t="shared" ref="BN148:BN211" ca="1" si="423">AU148/AA148</f>
        <v>#NAME?</v>
      </c>
      <c r="BO148" s="25" t="e">
        <f t="shared" ref="BO148:BP211" ca="1" si="424">AV148/AB148</f>
        <v>#NAME?</v>
      </c>
      <c r="BP148" s="25" t="e">
        <f t="shared" ca="1" si="424"/>
        <v>#NAME?</v>
      </c>
      <c r="BQ148" s="25" t="e">
        <f t="shared" ref="BQ148:BQ211" ca="1" si="425">AX148/AD148</f>
        <v>#NAME?</v>
      </c>
      <c r="BR148" s="15" t="e">
        <f ca="1">_xll.BDH(C148,"EARN_FOR_COMMON","FY 2009","FY 2009","Currency=USD","Period=FY","BEST_FPERIOD_OVERRIDE=FY","FILING_STATUS=MR","SCALING_FORMAT=MLN","FA_ADJUSTED=Adjusted","Sort=A","Dates=H","DateFormat=P","Fill=—","Direction=H","UseDPDF=Y")/M11</f>
        <v>#NAME?</v>
      </c>
      <c r="BS148" s="15" t="e">
        <f ca="1">_xll.BDH(C148,"EARN_FOR_COMMON","FY 2019","FY 2019","Currency=USD","Period=FY","BEST_FPERIOD_OVERRIDE=FY","FILING_STATUS=MR","SCALING_FORMAT=MLN","FA_ADJUSTED=Adjusted","Sort=A","Dates=H","DateFormat=P","Fill=—","Direction=H","UseDPDF=Y")/M11</f>
        <v>#NAME?</v>
      </c>
      <c r="BT148" s="15" t="e">
        <f ca="1">_xll.BDH(C148,"EARN_FOR_COMMON","FY 2020","FY 2020","Currency=USD","Period=FY","BEST_FPERIOD_OVERRIDE=FY","FILING_STATUS=MR","SCALING_FORMAT=MLN","FA_ADJUSTED=Adjusted","Sort=A","Dates=H","DateFormat=P","Fill=—","Direction=H","UseDPDF=Y")/M11</f>
        <v>#NAME?</v>
      </c>
      <c r="BU148" s="15" t="e">
        <f ca="1">_xll.BDH(C148,"EARN_FOR_COMMON","FY 2021","FY 2021","Currency=USD","Period=FY","BEST_FPERIOD_OVERRIDE=FY","FILING_STATUS=MR","SCALING_FORMAT=MLN","FA_ADJUSTED=Adjusted","Sort=A","Dates=H","DateFormat=P","Fill=—","Direction=H","UseDPDF=Y")/M11</f>
        <v>#NAME?</v>
      </c>
      <c r="BV148" s="15" t="e">
        <f ca="1">_xll.BDH(C148,"EARN_FOR_COMMON","FY 2022","FY 2022","Currency=USD","Period=FY","BEST_FPERIOD_OVERRIDE=FY","FILING_STATUS=MR","SCALING_FORMAT=MLN","FA_ADJUSTED=Adjusted","Sort=A","Dates=H","DateFormat=P","Fill=—","Direction=H","UseDPDF=Y")/M11</f>
        <v>#NAME?</v>
      </c>
      <c r="BW148" s="15" t="e">
        <f ca="1">+_xll.BDP($C148,BW$15,"BEST_FPERIOD_OVERRIDE="&amp;BW$16)/M11</f>
        <v>#NAME?</v>
      </c>
      <c r="BX148" s="15" t="e">
        <f ca="1">+_xll.BDP($C148,BX$15,"BEST_FPERIOD_OVERRIDE="&amp;BX$16)/M11</f>
        <v>#NAME?</v>
      </c>
      <c r="BY148" s="15" t="e">
        <f ca="1">+_xll.BDP($C148,BY$15,"BEST_FPERIOD_OVERRIDE="&amp;BY$16)/M11</f>
        <v>#NAME?</v>
      </c>
      <c r="BZ148" s="15" t="e">
        <f ca="1">+_xll.BDP($C148,BZ$15,"BEST_FPERIOD_OVERRIDE="&amp;BZ$16)</f>
        <v>#NAME?</v>
      </c>
      <c r="CB148" s="25" t="e">
        <f t="shared" ca="1" si="386"/>
        <v>#NAME?</v>
      </c>
      <c r="CC148" s="25" t="e">
        <f t="shared" ca="1" si="387"/>
        <v>#NAME?</v>
      </c>
      <c r="CD148" s="25" t="e">
        <f t="shared" ca="1" si="388"/>
        <v>#NAME?</v>
      </c>
      <c r="CE148" s="25" t="e">
        <f t="shared" ca="1" si="389"/>
        <v>#NAME?</v>
      </c>
      <c r="CF148" s="25" t="e">
        <f t="shared" ca="1" si="390"/>
        <v>#NAME?</v>
      </c>
      <c r="CG148" s="25" t="e">
        <f t="shared" ca="1" si="391"/>
        <v>#NAME?</v>
      </c>
      <c r="CH148" s="25" t="e">
        <f t="shared" ca="1" si="361"/>
        <v>#NAME?</v>
      </c>
      <c r="CI148" s="25" t="e">
        <f t="shared" ca="1" si="392"/>
        <v>#NAME?</v>
      </c>
      <c r="CJ148" s="25" t="e">
        <f t="shared" ca="1" si="393"/>
        <v>#NAME?</v>
      </c>
      <c r="CM148" s="25" t="e">
        <f t="shared" ca="1" si="362"/>
        <v>#NAME?</v>
      </c>
      <c r="CN148" s="25" t="e">
        <f t="shared" ca="1" si="363"/>
        <v>#NAME?</v>
      </c>
      <c r="CO148" s="25" t="e">
        <f t="shared" ca="1" si="364"/>
        <v>#NAME?</v>
      </c>
      <c r="CP148" s="25" t="e">
        <f t="shared" ca="1" si="365"/>
        <v>#NAME?</v>
      </c>
      <c r="CQ148" s="25" t="e">
        <f t="shared" ca="1" si="366"/>
        <v>#NAME?</v>
      </c>
      <c r="CR148" s="25" t="e">
        <f t="shared" ca="1" si="367"/>
        <v>#NAME?</v>
      </c>
      <c r="CS148" s="25" t="e">
        <f t="shared" ca="1" si="368"/>
        <v>#NAME?</v>
      </c>
      <c r="CT148" s="15" t="e">
        <f t="shared" ca="1" si="369"/>
        <v>#NAME?</v>
      </c>
      <c r="CU148" s="25">
        <f>_xll.BDH($C148,"RETURN_ON_INV_CAPITAL","FY 2019","FY 2019","Currency=USD","Period=FY","BEST_FPERIOD_OVERRIDE=FY","FILING_STATUS=MR","FA_ADJUSTED=GAAP","Sort=A","Dates=H","DateFormat=P","Fill=—","Direction=H","UseDPDF=Y")/100</f>
        <v>7.2334999999999997E-2</v>
      </c>
      <c r="CV148" s="25">
        <f>_xll.BDH($C148,"RETURN_ON_INV_CAPITAL","FY 2020","FY 2020","Currency=USD","Period=FY","BEST_FPERIOD_OVERRIDE=FY","FILING_STATUS=MR","FA_ADJUSTED=GAAP","Sort=A","Dates=H","DateFormat=P","Fill=—","Direction=H","UseDPDF=Y")/100</f>
        <v>6.2880000000000005E-2</v>
      </c>
      <c r="CW148" s="25">
        <f>_xll.BDH($C148,"RETURN_ON_INV_CAPITAL","FY 2021","FY 2021","Currency=USD","Period=FY","BEST_FPERIOD_OVERRIDE=FY","FILING_STATUS=MR","FA_ADJUSTED=GAAP","Sort=A","Dates=H","DateFormat=P","Fill=—","Direction=H","UseDPDF=Y")/100</f>
        <v>2.1290000000000002E-3</v>
      </c>
      <c r="CX148" s="25">
        <f>_xll.BDH(C148,"RETURN_COM_EQY","FY 2022","FY 2022","Currency=USD","Period=FY","BEST_FPERIOD_OVERRIDE=FY","FILING_STATUS=MR","FA_ADJUSTED=GAAP","Sort=A","Dates=H","DateFormat=P","Fill=—","Direction=H","UseDPDF=Y")/100</f>
        <v>4.9161999999999997E-2</v>
      </c>
      <c r="CZ148" s="15">
        <f>_xll.BDH($C148,"RETURN_COM_EQY","FY 2019","FY 2019","Currency=USD","Period=FY","BEST_FPERIOD_OVERRIDE=FY","FILING_STATUS=MR","FA_ADJUSTED=GAAP","Sort=A","Dates=H","DateFormat=P","Fill=—","Direction=H","UseDPDF=Y")/100</f>
        <v>0.17205999999999999</v>
      </c>
      <c r="DA148" s="15">
        <f>_xll.BDH($C148,"RETURN_COM_EQY","FY 2020","FY 2020","Currency=USD","Period=FY","BEST_FPERIOD_OVERRIDE=FY","FILING_STATUS=MR","FA_ADJUSTED=GAAP","Sort=A","Dates=H","DateFormat=P","Fill=—","Direction=H","UseDPDF=Y")/100</f>
        <v>0.36677900000000002</v>
      </c>
      <c r="DB148" s="15">
        <f>_xll.BDH($C148,"RETURN_COM_EQY","FY 2021","FY 2021","Currency=USD","Period=FY","BEST_FPERIOD_OVERRIDE=FY","FILING_STATUS=MR","FA_ADJUSTED=GAAP","Sort=A","Dates=H","DateFormat=P","Fill=—","Direction=H","UseDPDF=Y")/100</f>
        <v>-1.7958999999999999E-2</v>
      </c>
      <c r="DC148" s="25">
        <f>_xll.BDH(C148,"RETURN_COM_EQY","FY 2022","FY 2022","Currency=USD","Period=FY","BEST_FPERIOD_OVERRIDE=FY","FILING_STATUS=MR","FA_ADJUSTED=GAAP","Sort=A","Dates=H","DateFormat=P","Fill=—","Direction=H","UseDPDF=Y")</f>
        <v>4.9161999999999999</v>
      </c>
      <c r="DD148" s="15" t="e">
        <f ca="1">(_xll.BDP(C148,"BEST_ROE","best_fperiod_override=23Y"))/100</f>
        <v>#NAME?</v>
      </c>
      <c r="DF148" s="25" t="e">
        <f ca="1">(_xll.BDP($C148,"BEST_DIV_YLD","best_fperiod_override=19Y"))/100</f>
        <v>#NAME?</v>
      </c>
      <c r="DG148" s="25" t="e">
        <f ca="1">(_xll.BDP($C148,"BEST_DIV_YLD","best_fperiod_override=20Y"))/100</f>
        <v>#NAME?</v>
      </c>
      <c r="DH148" s="25" t="e">
        <f ca="1">(_xll.BDP($C148,"BEST_DIV_YLD","best_fperiod_override=21Y"))/100</f>
        <v>#NAME?</v>
      </c>
      <c r="DI148" s="25" t="e">
        <f ca="1">(_xll.BDP($C148,"BEST_DIV_YLD","best_fperiod_override=22Y"))/100</f>
        <v>#NAME?</v>
      </c>
      <c r="DJ148" s="25" t="e">
        <f ca="1">(_xll.BDP($C148,"BEST_DIV_YLD","best_fperiod_override=23Y"))/100</f>
        <v>#NAME?</v>
      </c>
      <c r="DL148" s="48" t="e" cm="1">
        <f t="array" aca="1" ref="DL148" ca="1">_xll.BDP($C148,$DL$12)/1000/M11</f>
        <v>#NAME?</v>
      </c>
      <c r="DM148" s="48" t="e" cm="1">
        <f t="array" aca="1" ref="DM148" ca="1">_xll.BDP($C148,$DL$13)*1000/M11</f>
        <v>#NAME?</v>
      </c>
      <c r="DN148" s="48" t="e">
        <f t="shared" ca="1" si="394"/>
        <v>#NAME?</v>
      </c>
      <c r="DO148" s="48" t="e" cm="1">
        <f t="array" aca="1" ref="DO148" ca="1">_xll.BDP($C148,$DL$15)*1000</f>
        <v>#NAME?</v>
      </c>
      <c r="DQ148" s="15" t="e" cm="1">
        <f t="array" aca="1" ref="DQ148" ca="1">_xll.BDP(C148,"WACC")</f>
        <v>#NAME?</v>
      </c>
      <c r="DR148" s="15" t="e" cm="1">
        <f t="array" aca="1" ref="DR148" ca="1">_xll.BDP(C148,"WACC_COST_EQUITY")</f>
        <v>#NAME?</v>
      </c>
      <c r="DS148" s="15" t="e" cm="1">
        <f t="array" aca="1" ref="DS148" ca="1">_xll.BDP(C148,"WACC_COST_EQUITY")</f>
        <v>#NAME?</v>
      </c>
      <c r="DU148" s="15" t="e" cm="1">
        <f t="array" aca="1" ref="DU148" ca="1">_xll.BDP(C148,"BEST_PE_RATIO")</f>
        <v>#NAME?</v>
      </c>
      <c r="DV148" s="15" t="e" cm="1">
        <f t="array" aca="1" ref="DV148" ca="1">_xll.BDP(C148,"FIVE_YR_AVG_PRICE_EARNINGS")</f>
        <v>#NAME?</v>
      </c>
      <c r="DW148" s="15" t="e" cm="1">
        <f t="array" aca="1" ref="DW148" ca="1">_xll.BDP(C148,"10_YEAR_MOVING_AVERAGE_PE")</f>
        <v>#NAME?</v>
      </c>
      <c r="DY148" s="15" t="e" cm="1">
        <f t="array" aca="1" ref="DY148" ca="1">_xll.BDP(C148,"BEST_CUR_EV_TO_EBITDA")</f>
        <v>#NAME?</v>
      </c>
      <c r="DZ148" s="15" t="e" cm="1">
        <f t="array" aca="1" ref="DZ148" ca="1">_xll.BDP(C148,"FIVE_YEAR_AVG_EV_TO_T12_EBITDA")</f>
        <v>#NAME?</v>
      </c>
      <c r="EB148" s="15" t="e" cm="1">
        <f t="array" aca="1" ref="EB148" ca="1">_xll.BDP(C148,"BEST_PX_BPS_RATIO")</f>
        <v>#NAME?</v>
      </c>
      <c r="EC148" s="15" t="e" cm="1">
        <f t="array" aca="1" ref="EC148" ca="1">_xll.BDP(C148,"FIVE_YEAR_AVG_PRICE_BOOK")</f>
        <v>#NAME?</v>
      </c>
      <c r="ED148" s="15" t="e" cm="1">
        <f t="array" aca="1" ref="ED148" ca="1">_xll.BDP(C148,"EV_TO_T12M_SALES")</f>
        <v>#NAME?</v>
      </c>
      <c r="EE148" s="15" t="e" cm="1">
        <f t="array" aca="1" ref="EE148" ca="1">_xll.BDP(C148,"AVERAGE_EV_TO_T12M_SALES")</f>
        <v>#NAME?</v>
      </c>
      <c r="EF148" s="15" t="e">
        <f ca="1">_xll.BDP(C148,"BEST_CURRENT_EV_BEST_SALES","best_fperiod_override=23Y")</f>
        <v>#NAME?</v>
      </c>
      <c r="EH148" s="15" t="e" cm="1">
        <f t="array" aca="1" ref="EH148" ca="1">_xll.BDP(C148,"CF_FREE_CASH_FLOW")/M11</f>
        <v>#NAME?</v>
      </c>
      <c r="EI148" s="15" t="e" cm="1">
        <f t="array" aca="1" ref="EI148" ca="1">_xll.BDP(C148,"FREE_CASH_FLOW_YIELD")/100</f>
        <v>#NAME?</v>
      </c>
      <c r="EJ148" s="15" t="e" cm="1">
        <f t="array" aca="1" ref="EJ148" ca="1">_xll.BDP(C148,"TRAIL_12M_FREE_CASH_FLOW_PER_SH")/M11</f>
        <v>#NAME?</v>
      </c>
      <c r="EL148" s="15" t="e" cm="1">
        <f t="array" aca="1" ref="EL148" ca="1">_xll.BDP(C148,"CF_CASH_FROM_OPER")/M11</f>
        <v>#NAME?</v>
      </c>
      <c r="EM148" s="15" t="e" cm="1">
        <f t="array" aca="1" ref="EM148" ca="1">_xll.BDP(C148,"CF_CASH_FROM_INV_ACT")/M11</f>
        <v>#NAME?</v>
      </c>
      <c r="EN148" s="15" t="e" cm="1">
        <f t="array" aca="1" ref="EN148" ca="1">_xll.BDP(C148,"CF_CASH_FROM_FNC_ACT")/M11</f>
        <v>#NAME?</v>
      </c>
      <c r="EP148" s="15" t="e" cm="1">
        <f t="array" aca="1" ref="EP148" ca="1">_xll.BDP(C148,"TOT_ANALYST_REC")</f>
        <v>#NAME?</v>
      </c>
      <c r="EQ148" s="15" t="e" cm="1">
        <f t="array" aca="1" ref="EQ148" ca="1">_xll.BDP(C148,"TOT_BUY_REC")</f>
        <v>#NAME?</v>
      </c>
      <c r="ER148" s="15" t="e" cm="1">
        <f t="array" aca="1" ref="ER148" ca="1">_xll.BDP(C148,"TOT_HOLD_REC")</f>
        <v>#NAME?</v>
      </c>
      <c r="ES148" s="15" t="e" cm="1">
        <f t="array" aca="1" ref="ES148" ca="1">_xll.BDP(C148,"TOT_SELL_REC")</f>
        <v>#NAME?</v>
      </c>
      <c r="ET148" s="15" t="e" cm="1">
        <f t="array" aca="1" ref="ET148" ca="1">_xll.BDP(C148,"EQY_REC_CONS")</f>
        <v>#NAME?</v>
      </c>
      <c r="EV148" s="15" t="e" cm="1">
        <f t="array" aca="1" ref="EV148" ca="1">_xll.BDP(C148,"BEST_TARGET_HI")</f>
        <v>#NAME?</v>
      </c>
      <c r="EW148" s="15" t="e" cm="1">
        <f t="array" aca="1" ref="EW148" ca="1">_xll.BDP(C148,"BEST_TARGET_LO")</f>
        <v>#NAME?</v>
      </c>
      <c r="EX148" s="15" t="e" cm="1">
        <f t="array" aca="1" ref="EX148" ca="1">_xll.BDP(C148,"BEST_TARGET_MEDIAN")</f>
        <v>#NAME?</v>
      </c>
      <c r="EZ148" s="15" t="e" cm="1">
        <f t="array" aca="1" ref="EZ148" ca="1">_xll.BDP(C148,"BEST_TARGET_1WK_CHG")</f>
        <v>#NAME?</v>
      </c>
      <c r="FA148" s="15" t="e" cm="1">
        <f t="array" aca="1" ref="FA148" ca="1">_xll.BDP(C148,"BEST_TARGET_4WK_CHG")</f>
        <v>#NAME?</v>
      </c>
      <c r="FB148" s="15" t="e" cm="1">
        <f t="array" aca="1" ref="FB148" ca="1">_xll.BDP(C148,"BEST_TARGET_3MO_CHG")</f>
        <v>#NAME?</v>
      </c>
      <c r="FC148" s="15" t="e" cm="1">
        <f t="array" aca="1" ref="FC148" ca="1">_xll.BDP(C148,"BEST_TARGET_6MO_CHG")</f>
        <v>#NAME?</v>
      </c>
      <c r="FE148" s="15" t="e" cm="1">
        <f t="array" aca="1" ref="FE148" ca="1">_xll.BDP(C148,"ANNOUNCEMENT_DT")</f>
        <v>#NAME?</v>
      </c>
      <c r="FF148" s="15" t="e" cm="1">
        <f t="array" aca="1" ref="FF148" ca="1">_xll.BDP(C148,"EXPECTED_REPORT_DT")</f>
        <v>#NAME?</v>
      </c>
      <c r="FG148" s="15" t="e" cm="1">
        <f t="array" aca="1" ref="FG148" ca="1">_xll.BDP(C148,"EARNINGS_RELATED_IMPLIED_MOVE")</f>
        <v>#NAME?</v>
      </c>
      <c r="FI148" s="15" t="e" cm="1">
        <f t="array" aca="1" ref="FI148" ca="1">_xll.BDP(C148,"SALES_SURPRISE_LAST_QTR")</f>
        <v>#NAME?</v>
      </c>
      <c r="FJ148" s="15" t="e" cm="1">
        <f t="array" aca="1" ref="FJ148" ca="1">_xll.BDP(C148,"EPS_SURPRISE_LAST_QTR")</f>
        <v>#NAME?</v>
      </c>
      <c r="FL148" s="15" t="e">
        <f ca="1">(_xll.BDP(C148,"VOLUME_AVG_5D"))/1000</f>
        <v>#NAME?</v>
      </c>
      <c r="FM148" s="15" t="e">
        <f ca="1">(_xll.BDP(C148,"VOLUME_AVG_3M"))/1000</f>
        <v>#NAME?</v>
      </c>
      <c r="FN148" s="15" t="e">
        <f ca="1">(_xll.BDP(C148,"VOLUME_AVG_6M"))/1000</f>
        <v>#NAME?</v>
      </c>
      <c r="FP148" s="15" t="e" cm="1">
        <f t="array" aca="1" ref="FP148" ca="1">_xll.BDP(C148,"CIE_DES")</f>
        <v>#NAME?</v>
      </c>
      <c r="FQ148" s="15" t="s">
        <v>973</v>
      </c>
      <c r="FS148" s="15" t="e" cm="1">
        <f t="array" aca="1" ref="FS148" ca="1">_xll.BDP(C148,"HIGH_52WEEK")</f>
        <v>#NAME?</v>
      </c>
      <c r="FT148" s="15" t="e" cm="1">
        <f t="array" aca="1" ref="FT148" ca="1">_xll.BDP(C148,"LOW_52WEEK")</f>
        <v>#NAME?</v>
      </c>
      <c r="FV148" s="15" t="e" cm="1">
        <f t="array" aca="1" ref="FV148" ca="1">_xll.BDP(C148,"CHG_PCT_WTD")</f>
        <v>#NAME?</v>
      </c>
      <c r="FW148" s="15" t="e" cm="1">
        <f t="array" aca="1" ref="FW148" ca="1">_xll.BDP(C148,"CHG_PCT_MTD")</f>
        <v>#NAME?</v>
      </c>
      <c r="FX148" s="15" t="e" cm="1">
        <f t="array" aca="1" ref="FX148" ca="1">_xll.BDP(C148,"CHG_PCT_YTD")</f>
        <v>#NAME?</v>
      </c>
      <c r="FY148" s="15" t="e" cm="1">
        <f t="array" aca="1" ref="FY148" ca="1">_xll.BDP(C148,"CHG_PCT_1YR")</f>
        <v>#NAME?</v>
      </c>
      <c r="GA148" s="15" t="e">
        <f ca="1">_xll.BDP($C148,"BEST_NET_DEBT","best_fperiod_override=19Y")/M11</f>
        <v>#NAME?</v>
      </c>
      <c r="GB148" s="15" t="e">
        <f ca="1">_xll.BDP($C148,"BEST_NET_DEBT","best_fperiod_override=20Y")/M11</f>
        <v>#NAME?</v>
      </c>
      <c r="GC148" s="15" t="e">
        <f ca="1">_xll.BDP($C148,"BEST_NET_DEBT","best_fperiod_override=21Y")/M11</f>
        <v>#NAME?</v>
      </c>
      <c r="GD148" s="15" t="e">
        <f ca="1">_xll.BDP($C148,"BEST_NET_DEBT","best_fperiod_override=22Y")/M11</f>
        <v>#NAME?</v>
      </c>
      <c r="GE148" s="15" t="e">
        <f ca="1">_xll.BDP($C148,"BEST_NET_DEBT","best_fperiod_override=23Y")/M11</f>
        <v>#NAME?</v>
      </c>
      <c r="GG148" s="15" t="e">
        <f t="shared" ca="1" si="395"/>
        <v>#NAME?</v>
      </c>
      <c r="GH148" s="15" t="e">
        <f t="shared" ca="1" si="396"/>
        <v>#NAME?</v>
      </c>
      <c r="GI148" s="15" t="e">
        <f t="shared" ca="1" si="397"/>
        <v>#NAME?</v>
      </c>
      <c r="GJ148" s="15" t="e">
        <f t="shared" ca="1" si="398"/>
        <v>#NAME?</v>
      </c>
      <c r="GK148" s="15" t="e">
        <f t="shared" ca="1" si="399"/>
        <v>#NAME?</v>
      </c>
      <c r="GM148" s="15" t="e" cm="1">
        <f t="array" aca="1" ref="GM148" ca="1">_xll.BDP(C148,"NET_DEBT_TO_EBITDA")</f>
        <v>#NAME?</v>
      </c>
      <c r="GN148" s="15" t="e" cm="1">
        <f t="array" aca="1" ref="GN148" ca="1">_xll.BDP(C148,"EBIT_TO_INT_EXP")</f>
        <v>#NAME?</v>
      </c>
      <c r="GO148" s="15" t="e" cm="1">
        <f t="array" aca="1" ref="GO148" ca="1">_xll.BDP(C148,"TOT_DEBT_TO_TOT_EQY")</f>
        <v>#NAME?</v>
      </c>
      <c r="GP148" s="15" t="e" cm="1">
        <f t="array" aca="1" ref="GP148" ca="1">_xll.BDP(C148,"TOT_DEBT_TO_TOT_ASSET")</f>
        <v>#NAME?</v>
      </c>
      <c r="GQ148" s="15" t="e" cm="1">
        <f t="array" aca="1" ref="GQ148" ca="1">_xll.BDP(C148,"ALTMAN_Z_SCORE")</f>
        <v>#NAME?</v>
      </c>
      <c r="GR148" s="15" t="e" cm="1">
        <f t="array" aca="1" ref="GR148" ca="1">_xll.BDP(C148,"CASH_%_CURRENT_MARKET_CAP")</f>
        <v>#NAME?</v>
      </c>
      <c r="GS148" s="15" t="e" cm="1">
        <f t="array" aca="1" ref="GS148" ca="1">_xll.BDP(C148,"CASH_TO_TOT_ASSET")</f>
        <v>#NAME?</v>
      </c>
      <c r="GU148" s="15" t="e" cm="1">
        <f t="array" aca="1" ref="GU148" ca="1">_xll.BDP(C148,"BOARD_SIZE")</f>
        <v>#NAME?</v>
      </c>
      <c r="GV148" s="15" t="e" cm="1">
        <f t="array" aca="1" ref="GV148" ca="1">_xll.BDP(C148,"PCT_INDEPENDENT_DIRECTORS")</f>
        <v>#NAME?</v>
      </c>
      <c r="GW148" s="15" t="e" cm="1">
        <f t="array" aca="1" ref="GW148" ca="1">_xll.BDP(C148,"BOARD_MEETING_ATTENDANCE_PCT")</f>
        <v>#NAME?</v>
      </c>
      <c r="GX148" s="15" t="e" cm="1">
        <f t="array" aca="1" ref="GX148" ca="1">_xll.BDP(C148,"BOARD_MEETINGS_PER_YR")</f>
        <v>#NAME?</v>
      </c>
      <c r="GY148" s="15" t="e" cm="1">
        <f t="array" aca="1" ref="GY148" ca="1">_xll.BDP(C148,"NUMBER_OF_WOMEN_ON_BOARD")</f>
        <v>#NAME?</v>
      </c>
      <c r="GZ148" s="15" t="e" cm="1">
        <f t="array" aca="1" ref="GZ148" ca="1">_xll.BDP(C148,"BOARD_AVERAGE_TENURE")</f>
        <v>#NAME?</v>
      </c>
      <c r="HA148" s="15" t="e" cm="1">
        <f t="array" aca="1" ref="HA148" ca="1">_xll.BDP(C148,"BOARD_AVERAGE_AGE")</f>
        <v>#NAME?</v>
      </c>
      <c r="HC148" s="15" t="e" cm="1">
        <f t="array" aca="1" ref="HC148" ca="1">_xll.BDP(C148,"TOT_COMP_AW_TO_CEO_&amp;_EQUIV")</f>
        <v>#NAME?</v>
      </c>
      <c r="HD148" s="15" t="e" cm="1">
        <f t="array" aca="1" ref="HD148" ca="1">_xll.BDP(C148,"TOT_COMPENSATION_AW_TO_EXECS")</f>
        <v>#NAME?</v>
      </c>
      <c r="HE148" s="15" t="e" cm="1">
        <f t="array" aca="1" ref="HE148" ca="1">_xll.BDP(C148,"CF_STOCK_BASED_COMPENSATION")</f>
        <v>#NAME?</v>
      </c>
      <c r="HF148" s="15" t="e" cm="1">
        <f t="array" aca="1" ref="HF148" ca="1">_xll.BDP(C148,"AVERAGE_BOD_TOTAL_COMPENSATION")</f>
        <v>#NAME?</v>
      </c>
      <c r="HH148" s="15" t="e" cm="1">
        <f t="array" aca="1" ref="HH148" ca="1">_xll.BDP(C148,"ISS_QUALITYSCORE")</f>
        <v>#NAME?</v>
      </c>
      <c r="HK148" s="15" t="e" cm="1">
        <f t="array" aca="1" ref="HK148" ca="1">_xll.BDP(C148,"EQY_SH_OUT")</f>
        <v>#NAME?</v>
      </c>
      <c r="HL148" s="15" t="e">
        <f t="shared" ca="1" si="400"/>
        <v>#NAME?</v>
      </c>
      <c r="HN148" s="15">
        <v>8.5</v>
      </c>
      <c r="HO148" s="15">
        <v>2</v>
      </c>
      <c r="HP148" s="39" t="e">
        <f t="shared" ca="1" si="401"/>
        <v>#NAME?</v>
      </c>
      <c r="HQ148" s="15" t="e">
        <f t="shared" ca="1" si="402"/>
        <v>#NAME?</v>
      </c>
      <c r="HS148" s="15" t="e">
        <f t="shared" ref="HS148:HS211" ca="1" si="426">$HS$20</f>
        <v>#NAME?</v>
      </c>
      <c r="HU148" s="15" t="e">
        <f t="shared" ca="1" si="403"/>
        <v>#NAME?</v>
      </c>
      <c r="HW148" s="15" t="e">
        <f t="shared" ref="HW148:HW211" ca="1" si="427">$HW$20</f>
        <v>#NAME?</v>
      </c>
      <c r="HY148" s="39" t="e">
        <f t="shared" ca="1" si="404"/>
        <v>#NAME?</v>
      </c>
      <c r="IA148" s="15" t="e">
        <f t="shared" ref="IA148:IA211" ca="1" si="428">N148*HW148</f>
        <v>#NAME?</v>
      </c>
      <c r="IB148" s="15" t="e">
        <f t="shared" ca="1" si="405"/>
        <v>#NAME?</v>
      </c>
      <c r="IC148" s="15" t="e">
        <f t="shared" ca="1" si="406"/>
        <v>#NAME?</v>
      </c>
      <c r="ID148" s="15" t="e">
        <f t="shared" ca="1" si="407"/>
        <v>#NAME?</v>
      </c>
      <c r="IE148" s="39" t="e">
        <f t="shared" ca="1" si="408"/>
        <v>#NAME?</v>
      </c>
      <c r="IF148" s="39" t="e">
        <f t="shared" ca="1" si="409"/>
        <v>#NAME?</v>
      </c>
      <c r="IG148" s="39" t="e">
        <f t="shared" ca="1" si="410"/>
        <v>#NAME?</v>
      </c>
      <c r="II148" s="15">
        <f t="shared" si="372"/>
        <v>129</v>
      </c>
    </row>
    <row r="149" spans="1:243">
      <c r="A149" s="15">
        <f t="shared" si="373"/>
        <v>129</v>
      </c>
      <c r="B149" s="15" t="s">
        <v>262</v>
      </c>
      <c r="C149" s="15" t="s">
        <v>612</v>
      </c>
      <c r="D149" s="15" t="s">
        <v>261</v>
      </c>
      <c r="E149" s="15" t="str">
        <f t="shared" si="374"/>
        <v>JNJB34</v>
      </c>
      <c r="F149" s="15">
        <f t="shared" si="375"/>
        <v>129</v>
      </c>
      <c r="G149" s="15" t="str">
        <f t="shared" si="376"/>
        <v>Johnson &amp; Johnson</v>
      </c>
      <c r="H149" s="24">
        <v>1.00734E-3</v>
      </c>
      <c r="I149" s="15" t="e" cm="1">
        <f t="array" aca="1" ref="I149" ca="1">_xll.BDP(C149,"GICS_SECTOR_NAME")</f>
        <v>#NAME?</v>
      </c>
      <c r="J149" s="15" t="e">
        <f t="shared" ca="1" si="377"/>
        <v>#NAME?</v>
      </c>
      <c r="K149" s="46" t="e" cm="1">
        <f t="array" aca="1" ref="K149" ca="1">_xll.BDP(C149,"BEST_PE_RATIO")</f>
        <v>#NAME?</v>
      </c>
      <c r="L149" s="46" t="e" cm="1">
        <f t="array" aca="1" ref="L149" ca="1">_xll.BDP(C149,"px_last")</f>
        <v>#NAME?</v>
      </c>
      <c r="M149" s="15" t="e" cm="1">
        <f t="array" aca="1" ref="M149" ca="1">_xll.BDP(C149,"COUNTRY_FULL_NAME")</f>
        <v>#NAME?</v>
      </c>
      <c r="N149" s="15" t="e" cm="1">
        <f t="array" aca="1" ref="N149" ca="1">_xll.BDP(C149,"px_last")</f>
        <v>#NAME?</v>
      </c>
      <c r="O149" s="15" t="e" cm="1">
        <f t="array" aca="1" ref="O149" ca="1">_xll.BDP(C149,"CRNCY")</f>
        <v>#NAME?</v>
      </c>
      <c r="Q149" s="15" t="e" cm="1">
        <f t="array" aca="1" ref="Q149" ca="1">_xll.BDP(C149,"GICS_SECTOR_NAME")</f>
        <v>#NAME?</v>
      </c>
      <c r="R149" s="15" t="e" cm="1">
        <f t="array" aca="1" ref="R149" ca="1">_xll.BDP(C149,"GICS_INDUSTRY_NAME")</f>
        <v>#NAME?</v>
      </c>
      <c r="S149" s="15" t="e" cm="1">
        <f t="array" aca="1" ref="S149" ca="1">_xll.BDP(C149,"GICS_INDUSTRY_GROUP_NAME")</f>
        <v>#NAME?</v>
      </c>
      <c r="T149" s="15" t="e" cm="1">
        <f t="array" aca="1" ref="T149" ca="1">_xll.BDP(C149,"GICS_SUB_INDUSTRY_NAME")</f>
        <v>#NAME?</v>
      </c>
      <c r="U149" s="15" t="s">
        <v>1521</v>
      </c>
      <c r="V149" s="15">
        <f>_xll.BDH(C149,"SALES_REV_TURN","FY 2009","FY 2009","Currency=USD","Period=FY","BEST_FPERIOD_OVERRIDE=FY","FILING_STATUS=MR","SCALING_FORMAT=MLN","FA_ADJUSTED=Adjusted","Sort=A","Dates=H","DateFormat=P","Fill=—","Direction=H","UseDPDF=Y")</f>
        <v>61897</v>
      </c>
      <c r="W149" s="15">
        <f>_xll.BDH(C149,"SALES_REV_TURN","FY 2019","FY 2019","Currency=USD","Period=FY","BEST_FPERIOD_OVERRIDE=FY","FILING_STATUS=MR","SCALING_FORMAT=MLN","FA_ADJUSTED=Adjusted","Sort=A","Dates=H","DateFormat=P","Fill=—","Direction=H","UseDPDF=Y")</f>
        <v>82059</v>
      </c>
      <c r="X149" s="15">
        <f>_xll.BDH(C149,"SALES_REV_TURN","FY 2020","FY 2020","Currency=USD","Period=FY","BEST_FPERIOD_OVERRIDE=FY","FILING_STATUS=MR","SCALING_FORMAT=MLN","FA_ADJUSTED=Adjusted","Sort=A","Dates=H","DateFormat=P","Fill=—","Direction=H","UseDPDF=Y")</f>
        <v>82584</v>
      </c>
      <c r="Y149" s="15">
        <f>_xll.BDH(C149,"SALES_REV_TURN","FY 2021","FY 2021","Currency=USD","Period=FY","BEST_FPERIOD_OVERRIDE=FY","FILING_STATUS=MR","SCALING_FORMAT=MLN","FA_ADJUSTED=Adjusted","Sort=A","Dates=H","DateFormat=P","Fill=—","Direction=H","UseDPDF=Y")</f>
        <v>93775</v>
      </c>
      <c r="Z149" s="15">
        <f>_xll.BDH(C149,"SALES_REV_TURN","FY 2022","FY 2022","Currency=USD","Period=FY","BEST_FPERIOD_OVERRIDE=FY","FILING_STATUS=MR","SCALING_FORMAT=MLN","FA_ADJUSTED=Adjusted","Sort=A","Dates=H","DateFormat=P","Fill=—","Direction=H","UseDPDF=Y")</f>
        <v>79990</v>
      </c>
      <c r="AA149" s="15" t="e">
        <f ca="1">+_xll.BDP($C149,AA$15,"BEST_FPERIOD_OVERRIDE="&amp;AA$16)</f>
        <v>#NAME?</v>
      </c>
      <c r="AB149" s="15" t="e">
        <f ca="1">+_xll.BDP($C149,AB$15,"BEST_FPERIOD_OVERRIDE="&amp;AB$16)</f>
        <v>#NAME?</v>
      </c>
      <c r="AC149" s="15" t="e">
        <f ca="1">+_xll.BDP($C149,AC$15,"BEST_FPERIOD_OVERRIDE="&amp;AC$16)</f>
        <v>#NAME?</v>
      </c>
      <c r="AD149" s="15" t="e">
        <f ca="1">+_xll.BDP($C149,AD$15,"BEST_FPERIOD_OVERRIDE="&amp;AD$16)</f>
        <v>#NAME?</v>
      </c>
      <c r="AF149" s="25">
        <f t="shared" si="411"/>
        <v>6.3978357035792133E-3</v>
      </c>
      <c r="AG149" s="25">
        <f t="shared" si="412"/>
        <v>0.13551051051051055</v>
      </c>
      <c r="AH149" s="25">
        <f t="shared" si="413"/>
        <v>-0.14700079978672353</v>
      </c>
      <c r="AI149" s="25" t="e">
        <f t="shared" ca="1" si="414"/>
        <v>#NAME?</v>
      </c>
      <c r="AJ149" s="25" t="e">
        <f t="shared" ca="1" si="415"/>
        <v>#NAME?</v>
      </c>
      <c r="AK149" s="25" t="e">
        <f t="shared" ca="1" si="416"/>
        <v>#NAME?</v>
      </c>
      <c r="AL149" s="25" t="e">
        <f t="shared" ref="AL149:AL212" ca="1" si="429">(AD149/AA149)^(1/3)-1</f>
        <v>#NAME?</v>
      </c>
      <c r="AM149" s="25" t="e">
        <f t="shared" ca="1" si="417"/>
        <v>#NAME?</v>
      </c>
      <c r="AN149" s="25">
        <f t="shared" si="418"/>
        <v>2.8597967889383513E-2</v>
      </c>
      <c r="AP149" s="15">
        <f>_xll.BDH(C149,"EBITDA","FY 2009","FY 2009","Currency=USD","Period=FY","BEST_FPERIOD_OVERRIDE=FY","FILING_STATUS=MR","SCALING_FORMAT=MLN","FA_ADJUSTED=Adjusted","Sort=A","Dates=H","DateFormat=P","Fill=—","Direction=H","UseDPDF=Y")</f>
        <v>19550</v>
      </c>
      <c r="AQ149" s="15">
        <f>_xll.BDH(C149,"EBITDA","FY 2019","FY 2019","Currency=USD","Period=FY","BEST_FPERIOD_OVERRIDE=FY","FILING_STATUS=MR","SCALING_FORMAT=MLN","FA_ADJUSTED=Adjusted","Sort=A","Dates=H","DateFormat=P","Fill=—","Direction=H","UseDPDF=Y")</f>
        <v>33758</v>
      </c>
      <c r="AR149" s="15">
        <f>_xll.BDH(C149,"EBITDA","FY 2020","FY 2020","Currency=USD","Period=FY","BEST_FPERIOD_OVERRIDE=FY","FILING_STATUS=MR","SCALING_FORMAT=MLN","FA_ADJUSTED=Adjusted","Sort=A","Dates=H","DateFormat=P","Fill=—","Direction=H","UseDPDF=Y")</f>
        <v>32076</v>
      </c>
      <c r="AS149" s="15">
        <f>_xll.BDH(C149,"EBITDA","FY 2021","FY 2021","Currency=USD","Period=FY","BEST_FPERIOD_OVERRIDE=FY","FILING_STATUS=MR","SCALING_FORMAT=MLN","FA_ADJUSTED=Adjusted","Sort=A","Dates=H","DateFormat=P","Fill=—","Direction=H","UseDPDF=Y")</f>
        <v>34441</v>
      </c>
      <c r="AT149" s="15">
        <f>_xll.BDH(C149,"EBITDA","FY 2022","FY 2022","Currency=USD","Period=FY","BEST_FPERIOD_OVERRIDE=FY","FILING_STATUS=MR","SCALING_FORMAT=MLN","FA_ADJUSTED=Adjusted","Sort=A","Dates=H","DateFormat=P","Fill=—","Direction=H","UseDPDF=Y")</f>
        <v>31008</v>
      </c>
      <c r="AU149" s="15" t="e">
        <f ca="1">+_xll.BDP($C149,AU$15,"BEST_FPERIOD_OVERRIDE="&amp;AU$16)</f>
        <v>#NAME?</v>
      </c>
      <c r="AV149" s="15" t="e">
        <f ca="1">+_xll.BDP($C149,AV$15,"BEST_FPERIOD_OVERRIDE="&amp;AV$16)</f>
        <v>#NAME?</v>
      </c>
      <c r="AW149" s="15" t="e">
        <f ca="1">+_xll.BDP($C149,AW$15,"BEST_FPERIOD_OVERRIDE="&amp;AW$16)</f>
        <v>#NAME?</v>
      </c>
      <c r="AX149" s="15" t="e">
        <f ca="1">+_xll.BDP($C149,AX$15,"BEST_FPERIOD_OVERRIDE="&amp;AX$16)</f>
        <v>#NAME?</v>
      </c>
      <c r="AZ149" s="25">
        <f t="shared" si="378"/>
        <v>-4.9825226612950968E-2</v>
      </c>
      <c r="BA149" s="25">
        <f t="shared" si="379"/>
        <v>7.3731138545953367E-2</v>
      </c>
      <c r="BB149" s="25">
        <f t="shared" si="380"/>
        <v>-9.9677709706454509E-2</v>
      </c>
      <c r="BC149" s="25" t="e">
        <f t="shared" ca="1" si="381"/>
        <v>#NAME?</v>
      </c>
      <c r="BD149" s="25" t="e">
        <f t="shared" ca="1" si="382"/>
        <v>#NAME?</v>
      </c>
      <c r="BE149" s="25" t="e">
        <f t="shared" ca="1" si="383"/>
        <v>#NAME?</v>
      </c>
      <c r="BF149" s="25" t="e">
        <f t="shared" ref="BF149:BF212" ca="1" si="430">(AX149/AU149)^(1/3)-1</f>
        <v>#NAME?</v>
      </c>
      <c r="BG149" s="25" t="e">
        <f t="shared" ca="1" si="384"/>
        <v>#NAME?</v>
      </c>
      <c r="BH149" s="25">
        <f t="shared" si="385"/>
        <v>5.6143656077089599E-2</v>
      </c>
      <c r="BJ149" s="25">
        <f t="shared" si="419"/>
        <v>0.41138692891699874</v>
      </c>
      <c r="BK149" s="25">
        <f t="shared" si="420"/>
        <v>0.38840453356582388</v>
      </c>
      <c r="BL149" s="25">
        <f t="shared" si="421"/>
        <v>0.36727272727272725</v>
      </c>
      <c r="BM149" s="25">
        <f t="shared" si="422"/>
        <v>0.38764845605700715</v>
      </c>
      <c r="BN149" s="25" t="e">
        <f t="shared" ca="1" si="423"/>
        <v>#NAME?</v>
      </c>
      <c r="BO149" s="25" t="e">
        <f t="shared" ca="1" si="424"/>
        <v>#NAME?</v>
      </c>
      <c r="BP149" s="25" t="e">
        <f t="shared" ca="1" si="424"/>
        <v>#NAME?</v>
      </c>
      <c r="BQ149" s="25" t="e">
        <f t="shared" ca="1" si="425"/>
        <v>#NAME?</v>
      </c>
      <c r="BR149" s="15">
        <f>_xll.BDH(C149,"EARN_FOR_COMMON","FY 2009","FY 2009","Currency=USD","Period=FY","BEST_FPERIOD_OVERRIDE=FY","FILING_STATUS=MR","SCALING_FORMAT=MLN","FA_ADJUSTED=Adjusted","Sort=A","Dates=H","DateFormat=P","Fill=—","Direction=H","UseDPDF=Y")</f>
        <v>12616.85</v>
      </c>
      <c r="BS149" s="15">
        <f>_xll.BDH(C149,"EARN_FOR_COMMON","FY 2019","FY 2019","Currency=USD","Period=FY","BEST_FPERIOD_OVERRIDE=FY","FILING_STATUS=MR","SCALING_FORMAT=MLN","FA_ADJUSTED=Adjusted","Sort=A","Dates=H","DateFormat=P","Fill=—","Direction=H","UseDPDF=Y")</f>
        <v>19646.925800000001</v>
      </c>
      <c r="BT149" s="15">
        <f>_xll.BDH(C149,"EARN_FOR_COMMON","FY 2020","FY 2020","Currency=USD","Period=FY","BEST_FPERIOD_OVERRIDE=FY","FILING_STATUS=MR","SCALING_FORMAT=MLN","FA_ADJUSTED=Adjusted","Sort=A","Dates=H","DateFormat=P","Fill=—","Direction=H","UseDPDF=Y")</f>
        <v>18169.969400000002</v>
      </c>
      <c r="BU149" s="15">
        <f>_xll.BDH(C149,"EARN_FOR_COMMON","FY 2021","FY 2021","Currency=USD","Period=FY","BEST_FPERIOD_OVERRIDE=FY","FILING_STATUS=MR","SCALING_FORMAT=MLN","FA_ADJUSTED=Adjusted","Sort=A","Dates=H","DateFormat=P","Fill=—","Direction=H","UseDPDF=Y")</f>
        <v>22269.4997</v>
      </c>
      <c r="BV149" s="15">
        <f>_xll.BDH(C149,"EARN_FOR_COMMON","FY 2022","FY 2022","Currency=USD","Period=FY","BEST_FPERIOD_OVERRIDE=FY","FILING_STATUS=MR","SCALING_FORMAT=MLN","FA_ADJUSTED=Adjusted","Sort=A","Dates=H","DateFormat=P","Fill=—","Direction=H","UseDPDF=Y")</f>
        <v>20356.773499999999</v>
      </c>
      <c r="BW149" s="15" t="e">
        <f ca="1">+_xll.BDP($C149,BW$15,"BEST_FPERIOD_OVERRIDE="&amp;BW$16)</f>
        <v>#NAME?</v>
      </c>
      <c r="BX149" s="15" t="e">
        <f ca="1">+_xll.BDP($C149,BX$15,"BEST_FPERIOD_OVERRIDE="&amp;BX$16)</f>
        <v>#NAME?</v>
      </c>
      <c r="BY149" s="15" t="e">
        <f ca="1">+_xll.BDP($C149,BY$15,"BEST_FPERIOD_OVERRIDE="&amp;BY$16)</f>
        <v>#NAME?</v>
      </c>
      <c r="BZ149" s="15" t="e">
        <f ca="1">+_xll.BDP($C149,BZ$15,"BEST_FPERIOD_OVERRIDE="&amp;BZ$16)</f>
        <v>#NAME?</v>
      </c>
      <c r="CB149" s="25">
        <f t="shared" si="386"/>
        <v>-7.517493652874685E-2</v>
      </c>
      <c r="CC149" s="25">
        <f t="shared" si="387"/>
        <v>0.2256212000004798</v>
      </c>
      <c r="CD149" s="25">
        <f t="shared" si="388"/>
        <v>-8.5889949292394796E-2</v>
      </c>
      <c r="CE149" s="25" t="e">
        <f t="shared" ca="1" si="389"/>
        <v>#NAME?</v>
      </c>
      <c r="CF149" s="25" t="e">
        <f t="shared" ca="1" si="390"/>
        <v>#NAME?</v>
      </c>
      <c r="CG149" s="25" t="e">
        <f t="shared" ca="1" si="391"/>
        <v>#NAME?</v>
      </c>
      <c r="CH149" s="25" t="e">
        <f t="shared" ref="CH149:CH212" ca="1" si="431">(BZ149/BW149)^(1/3)-1</f>
        <v>#NAME?</v>
      </c>
      <c r="CI149" s="25" t="e">
        <f t="shared" ca="1" si="392"/>
        <v>#NAME?</v>
      </c>
      <c r="CJ149" s="25">
        <f t="shared" si="393"/>
        <v>4.5284153426500717E-2</v>
      </c>
      <c r="CM149" s="25">
        <f t="shared" ref="CM149:CM212" si="432">BS149/W149</f>
        <v>0.23942438733106669</v>
      </c>
      <c r="CN149" s="25">
        <f t="shared" ref="CN149:CN212" si="433">BT149/X149</f>
        <v>0.22001803497045436</v>
      </c>
      <c r="CO149" s="25">
        <f t="shared" ref="CO149:CO212" si="434">BU149/Y149</f>
        <v>0.23747800266595576</v>
      </c>
      <c r="CP149" s="25">
        <f t="shared" ref="CP149:CP212" si="435">BV149/Z149</f>
        <v>0.2544914801850231</v>
      </c>
      <c r="CQ149" s="25" t="e">
        <f t="shared" ref="CQ149:CQ212" ca="1" si="436">BW149/AA149</f>
        <v>#NAME?</v>
      </c>
      <c r="CR149" s="25" t="e">
        <f t="shared" ref="CR149:CR212" ca="1" si="437">BX149/AB149</f>
        <v>#NAME?</v>
      </c>
      <c r="CS149" s="25" t="e">
        <f t="shared" ref="CS149:CS212" ca="1" si="438">BY149/AC149</f>
        <v>#NAME?</v>
      </c>
      <c r="CT149" s="15" t="e">
        <f t="shared" ref="CT149:CT212" ca="1" si="439">BZ149/AD149</f>
        <v>#NAME?</v>
      </c>
      <c r="CU149" s="25">
        <f>_xll.BDH($C149,"RETURN_ON_INV_CAPITAL","FY 2019","FY 2019","Currency=USD","Period=FY","BEST_FPERIOD_OVERRIDE=FY","FILING_STATUS=MR","FA_ADJUSTED=GAAP","Sort=A","Dates=H","DateFormat=P","Fill=—","Direction=H","UseDPDF=Y")/100</f>
        <v>0.18839099999999998</v>
      </c>
      <c r="CV149" s="25">
        <f>_xll.BDH($C149,"RETURN_ON_INV_CAPITAL","FY 2020","FY 2020","Currency=USD","Period=FY","BEST_FPERIOD_OVERRIDE=FY","FILING_STATUS=MR","FA_ADJUSTED=GAAP","Sort=A","Dates=H","DateFormat=P","Fill=—","Direction=H","UseDPDF=Y")/100</f>
        <v>0.180201</v>
      </c>
      <c r="CW149" s="25">
        <f>_xll.BDH($C149,"RETURN_ON_INV_CAPITAL","FY 2021","FY 2021","Currency=USD","Period=FY","BEST_FPERIOD_OVERRIDE=FY","FILING_STATUS=MR","FA_ADJUSTED=GAAP","Sort=A","Dates=H","DateFormat=P","Fill=—","Direction=H","UseDPDF=Y")/100</f>
        <v>0.201345</v>
      </c>
      <c r="CX149" s="25">
        <f>_xll.BDH(C149,"RETURN_COM_EQY","FY 2022","FY 2022","Currency=USD","Period=FY","BEST_FPERIOD_OVERRIDE=FY","FILING_STATUS=MR","FA_ADJUSTED=GAAP","Sort=A","Dates=H","DateFormat=P","Fill=—","Direction=H","UseDPDF=Y")/100</f>
        <v>0.23790199999999997</v>
      </c>
      <c r="CZ149" s="15">
        <f>_xll.BDH($C149,"RETURN_COM_EQY","FY 2019","FY 2019","Currency=USD","Period=FY","BEST_FPERIOD_OVERRIDE=FY","FILING_STATUS=MR","FA_ADJUSTED=GAAP","Sort=A","Dates=H","DateFormat=P","Fill=—","Direction=H","UseDPDF=Y")/100</f>
        <v>0.25362600000000002</v>
      </c>
      <c r="DA149" s="15">
        <f>_xll.BDH($C149,"RETURN_COM_EQY","FY 2020","FY 2020","Currency=USD","Period=FY","BEST_FPERIOD_OVERRIDE=FY","FILING_STATUS=MR","FA_ADJUSTED=GAAP","Sort=A","Dates=H","DateFormat=P","Fill=—","Direction=H","UseDPDF=Y")/100</f>
        <v>0.23974100000000001</v>
      </c>
      <c r="DB149" s="15">
        <f>_xll.BDH($C149,"RETURN_COM_EQY","FY 2021","FY 2021","Currency=USD","Period=FY","BEST_FPERIOD_OVERRIDE=FY","FILING_STATUS=MR","FA_ADJUSTED=GAAP","Sort=A","Dates=H","DateFormat=P","Fill=—","Direction=H","UseDPDF=Y")/100</f>
        <v>0.30412</v>
      </c>
      <c r="DC149" s="25">
        <f>_xll.BDH(C149,"RETURN_COM_EQY","FY 2022","FY 2022","Currency=USD","Period=FY","BEST_FPERIOD_OVERRIDE=FY","FILING_STATUS=MR","FA_ADJUSTED=GAAP","Sort=A","Dates=H","DateFormat=P","Fill=—","Direction=H","UseDPDF=Y")</f>
        <v>23.790199999999999</v>
      </c>
      <c r="DD149" s="15" t="e">
        <f ca="1">(_xll.BDP(C149,"BEST_ROE","best_fperiod_override=23Y"))/100</f>
        <v>#NAME?</v>
      </c>
      <c r="DF149" s="25" t="e">
        <f ca="1">(_xll.BDP($C149,"BEST_DIV_YLD","best_fperiod_override=19Y"))/100</f>
        <v>#NAME?</v>
      </c>
      <c r="DG149" s="25" t="e">
        <f ca="1">(_xll.BDP($C149,"BEST_DIV_YLD","best_fperiod_override=20Y"))/100</f>
        <v>#NAME?</v>
      </c>
      <c r="DH149" s="25" t="e">
        <f ca="1">(_xll.BDP($C149,"BEST_DIV_YLD","best_fperiod_override=21Y"))/100</f>
        <v>#NAME?</v>
      </c>
      <c r="DI149" s="25" t="e">
        <f ca="1">(_xll.BDP($C149,"BEST_DIV_YLD","best_fperiod_override=22Y"))/100</f>
        <v>#NAME?</v>
      </c>
      <c r="DJ149" s="25" t="e">
        <f ca="1">(_xll.BDP($C149,"BEST_DIV_YLD","best_fperiod_override=23Y"))/100</f>
        <v>#NAME?</v>
      </c>
      <c r="DL149" s="48" t="e" cm="1">
        <f t="array" aca="1" ref="DL149" ca="1">_xll.BDP($C149,$DL$12)/1000</f>
        <v>#NAME?</v>
      </c>
      <c r="DM149" s="48" t="e" cm="1">
        <f t="array" aca="1" ref="DM149" ca="1">_xll.BDP($C149,$DL$13)*1000</f>
        <v>#NAME?</v>
      </c>
      <c r="DN149" s="48" t="e">
        <f t="shared" ca="1" si="394"/>
        <v>#NAME?</v>
      </c>
      <c r="DO149" s="48" t="e" cm="1">
        <f t="array" aca="1" ref="DO149" ca="1">_xll.BDP($C149,$DL$15)*1000</f>
        <v>#NAME?</v>
      </c>
      <c r="DQ149" s="15" t="e" cm="1">
        <f t="array" aca="1" ref="DQ149" ca="1">_xll.BDP(C149,"WACC")</f>
        <v>#NAME?</v>
      </c>
      <c r="DR149" s="15" t="e" cm="1">
        <f t="array" aca="1" ref="DR149" ca="1">_xll.BDP(C149,"WACC_COST_EQUITY")</f>
        <v>#NAME?</v>
      </c>
      <c r="DS149" s="15" t="e" cm="1">
        <f t="array" aca="1" ref="DS149" ca="1">_xll.BDP(C149,"WACC_COST_EQUITY")</f>
        <v>#NAME?</v>
      </c>
      <c r="DU149" s="15" t="e" cm="1">
        <f t="array" aca="1" ref="DU149" ca="1">_xll.BDP(C149,"BEST_PE_RATIO")</f>
        <v>#NAME?</v>
      </c>
      <c r="DV149" s="15" t="e" cm="1">
        <f t="array" aca="1" ref="DV149" ca="1">_xll.BDP(C149,"FIVE_YR_AVG_PRICE_EARNINGS")</f>
        <v>#NAME?</v>
      </c>
      <c r="DW149" s="15" t="e" cm="1">
        <f t="array" aca="1" ref="DW149" ca="1">_xll.BDP(C149,"10_YEAR_MOVING_AVERAGE_PE")</f>
        <v>#NAME?</v>
      </c>
      <c r="DY149" s="15" t="e" cm="1">
        <f t="array" aca="1" ref="DY149" ca="1">_xll.BDP(C149,"BEST_CUR_EV_TO_EBITDA")</f>
        <v>#NAME?</v>
      </c>
      <c r="DZ149" s="15" t="e" cm="1">
        <f t="array" aca="1" ref="DZ149" ca="1">_xll.BDP(C149,"FIVE_YEAR_AVG_EV_TO_T12_EBITDA")</f>
        <v>#NAME?</v>
      </c>
      <c r="EB149" s="15" t="e" cm="1">
        <f t="array" aca="1" ref="EB149" ca="1">_xll.BDP(C149,"BEST_PX_BPS_RATIO")</f>
        <v>#NAME?</v>
      </c>
      <c r="EC149" s="15" t="e" cm="1">
        <f t="array" aca="1" ref="EC149" ca="1">_xll.BDP(C149,"FIVE_YEAR_AVG_PRICE_BOOK")</f>
        <v>#NAME?</v>
      </c>
      <c r="ED149" s="15" t="e" cm="1">
        <f t="array" aca="1" ref="ED149" ca="1">_xll.BDP(C149,"EV_TO_T12M_SALES")</f>
        <v>#NAME?</v>
      </c>
      <c r="EE149" s="15" t="e" cm="1">
        <f t="array" aca="1" ref="EE149" ca="1">_xll.BDP(C149,"AVERAGE_EV_TO_T12M_SALES")</f>
        <v>#NAME?</v>
      </c>
      <c r="EF149" s="15" t="e">
        <f ca="1">_xll.BDP(C149,"BEST_CURRENT_EV_BEST_SALES","best_fperiod_override=23Y")</f>
        <v>#NAME?</v>
      </c>
      <c r="EH149" s="15" t="e" cm="1">
        <f t="array" aca="1" ref="EH149" ca="1">_xll.BDP(C149,"CF_FREE_CASH_FLOW")</f>
        <v>#NAME?</v>
      </c>
      <c r="EI149" s="15" t="e" cm="1">
        <f t="array" aca="1" ref="EI149" ca="1">_xll.BDP(C149,"FREE_CASH_FLOW_YIELD")/100</f>
        <v>#NAME?</v>
      </c>
      <c r="EJ149" s="15" t="e" cm="1">
        <f t="array" aca="1" ref="EJ149" ca="1">_xll.BDP(C149,"TRAIL_12M_FREE_CASH_FLOW_PER_SH")</f>
        <v>#NAME?</v>
      </c>
      <c r="EL149" s="15" t="e" cm="1">
        <f t="array" aca="1" ref="EL149" ca="1">_xll.BDP(C149,"CF_CASH_FROM_OPER")</f>
        <v>#NAME?</v>
      </c>
      <c r="EM149" s="15" t="e" cm="1">
        <f t="array" aca="1" ref="EM149" ca="1">_xll.BDP(C149,"CF_CASH_FROM_INV_ACT")</f>
        <v>#NAME?</v>
      </c>
      <c r="EN149" s="15" t="e" cm="1">
        <f t="array" aca="1" ref="EN149" ca="1">_xll.BDP(C149,"CF_CASH_FROM_FNC_ACT")</f>
        <v>#NAME?</v>
      </c>
      <c r="EP149" s="15" t="e" cm="1">
        <f t="array" aca="1" ref="EP149" ca="1">_xll.BDP(C149,"TOT_ANALYST_REC")</f>
        <v>#NAME?</v>
      </c>
      <c r="EQ149" s="15" t="e" cm="1">
        <f t="array" aca="1" ref="EQ149" ca="1">_xll.BDP(C149,"TOT_BUY_REC")</f>
        <v>#NAME?</v>
      </c>
      <c r="ER149" s="15" t="e" cm="1">
        <f t="array" aca="1" ref="ER149" ca="1">_xll.BDP(C149,"TOT_HOLD_REC")</f>
        <v>#NAME?</v>
      </c>
      <c r="ES149" s="15" t="e" cm="1">
        <f t="array" aca="1" ref="ES149" ca="1">_xll.BDP(C149,"TOT_SELL_REC")</f>
        <v>#NAME?</v>
      </c>
      <c r="ET149" s="15" t="e" cm="1">
        <f t="array" aca="1" ref="ET149" ca="1">_xll.BDP(C149,"EQY_REC_CONS")</f>
        <v>#NAME?</v>
      </c>
      <c r="EV149" s="15" t="e" cm="1">
        <f t="array" aca="1" ref="EV149" ca="1">_xll.BDP(C149,"BEST_TARGET_HI")</f>
        <v>#NAME?</v>
      </c>
      <c r="EW149" s="15" t="e" cm="1">
        <f t="array" aca="1" ref="EW149" ca="1">_xll.BDP(C149,"BEST_TARGET_LO")</f>
        <v>#NAME?</v>
      </c>
      <c r="EX149" s="15" t="e" cm="1">
        <f t="array" aca="1" ref="EX149" ca="1">_xll.BDP(C149,"BEST_TARGET_MEDIAN")</f>
        <v>#NAME?</v>
      </c>
      <c r="EZ149" s="15" t="e" cm="1">
        <f t="array" aca="1" ref="EZ149" ca="1">_xll.BDP(C149,"BEST_TARGET_1WK_CHG")</f>
        <v>#NAME?</v>
      </c>
      <c r="FA149" s="15" t="e" cm="1">
        <f t="array" aca="1" ref="FA149" ca="1">_xll.BDP(C149,"BEST_TARGET_4WK_CHG")</f>
        <v>#NAME?</v>
      </c>
      <c r="FB149" s="15" t="e" cm="1">
        <f t="array" aca="1" ref="FB149" ca="1">_xll.BDP(C149,"BEST_TARGET_3MO_CHG")</f>
        <v>#NAME?</v>
      </c>
      <c r="FC149" s="15" t="e" cm="1">
        <f t="array" aca="1" ref="FC149" ca="1">_xll.BDP(C149,"BEST_TARGET_6MO_CHG")</f>
        <v>#NAME?</v>
      </c>
      <c r="FE149" s="15" t="e" cm="1">
        <f t="array" aca="1" ref="FE149" ca="1">_xll.BDP(C149,"ANNOUNCEMENT_DT")</f>
        <v>#NAME?</v>
      </c>
      <c r="FF149" s="15" t="e" cm="1">
        <f t="array" aca="1" ref="FF149" ca="1">_xll.BDP(C149,"EXPECTED_REPORT_DT")</f>
        <v>#NAME?</v>
      </c>
      <c r="FG149" s="15" t="e" cm="1">
        <f t="array" aca="1" ref="FG149" ca="1">_xll.BDP(C149,"EARNINGS_RELATED_IMPLIED_MOVE")</f>
        <v>#NAME?</v>
      </c>
      <c r="FI149" s="15" t="e" cm="1">
        <f t="array" aca="1" ref="FI149" ca="1">_xll.BDP(C149,"SALES_SURPRISE_LAST_QTR")</f>
        <v>#NAME?</v>
      </c>
      <c r="FJ149" s="15" t="e" cm="1">
        <f t="array" aca="1" ref="FJ149" ca="1">_xll.BDP(C149,"EPS_SURPRISE_LAST_QTR")</f>
        <v>#NAME?</v>
      </c>
      <c r="FL149" s="15" t="e">
        <f ca="1">(_xll.BDP(C149,"VOLUME_AVG_5D"))/1000</f>
        <v>#NAME?</v>
      </c>
      <c r="FM149" s="15" t="e">
        <f ca="1">(_xll.BDP(C149,"VOLUME_AVG_3M"))/1000</f>
        <v>#NAME?</v>
      </c>
      <c r="FN149" s="15" t="e">
        <f ca="1">(_xll.BDP(C149,"VOLUME_AVG_6M"))/1000</f>
        <v>#NAME?</v>
      </c>
      <c r="FP149" s="15" t="e" cm="1">
        <f t="array" aca="1" ref="FP149" ca="1">_xll.BDP(C149,"CIE_DES")</f>
        <v>#NAME?</v>
      </c>
      <c r="FQ149" s="15" t="s">
        <v>974</v>
      </c>
      <c r="FS149" s="15" t="e" cm="1">
        <f t="array" aca="1" ref="FS149" ca="1">_xll.BDP(C149,"HIGH_52WEEK")</f>
        <v>#NAME?</v>
      </c>
      <c r="FT149" s="15" t="e" cm="1">
        <f t="array" aca="1" ref="FT149" ca="1">_xll.BDP(C149,"LOW_52WEEK")</f>
        <v>#NAME?</v>
      </c>
      <c r="FV149" s="15" t="e" cm="1">
        <f t="array" aca="1" ref="FV149" ca="1">_xll.BDP(C149,"CHG_PCT_WTD")</f>
        <v>#NAME?</v>
      </c>
      <c r="FW149" s="15" t="e" cm="1">
        <f t="array" aca="1" ref="FW149" ca="1">_xll.BDP(C149,"CHG_PCT_MTD")</f>
        <v>#NAME?</v>
      </c>
      <c r="FX149" s="15" t="e" cm="1">
        <f t="array" aca="1" ref="FX149" ca="1">_xll.BDP(C149,"CHG_PCT_YTD")</f>
        <v>#NAME?</v>
      </c>
      <c r="FY149" s="15" t="e" cm="1">
        <f t="array" aca="1" ref="FY149" ca="1">_xll.BDP(C149,"CHG_PCT_1YR")</f>
        <v>#NAME?</v>
      </c>
      <c r="GA149" s="15" t="e">
        <f ca="1">_xll.BDP($C149,"BEST_NET_DEBT","best_fperiod_override=19Y")</f>
        <v>#NAME?</v>
      </c>
      <c r="GB149" s="15" t="e">
        <f ca="1">_xll.BDP($C149,"BEST_NET_DEBT","best_fperiod_override=20Y")</f>
        <v>#NAME?</v>
      </c>
      <c r="GC149" s="15" t="e">
        <f ca="1">_xll.BDP($C149,"BEST_NET_DEBT","best_fperiod_override=21Y")</f>
        <v>#NAME?</v>
      </c>
      <c r="GD149" s="15" t="e">
        <f ca="1">_xll.BDP($C149,"BEST_NET_DEBT","best_fperiod_override=22Y")</f>
        <v>#NAME?</v>
      </c>
      <c r="GE149" s="15" t="e">
        <f ca="1">_xll.BDP($C149,"BEST_NET_DEBT","best_fperiod_override=23Y")</f>
        <v>#NAME?</v>
      </c>
      <c r="GG149" s="15" t="e">
        <f t="shared" ca="1" si="395"/>
        <v>#NAME?</v>
      </c>
      <c r="GH149" s="15" t="e">
        <f t="shared" ca="1" si="396"/>
        <v>#NAME?</v>
      </c>
      <c r="GI149" s="15" t="e">
        <f t="shared" ca="1" si="397"/>
        <v>#NAME?</v>
      </c>
      <c r="GJ149" s="15" t="e">
        <f t="shared" ca="1" si="398"/>
        <v>#NAME?</v>
      </c>
      <c r="GK149" s="15" t="e">
        <f t="shared" ca="1" si="399"/>
        <v>#NAME?</v>
      </c>
      <c r="GM149" s="15" t="e" cm="1">
        <f t="array" aca="1" ref="GM149" ca="1">_xll.BDP(C149,"NET_DEBT_TO_EBITDA")</f>
        <v>#NAME?</v>
      </c>
      <c r="GN149" s="15" t="e" cm="1">
        <f t="array" aca="1" ref="GN149" ca="1">_xll.BDP(C149,"EBIT_TO_INT_EXP")</f>
        <v>#NAME?</v>
      </c>
      <c r="GO149" s="15" t="e" cm="1">
        <f t="array" aca="1" ref="GO149" ca="1">_xll.BDP(C149,"TOT_DEBT_TO_TOT_EQY")</f>
        <v>#NAME?</v>
      </c>
      <c r="GP149" s="15" t="e" cm="1">
        <f t="array" aca="1" ref="GP149" ca="1">_xll.BDP(C149,"TOT_DEBT_TO_TOT_ASSET")</f>
        <v>#NAME?</v>
      </c>
      <c r="GQ149" s="15" t="e" cm="1">
        <f t="array" aca="1" ref="GQ149" ca="1">_xll.BDP(C149,"ALTMAN_Z_SCORE")</f>
        <v>#NAME?</v>
      </c>
      <c r="GR149" s="15" t="e" cm="1">
        <f t="array" aca="1" ref="GR149" ca="1">_xll.BDP(C149,"CASH_%_CURRENT_MARKET_CAP")</f>
        <v>#NAME?</v>
      </c>
      <c r="GS149" s="15" t="e" cm="1">
        <f t="array" aca="1" ref="GS149" ca="1">_xll.BDP(C149,"CASH_TO_TOT_ASSET")</f>
        <v>#NAME?</v>
      </c>
      <c r="GU149" s="15" t="e" cm="1">
        <f t="array" aca="1" ref="GU149" ca="1">_xll.BDP(C149,"BOARD_SIZE")</f>
        <v>#NAME?</v>
      </c>
      <c r="GV149" s="15" t="e" cm="1">
        <f t="array" aca="1" ref="GV149" ca="1">_xll.BDP(C149,"PCT_INDEPENDENT_DIRECTORS")</f>
        <v>#NAME?</v>
      </c>
      <c r="GW149" s="15" t="e" cm="1">
        <f t="array" aca="1" ref="GW149" ca="1">_xll.BDP(C149,"BOARD_MEETING_ATTENDANCE_PCT")</f>
        <v>#NAME?</v>
      </c>
      <c r="GX149" s="15" t="e" cm="1">
        <f t="array" aca="1" ref="GX149" ca="1">_xll.BDP(C149,"BOARD_MEETINGS_PER_YR")</f>
        <v>#NAME?</v>
      </c>
      <c r="GY149" s="15" t="e" cm="1">
        <f t="array" aca="1" ref="GY149" ca="1">_xll.BDP(C149,"NUMBER_OF_WOMEN_ON_BOARD")</f>
        <v>#NAME?</v>
      </c>
      <c r="GZ149" s="15" t="e" cm="1">
        <f t="array" aca="1" ref="GZ149" ca="1">_xll.BDP(C149,"BOARD_AVERAGE_TENURE")</f>
        <v>#NAME?</v>
      </c>
      <c r="HA149" s="15" t="e" cm="1">
        <f t="array" aca="1" ref="HA149" ca="1">_xll.BDP(C149,"BOARD_AVERAGE_AGE")</f>
        <v>#NAME?</v>
      </c>
      <c r="HC149" s="15" t="e" cm="1">
        <f t="array" aca="1" ref="HC149" ca="1">_xll.BDP(C149,"TOT_COMP_AW_TO_CEO_&amp;_EQUIV")</f>
        <v>#NAME?</v>
      </c>
      <c r="HD149" s="15" t="e" cm="1">
        <f t="array" aca="1" ref="HD149" ca="1">_xll.BDP(C149,"TOT_COMPENSATION_AW_TO_EXECS")</f>
        <v>#NAME?</v>
      </c>
      <c r="HE149" s="15" t="e" cm="1">
        <f t="array" aca="1" ref="HE149" ca="1">_xll.BDP(C149,"CF_STOCK_BASED_COMPENSATION")</f>
        <v>#NAME?</v>
      </c>
      <c r="HF149" s="15" t="e" cm="1">
        <f t="array" aca="1" ref="HF149" ca="1">_xll.BDP(C149,"AVERAGE_BOD_TOTAL_COMPENSATION")</f>
        <v>#NAME?</v>
      </c>
      <c r="HH149" s="15" t="e" cm="1">
        <f t="array" aca="1" ref="HH149" ca="1">_xll.BDP(C149,"ISS_QUALITYSCORE")</f>
        <v>#NAME?</v>
      </c>
      <c r="HK149" s="15" t="e" cm="1">
        <f t="array" aca="1" ref="HK149" ca="1">_xll.BDP(C149,"EQY_SH_OUT")</f>
        <v>#NAME?</v>
      </c>
      <c r="HL149" s="15" t="e">
        <f t="shared" ca="1" si="400"/>
        <v>#NAME?</v>
      </c>
      <c r="HN149" s="15">
        <v>8.5</v>
      </c>
      <c r="HO149" s="15">
        <v>2</v>
      </c>
      <c r="HP149" s="39" t="e">
        <f t="shared" ca="1" si="401"/>
        <v>#NAME?</v>
      </c>
      <c r="HQ149" s="15" t="e">
        <f t="shared" ca="1" si="402"/>
        <v>#NAME?</v>
      </c>
      <c r="HS149" s="15" t="e">
        <f t="shared" ca="1" si="426"/>
        <v>#NAME?</v>
      </c>
      <c r="HU149" s="15" t="e">
        <f t="shared" ca="1" si="403"/>
        <v>#NAME?</v>
      </c>
      <c r="HW149" s="15" t="e">
        <f t="shared" ca="1" si="427"/>
        <v>#NAME?</v>
      </c>
      <c r="HY149" s="39" t="e">
        <f t="shared" ca="1" si="404"/>
        <v>#NAME?</v>
      </c>
      <c r="IA149" s="15" t="e">
        <f t="shared" ca="1" si="428"/>
        <v>#NAME?</v>
      </c>
      <c r="IB149" s="15" t="e">
        <f t="shared" ca="1" si="405"/>
        <v>#NAME?</v>
      </c>
      <c r="IC149" s="15" t="e">
        <f t="shared" ca="1" si="406"/>
        <v>#NAME?</v>
      </c>
      <c r="ID149" s="15" t="e">
        <f t="shared" ca="1" si="407"/>
        <v>#NAME?</v>
      </c>
      <c r="IE149" s="39" t="e">
        <f t="shared" ca="1" si="408"/>
        <v>#NAME?</v>
      </c>
      <c r="IF149" s="39">
        <f t="shared" si="409"/>
        <v>4.5284153426500717</v>
      </c>
      <c r="IG149" s="39" t="e">
        <f t="shared" ca="1" si="410"/>
        <v>#NAME?</v>
      </c>
      <c r="II149" s="15">
        <f t="shared" si="372"/>
        <v>130</v>
      </c>
    </row>
    <row r="150" spans="1:243">
      <c r="A150" s="15">
        <f t="shared" si="373"/>
        <v>130</v>
      </c>
      <c r="B150" s="15" t="s">
        <v>264</v>
      </c>
      <c r="C150" s="15" t="s">
        <v>613</v>
      </c>
      <c r="D150" s="15" t="s">
        <v>263</v>
      </c>
      <c r="E150" s="15" t="str">
        <f t="shared" si="374"/>
        <v>JPMC34</v>
      </c>
      <c r="F150" s="15">
        <f t="shared" si="375"/>
        <v>130</v>
      </c>
      <c r="G150" s="15" t="str">
        <f t="shared" si="376"/>
        <v>JPMorgan Chase &amp; Co</v>
      </c>
      <c r="H150" s="24">
        <v>1.179027E-2</v>
      </c>
      <c r="I150" s="15" t="e" cm="1">
        <f t="array" aca="1" ref="I150" ca="1">_xll.BDP(C150,"GICS_SECTOR_NAME")</f>
        <v>#NAME?</v>
      </c>
      <c r="J150" s="15" t="e">
        <f t="shared" ca="1" si="377"/>
        <v>#NAME?</v>
      </c>
      <c r="K150" s="46" t="e" cm="1">
        <f t="array" aca="1" ref="K150" ca="1">_xll.BDP(C150,"BEST_PE_RATIO")</f>
        <v>#NAME?</v>
      </c>
      <c r="L150" s="46" t="e" cm="1">
        <f t="array" aca="1" ref="L150" ca="1">_xll.BDP(C150,"px_last")</f>
        <v>#NAME?</v>
      </c>
      <c r="M150" s="15" t="e" cm="1">
        <f t="array" aca="1" ref="M150" ca="1">_xll.BDP(C150,"COUNTRY_FULL_NAME")</f>
        <v>#NAME?</v>
      </c>
      <c r="N150" s="15" t="e" cm="1">
        <f t="array" aca="1" ref="N150" ca="1">_xll.BDP(C150,"px_last")</f>
        <v>#NAME?</v>
      </c>
      <c r="O150" s="15" t="e" cm="1">
        <f t="array" aca="1" ref="O150" ca="1">_xll.BDP(C150,"CRNCY")</f>
        <v>#NAME?</v>
      </c>
      <c r="Q150" s="15" t="e" cm="1">
        <f t="array" aca="1" ref="Q150" ca="1">_xll.BDP(C150,"GICS_SECTOR_NAME")</f>
        <v>#NAME?</v>
      </c>
      <c r="R150" s="15" t="e" cm="1">
        <f t="array" aca="1" ref="R150" ca="1">_xll.BDP(C150,"GICS_INDUSTRY_NAME")</f>
        <v>#NAME?</v>
      </c>
      <c r="S150" s="15" t="e" cm="1">
        <f t="array" aca="1" ref="S150" ca="1">_xll.BDP(C150,"GICS_INDUSTRY_GROUP_NAME")</f>
        <v>#NAME?</v>
      </c>
      <c r="T150" s="15" t="e" cm="1">
        <f t="array" aca="1" ref="T150" ca="1">_xll.BDP(C150,"GICS_SUB_INDUSTRY_NAME")</f>
        <v>#NAME?</v>
      </c>
      <c r="U150" s="15" t="s">
        <v>1521</v>
      </c>
      <c r="V150" s="15">
        <f>_xll.BDH(C150,"SALES_REV_TURN","FY 2009","FY 2009","Currency=USD","Period=FY","BEST_FPERIOD_OVERRIDE=FY","FILING_STATUS=MR","SCALING_FORMAT=MLN","FA_ADJUSTED=Adjusted","Sort=A","Dates=H","DateFormat=P","Fill=—","Direction=H","UseDPDF=Y")</f>
        <v>115632</v>
      </c>
      <c r="W150" s="15">
        <f>_xll.BDH(C150,"SALES_REV_TURN","FY 2019","FY 2019","Currency=USD","Period=FY","BEST_FPERIOD_OVERRIDE=FY","FILING_STATUS=MR","SCALING_FORMAT=MLN","FA_ADJUSTED=Adjusted","Sort=A","Dates=H","DateFormat=P","Fill=—","Direction=H","UseDPDF=Y")</f>
        <v>142515</v>
      </c>
      <c r="X150" s="15">
        <f>_xll.BDH(C150,"SALES_REV_TURN","FY 2020","FY 2020","Currency=USD","Period=FY","BEST_FPERIOD_OVERRIDE=FY","FILING_STATUS=MR","SCALING_FORMAT=MLN","FA_ADJUSTED=Adjusted","Sort=A","Dates=H","DateFormat=P","Fill=—","Direction=H","UseDPDF=Y")</f>
        <v>129911</v>
      </c>
      <c r="Y150" s="15">
        <f>_xll.BDH(C150,"SALES_REV_TURN","FY 2021","FY 2021","Currency=USD","Period=FY","BEST_FPERIOD_OVERRIDE=FY","FILING_STATUS=MR","SCALING_FORMAT=MLN","FA_ADJUSTED=Adjusted","Sort=A","Dates=H","DateFormat=P","Fill=—","Direction=H","UseDPDF=Y")</f>
        <v>127202</v>
      </c>
      <c r="Z150" s="15">
        <f>_xll.BDH(C150,"SALES_REV_TURN","FY 2022","FY 2022","Currency=USD","Period=FY","BEST_FPERIOD_OVERRIDE=FY","FILING_STATUS=MR","SCALING_FORMAT=MLN","FA_ADJUSTED=Adjusted","Sort=A","Dates=H","DateFormat=P","Fill=—","Direction=H","UseDPDF=Y")</f>
        <v>154792</v>
      </c>
      <c r="AA150" s="15" t="e">
        <f ca="1">+_xll.BDP($C150,AA$15,"BEST_FPERIOD_OVERRIDE="&amp;AA$16)</f>
        <v>#NAME?</v>
      </c>
      <c r="AB150" s="15" t="e">
        <f ca="1">+_xll.BDP($C150,AB$15,"BEST_FPERIOD_OVERRIDE="&amp;AB$16)</f>
        <v>#NAME?</v>
      </c>
      <c r="AC150" s="15" t="e">
        <f ca="1">+_xll.BDP($C150,AC$15,"BEST_FPERIOD_OVERRIDE="&amp;AC$16)</f>
        <v>#NAME?</v>
      </c>
      <c r="AD150" s="15" t="e">
        <f ca="1">+_xll.BDP($C150,AD$15,"BEST_FPERIOD_OVERRIDE="&amp;AD$16)</f>
        <v>#NAME?</v>
      </c>
      <c r="AF150" s="25">
        <f t="shared" si="411"/>
        <v>-8.8439813352980345E-2</v>
      </c>
      <c r="AG150" s="25">
        <f t="shared" si="412"/>
        <v>-2.0852737643463626E-2</v>
      </c>
      <c r="AH150" s="25">
        <f t="shared" si="413"/>
        <v>0.21689910535997869</v>
      </c>
      <c r="AI150" s="25" t="e">
        <f t="shared" ca="1" si="414"/>
        <v>#NAME?</v>
      </c>
      <c r="AJ150" s="25" t="e">
        <f t="shared" ca="1" si="415"/>
        <v>#NAME?</v>
      </c>
      <c r="AK150" s="25" t="e">
        <f t="shared" ca="1" si="416"/>
        <v>#NAME?</v>
      </c>
      <c r="AL150" s="25" t="e">
        <f t="shared" ca="1" si="429"/>
        <v>#NAME?</v>
      </c>
      <c r="AM150" s="25" t="e">
        <f t="shared" ca="1" si="417"/>
        <v>#NAME?</v>
      </c>
      <c r="AN150" s="25">
        <f t="shared" si="418"/>
        <v>2.1123459734908145E-2</v>
      </c>
      <c r="AP150" s="15" t="str">
        <f>_xll.BDH(C150,"EBITDA","FY 2009","FY 2009","Currency=USD","Period=FY","BEST_FPERIOD_OVERRIDE=FY","FILING_STATUS=MR","SCALING_FORMAT=MLN","FA_ADJUSTED=Adjusted","Sort=A","Dates=H","DateFormat=P","Fill=—","Direction=H","UseDPDF=Y")</f>
        <v>—</v>
      </c>
      <c r="AQ150" s="15" t="str">
        <f>_xll.BDH(C150,"EBITDA","FY 2019","FY 2019","Currency=USD","Period=FY","BEST_FPERIOD_OVERRIDE=FY","FILING_STATUS=MR","SCALING_FORMAT=MLN","FA_ADJUSTED=Adjusted","Sort=A","Dates=H","DateFormat=P","Fill=—","Direction=H","UseDPDF=Y")</f>
        <v>—</v>
      </c>
      <c r="AR150" s="15" t="str">
        <f>_xll.BDH(C150,"EBITDA","FY 2020","FY 2020","Currency=USD","Period=FY","BEST_FPERIOD_OVERRIDE=FY","FILING_STATUS=MR","SCALING_FORMAT=MLN","FA_ADJUSTED=Adjusted","Sort=A","Dates=H","DateFormat=P","Fill=—","Direction=H","UseDPDF=Y")</f>
        <v>—</v>
      </c>
      <c r="AS150" s="15" t="str">
        <f>_xll.BDH(C150,"EBITDA","FY 2021","FY 2021","Currency=USD","Period=FY","BEST_FPERIOD_OVERRIDE=FY","FILING_STATUS=MR","SCALING_FORMAT=MLN","FA_ADJUSTED=Adjusted","Sort=A","Dates=H","DateFormat=P","Fill=—","Direction=H","UseDPDF=Y")</f>
        <v>—</v>
      </c>
      <c r="AT150" s="15" t="str">
        <f>_xll.BDH(C150,"EBITDA","FY 2022","FY 2022","Currency=USD","Period=FY","BEST_FPERIOD_OVERRIDE=FY","FILING_STATUS=MR","SCALING_FORMAT=MLN","FA_ADJUSTED=Adjusted","Sort=A","Dates=H","DateFormat=P","Fill=—","Direction=H","UseDPDF=Y")</f>
        <v>—</v>
      </c>
      <c r="AU150" s="15" t="e">
        <f ca="1">+_xll.BDP($C150,AU$15,"BEST_FPERIOD_OVERRIDE="&amp;AU$16)</f>
        <v>#NAME?</v>
      </c>
      <c r="AV150" s="15" t="e">
        <f ca="1">+_xll.BDP($C150,AV$15,"BEST_FPERIOD_OVERRIDE="&amp;AV$16)</f>
        <v>#NAME?</v>
      </c>
      <c r="AW150" s="15" t="e">
        <f ca="1">+_xll.BDP($C150,AW$15,"BEST_FPERIOD_OVERRIDE="&amp;AW$16)</f>
        <v>#NAME?</v>
      </c>
      <c r="AX150" s="15" t="e">
        <f ca="1">+_xll.BDP($C150,AX$15,"BEST_FPERIOD_OVERRIDE="&amp;AX$16)</f>
        <v>#NAME?</v>
      </c>
      <c r="AZ150" s="25" t="e">
        <f t="shared" si="378"/>
        <v>#VALUE!</v>
      </c>
      <c r="BA150" s="25" t="e">
        <f t="shared" si="379"/>
        <v>#VALUE!</v>
      </c>
      <c r="BB150" s="25" t="e">
        <f t="shared" si="380"/>
        <v>#VALUE!</v>
      </c>
      <c r="BC150" s="25" t="e">
        <f t="shared" ca="1" si="381"/>
        <v>#NAME?</v>
      </c>
      <c r="BD150" s="25" t="e">
        <f t="shared" ca="1" si="382"/>
        <v>#NAME?</v>
      </c>
      <c r="BE150" s="25" t="e">
        <f t="shared" ca="1" si="383"/>
        <v>#NAME?</v>
      </c>
      <c r="BF150" s="25" t="e">
        <f t="shared" ca="1" si="430"/>
        <v>#NAME?</v>
      </c>
      <c r="BG150" s="25" t="e">
        <f t="shared" ca="1" si="384"/>
        <v>#NAME?</v>
      </c>
      <c r="BH150" s="25" t="e">
        <f t="shared" si="385"/>
        <v>#VALUE!</v>
      </c>
      <c r="BJ150" s="25" t="e">
        <f t="shared" si="419"/>
        <v>#VALUE!</v>
      </c>
      <c r="BK150" s="25" t="e">
        <f t="shared" si="420"/>
        <v>#VALUE!</v>
      </c>
      <c r="BL150" s="25" t="e">
        <f t="shared" si="421"/>
        <v>#VALUE!</v>
      </c>
      <c r="BM150" s="25" t="e">
        <f t="shared" si="422"/>
        <v>#VALUE!</v>
      </c>
      <c r="BN150" s="25" t="e">
        <f t="shared" ca="1" si="423"/>
        <v>#NAME?</v>
      </c>
      <c r="BO150" s="25" t="e">
        <f t="shared" ca="1" si="424"/>
        <v>#NAME?</v>
      </c>
      <c r="BP150" s="25" t="e">
        <f t="shared" ca="1" si="424"/>
        <v>#NAME?</v>
      </c>
      <c r="BQ150" s="25" t="e">
        <f t="shared" ca="1" si="425"/>
        <v>#NAME?</v>
      </c>
      <c r="BR150" s="15">
        <f>_xll.BDH(C150,"EARN_FOR_COMMON","FY 2009","FY 2009","Currency=USD","Period=FY","BEST_FPERIOD_OVERRIDE=FY","FILING_STATUS=MR","SCALING_FORMAT=MLN","FA_ADJUSTED=Adjusted","Sort=A","Dates=H","DateFormat=P","Fill=—","Direction=H","UseDPDF=Y")</f>
        <v>9717.85</v>
      </c>
      <c r="BS150" s="15">
        <f>_xll.BDH(C150,"EARN_FOR_COMMON","FY 2019","FY 2019","Currency=USD","Period=FY","BEST_FPERIOD_OVERRIDE=FY","FILING_STATUS=MR","SCALING_FORMAT=MLN","FA_ADJUSTED=Adjusted","Sort=A","Dates=H","DateFormat=P","Fill=—","Direction=H","UseDPDF=Y")</f>
        <v>34830.81</v>
      </c>
      <c r="BT150" s="15">
        <f>_xll.BDH(C150,"EARN_FOR_COMMON","FY 2020","FY 2020","Currency=USD","Period=FY","BEST_FPERIOD_OVERRIDE=FY","FILING_STATUS=MR","SCALING_FORMAT=MLN","FA_ADJUSTED=Adjusted","Sort=A","Dates=H","DateFormat=P","Fill=—","Direction=H","UseDPDF=Y")</f>
        <v>28290.85</v>
      </c>
      <c r="BU150" s="15">
        <f>_xll.BDH(C150,"EARN_FOR_COMMON","FY 2021","FY 2021","Currency=USD","Period=FY","BEST_FPERIOD_OVERRIDE=FY","FILING_STATUS=MR","SCALING_FORMAT=MLN","FA_ADJUSTED=Adjusted","Sort=A","Dates=H","DateFormat=P","Fill=—","Direction=H","UseDPDF=Y")</f>
        <v>46839.54</v>
      </c>
      <c r="BV150" s="15">
        <f>_xll.BDH(C150,"EARN_FOR_COMMON","FY 2022","FY 2022","Currency=USD","Period=FY","BEST_FPERIOD_OVERRIDE=FY","FILING_STATUS=MR","SCALING_FORMAT=MLN","FA_ADJUSTED=Adjusted","Sort=A","Dates=H","DateFormat=P","Fill=—","Direction=H","UseDPDF=Y")</f>
        <v>36762.58</v>
      </c>
      <c r="BW150" s="15" t="e">
        <f ca="1">+_xll.BDP($C150,BW$15,"BEST_FPERIOD_OVERRIDE="&amp;BW$16)</f>
        <v>#NAME?</v>
      </c>
      <c r="BX150" s="15" t="e">
        <f ca="1">+_xll.BDP($C150,BX$15,"BEST_FPERIOD_OVERRIDE="&amp;BX$16)</f>
        <v>#NAME?</v>
      </c>
      <c r="BY150" s="15" t="e">
        <f ca="1">+_xll.BDP($C150,BY$15,"BEST_FPERIOD_OVERRIDE="&amp;BY$16)</f>
        <v>#NAME?</v>
      </c>
      <c r="BZ150" s="15" t="e">
        <f ca="1">+_xll.BDP($C150,BZ$15,"BEST_FPERIOD_OVERRIDE="&amp;BZ$16)</f>
        <v>#NAME?</v>
      </c>
      <c r="CB150" s="25">
        <f t="shared" si="386"/>
        <v>-0.18776364948159396</v>
      </c>
      <c r="CC150" s="25">
        <f t="shared" si="387"/>
        <v>0.65564272547484448</v>
      </c>
      <c r="CD150" s="25">
        <f t="shared" si="388"/>
        <v>-0.2151378941808566</v>
      </c>
      <c r="CE150" s="25" t="e">
        <f t="shared" ca="1" si="389"/>
        <v>#NAME?</v>
      </c>
      <c r="CF150" s="25" t="e">
        <f t="shared" ca="1" si="390"/>
        <v>#NAME?</v>
      </c>
      <c r="CG150" s="25" t="e">
        <f t="shared" ca="1" si="391"/>
        <v>#NAME?</v>
      </c>
      <c r="CH150" s="25" t="e">
        <f t="shared" ca="1" si="431"/>
        <v>#NAME?</v>
      </c>
      <c r="CI150" s="25" t="e">
        <f t="shared" ca="1" si="392"/>
        <v>#NAME?</v>
      </c>
      <c r="CJ150" s="25">
        <f t="shared" si="393"/>
        <v>0.13615958925723204</v>
      </c>
      <c r="CM150" s="25">
        <f t="shared" si="432"/>
        <v>0.24440101041995577</v>
      </c>
      <c r="CN150" s="25">
        <f t="shared" si="433"/>
        <v>0.21777101246237807</v>
      </c>
      <c r="CO150" s="25">
        <f t="shared" si="434"/>
        <v>0.36822958758510088</v>
      </c>
      <c r="CP150" s="25">
        <f t="shared" si="435"/>
        <v>0.23749664065326376</v>
      </c>
      <c r="CQ150" s="25" t="e">
        <f t="shared" ca="1" si="436"/>
        <v>#NAME?</v>
      </c>
      <c r="CR150" s="25" t="e">
        <f t="shared" ca="1" si="437"/>
        <v>#NAME?</v>
      </c>
      <c r="CS150" s="25" t="e">
        <f t="shared" ca="1" si="438"/>
        <v>#NAME?</v>
      </c>
      <c r="CT150" s="15" t="e">
        <f t="shared" ca="1" si="439"/>
        <v>#NAME?</v>
      </c>
      <c r="CU150" s="25">
        <f>_xll.BDH($C150,"RETURN_ON_INV_CAPITAL","FY 2019","FY 2019","Currency=USD","Period=FY","BEST_FPERIOD_OVERRIDE=FY","FILING_STATUS=MR","FA_ADJUSTED=GAAP","Sort=A","Dates=H","DateFormat=P","Fill=—","Direction=H","UseDPDF=Y")/100</f>
        <v>4.7148000000000002E-2</v>
      </c>
      <c r="CV150" s="25">
        <f>_xll.BDH($C150,"RETURN_ON_INV_CAPITAL","FY 2020","FY 2020","Currency=USD","Period=FY","BEST_FPERIOD_OVERRIDE=FY","FILING_STATUS=MR","FA_ADJUSTED=GAAP","Sort=A","Dates=H","DateFormat=P","Fill=—","Direction=H","UseDPDF=Y")/100</f>
        <v>5.0723000000000004E-2</v>
      </c>
      <c r="CW150" s="25">
        <f>_xll.BDH($C150,"RETURN_ON_INV_CAPITAL","FY 2021","FY 2021","Currency=USD","Period=FY","BEST_FPERIOD_OVERRIDE=FY","FILING_STATUS=MR","FA_ADJUSTED=GAAP","Sort=A","Dates=H","DateFormat=P","Fill=—","Direction=H","UseDPDF=Y")/100</f>
        <v>4.0697000000000004E-2</v>
      </c>
      <c r="CX150" s="25">
        <f>_xll.BDH(C150,"RETURN_COM_EQY","FY 2022","FY 2022","Currency=USD","Period=FY","BEST_FPERIOD_OVERRIDE=FY","FILING_STATUS=MR","FA_ADJUSTED=GAAP","Sort=A","Dates=H","DateFormat=P","Fill=—","Direction=H","UseDPDF=Y")/100</f>
        <v>0.136936</v>
      </c>
      <c r="CZ150" s="15">
        <f>_xll.BDH($C150,"RETURN_COM_EQY","FY 2019","FY 2019","Currency=USD","Period=FY","BEST_FPERIOD_OVERRIDE=FY","FILING_STATUS=MR","FA_ADJUSTED=GAAP","Sort=A","Dates=H","DateFormat=P","Fill=—","Direction=H","UseDPDF=Y")/100</f>
        <v>0.14906700000000001</v>
      </c>
      <c r="DA150" s="15">
        <f>_xll.BDH($C150,"RETURN_COM_EQY","FY 2020","FY 2020","Currency=USD","Period=FY","BEST_FPERIOD_OVERRIDE=FY","FILING_STATUS=MR","FA_ADJUSTED=GAAP","Sort=A","Dates=H","DateFormat=P","Fill=—","Direction=H","UseDPDF=Y")/100</f>
        <v>0.11335200000000001</v>
      </c>
      <c r="DB150" s="15">
        <f>_xll.BDH($C150,"RETURN_COM_EQY","FY 2021","FY 2021","Currency=USD","Period=FY","BEST_FPERIOD_OVERRIDE=FY","FILING_STATUS=MR","FA_ADJUSTED=GAAP","Sort=A","Dates=H","DateFormat=P","Fill=—","Direction=H","UseDPDF=Y")/100</f>
        <v>0.18287400000000001</v>
      </c>
      <c r="DC150" s="25">
        <f>_xll.BDH(C150,"RETURN_COM_EQY","FY 2022","FY 2022","Currency=USD","Period=FY","BEST_FPERIOD_OVERRIDE=FY","FILING_STATUS=MR","FA_ADJUSTED=GAAP","Sort=A","Dates=H","DateFormat=P","Fill=—","Direction=H","UseDPDF=Y")</f>
        <v>13.6936</v>
      </c>
      <c r="DD150" s="15" t="e">
        <f ca="1">(_xll.BDP(C150,"BEST_ROE","best_fperiod_override=23Y"))/100</f>
        <v>#NAME?</v>
      </c>
      <c r="DF150" s="25" t="e">
        <f ca="1">(_xll.BDP($C150,"BEST_DIV_YLD","best_fperiod_override=19Y"))/100</f>
        <v>#NAME?</v>
      </c>
      <c r="DG150" s="25" t="e">
        <f ca="1">(_xll.BDP($C150,"BEST_DIV_YLD","best_fperiod_override=20Y"))/100</f>
        <v>#NAME?</v>
      </c>
      <c r="DH150" s="25" t="e">
        <f ca="1">(_xll.BDP($C150,"BEST_DIV_YLD","best_fperiod_override=21Y"))/100</f>
        <v>#NAME?</v>
      </c>
      <c r="DI150" s="25" t="e">
        <f ca="1">(_xll.BDP($C150,"BEST_DIV_YLD","best_fperiod_override=22Y"))/100</f>
        <v>#NAME?</v>
      </c>
      <c r="DJ150" s="25" t="e">
        <f ca="1">(_xll.BDP($C150,"BEST_DIV_YLD","best_fperiod_override=23Y"))/100</f>
        <v>#NAME?</v>
      </c>
      <c r="DL150" s="48" t="e" cm="1">
        <f t="array" aca="1" ref="DL150" ca="1">_xll.BDP($C150,$DL$12)/1000</f>
        <v>#NAME?</v>
      </c>
      <c r="DM150" s="48" t="e" cm="1">
        <f t="array" aca="1" ref="DM150" ca="1">_xll.BDP($C150,$DL$13)*1000</f>
        <v>#NAME?</v>
      </c>
      <c r="DN150" s="48" t="e">
        <f t="shared" ca="1" si="394"/>
        <v>#NAME?</v>
      </c>
      <c r="DO150" s="48" t="e" cm="1">
        <f t="array" aca="1" ref="DO150" ca="1">_xll.BDP($C150,$DL$15)*1000</f>
        <v>#NAME?</v>
      </c>
      <c r="DQ150" s="15" t="e" cm="1">
        <f t="array" aca="1" ref="DQ150" ca="1">_xll.BDP(C150,"WACC")</f>
        <v>#NAME?</v>
      </c>
      <c r="DR150" s="15" t="e" cm="1">
        <f t="array" aca="1" ref="DR150" ca="1">_xll.BDP(C150,"WACC_COST_EQUITY")</f>
        <v>#NAME?</v>
      </c>
      <c r="DS150" s="15" t="e" cm="1">
        <f t="array" aca="1" ref="DS150" ca="1">_xll.BDP(C150,"WACC_COST_EQUITY")</f>
        <v>#NAME?</v>
      </c>
      <c r="DU150" s="15" t="e" cm="1">
        <f t="array" aca="1" ref="DU150" ca="1">_xll.BDP(C150,"BEST_PE_RATIO")</f>
        <v>#NAME?</v>
      </c>
      <c r="DV150" s="15" t="e" cm="1">
        <f t="array" aca="1" ref="DV150" ca="1">_xll.BDP(C150,"FIVE_YR_AVG_PRICE_EARNINGS")</f>
        <v>#NAME?</v>
      </c>
      <c r="DW150" s="15" t="e" cm="1">
        <f t="array" aca="1" ref="DW150" ca="1">_xll.BDP(C150,"10_YEAR_MOVING_AVERAGE_PE")</f>
        <v>#NAME?</v>
      </c>
      <c r="DY150" s="15" t="e" cm="1">
        <f t="array" aca="1" ref="DY150" ca="1">_xll.BDP(C150,"BEST_CUR_EV_TO_EBITDA")</f>
        <v>#NAME?</v>
      </c>
      <c r="DZ150" s="15" t="e" cm="1">
        <f t="array" aca="1" ref="DZ150" ca="1">_xll.BDP(C150,"FIVE_YEAR_AVG_EV_TO_T12_EBITDA")</f>
        <v>#NAME?</v>
      </c>
      <c r="EB150" s="15" t="e" cm="1">
        <f t="array" aca="1" ref="EB150" ca="1">_xll.BDP(C150,"BEST_PX_BPS_RATIO")</f>
        <v>#NAME?</v>
      </c>
      <c r="EC150" s="15" t="e" cm="1">
        <f t="array" aca="1" ref="EC150" ca="1">_xll.BDP(C150,"FIVE_YEAR_AVG_PRICE_BOOK")</f>
        <v>#NAME?</v>
      </c>
      <c r="ED150" s="15" t="e" cm="1">
        <f t="array" aca="1" ref="ED150" ca="1">_xll.BDP(C150,"EV_TO_T12M_SALES")</f>
        <v>#NAME?</v>
      </c>
      <c r="EE150" s="15" t="e" cm="1">
        <f t="array" aca="1" ref="EE150" ca="1">_xll.BDP(C150,"AVERAGE_EV_TO_T12M_SALES")</f>
        <v>#NAME?</v>
      </c>
      <c r="EF150" s="15" t="e">
        <f ca="1">_xll.BDP(C150,"BEST_CURRENT_EV_BEST_SALES","best_fperiod_override=23Y")</f>
        <v>#NAME?</v>
      </c>
      <c r="EH150" s="15" t="e" cm="1">
        <f t="array" aca="1" ref="EH150" ca="1">_xll.BDP(C150,"CF_FREE_CASH_FLOW")</f>
        <v>#NAME?</v>
      </c>
      <c r="EI150" s="15" t="e" cm="1">
        <f t="array" aca="1" ref="EI150" ca="1">_xll.BDP(C150,"FREE_CASH_FLOW_YIELD")/100</f>
        <v>#NAME?</v>
      </c>
      <c r="EJ150" s="15" t="e" cm="1">
        <f t="array" aca="1" ref="EJ150" ca="1">_xll.BDP(C150,"TRAIL_12M_FREE_CASH_FLOW_PER_SH")</f>
        <v>#NAME?</v>
      </c>
      <c r="EL150" s="15" t="e" cm="1">
        <f t="array" aca="1" ref="EL150" ca="1">_xll.BDP(C150,"CF_CASH_FROM_OPER")</f>
        <v>#NAME?</v>
      </c>
      <c r="EM150" s="15" t="e" cm="1">
        <f t="array" aca="1" ref="EM150" ca="1">_xll.BDP(C150,"CF_CASH_FROM_INV_ACT")</f>
        <v>#NAME?</v>
      </c>
      <c r="EN150" s="15" t="e" cm="1">
        <f t="array" aca="1" ref="EN150" ca="1">_xll.BDP(C150,"CF_CASH_FROM_FNC_ACT")</f>
        <v>#NAME?</v>
      </c>
      <c r="EP150" s="15" t="e" cm="1">
        <f t="array" aca="1" ref="EP150" ca="1">_xll.BDP(C150,"TOT_ANALYST_REC")</f>
        <v>#NAME?</v>
      </c>
      <c r="EQ150" s="15" t="e" cm="1">
        <f t="array" aca="1" ref="EQ150" ca="1">_xll.BDP(C150,"TOT_BUY_REC")</f>
        <v>#NAME?</v>
      </c>
      <c r="ER150" s="15" t="e" cm="1">
        <f t="array" aca="1" ref="ER150" ca="1">_xll.BDP(C150,"TOT_HOLD_REC")</f>
        <v>#NAME?</v>
      </c>
      <c r="ES150" s="15" t="e" cm="1">
        <f t="array" aca="1" ref="ES150" ca="1">_xll.BDP(C150,"TOT_SELL_REC")</f>
        <v>#NAME?</v>
      </c>
      <c r="ET150" s="15" t="e" cm="1">
        <f t="array" aca="1" ref="ET150" ca="1">_xll.BDP(C150,"EQY_REC_CONS")</f>
        <v>#NAME?</v>
      </c>
      <c r="EV150" s="15" t="e" cm="1">
        <f t="array" aca="1" ref="EV150" ca="1">_xll.BDP(C150,"BEST_TARGET_HI")</f>
        <v>#NAME?</v>
      </c>
      <c r="EW150" s="15" t="e" cm="1">
        <f t="array" aca="1" ref="EW150" ca="1">_xll.BDP(C150,"BEST_TARGET_LO")</f>
        <v>#NAME?</v>
      </c>
      <c r="EX150" s="15" t="e" cm="1">
        <f t="array" aca="1" ref="EX150" ca="1">_xll.BDP(C150,"BEST_TARGET_MEDIAN")</f>
        <v>#NAME?</v>
      </c>
      <c r="EZ150" s="15" t="e" cm="1">
        <f t="array" aca="1" ref="EZ150" ca="1">_xll.BDP(C150,"BEST_TARGET_1WK_CHG")</f>
        <v>#NAME?</v>
      </c>
      <c r="FA150" s="15" t="e" cm="1">
        <f t="array" aca="1" ref="FA150" ca="1">_xll.BDP(C150,"BEST_TARGET_4WK_CHG")</f>
        <v>#NAME?</v>
      </c>
      <c r="FB150" s="15" t="e" cm="1">
        <f t="array" aca="1" ref="FB150" ca="1">_xll.BDP(C150,"BEST_TARGET_3MO_CHG")</f>
        <v>#NAME?</v>
      </c>
      <c r="FC150" s="15" t="e" cm="1">
        <f t="array" aca="1" ref="FC150" ca="1">_xll.BDP(C150,"BEST_TARGET_6MO_CHG")</f>
        <v>#NAME?</v>
      </c>
      <c r="FE150" s="15" t="e" cm="1">
        <f t="array" aca="1" ref="FE150" ca="1">_xll.BDP(C150,"ANNOUNCEMENT_DT")</f>
        <v>#NAME?</v>
      </c>
      <c r="FF150" s="15" t="e" cm="1">
        <f t="array" aca="1" ref="FF150" ca="1">_xll.BDP(C150,"EXPECTED_REPORT_DT")</f>
        <v>#NAME?</v>
      </c>
      <c r="FG150" s="15" t="e" cm="1">
        <f t="array" aca="1" ref="FG150" ca="1">_xll.BDP(C150,"EARNINGS_RELATED_IMPLIED_MOVE")</f>
        <v>#NAME?</v>
      </c>
      <c r="FI150" s="15" t="e" cm="1">
        <f t="array" aca="1" ref="FI150" ca="1">_xll.BDP(C150,"SALES_SURPRISE_LAST_QTR")</f>
        <v>#NAME?</v>
      </c>
      <c r="FJ150" s="15" t="e" cm="1">
        <f t="array" aca="1" ref="FJ150" ca="1">_xll.BDP(C150,"EPS_SURPRISE_LAST_QTR")</f>
        <v>#NAME?</v>
      </c>
      <c r="FL150" s="15" t="e">
        <f ca="1">(_xll.BDP(C150,"VOLUME_AVG_5D"))/1000</f>
        <v>#NAME?</v>
      </c>
      <c r="FM150" s="15" t="e">
        <f ca="1">(_xll.BDP(C150,"VOLUME_AVG_3M"))/1000</f>
        <v>#NAME?</v>
      </c>
      <c r="FN150" s="15" t="e">
        <f ca="1">(_xll.BDP(C150,"VOLUME_AVG_6M"))/1000</f>
        <v>#NAME?</v>
      </c>
      <c r="FP150" s="15" t="e" cm="1">
        <f t="array" aca="1" ref="FP150" ca="1">_xll.BDP(C150,"CIE_DES")</f>
        <v>#NAME?</v>
      </c>
      <c r="FQ150" s="15" t="s">
        <v>975</v>
      </c>
      <c r="FS150" s="15" t="e" cm="1">
        <f t="array" aca="1" ref="FS150" ca="1">_xll.BDP(C150,"HIGH_52WEEK")</f>
        <v>#NAME?</v>
      </c>
      <c r="FT150" s="15" t="e" cm="1">
        <f t="array" aca="1" ref="FT150" ca="1">_xll.BDP(C150,"LOW_52WEEK")</f>
        <v>#NAME?</v>
      </c>
      <c r="FV150" s="15" t="e" cm="1">
        <f t="array" aca="1" ref="FV150" ca="1">_xll.BDP(C150,"CHG_PCT_WTD")</f>
        <v>#NAME?</v>
      </c>
      <c r="FW150" s="15" t="e" cm="1">
        <f t="array" aca="1" ref="FW150" ca="1">_xll.BDP(C150,"CHG_PCT_MTD")</f>
        <v>#NAME?</v>
      </c>
      <c r="FX150" s="15" t="e" cm="1">
        <f t="array" aca="1" ref="FX150" ca="1">_xll.BDP(C150,"CHG_PCT_YTD")</f>
        <v>#NAME?</v>
      </c>
      <c r="FY150" s="15" t="e" cm="1">
        <f t="array" aca="1" ref="FY150" ca="1">_xll.BDP(C150,"CHG_PCT_1YR")</f>
        <v>#NAME?</v>
      </c>
      <c r="GA150" s="15" t="e">
        <f ca="1">_xll.BDP($C150,"BEST_NET_DEBT","best_fperiod_override=19Y")</f>
        <v>#NAME?</v>
      </c>
      <c r="GB150" s="15" t="e">
        <f ca="1">_xll.BDP($C150,"BEST_NET_DEBT","best_fperiod_override=20Y")</f>
        <v>#NAME?</v>
      </c>
      <c r="GC150" s="15" t="e">
        <f ca="1">_xll.BDP($C150,"BEST_NET_DEBT","best_fperiod_override=21Y")</f>
        <v>#NAME?</v>
      </c>
      <c r="GD150" s="15" t="e">
        <f ca="1">_xll.BDP($C150,"BEST_NET_DEBT","best_fperiod_override=22Y")</f>
        <v>#NAME?</v>
      </c>
      <c r="GE150" s="15" t="e">
        <f ca="1">_xll.BDP($C150,"BEST_NET_DEBT","best_fperiod_override=23Y")</f>
        <v>#NAME?</v>
      </c>
      <c r="GG150" s="15" t="e">
        <f t="shared" ca="1" si="395"/>
        <v>#NAME?</v>
      </c>
      <c r="GH150" s="15" t="e">
        <f t="shared" ca="1" si="396"/>
        <v>#NAME?</v>
      </c>
      <c r="GI150" s="15" t="e">
        <f t="shared" ca="1" si="397"/>
        <v>#NAME?</v>
      </c>
      <c r="GJ150" s="15" t="e">
        <f t="shared" ca="1" si="398"/>
        <v>#NAME?</v>
      </c>
      <c r="GK150" s="15" t="e">
        <f t="shared" ca="1" si="399"/>
        <v>#NAME?</v>
      </c>
      <c r="GM150" s="15" t="e" cm="1">
        <f t="array" aca="1" ref="GM150" ca="1">_xll.BDP(C150,"NET_DEBT_TO_EBITDA")</f>
        <v>#NAME?</v>
      </c>
      <c r="GN150" s="15" t="e" cm="1">
        <f t="array" aca="1" ref="GN150" ca="1">_xll.BDP(C150,"EBIT_TO_INT_EXP")</f>
        <v>#NAME?</v>
      </c>
      <c r="GO150" s="15" t="e" cm="1">
        <f t="array" aca="1" ref="GO150" ca="1">_xll.BDP(C150,"TOT_DEBT_TO_TOT_EQY")</f>
        <v>#NAME?</v>
      </c>
      <c r="GP150" s="15" t="e" cm="1">
        <f t="array" aca="1" ref="GP150" ca="1">_xll.BDP(C150,"TOT_DEBT_TO_TOT_ASSET")</f>
        <v>#NAME?</v>
      </c>
      <c r="GQ150" s="15" t="e" cm="1">
        <f t="array" aca="1" ref="GQ150" ca="1">_xll.BDP(C150,"ALTMAN_Z_SCORE")</f>
        <v>#NAME?</v>
      </c>
      <c r="GR150" s="15" t="e" cm="1">
        <f t="array" aca="1" ref="GR150" ca="1">_xll.BDP(C150,"CASH_%_CURRENT_MARKET_CAP")</f>
        <v>#NAME?</v>
      </c>
      <c r="GS150" s="15" t="e" cm="1">
        <f t="array" aca="1" ref="GS150" ca="1">_xll.BDP(C150,"CASH_TO_TOT_ASSET")</f>
        <v>#NAME?</v>
      </c>
      <c r="GU150" s="15" t="e" cm="1">
        <f t="array" aca="1" ref="GU150" ca="1">_xll.BDP(C150,"BOARD_SIZE")</f>
        <v>#NAME?</v>
      </c>
      <c r="GV150" s="15" t="e" cm="1">
        <f t="array" aca="1" ref="GV150" ca="1">_xll.BDP(C150,"PCT_INDEPENDENT_DIRECTORS")</f>
        <v>#NAME?</v>
      </c>
      <c r="GW150" s="15" t="e" cm="1">
        <f t="array" aca="1" ref="GW150" ca="1">_xll.BDP(C150,"BOARD_MEETING_ATTENDANCE_PCT")</f>
        <v>#NAME?</v>
      </c>
      <c r="GX150" s="15" t="e" cm="1">
        <f t="array" aca="1" ref="GX150" ca="1">_xll.BDP(C150,"BOARD_MEETINGS_PER_YR")</f>
        <v>#NAME?</v>
      </c>
      <c r="GY150" s="15" t="e" cm="1">
        <f t="array" aca="1" ref="GY150" ca="1">_xll.BDP(C150,"NUMBER_OF_WOMEN_ON_BOARD")</f>
        <v>#NAME?</v>
      </c>
      <c r="GZ150" s="15" t="e" cm="1">
        <f t="array" aca="1" ref="GZ150" ca="1">_xll.BDP(C150,"BOARD_AVERAGE_TENURE")</f>
        <v>#NAME?</v>
      </c>
      <c r="HA150" s="15" t="e" cm="1">
        <f t="array" aca="1" ref="HA150" ca="1">_xll.BDP(C150,"BOARD_AVERAGE_AGE")</f>
        <v>#NAME?</v>
      </c>
      <c r="HC150" s="15" t="e" cm="1">
        <f t="array" aca="1" ref="HC150" ca="1">_xll.BDP(C150,"TOT_COMP_AW_TO_CEO_&amp;_EQUIV")</f>
        <v>#NAME?</v>
      </c>
      <c r="HD150" s="15" t="e" cm="1">
        <f t="array" aca="1" ref="HD150" ca="1">_xll.BDP(C150,"TOT_COMPENSATION_AW_TO_EXECS")</f>
        <v>#NAME?</v>
      </c>
      <c r="HE150" s="15" t="e" cm="1">
        <f t="array" aca="1" ref="HE150" ca="1">_xll.BDP(C150,"CF_STOCK_BASED_COMPENSATION")</f>
        <v>#NAME?</v>
      </c>
      <c r="HF150" s="15" t="e" cm="1">
        <f t="array" aca="1" ref="HF150" ca="1">_xll.BDP(C150,"AVERAGE_BOD_TOTAL_COMPENSATION")</f>
        <v>#NAME?</v>
      </c>
      <c r="HH150" s="15" t="e" cm="1">
        <f t="array" aca="1" ref="HH150" ca="1">_xll.BDP(C150,"ISS_QUALITYSCORE")</f>
        <v>#NAME?</v>
      </c>
      <c r="HK150" s="15" t="e" cm="1">
        <f t="array" aca="1" ref="HK150" ca="1">_xll.BDP(C150,"EQY_SH_OUT")</f>
        <v>#NAME?</v>
      </c>
      <c r="HL150" s="15" t="e">
        <f t="shared" ca="1" si="400"/>
        <v>#NAME?</v>
      </c>
      <c r="HN150" s="15">
        <v>8.5</v>
      </c>
      <c r="HO150" s="15">
        <v>2</v>
      </c>
      <c r="HP150" s="39" t="e">
        <f t="shared" ca="1" si="401"/>
        <v>#NAME?</v>
      </c>
      <c r="HQ150" s="15" t="e">
        <f t="shared" ca="1" si="402"/>
        <v>#NAME?</v>
      </c>
      <c r="HS150" s="15" t="e">
        <f t="shared" ca="1" si="426"/>
        <v>#NAME?</v>
      </c>
      <c r="HU150" s="15" t="e">
        <f t="shared" ca="1" si="403"/>
        <v>#NAME?</v>
      </c>
      <c r="HW150" s="15" t="e">
        <f t="shared" ca="1" si="427"/>
        <v>#NAME?</v>
      </c>
      <c r="HY150" s="39" t="e">
        <f t="shared" ca="1" si="404"/>
        <v>#NAME?</v>
      </c>
      <c r="IA150" s="15" t="e">
        <f t="shared" ca="1" si="428"/>
        <v>#NAME?</v>
      </c>
      <c r="IB150" s="15" t="e">
        <f t="shared" ca="1" si="405"/>
        <v>#NAME?</v>
      </c>
      <c r="IC150" s="15" t="e">
        <f t="shared" ca="1" si="406"/>
        <v>#NAME?</v>
      </c>
      <c r="ID150" s="15" t="e">
        <f t="shared" ca="1" si="407"/>
        <v>#NAME?</v>
      </c>
      <c r="IE150" s="39" t="e">
        <f t="shared" ca="1" si="408"/>
        <v>#NAME?</v>
      </c>
      <c r="IF150" s="39">
        <f t="shared" si="409"/>
        <v>13.615958925723204</v>
      </c>
      <c r="IG150" s="39" t="e">
        <f t="shared" ca="1" si="410"/>
        <v>#NAME?</v>
      </c>
      <c r="II150" s="15">
        <f t="shared" ref="II150:II213" si="440">II149+1</f>
        <v>131</v>
      </c>
    </row>
    <row r="151" spans="1:243">
      <c r="A151" s="15">
        <f t="shared" ref="A151:A214" si="441">A150+1</f>
        <v>131</v>
      </c>
      <c r="B151" s="15" t="s">
        <v>266</v>
      </c>
      <c r="C151" s="15" t="s">
        <v>614</v>
      </c>
      <c r="D151" s="15" t="s">
        <v>265</v>
      </c>
      <c r="E151" s="15" t="str">
        <f t="shared" si="374"/>
        <v>KHCB34</v>
      </c>
      <c r="F151" s="15">
        <f t="shared" si="375"/>
        <v>131</v>
      </c>
      <c r="G151" s="15" t="str">
        <f t="shared" si="376"/>
        <v>Kraft Heinz Co/The</v>
      </c>
      <c r="H151" s="24">
        <v>4.0146000000000002E-4</v>
      </c>
      <c r="I151" s="15" t="e" cm="1">
        <f t="array" aca="1" ref="I151" ca="1">_xll.BDP(C151,"GICS_SECTOR_NAME")</f>
        <v>#NAME?</v>
      </c>
      <c r="J151" s="15" t="e">
        <f t="shared" ca="1" si="377"/>
        <v>#NAME?</v>
      </c>
      <c r="K151" s="46" t="e" cm="1">
        <f t="array" aca="1" ref="K151" ca="1">_xll.BDP(C151,"BEST_PE_RATIO")</f>
        <v>#NAME?</v>
      </c>
      <c r="L151" s="46" t="e" cm="1">
        <f t="array" aca="1" ref="L151" ca="1">_xll.BDP(C151,"px_last")</f>
        <v>#NAME?</v>
      </c>
      <c r="M151" s="15" t="e" cm="1">
        <f t="array" aca="1" ref="M151" ca="1">_xll.BDP(C151,"COUNTRY_FULL_NAME")</f>
        <v>#NAME?</v>
      </c>
      <c r="N151" s="15" t="e" cm="1">
        <f t="array" aca="1" ref="N151" ca="1">_xll.BDP(C151,"px_last")</f>
        <v>#NAME?</v>
      </c>
      <c r="O151" s="15" t="e" cm="1">
        <f t="array" aca="1" ref="O151" ca="1">_xll.BDP(C151,"CRNCY")</f>
        <v>#NAME?</v>
      </c>
      <c r="Q151" s="15" t="e" cm="1">
        <f t="array" aca="1" ref="Q151" ca="1">_xll.BDP(C151,"GICS_SECTOR_NAME")</f>
        <v>#NAME?</v>
      </c>
      <c r="R151" s="15" t="e" cm="1">
        <f t="array" aca="1" ref="R151" ca="1">_xll.BDP(C151,"GICS_INDUSTRY_NAME")</f>
        <v>#NAME?</v>
      </c>
      <c r="S151" s="15" t="e" cm="1">
        <f t="array" aca="1" ref="S151" ca="1">_xll.BDP(C151,"GICS_INDUSTRY_GROUP_NAME")</f>
        <v>#NAME?</v>
      </c>
      <c r="T151" s="15" t="e" cm="1">
        <f t="array" aca="1" ref="T151" ca="1">_xll.BDP(C151,"GICS_SUB_INDUSTRY_NAME")</f>
        <v>#NAME?</v>
      </c>
      <c r="U151" s="15" t="s">
        <v>1521</v>
      </c>
      <c r="V151" s="15" t="str">
        <f>_xll.BDH(C151,"SALES_REV_TURN","FY 2009","FY 2009","Currency=USD","Period=FY","BEST_FPERIOD_OVERRIDE=FY","FILING_STATUS=MR","SCALING_FORMAT=MLN","FA_ADJUSTED=Adjusted","Sort=A","Dates=H","DateFormat=P","Fill=—","Direction=H","UseDPDF=Y")</f>
        <v>—</v>
      </c>
      <c r="W151" s="15">
        <f>_xll.BDH(C151,"SALES_REV_TURN","FY 2019","FY 2019","Currency=USD","Period=FY","BEST_FPERIOD_OVERRIDE=FY","FILING_STATUS=MR","SCALING_FORMAT=MLN","FA_ADJUSTED=Adjusted","Sort=A","Dates=H","DateFormat=P","Fill=—","Direction=H","UseDPDF=Y")</f>
        <v>24977</v>
      </c>
      <c r="X151" s="15">
        <f>_xll.BDH(C151,"SALES_REV_TURN","FY 2020","FY 2020","Currency=USD","Period=FY","BEST_FPERIOD_OVERRIDE=FY","FILING_STATUS=MR","SCALING_FORMAT=MLN","FA_ADJUSTED=Adjusted","Sort=A","Dates=H","DateFormat=P","Fill=—","Direction=H","UseDPDF=Y")</f>
        <v>26185</v>
      </c>
      <c r="Y151" s="15">
        <f>_xll.BDH(C151,"SALES_REV_TURN","FY 2021","FY 2021","Currency=USD","Period=FY","BEST_FPERIOD_OVERRIDE=FY","FILING_STATUS=MR","SCALING_FORMAT=MLN","FA_ADJUSTED=Adjusted","Sort=A","Dates=H","DateFormat=P","Fill=—","Direction=H","UseDPDF=Y")</f>
        <v>26042</v>
      </c>
      <c r="Z151" s="15">
        <f>_xll.BDH(C151,"SALES_REV_TURN","FY 2022","FY 2022","Currency=USD","Period=FY","BEST_FPERIOD_OVERRIDE=FY","FILING_STATUS=MR","SCALING_FORMAT=MLN","FA_ADJUSTED=Adjusted","Sort=A","Dates=H","DateFormat=P","Fill=—","Direction=H","UseDPDF=Y")</f>
        <v>26485</v>
      </c>
      <c r="AA151" s="15" t="e">
        <f ca="1">+_xll.BDP($C151,AA$15,"BEST_FPERIOD_OVERRIDE="&amp;AA$16)</f>
        <v>#NAME?</v>
      </c>
      <c r="AB151" s="15" t="e">
        <f ca="1">+_xll.BDP($C151,AB$15,"BEST_FPERIOD_OVERRIDE="&amp;AB$16)</f>
        <v>#NAME?</v>
      </c>
      <c r="AC151" s="15" t="e">
        <f ca="1">+_xll.BDP($C151,AC$15,"BEST_FPERIOD_OVERRIDE="&amp;AC$16)</f>
        <v>#NAME?</v>
      </c>
      <c r="AD151" s="15" t="e">
        <f ca="1">+_xll.BDP($C151,AD$15,"BEST_FPERIOD_OVERRIDE="&amp;AD$16)</f>
        <v>#NAME?</v>
      </c>
      <c r="AF151" s="25">
        <f t="shared" si="411"/>
        <v>4.8364495335708746E-2</v>
      </c>
      <c r="AG151" s="25">
        <f t="shared" si="412"/>
        <v>-5.4611418751193685E-3</v>
      </c>
      <c r="AH151" s="25">
        <f t="shared" si="413"/>
        <v>1.7010982259427099E-2</v>
      </c>
      <c r="AI151" s="25" t="e">
        <f t="shared" ca="1" si="414"/>
        <v>#NAME?</v>
      </c>
      <c r="AJ151" s="25" t="e">
        <f t="shared" ca="1" si="415"/>
        <v>#NAME?</v>
      </c>
      <c r="AK151" s="25" t="e">
        <f t="shared" ca="1" si="416"/>
        <v>#NAME?</v>
      </c>
      <c r="AL151" s="25" t="e">
        <f t="shared" ca="1" si="429"/>
        <v>#NAME?</v>
      </c>
      <c r="AM151" s="25" t="e">
        <f t="shared" ca="1" si="417"/>
        <v>#NAME?</v>
      </c>
      <c r="AN151" s="25" t="e">
        <f t="shared" si="418"/>
        <v>#VALUE!</v>
      </c>
      <c r="AP151" s="15" t="str">
        <f>_xll.BDH(C151,"EBITDA","FY 2009","FY 2009","Currency=USD","Period=FY","BEST_FPERIOD_OVERRIDE=FY","FILING_STATUS=MR","SCALING_FORMAT=MLN","FA_ADJUSTED=Adjusted","Sort=A","Dates=H","DateFormat=P","Fill=—","Direction=H","UseDPDF=Y")</f>
        <v>—</v>
      </c>
      <c r="AQ151" s="15">
        <f>_xll.BDH(C151,"EBITDA","FY 2019","FY 2019","Currency=USD","Period=FY","BEST_FPERIOD_OVERRIDE=FY","FILING_STATUS=MR","SCALING_FORMAT=MLN","FA_ADJUSTED=Adjusted","Sort=A","Dates=H","DateFormat=P","Fill=—","Direction=H","UseDPDF=Y")</f>
        <v>5785</v>
      </c>
      <c r="AR151" s="15">
        <f>_xll.BDH(C151,"EBITDA","FY 2020","FY 2020","Currency=USD","Period=FY","BEST_FPERIOD_OVERRIDE=FY","FILING_STATUS=MR","SCALING_FORMAT=MLN","FA_ADJUSTED=Adjusted","Sort=A","Dates=H","DateFormat=P","Fill=—","Direction=H","UseDPDF=Y")</f>
        <v>6681</v>
      </c>
      <c r="AS151" s="15">
        <f>_xll.BDH(C151,"EBITDA","FY 2021","FY 2021","Currency=USD","Period=FY","BEST_FPERIOD_OVERRIDE=FY","FILING_STATUS=MR","SCALING_FORMAT=MLN","FA_ADJUSTED=Adjusted","Sort=A","Dates=H","DateFormat=P","Fill=—","Direction=H","UseDPDF=Y")</f>
        <v>7919</v>
      </c>
      <c r="AT151" s="15">
        <f>_xll.BDH(C151,"EBITDA","FY 2022","FY 2022","Currency=USD","Period=FY","BEST_FPERIOD_OVERRIDE=FY","FILING_STATUS=MR","SCALING_FORMAT=MLN","FA_ADJUSTED=Adjusted","Sort=A","Dates=H","DateFormat=P","Fill=—","Direction=H","UseDPDF=Y")</f>
        <v>7022.2911000000004</v>
      </c>
      <c r="AU151" s="15" t="e">
        <f ca="1">+_xll.BDP($C151,AU$15,"BEST_FPERIOD_OVERRIDE="&amp;AU$16)</f>
        <v>#NAME?</v>
      </c>
      <c r="AV151" s="15" t="e">
        <f ca="1">+_xll.BDP($C151,AV$15,"BEST_FPERIOD_OVERRIDE="&amp;AV$16)</f>
        <v>#NAME?</v>
      </c>
      <c r="AW151" s="15" t="e">
        <f ca="1">+_xll.BDP($C151,AW$15,"BEST_FPERIOD_OVERRIDE="&amp;AW$16)</f>
        <v>#NAME?</v>
      </c>
      <c r="AX151" s="15" t="e">
        <f ca="1">+_xll.BDP($C151,AX$15,"BEST_FPERIOD_OVERRIDE="&amp;AX$16)</f>
        <v>#NAME?</v>
      </c>
      <c r="AZ151" s="25">
        <f t="shared" si="378"/>
        <v>0.15488331892826279</v>
      </c>
      <c r="BA151" s="25">
        <f t="shared" si="379"/>
        <v>0.18530160155665309</v>
      </c>
      <c r="BB151" s="25">
        <f t="shared" si="380"/>
        <v>-0.11323511807046338</v>
      </c>
      <c r="BC151" s="25" t="e">
        <f t="shared" ca="1" si="381"/>
        <v>#NAME?</v>
      </c>
      <c r="BD151" s="25" t="e">
        <f t="shared" ca="1" si="382"/>
        <v>#NAME?</v>
      </c>
      <c r="BE151" s="25" t="e">
        <f t="shared" ca="1" si="383"/>
        <v>#NAME?</v>
      </c>
      <c r="BF151" s="25" t="e">
        <f t="shared" ca="1" si="430"/>
        <v>#NAME?</v>
      </c>
      <c r="BG151" s="25" t="e">
        <f t="shared" ca="1" si="384"/>
        <v>#NAME?</v>
      </c>
      <c r="BH151" s="25" t="e">
        <f t="shared" si="385"/>
        <v>#VALUE!</v>
      </c>
      <c r="BJ151" s="25">
        <f t="shared" si="419"/>
        <v>0.23161308403731434</v>
      </c>
      <c r="BK151" s="25">
        <f t="shared" si="420"/>
        <v>0.25514607599770861</v>
      </c>
      <c r="BL151" s="25">
        <f t="shared" si="421"/>
        <v>0.30408570770294141</v>
      </c>
      <c r="BM151" s="25">
        <f t="shared" si="422"/>
        <v>0.26514219747026618</v>
      </c>
      <c r="BN151" s="25" t="e">
        <f t="shared" ca="1" si="423"/>
        <v>#NAME?</v>
      </c>
      <c r="BO151" s="25" t="e">
        <f t="shared" ca="1" si="424"/>
        <v>#NAME?</v>
      </c>
      <c r="BP151" s="25" t="e">
        <f t="shared" ca="1" si="424"/>
        <v>#NAME?</v>
      </c>
      <c r="BQ151" s="25" t="e">
        <f t="shared" ca="1" si="425"/>
        <v>#NAME?</v>
      </c>
      <c r="BR151" s="15" t="str">
        <f>_xll.BDH(C151,"EARN_FOR_COMMON","FY 2009","FY 2009","Currency=USD","Period=FY","BEST_FPERIOD_OVERRIDE=FY","FILING_STATUS=MR","SCALING_FORMAT=MLN","FA_ADJUSTED=Adjusted","Sort=A","Dates=H","DateFormat=P","Fill=—","Direction=H","UseDPDF=Y")</f>
        <v>—</v>
      </c>
      <c r="BS151" s="15">
        <f>_xll.BDH(C151,"EARN_FOR_COMMON","FY 2019","FY 2019","Currency=USD","Period=FY","BEST_FPERIOD_OVERRIDE=FY","FILING_STATUS=MR","SCALING_FORMAT=MLN","FA_ADJUSTED=Adjusted","Sort=A","Dates=H","DateFormat=P","Fill=—","Direction=H","UseDPDF=Y")</f>
        <v>3530</v>
      </c>
      <c r="BT151" s="15">
        <f>_xll.BDH(C151,"EARN_FOR_COMMON","FY 2020","FY 2020","Currency=USD","Period=FY","BEST_FPERIOD_OVERRIDE=FY","FILING_STATUS=MR","SCALING_FORMAT=MLN","FA_ADJUSTED=Adjusted","Sort=A","Dates=H","DateFormat=P","Fill=—","Direction=H","UseDPDF=Y")</f>
        <v>3540</v>
      </c>
      <c r="BU151" s="15">
        <f>_xll.BDH(C151,"EARN_FOR_COMMON","FY 2021","FY 2021","Currency=USD","Period=FY","BEST_FPERIOD_OVERRIDE=FY","FILING_STATUS=MR","SCALING_FORMAT=MLN","FA_ADJUSTED=Adjusted","Sort=A","Dates=H","DateFormat=P","Fill=—","Direction=H","UseDPDF=Y")</f>
        <v>4941</v>
      </c>
      <c r="BV151" s="15">
        <f>_xll.BDH(C151,"EARN_FOR_COMMON","FY 2022","FY 2022","Currency=USD","Period=FY","BEST_FPERIOD_OVERRIDE=FY","FILING_STATUS=MR","SCALING_FORMAT=MLN","FA_ADJUSTED=Adjusted","Sort=A","Dates=H","DateFormat=P","Fill=—","Direction=H","UseDPDF=Y")</f>
        <v>4381.55</v>
      </c>
      <c r="BW151" s="15" t="e">
        <f ca="1">+_xll.BDP($C151,BW$15,"BEST_FPERIOD_OVERRIDE="&amp;BW$16)</f>
        <v>#NAME?</v>
      </c>
      <c r="BX151" s="15" t="e">
        <f ca="1">+_xll.BDP($C151,BX$15,"BEST_FPERIOD_OVERRIDE="&amp;BX$16)</f>
        <v>#NAME?</v>
      </c>
      <c r="BY151" s="15" t="e">
        <f ca="1">+_xll.BDP($C151,BY$15,"BEST_FPERIOD_OVERRIDE="&amp;BY$16)</f>
        <v>#NAME?</v>
      </c>
      <c r="BZ151" s="15" t="e">
        <f ca="1">+_xll.BDP($C151,BZ$15,"BEST_FPERIOD_OVERRIDE="&amp;BZ$16)</f>
        <v>#NAME?</v>
      </c>
      <c r="CB151" s="25">
        <f t="shared" si="386"/>
        <v>2.8328611898016387E-3</v>
      </c>
      <c r="CC151" s="25">
        <f t="shared" si="387"/>
        <v>0.3957627118644067</v>
      </c>
      <c r="CD151" s="25">
        <f t="shared" si="388"/>
        <v>-0.1132260675976523</v>
      </c>
      <c r="CE151" s="25" t="e">
        <f t="shared" ca="1" si="389"/>
        <v>#NAME?</v>
      </c>
      <c r="CF151" s="25" t="e">
        <f t="shared" ca="1" si="390"/>
        <v>#NAME?</v>
      </c>
      <c r="CG151" s="25" t="e">
        <f t="shared" ca="1" si="391"/>
        <v>#NAME?</v>
      </c>
      <c r="CH151" s="25" t="e">
        <f t="shared" ca="1" si="431"/>
        <v>#NAME?</v>
      </c>
      <c r="CI151" s="25" t="e">
        <f t="shared" ca="1" si="392"/>
        <v>#NAME?</v>
      </c>
      <c r="CJ151" s="25" t="e">
        <f t="shared" si="393"/>
        <v>#VALUE!</v>
      </c>
      <c r="CM151" s="25">
        <f t="shared" si="432"/>
        <v>0.141330023621732</v>
      </c>
      <c r="CN151" s="25">
        <f t="shared" si="433"/>
        <v>0.13519190376169563</v>
      </c>
      <c r="CO151" s="25">
        <f t="shared" si="434"/>
        <v>0.18973197143076567</v>
      </c>
      <c r="CP151" s="25">
        <f t="shared" si="435"/>
        <v>0.1654351519728148</v>
      </c>
      <c r="CQ151" s="25" t="e">
        <f t="shared" ca="1" si="436"/>
        <v>#NAME?</v>
      </c>
      <c r="CR151" s="25" t="e">
        <f t="shared" ca="1" si="437"/>
        <v>#NAME?</v>
      </c>
      <c r="CS151" s="25" t="e">
        <f t="shared" ca="1" si="438"/>
        <v>#NAME?</v>
      </c>
      <c r="CT151" s="15" t="e">
        <f t="shared" ca="1" si="439"/>
        <v>#NAME?</v>
      </c>
      <c r="CU151" s="25">
        <f>_xll.BDH($C151,"RETURN_ON_INV_CAPITAL","FY 2019","FY 2019","Currency=USD","Period=FY","BEST_FPERIOD_OVERRIDE=FY","FILING_STATUS=MR","FA_ADJUSTED=GAAP","Sort=A","Dates=H","DateFormat=P","Fill=—","Direction=H","UseDPDF=Y")/100</f>
        <v>2.2044999999999999E-2</v>
      </c>
      <c r="CV151" s="25">
        <f>_xll.BDH($C151,"RETURN_ON_INV_CAPITAL","FY 2020","FY 2020","Currency=USD","Period=FY","BEST_FPERIOD_OVERRIDE=FY","FILING_STATUS=MR","FA_ADJUSTED=GAAP","Sort=A","Dates=H","DateFormat=P","Fill=—","Direction=H","UseDPDF=Y")/100</f>
        <v>6.2500000000000003E-3</v>
      </c>
      <c r="CW151" s="25">
        <f>_xll.BDH($C151,"RETURN_ON_INV_CAPITAL","FY 2021","FY 2021","Currency=USD","Period=FY","BEST_FPERIOD_OVERRIDE=FY","FILING_STATUS=MR","FA_ADJUSTED=GAAP","Sort=A","Dates=H","DateFormat=P","Fill=—","Direction=H","UseDPDF=Y")/100</f>
        <v>2.2032E-2</v>
      </c>
      <c r="CX151" s="25">
        <f>_xll.BDH(C151,"RETURN_COM_EQY","FY 2022","FY 2022","Currency=USD","Period=FY","BEST_FPERIOD_OVERRIDE=FY","FILING_STATUS=MR","FA_ADJUSTED=GAAP","Sort=A","Dates=H","DateFormat=P","Fill=—","Direction=H","UseDPDF=Y")/100</f>
        <v>4.8236000000000001E-2</v>
      </c>
      <c r="CZ151" s="15">
        <f>_xll.BDH($C151,"RETURN_COM_EQY","FY 2019","FY 2019","Currency=USD","Period=FY","BEST_FPERIOD_OVERRIDE=FY","FILING_STATUS=MR","FA_ADJUSTED=GAAP","Sort=A","Dates=H","DateFormat=P","Fill=—","Direction=H","UseDPDF=Y")/100</f>
        <v>3.7471000000000004E-2</v>
      </c>
      <c r="DA151" s="15">
        <f>_xll.BDH($C151,"RETURN_COM_EQY","FY 2020","FY 2020","Currency=USD","Period=FY","BEST_FPERIOD_OVERRIDE=FY","FILING_STATUS=MR","FA_ADJUSTED=GAAP","Sort=A","Dates=H","DateFormat=P","Fill=—","Direction=H","UseDPDF=Y")/100</f>
        <v>6.999E-3</v>
      </c>
      <c r="DB151" s="15">
        <f>_xll.BDH($C151,"RETURN_COM_EQY","FY 2021","FY 2021","Currency=USD","Period=FY","BEST_FPERIOD_OVERRIDE=FY","FILING_STATUS=MR","FA_ADJUSTED=GAAP","Sort=A","Dates=H","DateFormat=P","Fill=—","Direction=H","UseDPDF=Y")/100</f>
        <v>2.0362000000000002E-2</v>
      </c>
      <c r="DC151" s="25">
        <f>_xll.BDH(C151,"RETURN_COM_EQY","FY 2022","FY 2022","Currency=USD","Period=FY","BEST_FPERIOD_OVERRIDE=FY","FILING_STATUS=MR","FA_ADJUSTED=GAAP","Sort=A","Dates=H","DateFormat=P","Fill=—","Direction=H","UseDPDF=Y")</f>
        <v>4.8235999999999999</v>
      </c>
      <c r="DD151" s="15" t="e">
        <f ca="1">(_xll.BDP(C151,"BEST_ROE","best_fperiod_override=23Y"))/100</f>
        <v>#NAME?</v>
      </c>
      <c r="DF151" s="25" t="e">
        <f ca="1">(_xll.BDP($C151,"BEST_DIV_YLD","best_fperiod_override=19Y"))/100</f>
        <v>#NAME?</v>
      </c>
      <c r="DG151" s="25" t="e">
        <f ca="1">(_xll.BDP($C151,"BEST_DIV_YLD","best_fperiod_override=20Y"))/100</f>
        <v>#NAME?</v>
      </c>
      <c r="DH151" s="25" t="e">
        <f ca="1">(_xll.BDP($C151,"BEST_DIV_YLD","best_fperiod_override=21Y"))/100</f>
        <v>#NAME?</v>
      </c>
      <c r="DI151" s="25" t="e">
        <f ca="1">(_xll.BDP($C151,"BEST_DIV_YLD","best_fperiod_override=22Y"))/100</f>
        <v>#NAME?</v>
      </c>
      <c r="DJ151" s="25" t="e">
        <f ca="1">(_xll.BDP($C151,"BEST_DIV_YLD","best_fperiod_override=23Y"))/100</f>
        <v>#NAME?</v>
      </c>
      <c r="DL151" s="48" t="e" cm="1">
        <f t="array" aca="1" ref="DL151" ca="1">_xll.BDP($C151,$DL$12)/1000</f>
        <v>#NAME?</v>
      </c>
      <c r="DM151" s="48" t="e" cm="1">
        <f t="array" aca="1" ref="DM151" ca="1">_xll.BDP($C151,$DL$13)*1000</f>
        <v>#NAME?</v>
      </c>
      <c r="DN151" s="48" t="e">
        <f t="shared" ca="1" si="394"/>
        <v>#NAME?</v>
      </c>
      <c r="DO151" s="48" t="e" cm="1">
        <f t="array" aca="1" ref="DO151" ca="1">_xll.BDP($C151,$DL$15)*1000</f>
        <v>#NAME?</v>
      </c>
      <c r="DQ151" s="15" t="e" cm="1">
        <f t="array" aca="1" ref="DQ151" ca="1">_xll.BDP(C151,"WACC")</f>
        <v>#NAME?</v>
      </c>
      <c r="DR151" s="15" t="e" cm="1">
        <f t="array" aca="1" ref="DR151" ca="1">_xll.BDP(C151,"WACC_COST_EQUITY")</f>
        <v>#NAME?</v>
      </c>
      <c r="DS151" s="15" t="e" cm="1">
        <f t="array" aca="1" ref="DS151" ca="1">_xll.BDP(C151,"WACC_COST_EQUITY")</f>
        <v>#NAME?</v>
      </c>
      <c r="DU151" s="15" t="e" cm="1">
        <f t="array" aca="1" ref="DU151" ca="1">_xll.BDP(C151,"BEST_PE_RATIO")</f>
        <v>#NAME?</v>
      </c>
      <c r="DV151" s="15" t="e" cm="1">
        <f t="array" aca="1" ref="DV151" ca="1">_xll.BDP(C151,"FIVE_YR_AVG_PRICE_EARNINGS")</f>
        <v>#NAME?</v>
      </c>
      <c r="DW151" s="15" t="e" cm="1">
        <f t="array" aca="1" ref="DW151" ca="1">_xll.BDP(C151,"10_YEAR_MOVING_AVERAGE_PE")</f>
        <v>#NAME?</v>
      </c>
      <c r="DY151" s="15" t="e" cm="1">
        <f t="array" aca="1" ref="DY151" ca="1">_xll.BDP(C151,"BEST_CUR_EV_TO_EBITDA")</f>
        <v>#NAME?</v>
      </c>
      <c r="DZ151" s="15" t="e" cm="1">
        <f t="array" aca="1" ref="DZ151" ca="1">_xll.BDP(C151,"FIVE_YEAR_AVG_EV_TO_T12_EBITDA")</f>
        <v>#NAME?</v>
      </c>
      <c r="EB151" s="15" t="e" cm="1">
        <f t="array" aca="1" ref="EB151" ca="1">_xll.BDP(C151,"BEST_PX_BPS_RATIO")</f>
        <v>#NAME?</v>
      </c>
      <c r="EC151" s="15" t="e" cm="1">
        <f t="array" aca="1" ref="EC151" ca="1">_xll.BDP(C151,"FIVE_YEAR_AVG_PRICE_BOOK")</f>
        <v>#NAME?</v>
      </c>
      <c r="ED151" s="15" t="e" cm="1">
        <f t="array" aca="1" ref="ED151" ca="1">_xll.BDP(C151,"EV_TO_T12M_SALES")</f>
        <v>#NAME?</v>
      </c>
      <c r="EE151" s="15" t="e" cm="1">
        <f t="array" aca="1" ref="EE151" ca="1">_xll.BDP(C151,"AVERAGE_EV_TO_T12M_SALES")</f>
        <v>#NAME?</v>
      </c>
      <c r="EF151" s="15" t="e">
        <f ca="1">_xll.BDP(C151,"BEST_CURRENT_EV_BEST_SALES","best_fperiod_override=23Y")</f>
        <v>#NAME?</v>
      </c>
      <c r="EH151" s="15" t="e" cm="1">
        <f t="array" aca="1" ref="EH151" ca="1">_xll.BDP(C151,"CF_FREE_CASH_FLOW")</f>
        <v>#NAME?</v>
      </c>
      <c r="EI151" s="15" t="e" cm="1">
        <f t="array" aca="1" ref="EI151" ca="1">_xll.BDP(C151,"FREE_CASH_FLOW_YIELD")/100</f>
        <v>#NAME?</v>
      </c>
      <c r="EJ151" s="15" t="e" cm="1">
        <f t="array" aca="1" ref="EJ151" ca="1">_xll.BDP(C151,"TRAIL_12M_FREE_CASH_FLOW_PER_SH")</f>
        <v>#NAME?</v>
      </c>
      <c r="EL151" s="15" t="e" cm="1">
        <f t="array" aca="1" ref="EL151" ca="1">_xll.BDP(C151,"CF_CASH_FROM_OPER")</f>
        <v>#NAME?</v>
      </c>
      <c r="EM151" s="15" t="e" cm="1">
        <f t="array" aca="1" ref="EM151" ca="1">_xll.BDP(C151,"CF_CASH_FROM_INV_ACT")</f>
        <v>#NAME?</v>
      </c>
      <c r="EN151" s="15" t="e" cm="1">
        <f t="array" aca="1" ref="EN151" ca="1">_xll.BDP(C151,"CF_CASH_FROM_FNC_ACT")</f>
        <v>#NAME?</v>
      </c>
      <c r="EP151" s="15" t="e" cm="1">
        <f t="array" aca="1" ref="EP151" ca="1">_xll.BDP(C151,"TOT_ANALYST_REC")</f>
        <v>#NAME?</v>
      </c>
      <c r="EQ151" s="15" t="e" cm="1">
        <f t="array" aca="1" ref="EQ151" ca="1">_xll.BDP(C151,"TOT_BUY_REC")</f>
        <v>#NAME?</v>
      </c>
      <c r="ER151" s="15" t="e" cm="1">
        <f t="array" aca="1" ref="ER151" ca="1">_xll.BDP(C151,"TOT_HOLD_REC")</f>
        <v>#NAME?</v>
      </c>
      <c r="ES151" s="15" t="e" cm="1">
        <f t="array" aca="1" ref="ES151" ca="1">_xll.BDP(C151,"TOT_SELL_REC")</f>
        <v>#NAME?</v>
      </c>
      <c r="ET151" s="15" t="e" cm="1">
        <f t="array" aca="1" ref="ET151" ca="1">_xll.BDP(C151,"EQY_REC_CONS")</f>
        <v>#NAME?</v>
      </c>
      <c r="EV151" s="15" t="e" cm="1">
        <f t="array" aca="1" ref="EV151" ca="1">_xll.BDP(C151,"BEST_TARGET_HI")</f>
        <v>#NAME?</v>
      </c>
      <c r="EW151" s="15" t="e" cm="1">
        <f t="array" aca="1" ref="EW151" ca="1">_xll.BDP(C151,"BEST_TARGET_LO")</f>
        <v>#NAME?</v>
      </c>
      <c r="EX151" s="15" t="e" cm="1">
        <f t="array" aca="1" ref="EX151" ca="1">_xll.BDP(C151,"BEST_TARGET_MEDIAN")</f>
        <v>#NAME?</v>
      </c>
      <c r="EZ151" s="15" t="e" cm="1">
        <f t="array" aca="1" ref="EZ151" ca="1">_xll.BDP(C151,"BEST_TARGET_1WK_CHG")</f>
        <v>#NAME?</v>
      </c>
      <c r="FA151" s="15" t="e" cm="1">
        <f t="array" aca="1" ref="FA151" ca="1">_xll.BDP(C151,"BEST_TARGET_4WK_CHG")</f>
        <v>#NAME?</v>
      </c>
      <c r="FB151" s="15" t="e" cm="1">
        <f t="array" aca="1" ref="FB151" ca="1">_xll.BDP(C151,"BEST_TARGET_3MO_CHG")</f>
        <v>#NAME?</v>
      </c>
      <c r="FC151" s="15" t="e" cm="1">
        <f t="array" aca="1" ref="FC151" ca="1">_xll.BDP(C151,"BEST_TARGET_6MO_CHG")</f>
        <v>#NAME?</v>
      </c>
      <c r="FE151" s="15" t="e" cm="1">
        <f t="array" aca="1" ref="FE151" ca="1">_xll.BDP(C151,"ANNOUNCEMENT_DT")</f>
        <v>#NAME?</v>
      </c>
      <c r="FF151" s="15" t="e" cm="1">
        <f t="array" aca="1" ref="FF151" ca="1">_xll.BDP(C151,"EXPECTED_REPORT_DT")</f>
        <v>#NAME?</v>
      </c>
      <c r="FG151" s="15" t="e" cm="1">
        <f t="array" aca="1" ref="FG151" ca="1">_xll.BDP(C151,"EARNINGS_RELATED_IMPLIED_MOVE")</f>
        <v>#NAME?</v>
      </c>
      <c r="FI151" s="15" t="e" cm="1">
        <f t="array" aca="1" ref="FI151" ca="1">_xll.BDP(C151,"SALES_SURPRISE_LAST_QTR")</f>
        <v>#NAME?</v>
      </c>
      <c r="FJ151" s="15" t="e" cm="1">
        <f t="array" aca="1" ref="FJ151" ca="1">_xll.BDP(C151,"EPS_SURPRISE_LAST_QTR")</f>
        <v>#NAME?</v>
      </c>
      <c r="FL151" s="15" t="e">
        <f ca="1">(_xll.BDP(C151,"VOLUME_AVG_5D"))/1000</f>
        <v>#NAME?</v>
      </c>
      <c r="FM151" s="15" t="e">
        <f ca="1">(_xll.BDP(C151,"VOLUME_AVG_3M"))/1000</f>
        <v>#NAME?</v>
      </c>
      <c r="FN151" s="15" t="e">
        <f ca="1">(_xll.BDP(C151,"VOLUME_AVG_6M"))/1000</f>
        <v>#NAME?</v>
      </c>
      <c r="FP151" s="15" t="e" cm="1">
        <f t="array" aca="1" ref="FP151" ca="1">_xll.BDP(C151,"CIE_DES")</f>
        <v>#NAME?</v>
      </c>
      <c r="FQ151" s="15" t="s">
        <v>976</v>
      </c>
      <c r="FS151" s="15" t="e" cm="1">
        <f t="array" aca="1" ref="FS151" ca="1">_xll.BDP(C151,"HIGH_52WEEK")</f>
        <v>#NAME?</v>
      </c>
      <c r="FT151" s="15" t="e" cm="1">
        <f t="array" aca="1" ref="FT151" ca="1">_xll.BDP(C151,"LOW_52WEEK")</f>
        <v>#NAME?</v>
      </c>
      <c r="FV151" s="15" t="e" cm="1">
        <f t="array" aca="1" ref="FV151" ca="1">_xll.BDP(C151,"CHG_PCT_WTD")</f>
        <v>#NAME?</v>
      </c>
      <c r="FW151" s="15" t="e" cm="1">
        <f t="array" aca="1" ref="FW151" ca="1">_xll.BDP(C151,"CHG_PCT_MTD")</f>
        <v>#NAME?</v>
      </c>
      <c r="FX151" s="15" t="e" cm="1">
        <f t="array" aca="1" ref="FX151" ca="1">_xll.BDP(C151,"CHG_PCT_YTD")</f>
        <v>#NAME?</v>
      </c>
      <c r="FY151" s="15" t="e" cm="1">
        <f t="array" aca="1" ref="FY151" ca="1">_xll.BDP(C151,"CHG_PCT_1YR")</f>
        <v>#NAME?</v>
      </c>
      <c r="GA151" s="15" t="e">
        <f ca="1">_xll.BDP($C151,"BEST_NET_DEBT","best_fperiod_override=19Y")</f>
        <v>#NAME?</v>
      </c>
      <c r="GB151" s="15" t="e">
        <f ca="1">_xll.BDP($C151,"BEST_NET_DEBT","best_fperiod_override=20Y")</f>
        <v>#NAME?</v>
      </c>
      <c r="GC151" s="15" t="e">
        <f ca="1">_xll.BDP($C151,"BEST_NET_DEBT","best_fperiod_override=21Y")</f>
        <v>#NAME?</v>
      </c>
      <c r="GD151" s="15" t="e">
        <f ca="1">_xll.BDP($C151,"BEST_NET_DEBT","best_fperiod_override=22Y")</f>
        <v>#NAME?</v>
      </c>
      <c r="GE151" s="15" t="e">
        <f ca="1">_xll.BDP($C151,"BEST_NET_DEBT","best_fperiod_override=23Y")</f>
        <v>#NAME?</v>
      </c>
      <c r="GG151" s="15" t="e">
        <f t="shared" ca="1" si="395"/>
        <v>#NAME?</v>
      </c>
      <c r="GH151" s="15" t="e">
        <f t="shared" ca="1" si="396"/>
        <v>#NAME?</v>
      </c>
      <c r="GI151" s="15" t="e">
        <f t="shared" ca="1" si="397"/>
        <v>#NAME?</v>
      </c>
      <c r="GJ151" s="15" t="e">
        <f t="shared" ca="1" si="398"/>
        <v>#NAME?</v>
      </c>
      <c r="GK151" s="15" t="e">
        <f t="shared" ca="1" si="399"/>
        <v>#NAME?</v>
      </c>
      <c r="GM151" s="15" t="e" cm="1">
        <f t="array" aca="1" ref="GM151" ca="1">_xll.BDP(C151,"NET_DEBT_TO_EBITDA")</f>
        <v>#NAME?</v>
      </c>
      <c r="GN151" s="15" t="e" cm="1">
        <f t="array" aca="1" ref="GN151" ca="1">_xll.BDP(C151,"EBIT_TO_INT_EXP")</f>
        <v>#NAME?</v>
      </c>
      <c r="GO151" s="15" t="e" cm="1">
        <f t="array" aca="1" ref="GO151" ca="1">_xll.BDP(C151,"TOT_DEBT_TO_TOT_EQY")</f>
        <v>#NAME?</v>
      </c>
      <c r="GP151" s="15" t="e" cm="1">
        <f t="array" aca="1" ref="GP151" ca="1">_xll.BDP(C151,"TOT_DEBT_TO_TOT_ASSET")</f>
        <v>#NAME?</v>
      </c>
      <c r="GQ151" s="15" t="e" cm="1">
        <f t="array" aca="1" ref="GQ151" ca="1">_xll.BDP(C151,"ALTMAN_Z_SCORE")</f>
        <v>#NAME?</v>
      </c>
      <c r="GR151" s="15" t="e" cm="1">
        <f t="array" aca="1" ref="GR151" ca="1">_xll.BDP(C151,"CASH_%_CURRENT_MARKET_CAP")</f>
        <v>#NAME?</v>
      </c>
      <c r="GS151" s="15" t="e" cm="1">
        <f t="array" aca="1" ref="GS151" ca="1">_xll.BDP(C151,"CASH_TO_TOT_ASSET")</f>
        <v>#NAME?</v>
      </c>
      <c r="GU151" s="15" t="e" cm="1">
        <f t="array" aca="1" ref="GU151" ca="1">_xll.BDP(C151,"BOARD_SIZE")</f>
        <v>#NAME?</v>
      </c>
      <c r="GV151" s="15" t="e" cm="1">
        <f t="array" aca="1" ref="GV151" ca="1">_xll.BDP(C151,"PCT_INDEPENDENT_DIRECTORS")</f>
        <v>#NAME?</v>
      </c>
      <c r="GW151" s="15" t="e" cm="1">
        <f t="array" aca="1" ref="GW151" ca="1">_xll.BDP(C151,"BOARD_MEETING_ATTENDANCE_PCT")</f>
        <v>#NAME?</v>
      </c>
      <c r="GX151" s="15" t="e" cm="1">
        <f t="array" aca="1" ref="GX151" ca="1">_xll.BDP(C151,"BOARD_MEETINGS_PER_YR")</f>
        <v>#NAME?</v>
      </c>
      <c r="GY151" s="15" t="e" cm="1">
        <f t="array" aca="1" ref="GY151" ca="1">_xll.BDP(C151,"NUMBER_OF_WOMEN_ON_BOARD")</f>
        <v>#NAME?</v>
      </c>
      <c r="GZ151" s="15" t="e" cm="1">
        <f t="array" aca="1" ref="GZ151" ca="1">_xll.BDP(C151,"BOARD_AVERAGE_TENURE")</f>
        <v>#NAME?</v>
      </c>
      <c r="HA151" s="15" t="e" cm="1">
        <f t="array" aca="1" ref="HA151" ca="1">_xll.BDP(C151,"BOARD_AVERAGE_AGE")</f>
        <v>#NAME?</v>
      </c>
      <c r="HC151" s="15" t="e" cm="1">
        <f t="array" aca="1" ref="HC151" ca="1">_xll.BDP(C151,"TOT_COMP_AW_TO_CEO_&amp;_EQUIV")</f>
        <v>#NAME?</v>
      </c>
      <c r="HD151" s="15" t="e" cm="1">
        <f t="array" aca="1" ref="HD151" ca="1">_xll.BDP(C151,"TOT_COMPENSATION_AW_TO_EXECS")</f>
        <v>#NAME?</v>
      </c>
      <c r="HE151" s="15" t="e" cm="1">
        <f t="array" aca="1" ref="HE151" ca="1">_xll.BDP(C151,"CF_STOCK_BASED_COMPENSATION")</f>
        <v>#NAME?</v>
      </c>
      <c r="HF151" s="15" t="e" cm="1">
        <f t="array" aca="1" ref="HF151" ca="1">_xll.BDP(C151,"AVERAGE_BOD_TOTAL_COMPENSATION")</f>
        <v>#NAME?</v>
      </c>
      <c r="HH151" s="15" t="e" cm="1">
        <f t="array" aca="1" ref="HH151" ca="1">_xll.BDP(C151,"ISS_QUALITYSCORE")</f>
        <v>#NAME?</v>
      </c>
      <c r="HK151" s="15" t="e" cm="1">
        <f t="array" aca="1" ref="HK151" ca="1">_xll.BDP(C151,"EQY_SH_OUT")</f>
        <v>#NAME?</v>
      </c>
      <c r="HL151" s="15" t="e">
        <f t="shared" ca="1" si="400"/>
        <v>#NAME?</v>
      </c>
      <c r="HN151" s="15">
        <v>8.5</v>
      </c>
      <c r="HO151" s="15">
        <v>2</v>
      </c>
      <c r="HP151" s="39" t="e">
        <f t="shared" ca="1" si="401"/>
        <v>#NAME?</v>
      </c>
      <c r="HQ151" s="15" t="e">
        <f t="shared" ca="1" si="402"/>
        <v>#NAME?</v>
      </c>
      <c r="HS151" s="15" t="e">
        <f t="shared" ca="1" si="426"/>
        <v>#NAME?</v>
      </c>
      <c r="HU151" s="15" t="e">
        <f t="shared" ca="1" si="403"/>
        <v>#NAME?</v>
      </c>
      <c r="HW151" s="15" t="e">
        <f t="shared" ca="1" si="427"/>
        <v>#NAME?</v>
      </c>
      <c r="HY151" s="39" t="e">
        <f t="shared" ca="1" si="404"/>
        <v>#NAME?</v>
      </c>
      <c r="IA151" s="15" t="e">
        <f t="shared" ca="1" si="428"/>
        <v>#NAME?</v>
      </c>
      <c r="IB151" s="15" t="e">
        <f t="shared" ca="1" si="405"/>
        <v>#NAME?</v>
      </c>
      <c r="IC151" s="15" t="e">
        <f t="shared" ca="1" si="406"/>
        <v>#NAME?</v>
      </c>
      <c r="ID151" s="15" t="e">
        <f t="shared" ca="1" si="407"/>
        <v>#NAME?</v>
      </c>
      <c r="IE151" s="39" t="e">
        <f t="shared" ca="1" si="408"/>
        <v>#NAME?</v>
      </c>
      <c r="IF151" s="39" t="e">
        <f t="shared" si="409"/>
        <v>#VALUE!</v>
      </c>
      <c r="IG151" s="39" t="e">
        <f t="shared" ca="1" si="410"/>
        <v>#NAME?</v>
      </c>
      <c r="II151" s="15">
        <f t="shared" si="440"/>
        <v>132</v>
      </c>
    </row>
    <row r="152" spans="1:243">
      <c r="A152" s="15">
        <f t="shared" si="441"/>
        <v>132</v>
      </c>
      <c r="B152" s="15" t="s">
        <v>268</v>
      </c>
      <c r="C152" s="15" t="s">
        <v>615</v>
      </c>
      <c r="D152" s="15" t="s">
        <v>267</v>
      </c>
      <c r="E152" s="15" t="str">
        <f t="shared" si="374"/>
        <v>KMIC34</v>
      </c>
      <c r="F152" s="15">
        <f t="shared" si="375"/>
        <v>132</v>
      </c>
      <c r="G152" s="15" t="str">
        <f t="shared" si="376"/>
        <v>Kinder Morgan Inc</v>
      </c>
      <c r="H152" s="24">
        <v>1.4646100000000001E-3</v>
      </c>
      <c r="I152" s="15" t="e" cm="1">
        <f t="array" aca="1" ref="I152" ca="1">_xll.BDP(C152,"GICS_SECTOR_NAME")</f>
        <v>#NAME?</v>
      </c>
      <c r="J152" s="15" t="e">
        <f t="shared" ca="1" si="377"/>
        <v>#NAME?</v>
      </c>
      <c r="K152" s="46" t="e" cm="1">
        <f t="array" aca="1" ref="K152" ca="1">_xll.BDP(C152,"BEST_PE_RATIO")</f>
        <v>#NAME?</v>
      </c>
      <c r="L152" s="46" t="e" cm="1">
        <f t="array" aca="1" ref="L152" ca="1">_xll.BDP(C152,"px_last")</f>
        <v>#NAME?</v>
      </c>
      <c r="M152" s="15" t="e" cm="1">
        <f t="array" aca="1" ref="M152" ca="1">_xll.BDP(C152,"COUNTRY_FULL_NAME")</f>
        <v>#NAME?</v>
      </c>
      <c r="N152" s="15" t="e" cm="1">
        <f t="array" aca="1" ref="N152" ca="1">_xll.BDP(C152,"px_last")</f>
        <v>#NAME?</v>
      </c>
      <c r="O152" s="15" t="e" cm="1">
        <f t="array" aca="1" ref="O152" ca="1">_xll.BDP(C152,"CRNCY")</f>
        <v>#NAME?</v>
      </c>
      <c r="Q152" s="15" t="e" cm="1">
        <f t="array" aca="1" ref="Q152" ca="1">_xll.BDP(C152,"GICS_SECTOR_NAME")</f>
        <v>#NAME?</v>
      </c>
      <c r="R152" s="15" t="e" cm="1">
        <f t="array" aca="1" ref="R152" ca="1">_xll.BDP(C152,"GICS_INDUSTRY_NAME")</f>
        <v>#NAME?</v>
      </c>
      <c r="S152" s="15" t="e" cm="1">
        <f t="array" aca="1" ref="S152" ca="1">_xll.BDP(C152,"GICS_INDUSTRY_GROUP_NAME")</f>
        <v>#NAME?</v>
      </c>
      <c r="T152" s="15" t="e" cm="1">
        <f t="array" aca="1" ref="T152" ca="1">_xll.BDP(C152,"GICS_SUB_INDUSTRY_NAME")</f>
        <v>#NAME?</v>
      </c>
      <c r="U152" s="15" t="s">
        <v>1521</v>
      </c>
      <c r="V152" s="15">
        <f>_xll.BDH(C152,"SALES_REV_TURN","FY 2009","FY 2009","Currency=USD","Period=FY","BEST_FPERIOD_OVERRIDE=FY","FILING_STATUS=MR","SCALING_FORMAT=MLN","FA_ADJUSTED=Adjusted","Sort=A","Dates=H","DateFormat=P","Fill=—","Direction=H","UseDPDF=Y")</f>
        <v>7198.7</v>
      </c>
      <c r="W152" s="15">
        <f>_xll.BDH(C152,"SALES_REV_TURN","FY 2019","FY 2019","Currency=USD","Period=FY","BEST_FPERIOD_OVERRIDE=FY","FILING_STATUS=MR","SCALING_FORMAT=MLN","FA_ADJUSTED=Adjusted","Sort=A","Dates=H","DateFormat=P","Fill=—","Direction=H","UseDPDF=Y")</f>
        <v>13209</v>
      </c>
      <c r="X152" s="15">
        <f>_xll.BDH(C152,"SALES_REV_TURN","FY 2020","FY 2020","Currency=USD","Period=FY","BEST_FPERIOD_OVERRIDE=FY","FILING_STATUS=MR","SCALING_FORMAT=MLN","FA_ADJUSTED=Adjusted","Sort=A","Dates=H","DateFormat=P","Fill=—","Direction=H","UseDPDF=Y")</f>
        <v>11700</v>
      </c>
      <c r="Y152" s="15">
        <f>_xll.BDH(C152,"SALES_REV_TURN","FY 2021","FY 2021","Currency=USD","Period=FY","BEST_FPERIOD_OVERRIDE=FY","FILING_STATUS=MR","SCALING_FORMAT=MLN","FA_ADJUSTED=Adjusted","Sort=A","Dates=H","DateFormat=P","Fill=—","Direction=H","UseDPDF=Y")</f>
        <v>16610</v>
      </c>
      <c r="Z152" s="15">
        <f>_xll.BDH(C152,"SALES_REV_TURN","FY 2022","FY 2022","Currency=USD","Period=FY","BEST_FPERIOD_OVERRIDE=FY","FILING_STATUS=MR","SCALING_FORMAT=MLN","FA_ADJUSTED=Adjusted","Sort=A","Dates=H","DateFormat=P","Fill=—","Direction=H","UseDPDF=Y")</f>
        <v>19200</v>
      </c>
      <c r="AA152" s="15" t="e">
        <f ca="1">+_xll.BDP($C152,AA$15,"BEST_FPERIOD_OVERRIDE="&amp;AA$16)</f>
        <v>#NAME?</v>
      </c>
      <c r="AB152" s="15" t="e">
        <f ca="1">+_xll.BDP($C152,AB$15,"BEST_FPERIOD_OVERRIDE="&amp;AB$16)</f>
        <v>#NAME?</v>
      </c>
      <c r="AC152" s="15" t="e">
        <f ca="1">+_xll.BDP($C152,AC$15,"BEST_FPERIOD_OVERRIDE="&amp;AC$16)</f>
        <v>#NAME?</v>
      </c>
      <c r="AD152" s="15" t="e">
        <f ca="1">+_xll.BDP($C152,AD$15,"BEST_FPERIOD_OVERRIDE="&amp;AD$16)</f>
        <v>#NAME?</v>
      </c>
      <c r="AF152" s="25">
        <f t="shared" si="411"/>
        <v>-0.11424029071087893</v>
      </c>
      <c r="AG152" s="25">
        <f t="shared" si="412"/>
        <v>0.41965811965811972</v>
      </c>
      <c r="AH152" s="25">
        <f t="shared" si="413"/>
        <v>0.15593016255267922</v>
      </c>
      <c r="AI152" s="25" t="e">
        <f t="shared" ca="1" si="414"/>
        <v>#NAME?</v>
      </c>
      <c r="AJ152" s="25" t="e">
        <f t="shared" ca="1" si="415"/>
        <v>#NAME?</v>
      </c>
      <c r="AK152" s="25" t="e">
        <f t="shared" ca="1" si="416"/>
        <v>#NAME?</v>
      </c>
      <c r="AL152" s="25" t="e">
        <f t="shared" ca="1" si="429"/>
        <v>#NAME?</v>
      </c>
      <c r="AM152" s="25" t="e">
        <f t="shared" ca="1" si="417"/>
        <v>#NAME?</v>
      </c>
      <c r="AN152" s="25">
        <f t="shared" si="418"/>
        <v>6.2579875708023591E-2</v>
      </c>
      <c r="AP152" s="15">
        <f>_xll.BDH(C152,"EBITDA","FY 2009","FY 2009","Currency=USD","Period=FY","BEST_FPERIOD_OVERRIDE=FY","FILING_STATUS=MR","SCALING_FORMAT=MLN","FA_ADJUSTED=Adjusted","Sort=A","Dates=H","DateFormat=P","Fill=—","Direction=H","UseDPDF=Y")</f>
        <v>2490.9</v>
      </c>
      <c r="AQ152" s="15">
        <f>_xll.BDH(C152,"EBITDA","FY 2019","FY 2019","Currency=USD","Period=FY","BEST_FPERIOD_OVERRIDE=FY","FILING_STATUS=MR","SCALING_FORMAT=MLN","FA_ADJUSTED=Adjusted","Sort=A","Dates=H","DateFormat=P","Fill=—","Direction=H","UseDPDF=Y")</f>
        <v>6424</v>
      </c>
      <c r="AR152" s="15">
        <f>_xll.BDH(C152,"EBITDA","FY 2020","FY 2020","Currency=USD","Period=FY","BEST_FPERIOD_OVERRIDE=FY","FILING_STATUS=MR","SCALING_FORMAT=MLN","FA_ADJUSTED=Adjusted","Sort=A","Dates=H","DateFormat=P","Fill=—","Direction=H","UseDPDF=Y")</f>
        <v>6103</v>
      </c>
      <c r="AS152" s="15">
        <f>_xll.BDH(C152,"EBITDA","FY 2021","FY 2021","Currency=USD","Period=FY","BEST_FPERIOD_OVERRIDE=FY","FILING_STATUS=MR","SCALING_FORMAT=MLN","FA_ADJUSTED=Adjusted","Sort=A","Dates=H","DateFormat=P","Fill=—","Direction=H","UseDPDF=Y")</f>
        <v>6775</v>
      </c>
      <c r="AT152" s="15">
        <f>_xll.BDH(C152,"EBITDA","FY 2022","FY 2022","Currency=USD","Period=FY","BEST_FPERIOD_OVERRIDE=FY","FILING_STATUS=MR","SCALING_FORMAT=MLN","FA_ADJUSTED=Adjusted","Sort=A","Dates=H","DateFormat=P","Fill=—","Direction=H","UseDPDF=Y")</f>
        <v>6282</v>
      </c>
      <c r="AU152" s="15" t="e">
        <f ca="1">+_xll.BDP($C152,AU$15,"BEST_FPERIOD_OVERRIDE="&amp;AU$16)</f>
        <v>#NAME?</v>
      </c>
      <c r="AV152" s="15" t="e">
        <f ca="1">+_xll.BDP($C152,AV$15,"BEST_FPERIOD_OVERRIDE="&amp;AV$16)</f>
        <v>#NAME?</v>
      </c>
      <c r="AW152" s="15" t="e">
        <f ca="1">+_xll.BDP($C152,AW$15,"BEST_FPERIOD_OVERRIDE="&amp;AW$16)</f>
        <v>#NAME?</v>
      </c>
      <c r="AX152" s="15" t="e">
        <f ca="1">+_xll.BDP($C152,AX$15,"BEST_FPERIOD_OVERRIDE="&amp;AX$16)</f>
        <v>#NAME?</v>
      </c>
      <c r="AZ152" s="25">
        <f t="shared" si="378"/>
        <v>-4.9968866749688701E-2</v>
      </c>
      <c r="BA152" s="25">
        <f t="shared" si="379"/>
        <v>0.11010978207438971</v>
      </c>
      <c r="BB152" s="25">
        <f t="shared" si="380"/>
        <v>-7.2767527675276722E-2</v>
      </c>
      <c r="BC152" s="25" t="e">
        <f t="shared" ca="1" si="381"/>
        <v>#NAME?</v>
      </c>
      <c r="BD152" s="25" t="e">
        <f t="shared" ca="1" si="382"/>
        <v>#NAME?</v>
      </c>
      <c r="BE152" s="25" t="e">
        <f t="shared" ca="1" si="383"/>
        <v>#NAME?</v>
      </c>
      <c r="BF152" s="25" t="e">
        <f t="shared" ca="1" si="430"/>
        <v>#NAME?</v>
      </c>
      <c r="BG152" s="25" t="e">
        <f t="shared" ca="1" si="384"/>
        <v>#NAME?</v>
      </c>
      <c r="BH152" s="25">
        <f t="shared" si="385"/>
        <v>9.9372638610300212E-2</v>
      </c>
      <c r="BJ152" s="25">
        <f t="shared" si="419"/>
        <v>0.48633507457036868</v>
      </c>
      <c r="BK152" s="25">
        <f t="shared" si="420"/>
        <v>0.52162393162393161</v>
      </c>
      <c r="BL152" s="25">
        <f t="shared" si="421"/>
        <v>0.40788681517158337</v>
      </c>
      <c r="BM152" s="25">
        <f t="shared" si="422"/>
        <v>0.32718750000000002</v>
      </c>
      <c r="BN152" s="25" t="e">
        <f t="shared" ca="1" si="423"/>
        <v>#NAME?</v>
      </c>
      <c r="BO152" s="25" t="e">
        <f t="shared" ca="1" si="424"/>
        <v>#NAME?</v>
      </c>
      <c r="BP152" s="25" t="e">
        <f t="shared" ca="1" si="424"/>
        <v>#NAME?</v>
      </c>
      <c r="BQ152" s="25" t="e">
        <f t="shared" ca="1" si="425"/>
        <v>#NAME?</v>
      </c>
      <c r="BR152" s="15">
        <f>_xll.BDH(C152,"EARN_FOR_COMMON","FY 2009","FY 2009","Currency=USD","Period=FY","BEST_FPERIOD_OVERRIDE=FY","FILING_STATUS=MR","SCALING_FORMAT=MLN","FA_ADJUSTED=Adjusted","Sort=A","Dates=H","DateFormat=P","Fill=—","Direction=H","UseDPDF=Y")</f>
        <v>503.47500000000002</v>
      </c>
      <c r="BS152" s="15">
        <f>_xll.BDH(C152,"EARN_FOR_COMMON","FY 2019","FY 2019","Currency=USD","Period=FY","BEST_FPERIOD_OVERRIDE=FY","FILING_STATUS=MR","SCALING_FORMAT=MLN","FA_ADJUSTED=Adjusted","Sort=A","Dates=H","DateFormat=P","Fill=—","Direction=H","UseDPDF=Y")</f>
        <v>2151.9177</v>
      </c>
      <c r="BT152" s="15">
        <f>_xll.BDH(C152,"EARN_FOR_COMMON","FY 2020","FY 2020","Currency=USD","Period=FY","BEST_FPERIOD_OVERRIDE=FY","FILING_STATUS=MR","SCALING_FORMAT=MLN","FA_ADJUSTED=Adjusted","Sort=A","Dates=H","DateFormat=P","Fill=—","Direction=H","UseDPDF=Y")</f>
        <v>2286.7910000000002</v>
      </c>
      <c r="BU152" s="15">
        <f>_xll.BDH(C152,"EARN_FOR_COMMON","FY 2021","FY 2021","Currency=USD","Period=FY","BEST_FPERIOD_OVERRIDE=FY","FILING_STATUS=MR","SCALING_FORMAT=MLN","FA_ADJUSTED=Adjusted","Sort=A","Dates=H","DateFormat=P","Fill=—","Direction=H","UseDPDF=Y")</f>
        <v>3003.5475999999999</v>
      </c>
      <c r="BV152" s="15">
        <f>_xll.BDH(C152,"EARN_FOR_COMMON","FY 2022","FY 2022","Currency=USD","Period=FY","BEST_FPERIOD_OVERRIDE=FY","FILING_STATUS=MR","SCALING_FORMAT=MLN","FA_ADJUSTED=Adjusted","Sort=A","Dates=H","DateFormat=P","Fill=—","Direction=H","UseDPDF=Y")</f>
        <v>2583</v>
      </c>
      <c r="BW152" s="15" t="e">
        <f ca="1">+_xll.BDP($C152,BW$15,"BEST_FPERIOD_OVERRIDE="&amp;BW$16)</f>
        <v>#NAME?</v>
      </c>
      <c r="BX152" s="15" t="e">
        <f ca="1">+_xll.BDP($C152,BX$15,"BEST_FPERIOD_OVERRIDE="&amp;BX$16)</f>
        <v>#NAME?</v>
      </c>
      <c r="BY152" s="15" t="e">
        <f ca="1">+_xll.BDP($C152,BY$15,"BEST_FPERIOD_OVERRIDE="&amp;BY$16)</f>
        <v>#NAME?</v>
      </c>
      <c r="BZ152" s="15" t="e">
        <f ca="1">+_xll.BDP($C152,BZ$15,"BEST_FPERIOD_OVERRIDE="&amp;BZ$16)</f>
        <v>#NAME?</v>
      </c>
      <c r="CB152" s="25">
        <f t="shared" si="386"/>
        <v>6.2675863486786776E-2</v>
      </c>
      <c r="CC152" s="25">
        <f t="shared" si="387"/>
        <v>0.31343336579512493</v>
      </c>
      <c r="CD152" s="25">
        <f t="shared" si="388"/>
        <v>-0.14001695861254204</v>
      </c>
      <c r="CE152" s="25" t="e">
        <f t="shared" ca="1" si="389"/>
        <v>#NAME?</v>
      </c>
      <c r="CF152" s="25" t="e">
        <f t="shared" ca="1" si="390"/>
        <v>#NAME?</v>
      </c>
      <c r="CG152" s="25" t="e">
        <f t="shared" ca="1" si="391"/>
        <v>#NAME?</v>
      </c>
      <c r="CH152" s="25" t="e">
        <f t="shared" ca="1" si="431"/>
        <v>#NAME?</v>
      </c>
      <c r="CI152" s="25" t="e">
        <f t="shared" ca="1" si="392"/>
        <v>#NAME?</v>
      </c>
      <c r="CJ152" s="25">
        <f t="shared" si="393"/>
        <v>0.15633793848255606</v>
      </c>
      <c r="CM152" s="25">
        <f t="shared" si="432"/>
        <v>0.1629129911424029</v>
      </c>
      <c r="CN152" s="25">
        <f t="shared" si="433"/>
        <v>0.19545222222222225</v>
      </c>
      <c r="CO152" s="25">
        <f t="shared" si="434"/>
        <v>0.18082767007826608</v>
      </c>
      <c r="CP152" s="25">
        <f t="shared" si="435"/>
        <v>0.13453124999999999</v>
      </c>
      <c r="CQ152" s="25" t="e">
        <f t="shared" ca="1" si="436"/>
        <v>#NAME?</v>
      </c>
      <c r="CR152" s="25" t="e">
        <f t="shared" ca="1" si="437"/>
        <v>#NAME?</v>
      </c>
      <c r="CS152" s="25" t="e">
        <f t="shared" ca="1" si="438"/>
        <v>#NAME?</v>
      </c>
      <c r="CT152" s="15" t="e">
        <f t="shared" ca="1" si="439"/>
        <v>#NAME?</v>
      </c>
      <c r="CU152" s="25">
        <f>_xll.BDH($C152,"RETURN_ON_INV_CAPITAL","FY 2019","FY 2019","Currency=USD","Period=FY","BEST_FPERIOD_OVERRIDE=FY","FILING_STATUS=MR","FA_ADJUSTED=GAAP","Sort=A","Dates=H","DateFormat=P","Fill=—","Direction=H","UseDPDF=Y")/100</f>
        <v>4.9347000000000002E-2</v>
      </c>
      <c r="CV152" s="25">
        <f>_xll.BDH($C152,"RETURN_ON_INV_CAPITAL","FY 2020","FY 2020","Currency=USD","Period=FY","BEST_FPERIOD_OVERRIDE=FY","FILING_STATUS=MR","FA_ADJUSTED=GAAP","Sort=A","Dates=H","DateFormat=P","Fill=—","Direction=H","UseDPDF=Y")/100</f>
        <v>5.8609999999999999E-3</v>
      </c>
      <c r="CW152" s="25">
        <f>_xll.BDH($C152,"RETURN_ON_INV_CAPITAL","FY 2021","FY 2021","Currency=USD","Period=FY","BEST_FPERIOD_OVERRIDE=FY","FILING_STATUS=MR","FA_ADJUSTED=GAAP","Sort=A","Dates=H","DateFormat=P","Fill=—","Direction=H","UseDPDF=Y")/100</f>
        <v>3.6008999999999999E-2</v>
      </c>
      <c r="CX152" s="25">
        <f>_xll.BDH(C152,"RETURN_COM_EQY","FY 2022","FY 2022","Currency=USD","Period=FY","BEST_FPERIOD_OVERRIDE=FY","FILING_STATUS=MR","FA_ADJUSTED=GAAP","Sort=A","Dates=H","DateFormat=P","Fill=—","Direction=H","UseDPDF=Y")/100</f>
        <v>8.2352000000000009E-2</v>
      </c>
      <c r="CZ152" s="15">
        <f>_xll.BDH($C152,"RETURN_COM_EQY","FY 2019","FY 2019","Currency=USD","Period=FY","BEST_FPERIOD_OVERRIDE=FY","FILING_STATUS=MR","FA_ADJUSTED=GAAP","Sort=A","Dates=H","DateFormat=P","Fill=—","Direction=H","UseDPDF=Y")/100</f>
        <v>6.4610000000000001E-2</v>
      </c>
      <c r="DA152" s="15">
        <f>_xll.BDH($C152,"RETURN_COM_EQY","FY 2020","FY 2020","Currency=USD","Period=FY","BEST_FPERIOD_OVERRIDE=FY","FILING_STATUS=MR","FA_ADJUSTED=GAAP","Sort=A","Dates=H","DateFormat=P","Fill=—","Direction=H","UseDPDF=Y")/100</f>
        <v>3.2529999999999998E-3</v>
      </c>
      <c r="DB152" s="15">
        <f>_xll.BDH($C152,"RETURN_COM_EQY","FY 2021","FY 2021","Currency=USD","Period=FY","BEST_FPERIOD_OVERRIDE=FY","FILING_STATUS=MR","FA_ADJUSTED=GAAP","Sort=A","Dates=H","DateFormat=P","Fill=—","Direction=H","UseDPDF=Y")/100</f>
        <v>5.6859E-2</v>
      </c>
      <c r="DC152" s="25">
        <f>_xll.BDH(C152,"RETURN_COM_EQY","FY 2022","FY 2022","Currency=USD","Period=FY","BEST_FPERIOD_OVERRIDE=FY","FILING_STATUS=MR","FA_ADJUSTED=GAAP","Sort=A","Dates=H","DateFormat=P","Fill=—","Direction=H","UseDPDF=Y")</f>
        <v>8.2352000000000007</v>
      </c>
      <c r="DD152" s="15" t="e">
        <f ca="1">(_xll.BDP(C152,"BEST_ROE","best_fperiod_override=23Y"))/100</f>
        <v>#NAME?</v>
      </c>
      <c r="DF152" s="25" t="e">
        <f ca="1">(_xll.BDP($C152,"BEST_DIV_YLD","best_fperiod_override=19Y"))/100</f>
        <v>#NAME?</v>
      </c>
      <c r="DG152" s="25" t="e">
        <f ca="1">(_xll.BDP($C152,"BEST_DIV_YLD","best_fperiod_override=20Y"))/100</f>
        <v>#NAME?</v>
      </c>
      <c r="DH152" s="25" t="e">
        <f ca="1">(_xll.BDP($C152,"BEST_DIV_YLD","best_fperiod_override=21Y"))/100</f>
        <v>#NAME?</v>
      </c>
      <c r="DI152" s="25" t="e">
        <f ca="1">(_xll.BDP($C152,"BEST_DIV_YLD","best_fperiod_override=22Y"))/100</f>
        <v>#NAME?</v>
      </c>
      <c r="DJ152" s="25" t="e">
        <f ca="1">(_xll.BDP($C152,"BEST_DIV_YLD","best_fperiod_override=23Y"))/100</f>
        <v>#NAME?</v>
      </c>
      <c r="DL152" s="48" t="e" cm="1">
        <f t="array" aca="1" ref="DL152" ca="1">_xll.BDP($C152,$DL$12)/1000</f>
        <v>#NAME?</v>
      </c>
      <c r="DM152" s="48" t="e" cm="1">
        <f t="array" aca="1" ref="DM152" ca="1">_xll.BDP($C152,$DL$13)*1000</f>
        <v>#NAME?</v>
      </c>
      <c r="DN152" s="48" t="e">
        <f t="shared" ca="1" si="394"/>
        <v>#NAME?</v>
      </c>
      <c r="DO152" s="48" t="e" cm="1">
        <f t="array" aca="1" ref="DO152" ca="1">_xll.BDP($C152,$DL$15)*1000</f>
        <v>#NAME?</v>
      </c>
      <c r="DQ152" s="15" t="e" cm="1">
        <f t="array" aca="1" ref="DQ152" ca="1">_xll.BDP(C152,"WACC")</f>
        <v>#NAME?</v>
      </c>
      <c r="DR152" s="15" t="e" cm="1">
        <f t="array" aca="1" ref="DR152" ca="1">_xll.BDP(C152,"WACC_COST_EQUITY")</f>
        <v>#NAME?</v>
      </c>
      <c r="DS152" s="15" t="e" cm="1">
        <f t="array" aca="1" ref="DS152" ca="1">_xll.BDP(C152,"WACC_COST_EQUITY")</f>
        <v>#NAME?</v>
      </c>
      <c r="DU152" s="15" t="e" cm="1">
        <f t="array" aca="1" ref="DU152" ca="1">_xll.BDP(C152,"BEST_PE_RATIO")</f>
        <v>#NAME?</v>
      </c>
      <c r="DV152" s="15" t="e" cm="1">
        <f t="array" aca="1" ref="DV152" ca="1">_xll.BDP(C152,"FIVE_YR_AVG_PRICE_EARNINGS")</f>
        <v>#NAME?</v>
      </c>
      <c r="DW152" s="15" t="e" cm="1">
        <f t="array" aca="1" ref="DW152" ca="1">_xll.BDP(C152,"10_YEAR_MOVING_AVERAGE_PE")</f>
        <v>#NAME?</v>
      </c>
      <c r="DY152" s="15" t="e" cm="1">
        <f t="array" aca="1" ref="DY152" ca="1">_xll.BDP(C152,"BEST_CUR_EV_TO_EBITDA")</f>
        <v>#NAME?</v>
      </c>
      <c r="DZ152" s="15" t="e" cm="1">
        <f t="array" aca="1" ref="DZ152" ca="1">_xll.BDP(C152,"FIVE_YEAR_AVG_EV_TO_T12_EBITDA")</f>
        <v>#NAME?</v>
      </c>
      <c r="EB152" s="15" t="e" cm="1">
        <f t="array" aca="1" ref="EB152" ca="1">_xll.BDP(C152,"BEST_PX_BPS_RATIO")</f>
        <v>#NAME?</v>
      </c>
      <c r="EC152" s="15" t="e" cm="1">
        <f t="array" aca="1" ref="EC152" ca="1">_xll.BDP(C152,"FIVE_YEAR_AVG_PRICE_BOOK")</f>
        <v>#NAME?</v>
      </c>
      <c r="ED152" s="15" t="e" cm="1">
        <f t="array" aca="1" ref="ED152" ca="1">_xll.BDP(C152,"EV_TO_T12M_SALES")</f>
        <v>#NAME?</v>
      </c>
      <c r="EE152" s="15" t="e" cm="1">
        <f t="array" aca="1" ref="EE152" ca="1">_xll.BDP(C152,"AVERAGE_EV_TO_T12M_SALES")</f>
        <v>#NAME?</v>
      </c>
      <c r="EF152" s="15" t="e">
        <f ca="1">_xll.BDP(C152,"BEST_CURRENT_EV_BEST_SALES","best_fperiod_override=23Y")</f>
        <v>#NAME?</v>
      </c>
      <c r="EH152" s="15" t="e" cm="1">
        <f t="array" aca="1" ref="EH152" ca="1">_xll.BDP(C152,"CF_FREE_CASH_FLOW")</f>
        <v>#NAME?</v>
      </c>
      <c r="EI152" s="15" t="e" cm="1">
        <f t="array" aca="1" ref="EI152" ca="1">_xll.BDP(C152,"FREE_CASH_FLOW_YIELD")/100</f>
        <v>#NAME?</v>
      </c>
      <c r="EJ152" s="15" t="e" cm="1">
        <f t="array" aca="1" ref="EJ152" ca="1">_xll.BDP(C152,"TRAIL_12M_FREE_CASH_FLOW_PER_SH")</f>
        <v>#NAME?</v>
      </c>
      <c r="EL152" s="15" t="e" cm="1">
        <f t="array" aca="1" ref="EL152" ca="1">_xll.BDP(C152,"CF_CASH_FROM_OPER")</f>
        <v>#NAME?</v>
      </c>
      <c r="EM152" s="15" t="e" cm="1">
        <f t="array" aca="1" ref="EM152" ca="1">_xll.BDP(C152,"CF_CASH_FROM_INV_ACT")</f>
        <v>#NAME?</v>
      </c>
      <c r="EN152" s="15" t="e" cm="1">
        <f t="array" aca="1" ref="EN152" ca="1">_xll.BDP(C152,"CF_CASH_FROM_FNC_ACT")</f>
        <v>#NAME?</v>
      </c>
      <c r="EP152" s="15" t="e" cm="1">
        <f t="array" aca="1" ref="EP152" ca="1">_xll.BDP(C152,"TOT_ANALYST_REC")</f>
        <v>#NAME?</v>
      </c>
      <c r="EQ152" s="15" t="e" cm="1">
        <f t="array" aca="1" ref="EQ152" ca="1">_xll.BDP(C152,"TOT_BUY_REC")</f>
        <v>#NAME?</v>
      </c>
      <c r="ER152" s="15" t="e" cm="1">
        <f t="array" aca="1" ref="ER152" ca="1">_xll.BDP(C152,"TOT_HOLD_REC")</f>
        <v>#NAME?</v>
      </c>
      <c r="ES152" s="15" t="e" cm="1">
        <f t="array" aca="1" ref="ES152" ca="1">_xll.BDP(C152,"TOT_SELL_REC")</f>
        <v>#NAME?</v>
      </c>
      <c r="ET152" s="15" t="e" cm="1">
        <f t="array" aca="1" ref="ET152" ca="1">_xll.BDP(C152,"EQY_REC_CONS")</f>
        <v>#NAME?</v>
      </c>
      <c r="EV152" s="15" t="e" cm="1">
        <f t="array" aca="1" ref="EV152" ca="1">_xll.BDP(C152,"BEST_TARGET_HI")</f>
        <v>#NAME?</v>
      </c>
      <c r="EW152" s="15" t="e" cm="1">
        <f t="array" aca="1" ref="EW152" ca="1">_xll.BDP(C152,"BEST_TARGET_LO")</f>
        <v>#NAME?</v>
      </c>
      <c r="EX152" s="15" t="e" cm="1">
        <f t="array" aca="1" ref="EX152" ca="1">_xll.BDP(C152,"BEST_TARGET_MEDIAN")</f>
        <v>#NAME?</v>
      </c>
      <c r="EZ152" s="15" t="e" cm="1">
        <f t="array" aca="1" ref="EZ152" ca="1">_xll.BDP(C152,"BEST_TARGET_1WK_CHG")</f>
        <v>#NAME?</v>
      </c>
      <c r="FA152" s="15" t="e" cm="1">
        <f t="array" aca="1" ref="FA152" ca="1">_xll.BDP(C152,"BEST_TARGET_4WK_CHG")</f>
        <v>#NAME?</v>
      </c>
      <c r="FB152" s="15" t="e" cm="1">
        <f t="array" aca="1" ref="FB152" ca="1">_xll.BDP(C152,"BEST_TARGET_3MO_CHG")</f>
        <v>#NAME?</v>
      </c>
      <c r="FC152" s="15" t="e" cm="1">
        <f t="array" aca="1" ref="FC152" ca="1">_xll.BDP(C152,"BEST_TARGET_6MO_CHG")</f>
        <v>#NAME?</v>
      </c>
      <c r="FE152" s="15" t="e" cm="1">
        <f t="array" aca="1" ref="FE152" ca="1">_xll.BDP(C152,"ANNOUNCEMENT_DT")</f>
        <v>#NAME?</v>
      </c>
      <c r="FF152" s="15" t="e" cm="1">
        <f t="array" aca="1" ref="FF152" ca="1">_xll.BDP(C152,"EXPECTED_REPORT_DT")</f>
        <v>#NAME?</v>
      </c>
      <c r="FG152" s="15" t="e" cm="1">
        <f t="array" aca="1" ref="FG152" ca="1">_xll.BDP(C152,"EARNINGS_RELATED_IMPLIED_MOVE")</f>
        <v>#NAME?</v>
      </c>
      <c r="FI152" s="15" t="e" cm="1">
        <f t="array" aca="1" ref="FI152" ca="1">_xll.BDP(C152,"SALES_SURPRISE_LAST_QTR")</f>
        <v>#NAME?</v>
      </c>
      <c r="FJ152" s="15" t="e" cm="1">
        <f t="array" aca="1" ref="FJ152" ca="1">_xll.BDP(C152,"EPS_SURPRISE_LAST_QTR")</f>
        <v>#NAME?</v>
      </c>
      <c r="FL152" s="15" t="e">
        <f ca="1">(_xll.BDP(C152,"VOLUME_AVG_5D"))/1000</f>
        <v>#NAME?</v>
      </c>
      <c r="FM152" s="15" t="e">
        <f ca="1">(_xll.BDP(C152,"VOLUME_AVG_3M"))/1000</f>
        <v>#NAME?</v>
      </c>
      <c r="FN152" s="15" t="e">
        <f ca="1">(_xll.BDP(C152,"VOLUME_AVG_6M"))/1000</f>
        <v>#NAME?</v>
      </c>
      <c r="FP152" s="15" t="e" cm="1">
        <f t="array" aca="1" ref="FP152" ca="1">_xll.BDP(C152,"CIE_DES")</f>
        <v>#NAME?</v>
      </c>
      <c r="FQ152" s="15" t="s">
        <v>977</v>
      </c>
      <c r="FS152" s="15" t="e" cm="1">
        <f t="array" aca="1" ref="FS152" ca="1">_xll.BDP(C152,"HIGH_52WEEK")</f>
        <v>#NAME?</v>
      </c>
      <c r="FT152" s="15" t="e" cm="1">
        <f t="array" aca="1" ref="FT152" ca="1">_xll.BDP(C152,"LOW_52WEEK")</f>
        <v>#NAME?</v>
      </c>
      <c r="FV152" s="15" t="e" cm="1">
        <f t="array" aca="1" ref="FV152" ca="1">_xll.BDP(C152,"CHG_PCT_WTD")</f>
        <v>#NAME?</v>
      </c>
      <c r="FW152" s="15" t="e" cm="1">
        <f t="array" aca="1" ref="FW152" ca="1">_xll.BDP(C152,"CHG_PCT_MTD")</f>
        <v>#NAME?</v>
      </c>
      <c r="FX152" s="15" t="e" cm="1">
        <f t="array" aca="1" ref="FX152" ca="1">_xll.BDP(C152,"CHG_PCT_YTD")</f>
        <v>#NAME?</v>
      </c>
      <c r="FY152" s="15" t="e" cm="1">
        <f t="array" aca="1" ref="FY152" ca="1">_xll.BDP(C152,"CHG_PCT_1YR")</f>
        <v>#NAME?</v>
      </c>
      <c r="GA152" s="15" t="e">
        <f ca="1">_xll.BDP($C152,"BEST_NET_DEBT","best_fperiod_override=19Y")</f>
        <v>#NAME?</v>
      </c>
      <c r="GB152" s="15" t="e">
        <f ca="1">_xll.BDP($C152,"BEST_NET_DEBT","best_fperiod_override=20Y")</f>
        <v>#NAME?</v>
      </c>
      <c r="GC152" s="15" t="e">
        <f ca="1">_xll.BDP($C152,"BEST_NET_DEBT","best_fperiod_override=21Y")</f>
        <v>#NAME?</v>
      </c>
      <c r="GD152" s="15" t="e">
        <f ca="1">_xll.BDP($C152,"BEST_NET_DEBT","best_fperiod_override=22Y")</f>
        <v>#NAME?</v>
      </c>
      <c r="GE152" s="15" t="e">
        <f ca="1">_xll.BDP($C152,"BEST_NET_DEBT","best_fperiod_override=23Y")</f>
        <v>#NAME?</v>
      </c>
      <c r="GG152" s="15" t="e">
        <f t="shared" ca="1" si="395"/>
        <v>#NAME?</v>
      </c>
      <c r="GH152" s="15" t="e">
        <f t="shared" ca="1" si="396"/>
        <v>#NAME?</v>
      </c>
      <c r="GI152" s="15" t="e">
        <f t="shared" ca="1" si="397"/>
        <v>#NAME?</v>
      </c>
      <c r="GJ152" s="15" t="e">
        <f t="shared" ca="1" si="398"/>
        <v>#NAME?</v>
      </c>
      <c r="GK152" s="15" t="e">
        <f t="shared" ca="1" si="399"/>
        <v>#NAME?</v>
      </c>
      <c r="GM152" s="15" t="e" cm="1">
        <f t="array" aca="1" ref="GM152" ca="1">_xll.BDP(C152,"NET_DEBT_TO_EBITDA")</f>
        <v>#NAME?</v>
      </c>
      <c r="GN152" s="15" t="e" cm="1">
        <f t="array" aca="1" ref="GN152" ca="1">_xll.BDP(C152,"EBIT_TO_INT_EXP")</f>
        <v>#NAME?</v>
      </c>
      <c r="GO152" s="15" t="e" cm="1">
        <f t="array" aca="1" ref="GO152" ca="1">_xll.BDP(C152,"TOT_DEBT_TO_TOT_EQY")</f>
        <v>#NAME?</v>
      </c>
      <c r="GP152" s="15" t="e" cm="1">
        <f t="array" aca="1" ref="GP152" ca="1">_xll.BDP(C152,"TOT_DEBT_TO_TOT_ASSET")</f>
        <v>#NAME?</v>
      </c>
      <c r="GQ152" s="15" t="e" cm="1">
        <f t="array" aca="1" ref="GQ152" ca="1">_xll.BDP(C152,"ALTMAN_Z_SCORE")</f>
        <v>#NAME?</v>
      </c>
      <c r="GR152" s="15" t="e" cm="1">
        <f t="array" aca="1" ref="GR152" ca="1">_xll.BDP(C152,"CASH_%_CURRENT_MARKET_CAP")</f>
        <v>#NAME?</v>
      </c>
      <c r="GS152" s="15" t="e" cm="1">
        <f t="array" aca="1" ref="GS152" ca="1">_xll.BDP(C152,"CASH_TO_TOT_ASSET")</f>
        <v>#NAME?</v>
      </c>
      <c r="GU152" s="15" t="e" cm="1">
        <f t="array" aca="1" ref="GU152" ca="1">_xll.BDP(C152,"BOARD_SIZE")</f>
        <v>#NAME?</v>
      </c>
      <c r="GV152" s="15" t="e" cm="1">
        <f t="array" aca="1" ref="GV152" ca="1">_xll.BDP(C152,"PCT_INDEPENDENT_DIRECTORS")</f>
        <v>#NAME?</v>
      </c>
      <c r="GW152" s="15" t="e" cm="1">
        <f t="array" aca="1" ref="GW152" ca="1">_xll.BDP(C152,"BOARD_MEETING_ATTENDANCE_PCT")</f>
        <v>#NAME?</v>
      </c>
      <c r="GX152" s="15" t="e" cm="1">
        <f t="array" aca="1" ref="GX152" ca="1">_xll.BDP(C152,"BOARD_MEETINGS_PER_YR")</f>
        <v>#NAME?</v>
      </c>
      <c r="GY152" s="15" t="e" cm="1">
        <f t="array" aca="1" ref="GY152" ca="1">_xll.BDP(C152,"NUMBER_OF_WOMEN_ON_BOARD")</f>
        <v>#NAME?</v>
      </c>
      <c r="GZ152" s="15" t="e" cm="1">
        <f t="array" aca="1" ref="GZ152" ca="1">_xll.BDP(C152,"BOARD_AVERAGE_TENURE")</f>
        <v>#NAME?</v>
      </c>
      <c r="HA152" s="15" t="e" cm="1">
        <f t="array" aca="1" ref="HA152" ca="1">_xll.BDP(C152,"BOARD_AVERAGE_AGE")</f>
        <v>#NAME?</v>
      </c>
      <c r="HC152" s="15" t="e" cm="1">
        <f t="array" aca="1" ref="HC152" ca="1">_xll.BDP(C152,"TOT_COMP_AW_TO_CEO_&amp;_EQUIV")</f>
        <v>#NAME?</v>
      </c>
      <c r="HD152" s="15" t="e" cm="1">
        <f t="array" aca="1" ref="HD152" ca="1">_xll.BDP(C152,"TOT_COMPENSATION_AW_TO_EXECS")</f>
        <v>#NAME?</v>
      </c>
      <c r="HE152" s="15" t="e" cm="1">
        <f t="array" aca="1" ref="HE152" ca="1">_xll.BDP(C152,"CF_STOCK_BASED_COMPENSATION")</f>
        <v>#NAME?</v>
      </c>
      <c r="HF152" s="15" t="e" cm="1">
        <f t="array" aca="1" ref="HF152" ca="1">_xll.BDP(C152,"AVERAGE_BOD_TOTAL_COMPENSATION")</f>
        <v>#NAME?</v>
      </c>
      <c r="HH152" s="15" t="e" cm="1">
        <f t="array" aca="1" ref="HH152" ca="1">_xll.BDP(C152,"ISS_QUALITYSCORE")</f>
        <v>#NAME?</v>
      </c>
      <c r="HK152" s="15" t="e" cm="1">
        <f t="array" aca="1" ref="HK152" ca="1">_xll.BDP(C152,"EQY_SH_OUT")</f>
        <v>#NAME?</v>
      </c>
      <c r="HL152" s="15" t="e">
        <f t="shared" ca="1" si="400"/>
        <v>#NAME?</v>
      </c>
      <c r="HN152" s="15">
        <v>8.5</v>
      </c>
      <c r="HO152" s="15">
        <v>2</v>
      </c>
      <c r="HP152" s="39" t="e">
        <f t="shared" ca="1" si="401"/>
        <v>#NAME?</v>
      </c>
      <c r="HQ152" s="15" t="e">
        <f t="shared" ca="1" si="402"/>
        <v>#NAME?</v>
      </c>
      <c r="HS152" s="15" t="e">
        <f t="shared" ca="1" si="426"/>
        <v>#NAME?</v>
      </c>
      <c r="HU152" s="15" t="e">
        <f t="shared" ca="1" si="403"/>
        <v>#NAME?</v>
      </c>
      <c r="HW152" s="15" t="e">
        <f t="shared" ca="1" si="427"/>
        <v>#NAME?</v>
      </c>
      <c r="HY152" s="39" t="e">
        <f t="shared" ca="1" si="404"/>
        <v>#NAME?</v>
      </c>
      <c r="IA152" s="15" t="e">
        <f t="shared" ca="1" si="428"/>
        <v>#NAME?</v>
      </c>
      <c r="IB152" s="15" t="e">
        <f t="shared" ca="1" si="405"/>
        <v>#NAME?</v>
      </c>
      <c r="IC152" s="15" t="e">
        <f t="shared" ca="1" si="406"/>
        <v>#NAME?</v>
      </c>
      <c r="ID152" s="15" t="e">
        <f t="shared" ca="1" si="407"/>
        <v>#NAME?</v>
      </c>
      <c r="IE152" s="39" t="e">
        <f t="shared" ca="1" si="408"/>
        <v>#NAME?</v>
      </c>
      <c r="IF152" s="39">
        <f t="shared" si="409"/>
        <v>15.633793848255607</v>
      </c>
      <c r="IG152" s="39" t="e">
        <f t="shared" ca="1" si="410"/>
        <v>#NAME?</v>
      </c>
      <c r="II152" s="15">
        <f t="shared" si="440"/>
        <v>133</v>
      </c>
    </row>
    <row r="153" spans="1:243">
      <c r="A153" s="15">
        <f t="shared" si="441"/>
        <v>133</v>
      </c>
      <c r="B153" s="15" t="s">
        <v>270</v>
      </c>
      <c r="C153" s="15" t="s">
        <v>616</v>
      </c>
      <c r="D153" s="15" t="s">
        <v>269</v>
      </c>
      <c r="E153" s="15" t="str">
        <f t="shared" si="374"/>
        <v>L1MN34</v>
      </c>
      <c r="F153" s="15">
        <f t="shared" si="375"/>
        <v>133</v>
      </c>
      <c r="G153" s="15" t="str">
        <f t="shared" si="376"/>
        <v>Lumen Technologies Inc</v>
      </c>
      <c r="H153" s="24">
        <v>3.7905000000000002E-4</v>
      </c>
      <c r="I153" s="15" t="e" cm="1">
        <f t="array" aca="1" ref="I153" ca="1">_xll.BDP(C153,"GICS_SECTOR_NAME")</f>
        <v>#NAME?</v>
      </c>
      <c r="J153" s="15" t="e">
        <f t="shared" ca="1" si="377"/>
        <v>#NAME?</v>
      </c>
      <c r="K153" s="46" t="e" cm="1">
        <f t="array" aca="1" ref="K153" ca="1">_xll.BDP(C153,"BEST_PE_RATIO")</f>
        <v>#NAME?</v>
      </c>
      <c r="L153" s="46" t="e" cm="1">
        <f t="array" aca="1" ref="L153" ca="1">_xll.BDP(C153,"px_last")</f>
        <v>#NAME?</v>
      </c>
      <c r="M153" s="15" t="e" cm="1">
        <f t="array" aca="1" ref="M153" ca="1">_xll.BDP(C153,"COUNTRY_FULL_NAME")</f>
        <v>#NAME?</v>
      </c>
      <c r="N153" s="15" t="e" cm="1">
        <f t="array" aca="1" ref="N153" ca="1">_xll.BDP(C153,"px_last")</f>
        <v>#NAME?</v>
      </c>
      <c r="O153" s="15" t="e" cm="1">
        <f t="array" aca="1" ref="O153" ca="1">_xll.BDP(C153,"CRNCY")</f>
        <v>#NAME?</v>
      </c>
      <c r="Q153" s="15" t="e" cm="1">
        <f t="array" aca="1" ref="Q153" ca="1">_xll.BDP(C153,"GICS_SECTOR_NAME")</f>
        <v>#NAME?</v>
      </c>
      <c r="R153" s="15" t="e" cm="1">
        <f t="array" aca="1" ref="R153" ca="1">_xll.BDP(C153,"GICS_INDUSTRY_NAME")</f>
        <v>#NAME?</v>
      </c>
      <c r="S153" s="15" t="e" cm="1">
        <f t="array" aca="1" ref="S153" ca="1">_xll.BDP(C153,"GICS_INDUSTRY_GROUP_NAME")</f>
        <v>#NAME?</v>
      </c>
      <c r="T153" s="15" t="e" cm="1">
        <f t="array" aca="1" ref="T153" ca="1">_xll.BDP(C153,"GICS_SUB_INDUSTRY_NAME")</f>
        <v>#NAME?</v>
      </c>
      <c r="U153" s="15" t="s">
        <v>1521</v>
      </c>
      <c r="V153" s="15">
        <f>_xll.BDH(C153,"SALES_REV_TURN","FY 2009","FY 2009","Currency=USD","Period=FY","BEST_FPERIOD_OVERRIDE=FY","FILING_STATUS=MR","SCALING_FORMAT=MLN","FA_ADJUSTED=Adjusted","Sort=A","Dates=H","DateFormat=P","Fill=—","Direction=H","UseDPDF=Y")</f>
        <v>4974.2389999999996</v>
      </c>
      <c r="W153" s="15">
        <f>_xll.BDH(C153,"SALES_REV_TURN","FY 2019","FY 2019","Currency=USD","Period=FY","BEST_FPERIOD_OVERRIDE=FY","FILING_STATUS=MR","SCALING_FORMAT=MLN","FA_ADJUSTED=Adjusted","Sort=A","Dates=H","DateFormat=P","Fill=—","Direction=H","UseDPDF=Y")</f>
        <v>21458</v>
      </c>
      <c r="X153" s="15">
        <f>_xll.BDH(C153,"SALES_REV_TURN","FY 2020","FY 2020","Currency=USD","Period=FY","BEST_FPERIOD_OVERRIDE=FY","FILING_STATUS=MR","SCALING_FORMAT=MLN","FA_ADJUSTED=Adjusted","Sort=A","Dates=H","DateFormat=P","Fill=—","Direction=H","UseDPDF=Y")</f>
        <v>20712</v>
      </c>
      <c r="Y153" s="15">
        <f>_xll.BDH(C153,"SALES_REV_TURN","FY 2021","FY 2021","Currency=USD","Period=FY","BEST_FPERIOD_OVERRIDE=FY","FILING_STATUS=MR","SCALING_FORMAT=MLN","FA_ADJUSTED=Adjusted","Sort=A","Dates=H","DateFormat=P","Fill=—","Direction=H","UseDPDF=Y")</f>
        <v>19687</v>
      </c>
      <c r="Z153" s="15">
        <f>_xll.BDH(C153,"SALES_REV_TURN","FY 2022","FY 2022","Currency=USD","Period=FY","BEST_FPERIOD_OVERRIDE=FY","FILING_STATUS=MR","SCALING_FORMAT=MLN","FA_ADJUSTED=Adjusted","Sort=A","Dates=H","DateFormat=P","Fill=—","Direction=H","UseDPDF=Y")</f>
        <v>17478</v>
      </c>
      <c r="AA153" s="15" t="e">
        <f ca="1">+_xll.BDP($C153,AA$15,"BEST_FPERIOD_OVERRIDE="&amp;AA$16)</f>
        <v>#NAME?</v>
      </c>
      <c r="AB153" s="15" t="e">
        <f ca="1">+_xll.BDP($C153,AB$15,"BEST_FPERIOD_OVERRIDE="&amp;AB$16)</f>
        <v>#NAME?</v>
      </c>
      <c r="AC153" s="15" t="e">
        <f ca="1">+_xll.BDP($C153,AC$15,"BEST_FPERIOD_OVERRIDE="&amp;AC$16)</f>
        <v>#NAME?</v>
      </c>
      <c r="AD153" s="15" t="e">
        <f ca="1">+_xll.BDP($C153,AD$15,"BEST_FPERIOD_OVERRIDE="&amp;AD$16)</f>
        <v>#NAME?</v>
      </c>
      <c r="AF153" s="25">
        <f t="shared" si="411"/>
        <v>-3.4765588591667451E-2</v>
      </c>
      <c r="AG153" s="25">
        <f t="shared" si="412"/>
        <v>-4.9488219389725807E-2</v>
      </c>
      <c r="AH153" s="25">
        <f t="shared" si="413"/>
        <v>-0.11220602427998172</v>
      </c>
      <c r="AI153" s="25" t="e">
        <f t="shared" ca="1" si="414"/>
        <v>#NAME?</v>
      </c>
      <c r="AJ153" s="25" t="e">
        <f t="shared" ca="1" si="415"/>
        <v>#NAME?</v>
      </c>
      <c r="AK153" s="25" t="e">
        <f t="shared" ca="1" si="416"/>
        <v>#NAME?</v>
      </c>
      <c r="AL153" s="25" t="e">
        <f t="shared" ca="1" si="429"/>
        <v>#NAME?</v>
      </c>
      <c r="AM153" s="25" t="e">
        <f t="shared" ca="1" si="417"/>
        <v>#NAME?</v>
      </c>
      <c r="AN153" s="25">
        <f t="shared" si="418"/>
        <v>0.15740741207727038</v>
      </c>
      <c r="AP153" s="15">
        <f>_xll.BDH(C153,"EBITDA","FY 2009","FY 2009","Currency=USD","Period=FY","BEST_FPERIOD_OVERRIDE=FY","FILING_STATUS=MR","SCALING_FORMAT=MLN","FA_ADJUSTED=Adjusted","Sort=A","Dates=H","DateFormat=P","Fill=—","Direction=H","UseDPDF=Y")</f>
        <v>2477.2640000000001</v>
      </c>
      <c r="AQ153" s="15">
        <f>_xll.BDH(C153,"EBITDA","FY 2019","FY 2019","Currency=USD","Period=FY","BEST_FPERIOD_OVERRIDE=FY","FILING_STATUS=MR","SCALING_FORMAT=MLN","FA_ADJUSTED=Adjusted","Sort=A","Dates=H","DateFormat=P","Fill=—","Direction=H","UseDPDF=Y")</f>
        <v>9561</v>
      </c>
      <c r="AR153" s="15">
        <f>_xll.BDH(C153,"EBITDA","FY 2020","FY 2020","Currency=USD","Period=FY","BEST_FPERIOD_OVERRIDE=FY","FILING_STATUS=MR","SCALING_FORMAT=MLN","FA_ADJUSTED=Adjusted","Sort=A","Dates=H","DateFormat=P","Fill=—","Direction=H","UseDPDF=Y")</f>
        <v>9425</v>
      </c>
      <c r="AS153" s="15">
        <f>_xll.BDH(C153,"EBITDA","FY 2021","FY 2021","Currency=USD","Period=FY","BEST_FPERIOD_OVERRIDE=FY","FILING_STATUS=MR","SCALING_FORMAT=MLN","FA_ADJUSTED=Adjusted","Sort=A","Dates=H","DateFormat=P","Fill=—","Direction=H","UseDPDF=Y")</f>
        <v>8867</v>
      </c>
      <c r="AT153" s="15">
        <f>_xll.BDH(C153,"EBITDA","FY 2022","FY 2022","Currency=USD","Period=FY","BEST_FPERIOD_OVERRIDE=FY","FILING_STATUS=MR","SCALING_FORMAT=MLN","FA_ADJUSTED=Adjusted","Sort=A","Dates=H","DateFormat=P","Fill=—","Direction=H","UseDPDF=Y")</f>
        <v>7034</v>
      </c>
      <c r="AU153" s="15" t="e">
        <f ca="1">+_xll.BDP($C153,AU$15,"BEST_FPERIOD_OVERRIDE="&amp;AU$16)</f>
        <v>#NAME?</v>
      </c>
      <c r="AV153" s="15" t="e">
        <f ca="1">+_xll.BDP($C153,AV$15,"BEST_FPERIOD_OVERRIDE="&amp;AV$16)</f>
        <v>#NAME?</v>
      </c>
      <c r="AW153" s="15" t="e">
        <f ca="1">+_xll.BDP($C153,AW$15,"BEST_FPERIOD_OVERRIDE="&amp;AW$16)</f>
        <v>#NAME?</v>
      </c>
      <c r="AX153" s="15" t="e">
        <f ca="1">+_xll.BDP($C153,AX$15,"BEST_FPERIOD_OVERRIDE="&amp;AX$16)</f>
        <v>#NAME?</v>
      </c>
      <c r="AZ153" s="25">
        <f t="shared" si="378"/>
        <v>-1.4224453509047219E-2</v>
      </c>
      <c r="BA153" s="25">
        <f t="shared" si="379"/>
        <v>-5.9204244031830222E-2</v>
      </c>
      <c r="BB153" s="25">
        <f t="shared" si="380"/>
        <v>-0.20672155182136009</v>
      </c>
      <c r="BC153" s="25" t="e">
        <f t="shared" ca="1" si="381"/>
        <v>#NAME?</v>
      </c>
      <c r="BD153" s="25" t="e">
        <f t="shared" ca="1" si="382"/>
        <v>#NAME?</v>
      </c>
      <c r="BE153" s="25" t="e">
        <f t="shared" ca="1" si="383"/>
        <v>#NAME?</v>
      </c>
      <c r="BF153" s="25" t="e">
        <f t="shared" ca="1" si="430"/>
        <v>#NAME?</v>
      </c>
      <c r="BG153" s="25" t="e">
        <f t="shared" ca="1" si="384"/>
        <v>#NAME?</v>
      </c>
      <c r="BH153" s="25">
        <f t="shared" si="385"/>
        <v>0.14459831615794627</v>
      </c>
      <c r="BJ153" s="25">
        <f t="shared" si="419"/>
        <v>0.44556808649454749</v>
      </c>
      <c r="BK153" s="25">
        <f t="shared" si="420"/>
        <v>0.45505021243723448</v>
      </c>
      <c r="BL153" s="25">
        <f t="shared" si="421"/>
        <v>0.45039874028546756</v>
      </c>
      <c r="BM153" s="25">
        <f t="shared" si="422"/>
        <v>0.40244879276805129</v>
      </c>
      <c r="BN153" s="25" t="e">
        <f t="shared" ca="1" si="423"/>
        <v>#NAME?</v>
      </c>
      <c r="BO153" s="25" t="e">
        <f t="shared" ca="1" si="424"/>
        <v>#NAME?</v>
      </c>
      <c r="BP153" s="25" t="e">
        <f t="shared" ca="1" si="424"/>
        <v>#NAME?</v>
      </c>
      <c r="BQ153" s="25" t="e">
        <f t="shared" ca="1" si="425"/>
        <v>#NAME?</v>
      </c>
      <c r="BR153" s="15">
        <f>_xll.BDH(C153,"EARN_FOR_COMMON","FY 2009","FY 2009","Currency=USD","Period=FY","BEST_FPERIOD_OVERRIDE=FY","FILING_STATUS=MR","SCALING_FORMAT=MLN","FA_ADJUSTED=Adjusted","Sort=A","Dates=H","DateFormat=P","Fill=—","Direction=H","UseDPDF=Y")</f>
        <v>703.68150000000003</v>
      </c>
      <c r="BS153" s="15">
        <f>_xll.BDH(C153,"EARN_FOR_COMMON","FY 2019","FY 2019","Currency=USD","Period=FY","BEST_FPERIOD_OVERRIDE=FY","FILING_STATUS=MR","SCALING_FORMAT=MLN","FA_ADJUSTED=Adjusted","Sort=A","Dates=H","DateFormat=P","Fill=—","Direction=H","UseDPDF=Y")</f>
        <v>1409</v>
      </c>
      <c r="BT153" s="15">
        <f>_xll.BDH(C153,"EARN_FOR_COMMON","FY 2020","FY 2020","Currency=USD","Period=FY","BEST_FPERIOD_OVERRIDE=FY","FILING_STATUS=MR","SCALING_FORMAT=MLN","FA_ADJUSTED=Adjusted","Sort=A","Dates=H","DateFormat=P","Fill=—","Direction=H","UseDPDF=Y")</f>
        <v>1760</v>
      </c>
      <c r="BU153" s="15">
        <f>_xll.BDH(C153,"EARN_FOR_COMMON","FY 2021","FY 2021","Currency=USD","Period=FY","BEST_FPERIOD_OVERRIDE=FY","FILING_STATUS=MR","SCALING_FORMAT=MLN","FA_ADJUSTED=Adjusted","Sort=A","Dates=H","DateFormat=P","Fill=—","Direction=H","UseDPDF=Y")</f>
        <v>2068.23</v>
      </c>
      <c r="BV153" s="15">
        <f>_xll.BDH(C153,"EARN_FOR_COMMON","FY 2022","FY 2022","Currency=USD","Period=FY","BEST_FPERIOD_OVERRIDE=FY","FILING_STATUS=MR","SCALING_FORMAT=MLN","FA_ADJUSTED=Adjusted","Sort=A","Dates=H","DateFormat=P","Fill=—","Direction=H","UseDPDF=Y")</f>
        <v>1714.89</v>
      </c>
      <c r="BW153" s="15" t="e">
        <f ca="1">+_xll.BDP($C153,BW$15,"BEST_FPERIOD_OVERRIDE="&amp;BW$16)</f>
        <v>#NAME?</v>
      </c>
      <c r="BX153" s="15" t="e">
        <f ca="1">+_xll.BDP($C153,BX$15,"BEST_FPERIOD_OVERRIDE="&amp;BX$16)</f>
        <v>#NAME?</v>
      </c>
      <c r="BY153" s="15" t="e">
        <f ca="1">+_xll.BDP($C153,BY$15,"BEST_FPERIOD_OVERRIDE="&amp;BY$16)</f>
        <v>#NAME?</v>
      </c>
      <c r="BZ153" s="15" t="e">
        <f ca="1">+_xll.BDP($C153,BZ$15,"BEST_FPERIOD_OVERRIDE="&amp;BZ$16)</f>
        <v>#NAME?</v>
      </c>
      <c r="CB153" s="25">
        <f t="shared" si="386"/>
        <v>0.24911284599006378</v>
      </c>
      <c r="CC153" s="25">
        <f t="shared" si="387"/>
        <v>0.17513068181818192</v>
      </c>
      <c r="CD153" s="25">
        <f t="shared" si="388"/>
        <v>-0.17084173423652105</v>
      </c>
      <c r="CE153" s="25" t="e">
        <f t="shared" ca="1" si="389"/>
        <v>#NAME?</v>
      </c>
      <c r="CF153" s="25" t="e">
        <f t="shared" ca="1" si="390"/>
        <v>#NAME?</v>
      </c>
      <c r="CG153" s="25" t="e">
        <f t="shared" ca="1" si="391"/>
        <v>#NAME?</v>
      </c>
      <c r="CH153" s="25" t="e">
        <f t="shared" ca="1" si="431"/>
        <v>#NAME?</v>
      </c>
      <c r="CI153" s="25" t="e">
        <f t="shared" ca="1" si="392"/>
        <v>#NAME?</v>
      </c>
      <c r="CJ153" s="25">
        <f t="shared" si="393"/>
        <v>7.1898062620796566E-2</v>
      </c>
      <c r="CM153" s="25">
        <f t="shared" si="432"/>
        <v>6.566315593251934E-2</v>
      </c>
      <c r="CN153" s="25">
        <f t="shared" si="433"/>
        <v>8.4974893781382774E-2</v>
      </c>
      <c r="CO153" s="25">
        <f t="shared" si="434"/>
        <v>0.10505562046020217</v>
      </c>
      <c r="CP153" s="25">
        <f t="shared" si="435"/>
        <v>9.811706144867835E-2</v>
      </c>
      <c r="CQ153" s="25" t="e">
        <f t="shared" ca="1" si="436"/>
        <v>#NAME?</v>
      </c>
      <c r="CR153" s="25" t="e">
        <f t="shared" ca="1" si="437"/>
        <v>#NAME?</v>
      </c>
      <c r="CS153" s="25" t="e">
        <f t="shared" ca="1" si="438"/>
        <v>#NAME?</v>
      </c>
      <c r="CT153" s="15" t="e">
        <f t="shared" ca="1" si="439"/>
        <v>#NAME?</v>
      </c>
      <c r="CU153" s="25">
        <f>_xll.BDH($C153,"RETURN_ON_INV_CAPITAL","FY 2019","FY 2019","Currency=USD","Period=FY","BEST_FPERIOD_OVERRIDE=FY","FILING_STATUS=MR","FA_ADJUSTED=GAAP","Sort=A","Dates=H","DateFormat=P","Fill=—","Direction=H","UseDPDF=Y")/100</f>
        <v>-7.1276999999999993E-2</v>
      </c>
      <c r="CV153" s="25">
        <f>_xll.BDH($C153,"RETURN_ON_INV_CAPITAL","FY 2020","FY 2020","Currency=USD","Period=FY","BEST_FPERIOD_OVERRIDE=FY","FILING_STATUS=MR","FA_ADJUSTED=GAAP","Sort=A","Dates=H","DateFormat=P","Fill=—","Direction=H","UseDPDF=Y")/100</f>
        <v>1.8609999999999998E-3</v>
      </c>
      <c r="CW153" s="25">
        <f>_xll.BDH($C153,"RETURN_ON_INV_CAPITAL","FY 2021","FY 2021","Currency=USD","Period=FY","BEST_FPERIOD_OVERRIDE=FY","FILING_STATUS=MR","FA_ADJUSTED=GAAP","Sort=A","Dates=H","DateFormat=P","Fill=—","Direction=H","UseDPDF=Y")/100</f>
        <v>8.6134000000000002E-2</v>
      </c>
      <c r="CX153" s="25">
        <f>_xll.BDH(C153,"RETURN_COM_EQY","FY 2022","FY 2022","Currency=USD","Period=FY","BEST_FPERIOD_OVERRIDE=FY","FILING_STATUS=MR","FA_ADJUSTED=GAAP","Sort=A","Dates=H","DateFormat=P","Fill=—","Direction=H","UseDPDF=Y")/100</f>
        <v>-0.13897700000000002</v>
      </c>
      <c r="CZ153" s="15">
        <f>_xll.BDH($C153,"RETURN_COM_EQY","FY 2019","FY 2019","Currency=USD","Period=FY","BEST_FPERIOD_OVERRIDE=FY","FILING_STATUS=MR","FA_ADJUSTED=GAAP","Sort=A","Dates=H","DateFormat=P","Fill=—","Direction=H","UseDPDF=Y")/100</f>
        <v>-0.31647500000000001</v>
      </c>
      <c r="DA153" s="15">
        <f>_xll.BDH($C153,"RETURN_COM_EQY","FY 2020","FY 2020","Currency=USD","Period=FY","BEST_FPERIOD_OVERRIDE=FY","FILING_STATUS=MR","FA_ADJUSTED=GAAP","Sort=A","Dates=H","DateFormat=P","Fill=—","Direction=H","UseDPDF=Y")/100</f>
        <v>-0.100032</v>
      </c>
      <c r="DB153" s="15">
        <f>_xll.BDH($C153,"RETURN_COM_EQY","FY 2021","FY 2021","Currency=USD","Period=FY","BEST_FPERIOD_OVERRIDE=FY","FILING_STATUS=MR","FA_ADJUSTED=GAAP","Sort=A","Dates=H","DateFormat=P","Fill=—","Direction=H","UseDPDF=Y")/100</f>
        <v>0.17676700000000001</v>
      </c>
      <c r="DC153" s="25">
        <f>_xll.BDH(C153,"RETURN_COM_EQY","FY 2022","FY 2022","Currency=USD","Period=FY","BEST_FPERIOD_OVERRIDE=FY","FILING_STATUS=MR","FA_ADJUSTED=GAAP","Sort=A","Dates=H","DateFormat=P","Fill=—","Direction=H","UseDPDF=Y")</f>
        <v>-13.8977</v>
      </c>
      <c r="DD153" s="15" t="e">
        <f ca="1">(_xll.BDP(C153,"BEST_ROE","best_fperiod_override=23Y"))/100</f>
        <v>#NAME?</v>
      </c>
      <c r="DF153" s="25" t="e">
        <f ca="1">(_xll.BDP($C153,"BEST_DIV_YLD","best_fperiod_override=19Y"))/100</f>
        <v>#NAME?</v>
      </c>
      <c r="DG153" s="25" t="e">
        <f ca="1">(_xll.BDP($C153,"BEST_DIV_YLD","best_fperiod_override=20Y"))/100</f>
        <v>#NAME?</v>
      </c>
      <c r="DH153" s="25" t="e">
        <f ca="1">(_xll.BDP($C153,"BEST_DIV_YLD","best_fperiod_override=21Y"))/100</f>
        <v>#NAME?</v>
      </c>
      <c r="DI153" s="25" t="e">
        <f ca="1">(_xll.BDP($C153,"BEST_DIV_YLD","best_fperiod_override=22Y"))/100</f>
        <v>#NAME?</v>
      </c>
      <c r="DJ153" s="25" t="e">
        <f ca="1">(_xll.BDP($C153,"BEST_DIV_YLD","best_fperiod_override=23Y"))/100</f>
        <v>#NAME?</v>
      </c>
      <c r="DL153" s="48" t="e" cm="1">
        <f t="array" aca="1" ref="DL153" ca="1">_xll.BDP($C153,$DL$12)/1000</f>
        <v>#NAME?</v>
      </c>
      <c r="DM153" s="48" t="e" cm="1">
        <f t="array" aca="1" ref="DM153" ca="1">_xll.BDP($C153,$DL$13)*1000</f>
        <v>#NAME?</v>
      </c>
      <c r="DN153" s="48" t="e">
        <f t="shared" ca="1" si="394"/>
        <v>#NAME?</v>
      </c>
      <c r="DO153" s="48" t="e" cm="1">
        <f t="array" aca="1" ref="DO153" ca="1">_xll.BDP($C153,$DL$15)*1000</f>
        <v>#NAME?</v>
      </c>
      <c r="DQ153" s="15" t="e" cm="1">
        <f t="array" aca="1" ref="DQ153" ca="1">_xll.BDP(C153,"WACC")</f>
        <v>#NAME?</v>
      </c>
      <c r="DR153" s="15" t="e" cm="1">
        <f t="array" aca="1" ref="DR153" ca="1">_xll.BDP(C153,"WACC_COST_EQUITY")</f>
        <v>#NAME?</v>
      </c>
      <c r="DS153" s="15" t="e" cm="1">
        <f t="array" aca="1" ref="DS153" ca="1">_xll.BDP(C153,"WACC_COST_EQUITY")</f>
        <v>#NAME?</v>
      </c>
      <c r="DU153" s="15" t="e" cm="1">
        <f t="array" aca="1" ref="DU153" ca="1">_xll.BDP(C153,"BEST_PE_RATIO")</f>
        <v>#NAME?</v>
      </c>
      <c r="DV153" s="15" t="e" cm="1">
        <f t="array" aca="1" ref="DV153" ca="1">_xll.BDP(C153,"FIVE_YR_AVG_PRICE_EARNINGS")</f>
        <v>#NAME?</v>
      </c>
      <c r="DW153" s="15" t="e" cm="1">
        <f t="array" aca="1" ref="DW153" ca="1">_xll.BDP(C153,"10_YEAR_MOVING_AVERAGE_PE")</f>
        <v>#NAME?</v>
      </c>
      <c r="DY153" s="15" t="e" cm="1">
        <f t="array" aca="1" ref="DY153" ca="1">_xll.BDP(C153,"BEST_CUR_EV_TO_EBITDA")</f>
        <v>#NAME?</v>
      </c>
      <c r="DZ153" s="15" t="e" cm="1">
        <f t="array" aca="1" ref="DZ153" ca="1">_xll.BDP(C153,"FIVE_YEAR_AVG_EV_TO_T12_EBITDA")</f>
        <v>#NAME?</v>
      </c>
      <c r="EB153" s="15" t="e" cm="1">
        <f t="array" aca="1" ref="EB153" ca="1">_xll.BDP(C153,"BEST_PX_BPS_RATIO")</f>
        <v>#NAME?</v>
      </c>
      <c r="EC153" s="15" t="e" cm="1">
        <f t="array" aca="1" ref="EC153" ca="1">_xll.BDP(C153,"FIVE_YEAR_AVG_PRICE_BOOK")</f>
        <v>#NAME?</v>
      </c>
      <c r="ED153" s="15" t="e" cm="1">
        <f t="array" aca="1" ref="ED153" ca="1">_xll.BDP(C153,"EV_TO_T12M_SALES")</f>
        <v>#NAME?</v>
      </c>
      <c r="EE153" s="15" t="e" cm="1">
        <f t="array" aca="1" ref="EE153" ca="1">_xll.BDP(C153,"AVERAGE_EV_TO_T12M_SALES")</f>
        <v>#NAME?</v>
      </c>
      <c r="EF153" s="15" t="e">
        <f ca="1">_xll.BDP(C153,"BEST_CURRENT_EV_BEST_SALES","best_fperiod_override=23Y")</f>
        <v>#NAME?</v>
      </c>
      <c r="EH153" s="15" t="e" cm="1">
        <f t="array" aca="1" ref="EH153" ca="1">_xll.BDP(C153,"CF_FREE_CASH_FLOW")</f>
        <v>#NAME?</v>
      </c>
      <c r="EI153" s="15" t="e" cm="1">
        <f t="array" aca="1" ref="EI153" ca="1">_xll.BDP(C153,"FREE_CASH_FLOW_YIELD")/100</f>
        <v>#NAME?</v>
      </c>
      <c r="EJ153" s="15" t="e" cm="1">
        <f t="array" aca="1" ref="EJ153" ca="1">_xll.BDP(C153,"TRAIL_12M_FREE_CASH_FLOW_PER_SH")</f>
        <v>#NAME?</v>
      </c>
      <c r="EL153" s="15" t="e" cm="1">
        <f t="array" aca="1" ref="EL153" ca="1">_xll.BDP(C153,"CF_CASH_FROM_OPER")</f>
        <v>#NAME?</v>
      </c>
      <c r="EM153" s="15" t="e" cm="1">
        <f t="array" aca="1" ref="EM153" ca="1">_xll.BDP(C153,"CF_CASH_FROM_INV_ACT")</f>
        <v>#NAME?</v>
      </c>
      <c r="EN153" s="15" t="e" cm="1">
        <f t="array" aca="1" ref="EN153" ca="1">_xll.BDP(C153,"CF_CASH_FROM_FNC_ACT")</f>
        <v>#NAME?</v>
      </c>
      <c r="EP153" s="15" t="e" cm="1">
        <f t="array" aca="1" ref="EP153" ca="1">_xll.BDP(C153,"TOT_ANALYST_REC")</f>
        <v>#NAME?</v>
      </c>
      <c r="EQ153" s="15" t="e" cm="1">
        <f t="array" aca="1" ref="EQ153" ca="1">_xll.BDP(C153,"TOT_BUY_REC")</f>
        <v>#NAME?</v>
      </c>
      <c r="ER153" s="15" t="e" cm="1">
        <f t="array" aca="1" ref="ER153" ca="1">_xll.BDP(C153,"TOT_HOLD_REC")</f>
        <v>#NAME?</v>
      </c>
      <c r="ES153" s="15" t="e" cm="1">
        <f t="array" aca="1" ref="ES153" ca="1">_xll.BDP(C153,"TOT_SELL_REC")</f>
        <v>#NAME?</v>
      </c>
      <c r="ET153" s="15" t="e" cm="1">
        <f t="array" aca="1" ref="ET153" ca="1">_xll.BDP(C153,"EQY_REC_CONS")</f>
        <v>#NAME?</v>
      </c>
      <c r="EV153" s="15" t="e" cm="1">
        <f t="array" aca="1" ref="EV153" ca="1">_xll.BDP(C153,"BEST_TARGET_HI")</f>
        <v>#NAME?</v>
      </c>
      <c r="EW153" s="15" t="e" cm="1">
        <f t="array" aca="1" ref="EW153" ca="1">_xll.BDP(C153,"BEST_TARGET_LO")</f>
        <v>#NAME?</v>
      </c>
      <c r="EX153" s="15" t="e" cm="1">
        <f t="array" aca="1" ref="EX153" ca="1">_xll.BDP(C153,"BEST_TARGET_MEDIAN")</f>
        <v>#NAME?</v>
      </c>
      <c r="EZ153" s="15" t="e" cm="1">
        <f t="array" aca="1" ref="EZ153" ca="1">_xll.BDP(C153,"BEST_TARGET_1WK_CHG")</f>
        <v>#NAME?</v>
      </c>
      <c r="FA153" s="15" t="e" cm="1">
        <f t="array" aca="1" ref="FA153" ca="1">_xll.BDP(C153,"BEST_TARGET_4WK_CHG")</f>
        <v>#NAME?</v>
      </c>
      <c r="FB153" s="15" t="e" cm="1">
        <f t="array" aca="1" ref="FB153" ca="1">_xll.BDP(C153,"BEST_TARGET_3MO_CHG")</f>
        <v>#NAME?</v>
      </c>
      <c r="FC153" s="15" t="e" cm="1">
        <f t="array" aca="1" ref="FC153" ca="1">_xll.BDP(C153,"BEST_TARGET_6MO_CHG")</f>
        <v>#NAME?</v>
      </c>
      <c r="FE153" s="15" t="e" cm="1">
        <f t="array" aca="1" ref="FE153" ca="1">_xll.BDP(C153,"ANNOUNCEMENT_DT")</f>
        <v>#NAME?</v>
      </c>
      <c r="FF153" s="15" t="e" cm="1">
        <f t="array" aca="1" ref="FF153" ca="1">_xll.BDP(C153,"EXPECTED_REPORT_DT")</f>
        <v>#NAME?</v>
      </c>
      <c r="FG153" s="15" t="e" cm="1">
        <f t="array" aca="1" ref="FG153" ca="1">_xll.BDP(C153,"EARNINGS_RELATED_IMPLIED_MOVE")</f>
        <v>#NAME?</v>
      </c>
      <c r="FI153" s="15" t="e" cm="1">
        <f t="array" aca="1" ref="FI153" ca="1">_xll.BDP(C153,"SALES_SURPRISE_LAST_QTR")</f>
        <v>#NAME?</v>
      </c>
      <c r="FJ153" s="15" t="e" cm="1">
        <f t="array" aca="1" ref="FJ153" ca="1">_xll.BDP(C153,"EPS_SURPRISE_LAST_QTR")</f>
        <v>#NAME?</v>
      </c>
      <c r="FL153" s="15" t="e">
        <f ca="1">(_xll.BDP(C153,"VOLUME_AVG_5D"))/1000</f>
        <v>#NAME?</v>
      </c>
      <c r="FM153" s="15" t="e">
        <f ca="1">(_xll.BDP(C153,"VOLUME_AVG_3M"))/1000</f>
        <v>#NAME?</v>
      </c>
      <c r="FN153" s="15" t="e">
        <f ca="1">(_xll.BDP(C153,"VOLUME_AVG_6M"))/1000</f>
        <v>#NAME?</v>
      </c>
      <c r="FP153" s="15" t="e" cm="1">
        <f t="array" aca="1" ref="FP153" ca="1">_xll.BDP(C153,"CIE_DES")</f>
        <v>#NAME?</v>
      </c>
      <c r="FQ153" s="15" t="s">
        <v>978</v>
      </c>
      <c r="FS153" s="15" t="e" cm="1">
        <f t="array" aca="1" ref="FS153" ca="1">_xll.BDP(C153,"HIGH_52WEEK")</f>
        <v>#NAME?</v>
      </c>
      <c r="FT153" s="15" t="e" cm="1">
        <f t="array" aca="1" ref="FT153" ca="1">_xll.BDP(C153,"LOW_52WEEK")</f>
        <v>#NAME?</v>
      </c>
      <c r="FV153" s="15" t="e" cm="1">
        <f t="array" aca="1" ref="FV153" ca="1">_xll.BDP(C153,"CHG_PCT_WTD")</f>
        <v>#NAME?</v>
      </c>
      <c r="FW153" s="15" t="e" cm="1">
        <f t="array" aca="1" ref="FW153" ca="1">_xll.BDP(C153,"CHG_PCT_MTD")</f>
        <v>#NAME?</v>
      </c>
      <c r="FX153" s="15" t="e" cm="1">
        <f t="array" aca="1" ref="FX153" ca="1">_xll.BDP(C153,"CHG_PCT_YTD")</f>
        <v>#NAME?</v>
      </c>
      <c r="FY153" s="15" t="e" cm="1">
        <f t="array" aca="1" ref="FY153" ca="1">_xll.BDP(C153,"CHG_PCT_1YR")</f>
        <v>#NAME?</v>
      </c>
      <c r="GA153" s="15" t="e">
        <f ca="1">_xll.BDP($C153,"BEST_NET_DEBT","best_fperiod_override=19Y")</f>
        <v>#NAME?</v>
      </c>
      <c r="GB153" s="15" t="e">
        <f ca="1">_xll.BDP($C153,"BEST_NET_DEBT","best_fperiod_override=20Y")</f>
        <v>#NAME?</v>
      </c>
      <c r="GC153" s="15" t="e">
        <f ca="1">_xll.BDP($C153,"BEST_NET_DEBT","best_fperiod_override=21Y")</f>
        <v>#NAME?</v>
      </c>
      <c r="GD153" s="15" t="e">
        <f ca="1">_xll.BDP($C153,"BEST_NET_DEBT","best_fperiod_override=22Y")</f>
        <v>#NAME?</v>
      </c>
      <c r="GE153" s="15" t="e">
        <f ca="1">_xll.BDP($C153,"BEST_NET_DEBT","best_fperiod_override=23Y")</f>
        <v>#NAME?</v>
      </c>
      <c r="GG153" s="15" t="e">
        <f t="shared" ca="1" si="395"/>
        <v>#NAME?</v>
      </c>
      <c r="GH153" s="15" t="e">
        <f t="shared" ca="1" si="396"/>
        <v>#NAME?</v>
      </c>
      <c r="GI153" s="15" t="e">
        <f t="shared" ca="1" si="397"/>
        <v>#NAME?</v>
      </c>
      <c r="GJ153" s="15" t="e">
        <f t="shared" ca="1" si="398"/>
        <v>#NAME?</v>
      </c>
      <c r="GK153" s="15" t="e">
        <f t="shared" ca="1" si="399"/>
        <v>#NAME?</v>
      </c>
      <c r="GM153" s="15" t="e" cm="1">
        <f t="array" aca="1" ref="GM153" ca="1">_xll.BDP(C153,"NET_DEBT_TO_EBITDA")</f>
        <v>#NAME?</v>
      </c>
      <c r="GN153" s="15" t="e" cm="1">
        <f t="array" aca="1" ref="GN153" ca="1">_xll.BDP(C153,"EBIT_TO_INT_EXP")</f>
        <v>#NAME?</v>
      </c>
      <c r="GO153" s="15" t="e" cm="1">
        <f t="array" aca="1" ref="GO153" ca="1">_xll.BDP(C153,"TOT_DEBT_TO_TOT_EQY")</f>
        <v>#NAME?</v>
      </c>
      <c r="GP153" s="15" t="e" cm="1">
        <f t="array" aca="1" ref="GP153" ca="1">_xll.BDP(C153,"TOT_DEBT_TO_TOT_ASSET")</f>
        <v>#NAME?</v>
      </c>
      <c r="GQ153" s="15" t="e" cm="1">
        <f t="array" aca="1" ref="GQ153" ca="1">_xll.BDP(C153,"ALTMAN_Z_SCORE")</f>
        <v>#NAME?</v>
      </c>
      <c r="GR153" s="15" t="e" cm="1">
        <f t="array" aca="1" ref="GR153" ca="1">_xll.BDP(C153,"CASH_%_CURRENT_MARKET_CAP")</f>
        <v>#NAME?</v>
      </c>
      <c r="GS153" s="15" t="e" cm="1">
        <f t="array" aca="1" ref="GS153" ca="1">_xll.BDP(C153,"CASH_TO_TOT_ASSET")</f>
        <v>#NAME?</v>
      </c>
      <c r="GU153" s="15" t="e" cm="1">
        <f t="array" aca="1" ref="GU153" ca="1">_xll.BDP(C153,"BOARD_SIZE")</f>
        <v>#NAME?</v>
      </c>
      <c r="GV153" s="15" t="e" cm="1">
        <f t="array" aca="1" ref="GV153" ca="1">_xll.BDP(C153,"PCT_INDEPENDENT_DIRECTORS")</f>
        <v>#NAME?</v>
      </c>
      <c r="GW153" s="15" t="e" cm="1">
        <f t="array" aca="1" ref="GW153" ca="1">_xll.BDP(C153,"BOARD_MEETING_ATTENDANCE_PCT")</f>
        <v>#NAME?</v>
      </c>
      <c r="GX153" s="15" t="e" cm="1">
        <f t="array" aca="1" ref="GX153" ca="1">_xll.BDP(C153,"BOARD_MEETINGS_PER_YR")</f>
        <v>#NAME?</v>
      </c>
      <c r="GY153" s="15" t="e" cm="1">
        <f t="array" aca="1" ref="GY153" ca="1">_xll.BDP(C153,"NUMBER_OF_WOMEN_ON_BOARD")</f>
        <v>#NAME?</v>
      </c>
      <c r="GZ153" s="15" t="e" cm="1">
        <f t="array" aca="1" ref="GZ153" ca="1">_xll.BDP(C153,"BOARD_AVERAGE_TENURE")</f>
        <v>#NAME?</v>
      </c>
      <c r="HA153" s="15" t="e" cm="1">
        <f t="array" aca="1" ref="HA153" ca="1">_xll.BDP(C153,"BOARD_AVERAGE_AGE")</f>
        <v>#NAME?</v>
      </c>
      <c r="HC153" s="15" t="e" cm="1">
        <f t="array" aca="1" ref="HC153" ca="1">_xll.BDP(C153,"TOT_COMP_AW_TO_CEO_&amp;_EQUIV")</f>
        <v>#NAME?</v>
      </c>
      <c r="HD153" s="15" t="e" cm="1">
        <f t="array" aca="1" ref="HD153" ca="1">_xll.BDP(C153,"TOT_COMPENSATION_AW_TO_EXECS")</f>
        <v>#NAME?</v>
      </c>
      <c r="HE153" s="15" t="e" cm="1">
        <f t="array" aca="1" ref="HE153" ca="1">_xll.BDP(C153,"CF_STOCK_BASED_COMPENSATION")</f>
        <v>#NAME?</v>
      </c>
      <c r="HF153" s="15" t="e" cm="1">
        <f t="array" aca="1" ref="HF153" ca="1">_xll.BDP(C153,"AVERAGE_BOD_TOTAL_COMPENSATION")</f>
        <v>#NAME?</v>
      </c>
      <c r="HH153" s="15" t="e" cm="1">
        <f t="array" aca="1" ref="HH153" ca="1">_xll.BDP(C153,"ISS_QUALITYSCORE")</f>
        <v>#NAME?</v>
      </c>
      <c r="HK153" s="15" t="e" cm="1">
        <f t="array" aca="1" ref="HK153" ca="1">_xll.BDP(C153,"EQY_SH_OUT")</f>
        <v>#NAME?</v>
      </c>
      <c r="HL153" s="15" t="e">
        <f t="shared" ca="1" si="400"/>
        <v>#NAME?</v>
      </c>
      <c r="HN153" s="15">
        <v>8.5</v>
      </c>
      <c r="HO153" s="15">
        <v>2</v>
      </c>
      <c r="HP153" s="39" t="e">
        <f t="shared" ca="1" si="401"/>
        <v>#NAME?</v>
      </c>
      <c r="HQ153" s="15" t="e">
        <f t="shared" ca="1" si="402"/>
        <v>#NAME?</v>
      </c>
      <c r="HS153" s="15" t="e">
        <f t="shared" ca="1" si="426"/>
        <v>#NAME?</v>
      </c>
      <c r="HU153" s="15" t="e">
        <f t="shared" ca="1" si="403"/>
        <v>#NAME?</v>
      </c>
      <c r="HW153" s="15" t="e">
        <f t="shared" ca="1" si="427"/>
        <v>#NAME?</v>
      </c>
      <c r="HY153" s="39" t="e">
        <f t="shared" ca="1" si="404"/>
        <v>#NAME?</v>
      </c>
      <c r="IA153" s="15" t="e">
        <f t="shared" ca="1" si="428"/>
        <v>#NAME?</v>
      </c>
      <c r="IB153" s="15" t="e">
        <f t="shared" ca="1" si="405"/>
        <v>#NAME?</v>
      </c>
      <c r="IC153" s="15" t="e">
        <f t="shared" ca="1" si="406"/>
        <v>#NAME?</v>
      </c>
      <c r="ID153" s="15" t="e">
        <f t="shared" ca="1" si="407"/>
        <v>#NAME?</v>
      </c>
      <c r="IE153" s="39" t="e">
        <f t="shared" ca="1" si="408"/>
        <v>#NAME?</v>
      </c>
      <c r="IF153" s="39">
        <f t="shared" si="409"/>
        <v>7.1898062620796566</v>
      </c>
      <c r="IG153" s="39" t="e">
        <f t="shared" ca="1" si="410"/>
        <v>#NAME?</v>
      </c>
      <c r="II153" s="15">
        <f t="shared" si="440"/>
        <v>134</v>
      </c>
    </row>
    <row r="154" spans="1:243">
      <c r="A154" s="15">
        <f t="shared" si="441"/>
        <v>134</v>
      </c>
      <c r="B154" s="15" t="s">
        <v>272</v>
      </c>
      <c r="C154" s="15" t="s">
        <v>617</v>
      </c>
      <c r="D154" s="15" t="s">
        <v>271</v>
      </c>
      <c r="E154" s="15" t="str">
        <f t="shared" si="374"/>
        <v>L1RC34</v>
      </c>
      <c r="F154" s="15">
        <f t="shared" si="375"/>
        <v>134</v>
      </c>
      <c r="G154" s="15" t="str">
        <f t="shared" si="376"/>
        <v>Lam Research Corp</v>
      </c>
      <c r="H154" s="24">
        <v>2.1892000000000001E-3</v>
      </c>
      <c r="I154" s="15" t="e" cm="1">
        <f t="array" aca="1" ref="I154" ca="1">_xll.BDP(C154,"GICS_SECTOR_NAME")</f>
        <v>#NAME?</v>
      </c>
      <c r="J154" s="15" t="e">
        <f t="shared" ca="1" si="377"/>
        <v>#NAME?</v>
      </c>
      <c r="K154" s="46" t="e" cm="1">
        <f t="array" aca="1" ref="K154" ca="1">_xll.BDP(C154,"BEST_PE_RATIO")</f>
        <v>#NAME?</v>
      </c>
      <c r="L154" s="46" t="e" cm="1">
        <f t="array" aca="1" ref="L154" ca="1">_xll.BDP(C154,"px_last")</f>
        <v>#NAME?</v>
      </c>
      <c r="M154" s="15" t="e" cm="1">
        <f t="array" aca="1" ref="M154" ca="1">_xll.BDP(C154,"COUNTRY_FULL_NAME")</f>
        <v>#NAME?</v>
      </c>
      <c r="N154" s="15" t="e" cm="1">
        <f t="array" aca="1" ref="N154" ca="1">_xll.BDP(C154,"px_last")</f>
        <v>#NAME?</v>
      </c>
      <c r="O154" s="15" t="e" cm="1">
        <f t="array" aca="1" ref="O154" ca="1">_xll.BDP(C154,"CRNCY")</f>
        <v>#NAME?</v>
      </c>
      <c r="Q154" s="15" t="e" cm="1">
        <f t="array" aca="1" ref="Q154" ca="1">_xll.BDP(C154,"GICS_SECTOR_NAME")</f>
        <v>#NAME?</v>
      </c>
      <c r="R154" s="15" t="e" cm="1">
        <f t="array" aca="1" ref="R154" ca="1">_xll.BDP(C154,"GICS_INDUSTRY_NAME")</f>
        <v>#NAME?</v>
      </c>
      <c r="S154" s="15" t="e" cm="1">
        <f t="array" aca="1" ref="S154" ca="1">_xll.BDP(C154,"GICS_INDUSTRY_GROUP_NAME")</f>
        <v>#NAME?</v>
      </c>
      <c r="T154" s="15" t="e" cm="1">
        <f t="array" aca="1" ref="T154" ca="1">_xll.BDP(C154,"GICS_SUB_INDUSTRY_NAME")</f>
        <v>#NAME?</v>
      </c>
      <c r="U154" s="15" t="s">
        <v>1521</v>
      </c>
      <c r="V154" s="15">
        <f>_xll.BDH(C154,"SALES_REV_TURN","FY 2009","FY 2009","Currency=USD","Period=FY","BEST_FPERIOD_OVERRIDE=FY","FILING_STATUS=MR","SCALING_FORMAT=MLN","FA_ADJUSTED=Adjusted","Sort=A","Dates=H","DateFormat=P","Fill=—","Direction=H","UseDPDF=Y")</f>
        <v>1115.9459999999999</v>
      </c>
      <c r="W154" s="15">
        <f>_xll.BDH(C154,"SALES_REV_TURN","FY 2019","FY 2019","Currency=USD","Period=FY","BEST_FPERIOD_OVERRIDE=FY","FILING_STATUS=MR","SCALING_FORMAT=MLN","FA_ADJUSTED=Adjusted","Sort=A","Dates=H","DateFormat=P","Fill=—","Direction=H","UseDPDF=Y")</f>
        <v>9653.5589999999993</v>
      </c>
      <c r="X154" s="15">
        <f>_xll.BDH(C154,"SALES_REV_TURN","FY 2020","FY 2020","Currency=USD","Period=FY","BEST_FPERIOD_OVERRIDE=FY","FILING_STATUS=MR","SCALING_FORMAT=MLN","FA_ADJUSTED=Adjusted","Sort=A","Dates=H","DateFormat=P","Fill=—","Direction=H","UseDPDF=Y")</f>
        <v>10044.736000000001</v>
      </c>
      <c r="Y154" s="15">
        <f>_xll.BDH(C154,"SALES_REV_TURN","FY 2021","FY 2021","Currency=USD","Period=FY","BEST_FPERIOD_OVERRIDE=FY","FILING_STATUS=MR","SCALING_FORMAT=MLN","FA_ADJUSTED=Adjusted","Sort=A","Dates=H","DateFormat=P","Fill=—","Direction=H","UseDPDF=Y")</f>
        <v>14626.15</v>
      </c>
      <c r="Z154" s="15">
        <f>_xll.BDH(C154,"SALES_REV_TURN","FY 2022","FY 2022","Currency=USD","Period=FY","BEST_FPERIOD_OVERRIDE=FY","FILING_STATUS=MR","SCALING_FORMAT=MLN","FA_ADJUSTED=Adjusted","Sort=A","Dates=H","DateFormat=P","Fill=—","Direction=H","UseDPDF=Y")</f>
        <v>17227.039000000001</v>
      </c>
      <c r="AA154" s="15" t="e">
        <f ca="1">+_xll.BDP($C154,AA$15,"BEST_FPERIOD_OVERRIDE="&amp;AA$16)</f>
        <v>#NAME?</v>
      </c>
      <c r="AB154" s="15" t="e">
        <f ca="1">+_xll.BDP($C154,AB$15,"BEST_FPERIOD_OVERRIDE="&amp;AB$16)</f>
        <v>#NAME?</v>
      </c>
      <c r="AC154" s="15" t="e">
        <f ca="1">+_xll.BDP($C154,AC$15,"BEST_FPERIOD_OVERRIDE="&amp;AC$16)</f>
        <v>#NAME?</v>
      </c>
      <c r="AD154" s="15" t="e">
        <f ca="1">+_xll.BDP($C154,AD$15,"BEST_FPERIOD_OVERRIDE="&amp;AD$16)</f>
        <v>#NAME?</v>
      </c>
      <c r="AF154" s="25">
        <f t="shared" si="411"/>
        <v>4.0521532007004035E-2</v>
      </c>
      <c r="AG154" s="25">
        <f t="shared" si="412"/>
        <v>0.45610098662622867</v>
      </c>
      <c r="AH154" s="25">
        <f t="shared" si="413"/>
        <v>0.1778245813149737</v>
      </c>
      <c r="AI154" s="25" t="e">
        <f t="shared" ca="1" si="414"/>
        <v>#NAME?</v>
      </c>
      <c r="AJ154" s="25" t="e">
        <f t="shared" ca="1" si="415"/>
        <v>#NAME?</v>
      </c>
      <c r="AK154" s="25" t="e">
        <f t="shared" ca="1" si="416"/>
        <v>#NAME?</v>
      </c>
      <c r="AL154" s="25" t="e">
        <f t="shared" ca="1" si="429"/>
        <v>#NAME?</v>
      </c>
      <c r="AM154" s="25" t="e">
        <f t="shared" ca="1" si="417"/>
        <v>#NAME?</v>
      </c>
      <c r="AN154" s="25">
        <f t="shared" si="418"/>
        <v>0.24080755043421287</v>
      </c>
      <c r="AP154" s="15">
        <f>_xll.BDH(C154,"EBITDA","FY 2009","FY 2009","Currency=USD","Period=FY","BEST_FPERIOD_OVERRIDE=FY","FILING_STATUS=MR","SCALING_FORMAT=MLN","FA_ADJUSTED=Adjusted","Sort=A","Dates=H","DateFormat=P","Fill=—","Direction=H","UseDPDF=Y")</f>
        <v>4.7789999999999999</v>
      </c>
      <c r="AQ154" s="15">
        <f>_xll.BDH(C154,"EBITDA","FY 2019","FY 2019","Currency=USD","Period=FY","BEST_FPERIOD_OVERRIDE=FY","FILING_STATUS=MR","SCALING_FORMAT=MLN","FA_ADJUSTED=Adjusted","Sort=A","Dates=H","DateFormat=P","Fill=—","Direction=H","UseDPDF=Y")</f>
        <v>2792.5309999999999</v>
      </c>
      <c r="AR154" s="15">
        <f>_xll.BDH(C154,"EBITDA","FY 2020","FY 2020","Currency=USD","Period=FY","BEST_FPERIOD_OVERRIDE=FY","FILING_STATUS=MR","SCALING_FORMAT=MLN","FA_ADJUSTED=Adjusted","Sort=A","Dates=H","DateFormat=P","Fill=—","Direction=H","UseDPDF=Y")</f>
        <v>2988.0729999999999</v>
      </c>
      <c r="AS154" s="15">
        <f>_xll.BDH(C154,"EBITDA","FY 2021","FY 2021","Currency=USD","Period=FY","BEST_FPERIOD_OVERRIDE=FY","FILING_STATUS=MR","SCALING_FORMAT=MLN","FA_ADJUSTED=Adjusted","Sort=A","Dates=H","DateFormat=P","Fill=—","Direction=H","UseDPDF=Y")</f>
        <v>4841.5190000000002</v>
      </c>
      <c r="AT154" s="15">
        <f>_xll.BDH(C154,"EBITDA","FY 2022","FY 2022","Currency=USD","Period=FY","BEST_FPERIOD_OVERRIDE=FY","FILING_STATUS=MR","SCALING_FORMAT=MLN","FA_ADJUSTED=Adjusted","Sort=A","Dates=H","DateFormat=P","Fill=—","Direction=H","UseDPDF=Y")</f>
        <v>5749.6360000000004</v>
      </c>
      <c r="AU154" s="15" t="e">
        <f ca="1">+_xll.BDP($C154,AU$15,"BEST_FPERIOD_OVERRIDE="&amp;AU$16)</f>
        <v>#NAME?</v>
      </c>
      <c r="AV154" s="15" t="e">
        <f ca="1">+_xll.BDP($C154,AV$15,"BEST_FPERIOD_OVERRIDE="&amp;AV$16)</f>
        <v>#NAME?</v>
      </c>
      <c r="AW154" s="15" t="e">
        <f ca="1">+_xll.BDP($C154,AW$15,"BEST_FPERIOD_OVERRIDE="&amp;AW$16)</f>
        <v>#NAME?</v>
      </c>
      <c r="AX154" s="15" t="e">
        <f ca="1">+_xll.BDP($C154,AX$15,"BEST_FPERIOD_OVERRIDE="&amp;AX$16)</f>
        <v>#NAME?</v>
      </c>
      <c r="AZ154" s="25">
        <f t="shared" si="378"/>
        <v>7.0023215498771441E-2</v>
      </c>
      <c r="BA154" s="25">
        <f t="shared" si="379"/>
        <v>0.62028136528123667</v>
      </c>
      <c r="BB154" s="25">
        <f t="shared" si="380"/>
        <v>0.18756861224751997</v>
      </c>
      <c r="BC154" s="25" t="e">
        <f t="shared" ca="1" si="381"/>
        <v>#NAME?</v>
      </c>
      <c r="BD154" s="25" t="e">
        <f t="shared" ca="1" si="382"/>
        <v>#NAME?</v>
      </c>
      <c r="BE154" s="25" t="e">
        <f t="shared" ca="1" si="383"/>
        <v>#NAME?</v>
      </c>
      <c r="BF154" s="25" t="e">
        <f t="shared" ca="1" si="430"/>
        <v>#NAME?</v>
      </c>
      <c r="BG154" s="25" t="e">
        <f t="shared" ca="1" si="384"/>
        <v>#NAME?</v>
      </c>
      <c r="BH154" s="25">
        <f t="shared" si="385"/>
        <v>0.89088926924842915</v>
      </c>
      <c r="BJ154" s="25">
        <f t="shared" si="419"/>
        <v>0.28927476384616285</v>
      </c>
      <c r="BK154" s="25">
        <f t="shared" si="420"/>
        <v>0.29747650908893969</v>
      </c>
      <c r="BL154" s="25">
        <f t="shared" si="421"/>
        <v>0.33101800542179594</v>
      </c>
      <c r="BM154" s="25">
        <f t="shared" si="422"/>
        <v>0.33375648595211282</v>
      </c>
      <c r="BN154" s="25" t="e">
        <f t="shared" ca="1" si="423"/>
        <v>#NAME?</v>
      </c>
      <c r="BO154" s="25" t="e">
        <f t="shared" ca="1" si="424"/>
        <v>#NAME?</v>
      </c>
      <c r="BP154" s="25" t="e">
        <f t="shared" ca="1" si="424"/>
        <v>#NAME?</v>
      </c>
      <c r="BQ154" s="25" t="e">
        <f t="shared" ca="1" si="425"/>
        <v>#NAME?</v>
      </c>
      <c r="BR154" s="15">
        <f>_xll.BDH(C154,"EARN_FOR_COMMON","FY 2009","FY 2009","Currency=USD","Period=FY","BEST_FPERIOD_OVERRIDE=FY","FILING_STATUS=MR","SCALING_FORMAT=MLN","FA_ADJUSTED=Adjusted","Sort=A","Dates=H","DateFormat=P","Fill=—","Direction=H","UseDPDF=Y")</f>
        <v>-135.13550000000001</v>
      </c>
      <c r="BS154" s="15">
        <f>_xll.BDH(C154,"EARN_FOR_COMMON","FY 2019","FY 2019","Currency=USD","Period=FY","BEST_FPERIOD_OVERRIDE=FY","FILING_STATUS=MR","SCALING_FORMAT=MLN","FA_ADJUSTED=Adjusted","Sort=A","Dates=H","DateFormat=P","Fill=—","Direction=H","UseDPDF=Y")</f>
        <v>2221.2937000000002</v>
      </c>
      <c r="BT154" s="15">
        <f>_xll.BDH(C154,"EARN_FOR_COMMON","FY 2020","FY 2020","Currency=USD","Period=FY","BEST_FPERIOD_OVERRIDE=FY","FILING_STATUS=MR","SCALING_FORMAT=MLN","FA_ADJUSTED=Adjusted","Sort=A","Dates=H","DateFormat=P","Fill=—","Direction=H","UseDPDF=Y")</f>
        <v>2324.8694999999998</v>
      </c>
      <c r="BU154" s="15">
        <f>_xll.BDH(C154,"EARN_FOR_COMMON","FY 2021","FY 2021","Currency=USD","Period=FY","BEST_FPERIOD_OVERRIDE=FY","FILING_STATUS=MR","SCALING_FORMAT=MLN","FA_ADJUSTED=Adjusted","Sort=A","Dates=H","DateFormat=P","Fill=—","Direction=H","UseDPDF=Y")</f>
        <v>3909.1163999999999</v>
      </c>
      <c r="BV154" s="15">
        <f>_xll.BDH(C154,"EARN_FOR_COMMON","FY 2022","FY 2022","Currency=USD","Period=FY","BEST_FPERIOD_OVERRIDE=FY","FILING_STATUS=MR","SCALING_FORMAT=MLN","FA_ADJUSTED=Adjusted","Sort=A","Dates=H","DateFormat=P","Fill=—","Direction=H","UseDPDF=Y")</f>
        <v>4607.8517000000002</v>
      </c>
      <c r="BW154" s="15" t="e">
        <f ca="1">+_xll.BDP($C154,BW$15,"BEST_FPERIOD_OVERRIDE="&amp;BW$16)</f>
        <v>#NAME?</v>
      </c>
      <c r="BX154" s="15" t="e">
        <f ca="1">+_xll.BDP($C154,BX$15,"BEST_FPERIOD_OVERRIDE="&amp;BX$16)</f>
        <v>#NAME?</v>
      </c>
      <c r="BY154" s="15" t="e">
        <f ca="1">+_xll.BDP($C154,BY$15,"BEST_FPERIOD_OVERRIDE="&amp;BY$16)</f>
        <v>#NAME?</v>
      </c>
      <c r="BZ154" s="15" t="e">
        <f ca="1">+_xll.BDP($C154,BZ$15,"BEST_FPERIOD_OVERRIDE="&amp;BZ$16)</f>
        <v>#NAME?</v>
      </c>
      <c r="CB154" s="25">
        <f t="shared" si="386"/>
        <v>4.6628593058180234E-2</v>
      </c>
      <c r="CC154" s="25">
        <f t="shared" si="387"/>
        <v>0.68143476440290529</v>
      </c>
      <c r="CD154" s="25">
        <f t="shared" si="388"/>
        <v>0.17874507395072725</v>
      </c>
      <c r="CE154" s="25" t="e">
        <f t="shared" ca="1" si="389"/>
        <v>#NAME?</v>
      </c>
      <c r="CF154" s="25" t="e">
        <f t="shared" ca="1" si="390"/>
        <v>#NAME?</v>
      </c>
      <c r="CG154" s="25" t="e">
        <f t="shared" ca="1" si="391"/>
        <v>#NAME?</v>
      </c>
      <c r="CH154" s="25" t="e">
        <f t="shared" ca="1" si="431"/>
        <v>#NAME?</v>
      </c>
      <c r="CI154" s="25" t="e">
        <f t="shared" ca="1" si="392"/>
        <v>#NAME?</v>
      </c>
      <c r="CJ154" s="25" t="e">
        <f t="shared" si="393"/>
        <v>#NUM!</v>
      </c>
      <c r="CM154" s="25">
        <f t="shared" si="432"/>
        <v>0.23010101248669018</v>
      </c>
      <c r="CN154" s="25">
        <f t="shared" si="433"/>
        <v>0.23145152844236022</v>
      </c>
      <c r="CO154" s="25">
        <f t="shared" si="434"/>
        <v>0.2672689942329321</v>
      </c>
      <c r="CP154" s="25">
        <f t="shared" si="435"/>
        <v>0.26747787010872848</v>
      </c>
      <c r="CQ154" s="25" t="e">
        <f t="shared" ca="1" si="436"/>
        <v>#NAME?</v>
      </c>
      <c r="CR154" s="25" t="e">
        <f t="shared" ca="1" si="437"/>
        <v>#NAME?</v>
      </c>
      <c r="CS154" s="25" t="e">
        <f t="shared" ca="1" si="438"/>
        <v>#NAME?</v>
      </c>
      <c r="CT154" s="15" t="e">
        <f t="shared" ca="1" si="439"/>
        <v>#NAME?</v>
      </c>
      <c r="CU154" s="25">
        <f>_xll.BDH($C154,"RETURN_ON_INV_CAPITAL","FY 2019","FY 2019","Currency=USD","Period=FY","BEST_FPERIOD_OVERRIDE=FY","FILING_STATUS=MR","FA_ADJUSTED=GAAP","Sort=A","Dates=H","DateFormat=P","Fill=—","Direction=H","UseDPDF=Y")/100</f>
        <v>0.23924499999999999</v>
      </c>
      <c r="CV154" s="25">
        <f>_xll.BDH($C154,"RETURN_ON_INV_CAPITAL","FY 2020","FY 2020","Currency=USD","Period=FY","BEST_FPERIOD_OVERRIDE=FY","FILING_STATUS=MR","FA_ADJUSTED=GAAP","Sort=A","Dates=H","DateFormat=P","Fill=—","Direction=H","UseDPDF=Y")/100</f>
        <v>0.226382</v>
      </c>
      <c r="CW154" s="25">
        <f>_xll.BDH($C154,"RETURN_ON_INV_CAPITAL","FY 2021","FY 2021","Currency=USD","Period=FY","BEST_FPERIOD_OVERRIDE=FY","FILING_STATUS=MR","FA_ADJUSTED=GAAP","Sort=A","Dates=H","DateFormat=P","Fill=—","Direction=H","UseDPDF=Y")/100</f>
        <v>0.34950600000000004</v>
      </c>
      <c r="CX154" s="25">
        <f>_xll.BDH(C154,"RETURN_COM_EQY","FY 2022","FY 2022","Currency=USD","Period=FY","BEST_FPERIOD_OVERRIDE=FY","FILING_STATUS=MR","FA_ADJUSTED=GAAP","Sort=A","Dates=H","DateFormat=P","Fill=—","Direction=H","UseDPDF=Y")/100</f>
        <v>0.74848899999999996</v>
      </c>
      <c r="CZ154" s="15">
        <f>_xll.BDH($C154,"RETURN_COM_EQY","FY 2019","FY 2019","Currency=USD","Period=FY","BEST_FPERIOD_OVERRIDE=FY","FILING_STATUS=MR","FA_ADJUSTED=GAAP","Sort=A","Dates=H","DateFormat=P","Fill=—","Direction=H","UseDPDF=Y")/100</f>
        <v>0.392177</v>
      </c>
      <c r="DA154" s="15">
        <f>_xll.BDH($C154,"RETURN_COM_EQY","FY 2020","FY 2020","Currency=USD","Period=FY","BEST_FPERIOD_OVERRIDE=FY","FILING_STATUS=MR","FA_ADJUSTED=GAAP","Sort=A","Dates=H","DateFormat=P","Fill=—","Direction=H","UseDPDF=Y")/100</f>
        <v>0.45737800000000001</v>
      </c>
      <c r="DB154" s="15">
        <f>_xll.BDH($C154,"RETURN_COM_EQY","FY 2021","FY 2021","Currency=USD","Period=FY","BEST_FPERIOD_OVERRIDE=FY","FILING_STATUS=MR","FA_ADJUSTED=GAAP","Sort=A","Dates=H","DateFormat=P","Fill=—","Direction=H","UseDPDF=Y")/100</f>
        <v>0.697959</v>
      </c>
      <c r="DC154" s="25">
        <f>_xll.BDH(C154,"RETURN_COM_EQY","FY 2022","FY 2022","Currency=USD","Period=FY","BEST_FPERIOD_OVERRIDE=FY","FILING_STATUS=MR","FA_ADJUSTED=GAAP","Sort=A","Dates=H","DateFormat=P","Fill=—","Direction=H","UseDPDF=Y")</f>
        <v>74.8489</v>
      </c>
      <c r="DD154" s="15" t="e">
        <f ca="1">(_xll.BDP(C154,"BEST_ROE","best_fperiod_override=23Y"))/100</f>
        <v>#NAME?</v>
      </c>
      <c r="DF154" s="25" t="e">
        <f ca="1">(_xll.BDP($C154,"BEST_DIV_YLD","best_fperiod_override=19Y"))/100</f>
        <v>#NAME?</v>
      </c>
      <c r="DG154" s="25" t="e">
        <f ca="1">(_xll.BDP($C154,"BEST_DIV_YLD","best_fperiod_override=20Y"))/100</f>
        <v>#NAME?</v>
      </c>
      <c r="DH154" s="25" t="e">
        <f ca="1">(_xll.BDP($C154,"BEST_DIV_YLD","best_fperiod_override=21Y"))/100</f>
        <v>#NAME?</v>
      </c>
      <c r="DI154" s="25" t="e">
        <f ca="1">(_xll.BDP($C154,"BEST_DIV_YLD","best_fperiod_override=22Y"))/100</f>
        <v>#NAME?</v>
      </c>
      <c r="DJ154" s="25" t="e">
        <f ca="1">(_xll.BDP($C154,"BEST_DIV_YLD","best_fperiod_override=23Y"))/100</f>
        <v>#NAME?</v>
      </c>
      <c r="DL154" s="48" t="e" cm="1">
        <f t="array" aca="1" ref="DL154" ca="1">_xll.BDP($C154,$DL$12)/1000</f>
        <v>#NAME?</v>
      </c>
      <c r="DM154" s="48" t="e" cm="1">
        <f t="array" aca="1" ref="DM154" ca="1">_xll.BDP($C154,$DL$13)*1000</f>
        <v>#NAME?</v>
      </c>
      <c r="DN154" s="48" t="e">
        <f t="shared" ca="1" si="394"/>
        <v>#NAME?</v>
      </c>
      <c r="DO154" s="48" t="e" cm="1">
        <f t="array" aca="1" ref="DO154" ca="1">_xll.BDP($C154,$DL$15)*1000</f>
        <v>#NAME?</v>
      </c>
      <c r="DQ154" s="15" t="e" cm="1">
        <f t="array" aca="1" ref="DQ154" ca="1">_xll.BDP(C154,"WACC")</f>
        <v>#NAME?</v>
      </c>
      <c r="DR154" s="15" t="e" cm="1">
        <f t="array" aca="1" ref="DR154" ca="1">_xll.BDP(C154,"WACC_COST_EQUITY")</f>
        <v>#NAME?</v>
      </c>
      <c r="DS154" s="15" t="e" cm="1">
        <f t="array" aca="1" ref="DS154" ca="1">_xll.BDP(C154,"WACC_COST_EQUITY")</f>
        <v>#NAME?</v>
      </c>
      <c r="DU154" s="15" t="e" cm="1">
        <f t="array" aca="1" ref="DU154" ca="1">_xll.BDP(C154,"BEST_PE_RATIO")</f>
        <v>#NAME?</v>
      </c>
      <c r="DV154" s="15" t="e" cm="1">
        <f t="array" aca="1" ref="DV154" ca="1">_xll.BDP(C154,"FIVE_YR_AVG_PRICE_EARNINGS")</f>
        <v>#NAME?</v>
      </c>
      <c r="DW154" s="15" t="e" cm="1">
        <f t="array" aca="1" ref="DW154" ca="1">_xll.BDP(C154,"10_YEAR_MOVING_AVERAGE_PE")</f>
        <v>#NAME?</v>
      </c>
      <c r="DY154" s="15" t="e" cm="1">
        <f t="array" aca="1" ref="DY154" ca="1">_xll.BDP(C154,"BEST_CUR_EV_TO_EBITDA")</f>
        <v>#NAME?</v>
      </c>
      <c r="DZ154" s="15" t="e" cm="1">
        <f t="array" aca="1" ref="DZ154" ca="1">_xll.BDP(C154,"FIVE_YEAR_AVG_EV_TO_T12_EBITDA")</f>
        <v>#NAME?</v>
      </c>
      <c r="EB154" s="15" t="e" cm="1">
        <f t="array" aca="1" ref="EB154" ca="1">_xll.BDP(C154,"BEST_PX_BPS_RATIO")</f>
        <v>#NAME?</v>
      </c>
      <c r="EC154" s="15" t="e" cm="1">
        <f t="array" aca="1" ref="EC154" ca="1">_xll.BDP(C154,"FIVE_YEAR_AVG_PRICE_BOOK")</f>
        <v>#NAME?</v>
      </c>
      <c r="ED154" s="15" t="e" cm="1">
        <f t="array" aca="1" ref="ED154" ca="1">_xll.BDP(C154,"EV_TO_T12M_SALES")</f>
        <v>#NAME?</v>
      </c>
      <c r="EE154" s="15" t="e" cm="1">
        <f t="array" aca="1" ref="EE154" ca="1">_xll.BDP(C154,"AVERAGE_EV_TO_T12M_SALES")</f>
        <v>#NAME?</v>
      </c>
      <c r="EF154" s="15" t="e">
        <f ca="1">_xll.BDP(C154,"BEST_CURRENT_EV_BEST_SALES","best_fperiod_override=23Y")</f>
        <v>#NAME?</v>
      </c>
      <c r="EH154" s="15" t="e" cm="1">
        <f t="array" aca="1" ref="EH154" ca="1">_xll.BDP(C154,"CF_FREE_CASH_FLOW")</f>
        <v>#NAME?</v>
      </c>
      <c r="EI154" s="15" t="e" cm="1">
        <f t="array" aca="1" ref="EI154" ca="1">_xll.BDP(C154,"FREE_CASH_FLOW_YIELD")/100</f>
        <v>#NAME?</v>
      </c>
      <c r="EJ154" s="15" t="e" cm="1">
        <f t="array" aca="1" ref="EJ154" ca="1">_xll.BDP(C154,"TRAIL_12M_FREE_CASH_FLOW_PER_SH")</f>
        <v>#NAME?</v>
      </c>
      <c r="EL154" s="15" t="e" cm="1">
        <f t="array" aca="1" ref="EL154" ca="1">_xll.BDP(C154,"CF_CASH_FROM_OPER")</f>
        <v>#NAME?</v>
      </c>
      <c r="EM154" s="15" t="e" cm="1">
        <f t="array" aca="1" ref="EM154" ca="1">_xll.BDP(C154,"CF_CASH_FROM_INV_ACT")</f>
        <v>#NAME?</v>
      </c>
      <c r="EN154" s="15" t="e" cm="1">
        <f t="array" aca="1" ref="EN154" ca="1">_xll.BDP(C154,"CF_CASH_FROM_FNC_ACT")</f>
        <v>#NAME?</v>
      </c>
      <c r="EP154" s="15" t="e" cm="1">
        <f t="array" aca="1" ref="EP154" ca="1">_xll.BDP(C154,"TOT_ANALYST_REC")</f>
        <v>#NAME?</v>
      </c>
      <c r="EQ154" s="15" t="e" cm="1">
        <f t="array" aca="1" ref="EQ154" ca="1">_xll.BDP(C154,"TOT_BUY_REC")</f>
        <v>#NAME?</v>
      </c>
      <c r="ER154" s="15" t="e" cm="1">
        <f t="array" aca="1" ref="ER154" ca="1">_xll.BDP(C154,"TOT_HOLD_REC")</f>
        <v>#NAME?</v>
      </c>
      <c r="ES154" s="15" t="e" cm="1">
        <f t="array" aca="1" ref="ES154" ca="1">_xll.BDP(C154,"TOT_SELL_REC")</f>
        <v>#NAME?</v>
      </c>
      <c r="ET154" s="15" t="e" cm="1">
        <f t="array" aca="1" ref="ET154" ca="1">_xll.BDP(C154,"EQY_REC_CONS")</f>
        <v>#NAME?</v>
      </c>
      <c r="EV154" s="15" t="e" cm="1">
        <f t="array" aca="1" ref="EV154" ca="1">_xll.BDP(C154,"BEST_TARGET_HI")</f>
        <v>#NAME?</v>
      </c>
      <c r="EW154" s="15" t="e" cm="1">
        <f t="array" aca="1" ref="EW154" ca="1">_xll.BDP(C154,"BEST_TARGET_LO")</f>
        <v>#NAME?</v>
      </c>
      <c r="EX154" s="15" t="e" cm="1">
        <f t="array" aca="1" ref="EX154" ca="1">_xll.BDP(C154,"BEST_TARGET_MEDIAN")</f>
        <v>#NAME?</v>
      </c>
      <c r="EZ154" s="15" t="e" cm="1">
        <f t="array" aca="1" ref="EZ154" ca="1">_xll.BDP(C154,"BEST_TARGET_1WK_CHG")</f>
        <v>#NAME?</v>
      </c>
      <c r="FA154" s="15" t="e" cm="1">
        <f t="array" aca="1" ref="FA154" ca="1">_xll.BDP(C154,"BEST_TARGET_4WK_CHG")</f>
        <v>#NAME?</v>
      </c>
      <c r="FB154" s="15" t="e" cm="1">
        <f t="array" aca="1" ref="FB154" ca="1">_xll.BDP(C154,"BEST_TARGET_3MO_CHG")</f>
        <v>#NAME?</v>
      </c>
      <c r="FC154" s="15" t="e" cm="1">
        <f t="array" aca="1" ref="FC154" ca="1">_xll.BDP(C154,"BEST_TARGET_6MO_CHG")</f>
        <v>#NAME?</v>
      </c>
      <c r="FE154" s="15" t="e" cm="1">
        <f t="array" aca="1" ref="FE154" ca="1">_xll.BDP(C154,"ANNOUNCEMENT_DT")</f>
        <v>#NAME?</v>
      </c>
      <c r="FF154" s="15" t="e" cm="1">
        <f t="array" aca="1" ref="FF154" ca="1">_xll.BDP(C154,"EXPECTED_REPORT_DT")</f>
        <v>#NAME?</v>
      </c>
      <c r="FG154" s="15" t="e" cm="1">
        <f t="array" aca="1" ref="FG154" ca="1">_xll.BDP(C154,"EARNINGS_RELATED_IMPLIED_MOVE")</f>
        <v>#NAME?</v>
      </c>
      <c r="FI154" s="15" t="e" cm="1">
        <f t="array" aca="1" ref="FI154" ca="1">_xll.BDP(C154,"SALES_SURPRISE_LAST_QTR")</f>
        <v>#NAME?</v>
      </c>
      <c r="FJ154" s="15" t="e" cm="1">
        <f t="array" aca="1" ref="FJ154" ca="1">_xll.BDP(C154,"EPS_SURPRISE_LAST_QTR")</f>
        <v>#NAME?</v>
      </c>
      <c r="FL154" s="15" t="e">
        <f ca="1">(_xll.BDP(C154,"VOLUME_AVG_5D"))/1000</f>
        <v>#NAME?</v>
      </c>
      <c r="FM154" s="15" t="e">
        <f ca="1">(_xll.BDP(C154,"VOLUME_AVG_3M"))/1000</f>
        <v>#NAME?</v>
      </c>
      <c r="FN154" s="15" t="e">
        <f ca="1">(_xll.BDP(C154,"VOLUME_AVG_6M"))/1000</f>
        <v>#NAME?</v>
      </c>
      <c r="FP154" s="15" t="e" cm="1">
        <f t="array" aca="1" ref="FP154" ca="1">_xll.BDP(C154,"CIE_DES")</f>
        <v>#NAME?</v>
      </c>
      <c r="FQ154" s="15" t="s">
        <v>979</v>
      </c>
      <c r="FS154" s="15" t="e" cm="1">
        <f t="array" aca="1" ref="FS154" ca="1">_xll.BDP(C154,"HIGH_52WEEK")</f>
        <v>#NAME?</v>
      </c>
      <c r="FT154" s="15" t="e" cm="1">
        <f t="array" aca="1" ref="FT154" ca="1">_xll.BDP(C154,"LOW_52WEEK")</f>
        <v>#NAME?</v>
      </c>
      <c r="FV154" s="15" t="e" cm="1">
        <f t="array" aca="1" ref="FV154" ca="1">_xll.BDP(C154,"CHG_PCT_WTD")</f>
        <v>#NAME?</v>
      </c>
      <c r="FW154" s="15" t="e" cm="1">
        <f t="array" aca="1" ref="FW154" ca="1">_xll.BDP(C154,"CHG_PCT_MTD")</f>
        <v>#NAME?</v>
      </c>
      <c r="FX154" s="15" t="e" cm="1">
        <f t="array" aca="1" ref="FX154" ca="1">_xll.BDP(C154,"CHG_PCT_YTD")</f>
        <v>#NAME?</v>
      </c>
      <c r="FY154" s="15" t="e" cm="1">
        <f t="array" aca="1" ref="FY154" ca="1">_xll.BDP(C154,"CHG_PCT_1YR")</f>
        <v>#NAME?</v>
      </c>
      <c r="GA154" s="15" t="e">
        <f ca="1">_xll.BDP($C154,"BEST_NET_DEBT","best_fperiod_override=19Y")</f>
        <v>#NAME?</v>
      </c>
      <c r="GB154" s="15" t="e">
        <f ca="1">_xll.BDP($C154,"BEST_NET_DEBT","best_fperiod_override=20Y")</f>
        <v>#NAME?</v>
      </c>
      <c r="GC154" s="15" t="e">
        <f ca="1">_xll.BDP($C154,"BEST_NET_DEBT","best_fperiod_override=21Y")</f>
        <v>#NAME?</v>
      </c>
      <c r="GD154" s="15" t="e">
        <f ca="1">_xll.BDP($C154,"BEST_NET_DEBT","best_fperiod_override=22Y")</f>
        <v>#NAME?</v>
      </c>
      <c r="GE154" s="15" t="e">
        <f ca="1">_xll.BDP($C154,"BEST_NET_DEBT","best_fperiod_override=23Y")</f>
        <v>#NAME?</v>
      </c>
      <c r="GG154" s="15" t="e">
        <f t="shared" ca="1" si="395"/>
        <v>#NAME?</v>
      </c>
      <c r="GH154" s="15" t="e">
        <f t="shared" ca="1" si="396"/>
        <v>#NAME?</v>
      </c>
      <c r="GI154" s="15" t="e">
        <f t="shared" ca="1" si="397"/>
        <v>#NAME?</v>
      </c>
      <c r="GJ154" s="15" t="e">
        <f t="shared" ca="1" si="398"/>
        <v>#NAME?</v>
      </c>
      <c r="GK154" s="15" t="e">
        <f t="shared" ca="1" si="399"/>
        <v>#NAME?</v>
      </c>
      <c r="GM154" s="15" t="e" cm="1">
        <f t="array" aca="1" ref="GM154" ca="1">_xll.BDP(C154,"NET_DEBT_TO_EBITDA")</f>
        <v>#NAME?</v>
      </c>
      <c r="GN154" s="15" t="e" cm="1">
        <f t="array" aca="1" ref="GN154" ca="1">_xll.BDP(C154,"EBIT_TO_INT_EXP")</f>
        <v>#NAME?</v>
      </c>
      <c r="GO154" s="15" t="e" cm="1">
        <f t="array" aca="1" ref="GO154" ca="1">_xll.BDP(C154,"TOT_DEBT_TO_TOT_EQY")</f>
        <v>#NAME?</v>
      </c>
      <c r="GP154" s="15" t="e" cm="1">
        <f t="array" aca="1" ref="GP154" ca="1">_xll.BDP(C154,"TOT_DEBT_TO_TOT_ASSET")</f>
        <v>#NAME?</v>
      </c>
      <c r="GQ154" s="15" t="e" cm="1">
        <f t="array" aca="1" ref="GQ154" ca="1">_xll.BDP(C154,"ALTMAN_Z_SCORE")</f>
        <v>#NAME?</v>
      </c>
      <c r="GR154" s="15" t="e" cm="1">
        <f t="array" aca="1" ref="GR154" ca="1">_xll.BDP(C154,"CASH_%_CURRENT_MARKET_CAP")</f>
        <v>#NAME?</v>
      </c>
      <c r="GS154" s="15" t="e" cm="1">
        <f t="array" aca="1" ref="GS154" ca="1">_xll.BDP(C154,"CASH_TO_TOT_ASSET")</f>
        <v>#NAME?</v>
      </c>
      <c r="GU154" s="15" t="e" cm="1">
        <f t="array" aca="1" ref="GU154" ca="1">_xll.BDP(C154,"BOARD_SIZE")</f>
        <v>#NAME?</v>
      </c>
      <c r="GV154" s="15" t="e" cm="1">
        <f t="array" aca="1" ref="GV154" ca="1">_xll.BDP(C154,"PCT_INDEPENDENT_DIRECTORS")</f>
        <v>#NAME?</v>
      </c>
      <c r="GW154" s="15" t="e" cm="1">
        <f t="array" aca="1" ref="GW154" ca="1">_xll.BDP(C154,"BOARD_MEETING_ATTENDANCE_PCT")</f>
        <v>#NAME?</v>
      </c>
      <c r="GX154" s="15" t="e" cm="1">
        <f t="array" aca="1" ref="GX154" ca="1">_xll.BDP(C154,"BOARD_MEETINGS_PER_YR")</f>
        <v>#NAME?</v>
      </c>
      <c r="GY154" s="15" t="e" cm="1">
        <f t="array" aca="1" ref="GY154" ca="1">_xll.BDP(C154,"NUMBER_OF_WOMEN_ON_BOARD")</f>
        <v>#NAME?</v>
      </c>
      <c r="GZ154" s="15" t="e" cm="1">
        <f t="array" aca="1" ref="GZ154" ca="1">_xll.BDP(C154,"BOARD_AVERAGE_TENURE")</f>
        <v>#NAME?</v>
      </c>
      <c r="HA154" s="15" t="e" cm="1">
        <f t="array" aca="1" ref="HA154" ca="1">_xll.BDP(C154,"BOARD_AVERAGE_AGE")</f>
        <v>#NAME?</v>
      </c>
      <c r="HC154" s="15" t="e" cm="1">
        <f t="array" aca="1" ref="HC154" ca="1">_xll.BDP(C154,"TOT_COMP_AW_TO_CEO_&amp;_EQUIV")</f>
        <v>#NAME?</v>
      </c>
      <c r="HD154" s="15" t="e" cm="1">
        <f t="array" aca="1" ref="HD154" ca="1">_xll.BDP(C154,"TOT_COMPENSATION_AW_TO_EXECS")</f>
        <v>#NAME?</v>
      </c>
      <c r="HE154" s="15" t="e" cm="1">
        <f t="array" aca="1" ref="HE154" ca="1">_xll.BDP(C154,"CF_STOCK_BASED_COMPENSATION")</f>
        <v>#NAME?</v>
      </c>
      <c r="HF154" s="15" t="e" cm="1">
        <f t="array" aca="1" ref="HF154" ca="1">_xll.BDP(C154,"AVERAGE_BOD_TOTAL_COMPENSATION")</f>
        <v>#NAME?</v>
      </c>
      <c r="HH154" s="15" t="e" cm="1">
        <f t="array" aca="1" ref="HH154" ca="1">_xll.BDP(C154,"ISS_QUALITYSCORE")</f>
        <v>#NAME?</v>
      </c>
      <c r="HK154" s="15" t="e" cm="1">
        <f t="array" aca="1" ref="HK154" ca="1">_xll.BDP(C154,"EQY_SH_OUT")</f>
        <v>#NAME?</v>
      </c>
      <c r="HL154" s="15" t="e">
        <f t="shared" ca="1" si="400"/>
        <v>#NAME?</v>
      </c>
      <c r="HN154" s="15">
        <v>8.5</v>
      </c>
      <c r="HO154" s="15">
        <v>2</v>
      </c>
      <c r="HP154" s="39" t="e">
        <f t="shared" ca="1" si="401"/>
        <v>#NAME?</v>
      </c>
      <c r="HQ154" s="15" t="e">
        <f t="shared" ca="1" si="402"/>
        <v>#NAME?</v>
      </c>
      <c r="HS154" s="15" t="e">
        <f t="shared" ca="1" si="426"/>
        <v>#NAME?</v>
      </c>
      <c r="HU154" s="15" t="e">
        <f t="shared" ca="1" si="403"/>
        <v>#NAME?</v>
      </c>
      <c r="HW154" s="15" t="e">
        <f t="shared" ca="1" si="427"/>
        <v>#NAME?</v>
      </c>
      <c r="HY154" s="39" t="e">
        <f t="shared" ca="1" si="404"/>
        <v>#NAME?</v>
      </c>
      <c r="IA154" s="15" t="e">
        <f t="shared" ca="1" si="428"/>
        <v>#NAME?</v>
      </c>
      <c r="IB154" s="15" t="e">
        <f t="shared" ca="1" si="405"/>
        <v>#NAME?</v>
      </c>
      <c r="IC154" s="15" t="e">
        <f t="shared" ca="1" si="406"/>
        <v>#NAME?</v>
      </c>
      <c r="ID154" s="15" t="e">
        <f t="shared" ca="1" si="407"/>
        <v>#NAME?</v>
      </c>
      <c r="IE154" s="39" t="e">
        <f t="shared" ca="1" si="408"/>
        <v>#NAME?</v>
      </c>
      <c r="IF154" s="39" t="e">
        <f t="shared" si="409"/>
        <v>#NUM!</v>
      </c>
      <c r="IG154" s="39" t="e">
        <f t="shared" ca="1" si="410"/>
        <v>#NAME?</v>
      </c>
      <c r="II154" s="15">
        <f t="shared" si="440"/>
        <v>135</v>
      </c>
    </row>
    <row r="155" spans="1:243">
      <c r="A155" s="15">
        <f t="shared" si="441"/>
        <v>135</v>
      </c>
      <c r="B155" s="15" t="s">
        <v>274</v>
      </c>
      <c r="C155" s="15" t="s">
        <v>618</v>
      </c>
      <c r="D155" s="15" t="s">
        <v>273</v>
      </c>
      <c r="E155" s="15" t="str">
        <f t="shared" si="374"/>
        <v>L1UL34</v>
      </c>
      <c r="F155" s="15">
        <f t="shared" si="375"/>
        <v>135</v>
      </c>
      <c r="G155" s="15" t="str">
        <f t="shared" si="376"/>
        <v>Lululemon Athletica Inc</v>
      </c>
      <c r="H155" s="24">
        <v>1.4115099999999999E-3</v>
      </c>
      <c r="I155" s="15" t="e" cm="1">
        <f t="array" aca="1" ref="I155" ca="1">_xll.BDP(C155,"GICS_SECTOR_NAME")</f>
        <v>#NAME?</v>
      </c>
      <c r="J155" s="15" t="e">
        <f t="shared" ca="1" si="377"/>
        <v>#NAME?</v>
      </c>
      <c r="K155" s="46" t="e" cm="1">
        <f t="array" aca="1" ref="K155" ca="1">_xll.BDP(C155,"BEST_PE_RATIO")</f>
        <v>#NAME?</v>
      </c>
      <c r="L155" s="46" t="e" cm="1">
        <f t="array" aca="1" ref="L155" ca="1">_xll.BDP(C155,"px_last")</f>
        <v>#NAME?</v>
      </c>
      <c r="M155" s="15" t="e" cm="1">
        <f t="array" aca="1" ref="M155" ca="1">_xll.BDP(C155,"COUNTRY_FULL_NAME")</f>
        <v>#NAME?</v>
      </c>
      <c r="N155" s="15" t="e" cm="1">
        <f t="array" aca="1" ref="N155" ca="1">_xll.BDP(C155,"px_last")</f>
        <v>#NAME?</v>
      </c>
      <c r="O155" s="15" t="e" cm="1">
        <f t="array" aca="1" ref="O155" ca="1">_xll.BDP(C155,"CRNCY")</f>
        <v>#NAME?</v>
      </c>
      <c r="Q155" s="15" t="e" cm="1">
        <f t="array" aca="1" ref="Q155" ca="1">_xll.BDP(C155,"GICS_SECTOR_NAME")</f>
        <v>#NAME?</v>
      </c>
      <c r="R155" s="15" t="e" cm="1">
        <f t="array" aca="1" ref="R155" ca="1">_xll.BDP(C155,"GICS_INDUSTRY_NAME")</f>
        <v>#NAME?</v>
      </c>
      <c r="S155" s="15" t="e" cm="1">
        <f t="array" aca="1" ref="S155" ca="1">_xll.BDP(C155,"GICS_INDUSTRY_GROUP_NAME")</f>
        <v>#NAME?</v>
      </c>
      <c r="T155" s="15" t="e" cm="1">
        <f t="array" aca="1" ref="T155" ca="1">_xll.BDP(C155,"GICS_SUB_INDUSTRY_NAME")</f>
        <v>#NAME?</v>
      </c>
      <c r="U155" s="15" t="s">
        <v>1521</v>
      </c>
      <c r="V155" s="15">
        <f>_xll.BDH(C155,"SALES_REV_TURN","FY 2009","FY 2009","Currency=USD","Period=FY","BEST_FPERIOD_OVERRIDE=FY","FILING_STATUS=MR","SCALING_FORMAT=MLN","FA_ADJUSTED=Adjusted","Sort=A","Dates=H","DateFormat=P","Fill=—","Direction=H","UseDPDF=Y")</f>
        <v>353.48820000000001</v>
      </c>
      <c r="W155" s="15">
        <f>_xll.BDH(C155,"SALES_REV_TURN","FY 2019","FY 2019","Currency=USD","Period=FY","BEST_FPERIOD_OVERRIDE=FY","FILING_STATUS=MR","SCALING_FORMAT=MLN","FA_ADJUSTED=Adjusted","Sort=A","Dates=H","DateFormat=P","Fill=—","Direction=H","UseDPDF=Y")</f>
        <v>3288.319</v>
      </c>
      <c r="X155" s="15">
        <f>_xll.BDH(C155,"SALES_REV_TURN","FY 2020","FY 2020","Currency=USD","Period=FY","BEST_FPERIOD_OVERRIDE=FY","FILING_STATUS=MR","SCALING_FORMAT=MLN","FA_ADJUSTED=Adjusted","Sort=A","Dates=H","DateFormat=P","Fill=—","Direction=H","UseDPDF=Y")</f>
        <v>3979.2959999999998</v>
      </c>
      <c r="Y155" s="15">
        <f>_xll.BDH(C155,"SALES_REV_TURN","FY 2021","FY 2021","Currency=USD","Period=FY","BEST_FPERIOD_OVERRIDE=FY","FILING_STATUS=MR","SCALING_FORMAT=MLN","FA_ADJUSTED=Adjusted","Sort=A","Dates=H","DateFormat=P","Fill=—","Direction=H","UseDPDF=Y")</f>
        <v>4401.8789999999999</v>
      </c>
      <c r="Z155" s="15">
        <f>_xll.BDH(C155,"SALES_REV_TURN","FY 2022","FY 2022","Currency=USD","Period=FY","BEST_FPERIOD_OVERRIDE=FY","FILING_STATUS=MR","SCALING_FORMAT=MLN","FA_ADJUSTED=Adjusted","Sort=A","Dates=H","DateFormat=P","Fill=—","Direction=H","UseDPDF=Y")</f>
        <v>6256.6170000000002</v>
      </c>
      <c r="AA155" s="15" t="e">
        <f ca="1">+_xll.BDP($C155,AA$15,"BEST_FPERIOD_OVERRIDE="&amp;AA$16)</f>
        <v>#NAME?</v>
      </c>
      <c r="AB155" s="15" t="e">
        <f ca="1">+_xll.BDP($C155,AB$15,"BEST_FPERIOD_OVERRIDE="&amp;AB$16)</f>
        <v>#NAME?</v>
      </c>
      <c r="AC155" s="15" t="e">
        <f ca="1">+_xll.BDP($C155,AC$15,"BEST_FPERIOD_OVERRIDE="&amp;AC$16)</f>
        <v>#NAME?</v>
      </c>
      <c r="AD155" s="15" t="e">
        <f ca="1">+_xll.BDP($C155,AD$15,"BEST_FPERIOD_OVERRIDE="&amp;AD$16)</f>
        <v>#NAME?</v>
      </c>
      <c r="AF155" s="25">
        <f t="shared" si="411"/>
        <v>0.21013076894303739</v>
      </c>
      <c r="AG155" s="25">
        <f t="shared" si="412"/>
        <v>0.10619541748088102</v>
      </c>
      <c r="AH155" s="25">
        <f t="shared" si="413"/>
        <v>0.42135142742451581</v>
      </c>
      <c r="AI155" s="25" t="e">
        <f t="shared" ca="1" si="414"/>
        <v>#NAME?</v>
      </c>
      <c r="AJ155" s="25" t="e">
        <f t="shared" ca="1" si="415"/>
        <v>#NAME?</v>
      </c>
      <c r="AK155" s="25" t="e">
        <f t="shared" ca="1" si="416"/>
        <v>#NAME?</v>
      </c>
      <c r="AL155" s="25" t="e">
        <f t="shared" ca="1" si="429"/>
        <v>#NAME?</v>
      </c>
      <c r="AM155" s="25" t="e">
        <f t="shared" ca="1" si="417"/>
        <v>#NAME?</v>
      </c>
      <c r="AN155" s="25">
        <f t="shared" si="418"/>
        <v>0.24985577750744437</v>
      </c>
      <c r="AP155" s="15">
        <f>_xll.BDH(C155,"EBITDA","FY 2009","FY 2009","Currency=USD","Period=FY","BEST_FPERIOD_OVERRIDE=FY","FILING_STATUS=MR","SCALING_FORMAT=MLN","FA_ADJUSTED=Adjusted","Sort=A","Dates=H","DateFormat=P","Fill=—","Direction=H","UseDPDF=Y")</f>
        <v>76.792000000000002</v>
      </c>
      <c r="AQ155" s="15">
        <f>_xll.BDH(C155,"EBITDA","FY 2019","FY 2019","Currency=USD","Period=FY","BEST_FPERIOD_OVERRIDE=FY","FILING_STATUS=MR","SCALING_FORMAT=MLN","FA_ADJUSTED=Adjusted","Sort=A","Dates=H","DateFormat=P","Fill=—","Direction=H","UseDPDF=Y")</f>
        <v>828.32</v>
      </c>
      <c r="AR155" s="15">
        <f>_xll.BDH(C155,"EBITDA","FY 2020","FY 2020","Currency=USD","Period=FY","BEST_FPERIOD_OVERRIDE=FY","FILING_STATUS=MR","SCALING_FORMAT=MLN","FA_ADJUSTED=Adjusted","Sort=A","Dates=H","DateFormat=P","Fill=—","Direction=H","UseDPDF=Y")</f>
        <v>1227.4100000000001</v>
      </c>
      <c r="AS155" s="15">
        <f>_xll.BDH(C155,"EBITDA","FY 2021","FY 2021","Currency=USD","Period=FY","BEST_FPERIOD_OVERRIDE=FY","FILING_STATUS=MR","SCALING_FORMAT=MLN","FA_ADJUSTED=Adjusted","Sort=A","Dates=H","DateFormat=P","Fill=—","Direction=H","UseDPDF=Y")</f>
        <v>1229.586</v>
      </c>
      <c r="AT155" s="15">
        <f>_xll.BDH(C155,"EBITDA","FY 2022","FY 2022","Currency=USD","Period=FY","BEST_FPERIOD_OVERRIDE=FY","FILING_STATUS=MR","SCALING_FORMAT=MLN","FA_ADJUSTED=Adjusted","Sort=A","Dates=H","DateFormat=P","Fill=—","Direction=H","UseDPDF=Y")</f>
        <v>1814.5039999999999</v>
      </c>
      <c r="AU155" s="15" t="e">
        <f ca="1">+_xll.BDP($C155,AU$15,"BEST_FPERIOD_OVERRIDE="&amp;AU$16)</f>
        <v>#NAME?</v>
      </c>
      <c r="AV155" s="15" t="e">
        <f ca="1">+_xll.BDP($C155,AV$15,"BEST_FPERIOD_OVERRIDE="&amp;AV$16)</f>
        <v>#NAME?</v>
      </c>
      <c r="AW155" s="15" t="e">
        <f ca="1">+_xll.BDP($C155,AW$15,"BEST_FPERIOD_OVERRIDE="&amp;AW$16)</f>
        <v>#NAME?</v>
      </c>
      <c r="AX155" s="15" t="e">
        <f ca="1">+_xll.BDP($C155,AX$15,"BEST_FPERIOD_OVERRIDE="&amp;AX$16)</f>
        <v>#NAME?</v>
      </c>
      <c r="AZ155" s="25">
        <f t="shared" si="378"/>
        <v>0.48180654819393465</v>
      </c>
      <c r="BA155" s="25">
        <f t="shared" si="379"/>
        <v>1.7728387417406122E-3</v>
      </c>
      <c r="BB155" s="25">
        <f t="shared" si="380"/>
        <v>0.47570320416790679</v>
      </c>
      <c r="BC155" s="25" t="e">
        <f t="shared" ca="1" si="381"/>
        <v>#NAME?</v>
      </c>
      <c r="BD155" s="25" t="e">
        <f t="shared" ca="1" si="382"/>
        <v>#NAME?</v>
      </c>
      <c r="BE155" s="25" t="e">
        <f t="shared" ca="1" si="383"/>
        <v>#NAME?</v>
      </c>
      <c r="BF155" s="25" t="e">
        <f t="shared" ca="1" si="430"/>
        <v>#NAME?</v>
      </c>
      <c r="BG155" s="25" t="e">
        <f t="shared" ca="1" si="384"/>
        <v>#NAME?</v>
      </c>
      <c r="BH155" s="25">
        <f t="shared" si="385"/>
        <v>0.26849341453850206</v>
      </c>
      <c r="BJ155" s="25">
        <f t="shared" si="419"/>
        <v>0.25189770213899565</v>
      </c>
      <c r="BK155" s="25">
        <f t="shared" si="420"/>
        <v>0.3084490321906187</v>
      </c>
      <c r="BL155" s="25">
        <f t="shared" si="421"/>
        <v>0.27933207614293804</v>
      </c>
      <c r="BM155" s="25">
        <f t="shared" si="422"/>
        <v>0.29001359680479083</v>
      </c>
      <c r="BN155" s="25" t="e">
        <f t="shared" ca="1" si="423"/>
        <v>#NAME?</v>
      </c>
      <c r="BO155" s="25" t="e">
        <f t="shared" ca="1" si="424"/>
        <v>#NAME?</v>
      </c>
      <c r="BP155" s="25" t="e">
        <f t="shared" ca="1" si="424"/>
        <v>#NAME?</v>
      </c>
      <c r="BQ155" s="25" t="e">
        <f t="shared" ca="1" si="425"/>
        <v>#NAME?</v>
      </c>
      <c r="BR155" s="15">
        <f>_xll.BDH(C155,"EARN_FOR_COMMON","FY 2009","FY 2009","Currency=USD","Period=FY","BEST_FPERIOD_OVERRIDE=FY","FILING_STATUS=MR","SCALING_FORMAT=MLN","FA_ADJUSTED=Adjusted","Sort=A","Dates=H","DateFormat=P","Fill=—","Direction=H","UseDPDF=Y")</f>
        <v>43.364699999999999</v>
      </c>
      <c r="BS155" s="15">
        <f>_xll.BDH(C155,"EARN_FOR_COMMON","FY 2019","FY 2019","Currency=USD","Period=FY","BEST_FPERIOD_OVERRIDE=FY","FILING_STATUS=MR","SCALING_FORMAT=MLN","FA_ADJUSTED=Adjusted","Sort=A","Dates=H","DateFormat=P","Fill=—","Direction=H","UseDPDF=Y")</f>
        <v>483.80099999999999</v>
      </c>
      <c r="BT155" s="15">
        <f>_xll.BDH(C155,"EARN_FOR_COMMON","FY 2020","FY 2020","Currency=USD","Period=FY","BEST_FPERIOD_OVERRIDE=FY","FILING_STATUS=MR","SCALING_FORMAT=MLN","FA_ADJUSTED=Adjusted","Sort=A","Dates=H","DateFormat=P","Fill=—","Direction=H","UseDPDF=Y")</f>
        <v>645.596</v>
      </c>
      <c r="BU155" s="15">
        <f>_xll.BDH(C155,"EARN_FOR_COMMON","FY 2021","FY 2021","Currency=USD","Period=FY","BEST_FPERIOD_OVERRIDE=FY","FILING_STATUS=MR","SCALING_FORMAT=MLN","FA_ADJUSTED=Adjusted","Sort=A","Dates=H","DateFormat=P","Fill=—","Direction=H","UseDPDF=Y")</f>
        <v>615.62199999999996</v>
      </c>
      <c r="BV155" s="15">
        <f>_xll.BDH(C155,"EARN_FOR_COMMON","FY 2022","FY 2022","Currency=USD","Period=FY","BEST_FPERIOD_OVERRIDE=FY","FILING_STATUS=MR","SCALING_FORMAT=MLN","FA_ADJUSTED=Adjusted","Sort=A","Dates=H","DateFormat=P","Fill=—","Direction=H","UseDPDF=Y")</f>
        <v>1015.299</v>
      </c>
      <c r="BW155" s="15" t="e">
        <f ca="1">+_xll.BDP($C155,BW$15,"BEST_FPERIOD_OVERRIDE="&amp;BW$16)</f>
        <v>#NAME?</v>
      </c>
      <c r="BX155" s="15" t="e">
        <f ca="1">+_xll.BDP($C155,BX$15,"BEST_FPERIOD_OVERRIDE="&amp;BX$16)</f>
        <v>#NAME?</v>
      </c>
      <c r="BY155" s="15" t="e">
        <f ca="1">+_xll.BDP($C155,BY$15,"BEST_FPERIOD_OVERRIDE="&amp;BY$16)</f>
        <v>#NAME?</v>
      </c>
      <c r="BZ155" s="15" t="e">
        <f ca="1">+_xll.BDP($C155,BZ$15,"BEST_FPERIOD_OVERRIDE="&amp;BZ$16)</f>
        <v>#NAME?</v>
      </c>
      <c r="CB155" s="25">
        <f t="shared" si="386"/>
        <v>0.33442469114367279</v>
      </c>
      <c r="CC155" s="25">
        <f t="shared" si="387"/>
        <v>-4.6428416532940164E-2</v>
      </c>
      <c r="CD155" s="25">
        <f t="shared" si="388"/>
        <v>0.64922468657715293</v>
      </c>
      <c r="CE155" s="25" t="e">
        <f t="shared" ca="1" si="389"/>
        <v>#NAME?</v>
      </c>
      <c r="CF155" s="25" t="e">
        <f t="shared" ca="1" si="390"/>
        <v>#NAME?</v>
      </c>
      <c r="CG155" s="25" t="e">
        <f t="shared" ca="1" si="391"/>
        <v>#NAME?</v>
      </c>
      <c r="CH155" s="25" t="e">
        <f t="shared" ca="1" si="431"/>
        <v>#NAME?</v>
      </c>
      <c r="CI155" s="25" t="e">
        <f t="shared" ca="1" si="392"/>
        <v>#NAME?</v>
      </c>
      <c r="CJ155" s="25">
        <f t="shared" si="393"/>
        <v>0.27277911844115943</v>
      </c>
      <c r="CM155" s="25">
        <f t="shared" si="432"/>
        <v>0.14712714916040687</v>
      </c>
      <c r="CN155" s="25">
        <f t="shared" si="433"/>
        <v>0.16223874775839747</v>
      </c>
      <c r="CO155" s="25">
        <f t="shared" si="434"/>
        <v>0.13985436673747734</v>
      </c>
      <c r="CP155" s="25">
        <f t="shared" si="435"/>
        <v>0.16227603511610186</v>
      </c>
      <c r="CQ155" s="25" t="e">
        <f t="shared" ca="1" si="436"/>
        <v>#NAME?</v>
      </c>
      <c r="CR155" s="25" t="e">
        <f t="shared" ca="1" si="437"/>
        <v>#NAME?</v>
      </c>
      <c r="CS155" s="25" t="e">
        <f t="shared" ca="1" si="438"/>
        <v>#NAME?</v>
      </c>
      <c r="CT155" s="15" t="e">
        <f t="shared" ca="1" si="439"/>
        <v>#NAME?</v>
      </c>
      <c r="CU155" s="25">
        <f>_xll.BDH($C155,"RETURN_ON_INV_CAPITAL","FY 2019","FY 2019","Currency=USD","Period=FY","BEST_FPERIOD_OVERRIDE=FY","FILING_STATUS=MR","FA_ADJUSTED=GAAP","Sort=A","Dates=H","DateFormat=P","Fill=—","Direction=H","UseDPDF=Y")/100</f>
        <v>0.30976100000000001</v>
      </c>
      <c r="CV155" s="25">
        <f>_xll.BDH($C155,"RETURN_ON_INV_CAPITAL","FY 2020","FY 2020","Currency=USD","Period=FY","BEST_FPERIOD_OVERRIDE=FY","FILING_STATUS=MR","FA_ADJUSTED=GAAP","Sort=A","Dates=H","DateFormat=P","Fill=—","Direction=H","UseDPDF=Y")/100</f>
        <v>0.30230699999999999</v>
      </c>
      <c r="CW155" s="25">
        <f>_xll.BDH($C155,"RETURN_ON_INV_CAPITAL","FY 2021","FY 2021","Currency=USD","Period=FY","BEST_FPERIOD_OVERRIDE=FY","FILING_STATUS=MR","FA_ADJUSTED=GAAP","Sort=A","Dates=H","DateFormat=P","Fill=—","Direction=H","UseDPDF=Y")/100</f>
        <v>0.19172</v>
      </c>
      <c r="CX155" s="25">
        <f>_xll.BDH(C155,"RETURN_COM_EQY","FY 2022","FY 2022","Currency=USD","Period=FY","BEST_FPERIOD_OVERRIDE=FY","FILING_STATUS=MR","FA_ADJUSTED=GAAP","Sort=A","Dates=H","DateFormat=P","Fill=—","Direction=H","UseDPDF=Y")/100</f>
        <v>0.36814199999999997</v>
      </c>
      <c r="CZ155" s="15">
        <f>_xll.BDH($C155,"RETURN_COM_EQY","FY 2019","FY 2019","Currency=USD","Period=FY","BEST_FPERIOD_OVERRIDE=FY","FILING_STATUS=MR","FA_ADJUSTED=GAAP","Sort=A","Dates=H","DateFormat=P","Fill=—","Direction=H","UseDPDF=Y")/100</f>
        <v>0.31798300000000002</v>
      </c>
      <c r="DA155" s="15">
        <f>_xll.BDH($C155,"RETURN_COM_EQY","FY 2020","FY 2020","Currency=USD","Period=FY","BEST_FPERIOD_OVERRIDE=FY","FILING_STATUS=MR","FA_ADJUSTED=GAAP","Sort=A","Dates=H","DateFormat=P","Fill=—","Direction=H","UseDPDF=Y")/100</f>
        <v>0.37996400000000002</v>
      </c>
      <c r="DB155" s="15">
        <f>_xll.BDH($C155,"RETURN_COM_EQY","FY 2021","FY 2021","Currency=USD","Period=FY","BEST_FPERIOD_OVERRIDE=FY","FILING_STATUS=MR","FA_ADJUSTED=GAAP","Sort=A","Dates=H","DateFormat=P","Fill=—","Direction=H","UseDPDF=Y")/100</f>
        <v>0.26111299999999998</v>
      </c>
      <c r="DC155" s="25">
        <f>_xll.BDH(C155,"RETURN_COM_EQY","FY 2022","FY 2022","Currency=USD","Period=FY","BEST_FPERIOD_OVERRIDE=FY","FILING_STATUS=MR","FA_ADJUSTED=GAAP","Sort=A","Dates=H","DateFormat=P","Fill=—","Direction=H","UseDPDF=Y")</f>
        <v>36.8142</v>
      </c>
      <c r="DD155" s="15" t="e">
        <f ca="1">(_xll.BDP(C155,"BEST_ROE","best_fperiod_override=23Y"))/100</f>
        <v>#NAME?</v>
      </c>
      <c r="DF155" s="25" t="e">
        <f ca="1">(_xll.BDP($C155,"BEST_DIV_YLD","best_fperiod_override=19Y"))/100</f>
        <v>#NAME?</v>
      </c>
      <c r="DG155" s="25" t="e">
        <f ca="1">(_xll.BDP($C155,"BEST_DIV_YLD","best_fperiod_override=20Y"))/100</f>
        <v>#NAME?</v>
      </c>
      <c r="DH155" s="25" t="e">
        <f ca="1">(_xll.BDP($C155,"BEST_DIV_YLD","best_fperiod_override=21Y"))/100</f>
        <v>#NAME?</v>
      </c>
      <c r="DI155" s="25" t="e">
        <f ca="1">(_xll.BDP($C155,"BEST_DIV_YLD","best_fperiod_override=22Y"))/100</f>
        <v>#NAME?</v>
      </c>
      <c r="DJ155" s="25" t="e">
        <f ca="1">(_xll.BDP($C155,"BEST_DIV_YLD","best_fperiod_override=23Y"))/100</f>
        <v>#NAME?</v>
      </c>
      <c r="DL155" s="48" t="e" cm="1">
        <f t="array" aca="1" ref="DL155" ca="1">_xll.BDP($C155,$DL$12)/1000</f>
        <v>#NAME?</v>
      </c>
      <c r="DM155" s="48" t="e" cm="1">
        <f t="array" aca="1" ref="DM155" ca="1">_xll.BDP($C155,$DL$13)*1000</f>
        <v>#NAME?</v>
      </c>
      <c r="DN155" s="48" t="e">
        <f t="shared" ca="1" si="394"/>
        <v>#NAME?</v>
      </c>
      <c r="DO155" s="48" t="e" cm="1">
        <f t="array" aca="1" ref="DO155" ca="1">_xll.BDP($C155,$DL$15)*1000</f>
        <v>#NAME?</v>
      </c>
      <c r="DQ155" s="15" t="e" cm="1">
        <f t="array" aca="1" ref="DQ155" ca="1">_xll.BDP(C155,"WACC")</f>
        <v>#NAME?</v>
      </c>
      <c r="DR155" s="15" t="e" cm="1">
        <f t="array" aca="1" ref="DR155" ca="1">_xll.BDP(C155,"WACC_COST_EQUITY")</f>
        <v>#NAME?</v>
      </c>
      <c r="DS155" s="15" t="e" cm="1">
        <f t="array" aca="1" ref="DS155" ca="1">_xll.BDP(C155,"WACC_COST_EQUITY")</f>
        <v>#NAME?</v>
      </c>
      <c r="DU155" s="15" t="e" cm="1">
        <f t="array" aca="1" ref="DU155" ca="1">_xll.BDP(C155,"BEST_PE_RATIO")</f>
        <v>#NAME?</v>
      </c>
      <c r="DV155" s="15" t="e" cm="1">
        <f t="array" aca="1" ref="DV155" ca="1">_xll.BDP(C155,"FIVE_YR_AVG_PRICE_EARNINGS")</f>
        <v>#NAME?</v>
      </c>
      <c r="DW155" s="15" t="e" cm="1">
        <f t="array" aca="1" ref="DW155" ca="1">_xll.BDP(C155,"10_YEAR_MOVING_AVERAGE_PE")</f>
        <v>#NAME?</v>
      </c>
      <c r="DY155" s="15" t="e" cm="1">
        <f t="array" aca="1" ref="DY155" ca="1">_xll.BDP(C155,"BEST_CUR_EV_TO_EBITDA")</f>
        <v>#NAME?</v>
      </c>
      <c r="DZ155" s="15" t="e" cm="1">
        <f t="array" aca="1" ref="DZ155" ca="1">_xll.BDP(C155,"FIVE_YEAR_AVG_EV_TO_T12_EBITDA")</f>
        <v>#NAME?</v>
      </c>
      <c r="EB155" s="15" t="e" cm="1">
        <f t="array" aca="1" ref="EB155" ca="1">_xll.BDP(C155,"BEST_PX_BPS_RATIO")</f>
        <v>#NAME?</v>
      </c>
      <c r="EC155" s="15" t="e" cm="1">
        <f t="array" aca="1" ref="EC155" ca="1">_xll.BDP(C155,"FIVE_YEAR_AVG_PRICE_BOOK")</f>
        <v>#NAME?</v>
      </c>
      <c r="ED155" s="15" t="e" cm="1">
        <f t="array" aca="1" ref="ED155" ca="1">_xll.BDP(C155,"EV_TO_T12M_SALES")</f>
        <v>#NAME?</v>
      </c>
      <c r="EE155" s="15" t="e" cm="1">
        <f t="array" aca="1" ref="EE155" ca="1">_xll.BDP(C155,"AVERAGE_EV_TO_T12M_SALES")</f>
        <v>#NAME?</v>
      </c>
      <c r="EF155" s="15" t="e">
        <f ca="1">_xll.BDP(C155,"BEST_CURRENT_EV_BEST_SALES","best_fperiod_override=23Y")</f>
        <v>#NAME?</v>
      </c>
      <c r="EH155" s="15" t="e" cm="1">
        <f t="array" aca="1" ref="EH155" ca="1">_xll.BDP(C155,"CF_FREE_CASH_FLOW")</f>
        <v>#NAME?</v>
      </c>
      <c r="EI155" s="15" t="e" cm="1">
        <f t="array" aca="1" ref="EI155" ca="1">_xll.BDP(C155,"FREE_CASH_FLOW_YIELD")/100</f>
        <v>#NAME?</v>
      </c>
      <c r="EJ155" s="15" t="e" cm="1">
        <f t="array" aca="1" ref="EJ155" ca="1">_xll.BDP(C155,"TRAIL_12M_FREE_CASH_FLOW_PER_SH")</f>
        <v>#NAME?</v>
      </c>
      <c r="EL155" s="15" t="e" cm="1">
        <f t="array" aca="1" ref="EL155" ca="1">_xll.BDP(C155,"CF_CASH_FROM_OPER")</f>
        <v>#NAME?</v>
      </c>
      <c r="EM155" s="15" t="e" cm="1">
        <f t="array" aca="1" ref="EM155" ca="1">_xll.BDP(C155,"CF_CASH_FROM_INV_ACT")</f>
        <v>#NAME?</v>
      </c>
      <c r="EN155" s="15" t="e" cm="1">
        <f t="array" aca="1" ref="EN155" ca="1">_xll.BDP(C155,"CF_CASH_FROM_FNC_ACT")</f>
        <v>#NAME?</v>
      </c>
      <c r="EP155" s="15" t="e" cm="1">
        <f t="array" aca="1" ref="EP155" ca="1">_xll.BDP(C155,"TOT_ANALYST_REC")</f>
        <v>#NAME?</v>
      </c>
      <c r="EQ155" s="15" t="e" cm="1">
        <f t="array" aca="1" ref="EQ155" ca="1">_xll.BDP(C155,"TOT_BUY_REC")</f>
        <v>#NAME?</v>
      </c>
      <c r="ER155" s="15" t="e" cm="1">
        <f t="array" aca="1" ref="ER155" ca="1">_xll.BDP(C155,"TOT_HOLD_REC")</f>
        <v>#NAME?</v>
      </c>
      <c r="ES155" s="15" t="e" cm="1">
        <f t="array" aca="1" ref="ES155" ca="1">_xll.BDP(C155,"TOT_SELL_REC")</f>
        <v>#NAME?</v>
      </c>
      <c r="ET155" s="15" t="e" cm="1">
        <f t="array" aca="1" ref="ET155" ca="1">_xll.BDP(C155,"EQY_REC_CONS")</f>
        <v>#NAME?</v>
      </c>
      <c r="EV155" s="15" t="e" cm="1">
        <f t="array" aca="1" ref="EV155" ca="1">_xll.BDP(C155,"BEST_TARGET_HI")</f>
        <v>#NAME?</v>
      </c>
      <c r="EW155" s="15" t="e" cm="1">
        <f t="array" aca="1" ref="EW155" ca="1">_xll.BDP(C155,"BEST_TARGET_LO")</f>
        <v>#NAME?</v>
      </c>
      <c r="EX155" s="15" t="e" cm="1">
        <f t="array" aca="1" ref="EX155" ca="1">_xll.BDP(C155,"BEST_TARGET_MEDIAN")</f>
        <v>#NAME?</v>
      </c>
      <c r="EZ155" s="15" t="e" cm="1">
        <f t="array" aca="1" ref="EZ155" ca="1">_xll.BDP(C155,"BEST_TARGET_1WK_CHG")</f>
        <v>#NAME?</v>
      </c>
      <c r="FA155" s="15" t="e" cm="1">
        <f t="array" aca="1" ref="FA155" ca="1">_xll.BDP(C155,"BEST_TARGET_4WK_CHG")</f>
        <v>#NAME?</v>
      </c>
      <c r="FB155" s="15" t="e" cm="1">
        <f t="array" aca="1" ref="FB155" ca="1">_xll.BDP(C155,"BEST_TARGET_3MO_CHG")</f>
        <v>#NAME?</v>
      </c>
      <c r="FC155" s="15" t="e" cm="1">
        <f t="array" aca="1" ref="FC155" ca="1">_xll.BDP(C155,"BEST_TARGET_6MO_CHG")</f>
        <v>#NAME?</v>
      </c>
      <c r="FE155" s="15" t="e" cm="1">
        <f t="array" aca="1" ref="FE155" ca="1">_xll.BDP(C155,"ANNOUNCEMENT_DT")</f>
        <v>#NAME?</v>
      </c>
      <c r="FF155" s="15" t="e" cm="1">
        <f t="array" aca="1" ref="FF155" ca="1">_xll.BDP(C155,"EXPECTED_REPORT_DT")</f>
        <v>#NAME?</v>
      </c>
      <c r="FG155" s="15" t="e" cm="1">
        <f t="array" aca="1" ref="FG155" ca="1">_xll.BDP(C155,"EARNINGS_RELATED_IMPLIED_MOVE")</f>
        <v>#NAME?</v>
      </c>
      <c r="FI155" s="15" t="e" cm="1">
        <f t="array" aca="1" ref="FI155" ca="1">_xll.BDP(C155,"SALES_SURPRISE_LAST_QTR")</f>
        <v>#NAME?</v>
      </c>
      <c r="FJ155" s="15" t="e" cm="1">
        <f t="array" aca="1" ref="FJ155" ca="1">_xll.BDP(C155,"EPS_SURPRISE_LAST_QTR")</f>
        <v>#NAME?</v>
      </c>
      <c r="FL155" s="15" t="e">
        <f ca="1">(_xll.BDP(C155,"VOLUME_AVG_5D"))/1000</f>
        <v>#NAME?</v>
      </c>
      <c r="FM155" s="15" t="e">
        <f ca="1">(_xll.BDP(C155,"VOLUME_AVG_3M"))/1000</f>
        <v>#NAME?</v>
      </c>
      <c r="FN155" s="15" t="e">
        <f ca="1">(_xll.BDP(C155,"VOLUME_AVG_6M"))/1000</f>
        <v>#NAME?</v>
      </c>
      <c r="FP155" s="15" t="e" cm="1">
        <f t="array" aca="1" ref="FP155" ca="1">_xll.BDP(C155,"CIE_DES")</f>
        <v>#NAME?</v>
      </c>
      <c r="FQ155" s="15" t="s">
        <v>980</v>
      </c>
      <c r="FS155" s="15" t="e" cm="1">
        <f t="array" aca="1" ref="FS155" ca="1">_xll.BDP(C155,"HIGH_52WEEK")</f>
        <v>#NAME?</v>
      </c>
      <c r="FT155" s="15" t="e" cm="1">
        <f t="array" aca="1" ref="FT155" ca="1">_xll.BDP(C155,"LOW_52WEEK")</f>
        <v>#NAME?</v>
      </c>
      <c r="FV155" s="15" t="e" cm="1">
        <f t="array" aca="1" ref="FV155" ca="1">_xll.BDP(C155,"CHG_PCT_WTD")</f>
        <v>#NAME?</v>
      </c>
      <c r="FW155" s="15" t="e" cm="1">
        <f t="array" aca="1" ref="FW155" ca="1">_xll.BDP(C155,"CHG_PCT_MTD")</f>
        <v>#NAME?</v>
      </c>
      <c r="FX155" s="15" t="e" cm="1">
        <f t="array" aca="1" ref="FX155" ca="1">_xll.BDP(C155,"CHG_PCT_YTD")</f>
        <v>#NAME?</v>
      </c>
      <c r="FY155" s="15" t="e" cm="1">
        <f t="array" aca="1" ref="FY155" ca="1">_xll.BDP(C155,"CHG_PCT_1YR")</f>
        <v>#NAME?</v>
      </c>
      <c r="GA155" s="15" t="e">
        <f ca="1">_xll.BDP($C155,"BEST_NET_DEBT","best_fperiod_override=19Y")</f>
        <v>#NAME?</v>
      </c>
      <c r="GB155" s="15" t="e">
        <f ca="1">_xll.BDP($C155,"BEST_NET_DEBT","best_fperiod_override=20Y")</f>
        <v>#NAME?</v>
      </c>
      <c r="GC155" s="15" t="e">
        <f ca="1">_xll.BDP($C155,"BEST_NET_DEBT","best_fperiod_override=21Y")</f>
        <v>#NAME?</v>
      </c>
      <c r="GD155" s="15" t="e">
        <f ca="1">_xll.BDP($C155,"BEST_NET_DEBT","best_fperiod_override=22Y")</f>
        <v>#NAME?</v>
      </c>
      <c r="GE155" s="15" t="e">
        <f ca="1">_xll.BDP($C155,"BEST_NET_DEBT","best_fperiod_override=23Y")</f>
        <v>#NAME?</v>
      </c>
      <c r="GG155" s="15" t="e">
        <f t="shared" ca="1" si="395"/>
        <v>#NAME?</v>
      </c>
      <c r="GH155" s="15" t="e">
        <f t="shared" ca="1" si="396"/>
        <v>#NAME?</v>
      </c>
      <c r="GI155" s="15" t="e">
        <f t="shared" ca="1" si="397"/>
        <v>#NAME?</v>
      </c>
      <c r="GJ155" s="15" t="e">
        <f t="shared" ca="1" si="398"/>
        <v>#NAME?</v>
      </c>
      <c r="GK155" s="15" t="e">
        <f t="shared" ca="1" si="399"/>
        <v>#NAME?</v>
      </c>
      <c r="GM155" s="15" t="e" cm="1">
        <f t="array" aca="1" ref="GM155" ca="1">_xll.BDP(C155,"NET_DEBT_TO_EBITDA")</f>
        <v>#NAME?</v>
      </c>
      <c r="GN155" s="15" t="e" cm="1">
        <f t="array" aca="1" ref="GN155" ca="1">_xll.BDP(C155,"EBIT_TO_INT_EXP")</f>
        <v>#NAME?</v>
      </c>
      <c r="GO155" s="15" t="e" cm="1">
        <f t="array" aca="1" ref="GO155" ca="1">_xll.BDP(C155,"TOT_DEBT_TO_TOT_EQY")</f>
        <v>#NAME?</v>
      </c>
      <c r="GP155" s="15" t="e" cm="1">
        <f t="array" aca="1" ref="GP155" ca="1">_xll.BDP(C155,"TOT_DEBT_TO_TOT_ASSET")</f>
        <v>#NAME?</v>
      </c>
      <c r="GQ155" s="15" t="e" cm="1">
        <f t="array" aca="1" ref="GQ155" ca="1">_xll.BDP(C155,"ALTMAN_Z_SCORE")</f>
        <v>#NAME?</v>
      </c>
      <c r="GR155" s="15" t="e" cm="1">
        <f t="array" aca="1" ref="GR155" ca="1">_xll.BDP(C155,"CASH_%_CURRENT_MARKET_CAP")</f>
        <v>#NAME?</v>
      </c>
      <c r="GS155" s="15" t="e" cm="1">
        <f t="array" aca="1" ref="GS155" ca="1">_xll.BDP(C155,"CASH_TO_TOT_ASSET")</f>
        <v>#NAME?</v>
      </c>
      <c r="GU155" s="15" t="e" cm="1">
        <f t="array" aca="1" ref="GU155" ca="1">_xll.BDP(C155,"BOARD_SIZE")</f>
        <v>#NAME?</v>
      </c>
      <c r="GV155" s="15" t="e" cm="1">
        <f t="array" aca="1" ref="GV155" ca="1">_xll.BDP(C155,"PCT_INDEPENDENT_DIRECTORS")</f>
        <v>#NAME?</v>
      </c>
      <c r="GW155" s="15" t="e" cm="1">
        <f t="array" aca="1" ref="GW155" ca="1">_xll.BDP(C155,"BOARD_MEETING_ATTENDANCE_PCT")</f>
        <v>#NAME?</v>
      </c>
      <c r="GX155" s="15" t="e" cm="1">
        <f t="array" aca="1" ref="GX155" ca="1">_xll.BDP(C155,"BOARD_MEETINGS_PER_YR")</f>
        <v>#NAME?</v>
      </c>
      <c r="GY155" s="15" t="e" cm="1">
        <f t="array" aca="1" ref="GY155" ca="1">_xll.BDP(C155,"NUMBER_OF_WOMEN_ON_BOARD")</f>
        <v>#NAME?</v>
      </c>
      <c r="GZ155" s="15" t="e" cm="1">
        <f t="array" aca="1" ref="GZ155" ca="1">_xll.BDP(C155,"BOARD_AVERAGE_TENURE")</f>
        <v>#NAME?</v>
      </c>
      <c r="HA155" s="15" t="e" cm="1">
        <f t="array" aca="1" ref="HA155" ca="1">_xll.BDP(C155,"BOARD_AVERAGE_AGE")</f>
        <v>#NAME?</v>
      </c>
      <c r="HC155" s="15" t="e" cm="1">
        <f t="array" aca="1" ref="HC155" ca="1">_xll.BDP(C155,"TOT_COMP_AW_TO_CEO_&amp;_EQUIV")</f>
        <v>#NAME?</v>
      </c>
      <c r="HD155" s="15" t="e" cm="1">
        <f t="array" aca="1" ref="HD155" ca="1">_xll.BDP(C155,"TOT_COMPENSATION_AW_TO_EXECS")</f>
        <v>#NAME?</v>
      </c>
      <c r="HE155" s="15" t="e" cm="1">
        <f t="array" aca="1" ref="HE155" ca="1">_xll.BDP(C155,"CF_STOCK_BASED_COMPENSATION")</f>
        <v>#NAME?</v>
      </c>
      <c r="HF155" s="15" t="e" cm="1">
        <f t="array" aca="1" ref="HF155" ca="1">_xll.BDP(C155,"AVERAGE_BOD_TOTAL_COMPENSATION")</f>
        <v>#NAME?</v>
      </c>
      <c r="HH155" s="15" t="e" cm="1">
        <f t="array" aca="1" ref="HH155" ca="1">_xll.BDP(C155,"ISS_QUALITYSCORE")</f>
        <v>#NAME?</v>
      </c>
      <c r="HK155" s="15" t="e" cm="1">
        <f t="array" aca="1" ref="HK155" ca="1">_xll.BDP(C155,"EQY_SH_OUT")</f>
        <v>#NAME?</v>
      </c>
      <c r="HL155" s="15" t="e">
        <f t="shared" ca="1" si="400"/>
        <v>#NAME?</v>
      </c>
      <c r="HN155" s="15">
        <v>8.5</v>
      </c>
      <c r="HO155" s="15">
        <v>2</v>
      </c>
      <c r="HP155" s="39" t="e">
        <f t="shared" ca="1" si="401"/>
        <v>#NAME?</v>
      </c>
      <c r="HQ155" s="15" t="e">
        <f t="shared" ca="1" si="402"/>
        <v>#NAME?</v>
      </c>
      <c r="HS155" s="15" t="e">
        <f t="shared" ca="1" si="426"/>
        <v>#NAME?</v>
      </c>
      <c r="HU155" s="15" t="e">
        <f t="shared" ca="1" si="403"/>
        <v>#NAME?</v>
      </c>
      <c r="HW155" s="15" t="e">
        <f t="shared" ca="1" si="427"/>
        <v>#NAME?</v>
      </c>
      <c r="HY155" s="39" t="e">
        <f t="shared" ca="1" si="404"/>
        <v>#NAME?</v>
      </c>
      <c r="IA155" s="15" t="e">
        <f t="shared" ca="1" si="428"/>
        <v>#NAME?</v>
      </c>
      <c r="IB155" s="15" t="e">
        <f t="shared" ca="1" si="405"/>
        <v>#NAME?</v>
      </c>
      <c r="IC155" s="15" t="e">
        <f t="shared" ca="1" si="406"/>
        <v>#NAME?</v>
      </c>
      <c r="ID155" s="15" t="e">
        <f t="shared" ca="1" si="407"/>
        <v>#NAME?</v>
      </c>
      <c r="IE155" s="39" t="e">
        <f t="shared" ca="1" si="408"/>
        <v>#NAME?</v>
      </c>
      <c r="IF155" s="39">
        <f t="shared" si="409"/>
        <v>27.277911844115941</v>
      </c>
      <c r="IG155" s="39" t="e">
        <f t="shared" ca="1" si="410"/>
        <v>#NAME?</v>
      </c>
      <c r="II155" s="15">
        <f t="shared" si="440"/>
        <v>136</v>
      </c>
    </row>
    <row r="156" spans="1:243">
      <c r="A156" s="15">
        <f t="shared" si="441"/>
        <v>136</v>
      </c>
      <c r="B156" s="15" t="s">
        <v>276</v>
      </c>
      <c r="C156" s="15" t="s">
        <v>619</v>
      </c>
      <c r="D156" s="15" t="s">
        <v>275</v>
      </c>
      <c r="E156" s="15" t="str">
        <f t="shared" si="374"/>
        <v>L1YG34</v>
      </c>
      <c r="F156" s="15">
        <f t="shared" si="375"/>
        <v>136</v>
      </c>
      <c r="G156" s="15" t="str">
        <f t="shared" si="376"/>
        <v>Lloyds Banking Group PLC</v>
      </c>
      <c r="H156" s="24">
        <v>1.22828E-3</v>
      </c>
      <c r="I156" s="15" t="e" cm="1">
        <f t="array" aca="1" ref="I156" ca="1">_xll.BDP(C156,"GICS_SECTOR_NAME")</f>
        <v>#NAME?</v>
      </c>
      <c r="J156" s="15" t="e">
        <f t="shared" ca="1" si="377"/>
        <v>#NAME?</v>
      </c>
      <c r="K156" s="46" t="e" cm="1">
        <f t="array" aca="1" ref="K156" ca="1">_xll.BDP(C156,"BEST_PE_RATIO")</f>
        <v>#NAME?</v>
      </c>
      <c r="L156" s="46" t="e" cm="1">
        <f t="array" aca="1" ref="L156" ca="1">_xll.BDP(C156,"px_last")</f>
        <v>#NAME?</v>
      </c>
      <c r="M156" s="15" t="e" cm="1">
        <f t="array" aca="1" ref="M156" ca="1">_xll.BDP(C156,"COUNTRY_FULL_NAME")</f>
        <v>#NAME?</v>
      </c>
      <c r="N156" s="15" t="e" cm="1">
        <f t="array" aca="1" ref="N156" ca="1">_xll.BDP(C156,"px_last")</f>
        <v>#NAME?</v>
      </c>
      <c r="O156" s="15" t="e" cm="1">
        <f t="array" aca="1" ref="O156" ca="1">_xll.BDP(C156,"CRNCY")</f>
        <v>#NAME?</v>
      </c>
      <c r="Q156" s="15" t="e" cm="1">
        <f t="array" aca="1" ref="Q156" ca="1">_xll.BDP(C156,"GICS_SECTOR_NAME")</f>
        <v>#NAME?</v>
      </c>
      <c r="R156" s="15" t="e" cm="1">
        <f t="array" aca="1" ref="R156" ca="1">_xll.BDP(C156,"GICS_INDUSTRY_NAME")</f>
        <v>#NAME?</v>
      </c>
      <c r="S156" s="15" t="e" cm="1">
        <f t="array" aca="1" ref="S156" ca="1">_xll.BDP(C156,"GICS_INDUSTRY_GROUP_NAME")</f>
        <v>#NAME?</v>
      </c>
      <c r="T156" s="15" t="e" cm="1">
        <f t="array" aca="1" ref="T156" ca="1">_xll.BDP(C156,"GICS_SUB_INDUSTRY_NAME")</f>
        <v>#NAME?</v>
      </c>
      <c r="U156" s="15" t="s">
        <v>1526</v>
      </c>
      <c r="V156" s="15" t="e">
        <f ca="1">_xll.BDH(C156,"SALES_REV_TURN","FY 2009","FY 2009","Currency=USD","Period=FY","BEST_FPERIOD_OVERRIDE=FY","FILING_STATUS=MR","SCALING_FORMAT=MLN","FA_ADJUSTED=Adjusted","Sort=A","Dates=H","DateFormat=P","Fill=—","Direction=H","UseDPDF=Y")/M10</f>
        <v>#NAME?</v>
      </c>
      <c r="W156" s="15" t="e">
        <f ca="1">_xll.BDH(C156,"SALES_REV_TURN","FY 2019","FY 2019","Currency=USD","Period=FY","BEST_FPERIOD_OVERRIDE=FY","FILING_STATUS=MR","SCALING_FORMAT=MLN","FA_ADJUSTED=Adjusted","Sort=A","Dates=H","DateFormat=P","Fill=—","Direction=H","UseDPDF=Y")/M10</f>
        <v>#NAME?</v>
      </c>
      <c r="X156" s="15" t="e">
        <f ca="1">_xll.BDH(C156,"SALES_REV_TURN","FY 2020","FY 2020","Currency=USD","Period=FY","BEST_FPERIOD_OVERRIDE=FY","FILING_STATUS=MR","SCALING_FORMAT=MLN","FA_ADJUSTED=Adjusted","Sort=A","Dates=H","DateFormat=P","Fill=—","Direction=H","UseDPDF=Y")/M10</f>
        <v>#NAME?</v>
      </c>
      <c r="Y156" s="15" t="e">
        <f ca="1">_xll.BDH(C156,"SALES_REV_TURN","FY 2021","FY 2021","Currency=USD","Period=FY","BEST_FPERIOD_OVERRIDE=FY","FILING_STATUS=MR","SCALING_FORMAT=MLN","FA_ADJUSTED=Adjusted","Sort=A","Dates=H","DateFormat=P","Fill=—","Direction=H","UseDPDF=Y")/M10</f>
        <v>#NAME?</v>
      </c>
      <c r="Z156" s="15" t="e">
        <f ca="1">_xll.BDH(C156,"SALES_REV_TURN","FY 2022","FY 2022","Currency=USD","Period=FY","BEST_FPERIOD_OVERRIDE=FY","FILING_STATUS=MR","SCALING_FORMAT=MLN","FA_ADJUSTED=Adjusted","Sort=A","Dates=H","DateFormat=P","Fill=—","Direction=H","UseDPDF=Y")/M10</f>
        <v>#NAME?</v>
      </c>
      <c r="AA156" s="15" t="e">
        <f ca="1">+_xll.BDP($C156,AA$15,"BEST_FPERIOD_OVERRIDE="&amp;AA$16)/M10</f>
        <v>#NAME?</v>
      </c>
      <c r="AB156" s="15" t="e">
        <f ca="1">+_xll.BDP($C156,AB$15,"BEST_FPERIOD_OVERRIDE="&amp;AB$16)/M10</f>
        <v>#NAME?</v>
      </c>
      <c r="AC156" s="15" t="e">
        <f ca="1">+_xll.BDP($C156,AC$15,"BEST_FPERIOD_OVERRIDE="&amp;AC$16)</f>
        <v>#NAME?</v>
      </c>
      <c r="AD156" s="15" t="e">
        <f ca="1">+_xll.BDP($C156,AD$15,"BEST_FPERIOD_OVERRIDE="&amp;AD$16)</f>
        <v>#NAME?</v>
      </c>
      <c r="AF156" s="25" t="e">
        <f t="shared" ca="1" si="411"/>
        <v>#NAME?</v>
      </c>
      <c r="AG156" s="25" t="e">
        <f t="shared" ca="1" si="412"/>
        <v>#NAME?</v>
      </c>
      <c r="AH156" s="25" t="e">
        <f t="shared" ca="1" si="413"/>
        <v>#NAME?</v>
      </c>
      <c r="AI156" s="25" t="e">
        <f t="shared" ca="1" si="414"/>
        <v>#NAME?</v>
      </c>
      <c r="AJ156" s="25" t="e">
        <f t="shared" ca="1" si="415"/>
        <v>#NAME?</v>
      </c>
      <c r="AK156" s="25" t="e">
        <f t="shared" ca="1" si="416"/>
        <v>#NAME?</v>
      </c>
      <c r="AL156" s="25" t="e">
        <f t="shared" ca="1" si="429"/>
        <v>#NAME?</v>
      </c>
      <c r="AM156" s="25" t="e">
        <f t="shared" ca="1" si="417"/>
        <v>#NAME?</v>
      </c>
      <c r="AN156" s="25" t="e">
        <f t="shared" ca="1" si="418"/>
        <v>#NAME?</v>
      </c>
      <c r="AP156" s="15" t="e">
        <f ca="1">_xll.BDH(C156,"EBITDA","FY 2009","FY 2009","Currency=USD","Period=FY","BEST_FPERIOD_OVERRIDE=FY","FILING_STATUS=MR","SCALING_FORMAT=MLN","FA_ADJUSTED=Adjusted","Sort=A","Dates=H","DateFormat=P","Fill=—","Direction=H","UseDPDF=Y")/M10</f>
        <v>#NAME?</v>
      </c>
      <c r="AQ156" s="15" t="e">
        <f ca="1">_xll.BDH(C156,"EBITDA","FY 2019","FY 2019","Currency=USD","Period=FY","BEST_FPERIOD_OVERRIDE=FY","FILING_STATUS=MR","SCALING_FORMAT=MLN","FA_ADJUSTED=Adjusted","Sort=A","Dates=H","DateFormat=P","Fill=—","Direction=H","UseDPDF=Y")/M10</f>
        <v>#NAME?</v>
      </c>
      <c r="AR156" s="15" t="e">
        <f ca="1">_xll.BDH(C156,"EBITDA","FY 2020","FY 2020","Currency=USD","Period=FY","BEST_FPERIOD_OVERRIDE=FY","FILING_STATUS=MR","SCALING_FORMAT=MLN","FA_ADJUSTED=Adjusted","Sort=A","Dates=H","DateFormat=P","Fill=—","Direction=H","UseDPDF=Y")/M10</f>
        <v>#NAME?</v>
      </c>
      <c r="AS156" s="15" t="e">
        <f ca="1">_xll.BDH(C156,"EBITDA","FY 2021","FY 2021","Currency=USD","Period=FY","BEST_FPERIOD_OVERRIDE=FY","FILING_STATUS=MR","SCALING_FORMAT=MLN","FA_ADJUSTED=Adjusted","Sort=A","Dates=H","DateFormat=P","Fill=—","Direction=H","UseDPDF=Y")/M10</f>
        <v>#NAME?</v>
      </c>
      <c r="AT156" s="15" t="e">
        <f ca="1">_xll.BDH(C156,"EBITDA","FY 2022","FY 2022","Currency=USD","Period=FY","BEST_FPERIOD_OVERRIDE=FY","FILING_STATUS=MR","SCALING_FORMAT=MLN","FA_ADJUSTED=Adjusted","Sort=A","Dates=H","DateFormat=P","Fill=—","Direction=H","UseDPDF=Y")/M10</f>
        <v>#NAME?</v>
      </c>
      <c r="AU156" s="15" t="e">
        <f ca="1">+_xll.BDP($C156,AU$15,"BEST_FPERIOD_OVERRIDE="&amp;AU$16)/M10</f>
        <v>#NAME?</v>
      </c>
      <c r="AV156" s="15" t="e">
        <f ca="1">+_xll.BDP($C156,AV$15,"BEST_FPERIOD_OVERRIDE="&amp;AV$16)/M10</f>
        <v>#NAME?</v>
      </c>
      <c r="AW156" s="15" t="e">
        <f ca="1">+_xll.BDP($C156,AW$15,"BEST_FPERIOD_OVERRIDE="&amp;AW$16)/M10</f>
        <v>#NAME?</v>
      </c>
      <c r="AX156" s="15" t="e">
        <f ca="1">+_xll.BDP($C156,AX$15,"BEST_FPERIOD_OVERRIDE="&amp;AX$16)</f>
        <v>#NAME?</v>
      </c>
      <c r="AZ156" s="25" t="e">
        <f t="shared" ca="1" si="378"/>
        <v>#NAME?</v>
      </c>
      <c r="BA156" s="25" t="e">
        <f t="shared" ca="1" si="379"/>
        <v>#NAME?</v>
      </c>
      <c r="BB156" s="25" t="e">
        <f t="shared" ca="1" si="380"/>
        <v>#NAME?</v>
      </c>
      <c r="BC156" s="25" t="e">
        <f t="shared" ca="1" si="381"/>
        <v>#NAME?</v>
      </c>
      <c r="BD156" s="25" t="e">
        <f t="shared" ca="1" si="382"/>
        <v>#NAME?</v>
      </c>
      <c r="BE156" s="25" t="e">
        <f t="shared" ca="1" si="383"/>
        <v>#NAME?</v>
      </c>
      <c r="BF156" s="25" t="e">
        <f t="shared" ca="1" si="430"/>
        <v>#NAME?</v>
      </c>
      <c r="BG156" s="25" t="e">
        <f t="shared" ca="1" si="384"/>
        <v>#NAME?</v>
      </c>
      <c r="BH156" s="25" t="e">
        <f t="shared" ca="1" si="385"/>
        <v>#NAME?</v>
      </c>
      <c r="BJ156" s="25" t="e">
        <f t="shared" ca="1" si="419"/>
        <v>#NAME?</v>
      </c>
      <c r="BK156" s="25" t="e">
        <f t="shared" ca="1" si="420"/>
        <v>#NAME?</v>
      </c>
      <c r="BL156" s="25" t="e">
        <f t="shared" ca="1" si="421"/>
        <v>#NAME?</v>
      </c>
      <c r="BM156" s="25" t="e">
        <f t="shared" ca="1" si="422"/>
        <v>#NAME?</v>
      </c>
      <c r="BN156" s="25" t="e">
        <f t="shared" ca="1" si="423"/>
        <v>#NAME?</v>
      </c>
      <c r="BO156" s="25" t="e">
        <f t="shared" ca="1" si="424"/>
        <v>#NAME?</v>
      </c>
      <c r="BP156" s="25" t="e">
        <f t="shared" ca="1" si="424"/>
        <v>#NAME?</v>
      </c>
      <c r="BQ156" s="25" t="e">
        <f t="shared" ca="1" si="425"/>
        <v>#NAME?</v>
      </c>
      <c r="BR156" s="15" t="e">
        <f ca="1">_xll.BDH(C156,"EARN_FOR_COMMON","FY 2009","FY 2009","Currency=USD","Period=FY","BEST_FPERIOD_OVERRIDE=FY","FILING_STATUS=MR","SCALING_FORMAT=MLN","FA_ADJUSTED=Adjusted","Sort=A","Dates=H","DateFormat=P","Fill=—","Direction=H","UseDPDF=Y")/M10</f>
        <v>#NAME?</v>
      </c>
      <c r="BS156" s="15" t="e">
        <f ca="1">_xll.BDH(C156,"EARN_FOR_COMMON","FY 2019","FY 2019","Currency=USD","Period=FY","BEST_FPERIOD_OVERRIDE=FY","FILING_STATUS=MR","SCALING_FORMAT=MLN","FA_ADJUSTED=Adjusted","Sort=A","Dates=H","DateFormat=P","Fill=—","Direction=H","UseDPDF=Y")/M10</f>
        <v>#NAME?</v>
      </c>
      <c r="BT156" s="15" t="e">
        <f ca="1">_xll.BDH(C156,"EARN_FOR_COMMON","FY 2020","FY 2020","Currency=USD","Period=FY","BEST_FPERIOD_OVERRIDE=FY","FILING_STATUS=MR","SCALING_FORMAT=MLN","FA_ADJUSTED=Adjusted","Sort=A","Dates=H","DateFormat=P","Fill=—","Direction=H","UseDPDF=Y")/M10</f>
        <v>#NAME?</v>
      </c>
      <c r="BU156" s="15" t="e">
        <f ca="1">_xll.BDH(C156,"EARN_FOR_COMMON","FY 2021","FY 2021","Currency=USD","Period=FY","BEST_FPERIOD_OVERRIDE=FY","FILING_STATUS=MR","SCALING_FORMAT=MLN","FA_ADJUSTED=Adjusted","Sort=A","Dates=H","DateFormat=P","Fill=—","Direction=H","UseDPDF=Y")/M10</f>
        <v>#NAME?</v>
      </c>
      <c r="BV156" s="15" t="e">
        <f ca="1">_xll.BDH(C156,"EARN_FOR_COMMON","FY 2022","FY 2022","Currency=USD","Period=FY","BEST_FPERIOD_OVERRIDE=FY","FILING_STATUS=MR","SCALING_FORMAT=MLN","FA_ADJUSTED=Adjusted","Sort=A","Dates=H","DateFormat=P","Fill=—","Direction=H","UseDPDF=Y")/M10</f>
        <v>#NAME?</v>
      </c>
      <c r="BW156" s="15" t="e">
        <f ca="1">+_xll.BDP($C156,BW$15,"BEST_FPERIOD_OVERRIDE="&amp;BW$16)/M10</f>
        <v>#NAME?</v>
      </c>
      <c r="BX156" s="15" t="e">
        <f ca="1">+_xll.BDP($C156,BX$15,"BEST_FPERIOD_OVERRIDE="&amp;BX$16)/M10</f>
        <v>#NAME?</v>
      </c>
      <c r="BY156" s="15" t="e">
        <f ca="1">+_xll.BDP($C156,BY$15,"BEST_FPERIOD_OVERRIDE="&amp;BY$16)/M10</f>
        <v>#NAME?</v>
      </c>
      <c r="BZ156" s="15" t="e">
        <f ca="1">+_xll.BDP($C156,BZ$15,"BEST_FPERIOD_OVERRIDE="&amp;BZ$16)</f>
        <v>#NAME?</v>
      </c>
      <c r="CB156" s="25" t="e">
        <f t="shared" ca="1" si="386"/>
        <v>#NAME?</v>
      </c>
      <c r="CC156" s="25" t="e">
        <f t="shared" ca="1" si="387"/>
        <v>#NAME?</v>
      </c>
      <c r="CD156" s="25" t="e">
        <f t="shared" ca="1" si="388"/>
        <v>#NAME?</v>
      </c>
      <c r="CE156" s="25" t="e">
        <f t="shared" ca="1" si="389"/>
        <v>#NAME?</v>
      </c>
      <c r="CF156" s="25" t="e">
        <f t="shared" ca="1" si="390"/>
        <v>#NAME?</v>
      </c>
      <c r="CG156" s="25" t="e">
        <f t="shared" ca="1" si="391"/>
        <v>#NAME?</v>
      </c>
      <c r="CH156" s="25" t="e">
        <f t="shared" ca="1" si="431"/>
        <v>#NAME?</v>
      </c>
      <c r="CI156" s="25" t="e">
        <f t="shared" ca="1" si="392"/>
        <v>#NAME?</v>
      </c>
      <c r="CJ156" s="25" t="e">
        <f t="shared" ca="1" si="393"/>
        <v>#NAME?</v>
      </c>
      <c r="CM156" s="25" t="e">
        <f t="shared" ca="1" si="432"/>
        <v>#NAME?</v>
      </c>
      <c r="CN156" s="25" t="e">
        <f t="shared" ca="1" si="433"/>
        <v>#NAME?</v>
      </c>
      <c r="CO156" s="25" t="e">
        <f t="shared" ca="1" si="434"/>
        <v>#NAME?</v>
      </c>
      <c r="CP156" s="25" t="e">
        <f t="shared" ca="1" si="435"/>
        <v>#NAME?</v>
      </c>
      <c r="CQ156" s="25" t="e">
        <f t="shared" ca="1" si="436"/>
        <v>#NAME?</v>
      </c>
      <c r="CR156" s="25" t="e">
        <f t="shared" ca="1" si="437"/>
        <v>#NAME?</v>
      </c>
      <c r="CS156" s="25" t="e">
        <f t="shared" ca="1" si="438"/>
        <v>#NAME?</v>
      </c>
      <c r="CT156" s="15" t="e">
        <f t="shared" ca="1" si="439"/>
        <v>#NAME?</v>
      </c>
      <c r="CU156" s="25">
        <f>_xll.BDH($C156,"RETURN_ON_INV_CAPITAL","FY 2019","FY 2019","Currency=USD","Period=FY","BEST_FPERIOD_OVERRIDE=FY","FILING_STATUS=MR","FA_ADJUSTED=GAAP","Sort=A","Dates=H","DateFormat=P","Fill=—","Direction=H","UseDPDF=Y")/100</f>
        <v>2.3456999999999999E-2</v>
      </c>
      <c r="CV156" s="25">
        <f>_xll.BDH($C156,"RETURN_ON_INV_CAPITAL","FY 2020","FY 2020","Currency=USD","Period=FY","BEST_FPERIOD_OVERRIDE=FY","FILING_STATUS=MR","FA_ADJUSTED=GAAP","Sort=A","Dates=H","DateFormat=P","Fill=—","Direction=H","UseDPDF=Y")/100</f>
        <v>2.9599E-2</v>
      </c>
      <c r="CW156" s="25">
        <f>_xll.BDH($C156,"RETURN_ON_INV_CAPITAL","FY 2021","FY 2021","Currency=USD","Period=FY","BEST_FPERIOD_OVERRIDE=FY","FILING_STATUS=MR","FA_ADJUSTED=GAAP","Sort=A","Dates=H","DateFormat=P","Fill=—","Direction=H","UseDPDF=Y")/100</f>
        <v>2.5838999999999997E-2</v>
      </c>
      <c r="CX156" s="25">
        <f>_xll.BDH(C156,"RETURN_COM_EQY","FY 2022","FY 2022","Currency=USD","Period=FY","BEST_FPERIOD_OVERRIDE=FY","FILING_STATUS=MR","FA_ADJUSTED=GAAP","Sort=A","Dates=H","DateFormat=P","Fill=—","Direction=H","UseDPDF=Y")/100</f>
        <v>7.9384999999999997E-2</v>
      </c>
      <c r="CZ156" s="15">
        <f>_xll.BDH($C156,"RETURN_COM_EQY","FY 2019","FY 2019","Currency=USD","Period=FY","BEST_FPERIOD_OVERRIDE=FY","FILING_STATUS=MR","FA_ADJUSTED=GAAP","Sort=A","Dates=H","DateFormat=P","Fill=—","Direction=H","UseDPDF=Y")/100</f>
        <v>5.7770000000000002E-2</v>
      </c>
      <c r="DA156" s="15">
        <f>_xll.BDH($C156,"RETURN_COM_EQY","FY 2020","FY 2020","Currency=USD","Period=FY","BEST_FPERIOD_OVERRIDE=FY","FILING_STATUS=MR","FA_ADJUSTED=GAAP","Sort=A","Dates=H","DateFormat=P","Fill=—","Direction=H","UseDPDF=Y")/100</f>
        <v>2.0358999999999999E-2</v>
      </c>
      <c r="DB156" s="15">
        <f>_xll.BDH($C156,"RETURN_COM_EQY","FY 2021","FY 2021","Currency=USD","Period=FY","BEST_FPERIOD_OVERRIDE=FY","FILING_STATUS=MR","FA_ADJUSTED=GAAP","Sort=A","Dates=H","DateFormat=P","Fill=—","Direction=H","UseDPDF=Y")/100</f>
        <v>0.118619</v>
      </c>
      <c r="DC156" s="25">
        <f>_xll.BDH(C156,"RETURN_COM_EQY","FY 2022","FY 2022","Currency=USD","Period=FY","BEST_FPERIOD_OVERRIDE=FY","FILING_STATUS=MR","FA_ADJUSTED=GAAP","Sort=A","Dates=H","DateFormat=P","Fill=—","Direction=H","UseDPDF=Y")</f>
        <v>7.9385000000000003</v>
      </c>
      <c r="DD156" s="15" t="e">
        <f ca="1">(_xll.BDP(C156,"BEST_ROE","best_fperiod_override=23Y"))/100</f>
        <v>#NAME?</v>
      </c>
      <c r="DF156" s="25" t="e">
        <f ca="1">(_xll.BDP($C156,"BEST_DIV_YLD","best_fperiod_override=19Y"))/100</f>
        <v>#NAME?</v>
      </c>
      <c r="DG156" s="25" t="e">
        <f ca="1">(_xll.BDP($C156,"BEST_DIV_YLD","best_fperiod_override=20Y"))/100</f>
        <v>#NAME?</v>
      </c>
      <c r="DH156" s="25" t="e">
        <f ca="1">(_xll.BDP($C156,"BEST_DIV_YLD","best_fperiod_override=21Y"))/100</f>
        <v>#NAME?</v>
      </c>
      <c r="DI156" s="25" t="e">
        <f ca="1">(_xll.BDP($C156,"BEST_DIV_YLD","best_fperiod_override=22Y"))/100</f>
        <v>#NAME?</v>
      </c>
      <c r="DJ156" s="25" t="e">
        <f ca="1">(_xll.BDP($C156,"BEST_DIV_YLD","best_fperiod_override=23Y"))/100</f>
        <v>#NAME?</v>
      </c>
      <c r="DL156" s="48" t="e" cm="1">
        <f t="array" aca="1" ref="DL156" ca="1">_xll.BDP($C156,$DL$12)/1000/M10</f>
        <v>#NAME?</v>
      </c>
      <c r="DM156" s="48" t="e" cm="1">
        <f t="array" aca="1" ref="DM156" ca="1">_xll.BDP($C156,$DL$13)*1000/M10</f>
        <v>#NAME?</v>
      </c>
      <c r="DN156" s="48" t="e">
        <f t="shared" ca="1" si="394"/>
        <v>#NAME?</v>
      </c>
      <c r="DO156" s="48" t="e" cm="1">
        <f t="array" aca="1" ref="DO156" ca="1">_xll.BDP($C156,$DL$15)*1000</f>
        <v>#NAME?</v>
      </c>
      <c r="DQ156" s="15" t="e" cm="1">
        <f t="array" aca="1" ref="DQ156" ca="1">_xll.BDP(C156,"WACC")</f>
        <v>#NAME?</v>
      </c>
      <c r="DR156" s="15" t="e" cm="1">
        <f t="array" aca="1" ref="DR156" ca="1">_xll.BDP(C156,"WACC_COST_EQUITY")</f>
        <v>#NAME?</v>
      </c>
      <c r="DS156" s="15" t="e" cm="1">
        <f t="array" aca="1" ref="DS156" ca="1">_xll.BDP(C156,"WACC_COST_EQUITY")</f>
        <v>#NAME?</v>
      </c>
      <c r="DU156" s="15" t="e" cm="1">
        <f t="array" aca="1" ref="DU156" ca="1">_xll.BDP(C156,"BEST_PE_RATIO")</f>
        <v>#NAME?</v>
      </c>
      <c r="DV156" s="15" t="e" cm="1">
        <f t="array" aca="1" ref="DV156" ca="1">_xll.BDP(C156,"FIVE_YR_AVG_PRICE_EARNINGS")</f>
        <v>#NAME?</v>
      </c>
      <c r="DW156" s="15" t="e" cm="1">
        <f t="array" aca="1" ref="DW156" ca="1">_xll.BDP(C156,"10_YEAR_MOVING_AVERAGE_PE")</f>
        <v>#NAME?</v>
      </c>
      <c r="DY156" s="15" t="e" cm="1">
        <f t="array" aca="1" ref="DY156" ca="1">_xll.BDP(C156,"BEST_CUR_EV_TO_EBITDA")</f>
        <v>#NAME?</v>
      </c>
      <c r="DZ156" s="15" t="e" cm="1">
        <f t="array" aca="1" ref="DZ156" ca="1">_xll.BDP(C156,"FIVE_YEAR_AVG_EV_TO_T12_EBITDA")</f>
        <v>#NAME?</v>
      </c>
      <c r="EB156" s="15" t="e" cm="1">
        <f t="array" aca="1" ref="EB156" ca="1">_xll.BDP(C156,"BEST_PX_BPS_RATIO")</f>
        <v>#NAME?</v>
      </c>
      <c r="EC156" s="15" t="e" cm="1">
        <f t="array" aca="1" ref="EC156" ca="1">_xll.BDP(C156,"FIVE_YEAR_AVG_PRICE_BOOK")</f>
        <v>#NAME?</v>
      </c>
      <c r="ED156" s="15" t="e" cm="1">
        <f t="array" aca="1" ref="ED156" ca="1">_xll.BDP(C156,"EV_TO_T12M_SALES")</f>
        <v>#NAME?</v>
      </c>
      <c r="EE156" s="15" t="e" cm="1">
        <f t="array" aca="1" ref="EE156" ca="1">_xll.BDP(C156,"AVERAGE_EV_TO_T12M_SALES")</f>
        <v>#NAME?</v>
      </c>
      <c r="EF156" s="15" t="e">
        <f ca="1">_xll.BDP(C156,"BEST_CURRENT_EV_BEST_SALES","best_fperiod_override=23Y")</f>
        <v>#NAME?</v>
      </c>
      <c r="EH156" s="15" t="e" cm="1">
        <f t="array" aca="1" ref="EH156" ca="1">_xll.BDP(C156,"CF_FREE_CASH_FLOW")/M10</f>
        <v>#NAME?</v>
      </c>
      <c r="EI156" s="15" t="e" cm="1">
        <f t="array" aca="1" ref="EI156" ca="1">_xll.BDP(C156,"FREE_CASH_FLOW_YIELD")/100</f>
        <v>#NAME?</v>
      </c>
      <c r="EJ156" s="15" t="e" cm="1">
        <f t="array" aca="1" ref="EJ156" ca="1">_xll.BDP(C156,"TRAIL_12M_FREE_CASH_FLOW_PER_SH")/M10</f>
        <v>#NAME?</v>
      </c>
      <c r="EL156" s="15" t="e" cm="1">
        <f t="array" aca="1" ref="EL156" ca="1">_xll.BDP(C156,"CF_CASH_FROM_OPER")/M10</f>
        <v>#NAME?</v>
      </c>
      <c r="EM156" s="15" t="e" cm="1">
        <f t="array" aca="1" ref="EM156" ca="1">_xll.BDP(C156,"CF_CASH_FROM_INV_ACT")/M10</f>
        <v>#NAME?</v>
      </c>
      <c r="EN156" s="15" t="e" cm="1">
        <f t="array" aca="1" ref="EN156" ca="1">_xll.BDP(C156,"CF_CASH_FROM_FNC_ACT")/M10</f>
        <v>#NAME?</v>
      </c>
      <c r="EP156" s="15" t="e" cm="1">
        <f t="array" aca="1" ref="EP156" ca="1">_xll.BDP(C156,"TOT_ANALYST_REC")</f>
        <v>#NAME?</v>
      </c>
      <c r="EQ156" s="15" t="e" cm="1">
        <f t="array" aca="1" ref="EQ156" ca="1">_xll.BDP(C156,"TOT_BUY_REC")</f>
        <v>#NAME?</v>
      </c>
      <c r="ER156" s="15" t="e" cm="1">
        <f t="array" aca="1" ref="ER156" ca="1">_xll.BDP(C156,"TOT_HOLD_REC")</f>
        <v>#NAME?</v>
      </c>
      <c r="ES156" s="15" t="e" cm="1">
        <f t="array" aca="1" ref="ES156" ca="1">_xll.BDP(C156,"TOT_SELL_REC")</f>
        <v>#NAME?</v>
      </c>
      <c r="ET156" s="15" t="e" cm="1">
        <f t="array" aca="1" ref="ET156" ca="1">_xll.BDP(C156,"EQY_REC_CONS")</f>
        <v>#NAME?</v>
      </c>
      <c r="EV156" s="15" t="e" cm="1">
        <f t="array" aca="1" ref="EV156" ca="1">_xll.BDP(C156,"BEST_TARGET_HI")</f>
        <v>#NAME?</v>
      </c>
      <c r="EW156" s="15" t="e" cm="1">
        <f t="array" aca="1" ref="EW156" ca="1">_xll.BDP(C156,"BEST_TARGET_LO")</f>
        <v>#NAME?</v>
      </c>
      <c r="EX156" s="15" t="e" cm="1">
        <f t="array" aca="1" ref="EX156" ca="1">_xll.BDP(C156,"BEST_TARGET_MEDIAN")</f>
        <v>#NAME?</v>
      </c>
      <c r="EZ156" s="15" t="e" cm="1">
        <f t="array" aca="1" ref="EZ156" ca="1">_xll.BDP(C156,"BEST_TARGET_1WK_CHG")</f>
        <v>#NAME?</v>
      </c>
      <c r="FA156" s="15" t="e" cm="1">
        <f t="array" aca="1" ref="FA156" ca="1">_xll.BDP(C156,"BEST_TARGET_4WK_CHG")</f>
        <v>#NAME?</v>
      </c>
      <c r="FB156" s="15" t="e" cm="1">
        <f t="array" aca="1" ref="FB156" ca="1">_xll.BDP(C156,"BEST_TARGET_3MO_CHG")</f>
        <v>#NAME?</v>
      </c>
      <c r="FC156" s="15" t="e" cm="1">
        <f t="array" aca="1" ref="FC156" ca="1">_xll.BDP(C156,"BEST_TARGET_6MO_CHG")</f>
        <v>#NAME?</v>
      </c>
      <c r="FE156" s="15" t="e" cm="1">
        <f t="array" aca="1" ref="FE156" ca="1">_xll.BDP(C156,"ANNOUNCEMENT_DT")</f>
        <v>#NAME?</v>
      </c>
      <c r="FF156" s="15" t="e" cm="1">
        <f t="array" aca="1" ref="FF156" ca="1">_xll.BDP(C156,"EXPECTED_REPORT_DT")</f>
        <v>#NAME?</v>
      </c>
      <c r="FG156" s="15" t="e" cm="1">
        <f t="array" aca="1" ref="FG156" ca="1">_xll.BDP(C156,"EARNINGS_RELATED_IMPLIED_MOVE")</f>
        <v>#NAME?</v>
      </c>
      <c r="FI156" s="15" t="e" cm="1">
        <f t="array" aca="1" ref="FI156" ca="1">_xll.BDP(C156,"SALES_SURPRISE_LAST_QTR")</f>
        <v>#NAME?</v>
      </c>
      <c r="FJ156" s="15" t="e" cm="1">
        <f t="array" aca="1" ref="FJ156" ca="1">_xll.BDP(C156,"EPS_SURPRISE_LAST_QTR")</f>
        <v>#NAME?</v>
      </c>
      <c r="FL156" s="15" t="e">
        <f ca="1">(_xll.BDP(C156,"VOLUME_AVG_5D"))/1000</f>
        <v>#NAME?</v>
      </c>
      <c r="FM156" s="15" t="e">
        <f ca="1">(_xll.BDP(C156,"VOLUME_AVG_3M"))/1000</f>
        <v>#NAME?</v>
      </c>
      <c r="FN156" s="15" t="e">
        <f ca="1">(_xll.BDP(C156,"VOLUME_AVG_6M"))/1000</f>
        <v>#NAME?</v>
      </c>
      <c r="FP156" s="15" t="e" cm="1">
        <f t="array" aca="1" ref="FP156" ca="1">_xll.BDP(C156,"CIE_DES")</f>
        <v>#NAME?</v>
      </c>
      <c r="FQ156" s="15" t="s">
        <v>981</v>
      </c>
      <c r="FS156" s="15" t="e" cm="1">
        <f t="array" aca="1" ref="FS156" ca="1">_xll.BDP(C156,"HIGH_52WEEK")</f>
        <v>#NAME?</v>
      </c>
      <c r="FT156" s="15" t="e" cm="1">
        <f t="array" aca="1" ref="FT156" ca="1">_xll.BDP(C156,"LOW_52WEEK")</f>
        <v>#NAME?</v>
      </c>
      <c r="FV156" s="15" t="e" cm="1">
        <f t="array" aca="1" ref="FV156" ca="1">_xll.BDP(C156,"CHG_PCT_WTD")</f>
        <v>#NAME?</v>
      </c>
      <c r="FW156" s="15" t="e" cm="1">
        <f t="array" aca="1" ref="FW156" ca="1">_xll.BDP(C156,"CHG_PCT_MTD")</f>
        <v>#NAME?</v>
      </c>
      <c r="FX156" s="15" t="e" cm="1">
        <f t="array" aca="1" ref="FX156" ca="1">_xll.BDP(C156,"CHG_PCT_YTD")</f>
        <v>#NAME?</v>
      </c>
      <c r="FY156" s="15" t="e" cm="1">
        <f t="array" aca="1" ref="FY156" ca="1">_xll.BDP(C156,"CHG_PCT_1YR")</f>
        <v>#NAME?</v>
      </c>
      <c r="GA156" s="15" t="e">
        <f ca="1">_xll.BDP($C156,"BEST_NET_DEBT","best_fperiod_override=19Y")/M10</f>
        <v>#NAME?</v>
      </c>
      <c r="GB156" s="15" t="e">
        <f ca="1">_xll.BDP($C156,"BEST_NET_DEBT","best_fperiod_override=20Y")/M10</f>
        <v>#NAME?</v>
      </c>
      <c r="GC156" s="15" t="e">
        <f ca="1">_xll.BDP($C156,"BEST_NET_DEBT","best_fperiod_override=21Y")/M10</f>
        <v>#NAME?</v>
      </c>
      <c r="GD156" s="15" t="e">
        <f ca="1">_xll.BDP($C156,"BEST_NET_DEBT","best_fperiod_override=22Y")/M10</f>
        <v>#NAME?</v>
      </c>
      <c r="GE156" s="15" t="e">
        <f ca="1">_xll.BDP($C156,"BEST_NET_DEBT","best_fperiod_override=23Y")/M10</f>
        <v>#NAME?</v>
      </c>
      <c r="GG156" s="15" t="e">
        <f t="shared" ca="1" si="395"/>
        <v>#NAME?</v>
      </c>
      <c r="GH156" s="15" t="e">
        <f t="shared" ca="1" si="396"/>
        <v>#NAME?</v>
      </c>
      <c r="GI156" s="15" t="e">
        <f t="shared" ca="1" si="397"/>
        <v>#NAME?</v>
      </c>
      <c r="GJ156" s="15" t="e">
        <f t="shared" ca="1" si="398"/>
        <v>#NAME?</v>
      </c>
      <c r="GK156" s="15" t="e">
        <f t="shared" ca="1" si="399"/>
        <v>#NAME?</v>
      </c>
      <c r="GM156" s="15" t="e" cm="1">
        <f t="array" aca="1" ref="GM156" ca="1">_xll.BDP(C156,"NET_DEBT_TO_EBITDA")</f>
        <v>#NAME?</v>
      </c>
      <c r="GN156" s="15" t="e" cm="1">
        <f t="array" aca="1" ref="GN156" ca="1">_xll.BDP(C156,"EBIT_TO_INT_EXP")</f>
        <v>#NAME?</v>
      </c>
      <c r="GO156" s="15" t="e" cm="1">
        <f t="array" aca="1" ref="GO156" ca="1">_xll.BDP(C156,"TOT_DEBT_TO_TOT_EQY")</f>
        <v>#NAME?</v>
      </c>
      <c r="GP156" s="15" t="e" cm="1">
        <f t="array" aca="1" ref="GP156" ca="1">_xll.BDP(C156,"TOT_DEBT_TO_TOT_ASSET")</f>
        <v>#NAME?</v>
      </c>
      <c r="GQ156" s="15" t="e" cm="1">
        <f t="array" aca="1" ref="GQ156" ca="1">_xll.BDP(C156,"ALTMAN_Z_SCORE")</f>
        <v>#NAME?</v>
      </c>
      <c r="GR156" s="15" t="e" cm="1">
        <f t="array" aca="1" ref="GR156" ca="1">_xll.BDP(C156,"CASH_%_CURRENT_MARKET_CAP")</f>
        <v>#NAME?</v>
      </c>
      <c r="GS156" s="15" t="e" cm="1">
        <f t="array" aca="1" ref="GS156" ca="1">_xll.BDP(C156,"CASH_TO_TOT_ASSET")</f>
        <v>#NAME?</v>
      </c>
      <c r="GU156" s="15" t="e" cm="1">
        <f t="array" aca="1" ref="GU156" ca="1">_xll.BDP(C156,"BOARD_SIZE")</f>
        <v>#NAME?</v>
      </c>
      <c r="GV156" s="15" t="e" cm="1">
        <f t="array" aca="1" ref="GV156" ca="1">_xll.BDP(C156,"PCT_INDEPENDENT_DIRECTORS")</f>
        <v>#NAME?</v>
      </c>
      <c r="GW156" s="15" t="e" cm="1">
        <f t="array" aca="1" ref="GW156" ca="1">_xll.BDP(C156,"BOARD_MEETING_ATTENDANCE_PCT")</f>
        <v>#NAME?</v>
      </c>
      <c r="GX156" s="15" t="e" cm="1">
        <f t="array" aca="1" ref="GX156" ca="1">_xll.BDP(C156,"BOARD_MEETINGS_PER_YR")</f>
        <v>#NAME?</v>
      </c>
      <c r="GY156" s="15" t="e" cm="1">
        <f t="array" aca="1" ref="GY156" ca="1">_xll.BDP(C156,"NUMBER_OF_WOMEN_ON_BOARD")</f>
        <v>#NAME?</v>
      </c>
      <c r="GZ156" s="15" t="e" cm="1">
        <f t="array" aca="1" ref="GZ156" ca="1">_xll.BDP(C156,"BOARD_AVERAGE_TENURE")</f>
        <v>#NAME?</v>
      </c>
      <c r="HA156" s="15" t="e" cm="1">
        <f t="array" aca="1" ref="HA156" ca="1">_xll.BDP(C156,"BOARD_AVERAGE_AGE")</f>
        <v>#NAME?</v>
      </c>
      <c r="HC156" s="15" t="e" cm="1">
        <f t="array" aca="1" ref="HC156" ca="1">_xll.BDP(C156,"TOT_COMP_AW_TO_CEO_&amp;_EQUIV")</f>
        <v>#NAME?</v>
      </c>
      <c r="HD156" s="15" t="e" cm="1">
        <f t="array" aca="1" ref="HD156" ca="1">_xll.BDP(C156,"TOT_COMPENSATION_AW_TO_EXECS")</f>
        <v>#NAME?</v>
      </c>
      <c r="HE156" s="15" t="e" cm="1">
        <f t="array" aca="1" ref="HE156" ca="1">_xll.BDP(C156,"CF_STOCK_BASED_COMPENSATION")</f>
        <v>#NAME?</v>
      </c>
      <c r="HF156" s="15" t="e" cm="1">
        <f t="array" aca="1" ref="HF156" ca="1">_xll.BDP(C156,"AVERAGE_BOD_TOTAL_COMPENSATION")</f>
        <v>#NAME?</v>
      </c>
      <c r="HH156" s="15" t="e" cm="1">
        <f t="array" aca="1" ref="HH156" ca="1">_xll.BDP(C156,"ISS_QUALITYSCORE")</f>
        <v>#NAME?</v>
      </c>
      <c r="HK156" s="15" t="e" cm="1">
        <f t="array" aca="1" ref="HK156" ca="1">_xll.BDP(C156,"EQY_SH_OUT")</f>
        <v>#NAME?</v>
      </c>
      <c r="HL156" s="15" t="e">
        <f t="shared" ca="1" si="400"/>
        <v>#NAME?</v>
      </c>
      <c r="HN156" s="15">
        <v>8.5</v>
      </c>
      <c r="HO156" s="15">
        <v>2</v>
      </c>
      <c r="HP156" s="39" t="e">
        <f t="shared" ca="1" si="401"/>
        <v>#NAME?</v>
      </c>
      <c r="HQ156" s="15" t="e">
        <f t="shared" ca="1" si="402"/>
        <v>#NAME?</v>
      </c>
      <c r="HS156" s="15" t="e">
        <f t="shared" ca="1" si="426"/>
        <v>#NAME?</v>
      </c>
      <c r="HU156" s="15" t="e">
        <f t="shared" ca="1" si="403"/>
        <v>#NAME?</v>
      </c>
      <c r="HW156" s="15" t="e">
        <f t="shared" ca="1" si="427"/>
        <v>#NAME?</v>
      </c>
      <c r="HY156" s="39" t="e">
        <f t="shared" ca="1" si="404"/>
        <v>#NAME?</v>
      </c>
      <c r="IA156" s="15" t="e">
        <f t="shared" ca="1" si="428"/>
        <v>#NAME?</v>
      </c>
      <c r="IB156" s="15" t="e">
        <f t="shared" ca="1" si="405"/>
        <v>#NAME?</v>
      </c>
      <c r="IC156" s="15" t="e">
        <f t="shared" ca="1" si="406"/>
        <v>#NAME?</v>
      </c>
      <c r="ID156" s="15" t="e">
        <f t="shared" ca="1" si="407"/>
        <v>#NAME?</v>
      </c>
      <c r="IE156" s="39" t="e">
        <f t="shared" ca="1" si="408"/>
        <v>#NAME?</v>
      </c>
      <c r="IF156" s="39" t="e">
        <f t="shared" ca="1" si="409"/>
        <v>#NAME?</v>
      </c>
      <c r="IG156" s="39" t="e">
        <f t="shared" ca="1" si="410"/>
        <v>#NAME?</v>
      </c>
      <c r="II156" s="15">
        <f t="shared" si="440"/>
        <v>137</v>
      </c>
    </row>
    <row r="157" spans="1:243">
      <c r="A157" s="15">
        <f t="shared" si="441"/>
        <v>137</v>
      </c>
      <c r="B157" s="15" t="s">
        <v>278</v>
      </c>
      <c r="C157" s="15" t="s">
        <v>620</v>
      </c>
      <c r="D157" s="15" t="s">
        <v>277</v>
      </c>
      <c r="E157" s="15" t="str">
        <f t="shared" si="374"/>
        <v>LILY34</v>
      </c>
      <c r="F157" s="15">
        <f t="shared" si="375"/>
        <v>137</v>
      </c>
      <c r="G157" s="15" t="str">
        <f t="shared" si="376"/>
        <v>Eli Lilly &amp; Co</v>
      </c>
      <c r="H157" s="24">
        <v>1.0317769999999999E-2</v>
      </c>
      <c r="I157" s="15" t="e" cm="1">
        <f t="array" aca="1" ref="I157" ca="1">_xll.BDP(C157,"GICS_SECTOR_NAME")</f>
        <v>#NAME?</v>
      </c>
      <c r="J157" s="15" t="e">
        <f t="shared" ca="1" si="377"/>
        <v>#NAME?</v>
      </c>
      <c r="K157" s="46" t="e" cm="1">
        <f t="array" aca="1" ref="K157" ca="1">_xll.BDP(C157,"BEST_PE_RATIO")</f>
        <v>#NAME?</v>
      </c>
      <c r="L157" s="46" t="e" cm="1">
        <f t="array" aca="1" ref="L157" ca="1">_xll.BDP(C157,"px_last")</f>
        <v>#NAME?</v>
      </c>
      <c r="M157" s="15" t="e" cm="1">
        <f t="array" aca="1" ref="M157" ca="1">_xll.BDP(C157,"COUNTRY_FULL_NAME")</f>
        <v>#NAME?</v>
      </c>
      <c r="N157" s="15" t="e" cm="1">
        <f t="array" aca="1" ref="N157" ca="1">_xll.BDP(C157,"px_last")</f>
        <v>#NAME?</v>
      </c>
      <c r="O157" s="15" t="e" cm="1">
        <f t="array" aca="1" ref="O157" ca="1">_xll.BDP(C157,"CRNCY")</f>
        <v>#NAME?</v>
      </c>
      <c r="Q157" s="15" t="e" cm="1">
        <f t="array" aca="1" ref="Q157" ca="1">_xll.BDP(C157,"GICS_SECTOR_NAME")</f>
        <v>#NAME?</v>
      </c>
      <c r="R157" s="15" t="e" cm="1">
        <f t="array" aca="1" ref="R157" ca="1">_xll.BDP(C157,"GICS_INDUSTRY_NAME")</f>
        <v>#NAME?</v>
      </c>
      <c r="S157" s="15" t="e" cm="1">
        <f t="array" aca="1" ref="S157" ca="1">_xll.BDP(C157,"GICS_INDUSTRY_GROUP_NAME")</f>
        <v>#NAME?</v>
      </c>
      <c r="T157" s="15" t="e" cm="1">
        <f t="array" aca="1" ref="T157" ca="1">_xll.BDP(C157,"GICS_SUB_INDUSTRY_NAME")</f>
        <v>#NAME?</v>
      </c>
      <c r="U157" s="15" t="s">
        <v>1521</v>
      </c>
      <c r="V157" s="15">
        <f>_xll.BDH(C157,"SALES_REV_TURN","FY 2009","FY 2009","Currency=USD","Period=FY","BEST_FPERIOD_OVERRIDE=FY","FILING_STATUS=MR","SCALING_FORMAT=MLN","FA_ADJUSTED=Adjusted","Sort=A","Dates=H","DateFormat=P","Fill=—","Direction=H","UseDPDF=Y")</f>
        <v>21836</v>
      </c>
      <c r="W157" s="15">
        <f>_xll.BDH(C157,"SALES_REV_TURN","FY 2019","FY 2019","Currency=USD","Period=FY","BEST_FPERIOD_OVERRIDE=FY","FILING_STATUS=MR","SCALING_FORMAT=MLN","FA_ADJUSTED=Adjusted","Sort=A","Dates=H","DateFormat=P","Fill=—","Direction=H","UseDPDF=Y")</f>
        <v>22319.5</v>
      </c>
      <c r="X157" s="15">
        <f>_xll.BDH(C157,"SALES_REV_TURN","FY 2020","FY 2020","Currency=USD","Period=FY","BEST_FPERIOD_OVERRIDE=FY","FILING_STATUS=MR","SCALING_FORMAT=MLN","FA_ADJUSTED=Adjusted","Sort=A","Dates=H","DateFormat=P","Fill=—","Direction=H","UseDPDF=Y")</f>
        <v>24539.8</v>
      </c>
      <c r="Y157" s="15">
        <f>_xll.BDH(C157,"SALES_REV_TURN","FY 2021","FY 2021","Currency=USD","Period=FY","BEST_FPERIOD_OVERRIDE=FY","FILING_STATUS=MR","SCALING_FORMAT=MLN","FA_ADJUSTED=Adjusted","Sort=A","Dates=H","DateFormat=P","Fill=—","Direction=H","UseDPDF=Y")</f>
        <v>28318.400000000001</v>
      </c>
      <c r="Z157" s="15">
        <f>_xll.BDH(C157,"SALES_REV_TURN","FY 2022","FY 2022","Currency=USD","Period=FY","BEST_FPERIOD_OVERRIDE=FY","FILING_STATUS=MR","SCALING_FORMAT=MLN","FA_ADJUSTED=Adjusted","Sort=A","Dates=H","DateFormat=P","Fill=—","Direction=H","UseDPDF=Y")</f>
        <v>28541.4</v>
      </c>
      <c r="AA157" s="15" t="e">
        <f ca="1">+_xll.BDP($C157,AA$15,"BEST_FPERIOD_OVERRIDE="&amp;AA$16)</f>
        <v>#NAME?</v>
      </c>
      <c r="AB157" s="15" t="e">
        <f ca="1">+_xll.BDP($C157,AB$15,"BEST_FPERIOD_OVERRIDE="&amp;AB$16)</f>
        <v>#NAME?</v>
      </c>
      <c r="AC157" s="15" t="e">
        <f ca="1">+_xll.BDP($C157,AC$15,"BEST_FPERIOD_OVERRIDE="&amp;AC$16)</f>
        <v>#NAME?</v>
      </c>
      <c r="AD157" s="15" t="e">
        <f ca="1">+_xll.BDP($C157,AD$15,"BEST_FPERIOD_OVERRIDE="&amp;AD$16)</f>
        <v>#NAME?</v>
      </c>
      <c r="AF157" s="25">
        <f t="shared" si="411"/>
        <v>9.9478034902215517E-2</v>
      </c>
      <c r="AG157" s="25">
        <f t="shared" si="412"/>
        <v>0.15397843503207054</v>
      </c>
      <c r="AH157" s="25">
        <f t="shared" si="413"/>
        <v>7.8747386858013524E-3</v>
      </c>
      <c r="AI157" s="25" t="e">
        <f t="shared" ca="1" si="414"/>
        <v>#NAME?</v>
      </c>
      <c r="AJ157" s="25" t="e">
        <f t="shared" ca="1" si="415"/>
        <v>#NAME?</v>
      </c>
      <c r="AK157" s="25" t="e">
        <f t="shared" ca="1" si="416"/>
        <v>#NAME?</v>
      </c>
      <c r="AL157" s="25" t="e">
        <f t="shared" ca="1" si="429"/>
        <v>#NAME?</v>
      </c>
      <c r="AM157" s="25" t="e">
        <f t="shared" ca="1" si="417"/>
        <v>#NAME?</v>
      </c>
      <c r="AN157" s="25">
        <f t="shared" si="418"/>
        <v>2.1924751572859336E-3</v>
      </c>
      <c r="AP157" s="15">
        <f>_xll.BDH(C157,"EBITDA","FY 2009","FY 2009","Currency=USD","Period=FY","BEST_FPERIOD_OVERRIDE=FY","FILING_STATUS=MR","SCALING_FORMAT=MLN","FA_ADJUSTED=Adjusted","Sort=A","Dates=H","DateFormat=P","Fill=—","Direction=H","UseDPDF=Y")</f>
        <v>7460.2</v>
      </c>
      <c r="AQ157" s="15">
        <f>_xll.BDH(C157,"EBITDA","FY 2019","FY 2019","Currency=USD","Period=FY","BEST_FPERIOD_OVERRIDE=FY","FILING_STATUS=MR","SCALING_FORMAT=MLN","FA_ADJUSTED=Adjusted","Sort=A","Dates=H","DateFormat=P","Fill=—","Direction=H","UseDPDF=Y")</f>
        <v>7164</v>
      </c>
      <c r="AR157" s="15">
        <f>_xll.BDH(C157,"EBITDA","FY 2020","FY 2020","Currency=USD","Period=FY","BEST_FPERIOD_OVERRIDE=FY","FILING_STATUS=MR","SCALING_FORMAT=MLN","FA_ADJUSTED=Adjusted","Sort=A","Dates=H","DateFormat=P","Fill=—","Direction=H","UseDPDF=Y")</f>
        <v>8173.5</v>
      </c>
      <c r="AS157" s="15">
        <f>_xll.BDH(C157,"EBITDA","FY 2021","FY 2021","Currency=USD","Period=FY","BEST_FPERIOD_OVERRIDE=FY","FILING_STATUS=MR","SCALING_FORMAT=MLN","FA_ADJUSTED=Adjusted","Sort=A","Dates=H","DateFormat=P","Fill=—","Direction=H","UseDPDF=Y")</f>
        <v>9389.6</v>
      </c>
      <c r="AT157" s="15">
        <f>_xll.BDH(C157,"EBITDA","FY 2022","FY 2022","Currency=USD","Period=FY","BEST_FPERIOD_OVERRIDE=FY","FILING_STATUS=MR","SCALING_FORMAT=MLN","FA_ADJUSTED=Adjusted","Sort=A","Dates=H","DateFormat=P","Fill=—","Direction=H","UseDPDF=Y")</f>
        <v>9802.9</v>
      </c>
      <c r="AU157" s="15" t="e">
        <f ca="1">+_xll.BDP($C157,AU$15,"BEST_FPERIOD_OVERRIDE="&amp;AU$16)</f>
        <v>#NAME?</v>
      </c>
      <c r="AV157" s="15" t="e">
        <f ca="1">+_xll.BDP($C157,AV$15,"BEST_FPERIOD_OVERRIDE="&amp;AV$16)</f>
        <v>#NAME?</v>
      </c>
      <c r="AW157" s="15" t="e">
        <f ca="1">+_xll.BDP($C157,AW$15,"BEST_FPERIOD_OVERRIDE="&amp;AW$16)</f>
        <v>#NAME?</v>
      </c>
      <c r="AX157" s="15" t="e">
        <f ca="1">+_xll.BDP($C157,AX$15,"BEST_FPERIOD_OVERRIDE="&amp;AX$16)</f>
        <v>#NAME?</v>
      </c>
      <c r="AZ157" s="25">
        <f t="shared" si="378"/>
        <v>0.14091289782244565</v>
      </c>
      <c r="BA157" s="25">
        <f t="shared" si="379"/>
        <v>0.14878570991619267</v>
      </c>
      <c r="BB157" s="25">
        <f t="shared" si="380"/>
        <v>4.4016784527562303E-2</v>
      </c>
      <c r="BC157" s="25" t="e">
        <f t="shared" ca="1" si="381"/>
        <v>#NAME?</v>
      </c>
      <c r="BD157" s="25" t="e">
        <f t="shared" ca="1" si="382"/>
        <v>#NAME?</v>
      </c>
      <c r="BE157" s="25" t="e">
        <f t="shared" ca="1" si="383"/>
        <v>#NAME?</v>
      </c>
      <c r="BF157" s="25" t="e">
        <f t="shared" ca="1" si="430"/>
        <v>#NAME?</v>
      </c>
      <c r="BG157" s="25" t="e">
        <f t="shared" ca="1" si="384"/>
        <v>#NAME?</v>
      </c>
      <c r="BH157" s="25">
        <f t="shared" si="385"/>
        <v>-4.0431781873095929E-3</v>
      </c>
      <c r="BJ157" s="25">
        <f t="shared" si="419"/>
        <v>0.32097493223414503</v>
      </c>
      <c r="BK157" s="25">
        <f t="shared" si="420"/>
        <v>0.33307117417419868</v>
      </c>
      <c r="BL157" s="25">
        <f t="shared" si="421"/>
        <v>0.33157240522063391</v>
      </c>
      <c r="BM157" s="25">
        <f t="shared" si="422"/>
        <v>0.34346247906549782</v>
      </c>
      <c r="BN157" s="25" t="e">
        <f t="shared" ca="1" si="423"/>
        <v>#NAME?</v>
      </c>
      <c r="BO157" s="25" t="e">
        <f t="shared" ca="1" si="424"/>
        <v>#NAME?</v>
      </c>
      <c r="BP157" s="25" t="e">
        <f t="shared" ca="1" si="424"/>
        <v>#NAME?</v>
      </c>
      <c r="BQ157" s="25" t="e">
        <f t="shared" ca="1" si="425"/>
        <v>#NAME?</v>
      </c>
      <c r="BR157" s="15">
        <f>_xll.BDH(C157,"EARN_FOR_COMMON","FY 2009","FY 2009","Currency=USD","Period=FY","BEST_FPERIOD_OVERRIDE=FY","FILING_STATUS=MR","SCALING_FORMAT=MLN","FA_ADJUSTED=Adjusted","Sort=A","Dates=H","DateFormat=P","Fill=—","Direction=H","UseDPDF=Y")</f>
        <v>4662.25</v>
      </c>
      <c r="BS157" s="15">
        <f>_xll.BDH(C157,"EARN_FOR_COMMON","FY 2019","FY 2019","Currency=USD","Period=FY","BEST_FPERIOD_OVERRIDE=FY","FILING_STATUS=MR","SCALING_FORMAT=MLN","FA_ADJUSTED=Adjusted","Sort=A","Dates=H","DateFormat=P","Fill=—","Direction=H","UseDPDF=Y")</f>
        <v>5489.6</v>
      </c>
      <c r="BT157" s="15">
        <f>_xll.BDH(C157,"EARN_FOR_COMMON","FY 2020","FY 2020","Currency=USD","Period=FY","BEST_FPERIOD_OVERRIDE=FY","FILING_STATUS=MR","SCALING_FORMAT=MLN","FA_ADJUSTED=Adjusted","Sort=A","Dates=H","DateFormat=P","Fill=—","Direction=H","UseDPDF=Y")</f>
        <v>6910.2</v>
      </c>
      <c r="BU157" s="15">
        <f>_xll.BDH(C157,"EARN_FOR_COMMON","FY 2021","FY 2021","Currency=USD","Period=FY","BEST_FPERIOD_OVERRIDE=FY","FILING_STATUS=MR","SCALING_FORMAT=MLN","FA_ADJUSTED=Adjusted","Sort=A","Dates=H","DateFormat=P","Fill=—","Direction=H","UseDPDF=Y")</f>
        <v>7093.3</v>
      </c>
      <c r="BV157" s="15">
        <f>_xll.BDH(C157,"EARN_FOR_COMMON","FY 2022","FY 2022","Currency=USD","Period=FY","BEST_FPERIOD_OVERRIDE=FY","FILING_STATUS=MR","SCALING_FORMAT=MLN","FA_ADJUSTED=Adjusted","Sort=A","Dates=H","DateFormat=P","Fill=—","Direction=H","UseDPDF=Y")</f>
        <v>6848.3149999999996</v>
      </c>
      <c r="BW157" s="15" t="e">
        <f ca="1">+_xll.BDP($C157,BW$15,"BEST_FPERIOD_OVERRIDE="&amp;BW$16)</f>
        <v>#NAME?</v>
      </c>
      <c r="BX157" s="15" t="e">
        <f ca="1">+_xll.BDP($C157,BX$15,"BEST_FPERIOD_OVERRIDE="&amp;BX$16)</f>
        <v>#NAME?</v>
      </c>
      <c r="BY157" s="15" t="e">
        <f ca="1">+_xll.BDP($C157,BY$15,"BEST_FPERIOD_OVERRIDE="&amp;BY$16)</f>
        <v>#NAME?</v>
      </c>
      <c r="BZ157" s="15" t="e">
        <f ca="1">+_xll.BDP($C157,BZ$15,"BEST_FPERIOD_OVERRIDE="&amp;BZ$16)</f>
        <v>#NAME?</v>
      </c>
      <c r="CB157" s="25">
        <f t="shared" si="386"/>
        <v>0.25878023899737679</v>
      </c>
      <c r="CC157" s="25">
        <f t="shared" si="387"/>
        <v>2.6497062313681319E-2</v>
      </c>
      <c r="CD157" s="25">
        <f t="shared" si="388"/>
        <v>-3.4537521322938636E-2</v>
      </c>
      <c r="CE157" s="25" t="e">
        <f t="shared" ca="1" si="389"/>
        <v>#NAME?</v>
      </c>
      <c r="CF157" s="25" t="e">
        <f t="shared" ca="1" si="390"/>
        <v>#NAME?</v>
      </c>
      <c r="CG157" s="25" t="e">
        <f t="shared" ca="1" si="391"/>
        <v>#NAME?</v>
      </c>
      <c r="CH157" s="25" t="e">
        <f t="shared" ca="1" si="431"/>
        <v>#NAME?</v>
      </c>
      <c r="CI157" s="25" t="e">
        <f t="shared" ca="1" si="392"/>
        <v>#NAME?</v>
      </c>
      <c r="CJ157" s="25">
        <f t="shared" si="393"/>
        <v>1.6469880334491149E-2</v>
      </c>
      <c r="CM157" s="25">
        <f t="shared" si="432"/>
        <v>0.24595533054055871</v>
      </c>
      <c r="CN157" s="25">
        <f t="shared" si="433"/>
        <v>0.28159153701334161</v>
      </c>
      <c r="CO157" s="25">
        <f t="shared" si="434"/>
        <v>0.25048378439459856</v>
      </c>
      <c r="CP157" s="25">
        <f t="shared" si="435"/>
        <v>0.23994320530877949</v>
      </c>
      <c r="CQ157" s="25" t="e">
        <f t="shared" ca="1" si="436"/>
        <v>#NAME?</v>
      </c>
      <c r="CR157" s="25" t="e">
        <f t="shared" ca="1" si="437"/>
        <v>#NAME?</v>
      </c>
      <c r="CS157" s="25" t="e">
        <f t="shared" ca="1" si="438"/>
        <v>#NAME?</v>
      </c>
      <c r="CT157" s="15" t="e">
        <f t="shared" ca="1" si="439"/>
        <v>#NAME?</v>
      </c>
      <c r="CU157" s="25">
        <f>_xll.BDH($C157,"RETURN_ON_INV_CAPITAL","FY 2019","FY 2019","Currency=USD","Period=FY","BEST_FPERIOD_OVERRIDE=FY","FILING_STATUS=MR","FA_ADJUSTED=GAAP","Sort=A","Dates=H","DateFormat=P","Fill=—","Direction=H","UseDPDF=Y")/100</f>
        <v>0.226579</v>
      </c>
      <c r="CV157" s="25">
        <f>_xll.BDH($C157,"RETURN_ON_INV_CAPITAL","FY 2020","FY 2020","Currency=USD","Period=FY","BEST_FPERIOD_OVERRIDE=FY","FILING_STATUS=MR","FA_ADJUSTED=GAAP","Sort=A","Dates=H","DateFormat=P","Fill=—","Direction=H","UseDPDF=Y")/100</f>
        <v>0.25558199999999998</v>
      </c>
      <c r="CW157" s="25">
        <f>_xll.BDH($C157,"RETURN_ON_INV_CAPITAL","FY 2021","FY 2021","Currency=USD","Period=FY","BEST_FPERIOD_OVERRIDE=FY","FILING_STATUS=MR","FA_ADJUSTED=GAAP","Sort=A","Dates=H","DateFormat=P","Fill=—","Direction=H","UseDPDF=Y")/100</f>
        <v>0.23696</v>
      </c>
      <c r="CX157" s="25">
        <f>_xll.BDH(C157,"RETURN_COM_EQY","FY 2022","FY 2022","Currency=USD","Period=FY","BEST_FPERIOD_OVERRIDE=FY","FILING_STATUS=MR","FA_ADJUSTED=GAAP","Sort=A","Dates=H","DateFormat=P","Fill=—","Direction=H","UseDPDF=Y")/100</f>
        <v>0.63628300000000004</v>
      </c>
      <c r="CZ157" s="15">
        <f>_xll.BDH($C157,"RETURN_COM_EQY","FY 2019","FY 2019","Currency=USD","Period=FY","BEST_FPERIOD_OVERRIDE=FY","FILING_STATUS=MR","FA_ADJUSTED=GAAP","Sort=A","Dates=H","DateFormat=P","Fill=—","Direction=H","UseDPDF=Y")/100</f>
        <v>1.3378370000000002</v>
      </c>
      <c r="DA157" s="15">
        <f>_xll.BDH($C157,"RETURN_COM_EQY","FY 2020","FY 2020","Currency=USD","Period=FY","BEST_FPERIOD_OVERRIDE=FY","FILING_STATUS=MR","FA_ADJUSTED=GAAP","Sort=A","Dates=H","DateFormat=P","Fill=—","Direction=H","UseDPDF=Y")/100</f>
        <v>1.5017760000000002</v>
      </c>
      <c r="DB157" s="15">
        <f>_xll.BDH($C157,"RETURN_COM_EQY","FY 2021","FY 2021","Currency=USD","Period=FY","BEST_FPERIOD_OVERRIDE=FY","FILING_STATUS=MR","FA_ADJUSTED=GAAP","Sort=A","Dates=H","DateFormat=P","Fill=—","Direction=H","UseDPDF=Y")/100</f>
        <v>0.76352900000000001</v>
      </c>
      <c r="DC157" s="25">
        <f>_xll.BDH(C157,"RETURN_COM_EQY","FY 2022","FY 2022","Currency=USD","Period=FY","BEST_FPERIOD_OVERRIDE=FY","FILING_STATUS=MR","FA_ADJUSTED=GAAP","Sort=A","Dates=H","DateFormat=P","Fill=—","Direction=H","UseDPDF=Y")</f>
        <v>63.628300000000003</v>
      </c>
      <c r="DD157" s="15" t="e">
        <f ca="1">(_xll.BDP(C157,"BEST_ROE","best_fperiod_override=23Y"))/100</f>
        <v>#NAME?</v>
      </c>
      <c r="DF157" s="25" t="e">
        <f ca="1">(_xll.BDP($C157,"BEST_DIV_YLD","best_fperiod_override=19Y"))/100</f>
        <v>#NAME?</v>
      </c>
      <c r="DG157" s="25" t="e">
        <f ca="1">(_xll.BDP($C157,"BEST_DIV_YLD","best_fperiod_override=20Y"))/100</f>
        <v>#NAME?</v>
      </c>
      <c r="DH157" s="25" t="e">
        <f ca="1">(_xll.BDP($C157,"BEST_DIV_YLD","best_fperiod_override=21Y"))/100</f>
        <v>#NAME?</v>
      </c>
      <c r="DI157" s="25" t="e">
        <f ca="1">(_xll.BDP($C157,"BEST_DIV_YLD","best_fperiod_override=22Y"))/100</f>
        <v>#NAME?</v>
      </c>
      <c r="DJ157" s="25" t="e">
        <f ca="1">(_xll.BDP($C157,"BEST_DIV_YLD","best_fperiod_override=23Y"))/100</f>
        <v>#NAME?</v>
      </c>
      <c r="DL157" s="48" t="e" cm="1">
        <f t="array" aca="1" ref="DL157" ca="1">_xll.BDP($C157,$DL$12)/1000</f>
        <v>#NAME?</v>
      </c>
      <c r="DM157" s="48" t="e" cm="1">
        <f t="array" aca="1" ref="DM157" ca="1">_xll.BDP($C157,$DL$13)*1000</f>
        <v>#NAME?</v>
      </c>
      <c r="DN157" s="48" t="e">
        <f t="shared" ca="1" si="394"/>
        <v>#NAME?</v>
      </c>
      <c r="DO157" s="48" t="e" cm="1">
        <f t="array" aca="1" ref="DO157" ca="1">_xll.BDP($C157,$DL$15)*1000</f>
        <v>#NAME?</v>
      </c>
      <c r="DQ157" s="15" t="e" cm="1">
        <f t="array" aca="1" ref="DQ157" ca="1">_xll.BDP(C157,"WACC")</f>
        <v>#NAME?</v>
      </c>
      <c r="DR157" s="15" t="e" cm="1">
        <f t="array" aca="1" ref="DR157" ca="1">_xll.BDP(C157,"WACC_COST_EQUITY")</f>
        <v>#NAME?</v>
      </c>
      <c r="DS157" s="15" t="e" cm="1">
        <f t="array" aca="1" ref="DS157" ca="1">_xll.BDP(C157,"WACC_COST_EQUITY")</f>
        <v>#NAME?</v>
      </c>
      <c r="DU157" s="15" t="e" cm="1">
        <f t="array" aca="1" ref="DU157" ca="1">_xll.BDP(C157,"BEST_PE_RATIO")</f>
        <v>#NAME?</v>
      </c>
      <c r="DV157" s="15" t="e" cm="1">
        <f t="array" aca="1" ref="DV157" ca="1">_xll.BDP(C157,"FIVE_YR_AVG_PRICE_EARNINGS")</f>
        <v>#NAME?</v>
      </c>
      <c r="DW157" s="15" t="e" cm="1">
        <f t="array" aca="1" ref="DW157" ca="1">_xll.BDP(C157,"10_YEAR_MOVING_AVERAGE_PE")</f>
        <v>#NAME?</v>
      </c>
      <c r="DY157" s="15" t="e" cm="1">
        <f t="array" aca="1" ref="DY157" ca="1">_xll.BDP(C157,"BEST_CUR_EV_TO_EBITDA")</f>
        <v>#NAME?</v>
      </c>
      <c r="DZ157" s="15" t="e" cm="1">
        <f t="array" aca="1" ref="DZ157" ca="1">_xll.BDP(C157,"FIVE_YEAR_AVG_EV_TO_T12_EBITDA")</f>
        <v>#NAME?</v>
      </c>
      <c r="EB157" s="15" t="e" cm="1">
        <f t="array" aca="1" ref="EB157" ca="1">_xll.BDP(C157,"BEST_PX_BPS_RATIO")</f>
        <v>#NAME?</v>
      </c>
      <c r="EC157" s="15" t="e" cm="1">
        <f t="array" aca="1" ref="EC157" ca="1">_xll.BDP(C157,"FIVE_YEAR_AVG_PRICE_BOOK")</f>
        <v>#NAME?</v>
      </c>
      <c r="ED157" s="15" t="e" cm="1">
        <f t="array" aca="1" ref="ED157" ca="1">_xll.BDP(C157,"EV_TO_T12M_SALES")</f>
        <v>#NAME?</v>
      </c>
      <c r="EE157" s="15" t="e" cm="1">
        <f t="array" aca="1" ref="EE157" ca="1">_xll.BDP(C157,"AVERAGE_EV_TO_T12M_SALES")</f>
        <v>#NAME?</v>
      </c>
      <c r="EF157" s="15" t="e">
        <f ca="1">_xll.BDP(C157,"BEST_CURRENT_EV_BEST_SALES","best_fperiod_override=23Y")</f>
        <v>#NAME?</v>
      </c>
      <c r="EH157" s="15" t="e" cm="1">
        <f t="array" aca="1" ref="EH157" ca="1">_xll.BDP(C157,"CF_FREE_CASH_FLOW")</f>
        <v>#NAME?</v>
      </c>
      <c r="EI157" s="15" t="e" cm="1">
        <f t="array" aca="1" ref="EI157" ca="1">_xll.BDP(C157,"FREE_CASH_FLOW_YIELD")/100</f>
        <v>#NAME?</v>
      </c>
      <c r="EJ157" s="15" t="e" cm="1">
        <f t="array" aca="1" ref="EJ157" ca="1">_xll.BDP(C157,"TRAIL_12M_FREE_CASH_FLOW_PER_SH")</f>
        <v>#NAME?</v>
      </c>
      <c r="EL157" s="15" t="e" cm="1">
        <f t="array" aca="1" ref="EL157" ca="1">_xll.BDP(C157,"CF_CASH_FROM_OPER")</f>
        <v>#NAME?</v>
      </c>
      <c r="EM157" s="15" t="e" cm="1">
        <f t="array" aca="1" ref="EM157" ca="1">_xll.BDP(C157,"CF_CASH_FROM_INV_ACT")</f>
        <v>#NAME?</v>
      </c>
      <c r="EN157" s="15" t="e" cm="1">
        <f t="array" aca="1" ref="EN157" ca="1">_xll.BDP(C157,"CF_CASH_FROM_FNC_ACT")</f>
        <v>#NAME?</v>
      </c>
      <c r="EP157" s="15" t="e" cm="1">
        <f t="array" aca="1" ref="EP157" ca="1">_xll.BDP(C157,"TOT_ANALYST_REC")</f>
        <v>#NAME?</v>
      </c>
      <c r="EQ157" s="15" t="e" cm="1">
        <f t="array" aca="1" ref="EQ157" ca="1">_xll.BDP(C157,"TOT_BUY_REC")</f>
        <v>#NAME?</v>
      </c>
      <c r="ER157" s="15" t="e" cm="1">
        <f t="array" aca="1" ref="ER157" ca="1">_xll.BDP(C157,"TOT_HOLD_REC")</f>
        <v>#NAME?</v>
      </c>
      <c r="ES157" s="15" t="e" cm="1">
        <f t="array" aca="1" ref="ES157" ca="1">_xll.BDP(C157,"TOT_SELL_REC")</f>
        <v>#NAME?</v>
      </c>
      <c r="ET157" s="15" t="e" cm="1">
        <f t="array" aca="1" ref="ET157" ca="1">_xll.BDP(C157,"EQY_REC_CONS")</f>
        <v>#NAME?</v>
      </c>
      <c r="EV157" s="15" t="e" cm="1">
        <f t="array" aca="1" ref="EV157" ca="1">_xll.BDP(C157,"BEST_TARGET_HI")</f>
        <v>#NAME?</v>
      </c>
      <c r="EW157" s="15" t="e" cm="1">
        <f t="array" aca="1" ref="EW157" ca="1">_xll.BDP(C157,"BEST_TARGET_LO")</f>
        <v>#NAME?</v>
      </c>
      <c r="EX157" s="15" t="e" cm="1">
        <f t="array" aca="1" ref="EX157" ca="1">_xll.BDP(C157,"BEST_TARGET_MEDIAN")</f>
        <v>#NAME?</v>
      </c>
      <c r="EZ157" s="15" t="e" cm="1">
        <f t="array" aca="1" ref="EZ157" ca="1">_xll.BDP(C157,"BEST_TARGET_1WK_CHG")</f>
        <v>#NAME?</v>
      </c>
      <c r="FA157" s="15" t="e" cm="1">
        <f t="array" aca="1" ref="FA157" ca="1">_xll.BDP(C157,"BEST_TARGET_4WK_CHG")</f>
        <v>#NAME?</v>
      </c>
      <c r="FB157" s="15" t="e" cm="1">
        <f t="array" aca="1" ref="FB157" ca="1">_xll.BDP(C157,"BEST_TARGET_3MO_CHG")</f>
        <v>#NAME?</v>
      </c>
      <c r="FC157" s="15" t="e" cm="1">
        <f t="array" aca="1" ref="FC157" ca="1">_xll.BDP(C157,"BEST_TARGET_6MO_CHG")</f>
        <v>#NAME?</v>
      </c>
      <c r="FE157" s="15" t="e" cm="1">
        <f t="array" aca="1" ref="FE157" ca="1">_xll.BDP(C157,"ANNOUNCEMENT_DT")</f>
        <v>#NAME?</v>
      </c>
      <c r="FF157" s="15" t="e" cm="1">
        <f t="array" aca="1" ref="FF157" ca="1">_xll.BDP(C157,"EXPECTED_REPORT_DT")</f>
        <v>#NAME?</v>
      </c>
      <c r="FG157" s="15" t="e" cm="1">
        <f t="array" aca="1" ref="FG157" ca="1">_xll.BDP(C157,"EARNINGS_RELATED_IMPLIED_MOVE")</f>
        <v>#NAME?</v>
      </c>
      <c r="FI157" s="15" t="e" cm="1">
        <f t="array" aca="1" ref="FI157" ca="1">_xll.BDP(C157,"SALES_SURPRISE_LAST_QTR")</f>
        <v>#NAME?</v>
      </c>
      <c r="FJ157" s="15" t="e" cm="1">
        <f t="array" aca="1" ref="FJ157" ca="1">_xll.BDP(C157,"EPS_SURPRISE_LAST_QTR")</f>
        <v>#NAME?</v>
      </c>
      <c r="FL157" s="15" t="e">
        <f ca="1">(_xll.BDP(C157,"VOLUME_AVG_5D"))/1000</f>
        <v>#NAME?</v>
      </c>
      <c r="FM157" s="15" t="e">
        <f ca="1">(_xll.BDP(C157,"VOLUME_AVG_3M"))/1000</f>
        <v>#NAME?</v>
      </c>
      <c r="FN157" s="15" t="e">
        <f ca="1">(_xll.BDP(C157,"VOLUME_AVG_6M"))/1000</f>
        <v>#NAME?</v>
      </c>
      <c r="FP157" s="15" t="e" cm="1">
        <f t="array" aca="1" ref="FP157" ca="1">_xll.BDP(C157,"CIE_DES")</f>
        <v>#NAME?</v>
      </c>
      <c r="FQ157" s="15" t="s">
        <v>982</v>
      </c>
      <c r="FS157" s="15" t="e" cm="1">
        <f t="array" aca="1" ref="FS157" ca="1">_xll.BDP(C157,"HIGH_52WEEK")</f>
        <v>#NAME?</v>
      </c>
      <c r="FT157" s="15" t="e" cm="1">
        <f t="array" aca="1" ref="FT157" ca="1">_xll.BDP(C157,"LOW_52WEEK")</f>
        <v>#NAME?</v>
      </c>
      <c r="FV157" s="15" t="e" cm="1">
        <f t="array" aca="1" ref="FV157" ca="1">_xll.BDP(C157,"CHG_PCT_WTD")</f>
        <v>#NAME?</v>
      </c>
      <c r="FW157" s="15" t="e" cm="1">
        <f t="array" aca="1" ref="FW157" ca="1">_xll.BDP(C157,"CHG_PCT_MTD")</f>
        <v>#NAME?</v>
      </c>
      <c r="FX157" s="15" t="e" cm="1">
        <f t="array" aca="1" ref="FX157" ca="1">_xll.BDP(C157,"CHG_PCT_YTD")</f>
        <v>#NAME?</v>
      </c>
      <c r="FY157" s="15" t="e" cm="1">
        <f t="array" aca="1" ref="FY157" ca="1">_xll.BDP(C157,"CHG_PCT_1YR")</f>
        <v>#NAME?</v>
      </c>
      <c r="GA157" s="15" t="e">
        <f ca="1">_xll.BDP($C157,"BEST_NET_DEBT","best_fperiod_override=19Y")</f>
        <v>#NAME?</v>
      </c>
      <c r="GB157" s="15" t="e">
        <f ca="1">_xll.BDP($C157,"BEST_NET_DEBT","best_fperiod_override=20Y")</f>
        <v>#NAME?</v>
      </c>
      <c r="GC157" s="15" t="e">
        <f ca="1">_xll.BDP($C157,"BEST_NET_DEBT","best_fperiod_override=21Y")</f>
        <v>#NAME?</v>
      </c>
      <c r="GD157" s="15" t="e">
        <f ca="1">_xll.BDP($C157,"BEST_NET_DEBT","best_fperiod_override=22Y")</f>
        <v>#NAME?</v>
      </c>
      <c r="GE157" s="15" t="e">
        <f ca="1">_xll.BDP($C157,"BEST_NET_DEBT","best_fperiod_override=23Y")</f>
        <v>#NAME?</v>
      </c>
      <c r="GG157" s="15" t="e">
        <f t="shared" ca="1" si="395"/>
        <v>#NAME?</v>
      </c>
      <c r="GH157" s="15" t="e">
        <f t="shared" ca="1" si="396"/>
        <v>#NAME?</v>
      </c>
      <c r="GI157" s="15" t="e">
        <f t="shared" ca="1" si="397"/>
        <v>#NAME?</v>
      </c>
      <c r="GJ157" s="15" t="e">
        <f t="shared" ca="1" si="398"/>
        <v>#NAME?</v>
      </c>
      <c r="GK157" s="15" t="e">
        <f t="shared" ca="1" si="399"/>
        <v>#NAME?</v>
      </c>
      <c r="GM157" s="15" t="e" cm="1">
        <f t="array" aca="1" ref="GM157" ca="1">_xll.BDP(C157,"NET_DEBT_TO_EBITDA")</f>
        <v>#NAME?</v>
      </c>
      <c r="GN157" s="15" t="e" cm="1">
        <f t="array" aca="1" ref="GN157" ca="1">_xll.BDP(C157,"EBIT_TO_INT_EXP")</f>
        <v>#NAME?</v>
      </c>
      <c r="GO157" s="15" t="e" cm="1">
        <f t="array" aca="1" ref="GO157" ca="1">_xll.BDP(C157,"TOT_DEBT_TO_TOT_EQY")</f>
        <v>#NAME?</v>
      </c>
      <c r="GP157" s="15" t="e" cm="1">
        <f t="array" aca="1" ref="GP157" ca="1">_xll.BDP(C157,"TOT_DEBT_TO_TOT_ASSET")</f>
        <v>#NAME?</v>
      </c>
      <c r="GQ157" s="15" t="e" cm="1">
        <f t="array" aca="1" ref="GQ157" ca="1">_xll.BDP(C157,"ALTMAN_Z_SCORE")</f>
        <v>#NAME?</v>
      </c>
      <c r="GR157" s="15" t="e" cm="1">
        <f t="array" aca="1" ref="GR157" ca="1">_xll.BDP(C157,"CASH_%_CURRENT_MARKET_CAP")</f>
        <v>#NAME?</v>
      </c>
      <c r="GS157" s="15" t="e" cm="1">
        <f t="array" aca="1" ref="GS157" ca="1">_xll.BDP(C157,"CASH_TO_TOT_ASSET")</f>
        <v>#NAME?</v>
      </c>
      <c r="GU157" s="15" t="e" cm="1">
        <f t="array" aca="1" ref="GU157" ca="1">_xll.BDP(C157,"BOARD_SIZE")</f>
        <v>#NAME?</v>
      </c>
      <c r="GV157" s="15" t="e" cm="1">
        <f t="array" aca="1" ref="GV157" ca="1">_xll.BDP(C157,"PCT_INDEPENDENT_DIRECTORS")</f>
        <v>#NAME?</v>
      </c>
      <c r="GW157" s="15" t="e" cm="1">
        <f t="array" aca="1" ref="GW157" ca="1">_xll.BDP(C157,"BOARD_MEETING_ATTENDANCE_PCT")</f>
        <v>#NAME?</v>
      </c>
      <c r="GX157" s="15" t="e" cm="1">
        <f t="array" aca="1" ref="GX157" ca="1">_xll.BDP(C157,"BOARD_MEETINGS_PER_YR")</f>
        <v>#NAME?</v>
      </c>
      <c r="GY157" s="15" t="e" cm="1">
        <f t="array" aca="1" ref="GY157" ca="1">_xll.BDP(C157,"NUMBER_OF_WOMEN_ON_BOARD")</f>
        <v>#NAME?</v>
      </c>
      <c r="GZ157" s="15" t="e" cm="1">
        <f t="array" aca="1" ref="GZ157" ca="1">_xll.BDP(C157,"BOARD_AVERAGE_TENURE")</f>
        <v>#NAME?</v>
      </c>
      <c r="HA157" s="15" t="e" cm="1">
        <f t="array" aca="1" ref="HA157" ca="1">_xll.BDP(C157,"BOARD_AVERAGE_AGE")</f>
        <v>#NAME?</v>
      </c>
      <c r="HC157" s="15" t="e" cm="1">
        <f t="array" aca="1" ref="HC157" ca="1">_xll.BDP(C157,"TOT_COMP_AW_TO_CEO_&amp;_EQUIV")</f>
        <v>#NAME?</v>
      </c>
      <c r="HD157" s="15" t="e" cm="1">
        <f t="array" aca="1" ref="HD157" ca="1">_xll.BDP(C157,"TOT_COMPENSATION_AW_TO_EXECS")</f>
        <v>#NAME?</v>
      </c>
      <c r="HE157" s="15" t="e" cm="1">
        <f t="array" aca="1" ref="HE157" ca="1">_xll.BDP(C157,"CF_STOCK_BASED_COMPENSATION")</f>
        <v>#NAME?</v>
      </c>
      <c r="HF157" s="15" t="e" cm="1">
        <f t="array" aca="1" ref="HF157" ca="1">_xll.BDP(C157,"AVERAGE_BOD_TOTAL_COMPENSATION")</f>
        <v>#NAME?</v>
      </c>
      <c r="HH157" s="15" t="e" cm="1">
        <f t="array" aca="1" ref="HH157" ca="1">_xll.BDP(C157,"ISS_QUALITYSCORE")</f>
        <v>#NAME?</v>
      </c>
      <c r="HK157" s="15" t="e" cm="1">
        <f t="array" aca="1" ref="HK157" ca="1">_xll.BDP(C157,"EQY_SH_OUT")</f>
        <v>#NAME?</v>
      </c>
      <c r="HL157" s="15" t="e">
        <f t="shared" ca="1" si="400"/>
        <v>#NAME?</v>
      </c>
      <c r="HN157" s="15">
        <v>8.5</v>
      </c>
      <c r="HO157" s="15">
        <v>2</v>
      </c>
      <c r="HP157" s="39" t="e">
        <f t="shared" ca="1" si="401"/>
        <v>#NAME?</v>
      </c>
      <c r="HQ157" s="15" t="e">
        <f t="shared" ca="1" si="402"/>
        <v>#NAME?</v>
      </c>
      <c r="HS157" s="15" t="e">
        <f t="shared" ca="1" si="426"/>
        <v>#NAME?</v>
      </c>
      <c r="HU157" s="15" t="e">
        <f t="shared" ca="1" si="403"/>
        <v>#NAME?</v>
      </c>
      <c r="HW157" s="15" t="e">
        <f t="shared" ca="1" si="427"/>
        <v>#NAME?</v>
      </c>
      <c r="HY157" s="39" t="e">
        <f t="shared" ca="1" si="404"/>
        <v>#NAME?</v>
      </c>
      <c r="IA157" s="15" t="e">
        <f t="shared" ca="1" si="428"/>
        <v>#NAME?</v>
      </c>
      <c r="IB157" s="15" t="e">
        <f t="shared" ca="1" si="405"/>
        <v>#NAME?</v>
      </c>
      <c r="IC157" s="15" t="e">
        <f t="shared" ca="1" si="406"/>
        <v>#NAME?</v>
      </c>
      <c r="ID157" s="15" t="e">
        <f t="shared" ca="1" si="407"/>
        <v>#NAME?</v>
      </c>
      <c r="IE157" s="39" t="e">
        <f t="shared" ca="1" si="408"/>
        <v>#NAME?</v>
      </c>
      <c r="IF157" s="39">
        <f t="shared" si="409"/>
        <v>1.6469880334491149</v>
      </c>
      <c r="IG157" s="39" t="e">
        <f t="shared" ca="1" si="410"/>
        <v>#NAME?</v>
      </c>
      <c r="II157" s="15">
        <f t="shared" si="440"/>
        <v>138</v>
      </c>
    </row>
    <row r="158" spans="1:243">
      <c r="A158" s="15">
        <f t="shared" si="441"/>
        <v>138</v>
      </c>
      <c r="B158" s="15" t="s">
        <v>280</v>
      </c>
      <c r="C158" s="15" t="s">
        <v>621</v>
      </c>
      <c r="D158" s="15" t="s">
        <v>279</v>
      </c>
      <c r="E158" s="15" t="str">
        <f t="shared" si="374"/>
        <v>LMTB34</v>
      </c>
      <c r="F158" s="15">
        <f t="shared" si="375"/>
        <v>138</v>
      </c>
      <c r="G158" s="15" t="str">
        <f t="shared" si="376"/>
        <v>Lockheed Martin Corp</v>
      </c>
      <c r="H158" s="24">
        <v>4.0472099999999999E-3</v>
      </c>
      <c r="I158" s="15" t="e" cm="1">
        <f t="array" aca="1" ref="I158" ca="1">_xll.BDP(C158,"GICS_SECTOR_NAME")</f>
        <v>#NAME?</v>
      </c>
      <c r="J158" s="15" t="e">
        <f t="shared" ca="1" si="377"/>
        <v>#NAME?</v>
      </c>
      <c r="K158" s="46" t="e" cm="1">
        <f t="array" aca="1" ref="K158" ca="1">_xll.BDP(C158,"BEST_PE_RATIO")</f>
        <v>#NAME?</v>
      </c>
      <c r="L158" s="46" t="e" cm="1">
        <f t="array" aca="1" ref="L158" ca="1">_xll.BDP(C158,"px_last")</f>
        <v>#NAME?</v>
      </c>
      <c r="M158" s="15" t="e" cm="1">
        <f t="array" aca="1" ref="M158" ca="1">_xll.BDP(C158,"COUNTRY_FULL_NAME")</f>
        <v>#NAME?</v>
      </c>
      <c r="N158" s="15" t="e" cm="1">
        <f t="array" aca="1" ref="N158" ca="1">_xll.BDP(C158,"px_last")</f>
        <v>#NAME?</v>
      </c>
      <c r="O158" s="15" t="e" cm="1">
        <f t="array" aca="1" ref="O158" ca="1">_xll.BDP(C158,"CRNCY")</f>
        <v>#NAME?</v>
      </c>
      <c r="Q158" s="15" t="e" cm="1">
        <f t="array" aca="1" ref="Q158" ca="1">_xll.BDP(C158,"GICS_SECTOR_NAME")</f>
        <v>#NAME?</v>
      </c>
      <c r="R158" s="15" t="e" cm="1">
        <f t="array" aca="1" ref="R158" ca="1">_xll.BDP(C158,"GICS_INDUSTRY_NAME")</f>
        <v>#NAME?</v>
      </c>
      <c r="S158" s="15" t="e" cm="1">
        <f t="array" aca="1" ref="S158" ca="1">_xll.BDP(C158,"GICS_INDUSTRY_GROUP_NAME")</f>
        <v>#NAME?</v>
      </c>
      <c r="T158" s="15" t="e" cm="1">
        <f t="array" aca="1" ref="T158" ca="1">_xll.BDP(C158,"GICS_SUB_INDUSTRY_NAME")</f>
        <v>#NAME?</v>
      </c>
      <c r="U158" s="15" t="s">
        <v>1521</v>
      </c>
      <c r="V158" s="15">
        <f>_xll.BDH(C158,"SALES_REV_TURN","FY 2009","FY 2009","Currency=USD","Period=FY","BEST_FPERIOD_OVERRIDE=FY","FILING_STATUS=MR","SCALING_FORMAT=MLN","FA_ADJUSTED=Adjusted","Sort=A","Dates=H","DateFormat=P","Fill=—","Direction=H","UseDPDF=Y")</f>
        <v>43867</v>
      </c>
      <c r="W158" s="15">
        <f>_xll.BDH(C158,"SALES_REV_TURN","FY 2019","FY 2019","Currency=USD","Period=FY","BEST_FPERIOD_OVERRIDE=FY","FILING_STATUS=MR","SCALING_FORMAT=MLN","FA_ADJUSTED=Adjusted","Sort=A","Dates=H","DateFormat=P","Fill=—","Direction=H","UseDPDF=Y")</f>
        <v>59812</v>
      </c>
      <c r="X158" s="15">
        <f>_xll.BDH(C158,"SALES_REV_TURN","FY 2020","FY 2020","Currency=USD","Period=FY","BEST_FPERIOD_OVERRIDE=FY","FILING_STATUS=MR","SCALING_FORMAT=MLN","FA_ADJUSTED=Adjusted","Sort=A","Dates=H","DateFormat=P","Fill=—","Direction=H","UseDPDF=Y")</f>
        <v>65398</v>
      </c>
      <c r="Y158" s="15">
        <f>_xll.BDH(C158,"SALES_REV_TURN","FY 2021","FY 2021","Currency=USD","Period=FY","BEST_FPERIOD_OVERRIDE=FY","FILING_STATUS=MR","SCALING_FORMAT=MLN","FA_ADJUSTED=Adjusted","Sort=A","Dates=H","DateFormat=P","Fill=—","Direction=H","UseDPDF=Y")</f>
        <v>67044</v>
      </c>
      <c r="Z158" s="15">
        <f>_xll.BDH(C158,"SALES_REV_TURN","FY 2022","FY 2022","Currency=USD","Period=FY","BEST_FPERIOD_OVERRIDE=FY","FILING_STATUS=MR","SCALING_FORMAT=MLN","FA_ADJUSTED=Adjusted","Sort=A","Dates=H","DateFormat=P","Fill=—","Direction=H","UseDPDF=Y")</f>
        <v>65984</v>
      </c>
      <c r="AA158" s="15" t="e">
        <f ca="1">+_xll.BDP($C158,AA$15,"BEST_FPERIOD_OVERRIDE="&amp;AA$16)</f>
        <v>#NAME?</v>
      </c>
      <c r="AB158" s="15" t="e">
        <f ca="1">+_xll.BDP($C158,AB$15,"BEST_FPERIOD_OVERRIDE="&amp;AB$16)</f>
        <v>#NAME?</v>
      </c>
      <c r="AC158" s="15" t="e">
        <f ca="1">+_xll.BDP($C158,AC$15,"BEST_FPERIOD_OVERRIDE="&amp;AC$16)</f>
        <v>#NAME?</v>
      </c>
      <c r="AD158" s="15" t="e">
        <f ca="1">+_xll.BDP($C158,AD$15,"BEST_FPERIOD_OVERRIDE="&amp;AD$16)</f>
        <v>#NAME?</v>
      </c>
      <c r="AF158" s="25">
        <f t="shared" si="411"/>
        <v>9.3392630241423191E-2</v>
      </c>
      <c r="AG158" s="25">
        <f t="shared" si="412"/>
        <v>2.516896541178637E-2</v>
      </c>
      <c r="AH158" s="25">
        <f t="shared" si="413"/>
        <v>-1.5810512499254248E-2</v>
      </c>
      <c r="AI158" s="25" t="e">
        <f t="shared" ca="1" si="414"/>
        <v>#NAME?</v>
      </c>
      <c r="AJ158" s="25" t="e">
        <f t="shared" ca="1" si="415"/>
        <v>#NAME?</v>
      </c>
      <c r="AK158" s="25" t="e">
        <f t="shared" ca="1" si="416"/>
        <v>#NAME?</v>
      </c>
      <c r="AL158" s="25" t="e">
        <f t="shared" ca="1" si="429"/>
        <v>#NAME?</v>
      </c>
      <c r="AM158" s="25" t="e">
        <f t="shared" ca="1" si="417"/>
        <v>#NAME?</v>
      </c>
      <c r="AN158" s="25">
        <f t="shared" si="418"/>
        <v>3.1490040446401357E-2</v>
      </c>
      <c r="AP158" s="15">
        <f>_xll.BDH(C158,"EBITDA","FY 2009","FY 2009","Currency=USD","Period=FY","BEST_FPERIOD_OVERRIDE=FY","FILING_STATUS=MR","SCALING_FORMAT=MLN","FA_ADJUSTED=Adjusted","Sort=A","Dates=H","DateFormat=P","Fill=—","Direction=H","UseDPDF=Y")</f>
        <v>5381</v>
      </c>
      <c r="AQ158" s="15">
        <f>_xll.BDH(C158,"EBITDA","FY 2019","FY 2019","Currency=USD","Period=FY","BEST_FPERIOD_OVERRIDE=FY","FILING_STATUS=MR","SCALING_FORMAT=MLN","FA_ADJUSTED=Adjusted","Sort=A","Dates=H","DateFormat=P","Fill=—","Direction=H","UseDPDF=Y")</f>
        <v>11937</v>
      </c>
      <c r="AR158" s="15">
        <f>_xll.BDH(C158,"EBITDA","FY 2020","FY 2020","Currency=USD","Period=FY","BEST_FPERIOD_OVERRIDE=FY","FILING_STATUS=MR","SCALING_FORMAT=MLN","FA_ADJUSTED=Adjusted","Sort=A","Dates=H","DateFormat=P","Fill=—","Direction=H","UseDPDF=Y")</f>
        <v>12033</v>
      </c>
      <c r="AS158" s="15">
        <f>_xll.BDH(C158,"EBITDA","FY 2021","FY 2021","Currency=USD","Period=FY","BEST_FPERIOD_OVERRIDE=FY","FILING_STATUS=MR","SCALING_FORMAT=MLN","FA_ADJUSTED=Adjusted","Sort=A","Dates=H","DateFormat=P","Fill=—","Direction=H","UseDPDF=Y")</f>
        <v>12758</v>
      </c>
      <c r="AT158" s="15">
        <f>_xll.BDH(C158,"EBITDA","FY 2022","FY 2022","Currency=USD","Period=FY","BEST_FPERIOD_OVERRIDE=FY","FILING_STATUS=MR","SCALING_FORMAT=MLN","FA_ADJUSTED=Adjusted","Sort=A","Dates=H","DateFormat=P","Fill=—","Direction=H","UseDPDF=Y")</f>
        <v>11836</v>
      </c>
      <c r="AU158" s="15" t="e">
        <f ca="1">+_xll.BDP($C158,AU$15,"BEST_FPERIOD_OVERRIDE="&amp;AU$16)</f>
        <v>#NAME?</v>
      </c>
      <c r="AV158" s="15" t="e">
        <f ca="1">+_xll.BDP($C158,AV$15,"BEST_FPERIOD_OVERRIDE="&amp;AV$16)</f>
        <v>#NAME?</v>
      </c>
      <c r="AW158" s="15" t="e">
        <f ca="1">+_xll.BDP($C158,AW$15,"BEST_FPERIOD_OVERRIDE="&amp;AW$16)</f>
        <v>#NAME?</v>
      </c>
      <c r="AX158" s="15" t="e">
        <f ca="1">+_xll.BDP($C158,AX$15,"BEST_FPERIOD_OVERRIDE="&amp;AX$16)</f>
        <v>#NAME?</v>
      </c>
      <c r="AZ158" s="25">
        <f t="shared" si="378"/>
        <v>8.0422216637345834E-3</v>
      </c>
      <c r="BA158" s="25">
        <f t="shared" si="379"/>
        <v>6.0250976481343033E-2</v>
      </c>
      <c r="BB158" s="25">
        <f t="shared" si="380"/>
        <v>-7.2268380623922268E-2</v>
      </c>
      <c r="BC158" s="25" t="e">
        <f t="shared" ca="1" si="381"/>
        <v>#NAME?</v>
      </c>
      <c r="BD158" s="25" t="e">
        <f t="shared" ca="1" si="382"/>
        <v>#NAME?</v>
      </c>
      <c r="BE158" s="25" t="e">
        <f t="shared" ca="1" si="383"/>
        <v>#NAME?</v>
      </c>
      <c r="BF158" s="25" t="e">
        <f t="shared" ca="1" si="430"/>
        <v>#NAME?</v>
      </c>
      <c r="BG158" s="25" t="e">
        <f t="shared" ca="1" si="384"/>
        <v>#NAME?</v>
      </c>
      <c r="BH158" s="25">
        <f t="shared" si="385"/>
        <v>8.2937069718297618E-2</v>
      </c>
      <c r="BJ158" s="25">
        <f t="shared" si="419"/>
        <v>0.19957533605296596</v>
      </c>
      <c r="BK158" s="25">
        <f t="shared" si="420"/>
        <v>0.18399645249090185</v>
      </c>
      <c r="BL158" s="25">
        <f t="shared" si="421"/>
        <v>0.19029294194857108</v>
      </c>
      <c r="BM158" s="25">
        <f t="shared" si="422"/>
        <v>0.17937681862269642</v>
      </c>
      <c r="BN158" s="25" t="e">
        <f t="shared" ca="1" si="423"/>
        <v>#NAME?</v>
      </c>
      <c r="BO158" s="25" t="e">
        <f t="shared" ca="1" si="424"/>
        <v>#NAME?</v>
      </c>
      <c r="BP158" s="25" t="e">
        <f t="shared" ca="1" si="424"/>
        <v>#NAME?</v>
      </c>
      <c r="BQ158" s="25" t="e">
        <f t="shared" ca="1" si="425"/>
        <v>#NAME?</v>
      </c>
      <c r="BR158" s="15">
        <f>_xll.BDH(C158,"EARN_FOR_COMMON","FY 2009","FY 2009","Currency=USD","Period=FY","BEST_FPERIOD_OVERRIDE=FY","FILING_STATUS=MR","SCALING_FORMAT=MLN","FA_ADJUSTED=Adjusted","Sort=A","Dates=H","DateFormat=P","Fill=—","Direction=H","UseDPDF=Y")</f>
        <v>2972.75</v>
      </c>
      <c r="BS158" s="15">
        <f>_xll.BDH(C158,"EARN_FOR_COMMON","FY 2019","FY 2019","Currency=USD","Period=FY","BEST_FPERIOD_OVERRIDE=FY","FILING_STATUS=MR","SCALING_FORMAT=MLN","FA_ADJUSTED=Adjusted","Sort=A","Dates=H","DateFormat=P","Fill=—","Direction=H","UseDPDF=Y")</f>
        <v>7201.02</v>
      </c>
      <c r="BT158" s="15">
        <f>_xll.BDH(C158,"EARN_FOR_COMMON","FY 2020","FY 2020","Currency=USD","Period=FY","BEST_FPERIOD_OVERRIDE=FY","FILING_STATUS=MR","SCALING_FORMAT=MLN","FA_ADJUSTED=Adjusted","Sort=A","Dates=H","DateFormat=P","Fill=—","Direction=H","UseDPDF=Y")</f>
        <v>8370.0400000000009</v>
      </c>
      <c r="BU158" s="15">
        <f>_xll.BDH(C158,"EARN_FOR_COMMON","FY 2021","FY 2021","Currency=USD","Period=FY","BEST_FPERIOD_OVERRIDE=FY","FILING_STATUS=MR","SCALING_FORMAT=MLN","FA_ADJUSTED=Adjusted","Sort=A","Dates=H","DateFormat=P","Fill=—","Direction=H","UseDPDF=Y")</f>
        <v>7444</v>
      </c>
      <c r="BV158" s="15">
        <f>_xll.BDH(C158,"EARN_FOR_COMMON","FY 2022","FY 2022","Currency=USD","Period=FY","BEST_FPERIOD_OVERRIDE=FY","FILING_STATUS=MR","SCALING_FORMAT=MLN","FA_ADJUSTED=Adjusted","Sort=A","Dates=H","DateFormat=P","Fill=—","Direction=H","UseDPDF=Y")</f>
        <v>7076.11</v>
      </c>
      <c r="BW158" s="15" t="e">
        <f ca="1">+_xll.BDP($C158,BW$15,"BEST_FPERIOD_OVERRIDE="&amp;BW$16)</f>
        <v>#NAME?</v>
      </c>
      <c r="BX158" s="15" t="e">
        <f ca="1">+_xll.BDP($C158,BX$15,"BEST_FPERIOD_OVERRIDE="&amp;BX$16)</f>
        <v>#NAME?</v>
      </c>
      <c r="BY158" s="15" t="e">
        <f ca="1">+_xll.BDP($C158,BY$15,"BEST_FPERIOD_OVERRIDE="&amp;BY$16)</f>
        <v>#NAME?</v>
      </c>
      <c r="BZ158" s="15" t="e">
        <f ca="1">+_xll.BDP($C158,BZ$15,"BEST_FPERIOD_OVERRIDE="&amp;BZ$16)</f>
        <v>#NAME?</v>
      </c>
      <c r="CB158" s="25">
        <f t="shared" si="386"/>
        <v>0.16234089059605439</v>
      </c>
      <c r="CC158" s="25">
        <f t="shared" si="387"/>
        <v>-0.11063746409814057</v>
      </c>
      <c r="CD158" s="25">
        <f t="shared" si="388"/>
        <v>-4.9421010209564797E-2</v>
      </c>
      <c r="CE158" s="25" t="e">
        <f t="shared" ca="1" si="389"/>
        <v>#NAME?</v>
      </c>
      <c r="CF158" s="25" t="e">
        <f t="shared" ca="1" si="390"/>
        <v>#NAME?</v>
      </c>
      <c r="CG158" s="25" t="e">
        <f t="shared" ca="1" si="391"/>
        <v>#NAME?</v>
      </c>
      <c r="CH158" s="25" t="e">
        <f t="shared" ca="1" si="431"/>
        <v>#NAME?</v>
      </c>
      <c r="CI158" s="25" t="e">
        <f t="shared" ca="1" si="392"/>
        <v>#NAME?</v>
      </c>
      <c r="CJ158" s="25">
        <f t="shared" si="393"/>
        <v>9.2505326217410477E-2</v>
      </c>
      <c r="CM158" s="25">
        <f t="shared" si="432"/>
        <v>0.12039423527051428</v>
      </c>
      <c r="CN158" s="25">
        <f t="shared" si="433"/>
        <v>0.12798617694730727</v>
      </c>
      <c r="CO158" s="25">
        <f t="shared" si="434"/>
        <v>0.11103156136268719</v>
      </c>
      <c r="CP158" s="25">
        <f t="shared" si="435"/>
        <v>0.10723978540252181</v>
      </c>
      <c r="CQ158" s="25" t="e">
        <f t="shared" ca="1" si="436"/>
        <v>#NAME?</v>
      </c>
      <c r="CR158" s="25" t="e">
        <f t="shared" ca="1" si="437"/>
        <v>#NAME?</v>
      </c>
      <c r="CS158" s="25" t="e">
        <f t="shared" ca="1" si="438"/>
        <v>#NAME?</v>
      </c>
      <c r="CT158" s="15" t="e">
        <f t="shared" ca="1" si="439"/>
        <v>#NAME?</v>
      </c>
      <c r="CU158" s="25">
        <f>_xll.BDH($C158,"RETURN_ON_INV_CAPITAL","FY 2019","FY 2019","Currency=USD","Period=FY","BEST_FPERIOD_OVERRIDE=FY","FILING_STATUS=MR","FA_ADJUSTED=GAAP","Sort=A","Dates=H","DateFormat=P","Fill=—","Direction=H","UseDPDF=Y")/100</f>
        <v>0.40691499999999997</v>
      </c>
      <c r="CV158" s="25">
        <f>_xll.BDH($C158,"RETURN_ON_INV_CAPITAL","FY 2020","FY 2020","Currency=USD","Period=FY","BEST_FPERIOD_OVERRIDE=FY","FILING_STATUS=MR","FA_ADJUSTED=GAAP","Sort=A","Dates=H","DateFormat=P","Fill=—","Direction=H","UseDPDF=Y")/100</f>
        <v>0.32604500000000003</v>
      </c>
      <c r="CW158" s="25">
        <f>_xll.BDH($C158,"RETURN_ON_INV_CAPITAL","FY 2021","FY 2021","Currency=USD","Period=FY","BEST_FPERIOD_OVERRIDE=FY","FILING_STATUS=MR","FA_ADJUSTED=GAAP","Sort=A","Dates=H","DateFormat=P","Fill=—","Direction=H","UseDPDF=Y")/100</f>
        <v>0.36350900000000003</v>
      </c>
      <c r="CX158" s="25">
        <f>_xll.BDH(C158,"RETURN_COM_EQY","FY 2022","FY 2022","Currency=USD","Period=FY","BEST_FPERIOD_OVERRIDE=FY","FILING_STATUS=MR","FA_ADJUSTED=GAAP","Sort=A","Dates=H","DateFormat=P","Fill=—","Direction=H","UseDPDF=Y")/100</f>
        <v>0.56682299999999997</v>
      </c>
      <c r="CZ158" s="15">
        <f>_xll.BDH($C158,"RETURN_COM_EQY","FY 2019","FY 2019","Currency=USD","Period=FY","BEST_FPERIOD_OVERRIDE=FY","FILING_STATUS=MR","FA_ADJUSTED=GAAP","Sort=A","Dates=H","DateFormat=P","Fill=—","Direction=H","UseDPDF=Y")/100</f>
        <v>2.7560270000000004</v>
      </c>
      <c r="DA158" s="15">
        <f>_xll.BDH($C158,"RETURN_COM_EQY","FY 2020","FY 2020","Currency=USD","Period=FY","BEST_FPERIOD_OVERRIDE=FY","FILING_STATUS=MR","FA_ADJUSTED=GAAP","Sort=A","Dates=H","DateFormat=P","Fill=—","Direction=H","UseDPDF=Y")/100</f>
        <v>1.4948589999999999</v>
      </c>
      <c r="DB158" s="15">
        <f>_xll.BDH($C158,"RETURN_COM_EQY","FY 2021","FY 2021","Currency=USD","Period=FY","BEST_FPERIOD_OVERRIDE=FY","FILING_STATUS=MR","FA_ADJUSTED=GAAP","Sort=A","Dates=H","DateFormat=P","Fill=—","Direction=H","UseDPDF=Y")/100</f>
        <v>0.74407899999999993</v>
      </c>
      <c r="DC158" s="25">
        <f>_xll.BDH(C158,"RETURN_COM_EQY","FY 2022","FY 2022","Currency=USD","Period=FY","BEST_FPERIOD_OVERRIDE=FY","FILING_STATUS=MR","FA_ADJUSTED=GAAP","Sort=A","Dates=H","DateFormat=P","Fill=—","Direction=H","UseDPDF=Y")</f>
        <v>56.682299999999998</v>
      </c>
      <c r="DD158" s="15" t="e">
        <f ca="1">(_xll.BDP(C158,"BEST_ROE","best_fperiod_override=23Y"))/100</f>
        <v>#NAME?</v>
      </c>
      <c r="DF158" s="25" t="e">
        <f ca="1">(_xll.BDP($C158,"BEST_DIV_YLD","best_fperiod_override=19Y"))/100</f>
        <v>#NAME?</v>
      </c>
      <c r="DG158" s="25" t="e">
        <f ca="1">(_xll.BDP($C158,"BEST_DIV_YLD","best_fperiod_override=20Y"))/100</f>
        <v>#NAME?</v>
      </c>
      <c r="DH158" s="25" t="e">
        <f ca="1">(_xll.BDP($C158,"BEST_DIV_YLD","best_fperiod_override=21Y"))/100</f>
        <v>#NAME?</v>
      </c>
      <c r="DI158" s="25" t="e">
        <f ca="1">(_xll.BDP($C158,"BEST_DIV_YLD","best_fperiod_override=22Y"))/100</f>
        <v>#NAME?</v>
      </c>
      <c r="DJ158" s="25" t="e">
        <f ca="1">(_xll.BDP($C158,"BEST_DIV_YLD","best_fperiod_override=23Y"))/100</f>
        <v>#NAME?</v>
      </c>
      <c r="DL158" s="48" t="e" cm="1">
        <f t="array" aca="1" ref="DL158" ca="1">_xll.BDP($C158,$DL$12)/1000</f>
        <v>#NAME?</v>
      </c>
      <c r="DM158" s="48" t="e" cm="1">
        <f t="array" aca="1" ref="DM158" ca="1">_xll.BDP($C158,$DL$13)*1000</f>
        <v>#NAME?</v>
      </c>
      <c r="DN158" s="48" t="e">
        <f t="shared" ca="1" si="394"/>
        <v>#NAME?</v>
      </c>
      <c r="DO158" s="48" t="e" cm="1">
        <f t="array" aca="1" ref="DO158" ca="1">_xll.BDP($C158,$DL$15)*1000</f>
        <v>#NAME?</v>
      </c>
      <c r="DQ158" s="15" t="e" cm="1">
        <f t="array" aca="1" ref="DQ158" ca="1">_xll.BDP(C158,"WACC")</f>
        <v>#NAME?</v>
      </c>
      <c r="DR158" s="15" t="e" cm="1">
        <f t="array" aca="1" ref="DR158" ca="1">_xll.BDP(C158,"WACC_COST_EQUITY")</f>
        <v>#NAME?</v>
      </c>
      <c r="DS158" s="15" t="e" cm="1">
        <f t="array" aca="1" ref="DS158" ca="1">_xll.BDP(C158,"WACC_COST_EQUITY")</f>
        <v>#NAME?</v>
      </c>
      <c r="DU158" s="15" t="e" cm="1">
        <f t="array" aca="1" ref="DU158" ca="1">_xll.BDP(C158,"BEST_PE_RATIO")</f>
        <v>#NAME?</v>
      </c>
      <c r="DV158" s="15" t="e" cm="1">
        <f t="array" aca="1" ref="DV158" ca="1">_xll.BDP(C158,"FIVE_YR_AVG_PRICE_EARNINGS")</f>
        <v>#NAME?</v>
      </c>
      <c r="DW158" s="15" t="e" cm="1">
        <f t="array" aca="1" ref="DW158" ca="1">_xll.BDP(C158,"10_YEAR_MOVING_AVERAGE_PE")</f>
        <v>#NAME?</v>
      </c>
      <c r="DY158" s="15" t="e" cm="1">
        <f t="array" aca="1" ref="DY158" ca="1">_xll.BDP(C158,"BEST_CUR_EV_TO_EBITDA")</f>
        <v>#NAME?</v>
      </c>
      <c r="DZ158" s="15" t="e" cm="1">
        <f t="array" aca="1" ref="DZ158" ca="1">_xll.BDP(C158,"FIVE_YEAR_AVG_EV_TO_T12_EBITDA")</f>
        <v>#NAME?</v>
      </c>
      <c r="EB158" s="15" t="e" cm="1">
        <f t="array" aca="1" ref="EB158" ca="1">_xll.BDP(C158,"BEST_PX_BPS_RATIO")</f>
        <v>#NAME?</v>
      </c>
      <c r="EC158" s="15" t="e" cm="1">
        <f t="array" aca="1" ref="EC158" ca="1">_xll.BDP(C158,"FIVE_YEAR_AVG_PRICE_BOOK")</f>
        <v>#NAME?</v>
      </c>
      <c r="ED158" s="15" t="e" cm="1">
        <f t="array" aca="1" ref="ED158" ca="1">_xll.BDP(C158,"EV_TO_T12M_SALES")</f>
        <v>#NAME?</v>
      </c>
      <c r="EE158" s="15" t="e" cm="1">
        <f t="array" aca="1" ref="EE158" ca="1">_xll.BDP(C158,"AVERAGE_EV_TO_T12M_SALES")</f>
        <v>#NAME?</v>
      </c>
      <c r="EF158" s="15" t="e">
        <f ca="1">_xll.BDP(C158,"BEST_CURRENT_EV_BEST_SALES","best_fperiod_override=23Y")</f>
        <v>#NAME?</v>
      </c>
      <c r="EH158" s="15" t="e" cm="1">
        <f t="array" aca="1" ref="EH158" ca="1">_xll.BDP(C158,"CF_FREE_CASH_FLOW")</f>
        <v>#NAME?</v>
      </c>
      <c r="EI158" s="15" t="e" cm="1">
        <f t="array" aca="1" ref="EI158" ca="1">_xll.BDP(C158,"FREE_CASH_FLOW_YIELD")/100</f>
        <v>#NAME?</v>
      </c>
      <c r="EJ158" s="15" t="e" cm="1">
        <f t="array" aca="1" ref="EJ158" ca="1">_xll.BDP(C158,"TRAIL_12M_FREE_CASH_FLOW_PER_SH")</f>
        <v>#NAME?</v>
      </c>
      <c r="EL158" s="15" t="e" cm="1">
        <f t="array" aca="1" ref="EL158" ca="1">_xll.BDP(C158,"CF_CASH_FROM_OPER")</f>
        <v>#NAME?</v>
      </c>
      <c r="EM158" s="15" t="e" cm="1">
        <f t="array" aca="1" ref="EM158" ca="1">_xll.BDP(C158,"CF_CASH_FROM_INV_ACT")</f>
        <v>#NAME?</v>
      </c>
      <c r="EN158" s="15" t="e" cm="1">
        <f t="array" aca="1" ref="EN158" ca="1">_xll.BDP(C158,"CF_CASH_FROM_FNC_ACT")</f>
        <v>#NAME?</v>
      </c>
      <c r="EP158" s="15" t="e" cm="1">
        <f t="array" aca="1" ref="EP158" ca="1">_xll.BDP(C158,"TOT_ANALYST_REC")</f>
        <v>#NAME?</v>
      </c>
      <c r="EQ158" s="15" t="e" cm="1">
        <f t="array" aca="1" ref="EQ158" ca="1">_xll.BDP(C158,"TOT_BUY_REC")</f>
        <v>#NAME?</v>
      </c>
      <c r="ER158" s="15" t="e" cm="1">
        <f t="array" aca="1" ref="ER158" ca="1">_xll.BDP(C158,"TOT_HOLD_REC")</f>
        <v>#NAME?</v>
      </c>
      <c r="ES158" s="15" t="e" cm="1">
        <f t="array" aca="1" ref="ES158" ca="1">_xll.BDP(C158,"TOT_SELL_REC")</f>
        <v>#NAME?</v>
      </c>
      <c r="ET158" s="15" t="e" cm="1">
        <f t="array" aca="1" ref="ET158" ca="1">_xll.BDP(C158,"EQY_REC_CONS")</f>
        <v>#NAME?</v>
      </c>
      <c r="EV158" s="15" t="e" cm="1">
        <f t="array" aca="1" ref="EV158" ca="1">_xll.BDP(C158,"BEST_TARGET_HI")</f>
        <v>#NAME?</v>
      </c>
      <c r="EW158" s="15" t="e" cm="1">
        <f t="array" aca="1" ref="EW158" ca="1">_xll.BDP(C158,"BEST_TARGET_LO")</f>
        <v>#NAME?</v>
      </c>
      <c r="EX158" s="15" t="e" cm="1">
        <f t="array" aca="1" ref="EX158" ca="1">_xll.BDP(C158,"BEST_TARGET_MEDIAN")</f>
        <v>#NAME?</v>
      </c>
      <c r="EZ158" s="15" t="e" cm="1">
        <f t="array" aca="1" ref="EZ158" ca="1">_xll.BDP(C158,"BEST_TARGET_1WK_CHG")</f>
        <v>#NAME?</v>
      </c>
      <c r="FA158" s="15" t="e" cm="1">
        <f t="array" aca="1" ref="FA158" ca="1">_xll.BDP(C158,"BEST_TARGET_4WK_CHG")</f>
        <v>#NAME?</v>
      </c>
      <c r="FB158" s="15" t="e" cm="1">
        <f t="array" aca="1" ref="FB158" ca="1">_xll.BDP(C158,"BEST_TARGET_3MO_CHG")</f>
        <v>#NAME?</v>
      </c>
      <c r="FC158" s="15" t="e" cm="1">
        <f t="array" aca="1" ref="FC158" ca="1">_xll.BDP(C158,"BEST_TARGET_6MO_CHG")</f>
        <v>#NAME?</v>
      </c>
      <c r="FE158" s="15" t="e" cm="1">
        <f t="array" aca="1" ref="FE158" ca="1">_xll.BDP(C158,"ANNOUNCEMENT_DT")</f>
        <v>#NAME?</v>
      </c>
      <c r="FF158" s="15" t="e" cm="1">
        <f t="array" aca="1" ref="FF158" ca="1">_xll.BDP(C158,"EXPECTED_REPORT_DT")</f>
        <v>#NAME?</v>
      </c>
      <c r="FG158" s="15" t="e" cm="1">
        <f t="array" aca="1" ref="FG158" ca="1">_xll.BDP(C158,"EARNINGS_RELATED_IMPLIED_MOVE")</f>
        <v>#NAME?</v>
      </c>
      <c r="FI158" s="15" t="e" cm="1">
        <f t="array" aca="1" ref="FI158" ca="1">_xll.BDP(C158,"SALES_SURPRISE_LAST_QTR")</f>
        <v>#NAME?</v>
      </c>
      <c r="FJ158" s="15" t="e" cm="1">
        <f t="array" aca="1" ref="FJ158" ca="1">_xll.BDP(C158,"EPS_SURPRISE_LAST_QTR")</f>
        <v>#NAME?</v>
      </c>
      <c r="FL158" s="15" t="e">
        <f ca="1">(_xll.BDP(C158,"VOLUME_AVG_5D"))/1000</f>
        <v>#NAME?</v>
      </c>
      <c r="FM158" s="15" t="e">
        <f ca="1">(_xll.BDP(C158,"VOLUME_AVG_3M"))/1000</f>
        <v>#NAME?</v>
      </c>
      <c r="FN158" s="15" t="e">
        <f ca="1">(_xll.BDP(C158,"VOLUME_AVG_6M"))/1000</f>
        <v>#NAME?</v>
      </c>
      <c r="FP158" s="15" t="e" cm="1">
        <f t="array" aca="1" ref="FP158" ca="1">_xll.BDP(C158,"CIE_DES")</f>
        <v>#NAME?</v>
      </c>
      <c r="FQ158" s="15" t="s">
        <v>983</v>
      </c>
      <c r="FS158" s="15" t="e" cm="1">
        <f t="array" aca="1" ref="FS158" ca="1">_xll.BDP(C158,"HIGH_52WEEK")</f>
        <v>#NAME?</v>
      </c>
      <c r="FT158" s="15" t="e" cm="1">
        <f t="array" aca="1" ref="FT158" ca="1">_xll.BDP(C158,"LOW_52WEEK")</f>
        <v>#NAME?</v>
      </c>
      <c r="FV158" s="15" t="e" cm="1">
        <f t="array" aca="1" ref="FV158" ca="1">_xll.BDP(C158,"CHG_PCT_WTD")</f>
        <v>#NAME?</v>
      </c>
      <c r="FW158" s="15" t="e" cm="1">
        <f t="array" aca="1" ref="FW158" ca="1">_xll.BDP(C158,"CHG_PCT_MTD")</f>
        <v>#NAME?</v>
      </c>
      <c r="FX158" s="15" t="e" cm="1">
        <f t="array" aca="1" ref="FX158" ca="1">_xll.BDP(C158,"CHG_PCT_YTD")</f>
        <v>#NAME?</v>
      </c>
      <c r="FY158" s="15" t="e" cm="1">
        <f t="array" aca="1" ref="FY158" ca="1">_xll.BDP(C158,"CHG_PCT_1YR")</f>
        <v>#NAME?</v>
      </c>
      <c r="GA158" s="15" t="e">
        <f ca="1">_xll.BDP($C158,"BEST_NET_DEBT","best_fperiod_override=19Y")</f>
        <v>#NAME?</v>
      </c>
      <c r="GB158" s="15" t="e">
        <f ca="1">_xll.BDP($C158,"BEST_NET_DEBT","best_fperiod_override=20Y")</f>
        <v>#NAME?</v>
      </c>
      <c r="GC158" s="15" t="e">
        <f ca="1">_xll.BDP($C158,"BEST_NET_DEBT","best_fperiod_override=21Y")</f>
        <v>#NAME?</v>
      </c>
      <c r="GD158" s="15" t="e">
        <f ca="1">_xll.BDP($C158,"BEST_NET_DEBT","best_fperiod_override=22Y")</f>
        <v>#NAME?</v>
      </c>
      <c r="GE158" s="15" t="e">
        <f ca="1">_xll.BDP($C158,"BEST_NET_DEBT","best_fperiod_override=23Y")</f>
        <v>#NAME?</v>
      </c>
      <c r="GG158" s="15" t="e">
        <f t="shared" ca="1" si="395"/>
        <v>#NAME?</v>
      </c>
      <c r="GH158" s="15" t="e">
        <f t="shared" ca="1" si="396"/>
        <v>#NAME?</v>
      </c>
      <c r="GI158" s="15" t="e">
        <f t="shared" ca="1" si="397"/>
        <v>#NAME?</v>
      </c>
      <c r="GJ158" s="15" t="e">
        <f t="shared" ca="1" si="398"/>
        <v>#NAME?</v>
      </c>
      <c r="GK158" s="15" t="e">
        <f t="shared" ca="1" si="399"/>
        <v>#NAME?</v>
      </c>
      <c r="GM158" s="15" t="e" cm="1">
        <f t="array" aca="1" ref="GM158" ca="1">_xll.BDP(C158,"NET_DEBT_TO_EBITDA")</f>
        <v>#NAME?</v>
      </c>
      <c r="GN158" s="15" t="e" cm="1">
        <f t="array" aca="1" ref="GN158" ca="1">_xll.BDP(C158,"EBIT_TO_INT_EXP")</f>
        <v>#NAME?</v>
      </c>
      <c r="GO158" s="15" t="e" cm="1">
        <f t="array" aca="1" ref="GO158" ca="1">_xll.BDP(C158,"TOT_DEBT_TO_TOT_EQY")</f>
        <v>#NAME?</v>
      </c>
      <c r="GP158" s="15" t="e" cm="1">
        <f t="array" aca="1" ref="GP158" ca="1">_xll.BDP(C158,"TOT_DEBT_TO_TOT_ASSET")</f>
        <v>#NAME?</v>
      </c>
      <c r="GQ158" s="15" t="e" cm="1">
        <f t="array" aca="1" ref="GQ158" ca="1">_xll.BDP(C158,"ALTMAN_Z_SCORE")</f>
        <v>#NAME?</v>
      </c>
      <c r="GR158" s="15" t="e" cm="1">
        <f t="array" aca="1" ref="GR158" ca="1">_xll.BDP(C158,"CASH_%_CURRENT_MARKET_CAP")</f>
        <v>#NAME?</v>
      </c>
      <c r="GS158" s="15" t="e" cm="1">
        <f t="array" aca="1" ref="GS158" ca="1">_xll.BDP(C158,"CASH_TO_TOT_ASSET")</f>
        <v>#NAME?</v>
      </c>
      <c r="GU158" s="15" t="e" cm="1">
        <f t="array" aca="1" ref="GU158" ca="1">_xll.BDP(C158,"BOARD_SIZE")</f>
        <v>#NAME?</v>
      </c>
      <c r="GV158" s="15" t="e" cm="1">
        <f t="array" aca="1" ref="GV158" ca="1">_xll.BDP(C158,"PCT_INDEPENDENT_DIRECTORS")</f>
        <v>#NAME?</v>
      </c>
      <c r="GW158" s="15" t="e" cm="1">
        <f t="array" aca="1" ref="GW158" ca="1">_xll.BDP(C158,"BOARD_MEETING_ATTENDANCE_PCT")</f>
        <v>#NAME?</v>
      </c>
      <c r="GX158" s="15" t="e" cm="1">
        <f t="array" aca="1" ref="GX158" ca="1">_xll.BDP(C158,"BOARD_MEETINGS_PER_YR")</f>
        <v>#NAME?</v>
      </c>
      <c r="GY158" s="15" t="e" cm="1">
        <f t="array" aca="1" ref="GY158" ca="1">_xll.BDP(C158,"NUMBER_OF_WOMEN_ON_BOARD")</f>
        <v>#NAME?</v>
      </c>
      <c r="GZ158" s="15" t="e" cm="1">
        <f t="array" aca="1" ref="GZ158" ca="1">_xll.BDP(C158,"BOARD_AVERAGE_TENURE")</f>
        <v>#NAME?</v>
      </c>
      <c r="HA158" s="15" t="e" cm="1">
        <f t="array" aca="1" ref="HA158" ca="1">_xll.BDP(C158,"BOARD_AVERAGE_AGE")</f>
        <v>#NAME?</v>
      </c>
      <c r="HC158" s="15" t="e" cm="1">
        <f t="array" aca="1" ref="HC158" ca="1">_xll.BDP(C158,"TOT_COMP_AW_TO_CEO_&amp;_EQUIV")</f>
        <v>#NAME?</v>
      </c>
      <c r="HD158" s="15" t="e" cm="1">
        <f t="array" aca="1" ref="HD158" ca="1">_xll.BDP(C158,"TOT_COMPENSATION_AW_TO_EXECS")</f>
        <v>#NAME?</v>
      </c>
      <c r="HE158" s="15" t="e" cm="1">
        <f t="array" aca="1" ref="HE158" ca="1">_xll.BDP(C158,"CF_STOCK_BASED_COMPENSATION")</f>
        <v>#NAME?</v>
      </c>
      <c r="HF158" s="15" t="e" cm="1">
        <f t="array" aca="1" ref="HF158" ca="1">_xll.BDP(C158,"AVERAGE_BOD_TOTAL_COMPENSATION")</f>
        <v>#NAME?</v>
      </c>
      <c r="HH158" s="15" t="e" cm="1">
        <f t="array" aca="1" ref="HH158" ca="1">_xll.BDP(C158,"ISS_QUALITYSCORE")</f>
        <v>#NAME?</v>
      </c>
      <c r="HK158" s="15" t="e" cm="1">
        <f t="array" aca="1" ref="HK158" ca="1">_xll.BDP(C158,"EQY_SH_OUT")</f>
        <v>#NAME?</v>
      </c>
      <c r="HL158" s="15" t="e">
        <f t="shared" ca="1" si="400"/>
        <v>#NAME?</v>
      </c>
      <c r="HN158" s="15">
        <v>8.5</v>
      </c>
      <c r="HO158" s="15">
        <v>2</v>
      </c>
      <c r="HP158" s="39" t="e">
        <f t="shared" ca="1" si="401"/>
        <v>#NAME?</v>
      </c>
      <c r="HQ158" s="15" t="e">
        <f t="shared" ca="1" si="402"/>
        <v>#NAME?</v>
      </c>
      <c r="HS158" s="15" t="e">
        <f t="shared" ca="1" si="426"/>
        <v>#NAME?</v>
      </c>
      <c r="HU158" s="15" t="e">
        <f t="shared" ca="1" si="403"/>
        <v>#NAME?</v>
      </c>
      <c r="HW158" s="15" t="e">
        <f t="shared" ca="1" si="427"/>
        <v>#NAME?</v>
      </c>
      <c r="HY158" s="39" t="e">
        <f t="shared" ca="1" si="404"/>
        <v>#NAME?</v>
      </c>
      <c r="IA158" s="15" t="e">
        <f t="shared" ca="1" si="428"/>
        <v>#NAME?</v>
      </c>
      <c r="IB158" s="15" t="e">
        <f t="shared" ca="1" si="405"/>
        <v>#NAME?</v>
      </c>
      <c r="IC158" s="15" t="e">
        <f t="shared" ca="1" si="406"/>
        <v>#NAME?</v>
      </c>
      <c r="ID158" s="15" t="e">
        <f t="shared" ca="1" si="407"/>
        <v>#NAME?</v>
      </c>
      <c r="IE158" s="39" t="e">
        <f t="shared" ca="1" si="408"/>
        <v>#NAME?</v>
      </c>
      <c r="IF158" s="39">
        <f t="shared" si="409"/>
        <v>9.2505326217410477</v>
      </c>
      <c r="IG158" s="39" t="e">
        <f t="shared" ca="1" si="410"/>
        <v>#NAME?</v>
      </c>
      <c r="II158" s="15">
        <f t="shared" si="440"/>
        <v>139</v>
      </c>
    </row>
    <row r="159" spans="1:243">
      <c r="A159" s="15">
        <f t="shared" si="441"/>
        <v>139</v>
      </c>
      <c r="B159" s="15" t="s">
        <v>282</v>
      </c>
      <c r="C159" s="15" t="s">
        <v>622</v>
      </c>
      <c r="D159" s="15" t="s">
        <v>281</v>
      </c>
      <c r="E159" s="15" t="str">
        <f t="shared" si="374"/>
        <v>LOWC34</v>
      </c>
      <c r="F159" s="15">
        <f t="shared" si="375"/>
        <v>139</v>
      </c>
      <c r="G159" s="15" t="str">
        <f t="shared" si="376"/>
        <v>Lowe's Cos Inc</v>
      </c>
      <c r="H159" s="24">
        <v>4.7031199999999999E-3</v>
      </c>
      <c r="I159" s="15" t="e" cm="1">
        <f t="array" aca="1" ref="I159" ca="1">_xll.BDP(C159,"GICS_SECTOR_NAME")</f>
        <v>#NAME?</v>
      </c>
      <c r="J159" s="15" t="e">
        <f t="shared" ca="1" si="377"/>
        <v>#NAME?</v>
      </c>
      <c r="K159" s="46" t="e" cm="1">
        <f t="array" aca="1" ref="K159" ca="1">_xll.BDP(C159,"BEST_PE_RATIO")</f>
        <v>#NAME?</v>
      </c>
      <c r="L159" s="46" t="e" cm="1">
        <f t="array" aca="1" ref="L159" ca="1">_xll.BDP(C159,"px_last")</f>
        <v>#NAME?</v>
      </c>
      <c r="M159" s="15" t="e" cm="1">
        <f t="array" aca="1" ref="M159" ca="1">_xll.BDP(C159,"COUNTRY_FULL_NAME")</f>
        <v>#NAME?</v>
      </c>
      <c r="N159" s="15" t="e" cm="1">
        <f t="array" aca="1" ref="N159" ca="1">_xll.BDP(C159,"px_last")</f>
        <v>#NAME?</v>
      </c>
      <c r="O159" s="15" t="e" cm="1">
        <f t="array" aca="1" ref="O159" ca="1">_xll.BDP(C159,"CRNCY")</f>
        <v>#NAME?</v>
      </c>
      <c r="Q159" s="15" t="e" cm="1">
        <f t="array" aca="1" ref="Q159" ca="1">_xll.BDP(C159,"GICS_SECTOR_NAME")</f>
        <v>#NAME?</v>
      </c>
      <c r="R159" s="15" t="e" cm="1">
        <f t="array" aca="1" ref="R159" ca="1">_xll.BDP(C159,"GICS_INDUSTRY_NAME")</f>
        <v>#NAME?</v>
      </c>
      <c r="S159" s="15" t="e" cm="1">
        <f t="array" aca="1" ref="S159" ca="1">_xll.BDP(C159,"GICS_INDUSTRY_GROUP_NAME")</f>
        <v>#NAME?</v>
      </c>
      <c r="T159" s="15" t="e" cm="1">
        <f t="array" aca="1" ref="T159" ca="1">_xll.BDP(C159,"GICS_SUB_INDUSTRY_NAME")</f>
        <v>#NAME?</v>
      </c>
      <c r="U159" s="15" t="s">
        <v>1521</v>
      </c>
      <c r="V159" s="15">
        <f>_xll.BDH(C159,"SALES_REV_TURN","FY 2009","FY 2009","Currency=USD","Period=FY","BEST_FPERIOD_OVERRIDE=FY","FILING_STATUS=MR","SCALING_FORMAT=MLN","FA_ADJUSTED=Adjusted","Sort=A","Dates=H","DateFormat=P","Fill=—","Direction=H","UseDPDF=Y")</f>
        <v>48230</v>
      </c>
      <c r="W159" s="15">
        <f>_xll.BDH(C159,"SALES_REV_TURN","FY 2019","FY 2019","Currency=USD","Period=FY","BEST_FPERIOD_OVERRIDE=FY","FILING_STATUS=MR","SCALING_FORMAT=MLN","FA_ADJUSTED=Adjusted","Sort=A","Dates=H","DateFormat=P","Fill=—","Direction=H","UseDPDF=Y")</f>
        <v>71309</v>
      </c>
      <c r="X159" s="15">
        <f>_xll.BDH(C159,"SALES_REV_TURN","FY 2020","FY 2020","Currency=USD","Period=FY","BEST_FPERIOD_OVERRIDE=FY","FILING_STATUS=MR","SCALING_FORMAT=MLN","FA_ADJUSTED=Adjusted","Sort=A","Dates=H","DateFormat=P","Fill=—","Direction=H","UseDPDF=Y")</f>
        <v>72148</v>
      </c>
      <c r="Y159" s="15">
        <f>_xll.BDH(C159,"SALES_REV_TURN","FY 2021","FY 2021","Currency=USD","Period=FY","BEST_FPERIOD_OVERRIDE=FY","FILING_STATUS=MR","SCALING_FORMAT=MLN","FA_ADJUSTED=Adjusted","Sort=A","Dates=H","DateFormat=P","Fill=—","Direction=H","UseDPDF=Y")</f>
        <v>89597</v>
      </c>
      <c r="Z159" s="15">
        <f>_xll.BDH(C159,"SALES_REV_TURN","FY 2022","FY 2022","Currency=USD","Period=FY","BEST_FPERIOD_OVERRIDE=FY","FILING_STATUS=MR","SCALING_FORMAT=MLN","FA_ADJUSTED=Adjusted","Sort=A","Dates=H","DateFormat=P","Fill=—","Direction=H","UseDPDF=Y")</f>
        <v>96250</v>
      </c>
      <c r="AA159" s="15" t="e">
        <f ca="1">+_xll.BDP($C159,AA$15,"BEST_FPERIOD_OVERRIDE="&amp;AA$16)</f>
        <v>#NAME?</v>
      </c>
      <c r="AB159" s="15" t="e">
        <f ca="1">+_xll.BDP($C159,AB$15,"BEST_FPERIOD_OVERRIDE="&amp;AB$16)</f>
        <v>#NAME?</v>
      </c>
      <c r="AC159" s="15" t="e">
        <f ca="1">+_xll.BDP($C159,AC$15,"BEST_FPERIOD_OVERRIDE="&amp;AC$16)</f>
        <v>#NAME?</v>
      </c>
      <c r="AD159" s="15" t="e">
        <f ca="1">+_xll.BDP($C159,AD$15,"BEST_FPERIOD_OVERRIDE="&amp;AD$16)</f>
        <v>#NAME?</v>
      </c>
      <c r="AF159" s="25">
        <f t="shared" si="411"/>
        <v>1.176569577472697E-2</v>
      </c>
      <c r="AG159" s="25">
        <f t="shared" si="412"/>
        <v>0.24185008593446811</v>
      </c>
      <c r="AH159" s="25">
        <f t="shared" si="413"/>
        <v>7.4254718349944682E-2</v>
      </c>
      <c r="AI159" s="25" t="e">
        <f t="shared" ca="1" si="414"/>
        <v>#NAME?</v>
      </c>
      <c r="AJ159" s="25" t="e">
        <f t="shared" ca="1" si="415"/>
        <v>#NAME?</v>
      </c>
      <c r="AK159" s="25" t="e">
        <f t="shared" ca="1" si="416"/>
        <v>#NAME?</v>
      </c>
      <c r="AL159" s="25" t="e">
        <f t="shared" ca="1" si="429"/>
        <v>#NAME?</v>
      </c>
      <c r="AM159" s="25" t="e">
        <f t="shared" ca="1" si="417"/>
        <v>#NAME?</v>
      </c>
      <c r="AN159" s="25">
        <f t="shared" si="418"/>
        <v>3.9878761896374293E-2</v>
      </c>
      <c r="AP159" s="15">
        <f>_xll.BDH(C159,"EBITDA","FY 2009","FY 2009","Currency=USD","Period=FY","BEST_FPERIOD_OVERRIDE=FY","FILING_STATUS=MR","SCALING_FORMAT=MLN","FA_ADJUSTED=Adjusted","Sort=A","Dates=H","DateFormat=P","Fill=—","Direction=H","UseDPDF=Y")</f>
        <v>5453</v>
      </c>
      <c r="AQ159" s="15">
        <f>_xll.BDH(C159,"EBITDA","FY 2019","FY 2019","Currency=USD","Period=FY","BEST_FPERIOD_OVERRIDE=FY","FILING_STATUS=MR","SCALING_FORMAT=MLN","FA_ADJUSTED=Adjusted","Sort=A","Dates=H","DateFormat=P","Fill=—","Direction=H","UseDPDF=Y")</f>
        <v>8342</v>
      </c>
      <c r="AR159" s="15">
        <f>_xll.BDH(C159,"EBITDA","FY 2020","FY 2020","Currency=USD","Period=FY","BEST_FPERIOD_OVERRIDE=FY","FILING_STATUS=MR","SCALING_FORMAT=MLN","FA_ADJUSTED=Adjusted","Sort=A","Dates=H","DateFormat=P","Fill=—","Direction=H","UseDPDF=Y")</f>
        <v>8515</v>
      </c>
      <c r="AS159" s="15">
        <f>_xll.BDH(C159,"EBITDA","FY 2021","FY 2021","Currency=USD","Period=FY","BEST_FPERIOD_OVERRIDE=FY","FILING_STATUS=MR","SCALING_FORMAT=MLN","FA_ADJUSTED=Adjusted","Sort=A","Dates=H","DateFormat=P","Fill=—","Direction=H","UseDPDF=Y")</f>
        <v>12039</v>
      </c>
      <c r="AT159" s="15">
        <f>_xll.BDH(C159,"EBITDA","FY 2022","FY 2022","Currency=USD","Period=FY","BEST_FPERIOD_OVERRIDE=FY","FILING_STATUS=MR","SCALING_FORMAT=MLN","FA_ADJUSTED=Adjusted","Sort=A","Dates=H","DateFormat=P","Fill=—","Direction=H","UseDPDF=Y")</f>
        <v>14708</v>
      </c>
      <c r="AU159" s="15" t="e">
        <f ca="1">+_xll.BDP($C159,AU$15,"BEST_FPERIOD_OVERRIDE="&amp;AU$16)</f>
        <v>#NAME?</v>
      </c>
      <c r="AV159" s="15" t="e">
        <f ca="1">+_xll.BDP($C159,AV$15,"BEST_FPERIOD_OVERRIDE="&amp;AV$16)</f>
        <v>#NAME?</v>
      </c>
      <c r="AW159" s="15" t="e">
        <f ca="1">+_xll.BDP($C159,AW$15,"BEST_FPERIOD_OVERRIDE="&amp;AW$16)</f>
        <v>#NAME?</v>
      </c>
      <c r="AX159" s="15" t="e">
        <f ca="1">+_xll.BDP($C159,AX$15,"BEST_FPERIOD_OVERRIDE="&amp;AX$16)</f>
        <v>#NAME?</v>
      </c>
      <c r="AZ159" s="25">
        <f t="shared" si="378"/>
        <v>2.0738432030688037E-2</v>
      </c>
      <c r="BA159" s="25">
        <f t="shared" si="379"/>
        <v>0.41385789782736349</v>
      </c>
      <c r="BB159" s="25">
        <f t="shared" si="380"/>
        <v>0.22169615416562838</v>
      </c>
      <c r="BC159" s="25" t="e">
        <f t="shared" ca="1" si="381"/>
        <v>#NAME?</v>
      </c>
      <c r="BD159" s="25" t="e">
        <f t="shared" ca="1" si="382"/>
        <v>#NAME?</v>
      </c>
      <c r="BE159" s="25" t="e">
        <f t="shared" ca="1" si="383"/>
        <v>#NAME?</v>
      </c>
      <c r="BF159" s="25" t="e">
        <f t="shared" ca="1" si="430"/>
        <v>#NAME?</v>
      </c>
      <c r="BG159" s="25" t="e">
        <f t="shared" ca="1" si="384"/>
        <v>#NAME?</v>
      </c>
      <c r="BH159" s="25">
        <f t="shared" si="385"/>
        <v>4.3430359601361435E-2</v>
      </c>
      <c r="BJ159" s="25">
        <f t="shared" si="419"/>
        <v>0.11698383093298181</v>
      </c>
      <c r="BK159" s="25">
        <f t="shared" si="420"/>
        <v>0.1180212895714365</v>
      </c>
      <c r="BL159" s="25">
        <f t="shared" si="421"/>
        <v>0.13436833822561023</v>
      </c>
      <c r="BM159" s="25">
        <f t="shared" si="422"/>
        <v>0.15281038961038962</v>
      </c>
      <c r="BN159" s="25" t="e">
        <f t="shared" ca="1" si="423"/>
        <v>#NAME?</v>
      </c>
      <c r="BO159" s="25" t="e">
        <f t="shared" ca="1" si="424"/>
        <v>#NAME?</v>
      </c>
      <c r="BP159" s="25" t="e">
        <f t="shared" ca="1" si="424"/>
        <v>#NAME?</v>
      </c>
      <c r="BQ159" s="25" t="e">
        <f t="shared" ca="1" si="425"/>
        <v>#NAME?</v>
      </c>
      <c r="BR159" s="15">
        <f>_xll.BDH(C159,"EARN_FOR_COMMON","FY 2009","FY 2009","Currency=USD","Period=FY","BEST_FPERIOD_OVERRIDE=FY","FILING_STATUS=MR","SCALING_FORMAT=MLN","FA_ADJUSTED=Adjusted","Sort=A","Dates=H","DateFormat=P","Fill=—","Direction=H","UseDPDF=Y")</f>
        <v>2195</v>
      </c>
      <c r="BS159" s="15">
        <f>_xll.BDH(C159,"EARN_FOR_COMMON","FY 2019","FY 2019","Currency=USD","Period=FY","BEST_FPERIOD_OVERRIDE=FY","FILING_STATUS=MR","SCALING_FORMAT=MLN","FA_ADJUSTED=Adjusted","Sort=A","Dates=H","DateFormat=P","Fill=—","Direction=H","UseDPDF=Y")</f>
        <v>4674.26</v>
      </c>
      <c r="BT159" s="15">
        <f>_xll.BDH(C159,"EARN_FOR_COMMON","FY 2020","FY 2020","Currency=USD","Period=FY","BEST_FPERIOD_OVERRIDE=FY","FILING_STATUS=MR","SCALING_FORMAT=MLN","FA_ADJUSTED=Adjusted","Sort=A","Dates=H","DateFormat=P","Fill=—","Direction=H","UseDPDF=Y")</f>
        <v>4360.43</v>
      </c>
      <c r="BU159" s="15">
        <f>_xll.BDH(C159,"EARN_FOR_COMMON","FY 2021","FY 2021","Currency=USD","Period=FY","BEST_FPERIOD_OVERRIDE=FY","FILING_STATUS=MR","SCALING_FORMAT=MLN","FA_ADJUSTED=Adjusted","Sort=A","Dates=H","DateFormat=P","Fill=—","Direction=H","UseDPDF=Y")</f>
        <v>6758.21</v>
      </c>
      <c r="BV159" s="15">
        <f>_xll.BDH(C159,"EARN_FOR_COMMON","FY 2022","FY 2022","Currency=USD","Period=FY","BEST_FPERIOD_OVERRIDE=FY","FILING_STATUS=MR","SCALING_FORMAT=MLN","FA_ADJUSTED=Adjusted","Sort=A","Dates=H","DateFormat=P","Fill=—","Direction=H","UseDPDF=Y")</f>
        <v>8468.86</v>
      </c>
      <c r="BW159" s="15" t="e">
        <f ca="1">+_xll.BDP($C159,BW$15,"BEST_FPERIOD_OVERRIDE="&amp;BW$16)</f>
        <v>#NAME?</v>
      </c>
      <c r="BX159" s="15" t="e">
        <f ca="1">+_xll.BDP($C159,BX$15,"BEST_FPERIOD_OVERRIDE="&amp;BX$16)</f>
        <v>#NAME?</v>
      </c>
      <c r="BY159" s="15" t="e">
        <f ca="1">+_xll.BDP($C159,BY$15,"BEST_FPERIOD_OVERRIDE="&amp;BY$16)</f>
        <v>#NAME?</v>
      </c>
      <c r="BZ159" s="15" t="e">
        <f ca="1">+_xll.BDP($C159,BZ$15,"BEST_FPERIOD_OVERRIDE="&amp;BZ$16)</f>
        <v>#NAME?</v>
      </c>
      <c r="CB159" s="25">
        <f t="shared" si="386"/>
        <v>-6.714003927894463E-2</v>
      </c>
      <c r="CC159" s="25">
        <f t="shared" si="387"/>
        <v>0.54989530849021762</v>
      </c>
      <c r="CD159" s="25">
        <f t="shared" si="388"/>
        <v>0.25312175857216634</v>
      </c>
      <c r="CE159" s="25" t="e">
        <f t="shared" ca="1" si="389"/>
        <v>#NAME?</v>
      </c>
      <c r="CF159" s="25" t="e">
        <f t="shared" ca="1" si="390"/>
        <v>#NAME?</v>
      </c>
      <c r="CG159" s="25" t="e">
        <f t="shared" ca="1" si="391"/>
        <v>#NAME?</v>
      </c>
      <c r="CH159" s="25" t="e">
        <f t="shared" ca="1" si="431"/>
        <v>#NAME?</v>
      </c>
      <c r="CI159" s="25" t="e">
        <f t="shared" ca="1" si="392"/>
        <v>#NAME?</v>
      </c>
      <c r="CJ159" s="25">
        <f t="shared" si="393"/>
        <v>7.8519083842796933E-2</v>
      </c>
      <c r="CM159" s="25">
        <f t="shared" si="432"/>
        <v>6.5549369644785374E-2</v>
      </c>
      <c r="CN159" s="25">
        <f t="shared" si="433"/>
        <v>6.0437295559128461E-2</v>
      </c>
      <c r="CO159" s="25">
        <f t="shared" si="434"/>
        <v>7.5428976416621094E-2</v>
      </c>
      <c r="CP159" s="25">
        <f t="shared" si="435"/>
        <v>8.7988155844155855E-2</v>
      </c>
      <c r="CQ159" s="25" t="e">
        <f t="shared" ca="1" si="436"/>
        <v>#NAME?</v>
      </c>
      <c r="CR159" s="25" t="e">
        <f t="shared" ca="1" si="437"/>
        <v>#NAME?</v>
      </c>
      <c r="CS159" s="25" t="e">
        <f t="shared" ca="1" si="438"/>
        <v>#NAME?</v>
      </c>
      <c r="CT159" s="15" t="e">
        <f t="shared" ca="1" si="439"/>
        <v>#NAME?</v>
      </c>
      <c r="CU159" s="25">
        <f>_xll.BDH($C159,"RETURN_ON_INV_CAPITAL","FY 2019","FY 2019","Currency=USD","Period=FY","BEST_FPERIOD_OVERRIDE=FY","FILING_STATUS=MR","FA_ADJUSTED=GAAP","Sort=A","Dates=H","DateFormat=P","Fill=—","Direction=H","UseDPDF=Y")/100</f>
        <v>0.127558</v>
      </c>
      <c r="CV159" s="25">
        <f>_xll.BDH($C159,"RETURN_ON_INV_CAPITAL","FY 2020","FY 2020","Currency=USD","Period=FY","BEST_FPERIOD_OVERRIDE=FY","FILING_STATUS=MR","FA_ADJUSTED=GAAP","Sort=A","Dates=H","DateFormat=P","Fill=—","Direction=H","UseDPDF=Y")/100</f>
        <v>0.20991199999999999</v>
      </c>
      <c r="CW159" s="25">
        <f>_xll.BDH($C159,"RETURN_ON_INV_CAPITAL","FY 2021","FY 2021","Currency=USD","Period=FY","BEST_FPERIOD_OVERRIDE=FY","FILING_STATUS=MR","FA_ADJUSTED=GAAP","Sort=A","Dates=H","DateFormat=P","Fill=—","Direction=H","UseDPDF=Y")/100</f>
        <v>0.27143299999999998</v>
      </c>
      <c r="CX159" s="25" t="e">
        <f>_xll.BDH(C159,"RETURN_COM_EQY","FY 2022","FY 2022","Currency=USD","Period=FY","BEST_FPERIOD_OVERRIDE=FY","FILING_STATUS=MR","FA_ADJUSTED=GAAP","Sort=A","Dates=H","DateFormat=P","Fill=—","Direction=H","UseDPDF=Y")/100</f>
        <v>#VALUE!</v>
      </c>
      <c r="CZ159" s="15">
        <f>_xll.BDH($C159,"RETURN_COM_EQY","FY 2019","FY 2019","Currency=USD","Period=FY","BEST_FPERIOD_OVERRIDE=FY","FILING_STATUS=MR","FA_ADJUSTED=GAAP","Sort=A","Dates=H","DateFormat=P","Fill=—","Direction=H","UseDPDF=Y")/100</f>
        <v>0.48481699999999994</v>
      </c>
      <c r="DA159" s="15">
        <f>_xll.BDH($C159,"RETURN_COM_EQY","FY 2020","FY 2020","Currency=USD","Period=FY","BEST_FPERIOD_OVERRIDE=FY","FILING_STATUS=MR","FA_ADJUSTED=GAAP","Sort=A","Dates=H","DateFormat=P","Fill=—","Direction=H","UseDPDF=Y")/100</f>
        <v>1.519943</v>
      </c>
      <c r="DB159" s="15">
        <f>_xll.BDH($C159,"RETURN_COM_EQY","FY 2021","FY 2021","Currency=USD","Period=FY","BEST_FPERIOD_OVERRIDE=FY","FILING_STATUS=MR","FA_ADJUSTED=GAAP","Sort=A","Dates=H","DateFormat=P","Fill=—","Direction=H","UseDPDF=Y")/100</f>
        <v>3.4092110000000004</v>
      </c>
      <c r="DC159" s="25" t="str">
        <f>_xll.BDH(C159,"RETURN_COM_EQY","FY 2022","FY 2022","Currency=USD","Period=FY","BEST_FPERIOD_OVERRIDE=FY","FILING_STATUS=MR","FA_ADJUSTED=GAAP","Sort=A","Dates=H","DateFormat=P","Fill=—","Direction=H","UseDPDF=Y")</f>
        <v>—</v>
      </c>
      <c r="DD159" s="15" t="e">
        <f ca="1">(_xll.BDP(C159,"BEST_ROE","best_fperiod_override=23Y"))/100</f>
        <v>#NAME?</v>
      </c>
      <c r="DF159" s="25" t="e">
        <f ca="1">(_xll.BDP($C159,"BEST_DIV_YLD","best_fperiod_override=19Y"))/100</f>
        <v>#NAME?</v>
      </c>
      <c r="DG159" s="25" t="e">
        <f ca="1">(_xll.BDP($C159,"BEST_DIV_YLD","best_fperiod_override=20Y"))/100</f>
        <v>#NAME?</v>
      </c>
      <c r="DH159" s="25" t="e">
        <f ca="1">(_xll.BDP($C159,"BEST_DIV_YLD","best_fperiod_override=21Y"))/100</f>
        <v>#NAME?</v>
      </c>
      <c r="DI159" s="25" t="e">
        <f ca="1">(_xll.BDP($C159,"BEST_DIV_YLD","best_fperiod_override=22Y"))/100</f>
        <v>#NAME?</v>
      </c>
      <c r="DJ159" s="25" t="e">
        <f ca="1">(_xll.BDP($C159,"BEST_DIV_YLD","best_fperiod_override=23Y"))/100</f>
        <v>#NAME?</v>
      </c>
      <c r="DL159" s="48" t="e" cm="1">
        <f t="array" aca="1" ref="DL159" ca="1">_xll.BDP($C159,$DL$12)/1000</f>
        <v>#NAME?</v>
      </c>
      <c r="DM159" s="48" t="e" cm="1">
        <f t="array" aca="1" ref="DM159" ca="1">_xll.BDP($C159,$DL$13)*1000</f>
        <v>#NAME?</v>
      </c>
      <c r="DN159" s="48" t="e">
        <f t="shared" ca="1" si="394"/>
        <v>#NAME?</v>
      </c>
      <c r="DO159" s="48" t="e" cm="1">
        <f t="array" aca="1" ref="DO159" ca="1">_xll.BDP($C159,$DL$15)*1000</f>
        <v>#NAME?</v>
      </c>
      <c r="DQ159" s="15" t="e" cm="1">
        <f t="array" aca="1" ref="DQ159" ca="1">_xll.BDP(C159,"WACC")</f>
        <v>#NAME?</v>
      </c>
      <c r="DR159" s="15" t="e" cm="1">
        <f t="array" aca="1" ref="DR159" ca="1">_xll.BDP(C159,"WACC_COST_EQUITY")</f>
        <v>#NAME?</v>
      </c>
      <c r="DS159" s="15" t="e" cm="1">
        <f t="array" aca="1" ref="DS159" ca="1">_xll.BDP(C159,"WACC_COST_EQUITY")</f>
        <v>#NAME?</v>
      </c>
      <c r="DU159" s="15" t="e" cm="1">
        <f t="array" aca="1" ref="DU159" ca="1">_xll.BDP(C159,"BEST_PE_RATIO")</f>
        <v>#NAME?</v>
      </c>
      <c r="DV159" s="15" t="e" cm="1">
        <f t="array" aca="1" ref="DV159" ca="1">_xll.BDP(C159,"FIVE_YR_AVG_PRICE_EARNINGS")</f>
        <v>#NAME?</v>
      </c>
      <c r="DW159" s="15" t="e" cm="1">
        <f t="array" aca="1" ref="DW159" ca="1">_xll.BDP(C159,"10_YEAR_MOVING_AVERAGE_PE")</f>
        <v>#NAME?</v>
      </c>
      <c r="DY159" s="15" t="e" cm="1">
        <f t="array" aca="1" ref="DY159" ca="1">_xll.BDP(C159,"BEST_CUR_EV_TO_EBITDA")</f>
        <v>#NAME?</v>
      </c>
      <c r="DZ159" s="15" t="e" cm="1">
        <f t="array" aca="1" ref="DZ159" ca="1">_xll.BDP(C159,"FIVE_YEAR_AVG_EV_TO_T12_EBITDA")</f>
        <v>#NAME?</v>
      </c>
      <c r="EB159" s="15" t="e" cm="1">
        <f t="array" aca="1" ref="EB159" ca="1">_xll.BDP(C159,"BEST_PX_BPS_RATIO")</f>
        <v>#NAME?</v>
      </c>
      <c r="EC159" s="15" t="e" cm="1">
        <f t="array" aca="1" ref="EC159" ca="1">_xll.BDP(C159,"FIVE_YEAR_AVG_PRICE_BOOK")</f>
        <v>#NAME?</v>
      </c>
      <c r="ED159" s="15" t="e" cm="1">
        <f t="array" aca="1" ref="ED159" ca="1">_xll.BDP(C159,"EV_TO_T12M_SALES")</f>
        <v>#NAME?</v>
      </c>
      <c r="EE159" s="15" t="e" cm="1">
        <f t="array" aca="1" ref="EE159" ca="1">_xll.BDP(C159,"AVERAGE_EV_TO_T12M_SALES")</f>
        <v>#NAME?</v>
      </c>
      <c r="EF159" s="15" t="e">
        <f ca="1">_xll.BDP(C159,"BEST_CURRENT_EV_BEST_SALES","best_fperiod_override=23Y")</f>
        <v>#NAME?</v>
      </c>
      <c r="EH159" s="15" t="e" cm="1">
        <f t="array" aca="1" ref="EH159" ca="1">_xll.BDP(C159,"CF_FREE_CASH_FLOW")</f>
        <v>#NAME?</v>
      </c>
      <c r="EI159" s="15" t="e" cm="1">
        <f t="array" aca="1" ref="EI159" ca="1">_xll.BDP(C159,"FREE_CASH_FLOW_YIELD")/100</f>
        <v>#NAME?</v>
      </c>
      <c r="EJ159" s="15" t="e" cm="1">
        <f t="array" aca="1" ref="EJ159" ca="1">_xll.BDP(C159,"TRAIL_12M_FREE_CASH_FLOW_PER_SH")</f>
        <v>#NAME?</v>
      </c>
      <c r="EL159" s="15" t="e" cm="1">
        <f t="array" aca="1" ref="EL159" ca="1">_xll.BDP(C159,"CF_CASH_FROM_OPER")</f>
        <v>#NAME?</v>
      </c>
      <c r="EM159" s="15" t="e" cm="1">
        <f t="array" aca="1" ref="EM159" ca="1">_xll.BDP(C159,"CF_CASH_FROM_INV_ACT")</f>
        <v>#NAME?</v>
      </c>
      <c r="EN159" s="15" t="e" cm="1">
        <f t="array" aca="1" ref="EN159" ca="1">_xll.BDP(C159,"CF_CASH_FROM_FNC_ACT")</f>
        <v>#NAME?</v>
      </c>
      <c r="EP159" s="15" t="e" cm="1">
        <f t="array" aca="1" ref="EP159" ca="1">_xll.BDP(C159,"TOT_ANALYST_REC")</f>
        <v>#NAME?</v>
      </c>
      <c r="EQ159" s="15" t="e" cm="1">
        <f t="array" aca="1" ref="EQ159" ca="1">_xll.BDP(C159,"TOT_BUY_REC")</f>
        <v>#NAME?</v>
      </c>
      <c r="ER159" s="15" t="e" cm="1">
        <f t="array" aca="1" ref="ER159" ca="1">_xll.BDP(C159,"TOT_HOLD_REC")</f>
        <v>#NAME?</v>
      </c>
      <c r="ES159" s="15" t="e" cm="1">
        <f t="array" aca="1" ref="ES159" ca="1">_xll.BDP(C159,"TOT_SELL_REC")</f>
        <v>#NAME?</v>
      </c>
      <c r="ET159" s="15" t="e" cm="1">
        <f t="array" aca="1" ref="ET159" ca="1">_xll.BDP(C159,"EQY_REC_CONS")</f>
        <v>#NAME?</v>
      </c>
      <c r="EV159" s="15" t="e" cm="1">
        <f t="array" aca="1" ref="EV159" ca="1">_xll.BDP(C159,"BEST_TARGET_HI")</f>
        <v>#NAME?</v>
      </c>
      <c r="EW159" s="15" t="e" cm="1">
        <f t="array" aca="1" ref="EW159" ca="1">_xll.BDP(C159,"BEST_TARGET_LO")</f>
        <v>#NAME?</v>
      </c>
      <c r="EX159" s="15" t="e" cm="1">
        <f t="array" aca="1" ref="EX159" ca="1">_xll.BDP(C159,"BEST_TARGET_MEDIAN")</f>
        <v>#NAME?</v>
      </c>
      <c r="EZ159" s="15" t="e" cm="1">
        <f t="array" aca="1" ref="EZ159" ca="1">_xll.BDP(C159,"BEST_TARGET_1WK_CHG")</f>
        <v>#NAME?</v>
      </c>
      <c r="FA159" s="15" t="e" cm="1">
        <f t="array" aca="1" ref="FA159" ca="1">_xll.BDP(C159,"BEST_TARGET_4WK_CHG")</f>
        <v>#NAME?</v>
      </c>
      <c r="FB159" s="15" t="e" cm="1">
        <f t="array" aca="1" ref="FB159" ca="1">_xll.BDP(C159,"BEST_TARGET_3MO_CHG")</f>
        <v>#NAME?</v>
      </c>
      <c r="FC159" s="15" t="e" cm="1">
        <f t="array" aca="1" ref="FC159" ca="1">_xll.BDP(C159,"BEST_TARGET_6MO_CHG")</f>
        <v>#NAME?</v>
      </c>
      <c r="FE159" s="15" t="e" cm="1">
        <f t="array" aca="1" ref="FE159" ca="1">_xll.BDP(C159,"ANNOUNCEMENT_DT")</f>
        <v>#NAME?</v>
      </c>
      <c r="FF159" s="15" t="e" cm="1">
        <f t="array" aca="1" ref="FF159" ca="1">_xll.BDP(C159,"EXPECTED_REPORT_DT")</f>
        <v>#NAME?</v>
      </c>
      <c r="FG159" s="15" t="e" cm="1">
        <f t="array" aca="1" ref="FG159" ca="1">_xll.BDP(C159,"EARNINGS_RELATED_IMPLIED_MOVE")</f>
        <v>#NAME?</v>
      </c>
      <c r="FI159" s="15" t="e" cm="1">
        <f t="array" aca="1" ref="FI159" ca="1">_xll.BDP(C159,"SALES_SURPRISE_LAST_QTR")</f>
        <v>#NAME?</v>
      </c>
      <c r="FJ159" s="15" t="e" cm="1">
        <f t="array" aca="1" ref="FJ159" ca="1">_xll.BDP(C159,"EPS_SURPRISE_LAST_QTR")</f>
        <v>#NAME?</v>
      </c>
      <c r="FL159" s="15" t="e">
        <f ca="1">(_xll.BDP(C159,"VOLUME_AVG_5D"))/1000</f>
        <v>#NAME?</v>
      </c>
      <c r="FM159" s="15" t="e">
        <f ca="1">(_xll.BDP(C159,"VOLUME_AVG_3M"))/1000</f>
        <v>#NAME?</v>
      </c>
      <c r="FN159" s="15" t="e">
        <f ca="1">(_xll.BDP(C159,"VOLUME_AVG_6M"))/1000</f>
        <v>#NAME?</v>
      </c>
      <c r="FP159" s="15" t="e" cm="1">
        <f t="array" aca="1" ref="FP159" ca="1">_xll.BDP(C159,"CIE_DES")</f>
        <v>#NAME?</v>
      </c>
      <c r="FQ159" s="15" t="s">
        <v>984</v>
      </c>
      <c r="FS159" s="15" t="e" cm="1">
        <f t="array" aca="1" ref="FS159" ca="1">_xll.BDP(C159,"HIGH_52WEEK")</f>
        <v>#NAME?</v>
      </c>
      <c r="FT159" s="15" t="e" cm="1">
        <f t="array" aca="1" ref="FT159" ca="1">_xll.BDP(C159,"LOW_52WEEK")</f>
        <v>#NAME?</v>
      </c>
      <c r="FV159" s="15" t="e" cm="1">
        <f t="array" aca="1" ref="FV159" ca="1">_xll.BDP(C159,"CHG_PCT_WTD")</f>
        <v>#NAME?</v>
      </c>
      <c r="FW159" s="15" t="e" cm="1">
        <f t="array" aca="1" ref="FW159" ca="1">_xll.BDP(C159,"CHG_PCT_MTD")</f>
        <v>#NAME?</v>
      </c>
      <c r="FX159" s="15" t="e" cm="1">
        <f t="array" aca="1" ref="FX159" ca="1">_xll.BDP(C159,"CHG_PCT_YTD")</f>
        <v>#NAME?</v>
      </c>
      <c r="FY159" s="15" t="e" cm="1">
        <f t="array" aca="1" ref="FY159" ca="1">_xll.BDP(C159,"CHG_PCT_1YR")</f>
        <v>#NAME?</v>
      </c>
      <c r="GA159" s="15" t="e">
        <f ca="1">_xll.BDP($C159,"BEST_NET_DEBT","best_fperiod_override=19Y")</f>
        <v>#NAME?</v>
      </c>
      <c r="GB159" s="15" t="e">
        <f ca="1">_xll.BDP($C159,"BEST_NET_DEBT","best_fperiod_override=20Y")</f>
        <v>#NAME?</v>
      </c>
      <c r="GC159" s="15" t="e">
        <f ca="1">_xll.BDP($C159,"BEST_NET_DEBT","best_fperiod_override=21Y")</f>
        <v>#NAME?</v>
      </c>
      <c r="GD159" s="15" t="e">
        <f ca="1">_xll.BDP($C159,"BEST_NET_DEBT","best_fperiod_override=22Y")</f>
        <v>#NAME?</v>
      </c>
      <c r="GE159" s="15" t="e">
        <f ca="1">_xll.BDP($C159,"BEST_NET_DEBT","best_fperiod_override=23Y")</f>
        <v>#NAME?</v>
      </c>
      <c r="GG159" s="15" t="e">
        <f t="shared" ca="1" si="395"/>
        <v>#NAME?</v>
      </c>
      <c r="GH159" s="15" t="e">
        <f t="shared" ca="1" si="396"/>
        <v>#NAME?</v>
      </c>
      <c r="GI159" s="15" t="e">
        <f t="shared" ca="1" si="397"/>
        <v>#NAME?</v>
      </c>
      <c r="GJ159" s="15" t="e">
        <f t="shared" ca="1" si="398"/>
        <v>#NAME?</v>
      </c>
      <c r="GK159" s="15" t="e">
        <f t="shared" ca="1" si="399"/>
        <v>#NAME?</v>
      </c>
      <c r="GM159" s="15" t="e" cm="1">
        <f t="array" aca="1" ref="GM159" ca="1">_xll.BDP(C159,"NET_DEBT_TO_EBITDA")</f>
        <v>#NAME?</v>
      </c>
      <c r="GN159" s="15" t="e" cm="1">
        <f t="array" aca="1" ref="GN159" ca="1">_xll.BDP(C159,"EBIT_TO_INT_EXP")</f>
        <v>#NAME?</v>
      </c>
      <c r="GO159" s="15" t="e" cm="1">
        <f t="array" aca="1" ref="GO159" ca="1">_xll.BDP(C159,"TOT_DEBT_TO_TOT_EQY")</f>
        <v>#NAME?</v>
      </c>
      <c r="GP159" s="15" t="e" cm="1">
        <f t="array" aca="1" ref="GP159" ca="1">_xll.BDP(C159,"TOT_DEBT_TO_TOT_ASSET")</f>
        <v>#NAME?</v>
      </c>
      <c r="GQ159" s="15" t="e" cm="1">
        <f t="array" aca="1" ref="GQ159" ca="1">_xll.BDP(C159,"ALTMAN_Z_SCORE")</f>
        <v>#NAME?</v>
      </c>
      <c r="GR159" s="15" t="e" cm="1">
        <f t="array" aca="1" ref="GR159" ca="1">_xll.BDP(C159,"CASH_%_CURRENT_MARKET_CAP")</f>
        <v>#NAME?</v>
      </c>
      <c r="GS159" s="15" t="e" cm="1">
        <f t="array" aca="1" ref="GS159" ca="1">_xll.BDP(C159,"CASH_TO_TOT_ASSET")</f>
        <v>#NAME?</v>
      </c>
      <c r="GU159" s="15" t="e" cm="1">
        <f t="array" aca="1" ref="GU159" ca="1">_xll.BDP(C159,"BOARD_SIZE")</f>
        <v>#NAME?</v>
      </c>
      <c r="GV159" s="15" t="e" cm="1">
        <f t="array" aca="1" ref="GV159" ca="1">_xll.BDP(C159,"PCT_INDEPENDENT_DIRECTORS")</f>
        <v>#NAME?</v>
      </c>
      <c r="GW159" s="15" t="e" cm="1">
        <f t="array" aca="1" ref="GW159" ca="1">_xll.BDP(C159,"BOARD_MEETING_ATTENDANCE_PCT")</f>
        <v>#NAME?</v>
      </c>
      <c r="GX159" s="15" t="e" cm="1">
        <f t="array" aca="1" ref="GX159" ca="1">_xll.BDP(C159,"BOARD_MEETINGS_PER_YR")</f>
        <v>#NAME?</v>
      </c>
      <c r="GY159" s="15" t="e" cm="1">
        <f t="array" aca="1" ref="GY159" ca="1">_xll.BDP(C159,"NUMBER_OF_WOMEN_ON_BOARD")</f>
        <v>#NAME?</v>
      </c>
      <c r="GZ159" s="15" t="e" cm="1">
        <f t="array" aca="1" ref="GZ159" ca="1">_xll.BDP(C159,"BOARD_AVERAGE_TENURE")</f>
        <v>#NAME?</v>
      </c>
      <c r="HA159" s="15" t="e" cm="1">
        <f t="array" aca="1" ref="HA159" ca="1">_xll.BDP(C159,"BOARD_AVERAGE_AGE")</f>
        <v>#NAME?</v>
      </c>
      <c r="HC159" s="15" t="e" cm="1">
        <f t="array" aca="1" ref="HC159" ca="1">_xll.BDP(C159,"TOT_COMP_AW_TO_CEO_&amp;_EQUIV")</f>
        <v>#NAME?</v>
      </c>
      <c r="HD159" s="15" t="e" cm="1">
        <f t="array" aca="1" ref="HD159" ca="1">_xll.BDP(C159,"TOT_COMPENSATION_AW_TO_EXECS")</f>
        <v>#NAME?</v>
      </c>
      <c r="HE159" s="15" t="e" cm="1">
        <f t="array" aca="1" ref="HE159" ca="1">_xll.BDP(C159,"CF_STOCK_BASED_COMPENSATION")</f>
        <v>#NAME?</v>
      </c>
      <c r="HF159" s="15" t="e" cm="1">
        <f t="array" aca="1" ref="HF159" ca="1">_xll.BDP(C159,"AVERAGE_BOD_TOTAL_COMPENSATION")</f>
        <v>#NAME?</v>
      </c>
      <c r="HH159" s="15" t="e" cm="1">
        <f t="array" aca="1" ref="HH159" ca="1">_xll.BDP(C159,"ISS_QUALITYSCORE")</f>
        <v>#NAME?</v>
      </c>
      <c r="HK159" s="15" t="e" cm="1">
        <f t="array" aca="1" ref="HK159" ca="1">_xll.BDP(C159,"EQY_SH_OUT")</f>
        <v>#NAME?</v>
      </c>
      <c r="HL159" s="15" t="e">
        <f t="shared" ca="1" si="400"/>
        <v>#NAME?</v>
      </c>
      <c r="HN159" s="15">
        <v>8.5</v>
      </c>
      <c r="HO159" s="15">
        <v>2</v>
      </c>
      <c r="HP159" s="39" t="e">
        <f t="shared" ca="1" si="401"/>
        <v>#NAME?</v>
      </c>
      <c r="HQ159" s="15" t="e">
        <f t="shared" ca="1" si="402"/>
        <v>#NAME?</v>
      </c>
      <c r="HS159" s="15" t="e">
        <f t="shared" ca="1" si="426"/>
        <v>#NAME?</v>
      </c>
      <c r="HU159" s="15" t="e">
        <f t="shared" ca="1" si="403"/>
        <v>#NAME?</v>
      </c>
      <c r="HW159" s="15" t="e">
        <f t="shared" ca="1" si="427"/>
        <v>#NAME?</v>
      </c>
      <c r="HY159" s="39" t="e">
        <f t="shared" ca="1" si="404"/>
        <v>#NAME?</v>
      </c>
      <c r="IA159" s="15" t="e">
        <f t="shared" ca="1" si="428"/>
        <v>#NAME?</v>
      </c>
      <c r="IB159" s="15" t="e">
        <f t="shared" ca="1" si="405"/>
        <v>#NAME?</v>
      </c>
      <c r="IC159" s="15" t="e">
        <f t="shared" ca="1" si="406"/>
        <v>#NAME?</v>
      </c>
      <c r="ID159" s="15" t="e">
        <f t="shared" ca="1" si="407"/>
        <v>#NAME?</v>
      </c>
      <c r="IE159" s="39" t="e">
        <f t="shared" ca="1" si="408"/>
        <v>#NAME?</v>
      </c>
      <c r="IF159" s="39">
        <f t="shared" si="409"/>
        <v>7.8519083842796933</v>
      </c>
      <c r="IG159" s="39" t="e">
        <f t="shared" ca="1" si="410"/>
        <v>#NAME?</v>
      </c>
      <c r="II159" s="15">
        <f t="shared" si="440"/>
        <v>140</v>
      </c>
    </row>
    <row r="160" spans="1:243">
      <c r="A160" s="15">
        <f t="shared" si="441"/>
        <v>140</v>
      </c>
      <c r="B160" s="15" t="s">
        <v>284</v>
      </c>
      <c r="C160" s="15" t="s">
        <v>623</v>
      </c>
      <c r="D160" s="15" t="s">
        <v>283</v>
      </c>
      <c r="E160" s="15" t="str">
        <f t="shared" si="374"/>
        <v>M1DB34</v>
      </c>
      <c r="F160" s="15">
        <f t="shared" si="375"/>
        <v>140</v>
      </c>
      <c r="G160" s="15" t="str">
        <f t="shared" si="376"/>
        <v>MongoDB Inc</v>
      </c>
      <c r="H160" s="24">
        <v>8.2954999999999997E-4</v>
      </c>
      <c r="I160" s="15" t="e" cm="1">
        <f t="array" aca="1" ref="I160" ca="1">_xll.BDP(C160,"GICS_SECTOR_NAME")</f>
        <v>#NAME?</v>
      </c>
      <c r="J160" s="15" t="e">
        <f t="shared" ca="1" si="377"/>
        <v>#NAME?</v>
      </c>
      <c r="K160" s="46" t="e" cm="1">
        <f t="array" aca="1" ref="K160" ca="1">_xll.BDP(C160,"BEST_PE_RATIO")</f>
        <v>#NAME?</v>
      </c>
      <c r="L160" s="46" t="e" cm="1">
        <f t="array" aca="1" ref="L160" ca="1">_xll.BDP(C160,"px_last")</f>
        <v>#NAME?</v>
      </c>
      <c r="M160" s="15" t="e" cm="1">
        <f t="array" aca="1" ref="M160" ca="1">_xll.BDP(C160,"COUNTRY_FULL_NAME")</f>
        <v>#NAME?</v>
      </c>
      <c r="N160" s="15" t="e" cm="1">
        <f t="array" aca="1" ref="N160" ca="1">_xll.BDP(C160,"px_last")</f>
        <v>#NAME?</v>
      </c>
      <c r="O160" s="15" t="e" cm="1">
        <f t="array" aca="1" ref="O160" ca="1">_xll.BDP(C160,"CRNCY")</f>
        <v>#NAME?</v>
      </c>
      <c r="Q160" s="15" t="e" cm="1">
        <f t="array" aca="1" ref="Q160" ca="1">_xll.BDP(C160,"GICS_SECTOR_NAME")</f>
        <v>#NAME?</v>
      </c>
      <c r="R160" s="15" t="e" cm="1">
        <f t="array" aca="1" ref="R160" ca="1">_xll.BDP(C160,"GICS_INDUSTRY_NAME")</f>
        <v>#NAME?</v>
      </c>
      <c r="S160" s="15" t="e" cm="1">
        <f t="array" aca="1" ref="S160" ca="1">_xll.BDP(C160,"GICS_INDUSTRY_GROUP_NAME")</f>
        <v>#NAME?</v>
      </c>
      <c r="T160" s="15" t="e" cm="1">
        <f t="array" aca="1" ref="T160" ca="1">_xll.BDP(C160,"GICS_SUB_INDUSTRY_NAME")</f>
        <v>#NAME?</v>
      </c>
      <c r="U160" s="15" t="s">
        <v>1521</v>
      </c>
      <c r="V160" s="15" t="str">
        <f>_xll.BDH(C160,"SALES_REV_TURN","FY 2009","FY 2009","Currency=USD","Period=FY","BEST_FPERIOD_OVERRIDE=FY","FILING_STATUS=MR","SCALING_FORMAT=MLN","FA_ADJUSTED=Adjusted","Sort=A","Dates=H","DateFormat=P","Fill=—","Direction=H","UseDPDF=Y")</f>
        <v>—</v>
      </c>
      <c r="W160" s="15">
        <f>_xll.BDH(C160,"SALES_REV_TURN","FY 2019","FY 2019","Currency=USD","Period=FY","BEST_FPERIOD_OVERRIDE=FY","FILING_STATUS=MR","SCALING_FORMAT=MLN","FA_ADJUSTED=Adjusted","Sort=A","Dates=H","DateFormat=P","Fill=—","Direction=H","UseDPDF=Y")</f>
        <v>267.01600000000002</v>
      </c>
      <c r="X160" s="15">
        <f>_xll.BDH(C160,"SALES_REV_TURN","FY 2020","FY 2020","Currency=USD","Period=FY","BEST_FPERIOD_OVERRIDE=FY","FILING_STATUS=MR","SCALING_FORMAT=MLN","FA_ADJUSTED=Adjusted","Sort=A","Dates=H","DateFormat=P","Fill=—","Direction=H","UseDPDF=Y")</f>
        <v>421.72</v>
      </c>
      <c r="Y160" s="15">
        <f>_xll.BDH(C160,"SALES_REV_TURN","FY 2021","FY 2021","Currency=USD","Period=FY","BEST_FPERIOD_OVERRIDE=FY","FILING_STATUS=MR","SCALING_FORMAT=MLN","FA_ADJUSTED=Adjusted","Sort=A","Dates=H","DateFormat=P","Fill=—","Direction=H","UseDPDF=Y")</f>
        <v>590.38</v>
      </c>
      <c r="Z160" s="15">
        <f>_xll.BDH(C160,"SALES_REV_TURN","FY 2022","FY 2022","Currency=USD","Period=FY","BEST_FPERIOD_OVERRIDE=FY","FILING_STATUS=MR","SCALING_FORMAT=MLN","FA_ADJUSTED=Adjusted","Sort=A","Dates=H","DateFormat=P","Fill=—","Direction=H","UseDPDF=Y")</f>
        <v>873.78200000000004</v>
      </c>
      <c r="AA160" s="15" t="e">
        <f ca="1">+_xll.BDP($C160,AA$15,"BEST_FPERIOD_OVERRIDE="&amp;AA$16)</f>
        <v>#NAME?</v>
      </c>
      <c r="AB160" s="15" t="e">
        <f ca="1">+_xll.BDP($C160,AB$15,"BEST_FPERIOD_OVERRIDE="&amp;AB$16)</f>
        <v>#NAME?</v>
      </c>
      <c r="AC160" s="15" t="e">
        <f ca="1">+_xll.BDP($C160,AC$15,"BEST_FPERIOD_OVERRIDE="&amp;AC$16)</f>
        <v>#NAME?</v>
      </c>
      <c r="AD160" s="15" t="e">
        <f ca="1">+_xll.BDP($C160,AD$15,"BEST_FPERIOD_OVERRIDE="&amp;AD$16)</f>
        <v>#NAME?</v>
      </c>
      <c r="AF160" s="25">
        <f t="shared" si="411"/>
        <v>0.57938101087575267</v>
      </c>
      <c r="AG160" s="25">
        <f t="shared" si="412"/>
        <v>0.39993360523570121</v>
      </c>
      <c r="AH160" s="25">
        <f t="shared" si="413"/>
        <v>0.48003319895660423</v>
      </c>
      <c r="AI160" s="25" t="e">
        <f t="shared" ca="1" si="414"/>
        <v>#NAME?</v>
      </c>
      <c r="AJ160" s="25" t="e">
        <f t="shared" ca="1" si="415"/>
        <v>#NAME?</v>
      </c>
      <c r="AK160" s="25" t="e">
        <f t="shared" ca="1" si="416"/>
        <v>#NAME?</v>
      </c>
      <c r="AL160" s="25" t="e">
        <f t="shared" ca="1" si="429"/>
        <v>#NAME?</v>
      </c>
      <c r="AM160" s="25" t="e">
        <f t="shared" ca="1" si="417"/>
        <v>#NAME?</v>
      </c>
      <c r="AN160" s="25" t="e">
        <f t="shared" si="418"/>
        <v>#VALUE!</v>
      </c>
      <c r="AP160" s="15" t="str">
        <f>_xll.BDH(C160,"EBITDA","FY 2009","FY 2009","Currency=USD","Period=FY","BEST_FPERIOD_OVERRIDE=FY","FILING_STATUS=MR","SCALING_FORMAT=MLN","FA_ADJUSTED=Adjusted","Sort=A","Dates=H","DateFormat=P","Fill=—","Direction=H","UseDPDF=Y")</f>
        <v>—</v>
      </c>
      <c r="AQ160" s="15">
        <f>_xll.BDH(C160,"EBITDA","FY 2019","FY 2019","Currency=USD","Period=FY","BEST_FPERIOD_OVERRIDE=FY","FILING_STATUS=MR","SCALING_FORMAT=MLN","FA_ADJUSTED=Adjusted","Sort=A","Dates=H","DateFormat=P","Fill=—","Direction=H","UseDPDF=Y")</f>
        <v>-89.567899999999995</v>
      </c>
      <c r="AR160" s="15">
        <f>_xll.BDH(C160,"EBITDA","FY 2020","FY 2020","Currency=USD","Period=FY","BEST_FPERIOD_OVERRIDE=FY","FILING_STATUS=MR","SCALING_FORMAT=MLN","FA_ADJUSTED=Adjusted","Sort=A","Dates=H","DateFormat=P","Fill=—","Direction=H","UseDPDF=Y")</f>
        <v>-129.55959999999999</v>
      </c>
      <c r="AS160" s="15">
        <f>_xll.BDH(C160,"EBITDA","FY 2021","FY 2021","Currency=USD","Period=FY","BEST_FPERIOD_OVERRIDE=FY","FILING_STATUS=MR","SCALING_FORMAT=MLN","FA_ADJUSTED=Adjusted","Sort=A","Dates=H","DateFormat=P","Fill=—","Direction=H","UseDPDF=Y")</f>
        <v>-184.73400000000001</v>
      </c>
      <c r="AT160" s="15">
        <f>_xll.BDH(C160,"EBITDA","FY 2022","FY 2022","Currency=USD","Period=FY","BEST_FPERIOD_OVERRIDE=FY","FILING_STATUS=MR","SCALING_FORMAT=MLN","FA_ADJUSTED=Adjusted","Sort=A","Dates=H","DateFormat=P","Fill=—","Direction=H","UseDPDF=Y")</f>
        <v>-266.83699999999999</v>
      </c>
      <c r="AU160" s="15" t="e">
        <f ca="1">+_xll.BDP($C160,AU$15,"BEST_FPERIOD_OVERRIDE="&amp;AU$16)</f>
        <v>#NAME?</v>
      </c>
      <c r="AV160" s="15" t="e">
        <f ca="1">+_xll.BDP($C160,AV$15,"BEST_FPERIOD_OVERRIDE="&amp;AV$16)</f>
        <v>#NAME?</v>
      </c>
      <c r="AW160" s="15" t="e">
        <f ca="1">+_xll.BDP($C160,AW$15,"BEST_FPERIOD_OVERRIDE="&amp;AW$16)</f>
        <v>#NAME?</v>
      </c>
      <c r="AX160" s="15" t="e">
        <f ca="1">+_xll.BDP($C160,AX$15,"BEST_FPERIOD_OVERRIDE="&amp;AX$16)</f>
        <v>#NAME?</v>
      </c>
      <c r="AZ160" s="25">
        <f t="shared" si="378"/>
        <v>0.44649589864225914</v>
      </c>
      <c r="BA160" s="25">
        <f t="shared" si="379"/>
        <v>0.42586114807393671</v>
      </c>
      <c r="BB160" s="25">
        <f t="shared" si="380"/>
        <v>0.44443903125575135</v>
      </c>
      <c r="BC160" s="25" t="e">
        <f t="shared" ca="1" si="381"/>
        <v>#NAME?</v>
      </c>
      <c r="BD160" s="25" t="e">
        <f t="shared" ca="1" si="382"/>
        <v>#NAME?</v>
      </c>
      <c r="BE160" s="25" t="e">
        <f t="shared" ca="1" si="383"/>
        <v>#NAME?</v>
      </c>
      <c r="BF160" s="25" t="e">
        <f t="shared" ca="1" si="430"/>
        <v>#NAME?</v>
      </c>
      <c r="BG160" s="25" t="e">
        <f t="shared" ca="1" si="384"/>
        <v>#NAME?</v>
      </c>
      <c r="BH160" s="25" t="e">
        <f t="shared" si="385"/>
        <v>#VALUE!</v>
      </c>
      <c r="BJ160" s="25">
        <f t="shared" si="419"/>
        <v>-0.3354401983401743</v>
      </c>
      <c r="BK160" s="25">
        <f t="shared" si="420"/>
        <v>-0.30721711087925635</v>
      </c>
      <c r="BL160" s="25">
        <f t="shared" si="421"/>
        <v>-0.31290694129204921</v>
      </c>
      <c r="BM160" s="25">
        <f t="shared" si="422"/>
        <v>-0.30538166270305406</v>
      </c>
      <c r="BN160" s="25" t="e">
        <f t="shared" ca="1" si="423"/>
        <v>#NAME?</v>
      </c>
      <c r="BO160" s="25" t="e">
        <f t="shared" ca="1" si="424"/>
        <v>#NAME?</v>
      </c>
      <c r="BP160" s="25" t="e">
        <f t="shared" ca="1" si="424"/>
        <v>#NAME?</v>
      </c>
      <c r="BQ160" s="25" t="e">
        <f t="shared" ca="1" si="425"/>
        <v>#NAME?</v>
      </c>
      <c r="BR160" s="15" t="str">
        <f>_xll.BDH(C160,"EARN_FOR_COMMON","FY 2009","FY 2009","Currency=USD","Period=FY","BEST_FPERIOD_OVERRIDE=FY","FILING_STATUS=MR","SCALING_FORMAT=MLN","FA_ADJUSTED=Adjusted","Sort=A","Dates=H","DateFormat=P","Fill=—","Direction=H","UseDPDF=Y")</f>
        <v>—</v>
      </c>
      <c r="BS160" s="15">
        <f>_xll.BDH(C160,"EARN_FOR_COMMON","FY 2019","FY 2019","Currency=USD","Period=FY","BEST_FPERIOD_OVERRIDE=FY","FILING_STATUS=MR","SCALING_FORMAT=MLN","FA_ADJUSTED=Adjusted","Sort=A","Dates=H","DateFormat=P","Fill=—","Direction=H","UseDPDF=Y")</f>
        <v>-97.111000000000004</v>
      </c>
      <c r="BT160" s="15">
        <f>_xll.BDH(C160,"EARN_FOR_COMMON","FY 2020","FY 2020","Currency=USD","Period=FY","BEST_FPERIOD_OVERRIDE=FY","FILING_STATUS=MR","SCALING_FORMAT=MLN","FA_ADJUSTED=Adjusted","Sort=A","Dates=H","DateFormat=P","Fill=—","Direction=H","UseDPDF=Y")</f>
        <v>-160.35900000000001</v>
      </c>
      <c r="BU160" s="15">
        <f>_xll.BDH(C160,"EARN_FOR_COMMON","FY 2021","FY 2021","Currency=USD","Period=FY","BEST_FPERIOD_OVERRIDE=FY","FILING_STATUS=MR","SCALING_FORMAT=MLN","FA_ADJUSTED=Adjusted","Sort=A","Dates=H","DateFormat=P","Fill=—","Direction=H","UseDPDF=Y")</f>
        <v>-265.28500000000003</v>
      </c>
      <c r="BV160" s="15">
        <f>_xll.BDH(C160,"EARN_FOR_COMMON","FY 2022","FY 2022","Currency=USD","Period=FY","BEST_FPERIOD_OVERRIDE=FY","FILING_STATUS=MR","SCALING_FORMAT=MLN","FA_ADJUSTED=Adjusted","Sort=A","Dates=H","DateFormat=P","Fill=—","Direction=H","UseDPDF=Y")</f>
        <v>-306.86599999999999</v>
      </c>
      <c r="BW160" s="15" t="e">
        <f ca="1">+_xll.BDP($C160,BW$15,"BEST_FPERIOD_OVERRIDE="&amp;BW$16)</f>
        <v>#NAME?</v>
      </c>
      <c r="BX160" s="15" t="e">
        <f ca="1">+_xll.BDP($C160,BX$15,"BEST_FPERIOD_OVERRIDE="&amp;BX$16)</f>
        <v>#NAME?</v>
      </c>
      <c r="BY160" s="15" t="e">
        <f ca="1">+_xll.BDP($C160,BY$15,"BEST_FPERIOD_OVERRIDE="&amp;BY$16)</f>
        <v>#NAME?</v>
      </c>
      <c r="BZ160" s="15" t="e">
        <f ca="1">+_xll.BDP($C160,BZ$15,"BEST_FPERIOD_OVERRIDE="&amp;BZ$16)</f>
        <v>#NAME?</v>
      </c>
      <c r="CB160" s="25">
        <f t="shared" si="386"/>
        <v>0.65129593969787147</v>
      </c>
      <c r="CC160" s="25">
        <f t="shared" si="387"/>
        <v>0.65431937091151737</v>
      </c>
      <c r="CD160" s="25">
        <f t="shared" si="388"/>
        <v>0.15674086359952488</v>
      </c>
      <c r="CE160" s="25" t="e">
        <f t="shared" ca="1" si="389"/>
        <v>#NAME?</v>
      </c>
      <c r="CF160" s="25" t="e">
        <f t="shared" ca="1" si="390"/>
        <v>#NAME?</v>
      </c>
      <c r="CG160" s="25" t="e">
        <f t="shared" ca="1" si="391"/>
        <v>#NAME?</v>
      </c>
      <c r="CH160" s="25" t="e">
        <f t="shared" ca="1" si="431"/>
        <v>#NAME?</v>
      </c>
      <c r="CI160" s="25" t="e">
        <f t="shared" ca="1" si="392"/>
        <v>#NAME?</v>
      </c>
      <c r="CJ160" s="25" t="e">
        <f t="shared" si="393"/>
        <v>#VALUE!</v>
      </c>
      <c r="CM160" s="25">
        <f t="shared" si="432"/>
        <v>-0.36368981634059383</v>
      </c>
      <c r="CN160" s="25">
        <f t="shared" si="433"/>
        <v>-0.38024992886275255</v>
      </c>
      <c r="CO160" s="25">
        <f t="shared" si="434"/>
        <v>-0.44934618381381486</v>
      </c>
      <c r="CP160" s="25">
        <f t="shared" si="435"/>
        <v>-0.35119286046176273</v>
      </c>
      <c r="CQ160" s="25" t="e">
        <f t="shared" ca="1" si="436"/>
        <v>#NAME?</v>
      </c>
      <c r="CR160" s="25" t="e">
        <f t="shared" ca="1" si="437"/>
        <v>#NAME?</v>
      </c>
      <c r="CS160" s="25" t="e">
        <f t="shared" ca="1" si="438"/>
        <v>#NAME?</v>
      </c>
      <c r="CT160" s="15" t="e">
        <f t="shared" ca="1" si="439"/>
        <v>#NAME?</v>
      </c>
      <c r="CU160" s="25">
        <f>_xll.BDH($C160,"RETURN_ON_INV_CAPITAL","FY 2019","FY 2019","Currency=USD","Period=FY","BEST_FPERIOD_OVERRIDE=FY","FILING_STATUS=MR","FA_ADJUSTED=GAAP","Sort=A","Dates=H","DateFormat=P","Fill=—","Direction=H","UseDPDF=Y")/100</f>
        <v>-0.26116200000000001</v>
      </c>
      <c r="CV160" s="25">
        <f>_xll.BDH($C160,"RETURN_ON_INV_CAPITAL","FY 2020","FY 2020","Currency=USD","Period=FY","BEST_FPERIOD_OVERRIDE=FY","FILING_STATUS=MR","FA_ADJUSTED=GAAP","Sort=A","Dates=H","DateFormat=P","Fill=—","Direction=H","UseDPDF=Y")/100</f>
        <v>-0.20488700000000001</v>
      </c>
      <c r="CW160" s="25">
        <f>_xll.BDH($C160,"RETURN_ON_INV_CAPITAL","FY 2021","FY 2021","Currency=USD","Period=FY","BEST_FPERIOD_OVERRIDE=FY","FILING_STATUS=MR","FA_ADJUSTED=GAAP","Sort=A","Dates=H","DateFormat=P","Fill=—","Direction=H","UseDPDF=Y")/100</f>
        <v>-0.224464</v>
      </c>
      <c r="CX160" s="25" t="e">
        <f>_xll.BDH(C160,"RETURN_COM_EQY","FY 2022","FY 2022","Currency=USD","Period=FY","BEST_FPERIOD_OVERRIDE=FY","FILING_STATUS=MR","FA_ADJUSTED=GAAP","Sort=A","Dates=H","DateFormat=P","Fill=—","Direction=H","UseDPDF=Y")/100</f>
        <v>#VALUE!</v>
      </c>
      <c r="CZ160" s="15">
        <f>_xll.BDH($C160,"RETURN_COM_EQY","FY 2019","FY 2019","Currency=USD","Period=FY","BEST_FPERIOD_OVERRIDE=FY","FILING_STATUS=MR","FA_ADJUSTED=GAAP","Sort=A","Dates=H","DateFormat=P","Fill=—","Direction=H","UseDPDF=Y")/100</f>
        <v>-0.38647300000000001</v>
      </c>
      <c r="DA160" s="15">
        <f>_xll.BDH($C160,"RETURN_COM_EQY","FY 2020","FY 2020","Currency=USD","Period=FY","BEST_FPERIOD_OVERRIDE=FY","FILING_STATUS=MR","FA_ADJUSTED=GAAP","Sort=A","Dates=H","DateFormat=P","Fill=—","Direction=H","UseDPDF=Y")/100</f>
        <v>-1.0104200000000001</v>
      </c>
      <c r="DB160" s="15" t="e">
        <f>_xll.BDH($C160,"RETURN_COM_EQY","FY 2021","FY 2021","Currency=USD","Period=FY","BEST_FPERIOD_OVERRIDE=FY","FILING_STATUS=MR","FA_ADJUSTED=GAAP","Sort=A","Dates=H","DateFormat=P","Fill=—","Direction=H","UseDPDF=Y")/100</f>
        <v>#VALUE!</v>
      </c>
      <c r="DC160" s="25" t="str">
        <f>_xll.BDH(C160,"RETURN_COM_EQY","FY 2022","FY 2022","Currency=USD","Period=FY","BEST_FPERIOD_OVERRIDE=FY","FILING_STATUS=MR","FA_ADJUSTED=GAAP","Sort=A","Dates=H","DateFormat=P","Fill=—","Direction=H","UseDPDF=Y")</f>
        <v>—</v>
      </c>
      <c r="DD160" s="15" t="e">
        <f ca="1">(_xll.BDP(C160,"BEST_ROE","best_fperiod_override=23Y"))/100</f>
        <v>#NAME?</v>
      </c>
      <c r="DF160" s="25" t="e">
        <f ca="1">(_xll.BDP($C160,"BEST_DIV_YLD","best_fperiod_override=19Y"))/100</f>
        <v>#NAME?</v>
      </c>
      <c r="DG160" s="25" t="e">
        <f ca="1">(_xll.BDP($C160,"BEST_DIV_YLD","best_fperiod_override=20Y"))/100</f>
        <v>#NAME?</v>
      </c>
      <c r="DH160" s="25" t="e">
        <f ca="1">(_xll.BDP($C160,"BEST_DIV_YLD","best_fperiod_override=21Y"))/100</f>
        <v>#NAME?</v>
      </c>
      <c r="DI160" s="25" t="e">
        <f ca="1">(_xll.BDP($C160,"BEST_DIV_YLD","best_fperiod_override=22Y"))/100</f>
        <v>#NAME?</v>
      </c>
      <c r="DJ160" s="25" t="e">
        <f ca="1">(_xll.BDP($C160,"BEST_DIV_YLD","best_fperiod_override=23Y"))/100</f>
        <v>#NAME?</v>
      </c>
      <c r="DL160" s="48" t="e" cm="1">
        <f t="array" aca="1" ref="DL160" ca="1">_xll.BDP($C160,$DL$12)/1000</f>
        <v>#NAME?</v>
      </c>
      <c r="DM160" s="48" t="e" cm="1">
        <f t="array" aca="1" ref="DM160" ca="1">_xll.BDP($C160,$DL$13)*1000</f>
        <v>#NAME?</v>
      </c>
      <c r="DN160" s="48" t="e">
        <f t="shared" ca="1" si="394"/>
        <v>#NAME?</v>
      </c>
      <c r="DO160" s="48" t="e" cm="1">
        <f t="array" aca="1" ref="DO160" ca="1">_xll.BDP($C160,$DL$15)*1000</f>
        <v>#NAME?</v>
      </c>
      <c r="DQ160" s="15" t="e" cm="1">
        <f t="array" aca="1" ref="DQ160" ca="1">_xll.BDP(C160,"WACC")</f>
        <v>#NAME?</v>
      </c>
      <c r="DR160" s="15" t="e" cm="1">
        <f t="array" aca="1" ref="DR160" ca="1">_xll.BDP(C160,"WACC_COST_EQUITY")</f>
        <v>#NAME?</v>
      </c>
      <c r="DS160" s="15" t="e" cm="1">
        <f t="array" aca="1" ref="DS160" ca="1">_xll.BDP(C160,"WACC_COST_EQUITY")</f>
        <v>#NAME?</v>
      </c>
      <c r="DU160" s="15" t="e" cm="1">
        <f t="array" aca="1" ref="DU160" ca="1">_xll.BDP(C160,"BEST_PE_RATIO")</f>
        <v>#NAME?</v>
      </c>
      <c r="DV160" s="15" t="e" cm="1">
        <f t="array" aca="1" ref="DV160" ca="1">_xll.BDP(C160,"FIVE_YR_AVG_PRICE_EARNINGS")</f>
        <v>#NAME?</v>
      </c>
      <c r="DW160" s="15" t="e" cm="1">
        <f t="array" aca="1" ref="DW160" ca="1">_xll.BDP(C160,"10_YEAR_MOVING_AVERAGE_PE")</f>
        <v>#NAME?</v>
      </c>
      <c r="DY160" s="15" t="e" cm="1">
        <f t="array" aca="1" ref="DY160" ca="1">_xll.BDP(C160,"BEST_CUR_EV_TO_EBITDA")</f>
        <v>#NAME?</v>
      </c>
      <c r="DZ160" s="15" t="e" cm="1">
        <f t="array" aca="1" ref="DZ160" ca="1">_xll.BDP(C160,"FIVE_YEAR_AVG_EV_TO_T12_EBITDA")</f>
        <v>#NAME?</v>
      </c>
      <c r="EB160" s="15" t="e" cm="1">
        <f t="array" aca="1" ref="EB160" ca="1">_xll.BDP(C160,"BEST_PX_BPS_RATIO")</f>
        <v>#NAME?</v>
      </c>
      <c r="EC160" s="15" t="e" cm="1">
        <f t="array" aca="1" ref="EC160" ca="1">_xll.BDP(C160,"FIVE_YEAR_AVG_PRICE_BOOK")</f>
        <v>#NAME?</v>
      </c>
      <c r="ED160" s="15" t="e" cm="1">
        <f t="array" aca="1" ref="ED160" ca="1">_xll.BDP(C160,"EV_TO_T12M_SALES")</f>
        <v>#NAME?</v>
      </c>
      <c r="EE160" s="15" t="e" cm="1">
        <f t="array" aca="1" ref="EE160" ca="1">_xll.BDP(C160,"AVERAGE_EV_TO_T12M_SALES")</f>
        <v>#NAME?</v>
      </c>
      <c r="EF160" s="15" t="e">
        <f ca="1">_xll.BDP(C160,"BEST_CURRENT_EV_BEST_SALES","best_fperiod_override=23Y")</f>
        <v>#NAME?</v>
      </c>
      <c r="EH160" s="15" t="e" cm="1">
        <f t="array" aca="1" ref="EH160" ca="1">_xll.BDP(C160,"CF_FREE_CASH_FLOW")</f>
        <v>#NAME?</v>
      </c>
      <c r="EI160" s="15" t="e" cm="1">
        <f t="array" aca="1" ref="EI160" ca="1">_xll.BDP(C160,"FREE_CASH_FLOW_YIELD")/100</f>
        <v>#NAME?</v>
      </c>
      <c r="EJ160" s="15" t="e" cm="1">
        <f t="array" aca="1" ref="EJ160" ca="1">_xll.BDP(C160,"TRAIL_12M_FREE_CASH_FLOW_PER_SH")</f>
        <v>#NAME?</v>
      </c>
      <c r="EL160" s="15" t="e" cm="1">
        <f t="array" aca="1" ref="EL160" ca="1">_xll.BDP(C160,"CF_CASH_FROM_OPER")</f>
        <v>#NAME?</v>
      </c>
      <c r="EM160" s="15" t="e" cm="1">
        <f t="array" aca="1" ref="EM160" ca="1">_xll.BDP(C160,"CF_CASH_FROM_INV_ACT")</f>
        <v>#NAME?</v>
      </c>
      <c r="EN160" s="15" t="e" cm="1">
        <f t="array" aca="1" ref="EN160" ca="1">_xll.BDP(C160,"CF_CASH_FROM_FNC_ACT")</f>
        <v>#NAME?</v>
      </c>
      <c r="EP160" s="15" t="e" cm="1">
        <f t="array" aca="1" ref="EP160" ca="1">_xll.BDP(C160,"TOT_ANALYST_REC")</f>
        <v>#NAME?</v>
      </c>
      <c r="EQ160" s="15" t="e" cm="1">
        <f t="array" aca="1" ref="EQ160" ca="1">_xll.BDP(C160,"TOT_BUY_REC")</f>
        <v>#NAME?</v>
      </c>
      <c r="ER160" s="15" t="e" cm="1">
        <f t="array" aca="1" ref="ER160" ca="1">_xll.BDP(C160,"TOT_HOLD_REC")</f>
        <v>#NAME?</v>
      </c>
      <c r="ES160" s="15" t="e" cm="1">
        <f t="array" aca="1" ref="ES160" ca="1">_xll.BDP(C160,"TOT_SELL_REC")</f>
        <v>#NAME?</v>
      </c>
      <c r="ET160" s="15" t="e" cm="1">
        <f t="array" aca="1" ref="ET160" ca="1">_xll.BDP(C160,"EQY_REC_CONS")</f>
        <v>#NAME?</v>
      </c>
      <c r="EV160" s="15" t="e" cm="1">
        <f t="array" aca="1" ref="EV160" ca="1">_xll.BDP(C160,"BEST_TARGET_HI")</f>
        <v>#NAME?</v>
      </c>
      <c r="EW160" s="15" t="e" cm="1">
        <f t="array" aca="1" ref="EW160" ca="1">_xll.BDP(C160,"BEST_TARGET_LO")</f>
        <v>#NAME?</v>
      </c>
      <c r="EX160" s="15" t="e" cm="1">
        <f t="array" aca="1" ref="EX160" ca="1">_xll.BDP(C160,"BEST_TARGET_MEDIAN")</f>
        <v>#NAME?</v>
      </c>
      <c r="EZ160" s="15" t="e" cm="1">
        <f t="array" aca="1" ref="EZ160" ca="1">_xll.BDP(C160,"BEST_TARGET_1WK_CHG")</f>
        <v>#NAME?</v>
      </c>
      <c r="FA160" s="15" t="e" cm="1">
        <f t="array" aca="1" ref="FA160" ca="1">_xll.BDP(C160,"BEST_TARGET_4WK_CHG")</f>
        <v>#NAME?</v>
      </c>
      <c r="FB160" s="15" t="e" cm="1">
        <f t="array" aca="1" ref="FB160" ca="1">_xll.BDP(C160,"BEST_TARGET_3MO_CHG")</f>
        <v>#NAME?</v>
      </c>
      <c r="FC160" s="15" t="e" cm="1">
        <f t="array" aca="1" ref="FC160" ca="1">_xll.BDP(C160,"BEST_TARGET_6MO_CHG")</f>
        <v>#NAME?</v>
      </c>
      <c r="FE160" s="15" t="e" cm="1">
        <f t="array" aca="1" ref="FE160" ca="1">_xll.BDP(C160,"ANNOUNCEMENT_DT")</f>
        <v>#NAME?</v>
      </c>
      <c r="FF160" s="15" t="e" cm="1">
        <f t="array" aca="1" ref="FF160" ca="1">_xll.BDP(C160,"EXPECTED_REPORT_DT")</f>
        <v>#NAME?</v>
      </c>
      <c r="FG160" s="15" t="e" cm="1">
        <f t="array" aca="1" ref="FG160" ca="1">_xll.BDP(C160,"EARNINGS_RELATED_IMPLIED_MOVE")</f>
        <v>#NAME?</v>
      </c>
      <c r="FI160" s="15" t="e" cm="1">
        <f t="array" aca="1" ref="FI160" ca="1">_xll.BDP(C160,"SALES_SURPRISE_LAST_QTR")</f>
        <v>#NAME?</v>
      </c>
      <c r="FJ160" s="15" t="e" cm="1">
        <f t="array" aca="1" ref="FJ160" ca="1">_xll.BDP(C160,"EPS_SURPRISE_LAST_QTR")</f>
        <v>#NAME?</v>
      </c>
      <c r="FL160" s="15" t="e">
        <f ca="1">(_xll.BDP(C160,"VOLUME_AVG_5D"))/1000</f>
        <v>#NAME?</v>
      </c>
      <c r="FM160" s="15" t="e">
        <f ca="1">(_xll.BDP(C160,"VOLUME_AVG_3M"))/1000</f>
        <v>#NAME?</v>
      </c>
      <c r="FN160" s="15" t="e">
        <f ca="1">(_xll.BDP(C160,"VOLUME_AVG_6M"))/1000</f>
        <v>#NAME?</v>
      </c>
      <c r="FP160" s="15" t="e" cm="1">
        <f t="array" aca="1" ref="FP160" ca="1">_xll.BDP(C160,"CIE_DES")</f>
        <v>#NAME?</v>
      </c>
      <c r="FQ160" s="15" t="s">
        <v>985</v>
      </c>
      <c r="FS160" s="15" t="e" cm="1">
        <f t="array" aca="1" ref="FS160" ca="1">_xll.BDP(C160,"HIGH_52WEEK")</f>
        <v>#NAME?</v>
      </c>
      <c r="FT160" s="15" t="e" cm="1">
        <f t="array" aca="1" ref="FT160" ca="1">_xll.BDP(C160,"LOW_52WEEK")</f>
        <v>#NAME?</v>
      </c>
      <c r="FV160" s="15" t="e" cm="1">
        <f t="array" aca="1" ref="FV160" ca="1">_xll.BDP(C160,"CHG_PCT_WTD")</f>
        <v>#NAME?</v>
      </c>
      <c r="FW160" s="15" t="e" cm="1">
        <f t="array" aca="1" ref="FW160" ca="1">_xll.BDP(C160,"CHG_PCT_MTD")</f>
        <v>#NAME?</v>
      </c>
      <c r="FX160" s="15" t="e" cm="1">
        <f t="array" aca="1" ref="FX160" ca="1">_xll.BDP(C160,"CHG_PCT_YTD")</f>
        <v>#NAME?</v>
      </c>
      <c r="FY160" s="15" t="e" cm="1">
        <f t="array" aca="1" ref="FY160" ca="1">_xll.BDP(C160,"CHG_PCT_1YR")</f>
        <v>#NAME?</v>
      </c>
      <c r="GA160" s="15" t="e">
        <f ca="1">_xll.BDP($C160,"BEST_NET_DEBT","best_fperiod_override=19Y")</f>
        <v>#NAME?</v>
      </c>
      <c r="GB160" s="15" t="e">
        <f ca="1">_xll.BDP($C160,"BEST_NET_DEBT","best_fperiod_override=20Y")</f>
        <v>#NAME?</v>
      </c>
      <c r="GC160" s="15" t="e">
        <f ca="1">_xll.BDP($C160,"BEST_NET_DEBT","best_fperiod_override=21Y")</f>
        <v>#NAME?</v>
      </c>
      <c r="GD160" s="15" t="e">
        <f ca="1">_xll.BDP($C160,"BEST_NET_DEBT","best_fperiod_override=22Y")</f>
        <v>#NAME?</v>
      </c>
      <c r="GE160" s="15" t="e">
        <f ca="1">_xll.BDP($C160,"BEST_NET_DEBT","best_fperiod_override=23Y")</f>
        <v>#NAME?</v>
      </c>
      <c r="GG160" s="15" t="e">
        <f t="shared" ca="1" si="395"/>
        <v>#NAME?</v>
      </c>
      <c r="GH160" s="15" t="e">
        <f t="shared" ca="1" si="396"/>
        <v>#NAME?</v>
      </c>
      <c r="GI160" s="15" t="e">
        <f t="shared" ca="1" si="397"/>
        <v>#NAME?</v>
      </c>
      <c r="GJ160" s="15" t="e">
        <f t="shared" ca="1" si="398"/>
        <v>#NAME?</v>
      </c>
      <c r="GK160" s="15" t="e">
        <f t="shared" ca="1" si="399"/>
        <v>#NAME?</v>
      </c>
      <c r="GM160" s="15" t="e" cm="1">
        <f t="array" aca="1" ref="GM160" ca="1">_xll.BDP(C160,"NET_DEBT_TO_EBITDA")</f>
        <v>#NAME?</v>
      </c>
      <c r="GN160" s="15" t="e" cm="1">
        <f t="array" aca="1" ref="GN160" ca="1">_xll.BDP(C160,"EBIT_TO_INT_EXP")</f>
        <v>#NAME?</v>
      </c>
      <c r="GO160" s="15" t="e" cm="1">
        <f t="array" aca="1" ref="GO160" ca="1">_xll.BDP(C160,"TOT_DEBT_TO_TOT_EQY")</f>
        <v>#NAME?</v>
      </c>
      <c r="GP160" s="15" t="e" cm="1">
        <f t="array" aca="1" ref="GP160" ca="1">_xll.BDP(C160,"TOT_DEBT_TO_TOT_ASSET")</f>
        <v>#NAME?</v>
      </c>
      <c r="GQ160" s="15" t="e" cm="1">
        <f t="array" aca="1" ref="GQ160" ca="1">_xll.BDP(C160,"ALTMAN_Z_SCORE")</f>
        <v>#NAME?</v>
      </c>
      <c r="GR160" s="15" t="e" cm="1">
        <f t="array" aca="1" ref="GR160" ca="1">_xll.BDP(C160,"CASH_%_CURRENT_MARKET_CAP")</f>
        <v>#NAME?</v>
      </c>
      <c r="GS160" s="15" t="e" cm="1">
        <f t="array" aca="1" ref="GS160" ca="1">_xll.BDP(C160,"CASH_TO_TOT_ASSET")</f>
        <v>#NAME?</v>
      </c>
      <c r="GU160" s="15" t="e" cm="1">
        <f t="array" aca="1" ref="GU160" ca="1">_xll.BDP(C160,"BOARD_SIZE")</f>
        <v>#NAME?</v>
      </c>
      <c r="GV160" s="15" t="e" cm="1">
        <f t="array" aca="1" ref="GV160" ca="1">_xll.BDP(C160,"PCT_INDEPENDENT_DIRECTORS")</f>
        <v>#NAME?</v>
      </c>
      <c r="GW160" s="15" t="e" cm="1">
        <f t="array" aca="1" ref="GW160" ca="1">_xll.BDP(C160,"BOARD_MEETING_ATTENDANCE_PCT")</f>
        <v>#NAME?</v>
      </c>
      <c r="GX160" s="15" t="e" cm="1">
        <f t="array" aca="1" ref="GX160" ca="1">_xll.BDP(C160,"BOARD_MEETINGS_PER_YR")</f>
        <v>#NAME?</v>
      </c>
      <c r="GY160" s="15" t="e" cm="1">
        <f t="array" aca="1" ref="GY160" ca="1">_xll.BDP(C160,"NUMBER_OF_WOMEN_ON_BOARD")</f>
        <v>#NAME?</v>
      </c>
      <c r="GZ160" s="15" t="e" cm="1">
        <f t="array" aca="1" ref="GZ160" ca="1">_xll.BDP(C160,"BOARD_AVERAGE_TENURE")</f>
        <v>#NAME?</v>
      </c>
      <c r="HA160" s="15" t="e" cm="1">
        <f t="array" aca="1" ref="HA160" ca="1">_xll.BDP(C160,"BOARD_AVERAGE_AGE")</f>
        <v>#NAME?</v>
      </c>
      <c r="HC160" s="15" t="e" cm="1">
        <f t="array" aca="1" ref="HC160" ca="1">_xll.BDP(C160,"TOT_COMP_AW_TO_CEO_&amp;_EQUIV")</f>
        <v>#NAME?</v>
      </c>
      <c r="HD160" s="15" t="e" cm="1">
        <f t="array" aca="1" ref="HD160" ca="1">_xll.BDP(C160,"TOT_COMPENSATION_AW_TO_EXECS")</f>
        <v>#NAME?</v>
      </c>
      <c r="HE160" s="15" t="e" cm="1">
        <f t="array" aca="1" ref="HE160" ca="1">_xll.BDP(C160,"CF_STOCK_BASED_COMPENSATION")</f>
        <v>#NAME?</v>
      </c>
      <c r="HF160" s="15" t="e" cm="1">
        <f t="array" aca="1" ref="HF160" ca="1">_xll.BDP(C160,"AVERAGE_BOD_TOTAL_COMPENSATION")</f>
        <v>#NAME?</v>
      </c>
      <c r="HH160" s="15" t="e" cm="1">
        <f t="array" aca="1" ref="HH160" ca="1">_xll.BDP(C160,"ISS_QUALITYSCORE")</f>
        <v>#NAME?</v>
      </c>
      <c r="HK160" s="15" t="e" cm="1">
        <f t="array" aca="1" ref="HK160" ca="1">_xll.BDP(C160,"EQY_SH_OUT")</f>
        <v>#NAME?</v>
      </c>
      <c r="HL160" s="15" t="e">
        <f t="shared" ca="1" si="400"/>
        <v>#NAME?</v>
      </c>
      <c r="HN160" s="15">
        <v>8.5</v>
      </c>
      <c r="HO160" s="15">
        <v>2</v>
      </c>
      <c r="HP160" s="39" t="e">
        <f t="shared" ca="1" si="401"/>
        <v>#NAME?</v>
      </c>
      <c r="HQ160" s="15" t="e">
        <f t="shared" ca="1" si="402"/>
        <v>#NAME?</v>
      </c>
      <c r="HS160" s="15" t="e">
        <f t="shared" ca="1" si="426"/>
        <v>#NAME?</v>
      </c>
      <c r="HU160" s="15" t="e">
        <f t="shared" ca="1" si="403"/>
        <v>#NAME?</v>
      </c>
      <c r="HW160" s="15" t="e">
        <f t="shared" ca="1" si="427"/>
        <v>#NAME?</v>
      </c>
      <c r="HY160" s="39" t="e">
        <f t="shared" ca="1" si="404"/>
        <v>#NAME?</v>
      </c>
      <c r="IA160" s="15" t="e">
        <f t="shared" ca="1" si="428"/>
        <v>#NAME?</v>
      </c>
      <c r="IB160" s="15" t="e">
        <f t="shared" ca="1" si="405"/>
        <v>#NAME?</v>
      </c>
      <c r="IC160" s="15" t="e">
        <f t="shared" ca="1" si="406"/>
        <v>#NAME?</v>
      </c>
      <c r="ID160" s="15" t="e">
        <f t="shared" ca="1" si="407"/>
        <v>#NAME?</v>
      </c>
      <c r="IE160" s="39" t="e">
        <f t="shared" ca="1" si="408"/>
        <v>#NAME?</v>
      </c>
      <c r="IF160" s="39" t="e">
        <f t="shared" si="409"/>
        <v>#VALUE!</v>
      </c>
      <c r="IG160" s="39" t="e">
        <f t="shared" ca="1" si="410"/>
        <v>#NAME?</v>
      </c>
      <c r="II160" s="15">
        <f t="shared" si="440"/>
        <v>141</v>
      </c>
    </row>
    <row r="161" spans="1:243">
      <c r="A161" s="15">
        <f t="shared" si="441"/>
        <v>141</v>
      </c>
      <c r="B161" s="15" t="s">
        <v>286</v>
      </c>
      <c r="C161" s="15" t="s">
        <v>624</v>
      </c>
      <c r="D161" s="15" t="s">
        <v>285</v>
      </c>
      <c r="E161" s="15" t="str">
        <f t="shared" si="374"/>
        <v>M1GM34</v>
      </c>
      <c r="F161" s="15">
        <f t="shared" si="375"/>
        <v>141</v>
      </c>
      <c r="G161" s="15" t="str">
        <f t="shared" si="376"/>
        <v>MGM Resorts International</v>
      </c>
      <c r="H161" s="24">
        <v>5.2560999999999992E-4</v>
      </c>
      <c r="I161" s="15" t="e" cm="1">
        <f t="array" aca="1" ref="I161" ca="1">_xll.BDP(C161,"GICS_SECTOR_NAME")</f>
        <v>#NAME?</v>
      </c>
      <c r="J161" s="15" t="e">
        <f t="shared" ca="1" si="377"/>
        <v>#NAME?</v>
      </c>
      <c r="K161" s="46" t="e" cm="1">
        <f t="array" aca="1" ref="K161" ca="1">_xll.BDP(C161,"BEST_PE_RATIO")</f>
        <v>#NAME?</v>
      </c>
      <c r="L161" s="46" t="e" cm="1">
        <f t="array" aca="1" ref="L161" ca="1">_xll.BDP(C161,"px_last")</f>
        <v>#NAME?</v>
      </c>
      <c r="M161" s="15" t="e" cm="1">
        <f t="array" aca="1" ref="M161" ca="1">_xll.BDP(C161,"COUNTRY_FULL_NAME")</f>
        <v>#NAME?</v>
      </c>
      <c r="N161" s="15" t="e" cm="1">
        <f t="array" aca="1" ref="N161" ca="1">_xll.BDP(C161,"px_last")</f>
        <v>#NAME?</v>
      </c>
      <c r="O161" s="15" t="e" cm="1">
        <f t="array" aca="1" ref="O161" ca="1">_xll.BDP(C161,"CRNCY")</f>
        <v>#NAME?</v>
      </c>
      <c r="Q161" s="15" t="e" cm="1">
        <f t="array" aca="1" ref="Q161" ca="1">_xll.BDP(C161,"GICS_SECTOR_NAME")</f>
        <v>#NAME?</v>
      </c>
      <c r="R161" s="15" t="e" cm="1">
        <f t="array" aca="1" ref="R161" ca="1">_xll.BDP(C161,"GICS_INDUSTRY_NAME")</f>
        <v>#NAME?</v>
      </c>
      <c r="S161" s="15" t="e" cm="1">
        <f t="array" aca="1" ref="S161" ca="1">_xll.BDP(C161,"GICS_INDUSTRY_GROUP_NAME")</f>
        <v>#NAME?</v>
      </c>
      <c r="T161" s="15" t="e" cm="1">
        <f t="array" aca="1" ref="T161" ca="1">_xll.BDP(C161,"GICS_SUB_INDUSTRY_NAME")</f>
        <v>#NAME?</v>
      </c>
      <c r="U161" s="15" t="s">
        <v>1521</v>
      </c>
      <c r="V161" s="15">
        <f>_xll.BDH(C161,"SALES_REV_TURN","FY 2009","FY 2009","Currency=USD","Period=FY","BEST_FPERIOD_OVERRIDE=FY","FILING_STATUS=MR","SCALING_FORMAT=MLN","FA_ADJUSTED=Adjusted","Sort=A","Dates=H","DateFormat=P","Fill=—","Direction=H","UseDPDF=Y")</f>
        <v>6010.5879999999997</v>
      </c>
      <c r="W161" s="15">
        <f>_xll.BDH(C161,"SALES_REV_TURN","FY 2019","FY 2019","Currency=USD","Period=FY","BEST_FPERIOD_OVERRIDE=FY","FILING_STATUS=MR","SCALING_FORMAT=MLN","FA_ADJUSTED=Adjusted","Sort=A","Dates=H","DateFormat=P","Fill=—","Direction=H","UseDPDF=Y")</f>
        <v>12899.672</v>
      </c>
      <c r="X161" s="15">
        <f>_xll.BDH(C161,"SALES_REV_TURN","FY 2020","FY 2020","Currency=USD","Period=FY","BEST_FPERIOD_OVERRIDE=FY","FILING_STATUS=MR","SCALING_FORMAT=MLN","FA_ADJUSTED=Adjusted","Sort=A","Dates=H","DateFormat=P","Fill=—","Direction=H","UseDPDF=Y")</f>
        <v>5162.0820000000003</v>
      </c>
      <c r="Y161" s="15">
        <f>_xll.BDH(C161,"SALES_REV_TURN","FY 2021","FY 2021","Currency=USD","Period=FY","BEST_FPERIOD_OVERRIDE=FY","FILING_STATUS=MR","SCALING_FORMAT=MLN","FA_ADJUSTED=Adjusted","Sort=A","Dates=H","DateFormat=P","Fill=—","Direction=H","UseDPDF=Y")</f>
        <v>9680.14</v>
      </c>
      <c r="Z161" s="15">
        <f>_xll.BDH(C161,"SALES_REV_TURN","FY 2022","FY 2022","Currency=USD","Period=FY","BEST_FPERIOD_OVERRIDE=FY","FILING_STATUS=MR","SCALING_FORMAT=MLN","FA_ADJUSTED=Adjusted","Sort=A","Dates=H","DateFormat=P","Fill=—","Direction=H","UseDPDF=Y")</f>
        <v>13127.485000000001</v>
      </c>
      <c r="AA161" s="15" t="e">
        <f ca="1">+_xll.BDP($C161,AA$15,"BEST_FPERIOD_OVERRIDE="&amp;AA$16)</f>
        <v>#NAME?</v>
      </c>
      <c r="AB161" s="15" t="e">
        <f ca="1">+_xll.BDP($C161,AB$15,"BEST_FPERIOD_OVERRIDE="&amp;AB$16)</f>
        <v>#NAME?</v>
      </c>
      <c r="AC161" s="15" t="e">
        <f ca="1">+_xll.BDP($C161,AC$15,"BEST_FPERIOD_OVERRIDE="&amp;AC$16)</f>
        <v>#NAME?</v>
      </c>
      <c r="AD161" s="15" t="e">
        <f ca="1">+_xll.BDP($C161,AD$15,"BEST_FPERIOD_OVERRIDE="&amp;AD$16)</f>
        <v>#NAME?</v>
      </c>
      <c r="AF161" s="25">
        <f t="shared" si="411"/>
        <v>-0.59982842974612072</v>
      </c>
      <c r="AG161" s="25">
        <f t="shared" si="412"/>
        <v>0.87523948670323315</v>
      </c>
      <c r="AH161" s="25">
        <f t="shared" si="413"/>
        <v>0.35612553124231683</v>
      </c>
      <c r="AI161" s="25" t="e">
        <f t="shared" ca="1" si="414"/>
        <v>#NAME?</v>
      </c>
      <c r="AJ161" s="25" t="e">
        <f t="shared" ca="1" si="415"/>
        <v>#NAME?</v>
      </c>
      <c r="AK161" s="25" t="e">
        <f t="shared" ca="1" si="416"/>
        <v>#NAME?</v>
      </c>
      <c r="AL161" s="25" t="e">
        <f t="shared" ca="1" si="429"/>
        <v>#NAME?</v>
      </c>
      <c r="AM161" s="25" t="e">
        <f t="shared" ca="1" si="417"/>
        <v>#NAME?</v>
      </c>
      <c r="AN161" s="25">
        <f t="shared" si="418"/>
        <v>7.9359630327516806E-2</v>
      </c>
      <c r="AP161" s="15">
        <f>_xll.BDH(C161,"EBITDA","FY 2009","FY 2009","Currency=USD","Period=FY","BEST_FPERIOD_OVERRIDE=FY","FILING_STATUS=MR","SCALING_FORMAT=MLN","FA_ADJUSTED=Adjusted","Sort=A","Dates=H","DateFormat=P","Fill=—","Direction=H","UseDPDF=Y")</f>
        <v>1095.213</v>
      </c>
      <c r="AQ161" s="15">
        <f>_xll.BDH(C161,"EBITDA","FY 2019","FY 2019","Currency=USD","Period=FY","BEST_FPERIOD_OVERRIDE=FY","FILING_STATUS=MR","SCALING_FORMAT=MLN","FA_ADJUSTED=Adjusted","Sort=A","Dates=H","DateFormat=P","Fill=—","Direction=H","UseDPDF=Y")</f>
        <v>3085.9380000000001</v>
      </c>
      <c r="AR161" s="15">
        <f>_xll.BDH(C161,"EBITDA","FY 2020","FY 2020","Currency=USD","Period=FY","BEST_FPERIOD_OVERRIDE=FY","FILING_STATUS=MR","SCALING_FORMAT=MLN","FA_ADJUSTED=Adjusted","Sort=A","Dates=H","DateFormat=P","Fill=—","Direction=H","UseDPDF=Y")</f>
        <v>-4.1449999999999996</v>
      </c>
      <c r="AS161" s="15">
        <f>_xll.BDH(C161,"EBITDA","FY 2021","FY 2021","Currency=USD","Period=FY","BEST_FPERIOD_OVERRIDE=FY","FILING_STATUS=MR","SCALING_FORMAT=MLN","FA_ADJUSTED=Adjusted","Sort=A","Dates=H","DateFormat=P","Fill=—","Direction=H","UseDPDF=Y")</f>
        <v>2675.1170000000002</v>
      </c>
      <c r="AT161" s="15">
        <f>_xll.BDH(C161,"EBITDA","FY 2022","FY 2022","Currency=USD","Period=FY","BEST_FPERIOD_OVERRIDE=FY","FILING_STATUS=MR","SCALING_FORMAT=MLN","FA_ADJUSTED=Adjusted","Sort=A","Dates=H","DateFormat=P","Fill=—","Direction=H","UseDPDF=Y")</f>
        <v>3595.4070000000002</v>
      </c>
      <c r="AU161" s="15" t="e">
        <f ca="1">+_xll.BDP($C161,AU$15,"BEST_FPERIOD_OVERRIDE="&amp;AU$16)</f>
        <v>#NAME?</v>
      </c>
      <c r="AV161" s="15" t="e">
        <f ca="1">+_xll.BDP($C161,AV$15,"BEST_FPERIOD_OVERRIDE="&amp;AV$16)</f>
        <v>#NAME?</v>
      </c>
      <c r="AW161" s="15" t="e">
        <f ca="1">+_xll.BDP($C161,AW$15,"BEST_FPERIOD_OVERRIDE="&amp;AW$16)</f>
        <v>#NAME?</v>
      </c>
      <c r="AX161" s="15" t="e">
        <f ca="1">+_xll.BDP($C161,AX$15,"BEST_FPERIOD_OVERRIDE="&amp;AX$16)</f>
        <v>#NAME?</v>
      </c>
      <c r="AZ161" s="25">
        <f t="shared" si="378"/>
        <v>-1.0013431896557869</v>
      </c>
      <c r="BA161" s="25">
        <f t="shared" si="379"/>
        <v>-646.38407720144767</v>
      </c>
      <c r="BB161" s="25">
        <f t="shared" si="380"/>
        <v>0.34401859806505652</v>
      </c>
      <c r="BC161" s="25" t="e">
        <f t="shared" ca="1" si="381"/>
        <v>#NAME?</v>
      </c>
      <c r="BD161" s="25" t="e">
        <f t="shared" ca="1" si="382"/>
        <v>#NAME?</v>
      </c>
      <c r="BE161" s="25" t="e">
        <f t="shared" ca="1" si="383"/>
        <v>#NAME?</v>
      </c>
      <c r="BF161" s="25" t="e">
        <f t="shared" ca="1" si="430"/>
        <v>#NAME?</v>
      </c>
      <c r="BG161" s="25" t="e">
        <f t="shared" ca="1" si="384"/>
        <v>#NAME?</v>
      </c>
      <c r="BH161" s="25">
        <f t="shared" si="385"/>
        <v>0.10914636598755956</v>
      </c>
      <c r="BJ161" s="25">
        <f t="shared" si="419"/>
        <v>0.23922608264768283</v>
      </c>
      <c r="BK161" s="25">
        <f t="shared" si="420"/>
        <v>-8.0297058434949291E-4</v>
      </c>
      <c r="BL161" s="25">
        <f t="shared" si="421"/>
        <v>0.27635106517054508</v>
      </c>
      <c r="BM161" s="25">
        <f t="shared" si="422"/>
        <v>0.27388391607379481</v>
      </c>
      <c r="BN161" s="25" t="e">
        <f t="shared" ca="1" si="423"/>
        <v>#NAME?</v>
      </c>
      <c r="BO161" s="25" t="e">
        <f t="shared" ca="1" si="424"/>
        <v>#NAME?</v>
      </c>
      <c r="BP161" s="25" t="e">
        <f t="shared" ca="1" si="424"/>
        <v>#NAME?</v>
      </c>
      <c r="BQ161" s="25" t="e">
        <f t="shared" ca="1" si="425"/>
        <v>#NAME?</v>
      </c>
      <c r="BR161" s="15">
        <f>_xll.BDH(C161,"EARN_FOR_COMMON","FY 2009","FY 2009","Currency=USD","Period=FY","BEST_FPERIOD_OVERRIDE=FY","FILING_STATUS=MR","SCALING_FORMAT=MLN","FA_ADJUSTED=Adjusted","Sort=A","Dates=H","DateFormat=P","Fill=—","Direction=H","UseDPDF=Y")</f>
        <v>-401.30160000000001</v>
      </c>
      <c r="BS161" s="15">
        <f>_xll.BDH(C161,"EARN_FOR_COMMON","FY 2019","FY 2019","Currency=USD","Period=FY","BEST_FPERIOD_OVERRIDE=FY","FILING_STATUS=MR","SCALING_FORMAT=MLN","FA_ADJUSTED=Adjusted","Sort=A","Dates=H","DateFormat=P","Fill=—","Direction=H","UseDPDF=Y")</f>
        <v>386.4101</v>
      </c>
      <c r="BT161" s="15">
        <f>_xll.BDH(C161,"EARN_FOR_COMMON","FY 2020","FY 2020","Currency=USD","Period=FY","BEST_FPERIOD_OVERRIDE=FY","FILING_STATUS=MR","SCALING_FORMAT=MLN","FA_ADJUSTED=Adjusted","Sort=A","Dates=H","DateFormat=P","Fill=—","Direction=H","UseDPDF=Y")</f>
        <v>-1978.2014999999999</v>
      </c>
      <c r="BU161" s="15">
        <f>_xll.BDH(C161,"EARN_FOR_COMMON","FY 2021","FY 2021","Currency=USD","Period=FY","BEST_FPERIOD_OVERRIDE=FY","FILING_STATUS=MR","SCALING_FORMAT=MLN","FA_ADJUSTED=Adjusted","Sort=A","Dates=H","DateFormat=P","Fill=—","Direction=H","UseDPDF=Y")</f>
        <v>-29.3279</v>
      </c>
      <c r="BV161" s="15">
        <f>_xll.BDH(C161,"EARN_FOR_COMMON","FY 2022","FY 2022","Currency=USD","Period=FY","BEST_FPERIOD_OVERRIDE=FY","FILING_STATUS=MR","SCALING_FORMAT=MLN","FA_ADJUSTED=Adjusted","Sort=A","Dates=H","DateFormat=P","Fill=—","Direction=H","UseDPDF=Y")</f>
        <v>-1328.0726999999999</v>
      </c>
      <c r="BW161" s="15" t="e">
        <f ca="1">+_xll.BDP($C161,BW$15,"BEST_FPERIOD_OVERRIDE="&amp;BW$16)</f>
        <v>#NAME?</v>
      </c>
      <c r="BX161" s="15" t="e">
        <f ca="1">+_xll.BDP($C161,BX$15,"BEST_FPERIOD_OVERRIDE="&amp;BX$16)</f>
        <v>#NAME?</v>
      </c>
      <c r="BY161" s="15" t="e">
        <f ca="1">+_xll.BDP($C161,BY$15,"BEST_FPERIOD_OVERRIDE="&amp;BY$16)</f>
        <v>#NAME?</v>
      </c>
      <c r="BZ161" s="15" t="e">
        <f ca="1">+_xll.BDP($C161,BZ$15,"BEST_FPERIOD_OVERRIDE="&amp;BZ$16)</f>
        <v>#NAME?</v>
      </c>
      <c r="CB161" s="25">
        <f t="shared" si="386"/>
        <v>-6.1194352839120922</v>
      </c>
      <c r="CC161" s="25">
        <f t="shared" si="387"/>
        <v>-0.98517446276327258</v>
      </c>
      <c r="CD161" s="25">
        <f t="shared" si="388"/>
        <v>44.283593438330051</v>
      </c>
      <c r="CE161" s="25" t="e">
        <f t="shared" ca="1" si="389"/>
        <v>#NAME?</v>
      </c>
      <c r="CF161" s="25" t="e">
        <f t="shared" ca="1" si="390"/>
        <v>#NAME?</v>
      </c>
      <c r="CG161" s="25" t="e">
        <f t="shared" ca="1" si="391"/>
        <v>#NAME?</v>
      </c>
      <c r="CH161" s="25" t="e">
        <f t="shared" ca="1" si="431"/>
        <v>#NAME?</v>
      </c>
      <c r="CI161" s="25" t="e">
        <f t="shared" ca="1" si="392"/>
        <v>#NAME?</v>
      </c>
      <c r="CJ161" s="25" t="e">
        <f t="shared" si="393"/>
        <v>#NUM!</v>
      </c>
      <c r="CM161" s="25">
        <f t="shared" si="432"/>
        <v>2.9955032965179269E-2</v>
      </c>
      <c r="CN161" s="25">
        <f t="shared" si="433"/>
        <v>-0.38321775981086698</v>
      </c>
      <c r="CO161" s="25">
        <f t="shared" si="434"/>
        <v>-3.0296979175921013E-3</v>
      </c>
      <c r="CP161" s="25">
        <f t="shared" si="435"/>
        <v>-0.10116733707941772</v>
      </c>
      <c r="CQ161" s="25" t="e">
        <f t="shared" ca="1" si="436"/>
        <v>#NAME?</v>
      </c>
      <c r="CR161" s="25" t="e">
        <f t="shared" ca="1" si="437"/>
        <v>#NAME?</v>
      </c>
      <c r="CS161" s="25" t="e">
        <f t="shared" ca="1" si="438"/>
        <v>#NAME?</v>
      </c>
      <c r="CT161" s="15" t="e">
        <f t="shared" ca="1" si="439"/>
        <v>#NAME?</v>
      </c>
      <c r="CU161" s="25">
        <f>_xll.BDH($C161,"RETURN_ON_INV_CAPITAL","FY 2019","FY 2019","Currency=USD","Period=FY","BEST_FPERIOD_OVERRIDE=FY","FILING_STATUS=MR","FA_ADJUSTED=GAAP","Sort=A","Dates=H","DateFormat=P","Fill=—","Direction=H","UseDPDF=Y")/100</f>
        <v>0.106334</v>
      </c>
      <c r="CV161" s="25">
        <f>_xll.BDH($C161,"RETURN_ON_INV_CAPITAL","FY 2020","FY 2020","Currency=USD","Period=FY","BEST_FPERIOD_OVERRIDE=FY","FILING_STATUS=MR","FA_ADJUSTED=GAAP","Sort=A","Dates=H","DateFormat=P","Fill=—","Direction=H","UseDPDF=Y")/100</f>
        <v>-1.9512999999999999E-2</v>
      </c>
      <c r="CW161" s="25">
        <f>_xll.BDH($C161,"RETURN_ON_INV_CAPITAL","FY 2021","FY 2021","Currency=USD","Period=FY","BEST_FPERIOD_OVERRIDE=FY","FILING_STATUS=MR","FA_ADJUSTED=GAAP","Sort=A","Dates=H","DateFormat=P","Fill=—","Direction=H","UseDPDF=Y")/100</f>
        <v>5.1756999999999997E-2</v>
      </c>
      <c r="CX161" s="25">
        <f>_xll.BDH(C161,"RETURN_COM_EQY","FY 2022","FY 2022","Currency=USD","Period=FY","BEST_FPERIOD_OVERRIDE=FY","FILING_STATUS=MR","FA_ADJUSTED=GAAP","Sort=A","Dates=H","DateFormat=P","Fill=—","Direction=H","UseDPDF=Y")/100</f>
        <v>0.27023800000000003</v>
      </c>
      <c r="CZ161" s="15">
        <f>_xll.BDH($C161,"RETURN_COM_EQY","FY 2019","FY 2019","Currency=USD","Period=FY","BEST_FPERIOD_OVERRIDE=FY","FILING_STATUS=MR","FA_ADJUSTED=GAAP","Sort=A","Dates=H","DateFormat=P","Fill=—","Direction=H","UseDPDF=Y")/100</f>
        <v>0.28781099999999998</v>
      </c>
      <c r="DA161" s="15">
        <f>_xll.BDH($C161,"RETURN_COM_EQY","FY 2020","FY 2020","Currency=USD","Period=FY","BEST_FPERIOD_OVERRIDE=FY","FILING_STATUS=MR","FA_ADJUSTED=GAAP","Sort=A","Dates=H","DateFormat=P","Fill=—","Direction=H","UseDPDF=Y")/100</f>
        <v>-0.14512700000000001</v>
      </c>
      <c r="DB161" s="15">
        <f>_xll.BDH($C161,"RETURN_COM_EQY","FY 2021","FY 2021","Currency=USD","Period=FY","BEST_FPERIOD_OVERRIDE=FY","FILING_STATUS=MR","FA_ADJUSTED=GAAP","Sort=A","Dates=H","DateFormat=P","Fill=—","Direction=H","UseDPDF=Y")/100</f>
        <v>0.19949600000000001</v>
      </c>
      <c r="DC161" s="25">
        <f>_xll.BDH(C161,"RETURN_COM_EQY","FY 2022","FY 2022","Currency=USD","Period=FY","BEST_FPERIOD_OVERRIDE=FY","FILING_STATUS=MR","FA_ADJUSTED=GAAP","Sort=A","Dates=H","DateFormat=P","Fill=—","Direction=H","UseDPDF=Y")</f>
        <v>27.023800000000001</v>
      </c>
      <c r="DD161" s="15" t="e">
        <f ca="1">(_xll.BDP(C161,"BEST_ROE","best_fperiod_override=23Y"))/100</f>
        <v>#NAME?</v>
      </c>
      <c r="DF161" s="25" t="e">
        <f ca="1">(_xll.BDP($C161,"BEST_DIV_YLD","best_fperiod_override=19Y"))/100</f>
        <v>#NAME?</v>
      </c>
      <c r="DG161" s="25" t="e">
        <f ca="1">(_xll.BDP($C161,"BEST_DIV_YLD","best_fperiod_override=20Y"))/100</f>
        <v>#NAME?</v>
      </c>
      <c r="DH161" s="25" t="e">
        <f ca="1">(_xll.BDP($C161,"BEST_DIV_YLD","best_fperiod_override=21Y"))/100</f>
        <v>#NAME?</v>
      </c>
      <c r="DI161" s="25" t="e">
        <f ca="1">(_xll.BDP($C161,"BEST_DIV_YLD","best_fperiod_override=22Y"))/100</f>
        <v>#NAME?</v>
      </c>
      <c r="DJ161" s="25" t="e">
        <f ca="1">(_xll.BDP($C161,"BEST_DIV_YLD","best_fperiod_override=23Y"))/100</f>
        <v>#NAME?</v>
      </c>
      <c r="DL161" s="48" t="e" cm="1">
        <f t="array" aca="1" ref="DL161" ca="1">_xll.BDP($C161,$DL$12)/1000</f>
        <v>#NAME?</v>
      </c>
      <c r="DM161" s="48" t="e" cm="1">
        <f t="array" aca="1" ref="DM161" ca="1">_xll.BDP($C161,$DL$13)*1000</f>
        <v>#NAME?</v>
      </c>
      <c r="DN161" s="48" t="e">
        <f t="shared" ca="1" si="394"/>
        <v>#NAME?</v>
      </c>
      <c r="DO161" s="48" t="e" cm="1">
        <f t="array" aca="1" ref="DO161" ca="1">_xll.BDP($C161,$DL$15)*1000</f>
        <v>#NAME?</v>
      </c>
      <c r="DQ161" s="15" t="e" cm="1">
        <f t="array" aca="1" ref="DQ161" ca="1">_xll.BDP(C161,"WACC")</f>
        <v>#NAME?</v>
      </c>
      <c r="DR161" s="15" t="e" cm="1">
        <f t="array" aca="1" ref="DR161" ca="1">_xll.BDP(C161,"WACC_COST_EQUITY")</f>
        <v>#NAME?</v>
      </c>
      <c r="DS161" s="15" t="e" cm="1">
        <f t="array" aca="1" ref="DS161" ca="1">_xll.BDP(C161,"WACC_COST_EQUITY")</f>
        <v>#NAME?</v>
      </c>
      <c r="DU161" s="15" t="e" cm="1">
        <f t="array" aca="1" ref="DU161" ca="1">_xll.BDP(C161,"BEST_PE_RATIO")</f>
        <v>#NAME?</v>
      </c>
      <c r="DV161" s="15" t="e" cm="1">
        <f t="array" aca="1" ref="DV161" ca="1">_xll.BDP(C161,"FIVE_YR_AVG_PRICE_EARNINGS")</f>
        <v>#NAME?</v>
      </c>
      <c r="DW161" s="15" t="e" cm="1">
        <f t="array" aca="1" ref="DW161" ca="1">_xll.BDP(C161,"10_YEAR_MOVING_AVERAGE_PE")</f>
        <v>#NAME?</v>
      </c>
      <c r="DY161" s="15" t="e" cm="1">
        <f t="array" aca="1" ref="DY161" ca="1">_xll.BDP(C161,"BEST_CUR_EV_TO_EBITDA")</f>
        <v>#NAME?</v>
      </c>
      <c r="DZ161" s="15" t="e" cm="1">
        <f t="array" aca="1" ref="DZ161" ca="1">_xll.BDP(C161,"FIVE_YEAR_AVG_EV_TO_T12_EBITDA")</f>
        <v>#NAME?</v>
      </c>
      <c r="EB161" s="15" t="e" cm="1">
        <f t="array" aca="1" ref="EB161" ca="1">_xll.BDP(C161,"BEST_PX_BPS_RATIO")</f>
        <v>#NAME?</v>
      </c>
      <c r="EC161" s="15" t="e" cm="1">
        <f t="array" aca="1" ref="EC161" ca="1">_xll.BDP(C161,"FIVE_YEAR_AVG_PRICE_BOOK")</f>
        <v>#NAME?</v>
      </c>
      <c r="ED161" s="15" t="e" cm="1">
        <f t="array" aca="1" ref="ED161" ca="1">_xll.BDP(C161,"EV_TO_T12M_SALES")</f>
        <v>#NAME?</v>
      </c>
      <c r="EE161" s="15" t="e" cm="1">
        <f t="array" aca="1" ref="EE161" ca="1">_xll.BDP(C161,"AVERAGE_EV_TO_T12M_SALES")</f>
        <v>#NAME?</v>
      </c>
      <c r="EF161" s="15" t="e">
        <f ca="1">_xll.BDP(C161,"BEST_CURRENT_EV_BEST_SALES","best_fperiod_override=23Y")</f>
        <v>#NAME?</v>
      </c>
      <c r="EH161" s="15" t="e" cm="1">
        <f t="array" aca="1" ref="EH161" ca="1">_xll.BDP(C161,"CF_FREE_CASH_FLOW")</f>
        <v>#NAME?</v>
      </c>
      <c r="EI161" s="15" t="e" cm="1">
        <f t="array" aca="1" ref="EI161" ca="1">_xll.BDP(C161,"FREE_CASH_FLOW_YIELD")/100</f>
        <v>#NAME?</v>
      </c>
      <c r="EJ161" s="15" t="e" cm="1">
        <f t="array" aca="1" ref="EJ161" ca="1">_xll.BDP(C161,"TRAIL_12M_FREE_CASH_FLOW_PER_SH")</f>
        <v>#NAME?</v>
      </c>
      <c r="EL161" s="15" t="e" cm="1">
        <f t="array" aca="1" ref="EL161" ca="1">_xll.BDP(C161,"CF_CASH_FROM_OPER")</f>
        <v>#NAME?</v>
      </c>
      <c r="EM161" s="15" t="e" cm="1">
        <f t="array" aca="1" ref="EM161" ca="1">_xll.BDP(C161,"CF_CASH_FROM_INV_ACT")</f>
        <v>#NAME?</v>
      </c>
      <c r="EN161" s="15" t="e" cm="1">
        <f t="array" aca="1" ref="EN161" ca="1">_xll.BDP(C161,"CF_CASH_FROM_FNC_ACT")</f>
        <v>#NAME?</v>
      </c>
      <c r="EP161" s="15" t="e" cm="1">
        <f t="array" aca="1" ref="EP161" ca="1">_xll.BDP(C161,"TOT_ANALYST_REC")</f>
        <v>#NAME?</v>
      </c>
      <c r="EQ161" s="15" t="e" cm="1">
        <f t="array" aca="1" ref="EQ161" ca="1">_xll.BDP(C161,"TOT_BUY_REC")</f>
        <v>#NAME?</v>
      </c>
      <c r="ER161" s="15" t="e" cm="1">
        <f t="array" aca="1" ref="ER161" ca="1">_xll.BDP(C161,"TOT_HOLD_REC")</f>
        <v>#NAME?</v>
      </c>
      <c r="ES161" s="15" t="e" cm="1">
        <f t="array" aca="1" ref="ES161" ca="1">_xll.BDP(C161,"TOT_SELL_REC")</f>
        <v>#NAME?</v>
      </c>
      <c r="ET161" s="15" t="e" cm="1">
        <f t="array" aca="1" ref="ET161" ca="1">_xll.BDP(C161,"EQY_REC_CONS")</f>
        <v>#NAME?</v>
      </c>
      <c r="EV161" s="15" t="e" cm="1">
        <f t="array" aca="1" ref="EV161" ca="1">_xll.BDP(C161,"BEST_TARGET_HI")</f>
        <v>#NAME?</v>
      </c>
      <c r="EW161" s="15" t="e" cm="1">
        <f t="array" aca="1" ref="EW161" ca="1">_xll.BDP(C161,"BEST_TARGET_LO")</f>
        <v>#NAME?</v>
      </c>
      <c r="EX161" s="15" t="e" cm="1">
        <f t="array" aca="1" ref="EX161" ca="1">_xll.BDP(C161,"BEST_TARGET_MEDIAN")</f>
        <v>#NAME?</v>
      </c>
      <c r="EZ161" s="15" t="e" cm="1">
        <f t="array" aca="1" ref="EZ161" ca="1">_xll.BDP(C161,"BEST_TARGET_1WK_CHG")</f>
        <v>#NAME?</v>
      </c>
      <c r="FA161" s="15" t="e" cm="1">
        <f t="array" aca="1" ref="FA161" ca="1">_xll.BDP(C161,"BEST_TARGET_4WK_CHG")</f>
        <v>#NAME?</v>
      </c>
      <c r="FB161" s="15" t="e" cm="1">
        <f t="array" aca="1" ref="FB161" ca="1">_xll.BDP(C161,"BEST_TARGET_3MO_CHG")</f>
        <v>#NAME?</v>
      </c>
      <c r="FC161" s="15" t="e" cm="1">
        <f t="array" aca="1" ref="FC161" ca="1">_xll.BDP(C161,"BEST_TARGET_6MO_CHG")</f>
        <v>#NAME?</v>
      </c>
      <c r="FE161" s="15" t="e" cm="1">
        <f t="array" aca="1" ref="FE161" ca="1">_xll.BDP(C161,"ANNOUNCEMENT_DT")</f>
        <v>#NAME?</v>
      </c>
      <c r="FF161" s="15" t="e" cm="1">
        <f t="array" aca="1" ref="FF161" ca="1">_xll.BDP(C161,"EXPECTED_REPORT_DT")</f>
        <v>#NAME?</v>
      </c>
      <c r="FG161" s="15" t="e" cm="1">
        <f t="array" aca="1" ref="FG161" ca="1">_xll.BDP(C161,"EARNINGS_RELATED_IMPLIED_MOVE")</f>
        <v>#NAME?</v>
      </c>
      <c r="FI161" s="15" t="e" cm="1">
        <f t="array" aca="1" ref="FI161" ca="1">_xll.BDP(C161,"SALES_SURPRISE_LAST_QTR")</f>
        <v>#NAME?</v>
      </c>
      <c r="FJ161" s="15" t="e" cm="1">
        <f t="array" aca="1" ref="FJ161" ca="1">_xll.BDP(C161,"EPS_SURPRISE_LAST_QTR")</f>
        <v>#NAME?</v>
      </c>
      <c r="FL161" s="15" t="e">
        <f ca="1">(_xll.BDP(C161,"VOLUME_AVG_5D"))/1000</f>
        <v>#NAME?</v>
      </c>
      <c r="FM161" s="15" t="e">
        <f ca="1">(_xll.BDP(C161,"VOLUME_AVG_3M"))/1000</f>
        <v>#NAME?</v>
      </c>
      <c r="FN161" s="15" t="e">
        <f ca="1">(_xll.BDP(C161,"VOLUME_AVG_6M"))/1000</f>
        <v>#NAME?</v>
      </c>
      <c r="FP161" s="15" t="e" cm="1">
        <f t="array" aca="1" ref="FP161" ca="1">_xll.BDP(C161,"CIE_DES")</f>
        <v>#NAME?</v>
      </c>
      <c r="FQ161" s="15" t="s">
        <v>986</v>
      </c>
      <c r="FS161" s="15" t="e" cm="1">
        <f t="array" aca="1" ref="FS161" ca="1">_xll.BDP(C161,"HIGH_52WEEK")</f>
        <v>#NAME?</v>
      </c>
      <c r="FT161" s="15" t="e" cm="1">
        <f t="array" aca="1" ref="FT161" ca="1">_xll.BDP(C161,"LOW_52WEEK")</f>
        <v>#NAME?</v>
      </c>
      <c r="FV161" s="15" t="e" cm="1">
        <f t="array" aca="1" ref="FV161" ca="1">_xll.BDP(C161,"CHG_PCT_WTD")</f>
        <v>#NAME?</v>
      </c>
      <c r="FW161" s="15" t="e" cm="1">
        <f t="array" aca="1" ref="FW161" ca="1">_xll.BDP(C161,"CHG_PCT_MTD")</f>
        <v>#NAME?</v>
      </c>
      <c r="FX161" s="15" t="e" cm="1">
        <f t="array" aca="1" ref="FX161" ca="1">_xll.BDP(C161,"CHG_PCT_YTD")</f>
        <v>#NAME?</v>
      </c>
      <c r="FY161" s="15" t="e" cm="1">
        <f t="array" aca="1" ref="FY161" ca="1">_xll.BDP(C161,"CHG_PCT_1YR")</f>
        <v>#NAME?</v>
      </c>
      <c r="GA161" s="15" t="e">
        <f ca="1">_xll.BDP($C161,"BEST_NET_DEBT","best_fperiod_override=19Y")</f>
        <v>#NAME?</v>
      </c>
      <c r="GB161" s="15" t="e">
        <f ca="1">_xll.BDP($C161,"BEST_NET_DEBT","best_fperiod_override=20Y")</f>
        <v>#NAME?</v>
      </c>
      <c r="GC161" s="15" t="e">
        <f ca="1">_xll.BDP($C161,"BEST_NET_DEBT","best_fperiod_override=21Y")</f>
        <v>#NAME?</v>
      </c>
      <c r="GD161" s="15" t="e">
        <f ca="1">_xll.BDP($C161,"BEST_NET_DEBT","best_fperiod_override=22Y")</f>
        <v>#NAME?</v>
      </c>
      <c r="GE161" s="15" t="e">
        <f ca="1">_xll.BDP($C161,"BEST_NET_DEBT","best_fperiod_override=23Y")</f>
        <v>#NAME?</v>
      </c>
      <c r="GG161" s="15" t="e">
        <f t="shared" ca="1" si="395"/>
        <v>#NAME?</v>
      </c>
      <c r="GH161" s="15" t="e">
        <f t="shared" ca="1" si="396"/>
        <v>#NAME?</v>
      </c>
      <c r="GI161" s="15" t="e">
        <f t="shared" ca="1" si="397"/>
        <v>#NAME?</v>
      </c>
      <c r="GJ161" s="15" t="e">
        <f t="shared" ca="1" si="398"/>
        <v>#NAME?</v>
      </c>
      <c r="GK161" s="15" t="e">
        <f t="shared" ca="1" si="399"/>
        <v>#NAME?</v>
      </c>
      <c r="GM161" s="15" t="e" cm="1">
        <f t="array" aca="1" ref="GM161" ca="1">_xll.BDP(C161,"NET_DEBT_TO_EBITDA")</f>
        <v>#NAME?</v>
      </c>
      <c r="GN161" s="15" t="e" cm="1">
        <f t="array" aca="1" ref="GN161" ca="1">_xll.BDP(C161,"EBIT_TO_INT_EXP")</f>
        <v>#NAME?</v>
      </c>
      <c r="GO161" s="15" t="e" cm="1">
        <f t="array" aca="1" ref="GO161" ca="1">_xll.BDP(C161,"TOT_DEBT_TO_TOT_EQY")</f>
        <v>#NAME?</v>
      </c>
      <c r="GP161" s="15" t="e" cm="1">
        <f t="array" aca="1" ref="GP161" ca="1">_xll.BDP(C161,"TOT_DEBT_TO_TOT_ASSET")</f>
        <v>#NAME?</v>
      </c>
      <c r="GQ161" s="15" t="e" cm="1">
        <f t="array" aca="1" ref="GQ161" ca="1">_xll.BDP(C161,"ALTMAN_Z_SCORE")</f>
        <v>#NAME?</v>
      </c>
      <c r="GR161" s="15" t="e" cm="1">
        <f t="array" aca="1" ref="GR161" ca="1">_xll.BDP(C161,"CASH_%_CURRENT_MARKET_CAP")</f>
        <v>#NAME?</v>
      </c>
      <c r="GS161" s="15" t="e" cm="1">
        <f t="array" aca="1" ref="GS161" ca="1">_xll.BDP(C161,"CASH_TO_TOT_ASSET")</f>
        <v>#NAME?</v>
      </c>
      <c r="GU161" s="15" t="e" cm="1">
        <f t="array" aca="1" ref="GU161" ca="1">_xll.BDP(C161,"BOARD_SIZE")</f>
        <v>#NAME?</v>
      </c>
      <c r="GV161" s="15" t="e" cm="1">
        <f t="array" aca="1" ref="GV161" ca="1">_xll.BDP(C161,"PCT_INDEPENDENT_DIRECTORS")</f>
        <v>#NAME?</v>
      </c>
      <c r="GW161" s="15" t="e" cm="1">
        <f t="array" aca="1" ref="GW161" ca="1">_xll.BDP(C161,"BOARD_MEETING_ATTENDANCE_PCT")</f>
        <v>#NAME?</v>
      </c>
      <c r="GX161" s="15" t="e" cm="1">
        <f t="array" aca="1" ref="GX161" ca="1">_xll.BDP(C161,"BOARD_MEETINGS_PER_YR")</f>
        <v>#NAME?</v>
      </c>
      <c r="GY161" s="15" t="e" cm="1">
        <f t="array" aca="1" ref="GY161" ca="1">_xll.BDP(C161,"NUMBER_OF_WOMEN_ON_BOARD")</f>
        <v>#NAME?</v>
      </c>
      <c r="GZ161" s="15" t="e" cm="1">
        <f t="array" aca="1" ref="GZ161" ca="1">_xll.BDP(C161,"BOARD_AVERAGE_TENURE")</f>
        <v>#NAME?</v>
      </c>
      <c r="HA161" s="15" t="e" cm="1">
        <f t="array" aca="1" ref="HA161" ca="1">_xll.BDP(C161,"BOARD_AVERAGE_AGE")</f>
        <v>#NAME?</v>
      </c>
      <c r="HC161" s="15" t="e" cm="1">
        <f t="array" aca="1" ref="HC161" ca="1">_xll.BDP(C161,"TOT_COMP_AW_TO_CEO_&amp;_EQUIV")</f>
        <v>#NAME?</v>
      </c>
      <c r="HD161" s="15" t="e" cm="1">
        <f t="array" aca="1" ref="HD161" ca="1">_xll.BDP(C161,"TOT_COMPENSATION_AW_TO_EXECS")</f>
        <v>#NAME?</v>
      </c>
      <c r="HE161" s="15" t="e" cm="1">
        <f t="array" aca="1" ref="HE161" ca="1">_xll.BDP(C161,"CF_STOCK_BASED_COMPENSATION")</f>
        <v>#NAME?</v>
      </c>
      <c r="HF161" s="15" t="e" cm="1">
        <f t="array" aca="1" ref="HF161" ca="1">_xll.BDP(C161,"AVERAGE_BOD_TOTAL_COMPENSATION")</f>
        <v>#NAME?</v>
      </c>
      <c r="HH161" s="15" t="e" cm="1">
        <f t="array" aca="1" ref="HH161" ca="1">_xll.BDP(C161,"ISS_QUALITYSCORE")</f>
        <v>#NAME?</v>
      </c>
      <c r="HK161" s="15" t="e" cm="1">
        <f t="array" aca="1" ref="HK161" ca="1">_xll.BDP(C161,"EQY_SH_OUT")</f>
        <v>#NAME?</v>
      </c>
      <c r="HL161" s="15" t="e">
        <f t="shared" ca="1" si="400"/>
        <v>#NAME?</v>
      </c>
      <c r="HN161" s="15">
        <v>8.5</v>
      </c>
      <c r="HO161" s="15">
        <v>2</v>
      </c>
      <c r="HP161" s="39" t="e">
        <f t="shared" ca="1" si="401"/>
        <v>#NAME?</v>
      </c>
      <c r="HQ161" s="15" t="e">
        <f t="shared" ca="1" si="402"/>
        <v>#NAME?</v>
      </c>
      <c r="HS161" s="15" t="e">
        <f t="shared" ca="1" si="426"/>
        <v>#NAME?</v>
      </c>
      <c r="HU161" s="15" t="e">
        <f t="shared" ca="1" si="403"/>
        <v>#NAME?</v>
      </c>
      <c r="HW161" s="15" t="e">
        <f t="shared" ca="1" si="427"/>
        <v>#NAME?</v>
      </c>
      <c r="HY161" s="39" t="e">
        <f t="shared" ca="1" si="404"/>
        <v>#NAME?</v>
      </c>
      <c r="IA161" s="15" t="e">
        <f t="shared" ca="1" si="428"/>
        <v>#NAME?</v>
      </c>
      <c r="IB161" s="15" t="e">
        <f t="shared" ca="1" si="405"/>
        <v>#NAME?</v>
      </c>
      <c r="IC161" s="15" t="e">
        <f t="shared" ca="1" si="406"/>
        <v>#NAME?</v>
      </c>
      <c r="ID161" s="15" t="e">
        <f t="shared" ca="1" si="407"/>
        <v>#NAME?</v>
      </c>
      <c r="IE161" s="39" t="e">
        <f t="shared" ca="1" si="408"/>
        <v>#NAME?</v>
      </c>
      <c r="IF161" s="39" t="e">
        <f t="shared" si="409"/>
        <v>#NUM!</v>
      </c>
      <c r="IG161" s="39" t="e">
        <f t="shared" ca="1" si="410"/>
        <v>#NAME?</v>
      </c>
      <c r="II161" s="15">
        <f t="shared" si="440"/>
        <v>142</v>
      </c>
    </row>
    <row r="162" spans="1:243">
      <c r="A162" s="15">
        <f t="shared" si="441"/>
        <v>142</v>
      </c>
      <c r="B162" s="15" t="s">
        <v>288</v>
      </c>
      <c r="C162" s="15" t="s">
        <v>625</v>
      </c>
      <c r="D162" s="15" t="s">
        <v>287</v>
      </c>
      <c r="E162" s="15" t="str">
        <f t="shared" si="374"/>
        <v>M1NS34</v>
      </c>
      <c r="F162" s="15">
        <f t="shared" si="375"/>
        <v>142</v>
      </c>
      <c r="G162" s="15" t="str">
        <f t="shared" si="376"/>
        <v>Monster Beverage Corp</v>
      </c>
      <c r="H162" s="24">
        <v>1.63441E-3</v>
      </c>
      <c r="I162" s="15" t="e" cm="1">
        <f t="array" aca="1" ref="I162" ca="1">_xll.BDP(C162,"GICS_SECTOR_NAME")</f>
        <v>#NAME?</v>
      </c>
      <c r="J162" s="15" t="e">
        <f t="shared" ca="1" si="377"/>
        <v>#NAME?</v>
      </c>
      <c r="K162" s="46" t="e" cm="1">
        <f t="array" aca="1" ref="K162" ca="1">_xll.BDP(C162,"BEST_PE_RATIO")</f>
        <v>#NAME?</v>
      </c>
      <c r="L162" s="46" t="e" cm="1">
        <f t="array" aca="1" ref="L162" ca="1">_xll.BDP(C162,"px_last")</f>
        <v>#NAME?</v>
      </c>
      <c r="M162" s="15" t="e" cm="1">
        <f t="array" aca="1" ref="M162" ca="1">_xll.BDP(C162,"COUNTRY_FULL_NAME")</f>
        <v>#NAME?</v>
      </c>
      <c r="N162" s="15" t="e" cm="1">
        <f t="array" aca="1" ref="N162" ca="1">_xll.BDP(C162,"px_last")</f>
        <v>#NAME?</v>
      </c>
      <c r="O162" s="15" t="e" cm="1">
        <f t="array" aca="1" ref="O162" ca="1">_xll.BDP(C162,"CRNCY")</f>
        <v>#NAME?</v>
      </c>
      <c r="Q162" s="15" t="e" cm="1">
        <f t="array" aca="1" ref="Q162" ca="1">_xll.BDP(C162,"GICS_SECTOR_NAME")</f>
        <v>#NAME?</v>
      </c>
      <c r="R162" s="15" t="e" cm="1">
        <f t="array" aca="1" ref="R162" ca="1">_xll.BDP(C162,"GICS_INDUSTRY_NAME")</f>
        <v>#NAME?</v>
      </c>
      <c r="S162" s="15" t="e" cm="1">
        <f t="array" aca="1" ref="S162" ca="1">_xll.BDP(C162,"GICS_INDUSTRY_GROUP_NAME")</f>
        <v>#NAME?</v>
      </c>
      <c r="T162" s="15" t="e" cm="1">
        <f t="array" aca="1" ref="T162" ca="1">_xll.BDP(C162,"GICS_SUB_INDUSTRY_NAME")</f>
        <v>#NAME?</v>
      </c>
      <c r="U162" s="15" t="s">
        <v>1521</v>
      </c>
      <c r="V162" s="15">
        <f>_xll.BDH(C162,"SALES_REV_TURN","FY 2009","FY 2009","Currency=USD","Period=FY","BEST_FPERIOD_OVERRIDE=FY","FILING_STATUS=MR","SCALING_FORMAT=MLN","FA_ADJUSTED=Adjusted","Sort=A","Dates=H","DateFormat=P","Fill=—","Direction=H","UseDPDF=Y")</f>
        <v>1143.299</v>
      </c>
      <c r="W162" s="15">
        <f>_xll.BDH(C162,"SALES_REV_TURN","FY 2019","FY 2019","Currency=USD","Period=FY","BEST_FPERIOD_OVERRIDE=FY","FILING_STATUS=MR","SCALING_FORMAT=MLN","FA_ADJUSTED=Adjusted","Sort=A","Dates=H","DateFormat=P","Fill=—","Direction=H","UseDPDF=Y")</f>
        <v>4200.8190000000004</v>
      </c>
      <c r="X162" s="15">
        <f>_xll.BDH(C162,"SALES_REV_TURN","FY 2020","FY 2020","Currency=USD","Period=FY","BEST_FPERIOD_OVERRIDE=FY","FILING_STATUS=MR","SCALING_FORMAT=MLN","FA_ADJUSTED=Adjusted","Sort=A","Dates=H","DateFormat=P","Fill=—","Direction=H","UseDPDF=Y")</f>
        <v>4598.6379999999999</v>
      </c>
      <c r="Y162" s="15">
        <f>_xll.BDH(C162,"SALES_REV_TURN","FY 2021","FY 2021","Currency=USD","Period=FY","BEST_FPERIOD_OVERRIDE=FY","FILING_STATUS=MR","SCALING_FORMAT=MLN","FA_ADJUSTED=Adjusted","Sort=A","Dates=H","DateFormat=P","Fill=—","Direction=H","UseDPDF=Y")</f>
        <v>5541.3519999999999</v>
      </c>
      <c r="Z162" s="15">
        <f>_xll.BDH(C162,"SALES_REV_TURN","FY 2022","FY 2022","Currency=USD","Period=FY","BEST_FPERIOD_OVERRIDE=FY","FILING_STATUS=MR","SCALING_FORMAT=MLN","FA_ADJUSTED=Adjusted","Sort=A","Dates=H","DateFormat=P","Fill=—","Direction=H","UseDPDF=Y")</f>
        <v>6311.05</v>
      </c>
      <c r="AA162" s="15" t="e">
        <f ca="1">+_xll.BDP($C162,AA$15,"BEST_FPERIOD_OVERRIDE="&amp;AA$16)</f>
        <v>#NAME?</v>
      </c>
      <c r="AB162" s="15" t="e">
        <f ca="1">+_xll.BDP($C162,AB$15,"BEST_FPERIOD_OVERRIDE="&amp;AB$16)</f>
        <v>#NAME?</v>
      </c>
      <c r="AC162" s="15" t="e">
        <f ca="1">+_xll.BDP($C162,AC$15,"BEST_FPERIOD_OVERRIDE="&amp;AC$16)</f>
        <v>#NAME?</v>
      </c>
      <c r="AD162" s="15" t="e">
        <f ca="1">+_xll.BDP($C162,AD$15,"BEST_FPERIOD_OVERRIDE="&amp;AD$16)</f>
        <v>#NAME?</v>
      </c>
      <c r="AF162" s="25">
        <f t="shared" si="411"/>
        <v>9.4700342956932859E-2</v>
      </c>
      <c r="AG162" s="25">
        <f t="shared" si="412"/>
        <v>0.204998523475864</v>
      </c>
      <c r="AH162" s="25">
        <f t="shared" si="413"/>
        <v>0.13890075923709588</v>
      </c>
      <c r="AI162" s="25" t="e">
        <f t="shared" ca="1" si="414"/>
        <v>#NAME?</v>
      </c>
      <c r="AJ162" s="25" t="e">
        <f t="shared" ca="1" si="415"/>
        <v>#NAME?</v>
      </c>
      <c r="AK162" s="25" t="e">
        <f t="shared" ca="1" si="416"/>
        <v>#NAME?</v>
      </c>
      <c r="AL162" s="25" t="e">
        <f t="shared" ca="1" si="429"/>
        <v>#NAME?</v>
      </c>
      <c r="AM162" s="25" t="e">
        <f t="shared" ca="1" si="417"/>
        <v>#NAME?</v>
      </c>
      <c r="AN162" s="25">
        <f t="shared" si="418"/>
        <v>0.13898345258292322</v>
      </c>
      <c r="AP162" s="15">
        <f>_xll.BDH(C162,"EBITDA","FY 2009","FY 2009","Currency=USD","Period=FY","BEST_FPERIOD_OVERRIDE=FY","FILING_STATUS=MR","SCALING_FORMAT=MLN","FA_ADJUSTED=Adjusted","Sort=A","Dates=H","DateFormat=P","Fill=—","Direction=H","UseDPDF=Y")</f>
        <v>343.21600000000001</v>
      </c>
      <c r="AQ162" s="15">
        <f>_xll.BDH(C162,"EBITDA","FY 2019","FY 2019","Currency=USD","Period=FY","BEST_FPERIOD_OVERRIDE=FY","FILING_STATUS=MR","SCALING_FORMAT=MLN","FA_ADJUSTED=Adjusted","Sort=A","Dates=H","DateFormat=P","Fill=—","Direction=H","UseDPDF=Y")</f>
        <v>1479.6130000000001</v>
      </c>
      <c r="AR162" s="15">
        <f>_xll.BDH(C162,"EBITDA","FY 2020","FY 2020","Currency=USD","Period=FY","BEST_FPERIOD_OVERRIDE=FY","FILING_STATUS=MR","SCALING_FORMAT=MLN","FA_ADJUSTED=Adjusted","Sort=A","Dates=H","DateFormat=P","Fill=—","Direction=H","UseDPDF=Y")</f>
        <v>1703.37</v>
      </c>
      <c r="AS162" s="15">
        <f>_xll.BDH(C162,"EBITDA","FY 2021","FY 2021","Currency=USD","Period=FY","BEST_FPERIOD_OVERRIDE=FY","FILING_STATUS=MR","SCALING_FORMAT=MLN","FA_ADJUSTED=Adjusted","Sort=A","Dates=H","DateFormat=P","Fill=—","Direction=H","UseDPDF=Y")</f>
        <v>1856.5229999999999</v>
      </c>
      <c r="AT162" s="15">
        <f>_xll.BDH(C162,"EBITDA","FY 2022","FY 2022","Currency=USD","Period=FY","BEST_FPERIOD_OVERRIDE=FY","FILING_STATUS=MR","SCALING_FORMAT=MLN","FA_ADJUSTED=Adjusted","Sort=A","Dates=H","DateFormat=P","Fill=—","Direction=H","UseDPDF=Y")</f>
        <v>1654.4179999999999</v>
      </c>
      <c r="AU162" s="15" t="e">
        <f ca="1">+_xll.BDP($C162,AU$15,"BEST_FPERIOD_OVERRIDE="&amp;AU$16)</f>
        <v>#NAME?</v>
      </c>
      <c r="AV162" s="15" t="e">
        <f ca="1">+_xll.BDP($C162,AV$15,"BEST_FPERIOD_OVERRIDE="&amp;AV$16)</f>
        <v>#NAME?</v>
      </c>
      <c r="AW162" s="15" t="e">
        <f ca="1">+_xll.BDP($C162,AW$15,"BEST_FPERIOD_OVERRIDE="&amp;AW$16)</f>
        <v>#NAME?</v>
      </c>
      <c r="AX162" s="15" t="e">
        <f ca="1">+_xll.BDP($C162,AX$15,"BEST_FPERIOD_OVERRIDE="&amp;AX$16)</f>
        <v>#NAME?</v>
      </c>
      <c r="AZ162" s="25">
        <f t="shared" si="378"/>
        <v>0.15122670590215126</v>
      </c>
      <c r="BA162" s="25">
        <f t="shared" si="379"/>
        <v>8.991176315186955E-2</v>
      </c>
      <c r="BB162" s="25">
        <f t="shared" si="380"/>
        <v>-0.10886210405149843</v>
      </c>
      <c r="BC162" s="25" t="e">
        <f t="shared" ca="1" si="381"/>
        <v>#NAME?</v>
      </c>
      <c r="BD162" s="25" t="e">
        <f t="shared" ca="1" si="382"/>
        <v>#NAME?</v>
      </c>
      <c r="BE162" s="25" t="e">
        <f t="shared" ca="1" si="383"/>
        <v>#NAME?</v>
      </c>
      <c r="BF162" s="25" t="e">
        <f t="shared" ca="1" si="430"/>
        <v>#NAME?</v>
      </c>
      <c r="BG162" s="25" t="e">
        <f t="shared" ca="1" si="384"/>
        <v>#NAME?</v>
      </c>
      <c r="BH162" s="25">
        <f t="shared" si="385"/>
        <v>0.15733226606468542</v>
      </c>
      <c r="BJ162" s="25">
        <f t="shared" si="419"/>
        <v>0.35222012659912266</v>
      </c>
      <c r="BK162" s="25">
        <f t="shared" si="420"/>
        <v>0.37040749891598335</v>
      </c>
      <c r="BL162" s="25">
        <f t="shared" si="421"/>
        <v>0.33503069287062076</v>
      </c>
      <c r="BM162" s="25">
        <f t="shared" si="422"/>
        <v>0.26214623557094302</v>
      </c>
      <c r="BN162" s="25" t="e">
        <f t="shared" ca="1" si="423"/>
        <v>#NAME?</v>
      </c>
      <c r="BO162" s="25" t="e">
        <f t="shared" ca="1" si="424"/>
        <v>#NAME?</v>
      </c>
      <c r="BP162" s="25" t="e">
        <f t="shared" ca="1" si="424"/>
        <v>#NAME?</v>
      </c>
      <c r="BQ162" s="25" t="e">
        <f t="shared" ca="1" si="425"/>
        <v>#NAME?</v>
      </c>
      <c r="BR162" s="15">
        <f>_xll.BDH(C162,"EARN_FOR_COMMON","FY 2009","FY 2009","Currency=USD","Period=FY","BEST_FPERIOD_OVERRIDE=FY","FILING_STATUS=MR","SCALING_FORMAT=MLN","FA_ADJUSTED=Adjusted","Sort=A","Dates=H","DateFormat=P","Fill=—","Direction=H","UseDPDF=Y")</f>
        <v>211.24260000000001</v>
      </c>
      <c r="BS162" s="15">
        <f>_xll.BDH(C162,"EARN_FOR_COMMON","FY 2019","FY 2019","Currency=USD","Period=FY","BEST_FPERIOD_OVERRIDE=FY","FILING_STATUS=MR","SCALING_FORMAT=MLN","FA_ADJUSTED=Adjusted","Sort=A","Dates=H","DateFormat=P","Fill=—","Direction=H","UseDPDF=Y")</f>
        <v>1116.5628999999999</v>
      </c>
      <c r="BT162" s="15">
        <f>_xll.BDH(C162,"EARN_FOR_COMMON","FY 2020","FY 2020","Currency=USD","Period=FY","BEST_FPERIOD_OVERRIDE=FY","FILING_STATUS=MR","SCALING_FORMAT=MLN","FA_ADJUSTED=Adjusted","Sort=A","Dates=H","DateFormat=P","Fill=—","Direction=H","UseDPDF=Y")</f>
        <v>1251.2484999999999</v>
      </c>
      <c r="BU162" s="15">
        <f>_xll.BDH(C162,"EARN_FOR_COMMON","FY 2021","FY 2021","Currency=USD","Period=FY","BEST_FPERIOD_OVERRIDE=FY","FILING_STATUS=MR","SCALING_FORMAT=MLN","FA_ADJUSTED=Adjusted","Sort=A","Dates=H","DateFormat=P","Fill=—","Direction=H","UseDPDF=Y")</f>
        <v>1380.8616999999999</v>
      </c>
      <c r="BV162" s="15">
        <f>_xll.BDH(C162,"EARN_FOR_COMMON","FY 2022","FY 2022","Currency=USD","Period=FY","BEST_FPERIOD_OVERRIDE=FY","FILING_STATUS=MR","SCALING_FORMAT=MLN","FA_ADJUSTED=Adjusted","Sort=A","Dates=H","DateFormat=P","Fill=—","Direction=H","UseDPDF=Y")</f>
        <v>1191.4779000000001</v>
      </c>
      <c r="BW162" s="15" t="e">
        <f ca="1">+_xll.BDP($C162,BW$15,"BEST_FPERIOD_OVERRIDE="&amp;BW$16)</f>
        <v>#NAME?</v>
      </c>
      <c r="BX162" s="15" t="e">
        <f ca="1">+_xll.BDP($C162,BX$15,"BEST_FPERIOD_OVERRIDE="&amp;BX$16)</f>
        <v>#NAME?</v>
      </c>
      <c r="BY162" s="15" t="e">
        <f ca="1">+_xll.BDP($C162,BY$15,"BEST_FPERIOD_OVERRIDE="&amp;BY$16)</f>
        <v>#NAME?</v>
      </c>
      <c r="BZ162" s="15" t="e">
        <f ca="1">+_xll.BDP($C162,BZ$15,"BEST_FPERIOD_OVERRIDE="&amp;BZ$16)</f>
        <v>#NAME?</v>
      </c>
      <c r="CB162" s="25">
        <f t="shared" si="386"/>
        <v>0.1206251792890487</v>
      </c>
      <c r="CC162" s="25">
        <f t="shared" si="387"/>
        <v>0.10358709720730941</v>
      </c>
      <c r="CD162" s="25">
        <f t="shared" si="388"/>
        <v>-0.13714899906341083</v>
      </c>
      <c r="CE162" s="25" t="e">
        <f t="shared" ca="1" si="389"/>
        <v>#NAME?</v>
      </c>
      <c r="CF162" s="25" t="e">
        <f t="shared" ca="1" si="390"/>
        <v>#NAME?</v>
      </c>
      <c r="CG162" s="25" t="e">
        <f t="shared" ca="1" si="391"/>
        <v>#NAME?</v>
      </c>
      <c r="CH162" s="25" t="e">
        <f t="shared" ca="1" si="431"/>
        <v>#NAME?</v>
      </c>
      <c r="CI162" s="25" t="e">
        <f t="shared" ca="1" si="392"/>
        <v>#NAME?</v>
      </c>
      <c r="CJ162" s="25">
        <f t="shared" si="393"/>
        <v>0.18116391034913137</v>
      </c>
      <c r="CM162" s="25">
        <f t="shared" si="432"/>
        <v>0.26579647921036348</v>
      </c>
      <c r="CN162" s="25">
        <f t="shared" si="433"/>
        <v>0.27209110610576437</v>
      </c>
      <c r="CO162" s="25">
        <f t="shared" si="434"/>
        <v>0.24919220074812068</v>
      </c>
      <c r="CP162" s="25">
        <f t="shared" si="435"/>
        <v>0.18879234041878928</v>
      </c>
      <c r="CQ162" s="25" t="e">
        <f t="shared" ca="1" si="436"/>
        <v>#NAME?</v>
      </c>
      <c r="CR162" s="25" t="e">
        <f t="shared" ca="1" si="437"/>
        <v>#NAME?</v>
      </c>
      <c r="CS162" s="25" t="e">
        <f t="shared" ca="1" si="438"/>
        <v>#NAME?</v>
      </c>
      <c r="CT162" s="15" t="e">
        <f t="shared" ca="1" si="439"/>
        <v>#NAME?</v>
      </c>
      <c r="CU162" s="25">
        <f>_xll.BDH($C162,"RETURN_ON_INV_CAPITAL","FY 2019","FY 2019","Currency=USD","Period=FY","BEST_FPERIOD_OVERRIDE=FY","FILING_STATUS=MR","FA_ADJUSTED=GAAP","Sort=A","Dates=H","DateFormat=P","Fill=—","Direction=H","UseDPDF=Y")/100</f>
        <v>0.27998800000000001</v>
      </c>
      <c r="CV162" s="25">
        <f>_xll.BDH($C162,"RETURN_ON_INV_CAPITAL","FY 2020","FY 2020","Currency=USD","Period=FY","BEST_FPERIOD_OVERRIDE=FY","FILING_STATUS=MR","FA_ADJUSTED=GAAP","Sort=A","Dates=H","DateFormat=P","Fill=—","Direction=H","UseDPDF=Y")/100</f>
        <v>0.30038900000000002</v>
      </c>
      <c r="CW162" s="25">
        <f>_xll.BDH($C162,"RETURN_ON_INV_CAPITAL","FY 2021","FY 2021","Currency=USD","Period=FY","BEST_FPERIOD_OVERRIDE=FY","FILING_STATUS=MR","FA_ADJUSTED=GAAP","Sort=A","Dates=H","DateFormat=P","Fill=—","Direction=H","UseDPDF=Y")/100</f>
        <v>0.23233000000000001</v>
      </c>
      <c r="CX162" s="25">
        <f>_xll.BDH(C162,"RETURN_COM_EQY","FY 2022","FY 2022","Currency=USD","Period=FY","BEST_FPERIOD_OVERRIDE=FY","FILING_STATUS=MR","FA_ADJUSTED=GAAP","Sort=A","Dates=H","DateFormat=P","Fill=—","Direction=H","UseDPDF=Y")/100</f>
        <v>0.175342</v>
      </c>
      <c r="CZ162" s="15">
        <f>_xll.BDH($C162,"RETURN_COM_EQY","FY 2019","FY 2019","Currency=USD","Period=FY","BEST_FPERIOD_OVERRIDE=FY","FILING_STATUS=MR","FA_ADJUSTED=GAAP","Sort=A","Dates=H","DateFormat=P","Fill=—","Direction=H","UseDPDF=Y")/100</f>
        <v>0.28471099999999999</v>
      </c>
      <c r="DA162" s="15">
        <f>_xll.BDH($C162,"RETURN_COM_EQY","FY 2020","FY 2020","Currency=USD","Period=FY","BEST_FPERIOD_OVERRIDE=FY","FILING_STATUS=MR","FA_ADJUSTED=GAAP","Sort=A","Dates=H","DateFormat=P","Fill=—","Direction=H","UseDPDF=Y")/100</f>
        <v>0.30209399999999997</v>
      </c>
      <c r="DB162" s="15">
        <f>_xll.BDH($C162,"RETURN_COM_EQY","FY 2021","FY 2021","Currency=USD","Period=FY","BEST_FPERIOD_OVERRIDE=FY","FILING_STATUS=MR","FA_ADJUSTED=GAAP","Sort=A","Dates=H","DateFormat=P","Fill=—","Direction=H","UseDPDF=Y")/100</f>
        <v>0.234907</v>
      </c>
      <c r="DC162" s="25">
        <f>_xll.BDH(C162,"RETURN_COM_EQY","FY 2022","FY 2022","Currency=USD","Period=FY","BEST_FPERIOD_OVERRIDE=FY","FILING_STATUS=MR","FA_ADJUSTED=GAAP","Sort=A","Dates=H","DateFormat=P","Fill=—","Direction=H","UseDPDF=Y")</f>
        <v>17.534199999999998</v>
      </c>
      <c r="DD162" s="15" t="e">
        <f ca="1">(_xll.BDP(C162,"BEST_ROE","best_fperiod_override=23Y"))/100</f>
        <v>#NAME?</v>
      </c>
      <c r="DF162" s="25" t="e">
        <f ca="1">(_xll.BDP($C162,"BEST_DIV_YLD","best_fperiod_override=19Y"))/100</f>
        <v>#NAME?</v>
      </c>
      <c r="DG162" s="25" t="e">
        <f ca="1">(_xll.BDP($C162,"BEST_DIV_YLD","best_fperiod_override=20Y"))/100</f>
        <v>#NAME?</v>
      </c>
      <c r="DH162" s="25" t="e">
        <f ca="1">(_xll.BDP($C162,"BEST_DIV_YLD","best_fperiod_override=21Y"))/100</f>
        <v>#NAME?</v>
      </c>
      <c r="DI162" s="25" t="e">
        <f ca="1">(_xll.BDP($C162,"BEST_DIV_YLD","best_fperiod_override=22Y"))/100</f>
        <v>#NAME?</v>
      </c>
      <c r="DJ162" s="25" t="e">
        <f ca="1">(_xll.BDP($C162,"BEST_DIV_YLD","best_fperiod_override=23Y"))/100</f>
        <v>#NAME?</v>
      </c>
      <c r="DL162" s="48" t="e" cm="1">
        <f t="array" aca="1" ref="DL162" ca="1">_xll.BDP($C162,$DL$12)/1000</f>
        <v>#NAME?</v>
      </c>
      <c r="DM162" s="48" t="e" cm="1">
        <f t="array" aca="1" ref="DM162" ca="1">_xll.BDP($C162,$DL$13)*1000</f>
        <v>#NAME?</v>
      </c>
      <c r="DN162" s="48" t="e">
        <f t="shared" ca="1" si="394"/>
        <v>#NAME?</v>
      </c>
      <c r="DO162" s="48" t="e" cm="1">
        <f t="array" aca="1" ref="DO162" ca="1">_xll.BDP($C162,$DL$15)*1000</f>
        <v>#NAME?</v>
      </c>
      <c r="DQ162" s="15" t="e" cm="1">
        <f t="array" aca="1" ref="DQ162" ca="1">_xll.BDP(C162,"WACC")</f>
        <v>#NAME?</v>
      </c>
      <c r="DR162" s="15" t="e" cm="1">
        <f t="array" aca="1" ref="DR162" ca="1">_xll.BDP(C162,"WACC_COST_EQUITY")</f>
        <v>#NAME?</v>
      </c>
      <c r="DS162" s="15" t="e" cm="1">
        <f t="array" aca="1" ref="DS162" ca="1">_xll.BDP(C162,"WACC_COST_EQUITY")</f>
        <v>#NAME?</v>
      </c>
      <c r="DU162" s="15" t="e" cm="1">
        <f t="array" aca="1" ref="DU162" ca="1">_xll.BDP(C162,"BEST_PE_RATIO")</f>
        <v>#NAME?</v>
      </c>
      <c r="DV162" s="15" t="e" cm="1">
        <f t="array" aca="1" ref="DV162" ca="1">_xll.BDP(C162,"FIVE_YR_AVG_PRICE_EARNINGS")</f>
        <v>#NAME?</v>
      </c>
      <c r="DW162" s="15" t="e" cm="1">
        <f t="array" aca="1" ref="DW162" ca="1">_xll.BDP(C162,"10_YEAR_MOVING_AVERAGE_PE")</f>
        <v>#NAME?</v>
      </c>
      <c r="DY162" s="15" t="e" cm="1">
        <f t="array" aca="1" ref="DY162" ca="1">_xll.BDP(C162,"BEST_CUR_EV_TO_EBITDA")</f>
        <v>#NAME?</v>
      </c>
      <c r="DZ162" s="15" t="e" cm="1">
        <f t="array" aca="1" ref="DZ162" ca="1">_xll.BDP(C162,"FIVE_YEAR_AVG_EV_TO_T12_EBITDA")</f>
        <v>#NAME?</v>
      </c>
      <c r="EB162" s="15" t="e" cm="1">
        <f t="array" aca="1" ref="EB162" ca="1">_xll.BDP(C162,"BEST_PX_BPS_RATIO")</f>
        <v>#NAME?</v>
      </c>
      <c r="EC162" s="15" t="e" cm="1">
        <f t="array" aca="1" ref="EC162" ca="1">_xll.BDP(C162,"FIVE_YEAR_AVG_PRICE_BOOK")</f>
        <v>#NAME?</v>
      </c>
      <c r="ED162" s="15" t="e" cm="1">
        <f t="array" aca="1" ref="ED162" ca="1">_xll.BDP(C162,"EV_TO_T12M_SALES")</f>
        <v>#NAME?</v>
      </c>
      <c r="EE162" s="15" t="e" cm="1">
        <f t="array" aca="1" ref="EE162" ca="1">_xll.BDP(C162,"AVERAGE_EV_TO_T12M_SALES")</f>
        <v>#NAME?</v>
      </c>
      <c r="EF162" s="15" t="e">
        <f ca="1">_xll.BDP(C162,"BEST_CURRENT_EV_BEST_SALES","best_fperiod_override=23Y")</f>
        <v>#NAME?</v>
      </c>
      <c r="EH162" s="15" t="e" cm="1">
        <f t="array" aca="1" ref="EH162" ca="1">_xll.BDP(C162,"CF_FREE_CASH_FLOW")</f>
        <v>#NAME?</v>
      </c>
      <c r="EI162" s="15" t="e" cm="1">
        <f t="array" aca="1" ref="EI162" ca="1">_xll.BDP(C162,"FREE_CASH_FLOW_YIELD")/100</f>
        <v>#NAME?</v>
      </c>
      <c r="EJ162" s="15" t="e" cm="1">
        <f t="array" aca="1" ref="EJ162" ca="1">_xll.BDP(C162,"TRAIL_12M_FREE_CASH_FLOW_PER_SH")</f>
        <v>#NAME?</v>
      </c>
      <c r="EL162" s="15" t="e" cm="1">
        <f t="array" aca="1" ref="EL162" ca="1">_xll.BDP(C162,"CF_CASH_FROM_OPER")</f>
        <v>#NAME?</v>
      </c>
      <c r="EM162" s="15" t="e" cm="1">
        <f t="array" aca="1" ref="EM162" ca="1">_xll.BDP(C162,"CF_CASH_FROM_INV_ACT")</f>
        <v>#NAME?</v>
      </c>
      <c r="EN162" s="15" t="e" cm="1">
        <f t="array" aca="1" ref="EN162" ca="1">_xll.BDP(C162,"CF_CASH_FROM_FNC_ACT")</f>
        <v>#NAME?</v>
      </c>
      <c r="EP162" s="15" t="e" cm="1">
        <f t="array" aca="1" ref="EP162" ca="1">_xll.BDP(C162,"TOT_ANALYST_REC")</f>
        <v>#NAME?</v>
      </c>
      <c r="EQ162" s="15" t="e" cm="1">
        <f t="array" aca="1" ref="EQ162" ca="1">_xll.BDP(C162,"TOT_BUY_REC")</f>
        <v>#NAME?</v>
      </c>
      <c r="ER162" s="15" t="e" cm="1">
        <f t="array" aca="1" ref="ER162" ca="1">_xll.BDP(C162,"TOT_HOLD_REC")</f>
        <v>#NAME?</v>
      </c>
      <c r="ES162" s="15" t="e" cm="1">
        <f t="array" aca="1" ref="ES162" ca="1">_xll.BDP(C162,"TOT_SELL_REC")</f>
        <v>#NAME?</v>
      </c>
      <c r="ET162" s="15" t="e" cm="1">
        <f t="array" aca="1" ref="ET162" ca="1">_xll.BDP(C162,"EQY_REC_CONS")</f>
        <v>#NAME?</v>
      </c>
      <c r="EV162" s="15" t="e" cm="1">
        <f t="array" aca="1" ref="EV162" ca="1">_xll.BDP(C162,"BEST_TARGET_HI")</f>
        <v>#NAME?</v>
      </c>
      <c r="EW162" s="15" t="e" cm="1">
        <f t="array" aca="1" ref="EW162" ca="1">_xll.BDP(C162,"BEST_TARGET_LO")</f>
        <v>#NAME?</v>
      </c>
      <c r="EX162" s="15" t="e" cm="1">
        <f t="array" aca="1" ref="EX162" ca="1">_xll.BDP(C162,"BEST_TARGET_MEDIAN")</f>
        <v>#NAME?</v>
      </c>
      <c r="EZ162" s="15" t="e" cm="1">
        <f t="array" aca="1" ref="EZ162" ca="1">_xll.BDP(C162,"BEST_TARGET_1WK_CHG")</f>
        <v>#NAME?</v>
      </c>
      <c r="FA162" s="15" t="e" cm="1">
        <f t="array" aca="1" ref="FA162" ca="1">_xll.BDP(C162,"BEST_TARGET_4WK_CHG")</f>
        <v>#NAME?</v>
      </c>
      <c r="FB162" s="15" t="e" cm="1">
        <f t="array" aca="1" ref="FB162" ca="1">_xll.BDP(C162,"BEST_TARGET_3MO_CHG")</f>
        <v>#NAME?</v>
      </c>
      <c r="FC162" s="15" t="e" cm="1">
        <f t="array" aca="1" ref="FC162" ca="1">_xll.BDP(C162,"BEST_TARGET_6MO_CHG")</f>
        <v>#NAME?</v>
      </c>
      <c r="FE162" s="15" t="e" cm="1">
        <f t="array" aca="1" ref="FE162" ca="1">_xll.BDP(C162,"ANNOUNCEMENT_DT")</f>
        <v>#NAME?</v>
      </c>
      <c r="FF162" s="15" t="e" cm="1">
        <f t="array" aca="1" ref="FF162" ca="1">_xll.BDP(C162,"EXPECTED_REPORT_DT")</f>
        <v>#NAME?</v>
      </c>
      <c r="FG162" s="15" t="e" cm="1">
        <f t="array" aca="1" ref="FG162" ca="1">_xll.BDP(C162,"EARNINGS_RELATED_IMPLIED_MOVE")</f>
        <v>#NAME?</v>
      </c>
      <c r="FI162" s="15" t="e" cm="1">
        <f t="array" aca="1" ref="FI162" ca="1">_xll.BDP(C162,"SALES_SURPRISE_LAST_QTR")</f>
        <v>#NAME?</v>
      </c>
      <c r="FJ162" s="15" t="e" cm="1">
        <f t="array" aca="1" ref="FJ162" ca="1">_xll.BDP(C162,"EPS_SURPRISE_LAST_QTR")</f>
        <v>#NAME?</v>
      </c>
      <c r="FL162" s="15" t="e">
        <f ca="1">(_xll.BDP(C162,"VOLUME_AVG_5D"))/1000</f>
        <v>#NAME?</v>
      </c>
      <c r="FM162" s="15" t="e">
        <f ca="1">(_xll.BDP(C162,"VOLUME_AVG_3M"))/1000</f>
        <v>#NAME?</v>
      </c>
      <c r="FN162" s="15" t="e">
        <f ca="1">(_xll.BDP(C162,"VOLUME_AVG_6M"))/1000</f>
        <v>#NAME?</v>
      </c>
      <c r="FP162" s="15" t="e" cm="1">
        <f t="array" aca="1" ref="FP162" ca="1">_xll.BDP(C162,"CIE_DES")</f>
        <v>#NAME?</v>
      </c>
      <c r="FQ162" s="15" t="s">
        <v>987</v>
      </c>
      <c r="FS162" s="15" t="e" cm="1">
        <f t="array" aca="1" ref="FS162" ca="1">_xll.BDP(C162,"HIGH_52WEEK")</f>
        <v>#NAME?</v>
      </c>
      <c r="FT162" s="15" t="e" cm="1">
        <f t="array" aca="1" ref="FT162" ca="1">_xll.BDP(C162,"LOW_52WEEK")</f>
        <v>#NAME?</v>
      </c>
      <c r="FV162" s="15" t="e" cm="1">
        <f t="array" aca="1" ref="FV162" ca="1">_xll.BDP(C162,"CHG_PCT_WTD")</f>
        <v>#NAME?</v>
      </c>
      <c r="FW162" s="15" t="e" cm="1">
        <f t="array" aca="1" ref="FW162" ca="1">_xll.BDP(C162,"CHG_PCT_MTD")</f>
        <v>#NAME?</v>
      </c>
      <c r="FX162" s="15" t="e" cm="1">
        <f t="array" aca="1" ref="FX162" ca="1">_xll.BDP(C162,"CHG_PCT_YTD")</f>
        <v>#NAME?</v>
      </c>
      <c r="FY162" s="15" t="e" cm="1">
        <f t="array" aca="1" ref="FY162" ca="1">_xll.BDP(C162,"CHG_PCT_1YR")</f>
        <v>#NAME?</v>
      </c>
      <c r="GA162" s="15" t="e">
        <f ca="1">_xll.BDP($C162,"BEST_NET_DEBT","best_fperiod_override=19Y")</f>
        <v>#NAME?</v>
      </c>
      <c r="GB162" s="15" t="e">
        <f ca="1">_xll.BDP($C162,"BEST_NET_DEBT","best_fperiod_override=20Y")</f>
        <v>#NAME?</v>
      </c>
      <c r="GC162" s="15" t="e">
        <f ca="1">_xll.BDP($C162,"BEST_NET_DEBT","best_fperiod_override=21Y")</f>
        <v>#NAME?</v>
      </c>
      <c r="GD162" s="15" t="e">
        <f ca="1">_xll.BDP($C162,"BEST_NET_DEBT","best_fperiod_override=22Y")</f>
        <v>#NAME?</v>
      </c>
      <c r="GE162" s="15" t="e">
        <f ca="1">_xll.BDP($C162,"BEST_NET_DEBT","best_fperiod_override=23Y")</f>
        <v>#NAME?</v>
      </c>
      <c r="GG162" s="15" t="e">
        <f t="shared" ca="1" si="395"/>
        <v>#NAME?</v>
      </c>
      <c r="GH162" s="15" t="e">
        <f t="shared" ca="1" si="396"/>
        <v>#NAME?</v>
      </c>
      <c r="GI162" s="15" t="e">
        <f t="shared" ca="1" si="397"/>
        <v>#NAME?</v>
      </c>
      <c r="GJ162" s="15" t="e">
        <f t="shared" ca="1" si="398"/>
        <v>#NAME?</v>
      </c>
      <c r="GK162" s="15" t="e">
        <f t="shared" ca="1" si="399"/>
        <v>#NAME?</v>
      </c>
      <c r="GM162" s="15" t="e" cm="1">
        <f t="array" aca="1" ref="GM162" ca="1">_xll.BDP(C162,"NET_DEBT_TO_EBITDA")</f>
        <v>#NAME?</v>
      </c>
      <c r="GN162" s="15" t="e" cm="1">
        <f t="array" aca="1" ref="GN162" ca="1">_xll.BDP(C162,"EBIT_TO_INT_EXP")</f>
        <v>#NAME?</v>
      </c>
      <c r="GO162" s="15" t="e" cm="1">
        <f t="array" aca="1" ref="GO162" ca="1">_xll.BDP(C162,"TOT_DEBT_TO_TOT_EQY")</f>
        <v>#NAME?</v>
      </c>
      <c r="GP162" s="15" t="e" cm="1">
        <f t="array" aca="1" ref="GP162" ca="1">_xll.BDP(C162,"TOT_DEBT_TO_TOT_ASSET")</f>
        <v>#NAME?</v>
      </c>
      <c r="GQ162" s="15" t="e" cm="1">
        <f t="array" aca="1" ref="GQ162" ca="1">_xll.BDP(C162,"ALTMAN_Z_SCORE")</f>
        <v>#NAME?</v>
      </c>
      <c r="GR162" s="15" t="e" cm="1">
        <f t="array" aca="1" ref="GR162" ca="1">_xll.BDP(C162,"CASH_%_CURRENT_MARKET_CAP")</f>
        <v>#NAME?</v>
      </c>
      <c r="GS162" s="15" t="e" cm="1">
        <f t="array" aca="1" ref="GS162" ca="1">_xll.BDP(C162,"CASH_TO_TOT_ASSET")</f>
        <v>#NAME?</v>
      </c>
      <c r="GU162" s="15" t="e" cm="1">
        <f t="array" aca="1" ref="GU162" ca="1">_xll.BDP(C162,"BOARD_SIZE")</f>
        <v>#NAME?</v>
      </c>
      <c r="GV162" s="15" t="e" cm="1">
        <f t="array" aca="1" ref="GV162" ca="1">_xll.BDP(C162,"PCT_INDEPENDENT_DIRECTORS")</f>
        <v>#NAME?</v>
      </c>
      <c r="GW162" s="15" t="e" cm="1">
        <f t="array" aca="1" ref="GW162" ca="1">_xll.BDP(C162,"BOARD_MEETING_ATTENDANCE_PCT")</f>
        <v>#NAME?</v>
      </c>
      <c r="GX162" s="15" t="e" cm="1">
        <f t="array" aca="1" ref="GX162" ca="1">_xll.BDP(C162,"BOARD_MEETINGS_PER_YR")</f>
        <v>#NAME?</v>
      </c>
      <c r="GY162" s="15" t="e" cm="1">
        <f t="array" aca="1" ref="GY162" ca="1">_xll.BDP(C162,"NUMBER_OF_WOMEN_ON_BOARD")</f>
        <v>#NAME?</v>
      </c>
      <c r="GZ162" s="15" t="e" cm="1">
        <f t="array" aca="1" ref="GZ162" ca="1">_xll.BDP(C162,"BOARD_AVERAGE_TENURE")</f>
        <v>#NAME?</v>
      </c>
      <c r="HA162" s="15" t="e" cm="1">
        <f t="array" aca="1" ref="HA162" ca="1">_xll.BDP(C162,"BOARD_AVERAGE_AGE")</f>
        <v>#NAME?</v>
      </c>
      <c r="HC162" s="15" t="e" cm="1">
        <f t="array" aca="1" ref="HC162" ca="1">_xll.BDP(C162,"TOT_COMP_AW_TO_CEO_&amp;_EQUIV")</f>
        <v>#NAME?</v>
      </c>
      <c r="HD162" s="15" t="e" cm="1">
        <f t="array" aca="1" ref="HD162" ca="1">_xll.BDP(C162,"TOT_COMPENSATION_AW_TO_EXECS")</f>
        <v>#NAME?</v>
      </c>
      <c r="HE162" s="15" t="e" cm="1">
        <f t="array" aca="1" ref="HE162" ca="1">_xll.BDP(C162,"CF_STOCK_BASED_COMPENSATION")</f>
        <v>#NAME?</v>
      </c>
      <c r="HF162" s="15" t="e" cm="1">
        <f t="array" aca="1" ref="HF162" ca="1">_xll.BDP(C162,"AVERAGE_BOD_TOTAL_COMPENSATION")</f>
        <v>#NAME?</v>
      </c>
      <c r="HH162" s="15" t="e" cm="1">
        <f t="array" aca="1" ref="HH162" ca="1">_xll.BDP(C162,"ISS_QUALITYSCORE")</f>
        <v>#NAME?</v>
      </c>
      <c r="HK162" s="15" t="e" cm="1">
        <f t="array" aca="1" ref="HK162" ca="1">_xll.BDP(C162,"EQY_SH_OUT")</f>
        <v>#NAME?</v>
      </c>
      <c r="HL162" s="15" t="e">
        <f t="shared" ca="1" si="400"/>
        <v>#NAME?</v>
      </c>
      <c r="HN162" s="15">
        <v>8.5</v>
      </c>
      <c r="HO162" s="15">
        <v>2</v>
      </c>
      <c r="HP162" s="39" t="e">
        <f t="shared" ca="1" si="401"/>
        <v>#NAME?</v>
      </c>
      <c r="HQ162" s="15" t="e">
        <f t="shared" ca="1" si="402"/>
        <v>#NAME?</v>
      </c>
      <c r="HS162" s="15" t="e">
        <f t="shared" ca="1" si="426"/>
        <v>#NAME?</v>
      </c>
      <c r="HU162" s="15" t="e">
        <f t="shared" ca="1" si="403"/>
        <v>#NAME?</v>
      </c>
      <c r="HW162" s="15" t="e">
        <f t="shared" ca="1" si="427"/>
        <v>#NAME?</v>
      </c>
      <c r="HY162" s="39" t="e">
        <f t="shared" ca="1" si="404"/>
        <v>#NAME?</v>
      </c>
      <c r="IA162" s="15" t="e">
        <f t="shared" ca="1" si="428"/>
        <v>#NAME?</v>
      </c>
      <c r="IB162" s="15" t="e">
        <f t="shared" ca="1" si="405"/>
        <v>#NAME?</v>
      </c>
      <c r="IC162" s="15" t="e">
        <f t="shared" ca="1" si="406"/>
        <v>#NAME?</v>
      </c>
      <c r="ID162" s="15" t="e">
        <f t="shared" ca="1" si="407"/>
        <v>#NAME?</v>
      </c>
      <c r="IE162" s="39" t="e">
        <f t="shared" ca="1" si="408"/>
        <v>#NAME?</v>
      </c>
      <c r="IF162" s="39">
        <f t="shared" si="409"/>
        <v>18.116391034913136</v>
      </c>
      <c r="IG162" s="39" t="e">
        <f t="shared" ca="1" si="410"/>
        <v>#NAME?</v>
      </c>
      <c r="II162" s="15">
        <f t="shared" si="440"/>
        <v>143</v>
      </c>
    </row>
    <row r="163" spans="1:243">
      <c r="A163" s="15">
        <f t="shared" si="441"/>
        <v>143</v>
      </c>
      <c r="B163" s="15" t="s">
        <v>290</v>
      </c>
      <c r="C163" s="15" t="s">
        <v>626</v>
      </c>
      <c r="D163" s="15" t="s">
        <v>289</v>
      </c>
      <c r="E163" s="15" t="str">
        <f t="shared" si="374"/>
        <v>M1RN34</v>
      </c>
      <c r="F163" s="15">
        <f t="shared" si="375"/>
        <v>143</v>
      </c>
      <c r="G163" s="15" t="str">
        <f t="shared" si="376"/>
        <v>Moderna Inc</v>
      </c>
      <c r="H163" s="24">
        <v>1.9312499999999998E-3</v>
      </c>
      <c r="I163" s="15" t="e" cm="1">
        <f t="array" aca="1" ref="I163" ca="1">_xll.BDP(C163,"GICS_SECTOR_NAME")</f>
        <v>#NAME?</v>
      </c>
      <c r="J163" s="15" t="e">
        <f t="shared" ca="1" si="377"/>
        <v>#NAME?</v>
      </c>
      <c r="K163" s="46" t="e" cm="1">
        <f t="array" aca="1" ref="K163" ca="1">_xll.BDP(C163,"BEST_PE_RATIO")</f>
        <v>#NAME?</v>
      </c>
      <c r="L163" s="46" t="e" cm="1">
        <f t="array" aca="1" ref="L163" ca="1">_xll.BDP(C163,"px_last")</f>
        <v>#NAME?</v>
      </c>
      <c r="M163" s="15" t="e" cm="1">
        <f t="array" aca="1" ref="M163" ca="1">_xll.BDP(C163,"COUNTRY_FULL_NAME")</f>
        <v>#NAME?</v>
      </c>
      <c r="N163" s="15" t="e" cm="1">
        <f t="array" aca="1" ref="N163" ca="1">_xll.BDP(C163,"px_last")</f>
        <v>#NAME?</v>
      </c>
      <c r="O163" s="15" t="e" cm="1">
        <f t="array" aca="1" ref="O163" ca="1">_xll.BDP(C163,"CRNCY")</f>
        <v>#NAME?</v>
      </c>
      <c r="Q163" s="15" t="e" cm="1">
        <f t="array" aca="1" ref="Q163" ca="1">_xll.BDP(C163,"GICS_SECTOR_NAME")</f>
        <v>#NAME?</v>
      </c>
      <c r="R163" s="15" t="e" cm="1">
        <f t="array" aca="1" ref="R163" ca="1">_xll.BDP(C163,"GICS_INDUSTRY_NAME")</f>
        <v>#NAME?</v>
      </c>
      <c r="S163" s="15" t="e" cm="1">
        <f t="array" aca="1" ref="S163" ca="1">_xll.BDP(C163,"GICS_INDUSTRY_GROUP_NAME")</f>
        <v>#NAME?</v>
      </c>
      <c r="T163" s="15" t="e" cm="1">
        <f t="array" aca="1" ref="T163" ca="1">_xll.BDP(C163,"GICS_SUB_INDUSTRY_NAME")</f>
        <v>#NAME?</v>
      </c>
      <c r="U163" s="15" t="s">
        <v>1521</v>
      </c>
      <c r="V163" s="15" t="str">
        <f>_xll.BDH(C163,"SALES_REV_TURN","FY 2009","FY 2009","Currency=USD","Period=FY","BEST_FPERIOD_OVERRIDE=FY","FILING_STATUS=MR","SCALING_FORMAT=MLN","FA_ADJUSTED=Adjusted","Sort=A","Dates=H","DateFormat=P","Fill=—","Direction=H","UseDPDF=Y")</f>
        <v>—</v>
      </c>
      <c r="W163" s="15">
        <f>_xll.BDH(C163,"SALES_REV_TURN","FY 2019","FY 2019","Currency=USD","Period=FY","BEST_FPERIOD_OVERRIDE=FY","FILING_STATUS=MR","SCALING_FORMAT=MLN","FA_ADJUSTED=Adjusted","Sort=A","Dates=H","DateFormat=P","Fill=—","Direction=H","UseDPDF=Y")</f>
        <v>60.209000000000003</v>
      </c>
      <c r="X163" s="15">
        <f>_xll.BDH(C163,"SALES_REV_TURN","FY 2020","FY 2020","Currency=USD","Period=FY","BEST_FPERIOD_OVERRIDE=FY","FILING_STATUS=MR","SCALING_FORMAT=MLN","FA_ADJUSTED=Adjusted","Sort=A","Dates=H","DateFormat=P","Fill=—","Direction=H","UseDPDF=Y")</f>
        <v>803.39499999999998</v>
      </c>
      <c r="Y163" s="15">
        <f>_xll.BDH(C163,"SALES_REV_TURN","FY 2021","FY 2021","Currency=USD","Period=FY","BEST_FPERIOD_OVERRIDE=FY","FILING_STATUS=MR","SCALING_FORMAT=MLN","FA_ADJUSTED=Adjusted","Sort=A","Dates=H","DateFormat=P","Fill=—","Direction=H","UseDPDF=Y")</f>
        <v>18471</v>
      </c>
      <c r="Z163" s="15">
        <f>_xll.BDH(C163,"SALES_REV_TURN","FY 2022","FY 2022","Currency=USD","Period=FY","BEST_FPERIOD_OVERRIDE=FY","FILING_STATUS=MR","SCALING_FORMAT=MLN","FA_ADJUSTED=Adjusted","Sort=A","Dates=H","DateFormat=P","Fill=—","Direction=H","UseDPDF=Y")</f>
        <v>19263</v>
      </c>
      <c r="AA163" s="15" t="e">
        <f ca="1">+_xll.BDP($C163,AA$15,"BEST_FPERIOD_OVERRIDE="&amp;AA$16)</f>
        <v>#NAME?</v>
      </c>
      <c r="AB163" s="15" t="e">
        <f ca="1">+_xll.BDP($C163,AB$15,"BEST_FPERIOD_OVERRIDE="&amp;AB$16)</f>
        <v>#NAME?</v>
      </c>
      <c r="AC163" s="15" t="e">
        <f ca="1">+_xll.BDP($C163,AC$15,"BEST_FPERIOD_OVERRIDE="&amp;AC$16)</f>
        <v>#NAME?</v>
      </c>
      <c r="AD163" s="15" t="e">
        <f ca="1">+_xll.BDP($C163,AD$15,"BEST_FPERIOD_OVERRIDE="&amp;AD$16)</f>
        <v>#NAME?</v>
      </c>
      <c r="AF163" s="25">
        <f t="shared" si="411"/>
        <v>12.343437027686889</v>
      </c>
      <c r="AG163" s="25">
        <f t="shared" si="412"/>
        <v>21.991181174889064</v>
      </c>
      <c r="AH163" s="25">
        <f t="shared" si="413"/>
        <v>4.2878025012181187E-2</v>
      </c>
      <c r="AI163" s="25" t="e">
        <f t="shared" ca="1" si="414"/>
        <v>#NAME?</v>
      </c>
      <c r="AJ163" s="25" t="e">
        <f t="shared" ca="1" si="415"/>
        <v>#NAME?</v>
      </c>
      <c r="AK163" s="25" t="e">
        <f t="shared" ca="1" si="416"/>
        <v>#NAME?</v>
      </c>
      <c r="AL163" s="25" t="e">
        <f t="shared" ca="1" si="429"/>
        <v>#NAME?</v>
      </c>
      <c r="AM163" s="25" t="e">
        <f t="shared" ca="1" si="417"/>
        <v>#NAME?</v>
      </c>
      <c r="AN163" s="25" t="e">
        <f t="shared" si="418"/>
        <v>#VALUE!</v>
      </c>
      <c r="AP163" s="15" t="str">
        <f>_xll.BDH(C163,"EBITDA","FY 2009","FY 2009","Currency=USD","Period=FY","BEST_FPERIOD_OVERRIDE=FY","FILING_STATUS=MR","SCALING_FORMAT=MLN","FA_ADJUSTED=Adjusted","Sort=A","Dates=H","DateFormat=P","Fill=—","Direction=H","UseDPDF=Y")</f>
        <v>—</v>
      </c>
      <c r="AQ163" s="15">
        <f>_xll.BDH(C163,"EBITDA","FY 2019","FY 2019","Currency=USD","Period=FY","BEST_FPERIOD_OVERRIDE=FY","FILING_STATUS=MR","SCALING_FORMAT=MLN","FA_ADJUSTED=Adjusted","Sort=A","Dates=H","DateFormat=P","Fill=—","Direction=H","UseDPDF=Y")</f>
        <v>-497.36799999999999</v>
      </c>
      <c r="AR163" s="15">
        <f>_xll.BDH(C163,"EBITDA","FY 2020","FY 2020","Currency=USD","Period=FY","BEST_FPERIOD_OVERRIDE=FY","FILING_STATUS=MR","SCALING_FORMAT=MLN","FA_ADJUSTED=Adjusted","Sort=A","Dates=H","DateFormat=P","Fill=—","Direction=H","UseDPDF=Y")</f>
        <v>-714.71600000000001</v>
      </c>
      <c r="AS163" s="15">
        <f>_xll.BDH(C163,"EBITDA","FY 2021","FY 2021","Currency=USD","Period=FY","BEST_FPERIOD_OVERRIDE=FY","FILING_STATUS=MR","SCALING_FORMAT=MLN","FA_ADJUSTED=Adjusted","Sort=A","Dates=H","DateFormat=P","Fill=—","Direction=H","UseDPDF=Y")</f>
        <v>13552</v>
      </c>
      <c r="AT163" s="15">
        <f>_xll.BDH(C163,"EBITDA","FY 2022","FY 2022","Currency=USD","Period=FY","BEST_FPERIOD_OVERRIDE=FY","FILING_STATUS=MR","SCALING_FORMAT=MLN","FA_ADJUSTED=Adjusted","Sort=A","Dates=H","DateFormat=P","Fill=—","Direction=H","UseDPDF=Y")</f>
        <v>9816</v>
      </c>
      <c r="AU163" s="15" t="e">
        <f ca="1">+_xll.BDP($C163,AU$15,"BEST_FPERIOD_OVERRIDE="&amp;AU$16)</f>
        <v>#NAME?</v>
      </c>
      <c r="AV163" s="15" t="e">
        <f ca="1">+_xll.BDP($C163,AV$15,"BEST_FPERIOD_OVERRIDE="&amp;AV$16)</f>
        <v>#NAME?</v>
      </c>
      <c r="AW163" s="15" t="e">
        <f ca="1">+_xll.BDP($C163,AW$15,"BEST_FPERIOD_OVERRIDE="&amp;AW$16)</f>
        <v>#NAME?</v>
      </c>
      <c r="AX163" s="15" t="e">
        <f ca="1">+_xll.BDP($C163,AX$15,"BEST_FPERIOD_OVERRIDE="&amp;AX$16)</f>
        <v>#NAME?</v>
      </c>
      <c r="AZ163" s="25">
        <f t="shared" si="378"/>
        <v>0.43699634877997773</v>
      </c>
      <c r="BA163" s="25">
        <f t="shared" si="379"/>
        <v>-19.961377666093945</v>
      </c>
      <c r="BB163" s="25">
        <f t="shared" si="380"/>
        <v>-0.27567886658795748</v>
      </c>
      <c r="BC163" s="25" t="e">
        <f t="shared" ca="1" si="381"/>
        <v>#NAME?</v>
      </c>
      <c r="BD163" s="25" t="e">
        <f t="shared" ca="1" si="382"/>
        <v>#NAME?</v>
      </c>
      <c r="BE163" s="25" t="e">
        <f t="shared" ca="1" si="383"/>
        <v>#NAME?</v>
      </c>
      <c r="BF163" s="25" t="e">
        <f t="shared" ca="1" si="430"/>
        <v>#NAME?</v>
      </c>
      <c r="BG163" s="25" t="e">
        <f t="shared" ca="1" si="384"/>
        <v>#NAME?</v>
      </c>
      <c r="BH163" s="25" t="e">
        <f t="shared" si="385"/>
        <v>#VALUE!</v>
      </c>
      <c r="BJ163" s="25">
        <f t="shared" si="419"/>
        <v>-8.2606919231344147</v>
      </c>
      <c r="BK163" s="25">
        <f t="shared" si="420"/>
        <v>-0.88961967649786222</v>
      </c>
      <c r="BL163" s="25">
        <f t="shared" si="421"/>
        <v>0.73369065020843482</v>
      </c>
      <c r="BM163" s="25">
        <f t="shared" si="422"/>
        <v>0.50957794736022421</v>
      </c>
      <c r="BN163" s="25" t="e">
        <f t="shared" ca="1" si="423"/>
        <v>#NAME?</v>
      </c>
      <c r="BO163" s="25" t="e">
        <f t="shared" ca="1" si="424"/>
        <v>#NAME?</v>
      </c>
      <c r="BP163" s="25" t="e">
        <f t="shared" ca="1" si="424"/>
        <v>#NAME?</v>
      </c>
      <c r="BQ163" s="25" t="e">
        <f t="shared" ca="1" si="425"/>
        <v>#NAME?</v>
      </c>
      <c r="BR163" s="15" t="str">
        <f>_xll.BDH(C163,"EARN_FOR_COMMON","FY 2009","FY 2009","Currency=USD","Period=FY","BEST_FPERIOD_OVERRIDE=FY","FILING_STATUS=MR","SCALING_FORMAT=MLN","FA_ADJUSTED=Adjusted","Sort=A","Dates=H","DateFormat=P","Fill=—","Direction=H","UseDPDF=Y")</f>
        <v>—</v>
      </c>
      <c r="BS163" s="15">
        <f>_xll.BDH(C163,"EARN_FOR_COMMON","FY 2019","FY 2019","Currency=USD","Period=FY","BEST_FPERIOD_OVERRIDE=FY","FILING_STATUS=MR","SCALING_FORMAT=MLN","FA_ADJUSTED=Adjusted","Sort=A","Dates=H","DateFormat=P","Fill=—","Direction=H","UseDPDF=Y")</f>
        <v>-513.51620000000003</v>
      </c>
      <c r="BT163" s="15">
        <f>_xll.BDH(C163,"EARN_FOR_COMMON","FY 2020","FY 2020","Currency=USD","Period=FY","BEST_FPERIOD_OVERRIDE=FY","FILING_STATUS=MR","SCALING_FORMAT=MLN","FA_ADJUSTED=Adjusted","Sort=A","Dates=H","DateFormat=P","Fill=—","Direction=H","UseDPDF=Y")</f>
        <v>-747.90380000000005</v>
      </c>
      <c r="BU163" s="15">
        <f>_xll.BDH(C163,"EARN_FOR_COMMON","FY 2021","FY 2021","Currency=USD","Period=FY","BEST_FPERIOD_OVERRIDE=FY","FILING_STATUS=MR","SCALING_FORMAT=MLN","FA_ADJUSTED=Adjusted","Sort=A","Dates=H","DateFormat=P","Fill=—","Direction=H","UseDPDF=Y")</f>
        <v>12202</v>
      </c>
      <c r="BV163" s="15">
        <f>_xll.BDH(C163,"EARN_FOR_COMMON","FY 2022","FY 2022","Currency=USD","Period=FY","BEST_FPERIOD_OVERRIDE=FY","FILING_STATUS=MR","SCALING_FORMAT=MLN","FA_ADJUSTED=Adjusted","Sort=A","Dates=H","DateFormat=P","Fill=—","Direction=H","UseDPDF=Y")</f>
        <v>8362</v>
      </c>
      <c r="BW163" s="15" t="e">
        <f ca="1">+_xll.BDP($C163,BW$15,"BEST_FPERIOD_OVERRIDE="&amp;BW$16)</f>
        <v>#NAME?</v>
      </c>
      <c r="BX163" s="15" t="e">
        <f ca="1">+_xll.BDP($C163,BX$15,"BEST_FPERIOD_OVERRIDE="&amp;BX$16)</f>
        <v>#NAME?</v>
      </c>
      <c r="BY163" s="15" t="e">
        <f ca="1">+_xll.BDP($C163,BY$15,"BEST_FPERIOD_OVERRIDE="&amp;BY$16)</f>
        <v>#NAME?</v>
      </c>
      <c r="BZ163" s="15" t="e">
        <f ca="1">+_xll.BDP($C163,BZ$15,"BEST_FPERIOD_OVERRIDE="&amp;BZ$16)</f>
        <v>#NAME?</v>
      </c>
      <c r="CB163" s="25">
        <f t="shared" si="386"/>
        <v>0.45643662264208995</v>
      </c>
      <c r="CC163" s="25">
        <f t="shared" si="387"/>
        <v>-17.314932481958241</v>
      </c>
      <c r="CD163" s="25">
        <f t="shared" si="388"/>
        <v>-0.31470250778560893</v>
      </c>
      <c r="CE163" s="25" t="e">
        <f t="shared" ca="1" si="389"/>
        <v>#NAME?</v>
      </c>
      <c r="CF163" s="25" t="e">
        <f t="shared" ca="1" si="390"/>
        <v>#NAME?</v>
      </c>
      <c r="CG163" s="25" t="e">
        <f t="shared" ca="1" si="391"/>
        <v>#NAME?</v>
      </c>
      <c r="CH163" s="25" t="e">
        <f t="shared" ca="1" si="431"/>
        <v>#NAME?</v>
      </c>
      <c r="CI163" s="25" t="e">
        <f t="shared" ca="1" si="392"/>
        <v>#NAME?</v>
      </c>
      <c r="CJ163" s="25" t="e">
        <f t="shared" si="393"/>
        <v>#VALUE!</v>
      </c>
      <c r="CM163" s="25">
        <f t="shared" si="432"/>
        <v>-8.5288943513428226</v>
      </c>
      <c r="CN163" s="25">
        <f t="shared" si="433"/>
        <v>-0.93092911954891433</v>
      </c>
      <c r="CO163" s="25">
        <f t="shared" si="434"/>
        <v>0.66060310757403495</v>
      </c>
      <c r="CP163" s="25">
        <f t="shared" si="435"/>
        <v>0.43409645434252192</v>
      </c>
      <c r="CQ163" s="25" t="e">
        <f t="shared" ca="1" si="436"/>
        <v>#NAME?</v>
      </c>
      <c r="CR163" s="25" t="e">
        <f t="shared" ca="1" si="437"/>
        <v>#NAME?</v>
      </c>
      <c r="CS163" s="25" t="e">
        <f t="shared" ca="1" si="438"/>
        <v>#NAME?</v>
      </c>
      <c r="CT163" s="15" t="e">
        <f t="shared" ca="1" si="439"/>
        <v>#NAME?</v>
      </c>
      <c r="CU163" s="25">
        <f>_xll.BDH($C163,"RETURN_ON_INV_CAPITAL","FY 2019","FY 2019","Currency=USD","Period=FY","BEST_FPERIOD_OVERRIDE=FY","FILING_STATUS=MR","FA_ADJUSTED=GAAP","Sort=A","Dates=H","DateFormat=P","Fill=—","Direction=H","UseDPDF=Y")/100</f>
        <v>-0.37468499999999999</v>
      </c>
      <c r="CV163" s="25">
        <f>_xll.BDH($C163,"RETURN_ON_INV_CAPITAL","FY 2020","FY 2020","Currency=USD","Period=FY","BEST_FPERIOD_OVERRIDE=FY","FILING_STATUS=MR","FA_ADJUSTED=GAAP","Sort=A","Dates=H","DateFormat=P","Fill=—","Direction=H","UseDPDF=Y")/100</f>
        <v>-0.370722</v>
      </c>
      <c r="CW163" s="25">
        <f>_xll.BDH($C163,"RETURN_ON_INV_CAPITAL","FY 2021","FY 2021","Currency=USD","Period=FY","BEST_FPERIOD_OVERRIDE=FY","FILING_STATUS=MR","FA_ADJUSTED=GAAP","Sort=A","Dates=H","DateFormat=P","Fill=—","Direction=H","UseDPDF=Y")/100</f>
        <v>1.3036000000000001</v>
      </c>
      <c r="CX163" s="25">
        <f>_xll.BDH(C163,"RETURN_COM_EQY","FY 2022","FY 2022","Currency=USD","Period=FY","BEST_FPERIOD_OVERRIDE=FY","FILING_STATUS=MR","FA_ADJUSTED=GAAP","Sort=A","Dates=H","DateFormat=P","Fill=—","Direction=H","UseDPDF=Y")/100</f>
        <v>0.50270499999999996</v>
      </c>
      <c r="CZ163" s="15">
        <f>_xll.BDH($C163,"RETURN_COM_EQY","FY 2019","FY 2019","Currency=USD","Period=FY","BEST_FPERIOD_OVERRIDE=FY","FILING_STATUS=MR","FA_ADJUSTED=GAAP","Sort=A","Dates=H","DateFormat=P","Fill=—","Direction=H","UseDPDF=Y")/100</f>
        <v>-0.38004500000000002</v>
      </c>
      <c r="DA163" s="15">
        <f>_xll.BDH($C163,"RETURN_COM_EQY","FY 2020","FY 2020","Currency=USD","Period=FY","BEST_FPERIOD_OVERRIDE=FY","FILING_STATUS=MR","FA_ADJUSTED=GAAP","Sort=A","Dates=H","DateFormat=P","Fill=—","Direction=H","UseDPDF=Y")/100</f>
        <v>-0.39990699999999996</v>
      </c>
      <c r="DB163" s="15">
        <f>_xll.BDH($C163,"RETURN_COM_EQY","FY 2021","FY 2021","Currency=USD","Period=FY","BEST_FPERIOD_OVERRIDE=FY","FILING_STATUS=MR","FA_ADJUSTED=GAAP","Sort=A","Dates=H","DateFormat=P","Fill=—","Direction=H","UseDPDF=Y")/100</f>
        <v>1.4607599999999998</v>
      </c>
      <c r="DC163" s="25">
        <f>_xll.BDH(C163,"RETURN_COM_EQY","FY 2022","FY 2022","Currency=USD","Period=FY","BEST_FPERIOD_OVERRIDE=FY","FILING_STATUS=MR","FA_ADJUSTED=GAAP","Sort=A","Dates=H","DateFormat=P","Fill=—","Direction=H","UseDPDF=Y")</f>
        <v>50.270499999999998</v>
      </c>
      <c r="DD163" s="15" t="e">
        <f ca="1">(_xll.BDP(C163,"BEST_ROE","best_fperiod_override=23Y"))/100</f>
        <v>#NAME?</v>
      </c>
      <c r="DF163" s="25" t="e">
        <f ca="1">(_xll.BDP($C163,"BEST_DIV_YLD","best_fperiod_override=19Y"))/100</f>
        <v>#NAME?</v>
      </c>
      <c r="DG163" s="25" t="e">
        <f ca="1">(_xll.BDP($C163,"BEST_DIV_YLD","best_fperiod_override=20Y"))/100</f>
        <v>#NAME?</v>
      </c>
      <c r="DH163" s="25" t="e">
        <f ca="1">(_xll.BDP($C163,"BEST_DIV_YLD","best_fperiod_override=21Y"))/100</f>
        <v>#NAME?</v>
      </c>
      <c r="DI163" s="25" t="e">
        <f ca="1">(_xll.BDP($C163,"BEST_DIV_YLD","best_fperiod_override=22Y"))/100</f>
        <v>#NAME?</v>
      </c>
      <c r="DJ163" s="25" t="e">
        <f ca="1">(_xll.BDP($C163,"BEST_DIV_YLD","best_fperiod_override=23Y"))/100</f>
        <v>#NAME?</v>
      </c>
      <c r="DL163" s="48" t="e" cm="1">
        <f t="array" aca="1" ref="DL163" ca="1">_xll.BDP($C163,$DL$12)/1000</f>
        <v>#NAME?</v>
      </c>
      <c r="DM163" s="48" t="e" cm="1">
        <f t="array" aca="1" ref="DM163" ca="1">_xll.BDP($C163,$DL$13)*1000</f>
        <v>#NAME?</v>
      </c>
      <c r="DN163" s="48" t="e">
        <f t="shared" ca="1" si="394"/>
        <v>#NAME?</v>
      </c>
      <c r="DO163" s="48" t="e" cm="1">
        <f t="array" aca="1" ref="DO163" ca="1">_xll.BDP($C163,$DL$15)*1000</f>
        <v>#NAME?</v>
      </c>
      <c r="DQ163" s="15" t="e" cm="1">
        <f t="array" aca="1" ref="DQ163" ca="1">_xll.BDP(C163,"WACC")</f>
        <v>#NAME?</v>
      </c>
      <c r="DR163" s="15" t="e" cm="1">
        <f t="array" aca="1" ref="DR163" ca="1">_xll.BDP(C163,"WACC_COST_EQUITY")</f>
        <v>#NAME?</v>
      </c>
      <c r="DS163" s="15" t="e" cm="1">
        <f t="array" aca="1" ref="DS163" ca="1">_xll.BDP(C163,"WACC_COST_EQUITY")</f>
        <v>#NAME?</v>
      </c>
      <c r="DU163" s="15" t="e" cm="1">
        <f t="array" aca="1" ref="DU163" ca="1">_xll.BDP(C163,"BEST_PE_RATIO")</f>
        <v>#NAME?</v>
      </c>
      <c r="DV163" s="15" t="e" cm="1">
        <f t="array" aca="1" ref="DV163" ca="1">_xll.BDP(C163,"FIVE_YR_AVG_PRICE_EARNINGS")</f>
        <v>#NAME?</v>
      </c>
      <c r="DW163" s="15" t="e" cm="1">
        <f t="array" aca="1" ref="DW163" ca="1">_xll.BDP(C163,"10_YEAR_MOVING_AVERAGE_PE")</f>
        <v>#NAME?</v>
      </c>
      <c r="DY163" s="15" t="e" cm="1">
        <f t="array" aca="1" ref="DY163" ca="1">_xll.BDP(C163,"BEST_CUR_EV_TO_EBITDA")</f>
        <v>#NAME?</v>
      </c>
      <c r="DZ163" s="15" t="e" cm="1">
        <f t="array" aca="1" ref="DZ163" ca="1">_xll.BDP(C163,"FIVE_YEAR_AVG_EV_TO_T12_EBITDA")</f>
        <v>#NAME?</v>
      </c>
      <c r="EB163" s="15" t="e" cm="1">
        <f t="array" aca="1" ref="EB163" ca="1">_xll.BDP(C163,"BEST_PX_BPS_RATIO")</f>
        <v>#NAME?</v>
      </c>
      <c r="EC163" s="15" t="e" cm="1">
        <f t="array" aca="1" ref="EC163" ca="1">_xll.BDP(C163,"FIVE_YEAR_AVG_PRICE_BOOK")</f>
        <v>#NAME?</v>
      </c>
      <c r="ED163" s="15" t="e" cm="1">
        <f t="array" aca="1" ref="ED163" ca="1">_xll.BDP(C163,"EV_TO_T12M_SALES")</f>
        <v>#NAME?</v>
      </c>
      <c r="EE163" s="15" t="e" cm="1">
        <f t="array" aca="1" ref="EE163" ca="1">_xll.BDP(C163,"AVERAGE_EV_TO_T12M_SALES")</f>
        <v>#NAME?</v>
      </c>
      <c r="EF163" s="15" t="e">
        <f ca="1">_xll.BDP(C163,"BEST_CURRENT_EV_BEST_SALES","best_fperiod_override=23Y")</f>
        <v>#NAME?</v>
      </c>
      <c r="EH163" s="15" t="e" cm="1">
        <f t="array" aca="1" ref="EH163" ca="1">_xll.BDP(C163,"CF_FREE_CASH_FLOW")</f>
        <v>#NAME?</v>
      </c>
      <c r="EI163" s="15" t="e" cm="1">
        <f t="array" aca="1" ref="EI163" ca="1">_xll.BDP(C163,"FREE_CASH_FLOW_YIELD")/100</f>
        <v>#NAME?</v>
      </c>
      <c r="EJ163" s="15" t="e" cm="1">
        <f t="array" aca="1" ref="EJ163" ca="1">_xll.BDP(C163,"TRAIL_12M_FREE_CASH_FLOW_PER_SH")</f>
        <v>#NAME?</v>
      </c>
      <c r="EL163" s="15" t="e" cm="1">
        <f t="array" aca="1" ref="EL163" ca="1">_xll.BDP(C163,"CF_CASH_FROM_OPER")</f>
        <v>#NAME?</v>
      </c>
      <c r="EM163" s="15" t="e" cm="1">
        <f t="array" aca="1" ref="EM163" ca="1">_xll.BDP(C163,"CF_CASH_FROM_INV_ACT")</f>
        <v>#NAME?</v>
      </c>
      <c r="EN163" s="15" t="e" cm="1">
        <f t="array" aca="1" ref="EN163" ca="1">_xll.BDP(C163,"CF_CASH_FROM_FNC_ACT")</f>
        <v>#NAME?</v>
      </c>
      <c r="EP163" s="15" t="e" cm="1">
        <f t="array" aca="1" ref="EP163" ca="1">_xll.BDP(C163,"TOT_ANALYST_REC")</f>
        <v>#NAME?</v>
      </c>
      <c r="EQ163" s="15" t="e" cm="1">
        <f t="array" aca="1" ref="EQ163" ca="1">_xll.BDP(C163,"TOT_BUY_REC")</f>
        <v>#NAME?</v>
      </c>
      <c r="ER163" s="15" t="e" cm="1">
        <f t="array" aca="1" ref="ER163" ca="1">_xll.BDP(C163,"TOT_HOLD_REC")</f>
        <v>#NAME?</v>
      </c>
      <c r="ES163" s="15" t="e" cm="1">
        <f t="array" aca="1" ref="ES163" ca="1">_xll.BDP(C163,"TOT_SELL_REC")</f>
        <v>#NAME?</v>
      </c>
      <c r="ET163" s="15" t="e" cm="1">
        <f t="array" aca="1" ref="ET163" ca="1">_xll.BDP(C163,"EQY_REC_CONS")</f>
        <v>#NAME?</v>
      </c>
      <c r="EV163" s="15" t="e" cm="1">
        <f t="array" aca="1" ref="EV163" ca="1">_xll.BDP(C163,"BEST_TARGET_HI")</f>
        <v>#NAME?</v>
      </c>
      <c r="EW163" s="15" t="e" cm="1">
        <f t="array" aca="1" ref="EW163" ca="1">_xll.BDP(C163,"BEST_TARGET_LO")</f>
        <v>#NAME?</v>
      </c>
      <c r="EX163" s="15" t="e" cm="1">
        <f t="array" aca="1" ref="EX163" ca="1">_xll.BDP(C163,"BEST_TARGET_MEDIAN")</f>
        <v>#NAME?</v>
      </c>
      <c r="EZ163" s="15" t="e" cm="1">
        <f t="array" aca="1" ref="EZ163" ca="1">_xll.BDP(C163,"BEST_TARGET_1WK_CHG")</f>
        <v>#NAME?</v>
      </c>
      <c r="FA163" s="15" t="e" cm="1">
        <f t="array" aca="1" ref="FA163" ca="1">_xll.BDP(C163,"BEST_TARGET_4WK_CHG")</f>
        <v>#NAME?</v>
      </c>
      <c r="FB163" s="15" t="e" cm="1">
        <f t="array" aca="1" ref="FB163" ca="1">_xll.BDP(C163,"BEST_TARGET_3MO_CHG")</f>
        <v>#NAME?</v>
      </c>
      <c r="FC163" s="15" t="e" cm="1">
        <f t="array" aca="1" ref="FC163" ca="1">_xll.BDP(C163,"BEST_TARGET_6MO_CHG")</f>
        <v>#NAME?</v>
      </c>
      <c r="FE163" s="15" t="e" cm="1">
        <f t="array" aca="1" ref="FE163" ca="1">_xll.BDP(C163,"ANNOUNCEMENT_DT")</f>
        <v>#NAME?</v>
      </c>
      <c r="FF163" s="15" t="e" cm="1">
        <f t="array" aca="1" ref="FF163" ca="1">_xll.BDP(C163,"EXPECTED_REPORT_DT")</f>
        <v>#NAME?</v>
      </c>
      <c r="FG163" s="15" t="e" cm="1">
        <f t="array" aca="1" ref="FG163" ca="1">_xll.BDP(C163,"EARNINGS_RELATED_IMPLIED_MOVE")</f>
        <v>#NAME?</v>
      </c>
      <c r="FI163" s="15" t="e" cm="1">
        <f t="array" aca="1" ref="FI163" ca="1">_xll.BDP(C163,"SALES_SURPRISE_LAST_QTR")</f>
        <v>#NAME?</v>
      </c>
      <c r="FJ163" s="15" t="e" cm="1">
        <f t="array" aca="1" ref="FJ163" ca="1">_xll.BDP(C163,"EPS_SURPRISE_LAST_QTR")</f>
        <v>#NAME?</v>
      </c>
      <c r="FL163" s="15" t="e">
        <f ca="1">(_xll.BDP(C163,"VOLUME_AVG_5D"))/1000</f>
        <v>#NAME?</v>
      </c>
      <c r="FM163" s="15" t="e">
        <f ca="1">(_xll.BDP(C163,"VOLUME_AVG_3M"))/1000</f>
        <v>#NAME?</v>
      </c>
      <c r="FN163" s="15" t="e">
        <f ca="1">(_xll.BDP(C163,"VOLUME_AVG_6M"))/1000</f>
        <v>#NAME?</v>
      </c>
      <c r="FP163" s="15" t="e" cm="1">
        <f t="array" aca="1" ref="FP163" ca="1">_xll.BDP(C163,"CIE_DES")</f>
        <v>#NAME?</v>
      </c>
      <c r="FQ163" s="15" t="s">
        <v>988</v>
      </c>
      <c r="FS163" s="15" t="e" cm="1">
        <f t="array" aca="1" ref="FS163" ca="1">_xll.BDP(C163,"HIGH_52WEEK")</f>
        <v>#NAME?</v>
      </c>
      <c r="FT163" s="15" t="e" cm="1">
        <f t="array" aca="1" ref="FT163" ca="1">_xll.BDP(C163,"LOW_52WEEK")</f>
        <v>#NAME?</v>
      </c>
      <c r="FV163" s="15" t="e" cm="1">
        <f t="array" aca="1" ref="FV163" ca="1">_xll.BDP(C163,"CHG_PCT_WTD")</f>
        <v>#NAME?</v>
      </c>
      <c r="FW163" s="15" t="e" cm="1">
        <f t="array" aca="1" ref="FW163" ca="1">_xll.BDP(C163,"CHG_PCT_MTD")</f>
        <v>#NAME?</v>
      </c>
      <c r="FX163" s="15" t="e" cm="1">
        <f t="array" aca="1" ref="FX163" ca="1">_xll.BDP(C163,"CHG_PCT_YTD")</f>
        <v>#NAME?</v>
      </c>
      <c r="FY163" s="15" t="e" cm="1">
        <f t="array" aca="1" ref="FY163" ca="1">_xll.BDP(C163,"CHG_PCT_1YR")</f>
        <v>#NAME?</v>
      </c>
      <c r="GA163" s="15" t="e">
        <f ca="1">_xll.BDP($C163,"BEST_NET_DEBT","best_fperiod_override=19Y")</f>
        <v>#NAME?</v>
      </c>
      <c r="GB163" s="15" t="e">
        <f ca="1">_xll.BDP($C163,"BEST_NET_DEBT","best_fperiod_override=20Y")</f>
        <v>#NAME?</v>
      </c>
      <c r="GC163" s="15" t="e">
        <f ca="1">_xll.BDP($C163,"BEST_NET_DEBT","best_fperiod_override=21Y")</f>
        <v>#NAME?</v>
      </c>
      <c r="GD163" s="15" t="e">
        <f ca="1">_xll.BDP($C163,"BEST_NET_DEBT","best_fperiod_override=22Y")</f>
        <v>#NAME?</v>
      </c>
      <c r="GE163" s="15" t="e">
        <f ca="1">_xll.BDP($C163,"BEST_NET_DEBT","best_fperiod_override=23Y")</f>
        <v>#NAME?</v>
      </c>
      <c r="GG163" s="15" t="e">
        <f t="shared" ca="1" si="395"/>
        <v>#NAME?</v>
      </c>
      <c r="GH163" s="15" t="e">
        <f t="shared" ca="1" si="396"/>
        <v>#NAME?</v>
      </c>
      <c r="GI163" s="15" t="e">
        <f t="shared" ca="1" si="397"/>
        <v>#NAME?</v>
      </c>
      <c r="GJ163" s="15" t="e">
        <f t="shared" ca="1" si="398"/>
        <v>#NAME?</v>
      </c>
      <c r="GK163" s="15" t="e">
        <f t="shared" ca="1" si="399"/>
        <v>#NAME?</v>
      </c>
      <c r="GM163" s="15" t="e" cm="1">
        <f t="array" aca="1" ref="GM163" ca="1">_xll.BDP(C163,"NET_DEBT_TO_EBITDA")</f>
        <v>#NAME?</v>
      </c>
      <c r="GN163" s="15" t="e" cm="1">
        <f t="array" aca="1" ref="GN163" ca="1">_xll.BDP(C163,"EBIT_TO_INT_EXP")</f>
        <v>#NAME?</v>
      </c>
      <c r="GO163" s="15" t="e" cm="1">
        <f t="array" aca="1" ref="GO163" ca="1">_xll.BDP(C163,"TOT_DEBT_TO_TOT_EQY")</f>
        <v>#NAME?</v>
      </c>
      <c r="GP163" s="15" t="e" cm="1">
        <f t="array" aca="1" ref="GP163" ca="1">_xll.BDP(C163,"TOT_DEBT_TO_TOT_ASSET")</f>
        <v>#NAME?</v>
      </c>
      <c r="GQ163" s="15" t="e" cm="1">
        <f t="array" aca="1" ref="GQ163" ca="1">_xll.BDP(C163,"ALTMAN_Z_SCORE")</f>
        <v>#NAME?</v>
      </c>
      <c r="GR163" s="15" t="e" cm="1">
        <f t="array" aca="1" ref="GR163" ca="1">_xll.BDP(C163,"CASH_%_CURRENT_MARKET_CAP")</f>
        <v>#NAME?</v>
      </c>
      <c r="GS163" s="15" t="e" cm="1">
        <f t="array" aca="1" ref="GS163" ca="1">_xll.BDP(C163,"CASH_TO_TOT_ASSET")</f>
        <v>#NAME?</v>
      </c>
      <c r="GU163" s="15" t="e" cm="1">
        <f t="array" aca="1" ref="GU163" ca="1">_xll.BDP(C163,"BOARD_SIZE")</f>
        <v>#NAME?</v>
      </c>
      <c r="GV163" s="15" t="e" cm="1">
        <f t="array" aca="1" ref="GV163" ca="1">_xll.BDP(C163,"PCT_INDEPENDENT_DIRECTORS")</f>
        <v>#NAME?</v>
      </c>
      <c r="GW163" s="15" t="e" cm="1">
        <f t="array" aca="1" ref="GW163" ca="1">_xll.BDP(C163,"BOARD_MEETING_ATTENDANCE_PCT")</f>
        <v>#NAME?</v>
      </c>
      <c r="GX163" s="15" t="e" cm="1">
        <f t="array" aca="1" ref="GX163" ca="1">_xll.BDP(C163,"BOARD_MEETINGS_PER_YR")</f>
        <v>#NAME?</v>
      </c>
      <c r="GY163" s="15" t="e" cm="1">
        <f t="array" aca="1" ref="GY163" ca="1">_xll.BDP(C163,"NUMBER_OF_WOMEN_ON_BOARD")</f>
        <v>#NAME?</v>
      </c>
      <c r="GZ163" s="15" t="e" cm="1">
        <f t="array" aca="1" ref="GZ163" ca="1">_xll.BDP(C163,"BOARD_AVERAGE_TENURE")</f>
        <v>#NAME?</v>
      </c>
      <c r="HA163" s="15" t="e" cm="1">
        <f t="array" aca="1" ref="HA163" ca="1">_xll.BDP(C163,"BOARD_AVERAGE_AGE")</f>
        <v>#NAME?</v>
      </c>
      <c r="HC163" s="15" t="e" cm="1">
        <f t="array" aca="1" ref="HC163" ca="1">_xll.BDP(C163,"TOT_COMP_AW_TO_CEO_&amp;_EQUIV")</f>
        <v>#NAME?</v>
      </c>
      <c r="HD163" s="15" t="e" cm="1">
        <f t="array" aca="1" ref="HD163" ca="1">_xll.BDP(C163,"TOT_COMPENSATION_AW_TO_EXECS")</f>
        <v>#NAME?</v>
      </c>
      <c r="HE163" s="15" t="e" cm="1">
        <f t="array" aca="1" ref="HE163" ca="1">_xll.BDP(C163,"CF_STOCK_BASED_COMPENSATION")</f>
        <v>#NAME?</v>
      </c>
      <c r="HF163" s="15" t="e" cm="1">
        <f t="array" aca="1" ref="HF163" ca="1">_xll.BDP(C163,"AVERAGE_BOD_TOTAL_COMPENSATION")</f>
        <v>#NAME?</v>
      </c>
      <c r="HH163" s="15" t="e" cm="1">
        <f t="array" aca="1" ref="HH163" ca="1">_xll.BDP(C163,"ISS_QUALITYSCORE")</f>
        <v>#NAME?</v>
      </c>
      <c r="HK163" s="15" t="e" cm="1">
        <f t="array" aca="1" ref="HK163" ca="1">_xll.BDP(C163,"EQY_SH_OUT")</f>
        <v>#NAME?</v>
      </c>
      <c r="HL163" s="15" t="e">
        <f t="shared" ca="1" si="400"/>
        <v>#NAME?</v>
      </c>
      <c r="HN163" s="15">
        <v>8.5</v>
      </c>
      <c r="HO163" s="15">
        <v>2</v>
      </c>
      <c r="HP163" s="39" t="e">
        <f t="shared" ca="1" si="401"/>
        <v>#NAME?</v>
      </c>
      <c r="HQ163" s="15" t="e">
        <f t="shared" ca="1" si="402"/>
        <v>#NAME?</v>
      </c>
      <c r="HS163" s="15" t="e">
        <f t="shared" ca="1" si="426"/>
        <v>#NAME?</v>
      </c>
      <c r="HU163" s="15" t="e">
        <f t="shared" ca="1" si="403"/>
        <v>#NAME?</v>
      </c>
      <c r="HW163" s="15" t="e">
        <f t="shared" ca="1" si="427"/>
        <v>#NAME?</v>
      </c>
      <c r="HY163" s="39" t="e">
        <f t="shared" ca="1" si="404"/>
        <v>#NAME?</v>
      </c>
      <c r="IA163" s="15" t="e">
        <f t="shared" ca="1" si="428"/>
        <v>#NAME?</v>
      </c>
      <c r="IB163" s="15" t="e">
        <f t="shared" ca="1" si="405"/>
        <v>#NAME?</v>
      </c>
      <c r="IC163" s="15" t="e">
        <f t="shared" ca="1" si="406"/>
        <v>#NAME?</v>
      </c>
      <c r="ID163" s="15" t="e">
        <f t="shared" ca="1" si="407"/>
        <v>#NAME?</v>
      </c>
      <c r="IE163" s="39" t="e">
        <f t="shared" ca="1" si="408"/>
        <v>#NAME?</v>
      </c>
      <c r="IF163" s="39" t="e">
        <f t="shared" si="409"/>
        <v>#VALUE!</v>
      </c>
      <c r="IG163" s="39" t="e">
        <f t="shared" ca="1" si="410"/>
        <v>#NAME?</v>
      </c>
      <c r="II163" s="15">
        <f t="shared" si="440"/>
        <v>144</v>
      </c>
    </row>
    <row r="164" spans="1:243">
      <c r="A164" s="15">
        <f t="shared" si="441"/>
        <v>144</v>
      </c>
      <c r="B164" s="15" t="s">
        <v>292</v>
      </c>
      <c r="C164" s="15" t="s">
        <v>627</v>
      </c>
      <c r="D164" s="15" t="s">
        <v>291</v>
      </c>
      <c r="E164" s="15" t="str">
        <f t="shared" si="374"/>
        <v>M1RO34</v>
      </c>
      <c r="F164" s="15">
        <f t="shared" si="375"/>
        <v>144</v>
      </c>
      <c r="G164" s="15" t="str">
        <f t="shared" si="376"/>
        <v>Marathon Oil Corp</v>
      </c>
      <c r="H164" s="24">
        <v>6.4310000000000007E-4</v>
      </c>
      <c r="I164" s="15" t="e" cm="1">
        <f t="array" aca="1" ref="I164" ca="1">_xll.BDP(C164,"GICS_SECTOR_NAME")</f>
        <v>#NAME?</v>
      </c>
      <c r="J164" s="15" t="e">
        <f t="shared" ca="1" si="377"/>
        <v>#NAME?</v>
      </c>
      <c r="K164" s="46" t="e" cm="1">
        <f t="array" aca="1" ref="K164" ca="1">_xll.BDP(C164,"BEST_PE_RATIO")</f>
        <v>#NAME?</v>
      </c>
      <c r="L164" s="46" t="e" cm="1">
        <f t="array" aca="1" ref="L164" ca="1">_xll.BDP(C164,"px_last")</f>
        <v>#NAME?</v>
      </c>
      <c r="M164" s="15" t="e" cm="1">
        <f t="array" aca="1" ref="M164" ca="1">_xll.BDP(C164,"COUNTRY_FULL_NAME")</f>
        <v>#NAME?</v>
      </c>
      <c r="N164" s="15" t="e" cm="1">
        <f t="array" aca="1" ref="N164" ca="1">_xll.BDP(C164,"px_last")</f>
        <v>#NAME?</v>
      </c>
      <c r="O164" s="15" t="e" cm="1">
        <f t="array" aca="1" ref="O164" ca="1">_xll.BDP(C164,"CRNCY")</f>
        <v>#NAME?</v>
      </c>
      <c r="Q164" s="15" t="e" cm="1">
        <f t="array" aca="1" ref="Q164" ca="1">_xll.BDP(C164,"GICS_SECTOR_NAME")</f>
        <v>#NAME?</v>
      </c>
      <c r="R164" s="15" t="e" cm="1">
        <f t="array" aca="1" ref="R164" ca="1">_xll.BDP(C164,"GICS_INDUSTRY_NAME")</f>
        <v>#NAME?</v>
      </c>
      <c r="S164" s="15" t="e" cm="1">
        <f t="array" aca="1" ref="S164" ca="1">_xll.BDP(C164,"GICS_INDUSTRY_GROUP_NAME")</f>
        <v>#NAME?</v>
      </c>
      <c r="T164" s="15" t="e" cm="1">
        <f t="array" aca="1" ref="T164" ca="1">_xll.BDP(C164,"GICS_SUB_INDUSTRY_NAME")</f>
        <v>#NAME?</v>
      </c>
      <c r="U164" s="15" t="s">
        <v>1521</v>
      </c>
      <c r="V164" s="15">
        <f>_xll.BDH(C164,"SALES_REV_TURN","FY 2009","FY 2009","Currency=USD","Period=FY","BEST_FPERIOD_OVERRIDE=FY","FILING_STATUS=MR","SCALING_FORMAT=MLN","FA_ADJUSTED=Adjusted","Sort=A","Dates=H","DateFormat=P","Fill=—","Direction=H","UseDPDF=Y")</f>
        <v>8614</v>
      </c>
      <c r="W164" s="15">
        <f>_xll.BDH(C164,"SALES_REV_TURN","FY 2019","FY 2019","Currency=USD","Period=FY","BEST_FPERIOD_OVERRIDE=FY","FILING_STATUS=MR","SCALING_FORMAT=MLN","FA_ADJUSTED=Adjusted","Sort=A","Dates=H","DateFormat=P","Fill=—","Direction=H","UseDPDF=Y")</f>
        <v>5125</v>
      </c>
      <c r="X164" s="15">
        <f>_xll.BDH(C164,"SALES_REV_TURN","FY 2020","FY 2020","Currency=USD","Period=FY","BEST_FPERIOD_OVERRIDE=FY","FILING_STATUS=MR","SCALING_FORMAT=MLN","FA_ADJUSTED=Adjusted","Sort=A","Dates=H","DateFormat=P","Fill=—","Direction=H","UseDPDF=Y")</f>
        <v>3122</v>
      </c>
      <c r="Y164" s="15">
        <f>_xll.BDH(C164,"SALES_REV_TURN","FY 2021","FY 2021","Currency=USD","Period=FY","BEST_FPERIOD_OVERRIDE=FY","FILING_STATUS=MR","SCALING_FORMAT=MLN","FA_ADJUSTED=Adjusted","Sort=A","Dates=H","DateFormat=P","Fill=—","Direction=H","UseDPDF=Y")</f>
        <v>5616</v>
      </c>
      <c r="Z164" s="15">
        <f>_xll.BDH(C164,"SALES_REV_TURN","FY 2022","FY 2022","Currency=USD","Period=FY","BEST_FPERIOD_OVERRIDE=FY","FILING_STATUS=MR","SCALING_FORMAT=MLN","FA_ADJUSTED=Adjusted","Sort=A","Dates=H","DateFormat=P","Fill=—","Direction=H","UseDPDF=Y")</f>
        <v>7575</v>
      </c>
      <c r="AA164" s="15" t="e">
        <f ca="1">+_xll.BDP($C164,AA$15,"BEST_FPERIOD_OVERRIDE="&amp;AA$16)</f>
        <v>#NAME?</v>
      </c>
      <c r="AB164" s="15" t="e">
        <f ca="1">+_xll.BDP($C164,AB$15,"BEST_FPERIOD_OVERRIDE="&amp;AB$16)</f>
        <v>#NAME?</v>
      </c>
      <c r="AC164" s="15" t="e">
        <f ca="1">+_xll.BDP($C164,AC$15,"BEST_FPERIOD_OVERRIDE="&amp;AC$16)</f>
        <v>#NAME?</v>
      </c>
      <c r="AD164" s="15" t="e">
        <f ca="1">+_xll.BDP($C164,AD$15,"BEST_FPERIOD_OVERRIDE="&amp;AD$16)</f>
        <v>#NAME?</v>
      </c>
      <c r="AF164" s="25">
        <f t="shared" si="411"/>
        <v>-0.39082926829268294</v>
      </c>
      <c r="AG164" s="25">
        <f t="shared" si="412"/>
        <v>0.7988468930172965</v>
      </c>
      <c r="AH164" s="25">
        <f t="shared" si="413"/>
        <v>0.34882478632478642</v>
      </c>
      <c r="AI164" s="25" t="e">
        <f t="shared" ca="1" si="414"/>
        <v>#NAME?</v>
      </c>
      <c r="AJ164" s="25" t="e">
        <f t="shared" ca="1" si="415"/>
        <v>#NAME?</v>
      </c>
      <c r="AK164" s="25" t="e">
        <f t="shared" ca="1" si="416"/>
        <v>#NAME?</v>
      </c>
      <c r="AL164" s="25" t="e">
        <f t="shared" ca="1" si="429"/>
        <v>#NAME?</v>
      </c>
      <c r="AM164" s="25" t="e">
        <f t="shared" ca="1" si="417"/>
        <v>#NAME?</v>
      </c>
      <c r="AN164" s="25">
        <f t="shared" si="418"/>
        <v>-5.060071517878717E-2</v>
      </c>
      <c r="AP164" s="15">
        <f>_xll.BDH(C164,"EBITDA","FY 2009","FY 2009","Currency=USD","Period=FY","BEST_FPERIOD_OVERRIDE=FY","FILING_STATUS=MR","SCALING_FORMAT=MLN","FA_ADJUSTED=Adjusted","Sort=A","Dates=H","DateFormat=P","Fill=—","Direction=H","UseDPDF=Y")</f>
        <v>4367</v>
      </c>
      <c r="AQ164" s="15">
        <f>_xll.BDH(C164,"EBITDA","FY 2019","FY 2019","Currency=USD","Period=FY","BEST_FPERIOD_OVERRIDE=FY","FILING_STATUS=MR","SCALING_FORMAT=MLN","FA_ADJUSTED=Adjusted","Sort=A","Dates=H","DateFormat=P","Fill=—","Direction=H","UseDPDF=Y")</f>
        <v>3044</v>
      </c>
      <c r="AR164" s="15">
        <f>_xll.BDH(C164,"EBITDA","FY 2020","FY 2020","Currency=USD","Period=FY","BEST_FPERIOD_OVERRIDE=FY","FILING_STATUS=MR","SCALING_FORMAT=MLN","FA_ADJUSTED=Adjusted","Sort=A","Dates=H","DateFormat=P","Fill=—","Direction=H","UseDPDF=Y")</f>
        <v>1774</v>
      </c>
      <c r="AS164" s="15">
        <f>_xll.BDH(C164,"EBITDA","FY 2021","FY 2021","Currency=USD","Period=FY","BEST_FPERIOD_OVERRIDE=FY","FILING_STATUS=MR","SCALING_FORMAT=MLN","FA_ADJUSTED=Adjusted","Sort=A","Dates=H","DateFormat=P","Fill=—","Direction=H","UseDPDF=Y")</f>
        <v>3392</v>
      </c>
      <c r="AT164" s="15">
        <f>_xll.BDH(C164,"EBITDA","FY 2022","FY 2022","Currency=USD","Period=FY","BEST_FPERIOD_OVERRIDE=FY","FILING_STATUS=MR","SCALING_FORMAT=MLN","FA_ADJUSTED=Adjusted","Sort=A","Dates=H","DateFormat=P","Fill=—","Direction=H","UseDPDF=Y")</f>
        <v>5350</v>
      </c>
      <c r="AU164" s="15" t="e">
        <f ca="1">+_xll.BDP($C164,AU$15,"BEST_FPERIOD_OVERRIDE="&amp;AU$16)</f>
        <v>#NAME?</v>
      </c>
      <c r="AV164" s="15" t="e">
        <f ca="1">+_xll.BDP($C164,AV$15,"BEST_FPERIOD_OVERRIDE="&amp;AV$16)</f>
        <v>#NAME?</v>
      </c>
      <c r="AW164" s="15" t="e">
        <f ca="1">+_xll.BDP($C164,AW$15,"BEST_FPERIOD_OVERRIDE="&amp;AW$16)</f>
        <v>#NAME?</v>
      </c>
      <c r="AX164" s="15" t="e">
        <f ca="1">+_xll.BDP($C164,AX$15,"BEST_FPERIOD_OVERRIDE="&amp;AX$16)</f>
        <v>#NAME?</v>
      </c>
      <c r="AZ164" s="25">
        <f t="shared" si="378"/>
        <v>-0.41721419185282527</v>
      </c>
      <c r="BA164" s="25">
        <f t="shared" si="379"/>
        <v>0.91206313416009022</v>
      </c>
      <c r="BB164" s="25">
        <f t="shared" si="380"/>
        <v>0.57724056603773577</v>
      </c>
      <c r="BC164" s="25" t="e">
        <f t="shared" ca="1" si="381"/>
        <v>#NAME?</v>
      </c>
      <c r="BD164" s="25" t="e">
        <f t="shared" ca="1" si="382"/>
        <v>#NAME?</v>
      </c>
      <c r="BE164" s="25" t="e">
        <f t="shared" ca="1" si="383"/>
        <v>#NAME?</v>
      </c>
      <c r="BF164" s="25" t="e">
        <f t="shared" ca="1" si="430"/>
        <v>#NAME?</v>
      </c>
      <c r="BG164" s="25" t="e">
        <f t="shared" ca="1" si="384"/>
        <v>#NAME?</v>
      </c>
      <c r="BH164" s="25">
        <f t="shared" si="385"/>
        <v>-3.5446890094959715E-2</v>
      </c>
      <c r="BJ164" s="25">
        <f t="shared" si="419"/>
        <v>0.59395121951219509</v>
      </c>
      <c r="BK164" s="25">
        <f t="shared" si="420"/>
        <v>0.56822549647661758</v>
      </c>
      <c r="BL164" s="25">
        <f t="shared" si="421"/>
        <v>0.60398860398860399</v>
      </c>
      <c r="BM164" s="25">
        <f t="shared" si="422"/>
        <v>0.70627062706270627</v>
      </c>
      <c r="BN164" s="25" t="e">
        <f t="shared" ca="1" si="423"/>
        <v>#NAME?</v>
      </c>
      <c r="BO164" s="25" t="e">
        <f t="shared" ca="1" si="424"/>
        <v>#NAME?</v>
      </c>
      <c r="BP164" s="25" t="e">
        <f t="shared" ca="1" si="424"/>
        <v>#NAME?</v>
      </c>
      <c r="BQ164" s="25" t="e">
        <f t="shared" ca="1" si="425"/>
        <v>#NAME?</v>
      </c>
      <c r="BR164" s="15">
        <f>_xll.BDH(C164,"EARN_FOR_COMMON","FY 2009","FY 2009","Currency=USD","Period=FY","BEST_FPERIOD_OVERRIDE=FY","FILING_STATUS=MR","SCALING_FORMAT=MLN","FA_ADJUSTED=Adjusted","Sort=A","Dates=H","DateFormat=P","Fill=—","Direction=H","UseDPDF=Y")</f>
        <v>578.54999999999995</v>
      </c>
      <c r="BS164" s="15">
        <f>_xll.BDH(C164,"EARN_FOR_COMMON","FY 2019","FY 2019","Currency=USD","Period=FY","BEST_FPERIOD_OVERRIDE=FY","FILING_STATUS=MR","SCALING_FORMAT=MLN","FA_ADJUSTED=Adjusted","Sort=A","Dates=H","DateFormat=P","Fill=—","Direction=H","UseDPDF=Y")</f>
        <v>613.37</v>
      </c>
      <c r="BT164" s="15">
        <f>_xll.BDH(C164,"EARN_FOR_COMMON","FY 2020","FY 2020","Currency=USD","Period=FY","BEST_FPERIOD_OVERRIDE=FY","FILING_STATUS=MR","SCALING_FORMAT=MLN","FA_ADJUSTED=Adjusted","Sort=A","Dates=H","DateFormat=P","Fill=—","Direction=H","UseDPDF=Y")</f>
        <v>-824</v>
      </c>
      <c r="BU164" s="15">
        <f>_xll.BDH(C164,"EARN_FOR_COMMON","FY 2021","FY 2021","Currency=USD","Period=FY","BEST_FPERIOD_OVERRIDE=FY","FILING_STATUS=MR","SCALING_FORMAT=MLN","FA_ADJUSTED=Adjusted","Sort=A","Dates=H","DateFormat=P","Fill=—","Direction=H","UseDPDF=Y")</f>
        <v>1241</v>
      </c>
      <c r="BV164" s="15">
        <f>_xll.BDH(C164,"EARN_FOR_COMMON","FY 2022","FY 2022","Currency=USD","Period=FY","BEST_FPERIOD_OVERRIDE=FY","FILING_STATUS=MR","SCALING_FORMAT=MLN","FA_ADJUSTED=Adjusted","Sort=A","Dates=H","DateFormat=P","Fill=—","Direction=H","UseDPDF=Y")</f>
        <v>3763</v>
      </c>
      <c r="BW164" s="15" t="e">
        <f ca="1">+_xll.BDP($C164,BW$15,"BEST_FPERIOD_OVERRIDE="&amp;BW$16)</f>
        <v>#NAME?</v>
      </c>
      <c r="BX164" s="15" t="e">
        <f ca="1">+_xll.BDP($C164,BX$15,"BEST_FPERIOD_OVERRIDE="&amp;BX$16)</f>
        <v>#NAME?</v>
      </c>
      <c r="BY164" s="15" t="e">
        <f ca="1">+_xll.BDP($C164,BY$15,"BEST_FPERIOD_OVERRIDE="&amp;BY$16)</f>
        <v>#NAME?</v>
      </c>
      <c r="BZ164" s="15" t="e">
        <f ca="1">+_xll.BDP($C164,BZ$15,"BEST_FPERIOD_OVERRIDE="&amp;BZ$16)</f>
        <v>#NAME?</v>
      </c>
      <c r="CB164" s="25">
        <f t="shared" si="386"/>
        <v>-2.3433979490356558</v>
      </c>
      <c r="CC164" s="25">
        <f t="shared" si="387"/>
        <v>-2.5060679611650487</v>
      </c>
      <c r="CD164" s="25">
        <f t="shared" si="388"/>
        <v>2.0322320709105561</v>
      </c>
      <c r="CE164" s="25" t="e">
        <f t="shared" ca="1" si="389"/>
        <v>#NAME?</v>
      </c>
      <c r="CF164" s="25" t="e">
        <f t="shared" ca="1" si="390"/>
        <v>#NAME?</v>
      </c>
      <c r="CG164" s="25" t="e">
        <f t="shared" ca="1" si="391"/>
        <v>#NAME?</v>
      </c>
      <c r="CH164" s="25" t="e">
        <f t="shared" ca="1" si="431"/>
        <v>#NAME?</v>
      </c>
      <c r="CI164" s="25" t="e">
        <f t="shared" ca="1" si="392"/>
        <v>#NAME?</v>
      </c>
      <c r="CJ164" s="25">
        <f t="shared" si="393"/>
        <v>5.8614483993870703E-3</v>
      </c>
      <c r="CM164" s="25">
        <f t="shared" si="432"/>
        <v>0.11968195121951219</v>
      </c>
      <c r="CN164" s="25">
        <f t="shared" si="433"/>
        <v>-0.26393337604099937</v>
      </c>
      <c r="CO164" s="25">
        <f t="shared" si="434"/>
        <v>0.22097578347578348</v>
      </c>
      <c r="CP164" s="25">
        <f t="shared" si="435"/>
        <v>0.49676567656765674</v>
      </c>
      <c r="CQ164" s="25" t="e">
        <f t="shared" ca="1" si="436"/>
        <v>#NAME?</v>
      </c>
      <c r="CR164" s="25" t="e">
        <f t="shared" ca="1" si="437"/>
        <v>#NAME?</v>
      </c>
      <c r="CS164" s="25" t="e">
        <f t="shared" ca="1" si="438"/>
        <v>#NAME?</v>
      </c>
      <c r="CT164" s="15" t="e">
        <f t="shared" ca="1" si="439"/>
        <v>#NAME?</v>
      </c>
      <c r="CU164" s="25">
        <f>_xll.BDH($C164,"RETURN_ON_INV_CAPITAL","FY 2019","FY 2019","Currency=USD","Period=FY","BEST_FPERIOD_OVERRIDE=FY","FILING_STATUS=MR","FA_ADJUSTED=GAAP","Sort=A","Dates=H","DateFormat=P","Fill=—","Direction=H","UseDPDF=Y")/100</f>
        <v>3.4339000000000001E-2</v>
      </c>
      <c r="CV164" s="25">
        <f>_xll.BDH($C164,"RETURN_ON_INV_CAPITAL","FY 2020","FY 2020","Currency=USD","Period=FY","BEST_FPERIOD_OVERRIDE=FY","FILING_STATUS=MR","FA_ADJUSTED=GAAP","Sort=A","Dates=H","DateFormat=P","Fill=—","Direction=H","UseDPDF=Y")/100</f>
        <v>-6.2003000000000003E-2</v>
      </c>
      <c r="CW164" s="25">
        <f>_xll.BDH($C164,"RETURN_ON_INV_CAPITAL","FY 2021","FY 2021","Currency=USD","Period=FY","BEST_FPERIOD_OVERRIDE=FY","FILING_STATUS=MR","FA_ADJUSTED=GAAP","Sort=A","Dates=H","DateFormat=P","Fill=—","Direction=H","UseDPDF=Y")/100</f>
        <v>6.3658000000000006E-2</v>
      </c>
      <c r="CX164" s="25">
        <f>_xll.BDH(C164,"RETURN_COM_EQY","FY 2022","FY 2022","Currency=USD","Period=FY","BEST_FPERIOD_OVERRIDE=FY","FILING_STATUS=MR","FA_ADJUSTED=GAAP","Sort=A","Dates=H","DateFormat=P","Fill=—","Direction=H","UseDPDF=Y")/100</f>
        <v>0.327129</v>
      </c>
      <c r="CZ164" s="15">
        <f>_xll.BDH($C164,"RETURN_COM_EQY","FY 2019","FY 2019","Currency=USD","Period=FY","BEST_FPERIOD_OVERRIDE=FY","FILING_STATUS=MR","FA_ADJUSTED=GAAP","Sort=A","Dates=H","DateFormat=P","Fill=—","Direction=H","UseDPDF=Y")/100</f>
        <v>3.9537000000000003E-2</v>
      </c>
      <c r="DA164" s="15">
        <f>_xll.BDH($C164,"RETURN_COM_EQY","FY 2020","FY 2020","Currency=USD","Period=FY","BEST_FPERIOD_OVERRIDE=FY","FILING_STATUS=MR","FA_ADJUSTED=GAAP","Sort=A","Dates=H","DateFormat=P","Fill=—","Direction=H","UseDPDF=Y")/100</f>
        <v>-0.12776300000000002</v>
      </c>
      <c r="DB164" s="15">
        <f>_xll.BDH($C164,"RETURN_COM_EQY","FY 2021","FY 2021","Currency=USD","Period=FY","BEST_FPERIOD_OVERRIDE=FY","FILING_STATUS=MR","FA_ADJUSTED=GAAP","Sort=A","Dates=H","DateFormat=P","Fill=—","Direction=H","UseDPDF=Y")/100</f>
        <v>8.9048000000000002E-2</v>
      </c>
      <c r="DC164" s="25">
        <f>_xll.BDH(C164,"RETURN_COM_EQY","FY 2022","FY 2022","Currency=USD","Period=FY","BEST_FPERIOD_OVERRIDE=FY","FILING_STATUS=MR","FA_ADJUSTED=GAAP","Sort=A","Dates=H","DateFormat=P","Fill=—","Direction=H","UseDPDF=Y")</f>
        <v>32.712899999999998</v>
      </c>
      <c r="DD164" s="15" t="e">
        <f ca="1">(_xll.BDP(C164,"BEST_ROE","best_fperiod_override=23Y"))/100</f>
        <v>#NAME?</v>
      </c>
      <c r="DF164" s="25" t="e">
        <f ca="1">(_xll.BDP($C164,"BEST_DIV_YLD","best_fperiod_override=19Y"))/100</f>
        <v>#NAME?</v>
      </c>
      <c r="DG164" s="25" t="e">
        <f ca="1">(_xll.BDP($C164,"BEST_DIV_YLD","best_fperiod_override=20Y"))/100</f>
        <v>#NAME?</v>
      </c>
      <c r="DH164" s="25" t="e">
        <f ca="1">(_xll.BDP($C164,"BEST_DIV_YLD","best_fperiod_override=21Y"))/100</f>
        <v>#NAME?</v>
      </c>
      <c r="DI164" s="25" t="e">
        <f ca="1">(_xll.BDP($C164,"BEST_DIV_YLD","best_fperiod_override=22Y"))/100</f>
        <v>#NAME?</v>
      </c>
      <c r="DJ164" s="25" t="e">
        <f ca="1">(_xll.BDP($C164,"BEST_DIV_YLD","best_fperiod_override=23Y"))/100</f>
        <v>#NAME?</v>
      </c>
      <c r="DL164" s="48" t="e" cm="1">
        <f t="array" aca="1" ref="DL164" ca="1">_xll.BDP($C164,$DL$12)/1000</f>
        <v>#NAME?</v>
      </c>
      <c r="DM164" s="48" t="e" cm="1">
        <f t="array" aca="1" ref="DM164" ca="1">_xll.BDP($C164,$DL$13)*1000</f>
        <v>#NAME?</v>
      </c>
      <c r="DN164" s="48" t="e">
        <f t="shared" ca="1" si="394"/>
        <v>#NAME?</v>
      </c>
      <c r="DO164" s="48" t="e" cm="1">
        <f t="array" aca="1" ref="DO164" ca="1">_xll.BDP($C164,$DL$15)*1000</f>
        <v>#NAME?</v>
      </c>
      <c r="DQ164" s="15" t="e" cm="1">
        <f t="array" aca="1" ref="DQ164" ca="1">_xll.BDP(C164,"WACC")</f>
        <v>#NAME?</v>
      </c>
      <c r="DR164" s="15" t="e" cm="1">
        <f t="array" aca="1" ref="DR164" ca="1">_xll.BDP(C164,"WACC_COST_EQUITY")</f>
        <v>#NAME?</v>
      </c>
      <c r="DS164" s="15" t="e" cm="1">
        <f t="array" aca="1" ref="DS164" ca="1">_xll.BDP(C164,"WACC_COST_EQUITY")</f>
        <v>#NAME?</v>
      </c>
      <c r="DU164" s="15" t="e" cm="1">
        <f t="array" aca="1" ref="DU164" ca="1">_xll.BDP(C164,"BEST_PE_RATIO")</f>
        <v>#NAME?</v>
      </c>
      <c r="DV164" s="15" t="e" cm="1">
        <f t="array" aca="1" ref="DV164" ca="1">_xll.BDP(C164,"FIVE_YR_AVG_PRICE_EARNINGS")</f>
        <v>#NAME?</v>
      </c>
      <c r="DW164" s="15" t="e" cm="1">
        <f t="array" aca="1" ref="DW164" ca="1">_xll.BDP(C164,"10_YEAR_MOVING_AVERAGE_PE")</f>
        <v>#NAME?</v>
      </c>
      <c r="DY164" s="15" t="e" cm="1">
        <f t="array" aca="1" ref="DY164" ca="1">_xll.BDP(C164,"BEST_CUR_EV_TO_EBITDA")</f>
        <v>#NAME?</v>
      </c>
      <c r="DZ164" s="15" t="e" cm="1">
        <f t="array" aca="1" ref="DZ164" ca="1">_xll.BDP(C164,"FIVE_YEAR_AVG_EV_TO_T12_EBITDA")</f>
        <v>#NAME?</v>
      </c>
      <c r="EB164" s="15" t="e" cm="1">
        <f t="array" aca="1" ref="EB164" ca="1">_xll.BDP(C164,"BEST_PX_BPS_RATIO")</f>
        <v>#NAME?</v>
      </c>
      <c r="EC164" s="15" t="e" cm="1">
        <f t="array" aca="1" ref="EC164" ca="1">_xll.BDP(C164,"FIVE_YEAR_AVG_PRICE_BOOK")</f>
        <v>#NAME?</v>
      </c>
      <c r="ED164" s="15" t="e" cm="1">
        <f t="array" aca="1" ref="ED164" ca="1">_xll.BDP(C164,"EV_TO_T12M_SALES")</f>
        <v>#NAME?</v>
      </c>
      <c r="EE164" s="15" t="e" cm="1">
        <f t="array" aca="1" ref="EE164" ca="1">_xll.BDP(C164,"AVERAGE_EV_TO_T12M_SALES")</f>
        <v>#NAME?</v>
      </c>
      <c r="EF164" s="15" t="e">
        <f ca="1">_xll.BDP(C164,"BEST_CURRENT_EV_BEST_SALES","best_fperiod_override=23Y")</f>
        <v>#NAME?</v>
      </c>
      <c r="EH164" s="15" t="e" cm="1">
        <f t="array" aca="1" ref="EH164" ca="1">_xll.BDP(C164,"CF_FREE_CASH_FLOW")</f>
        <v>#NAME?</v>
      </c>
      <c r="EI164" s="15" t="e" cm="1">
        <f t="array" aca="1" ref="EI164" ca="1">_xll.BDP(C164,"FREE_CASH_FLOW_YIELD")/100</f>
        <v>#NAME?</v>
      </c>
      <c r="EJ164" s="15" t="e" cm="1">
        <f t="array" aca="1" ref="EJ164" ca="1">_xll.BDP(C164,"TRAIL_12M_FREE_CASH_FLOW_PER_SH")</f>
        <v>#NAME?</v>
      </c>
      <c r="EL164" s="15" t="e" cm="1">
        <f t="array" aca="1" ref="EL164" ca="1">_xll.BDP(C164,"CF_CASH_FROM_OPER")</f>
        <v>#NAME?</v>
      </c>
      <c r="EM164" s="15" t="e" cm="1">
        <f t="array" aca="1" ref="EM164" ca="1">_xll.BDP(C164,"CF_CASH_FROM_INV_ACT")</f>
        <v>#NAME?</v>
      </c>
      <c r="EN164" s="15" t="e" cm="1">
        <f t="array" aca="1" ref="EN164" ca="1">_xll.BDP(C164,"CF_CASH_FROM_FNC_ACT")</f>
        <v>#NAME?</v>
      </c>
      <c r="EP164" s="15" t="e" cm="1">
        <f t="array" aca="1" ref="EP164" ca="1">_xll.BDP(C164,"TOT_ANALYST_REC")</f>
        <v>#NAME?</v>
      </c>
      <c r="EQ164" s="15" t="e" cm="1">
        <f t="array" aca="1" ref="EQ164" ca="1">_xll.BDP(C164,"TOT_BUY_REC")</f>
        <v>#NAME?</v>
      </c>
      <c r="ER164" s="15" t="e" cm="1">
        <f t="array" aca="1" ref="ER164" ca="1">_xll.BDP(C164,"TOT_HOLD_REC")</f>
        <v>#NAME?</v>
      </c>
      <c r="ES164" s="15" t="e" cm="1">
        <f t="array" aca="1" ref="ES164" ca="1">_xll.BDP(C164,"TOT_SELL_REC")</f>
        <v>#NAME?</v>
      </c>
      <c r="ET164" s="15" t="e" cm="1">
        <f t="array" aca="1" ref="ET164" ca="1">_xll.BDP(C164,"EQY_REC_CONS")</f>
        <v>#NAME?</v>
      </c>
      <c r="EV164" s="15" t="e" cm="1">
        <f t="array" aca="1" ref="EV164" ca="1">_xll.BDP(C164,"BEST_TARGET_HI")</f>
        <v>#NAME?</v>
      </c>
      <c r="EW164" s="15" t="e" cm="1">
        <f t="array" aca="1" ref="EW164" ca="1">_xll.BDP(C164,"BEST_TARGET_LO")</f>
        <v>#NAME?</v>
      </c>
      <c r="EX164" s="15" t="e" cm="1">
        <f t="array" aca="1" ref="EX164" ca="1">_xll.BDP(C164,"BEST_TARGET_MEDIAN")</f>
        <v>#NAME?</v>
      </c>
      <c r="EZ164" s="15" t="e" cm="1">
        <f t="array" aca="1" ref="EZ164" ca="1">_xll.BDP(C164,"BEST_TARGET_1WK_CHG")</f>
        <v>#NAME?</v>
      </c>
      <c r="FA164" s="15" t="e" cm="1">
        <f t="array" aca="1" ref="FA164" ca="1">_xll.BDP(C164,"BEST_TARGET_4WK_CHG")</f>
        <v>#NAME?</v>
      </c>
      <c r="FB164" s="15" t="e" cm="1">
        <f t="array" aca="1" ref="FB164" ca="1">_xll.BDP(C164,"BEST_TARGET_3MO_CHG")</f>
        <v>#NAME?</v>
      </c>
      <c r="FC164" s="15" t="e" cm="1">
        <f t="array" aca="1" ref="FC164" ca="1">_xll.BDP(C164,"BEST_TARGET_6MO_CHG")</f>
        <v>#NAME?</v>
      </c>
      <c r="FE164" s="15" t="e" cm="1">
        <f t="array" aca="1" ref="FE164" ca="1">_xll.BDP(C164,"ANNOUNCEMENT_DT")</f>
        <v>#NAME?</v>
      </c>
      <c r="FF164" s="15" t="e" cm="1">
        <f t="array" aca="1" ref="FF164" ca="1">_xll.BDP(C164,"EXPECTED_REPORT_DT")</f>
        <v>#NAME?</v>
      </c>
      <c r="FG164" s="15" t="e" cm="1">
        <f t="array" aca="1" ref="FG164" ca="1">_xll.BDP(C164,"EARNINGS_RELATED_IMPLIED_MOVE")</f>
        <v>#NAME?</v>
      </c>
      <c r="FI164" s="15" t="e" cm="1">
        <f t="array" aca="1" ref="FI164" ca="1">_xll.BDP(C164,"SALES_SURPRISE_LAST_QTR")</f>
        <v>#NAME?</v>
      </c>
      <c r="FJ164" s="15" t="e" cm="1">
        <f t="array" aca="1" ref="FJ164" ca="1">_xll.BDP(C164,"EPS_SURPRISE_LAST_QTR")</f>
        <v>#NAME?</v>
      </c>
      <c r="FL164" s="15" t="e">
        <f ca="1">(_xll.BDP(C164,"VOLUME_AVG_5D"))/1000</f>
        <v>#NAME?</v>
      </c>
      <c r="FM164" s="15" t="e">
        <f ca="1">(_xll.BDP(C164,"VOLUME_AVG_3M"))/1000</f>
        <v>#NAME?</v>
      </c>
      <c r="FN164" s="15" t="e">
        <f ca="1">(_xll.BDP(C164,"VOLUME_AVG_6M"))/1000</f>
        <v>#NAME?</v>
      </c>
      <c r="FP164" s="15" t="e" cm="1">
        <f t="array" aca="1" ref="FP164" ca="1">_xll.BDP(C164,"CIE_DES")</f>
        <v>#NAME?</v>
      </c>
      <c r="FQ164" s="15" t="s">
        <v>989</v>
      </c>
      <c r="FS164" s="15" t="e" cm="1">
        <f t="array" aca="1" ref="FS164" ca="1">_xll.BDP(C164,"HIGH_52WEEK")</f>
        <v>#NAME?</v>
      </c>
      <c r="FT164" s="15" t="e" cm="1">
        <f t="array" aca="1" ref="FT164" ca="1">_xll.BDP(C164,"LOW_52WEEK")</f>
        <v>#NAME?</v>
      </c>
      <c r="FV164" s="15" t="e" cm="1">
        <f t="array" aca="1" ref="FV164" ca="1">_xll.BDP(C164,"CHG_PCT_WTD")</f>
        <v>#NAME?</v>
      </c>
      <c r="FW164" s="15" t="e" cm="1">
        <f t="array" aca="1" ref="FW164" ca="1">_xll.BDP(C164,"CHG_PCT_MTD")</f>
        <v>#NAME?</v>
      </c>
      <c r="FX164" s="15" t="e" cm="1">
        <f t="array" aca="1" ref="FX164" ca="1">_xll.BDP(C164,"CHG_PCT_YTD")</f>
        <v>#NAME?</v>
      </c>
      <c r="FY164" s="15" t="e" cm="1">
        <f t="array" aca="1" ref="FY164" ca="1">_xll.BDP(C164,"CHG_PCT_1YR")</f>
        <v>#NAME?</v>
      </c>
      <c r="GA164" s="15" t="e">
        <f ca="1">_xll.BDP($C164,"BEST_NET_DEBT","best_fperiod_override=19Y")</f>
        <v>#NAME?</v>
      </c>
      <c r="GB164" s="15" t="e">
        <f ca="1">_xll.BDP($C164,"BEST_NET_DEBT","best_fperiod_override=20Y")</f>
        <v>#NAME?</v>
      </c>
      <c r="GC164" s="15" t="e">
        <f ca="1">_xll.BDP($C164,"BEST_NET_DEBT","best_fperiod_override=21Y")</f>
        <v>#NAME?</v>
      </c>
      <c r="GD164" s="15" t="e">
        <f ca="1">_xll.BDP($C164,"BEST_NET_DEBT","best_fperiod_override=22Y")</f>
        <v>#NAME?</v>
      </c>
      <c r="GE164" s="15" t="e">
        <f ca="1">_xll.BDP($C164,"BEST_NET_DEBT","best_fperiod_override=23Y")</f>
        <v>#NAME?</v>
      </c>
      <c r="GG164" s="15" t="e">
        <f t="shared" ca="1" si="395"/>
        <v>#NAME?</v>
      </c>
      <c r="GH164" s="15" t="e">
        <f t="shared" ca="1" si="396"/>
        <v>#NAME?</v>
      </c>
      <c r="GI164" s="15" t="e">
        <f t="shared" ca="1" si="397"/>
        <v>#NAME?</v>
      </c>
      <c r="GJ164" s="15" t="e">
        <f t="shared" ca="1" si="398"/>
        <v>#NAME?</v>
      </c>
      <c r="GK164" s="15" t="e">
        <f t="shared" ca="1" si="399"/>
        <v>#NAME?</v>
      </c>
      <c r="GM164" s="15" t="e" cm="1">
        <f t="array" aca="1" ref="GM164" ca="1">_xll.BDP(C164,"NET_DEBT_TO_EBITDA")</f>
        <v>#NAME?</v>
      </c>
      <c r="GN164" s="15" t="e" cm="1">
        <f t="array" aca="1" ref="GN164" ca="1">_xll.BDP(C164,"EBIT_TO_INT_EXP")</f>
        <v>#NAME?</v>
      </c>
      <c r="GO164" s="15" t="e" cm="1">
        <f t="array" aca="1" ref="GO164" ca="1">_xll.BDP(C164,"TOT_DEBT_TO_TOT_EQY")</f>
        <v>#NAME?</v>
      </c>
      <c r="GP164" s="15" t="e" cm="1">
        <f t="array" aca="1" ref="GP164" ca="1">_xll.BDP(C164,"TOT_DEBT_TO_TOT_ASSET")</f>
        <v>#NAME?</v>
      </c>
      <c r="GQ164" s="15" t="e" cm="1">
        <f t="array" aca="1" ref="GQ164" ca="1">_xll.BDP(C164,"ALTMAN_Z_SCORE")</f>
        <v>#NAME?</v>
      </c>
      <c r="GR164" s="15" t="e" cm="1">
        <f t="array" aca="1" ref="GR164" ca="1">_xll.BDP(C164,"CASH_%_CURRENT_MARKET_CAP")</f>
        <v>#NAME?</v>
      </c>
      <c r="GS164" s="15" t="e" cm="1">
        <f t="array" aca="1" ref="GS164" ca="1">_xll.BDP(C164,"CASH_TO_TOT_ASSET")</f>
        <v>#NAME?</v>
      </c>
      <c r="GU164" s="15" t="e" cm="1">
        <f t="array" aca="1" ref="GU164" ca="1">_xll.BDP(C164,"BOARD_SIZE")</f>
        <v>#NAME?</v>
      </c>
      <c r="GV164" s="15" t="e" cm="1">
        <f t="array" aca="1" ref="GV164" ca="1">_xll.BDP(C164,"PCT_INDEPENDENT_DIRECTORS")</f>
        <v>#NAME?</v>
      </c>
      <c r="GW164" s="15" t="e" cm="1">
        <f t="array" aca="1" ref="GW164" ca="1">_xll.BDP(C164,"BOARD_MEETING_ATTENDANCE_PCT")</f>
        <v>#NAME?</v>
      </c>
      <c r="GX164" s="15" t="e" cm="1">
        <f t="array" aca="1" ref="GX164" ca="1">_xll.BDP(C164,"BOARD_MEETINGS_PER_YR")</f>
        <v>#NAME?</v>
      </c>
      <c r="GY164" s="15" t="e" cm="1">
        <f t="array" aca="1" ref="GY164" ca="1">_xll.BDP(C164,"NUMBER_OF_WOMEN_ON_BOARD")</f>
        <v>#NAME?</v>
      </c>
      <c r="GZ164" s="15" t="e" cm="1">
        <f t="array" aca="1" ref="GZ164" ca="1">_xll.BDP(C164,"BOARD_AVERAGE_TENURE")</f>
        <v>#NAME?</v>
      </c>
      <c r="HA164" s="15" t="e" cm="1">
        <f t="array" aca="1" ref="HA164" ca="1">_xll.BDP(C164,"BOARD_AVERAGE_AGE")</f>
        <v>#NAME?</v>
      </c>
      <c r="HC164" s="15" t="e" cm="1">
        <f t="array" aca="1" ref="HC164" ca="1">_xll.BDP(C164,"TOT_COMP_AW_TO_CEO_&amp;_EQUIV")</f>
        <v>#NAME?</v>
      </c>
      <c r="HD164" s="15" t="e" cm="1">
        <f t="array" aca="1" ref="HD164" ca="1">_xll.BDP(C164,"TOT_COMPENSATION_AW_TO_EXECS")</f>
        <v>#NAME?</v>
      </c>
      <c r="HE164" s="15" t="e" cm="1">
        <f t="array" aca="1" ref="HE164" ca="1">_xll.BDP(C164,"CF_STOCK_BASED_COMPENSATION")</f>
        <v>#NAME?</v>
      </c>
      <c r="HF164" s="15" t="e" cm="1">
        <f t="array" aca="1" ref="HF164" ca="1">_xll.BDP(C164,"AVERAGE_BOD_TOTAL_COMPENSATION")</f>
        <v>#NAME?</v>
      </c>
      <c r="HH164" s="15" t="e" cm="1">
        <f t="array" aca="1" ref="HH164" ca="1">_xll.BDP(C164,"ISS_QUALITYSCORE")</f>
        <v>#NAME?</v>
      </c>
      <c r="HK164" s="15" t="e" cm="1">
        <f t="array" aca="1" ref="HK164" ca="1">_xll.BDP(C164,"EQY_SH_OUT")</f>
        <v>#NAME?</v>
      </c>
      <c r="HL164" s="15" t="e">
        <f t="shared" ca="1" si="400"/>
        <v>#NAME?</v>
      </c>
      <c r="HN164" s="15">
        <v>8.5</v>
      </c>
      <c r="HO164" s="15">
        <v>2</v>
      </c>
      <c r="HP164" s="39" t="e">
        <f t="shared" ca="1" si="401"/>
        <v>#NAME?</v>
      </c>
      <c r="HQ164" s="15" t="e">
        <f t="shared" ca="1" si="402"/>
        <v>#NAME?</v>
      </c>
      <c r="HS164" s="15" t="e">
        <f t="shared" ca="1" si="426"/>
        <v>#NAME?</v>
      </c>
      <c r="HU164" s="15" t="e">
        <f t="shared" ca="1" si="403"/>
        <v>#NAME?</v>
      </c>
      <c r="HW164" s="15" t="e">
        <f t="shared" ca="1" si="427"/>
        <v>#NAME?</v>
      </c>
      <c r="HY164" s="39" t="e">
        <f t="shared" ca="1" si="404"/>
        <v>#NAME?</v>
      </c>
      <c r="IA164" s="15" t="e">
        <f t="shared" ca="1" si="428"/>
        <v>#NAME?</v>
      </c>
      <c r="IB164" s="15" t="e">
        <f t="shared" ca="1" si="405"/>
        <v>#NAME?</v>
      </c>
      <c r="IC164" s="15" t="e">
        <f t="shared" ca="1" si="406"/>
        <v>#NAME?</v>
      </c>
      <c r="ID164" s="15" t="e">
        <f t="shared" ca="1" si="407"/>
        <v>#NAME?</v>
      </c>
      <c r="IE164" s="39" t="e">
        <f t="shared" ca="1" si="408"/>
        <v>#NAME?</v>
      </c>
      <c r="IF164" s="39">
        <f t="shared" si="409"/>
        <v>0.58614483993870703</v>
      </c>
      <c r="IG164" s="39" t="e">
        <f t="shared" ca="1" si="410"/>
        <v>#NAME?</v>
      </c>
      <c r="II164" s="15">
        <f t="shared" si="440"/>
        <v>145</v>
      </c>
    </row>
    <row r="165" spans="1:243">
      <c r="A165" s="15">
        <f t="shared" si="441"/>
        <v>145</v>
      </c>
      <c r="B165" s="15" t="s">
        <v>294</v>
      </c>
      <c r="C165" s="15" t="s">
        <v>628</v>
      </c>
      <c r="D165" s="15" t="s">
        <v>293</v>
      </c>
      <c r="E165" s="15" t="str">
        <f t="shared" si="374"/>
        <v>M1TA34</v>
      </c>
      <c r="F165" s="15">
        <f t="shared" si="375"/>
        <v>145</v>
      </c>
      <c r="G165" s="15" t="str">
        <f t="shared" si="376"/>
        <v>Meta Platforms Inc</v>
      </c>
      <c r="H165" s="24">
        <v>1.3134479999999999E-2</v>
      </c>
      <c r="I165" s="15" t="e" cm="1">
        <f t="array" aca="1" ref="I165" ca="1">_xll.BDP(C165,"GICS_SECTOR_NAME")</f>
        <v>#NAME?</v>
      </c>
      <c r="J165" s="15" t="e">
        <f t="shared" ca="1" si="377"/>
        <v>#NAME?</v>
      </c>
      <c r="K165" s="46" t="e" cm="1">
        <f t="array" aca="1" ref="K165" ca="1">_xll.BDP(C165,"BEST_PE_RATIO")</f>
        <v>#NAME?</v>
      </c>
      <c r="L165" s="46" t="e" cm="1">
        <f t="array" aca="1" ref="L165" ca="1">_xll.BDP(C165,"px_last")</f>
        <v>#NAME?</v>
      </c>
      <c r="M165" s="15" t="e" cm="1">
        <f t="array" aca="1" ref="M165" ca="1">_xll.BDP(C165,"COUNTRY_FULL_NAME")</f>
        <v>#NAME?</v>
      </c>
      <c r="N165" s="15" t="e" cm="1">
        <f t="array" aca="1" ref="N165" ca="1">_xll.BDP(C165,"px_last")</f>
        <v>#NAME?</v>
      </c>
      <c r="O165" s="15" t="e" cm="1">
        <f t="array" aca="1" ref="O165" ca="1">_xll.BDP(C165,"CRNCY")</f>
        <v>#NAME?</v>
      </c>
      <c r="Q165" s="15" t="e" cm="1">
        <f t="array" aca="1" ref="Q165" ca="1">_xll.BDP(C165,"GICS_SECTOR_NAME")</f>
        <v>#NAME?</v>
      </c>
      <c r="R165" s="15" t="e" cm="1">
        <f t="array" aca="1" ref="R165" ca="1">_xll.BDP(C165,"GICS_INDUSTRY_NAME")</f>
        <v>#NAME?</v>
      </c>
      <c r="S165" s="15" t="e" cm="1">
        <f t="array" aca="1" ref="S165" ca="1">_xll.BDP(C165,"GICS_INDUSTRY_GROUP_NAME")</f>
        <v>#NAME?</v>
      </c>
      <c r="T165" s="15" t="e" cm="1">
        <f t="array" aca="1" ref="T165" ca="1">_xll.BDP(C165,"GICS_SUB_INDUSTRY_NAME")</f>
        <v>#NAME?</v>
      </c>
      <c r="U165" s="15" t="s">
        <v>1521</v>
      </c>
      <c r="V165" s="15">
        <f>_xll.BDH(C165,"SALES_REV_TURN","FY 2009","FY 2009","Currency=USD","Period=FY","BEST_FPERIOD_OVERRIDE=FY","FILING_STATUS=MR","SCALING_FORMAT=MLN","FA_ADJUSTED=Adjusted","Sort=A","Dates=H","DateFormat=P","Fill=—","Direction=H","UseDPDF=Y")</f>
        <v>777</v>
      </c>
      <c r="W165" s="15">
        <f>_xll.BDH(C165,"SALES_REV_TURN","FY 2019","FY 2019","Currency=USD","Period=FY","BEST_FPERIOD_OVERRIDE=FY","FILING_STATUS=MR","SCALING_FORMAT=MLN","FA_ADJUSTED=Adjusted","Sort=A","Dates=H","DateFormat=P","Fill=—","Direction=H","UseDPDF=Y")</f>
        <v>70697</v>
      </c>
      <c r="X165" s="15">
        <f>_xll.BDH(C165,"SALES_REV_TURN","FY 2020","FY 2020","Currency=USD","Period=FY","BEST_FPERIOD_OVERRIDE=FY","FILING_STATUS=MR","SCALING_FORMAT=MLN","FA_ADJUSTED=Adjusted","Sort=A","Dates=H","DateFormat=P","Fill=—","Direction=H","UseDPDF=Y")</f>
        <v>85965</v>
      </c>
      <c r="Y165" s="15">
        <f>_xll.BDH(C165,"SALES_REV_TURN","FY 2021","FY 2021","Currency=USD","Period=FY","BEST_FPERIOD_OVERRIDE=FY","FILING_STATUS=MR","SCALING_FORMAT=MLN","FA_ADJUSTED=Adjusted","Sort=A","Dates=H","DateFormat=P","Fill=—","Direction=H","UseDPDF=Y")</f>
        <v>117929</v>
      </c>
      <c r="Z165" s="15">
        <f>_xll.BDH(C165,"SALES_REV_TURN","FY 2022","FY 2022","Currency=USD","Period=FY","BEST_FPERIOD_OVERRIDE=FY","FILING_STATUS=MR","SCALING_FORMAT=MLN","FA_ADJUSTED=Adjusted","Sort=A","Dates=H","DateFormat=P","Fill=—","Direction=H","UseDPDF=Y")</f>
        <v>116609</v>
      </c>
      <c r="AA165" s="15" t="e">
        <f ca="1">+_xll.BDP($C165,AA$15,"BEST_FPERIOD_OVERRIDE="&amp;AA$16)</f>
        <v>#NAME?</v>
      </c>
      <c r="AB165" s="15" t="e">
        <f ca="1">+_xll.BDP($C165,AB$15,"BEST_FPERIOD_OVERRIDE="&amp;AB$16)</f>
        <v>#NAME?</v>
      </c>
      <c r="AC165" s="15" t="e">
        <f ca="1">+_xll.BDP($C165,AC$15,"BEST_FPERIOD_OVERRIDE="&amp;AC$16)</f>
        <v>#NAME?</v>
      </c>
      <c r="AD165" s="15" t="e">
        <f ca="1">+_xll.BDP($C165,AD$15,"BEST_FPERIOD_OVERRIDE="&amp;AD$16)</f>
        <v>#NAME?</v>
      </c>
      <c r="AF165" s="25">
        <f t="shared" si="411"/>
        <v>0.21596390228722573</v>
      </c>
      <c r="AG165" s="25">
        <f t="shared" si="412"/>
        <v>0.37182574303495608</v>
      </c>
      <c r="AH165" s="25">
        <f t="shared" si="413"/>
        <v>-1.1193175554782941E-2</v>
      </c>
      <c r="AI165" s="25" t="e">
        <f t="shared" ca="1" si="414"/>
        <v>#NAME?</v>
      </c>
      <c r="AJ165" s="25" t="e">
        <f t="shared" ca="1" si="415"/>
        <v>#NAME?</v>
      </c>
      <c r="AK165" s="25" t="e">
        <f t="shared" ca="1" si="416"/>
        <v>#NAME?</v>
      </c>
      <c r="AL165" s="25" t="e">
        <f t="shared" ca="1" si="429"/>
        <v>#NAME?</v>
      </c>
      <c r="AM165" s="25" t="e">
        <f t="shared" ca="1" si="417"/>
        <v>#NAME?</v>
      </c>
      <c r="AN165" s="25">
        <f t="shared" si="418"/>
        <v>0.56999401426078578</v>
      </c>
      <c r="AP165" s="15">
        <f>_xll.BDH(C165,"EBITDA","FY 2009","FY 2009","Currency=USD","Period=FY","BEST_FPERIOD_OVERRIDE=FY","FILING_STATUS=MR","SCALING_FORMAT=MLN","FA_ADJUSTED=Adjusted","Sort=A","Dates=H","DateFormat=P","Fill=—","Direction=H","UseDPDF=Y")</f>
        <v>340</v>
      </c>
      <c r="AQ165" s="15">
        <f>_xll.BDH(C165,"EBITDA","FY 2019","FY 2019","Currency=USD","Period=FY","BEST_FPERIOD_OVERRIDE=FY","FILING_STATUS=MR","SCALING_FORMAT=MLN","FA_ADJUSTED=Adjusted","Sort=A","Dates=H","DateFormat=P","Fill=—","Direction=H","UseDPDF=Y")</f>
        <v>35866</v>
      </c>
      <c r="AR165" s="15">
        <f>_xll.BDH(C165,"EBITDA","FY 2020","FY 2020","Currency=USD","Period=FY","BEST_FPERIOD_OVERRIDE=FY","FILING_STATUS=MR","SCALING_FORMAT=MLN","FA_ADJUSTED=Adjusted","Sort=A","Dates=H","DateFormat=P","Fill=—","Direction=H","UseDPDF=Y")</f>
        <v>40924</v>
      </c>
      <c r="AS165" s="15">
        <f>_xll.BDH(C165,"EBITDA","FY 2021","FY 2021","Currency=USD","Period=FY","BEST_FPERIOD_OVERRIDE=FY","FILING_STATUS=MR","SCALING_FORMAT=MLN","FA_ADJUSTED=Adjusted","Sort=A","Dates=H","DateFormat=P","Fill=—","Direction=H","UseDPDF=Y")</f>
        <v>56260</v>
      </c>
      <c r="AT165" s="15">
        <f>_xll.BDH(C165,"EBITDA","FY 2022","FY 2022","Currency=USD","Period=FY","BEST_FPERIOD_OVERRIDE=FY","FILING_STATUS=MR","SCALING_FORMAT=MLN","FA_ADJUSTED=Adjusted","Sort=A","Dates=H","DateFormat=P","Fill=—","Direction=H","UseDPDF=Y")</f>
        <v>47657</v>
      </c>
      <c r="AU165" s="15" t="e">
        <f ca="1">+_xll.BDP($C165,AU$15,"BEST_FPERIOD_OVERRIDE="&amp;AU$16)</f>
        <v>#NAME?</v>
      </c>
      <c r="AV165" s="15" t="e">
        <f ca="1">+_xll.BDP($C165,AV$15,"BEST_FPERIOD_OVERRIDE="&amp;AV$16)</f>
        <v>#NAME?</v>
      </c>
      <c r="AW165" s="15" t="e">
        <f ca="1">+_xll.BDP($C165,AW$15,"BEST_FPERIOD_OVERRIDE="&amp;AW$16)</f>
        <v>#NAME?</v>
      </c>
      <c r="AX165" s="15" t="e">
        <f ca="1">+_xll.BDP($C165,AX$15,"BEST_FPERIOD_OVERRIDE="&amp;AX$16)</f>
        <v>#NAME?</v>
      </c>
      <c r="AZ165" s="25">
        <f t="shared" si="378"/>
        <v>0.1410249261138683</v>
      </c>
      <c r="BA165" s="25">
        <f t="shared" si="379"/>
        <v>0.37474342683999606</v>
      </c>
      <c r="BB165" s="25">
        <f t="shared" si="380"/>
        <v>-0.15291503732669742</v>
      </c>
      <c r="BC165" s="25" t="e">
        <f t="shared" ca="1" si="381"/>
        <v>#NAME?</v>
      </c>
      <c r="BD165" s="25" t="e">
        <f t="shared" ca="1" si="382"/>
        <v>#NAME?</v>
      </c>
      <c r="BE165" s="25" t="e">
        <f t="shared" ca="1" si="383"/>
        <v>#NAME?</v>
      </c>
      <c r="BF165" s="25" t="e">
        <f t="shared" ca="1" si="430"/>
        <v>#NAME?</v>
      </c>
      <c r="BG165" s="25" t="e">
        <f t="shared" ca="1" si="384"/>
        <v>#NAME?</v>
      </c>
      <c r="BH165" s="25">
        <f t="shared" si="385"/>
        <v>0.59338381962410414</v>
      </c>
      <c r="BJ165" s="25">
        <f t="shared" si="419"/>
        <v>0.50731997114446159</v>
      </c>
      <c r="BK165" s="25">
        <f t="shared" si="420"/>
        <v>0.4760542081079509</v>
      </c>
      <c r="BL165" s="25">
        <f t="shared" si="421"/>
        <v>0.47706670963037079</v>
      </c>
      <c r="BM165" s="25">
        <f t="shared" si="422"/>
        <v>0.40869058134449315</v>
      </c>
      <c r="BN165" s="25" t="e">
        <f t="shared" ca="1" si="423"/>
        <v>#NAME?</v>
      </c>
      <c r="BO165" s="25" t="e">
        <f t="shared" ca="1" si="424"/>
        <v>#NAME?</v>
      </c>
      <c r="BP165" s="25" t="e">
        <f t="shared" ca="1" si="424"/>
        <v>#NAME?</v>
      </c>
      <c r="BQ165" s="25" t="e">
        <f t="shared" ca="1" si="425"/>
        <v>#NAME?</v>
      </c>
      <c r="BR165" s="15">
        <f>_xll.BDH(C165,"EARN_FOR_COMMON","FY 2009","FY 2009","Currency=USD","Period=FY","BEST_FPERIOD_OVERRIDE=FY","FILING_STATUS=MR","SCALING_FORMAT=MLN","FA_ADJUSTED=Adjusted","Sort=A","Dates=H","DateFormat=P","Fill=—","Direction=H","UseDPDF=Y")</f>
        <v>122</v>
      </c>
      <c r="BS165" s="15">
        <f>_xll.BDH(C165,"EARN_FOR_COMMON","FY 2019","FY 2019","Currency=USD","Period=FY","BEST_FPERIOD_OVERRIDE=FY","FILING_STATUS=MR","SCALING_FORMAT=MLN","FA_ADJUSTED=Adjusted","Sort=A","Dates=H","DateFormat=P","Fill=—","Direction=H","UseDPDF=Y")</f>
        <v>23545</v>
      </c>
      <c r="BT165" s="15">
        <f>_xll.BDH(C165,"EARN_FOR_COMMON","FY 2020","FY 2020","Currency=USD","Period=FY","BEST_FPERIOD_OVERRIDE=FY","FILING_STATUS=MR","SCALING_FORMAT=MLN","FA_ADJUSTED=Adjusted","Sort=A","Dates=H","DateFormat=P","Fill=—","Direction=H","UseDPDF=Y")</f>
        <v>29172.07</v>
      </c>
      <c r="BU165" s="15">
        <f>_xll.BDH(C165,"EARN_FOR_COMMON","FY 2021","FY 2021","Currency=USD","Period=FY","BEST_FPERIOD_OVERRIDE=FY","FILING_STATUS=MR","SCALING_FORMAT=MLN","FA_ADJUSTED=Adjusted","Sort=A","Dates=H","DateFormat=P","Fill=—","Direction=H","UseDPDF=Y")</f>
        <v>39186.720000000001</v>
      </c>
      <c r="BV165" s="15">
        <f>_xll.BDH(C165,"EARN_FOR_COMMON","FY 2022","FY 2022","Currency=USD","Period=FY","BEST_FPERIOD_OVERRIDE=FY","FILING_STATUS=MR","SCALING_FORMAT=MLN","FA_ADJUSTED=Adjusted","Sort=A","Dates=H","DateFormat=P","Fill=—","Direction=H","UseDPDF=Y")</f>
        <v>30020.07</v>
      </c>
      <c r="BW165" s="15" t="e">
        <f ca="1">+_xll.BDP($C165,BW$15,"BEST_FPERIOD_OVERRIDE="&amp;BW$16)</f>
        <v>#NAME?</v>
      </c>
      <c r="BX165" s="15" t="e">
        <f ca="1">+_xll.BDP($C165,BX$15,"BEST_FPERIOD_OVERRIDE="&amp;BX$16)</f>
        <v>#NAME?</v>
      </c>
      <c r="BY165" s="15" t="e">
        <f ca="1">+_xll.BDP($C165,BY$15,"BEST_FPERIOD_OVERRIDE="&amp;BY$16)</f>
        <v>#NAME?</v>
      </c>
      <c r="BZ165" s="15" t="e">
        <f ca="1">+_xll.BDP($C165,BZ$15,"BEST_FPERIOD_OVERRIDE="&amp;BZ$16)</f>
        <v>#NAME?</v>
      </c>
      <c r="CB165" s="25">
        <f t="shared" si="386"/>
        <v>0.23899214270545754</v>
      </c>
      <c r="CC165" s="25">
        <f t="shared" si="387"/>
        <v>0.3432958305667031</v>
      </c>
      <c r="CD165" s="25">
        <f t="shared" si="388"/>
        <v>-0.23392235941155581</v>
      </c>
      <c r="CE165" s="25" t="e">
        <f t="shared" ca="1" si="389"/>
        <v>#NAME?</v>
      </c>
      <c r="CF165" s="25" t="e">
        <f t="shared" ca="1" si="390"/>
        <v>#NAME?</v>
      </c>
      <c r="CG165" s="25" t="e">
        <f t="shared" ca="1" si="391"/>
        <v>#NAME?</v>
      </c>
      <c r="CH165" s="25" t="e">
        <f t="shared" ca="1" si="431"/>
        <v>#NAME?</v>
      </c>
      <c r="CI165" s="25" t="e">
        <f t="shared" ca="1" si="392"/>
        <v>#NAME?</v>
      </c>
      <c r="CJ165" s="25">
        <f t="shared" si="393"/>
        <v>0.6925982456896802</v>
      </c>
      <c r="CM165" s="25">
        <f t="shared" si="432"/>
        <v>0.33304100598328074</v>
      </c>
      <c r="CN165" s="25">
        <f t="shared" si="433"/>
        <v>0.33934822311405805</v>
      </c>
      <c r="CO165" s="25">
        <f t="shared" si="434"/>
        <v>0.33229078513342775</v>
      </c>
      <c r="CP165" s="25">
        <f t="shared" si="435"/>
        <v>0.25744213568420959</v>
      </c>
      <c r="CQ165" s="25" t="e">
        <f t="shared" ca="1" si="436"/>
        <v>#NAME?</v>
      </c>
      <c r="CR165" s="25" t="e">
        <f t="shared" ca="1" si="437"/>
        <v>#NAME?</v>
      </c>
      <c r="CS165" s="25" t="e">
        <f t="shared" ca="1" si="438"/>
        <v>#NAME?</v>
      </c>
      <c r="CT165" s="15" t="e">
        <f t="shared" ca="1" si="439"/>
        <v>#NAME?</v>
      </c>
      <c r="CU165" s="25">
        <f>_xll.BDH($C165,"RETURN_ON_INV_CAPITAL","FY 2019","FY 2019","Currency=USD","Period=FY","BEST_FPERIOD_OVERRIDE=FY","FILING_STATUS=MR","FA_ADJUSTED=GAAP","Sort=A","Dates=H","DateFormat=P","Fill=—","Direction=H","UseDPDF=Y")/100</f>
        <v>0.17989999999999998</v>
      </c>
      <c r="CV165" s="25">
        <f>_xll.BDH($C165,"RETURN_ON_INV_CAPITAL","FY 2020","FY 2020","Currency=USD","Period=FY","BEST_FPERIOD_OVERRIDE=FY","FILING_STATUS=MR","FA_ADJUSTED=GAAP","Sort=A","Dates=H","DateFormat=P","Fill=—","Direction=H","UseDPDF=Y")/100</f>
        <v>0.225245</v>
      </c>
      <c r="CW165" s="25">
        <f>_xll.BDH($C165,"RETURN_ON_INV_CAPITAL","FY 2021","FY 2021","Currency=USD","Period=FY","BEST_FPERIOD_OVERRIDE=FY","FILING_STATUS=MR","FA_ADJUSTED=GAAP","Sort=A","Dates=H","DateFormat=P","Fill=—","Direction=H","UseDPDF=Y")/100</f>
        <v>0.27531600000000001</v>
      </c>
      <c r="CX165" s="25">
        <f>_xll.BDH(C165,"RETURN_COM_EQY","FY 2022","FY 2022","Currency=USD","Period=FY","BEST_FPERIOD_OVERRIDE=FY","FILING_STATUS=MR","FA_ADJUSTED=GAAP","Sort=A","Dates=H","DateFormat=P","Fill=—","Direction=H","UseDPDF=Y")/100</f>
        <v>0.18516200000000002</v>
      </c>
      <c r="CZ165" s="15">
        <f>_xll.BDH($C165,"RETURN_COM_EQY","FY 2019","FY 2019","Currency=USD","Period=FY","BEST_FPERIOD_OVERRIDE=FY","FILING_STATUS=MR","FA_ADJUSTED=GAAP","Sort=A","Dates=H","DateFormat=P","Fill=—","Direction=H","UseDPDF=Y")/100</f>
        <v>0.19964300000000001</v>
      </c>
      <c r="DA165" s="15">
        <f>_xll.BDH($C165,"RETURN_COM_EQY","FY 2020","FY 2020","Currency=USD","Period=FY","BEST_FPERIOD_OVERRIDE=FY","FILING_STATUS=MR","FA_ADJUSTED=GAAP","Sort=A","Dates=H","DateFormat=P","Fill=—","Direction=H","UseDPDF=Y")/100</f>
        <v>0.25416800000000001</v>
      </c>
      <c r="DB165" s="15">
        <f>_xll.BDH($C165,"RETURN_COM_EQY","FY 2021","FY 2021","Currency=USD","Period=FY","BEST_FPERIOD_OVERRIDE=FY","FILING_STATUS=MR","FA_ADJUSTED=GAAP","Sort=A","Dates=H","DateFormat=P","Fill=—","Direction=H","UseDPDF=Y")/100</f>
        <v>0.31101800000000002</v>
      </c>
      <c r="DC165" s="25">
        <f>_xll.BDH(C165,"RETURN_COM_EQY","FY 2022","FY 2022","Currency=USD","Period=FY","BEST_FPERIOD_OVERRIDE=FY","FILING_STATUS=MR","FA_ADJUSTED=GAAP","Sort=A","Dates=H","DateFormat=P","Fill=—","Direction=H","UseDPDF=Y")</f>
        <v>18.516200000000001</v>
      </c>
      <c r="DD165" s="15" t="e">
        <f ca="1">(_xll.BDP(C165,"BEST_ROE","best_fperiod_override=23Y"))/100</f>
        <v>#NAME?</v>
      </c>
      <c r="DF165" s="25" t="e">
        <f ca="1">(_xll.BDP($C165,"BEST_DIV_YLD","best_fperiod_override=19Y"))/100</f>
        <v>#NAME?</v>
      </c>
      <c r="DG165" s="25" t="e">
        <f ca="1">(_xll.BDP($C165,"BEST_DIV_YLD","best_fperiod_override=20Y"))/100</f>
        <v>#NAME?</v>
      </c>
      <c r="DH165" s="25" t="e">
        <f ca="1">(_xll.BDP($C165,"BEST_DIV_YLD","best_fperiod_override=21Y"))/100</f>
        <v>#NAME?</v>
      </c>
      <c r="DI165" s="25" t="e">
        <f ca="1">(_xll.BDP($C165,"BEST_DIV_YLD","best_fperiod_override=22Y"))/100</f>
        <v>#NAME?</v>
      </c>
      <c r="DJ165" s="25" t="e">
        <f ca="1">(_xll.BDP($C165,"BEST_DIV_YLD","best_fperiod_override=23Y"))/100</f>
        <v>#NAME?</v>
      </c>
      <c r="DL165" s="48" t="e" cm="1">
        <f t="array" aca="1" ref="DL165" ca="1">_xll.BDP($C165,$DL$12)/1000</f>
        <v>#NAME?</v>
      </c>
      <c r="DM165" s="48" t="e" cm="1">
        <f t="array" aca="1" ref="DM165" ca="1">_xll.BDP($C165,$DL$13)*1000</f>
        <v>#NAME?</v>
      </c>
      <c r="DN165" s="48" t="e">
        <f t="shared" ca="1" si="394"/>
        <v>#NAME?</v>
      </c>
      <c r="DO165" s="48" t="e" cm="1">
        <f t="array" aca="1" ref="DO165" ca="1">_xll.BDP($C165,$DL$15)*1000</f>
        <v>#NAME?</v>
      </c>
      <c r="DQ165" s="15" t="e" cm="1">
        <f t="array" aca="1" ref="DQ165" ca="1">_xll.BDP(C165,"WACC")</f>
        <v>#NAME?</v>
      </c>
      <c r="DR165" s="15" t="e" cm="1">
        <f t="array" aca="1" ref="DR165" ca="1">_xll.BDP(C165,"WACC_COST_EQUITY")</f>
        <v>#NAME?</v>
      </c>
      <c r="DS165" s="15" t="e" cm="1">
        <f t="array" aca="1" ref="DS165" ca="1">_xll.BDP(C165,"WACC_COST_EQUITY")</f>
        <v>#NAME?</v>
      </c>
      <c r="DU165" s="15" t="e" cm="1">
        <f t="array" aca="1" ref="DU165" ca="1">_xll.BDP(C165,"BEST_PE_RATIO")</f>
        <v>#NAME?</v>
      </c>
      <c r="DV165" s="15" t="e" cm="1">
        <f t="array" aca="1" ref="DV165" ca="1">_xll.BDP(C165,"FIVE_YR_AVG_PRICE_EARNINGS")</f>
        <v>#NAME?</v>
      </c>
      <c r="DW165" s="15" t="e" cm="1">
        <f t="array" aca="1" ref="DW165" ca="1">_xll.BDP(C165,"10_YEAR_MOVING_AVERAGE_PE")</f>
        <v>#NAME?</v>
      </c>
      <c r="DY165" s="15" t="e" cm="1">
        <f t="array" aca="1" ref="DY165" ca="1">_xll.BDP(C165,"BEST_CUR_EV_TO_EBITDA")</f>
        <v>#NAME?</v>
      </c>
      <c r="DZ165" s="15" t="e" cm="1">
        <f t="array" aca="1" ref="DZ165" ca="1">_xll.BDP(C165,"FIVE_YEAR_AVG_EV_TO_T12_EBITDA")</f>
        <v>#NAME?</v>
      </c>
      <c r="EB165" s="15" t="e" cm="1">
        <f t="array" aca="1" ref="EB165" ca="1">_xll.BDP(C165,"BEST_PX_BPS_RATIO")</f>
        <v>#NAME?</v>
      </c>
      <c r="EC165" s="15" t="e" cm="1">
        <f t="array" aca="1" ref="EC165" ca="1">_xll.BDP(C165,"FIVE_YEAR_AVG_PRICE_BOOK")</f>
        <v>#NAME?</v>
      </c>
      <c r="ED165" s="15" t="e" cm="1">
        <f t="array" aca="1" ref="ED165" ca="1">_xll.BDP(C165,"EV_TO_T12M_SALES")</f>
        <v>#NAME?</v>
      </c>
      <c r="EE165" s="15" t="e" cm="1">
        <f t="array" aca="1" ref="EE165" ca="1">_xll.BDP(C165,"AVERAGE_EV_TO_T12M_SALES")</f>
        <v>#NAME?</v>
      </c>
      <c r="EF165" s="15" t="e">
        <f ca="1">_xll.BDP(C165,"BEST_CURRENT_EV_BEST_SALES","best_fperiod_override=23Y")</f>
        <v>#NAME?</v>
      </c>
      <c r="EH165" s="15" t="e" cm="1">
        <f t="array" aca="1" ref="EH165" ca="1">_xll.BDP(C165,"CF_FREE_CASH_FLOW")</f>
        <v>#NAME?</v>
      </c>
      <c r="EI165" s="15" t="e" cm="1">
        <f t="array" aca="1" ref="EI165" ca="1">_xll.BDP(C165,"FREE_CASH_FLOW_YIELD")/100</f>
        <v>#NAME?</v>
      </c>
      <c r="EJ165" s="15" t="e" cm="1">
        <f t="array" aca="1" ref="EJ165" ca="1">_xll.BDP(C165,"TRAIL_12M_FREE_CASH_FLOW_PER_SH")</f>
        <v>#NAME?</v>
      </c>
      <c r="EL165" s="15" t="e" cm="1">
        <f t="array" aca="1" ref="EL165" ca="1">_xll.BDP(C165,"CF_CASH_FROM_OPER")</f>
        <v>#NAME?</v>
      </c>
      <c r="EM165" s="15" t="e" cm="1">
        <f t="array" aca="1" ref="EM165" ca="1">_xll.BDP(C165,"CF_CASH_FROM_INV_ACT")</f>
        <v>#NAME?</v>
      </c>
      <c r="EN165" s="15" t="e" cm="1">
        <f t="array" aca="1" ref="EN165" ca="1">_xll.BDP(C165,"CF_CASH_FROM_FNC_ACT")</f>
        <v>#NAME?</v>
      </c>
      <c r="EP165" s="15" t="e" cm="1">
        <f t="array" aca="1" ref="EP165" ca="1">_xll.BDP(C165,"TOT_ANALYST_REC")</f>
        <v>#NAME?</v>
      </c>
      <c r="EQ165" s="15" t="e" cm="1">
        <f t="array" aca="1" ref="EQ165" ca="1">_xll.BDP(C165,"TOT_BUY_REC")</f>
        <v>#NAME?</v>
      </c>
      <c r="ER165" s="15" t="e" cm="1">
        <f t="array" aca="1" ref="ER165" ca="1">_xll.BDP(C165,"TOT_HOLD_REC")</f>
        <v>#NAME?</v>
      </c>
      <c r="ES165" s="15" t="e" cm="1">
        <f t="array" aca="1" ref="ES165" ca="1">_xll.BDP(C165,"TOT_SELL_REC")</f>
        <v>#NAME?</v>
      </c>
      <c r="ET165" s="15" t="e" cm="1">
        <f t="array" aca="1" ref="ET165" ca="1">_xll.BDP(C165,"EQY_REC_CONS")</f>
        <v>#NAME?</v>
      </c>
      <c r="EV165" s="15" t="e" cm="1">
        <f t="array" aca="1" ref="EV165" ca="1">_xll.BDP(C165,"BEST_TARGET_HI")</f>
        <v>#NAME?</v>
      </c>
      <c r="EW165" s="15" t="e" cm="1">
        <f t="array" aca="1" ref="EW165" ca="1">_xll.BDP(C165,"BEST_TARGET_LO")</f>
        <v>#NAME?</v>
      </c>
      <c r="EX165" s="15" t="e" cm="1">
        <f t="array" aca="1" ref="EX165" ca="1">_xll.BDP(C165,"BEST_TARGET_MEDIAN")</f>
        <v>#NAME?</v>
      </c>
      <c r="EZ165" s="15" t="e" cm="1">
        <f t="array" aca="1" ref="EZ165" ca="1">_xll.BDP(C165,"BEST_TARGET_1WK_CHG")</f>
        <v>#NAME?</v>
      </c>
      <c r="FA165" s="15" t="e" cm="1">
        <f t="array" aca="1" ref="FA165" ca="1">_xll.BDP(C165,"BEST_TARGET_4WK_CHG")</f>
        <v>#NAME?</v>
      </c>
      <c r="FB165" s="15" t="e" cm="1">
        <f t="array" aca="1" ref="FB165" ca="1">_xll.BDP(C165,"BEST_TARGET_3MO_CHG")</f>
        <v>#NAME?</v>
      </c>
      <c r="FC165" s="15" t="e" cm="1">
        <f t="array" aca="1" ref="FC165" ca="1">_xll.BDP(C165,"BEST_TARGET_6MO_CHG")</f>
        <v>#NAME?</v>
      </c>
      <c r="FE165" s="15" t="e" cm="1">
        <f t="array" aca="1" ref="FE165" ca="1">_xll.BDP(C165,"ANNOUNCEMENT_DT")</f>
        <v>#NAME?</v>
      </c>
      <c r="FF165" s="15" t="e" cm="1">
        <f t="array" aca="1" ref="FF165" ca="1">_xll.BDP(C165,"EXPECTED_REPORT_DT")</f>
        <v>#NAME?</v>
      </c>
      <c r="FG165" s="15" t="e" cm="1">
        <f t="array" aca="1" ref="FG165" ca="1">_xll.BDP(C165,"EARNINGS_RELATED_IMPLIED_MOVE")</f>
        <v>#NAME?</v>
      </c>
      <c r="FI165" s="15" t="e" cm="1">
        <f t="array" aca="1" ref="FI165" ca="1">_xll.BDP(C165,"SALES_SURPRISE_LAST_QTR")</f>
        <v>#NAME?</v>
      </c>
      <c r="FJ165" s="15" t="e" cm="1">
        <f t="array" aca="1" ref="FJ165" ca="1">_xll.BDP(C165,"EPS_SURPRISE_LAST_QTR")</f>
        <v>#NAME?</v>
      </c>
      <c r="FL165" s="15" t="e">
        <f ca="1">(_xll.BDP(C165,"VOLUME_AVG_5D"))/1000</f>
        <v>#NAME?</v>
      </c>
      <c r="FM165" s="15" t="e">
        <f ca="1">(_xll.BDP(C165,"VOLUME_AVG_3M"))/1000</f>
        <v>#NAME?</v>
      </c>
      <c r="FN165" s="15" t="e">
        <f ca="1">(_xll.BDP(C165,"VOLUME_AVG_6M"))/1000</f>
        <v>#NAME?</v>
      </c>
      <c r="FP165" s="15" t="e" cm="1">
        <f t="array" aca="1" ref="FP165" ca="1">_xll.BDP(C165,"CIE_DES")</f>
        <v>#NAME?</v>
      </c>
      <c r="FQ165" s="15" t="s">
        <v>990</v>
      </c>
      <c r="FS165" s="15" t="e" cm="1">
        <f t="array" aca="1" ref="FS165" ca="1">_xll.BDP(C165,"HIGH_52WEEK")</f>
        <v>#NAME?</v>
      </c>
      <c r="FT165" s="15" t="e" cm="1">
        <f t="array" aca="1" ref="FT165" ca="1">_xll.BDP(C165,"LOW_52WEEK")</f>
        <v>#NAME?</v>
      </c>
      <c r="FV165" s="15" t="e" cm="1">
        <f t="array" aca="1" ref="FV165" ca="1">_xll.BDP(C165,"CHG_PCT_WTD")</f>
        <v>#NAME?</v>
      </c>
      <c r="FW165" s="15" t="e" cm="1">
        <f t="array" aca="1" ref="FW165" ca="1">_xll.BDP(C165,"CHG_PCT_MTD")</f>
        <v>#NAME?</v>
      </c>
      <c r="FX165" s="15" t="e" cm="1">
        <f t="array" aca="1" ref="FX165" ca="1">_xll.BDP(C165,"CHG_PCT_YTD")</f>
        <v>#NAME?</v>
      </c>
      <c r="FY165" s="15" t="e" cm="1">
        <f t="array" aca="1" ref="FY165" ca="1">_xll.BDP(C165,"CHG_PCT_1YR")</f>
        <v>#NAME?</v>
      </c>
      <c r="GA165" s="15" t="e">
        <f ca="1">_xll.BDP($C165,"BEST_NET_DEBT","best_fperiod_override=19Y")</f>
        <v>#NAME?</v>
      </c>
      <c r="GB165" s="15" t="e">
        <f ca="1">_xll.BDP($C165,"BEST_NET_DEBT","best_fperiod_override=20Y")</f>
        <v>#NAME?</v>
      </c>
      <c r="GC165" s="15" t="e">
        <f ca="1">_xll.BDP($C165,"BEST_NET_DEBT","best_fperiod_override=21Y")</f>
        <v>#NAME?</v>
      </c>
      <c r="GD165" s="15" t="e">
        <f ca="1">_xll.BDP($C165,"BEST_NET_DEBT","best_fperiod_override=22Y")</f>
        <v>#NAME?</v>
      </c>
      <c r="GE165" s="15" t="e">
        <f ca="1">_xll.BDP($C165,"BEST_NET_DEBT","best_fperiod_override=23Y")</f>
        <v>#NAME?</v>
      </c>
      <c r="GG165" s="15" t="e">
        <f t="shared" ca="1" si="395"/>
        <v>#NAME?</v>
      </c>
      <c r="GH165" s="15" t="e">
        <f t="shared" ca="1" si="396"/>
        <v>#NAME?</v>
      </c>
      <c r="GI165" s="15" t="e">
        <f t="shared" ca="1" si="397"/>
        <v>#NAME?</v>
      </c>
      <c r="GJ165" s="15" t="e">
        <f t="shared" ca="1" si="398"/>
        <v>#NAME?</v>
      </c>
      <c r="GK165" s="15" t="e">
        <f t="shared" ca="1" si="399"/>
        <v>#NAME?</v>
      </c>
      <c r="GM165" s="15" t="e" cm="1">
        <f t="array" aca="1" ref="GM165" ca="1">_xll.BDP(C165,"NET_DEBT_TO_EBITDA")</f>
        <v>#NAME?</v>
      </c>
      <c r="GN165" s="15" t="e" cm="1">
        <f t="array" aca="1" ref="GN165" ca="1">_xll.BDP(C165,"EBIT_TO_INT_EXP")</f>
        <v>#NAME?</v>
      </c>
      <c r="GO165" s="15" t="e" cm="1">
        <f t="array" aca="1" ref="GO165" ca="1">_xll.BDP(C165,"TOT_DEBT_TO_TOT_EQY")</f>
        <v>#NAME?</v>
      </c>
      <c r="GP165" s="15" t="e" cm="1">
        <f t="array" aca="1" ref="GP165" ca="1">_xll.BDP(C165,"TOT_DEBT_TO_TOT_ASSET")</f>
        <v>#NAME?</v>
      </c>
      <c r="GQ165" s="15" t="e" cm="1">
        <f t="array" aca="1" ref="GQ165" ca="1">_xll.BDP(C165,"ALTMAN_Z_SCORE")</f>
        <v>#NAME?</v>
      </c>
      <c r="GR165" s="15" t="e" cm="1">
        <f t="array" aca="1" ref="GR165" ca="1">_xll.BDP(C165,"CASH_%_CURRENT_MARKET_CAP")</f>
        <v>#NAME?</v>
      </c>
      <c r="GS165" s="15" t="e" cm="1">
        <f t="array" aca="1" ref="GS165" ca="1">_xll.BDP(C165,"CASH_TO_TOT_ASSET")</f>
        <v>#NAME?</v>
      </c>
      <c r="GU165" s="15" t="e" cm="1">
        <f t="array" aca="1" ref="GU165" ca="1">_xll.BDP(C165,"BOARD_SIZE")</f>
        <v>#NAME?</v>
      </c>
      <c r="GV165" s="15" t="e" cm="1">
        <f t="array" aca="1" ref="GV165" ca="1">_xll.BDP(C165,"PCT_INDEPENDENT_DIRECTORS")</f>
        <v>#NAME?</v>
      </c>
      <c r="GW165" s="15" t="e" cm="1">
        <f t="array" aca="1" ref="GW165" ca="1">_xll.BDP(C165,"BOARD_MEETING_ATTENDANCE_PCT")</f>
        <v>#NAME?</v>
      </c>
      <c r="GX165" s="15" t="e" cm="1">
        <f t="array" aca="1" ref="GX165" ca="1">_xll.BDP(C165,"BOARD_MEETINGS_PER_YR")</f>
        <v>#NAME?</v>
      </c>
      <c r="GY165" s="15" t="e" cm="1">
        <f t="array" aca="1" ref="GY165" ca="1">_xll.BDP(C165,"NUMBER_OF_WOMEN_ON_BOARD")</f>
        <v>#NAME?</v>
      </c>
      <c r="GZ165" s="15" t="e" cm="1">
        <f t="array" aca="1" ref="GZ165" ca="1">_xll.BDP(C165,"BOARD_AVERAGE_TENURE")</f>
        <v>#NAME?</v>
      </c>
      <c r="HA165" s="15" t="e" cm="1">
        <f t="array" aca="1" ref="HA165" ca="1">_xll.BDP(C165,"BOARD_AVERAGE_AGE")</f>
        <v>#NAME?</v>
      </c>
      <c r="HC165" s="15" t="e" cm="1">
        <f t="array" aca="1" ref="HC165" ca="1">_xll.BDP(C165,"TOT_COMP_AW_TO_CEO_&amp;_EQUIV")</f>
        <v>#NAME?</v>
      </c>
      <c r="HD165" s="15" t="e" cm="1">
        <f t="array" aca="1" ref="HD165" ca="1">_xll.BDP(C165,"TOT_COMPENSATION_AW_TO_EXECS")</f>
        <v>#NAME?</v>
      </c>
      <c r="HE165" s="15" t="e" cm="1">
        <f t="array" aca="1" ref="HE165" ca="1">_xll.BDP(C165,"CF_STOCK_BASED_COMPENSATION")</f>
        <v>#NAME?</v>
      </c>
      <c r="HF165" s="15" t="e" cm="1">
        <f t="array" aca="1" ref="HF165" ca="1">_xll.BDP(C165,"AVERAGE_BOD_TOTAL_COMPENSATION")</f>
        <v>#NAME?</v>
      </c>
      <c r="HH165" s="15" t="e" cm="1">
        <f t="array" aca="1" ref="HH165" ca="1">_xll.BDP(C165,"ISS_QUALITYSCORE")</f>
        <v>#NAME?</v>
      </c>
      <c r="HK165" s="15" t="e" cm="1">
        <f t="array" aca="1" ref="HK165" ca="1">_xll.BDP(C165,"EQY_SH_OUT")</f>
        <v>#NAME?</v>
      </c>
      <c r="HL165" s="15" t="e">
        <f t="shared" ca="1" si="400"/>
        <v>#NAME?</v>
      </c>
      <c r="HN165" s="15">
        <v>8.5</v>
      </c>
      <c r="HO165" s="15">
        <v>2</v>
      </c>
      <c r="HP165" s="39" t="e">
        <f t="shared" ca="1" si="401"/>
        <v>#NAME?</v>
      </c>
      <c r="HQ165" s="15" t="e">
        <f t="shared" ca="1" si="402"/>
        <v>#NAME?</v>
      </c>
      <c r="HS165" s="15" t="e">
        <f t="shared" ca="1" si="426"/>
        <v>#NAME?</v>
      </c>
      <c r="HU165" s="15" t="e">
        <f t="shared" ca="1" si="403"/>
        <v>#NAME?</v>
      </c>
      <c r="HW165" s="15" t="e">
        <f t="shared" ca="1" si="427"/>
        <v>#NAME?</v>
      </c>
      <c r="HY165" s="39" t="e">
        <f t="shared" ca="1" si="404"/>
        <v>#NAME?</v>
      </c>
      <c r="IA165" s="15" t="e">
        <f t="shared" ca="1" si="428"/>
        <v>#NAME?</v>
      </c>
      <c r="IB165" s="15" t="e">
        <f t="shared" ca="1" si="405"/>
        <v>#NAME?</v>
      </c>
      <c r="IC165" s="15" t="e">
        <f t="shared" ca="1" si="406"/>
        <v>#NAME?</v>
      </c>
      <c r="ID165" s="15" t="e">
        <f t="shared" ca="1" si="407"/>
        <v>#NAME?</v>
      </c>
      <c r="IE165" s="39" t="e">
        <f t="shared" ca="1" si="408"/>
        <v>#NAME?</v>
      </c>
      <c r="IF165" s="39">
        <f t="shared" si="409"/>
        <v>69.259824568968014</v>
      </c>
      <c r="IG165" s="39" t="e">
        <f t="shared" ca="1" si="410"/>
        <v>#NAME?</v>
      </c>
      <c r="II165" s="15">
        <f t="shared" si="440"/>
        <v>146</v>
      </c>
    </row>
    <row r="166" spans="1:243">
      <c r="A166" s="15">
        <f t="shared" si="441"/>
        <v>146</v>
      </c>
      <c r="B166" s="15" t="s">
        <v>296</v>
      </c>
      <c r="C166" s="15" t="s">
        <v>629</v>
      </c>
      <c r="D166" s="15" t="s">
        <v>295</v>
      </c>
      <c r="E166" s="15" t="str">
        <f t="shared" si="374"/>
        <v>M1UF34</v>
      </c>
      <c r="F166" s="15">
        <f t="shared" si="375"/>
        <v>146</v>
      </c>
      <c r="G166" s="15" t="str">
        <f t="shared" si="376"/>
        <v>Mitsubishi UFJ Financial Group Inc</v>
      </c>
      <c r="H166" s="24">
        <v>2.40201E-3</v>
      </c>
      <c r="I166" s="15" t="e" cm="1">
        <f t="array" aca="1" ref="I166" ca="1">_xll.BDP(C166,"GICS_SECTOR_NAME")</f>
        <v>#NAME?</v>
      </c>
      <c r="J166" s="15" t="e">
        <f t="shared" ca="1" si="377"/>
        <v>#NAME?</v>
      </c>
      <c r="K166" s="46" t="e" cm="1">
        <f t="array" aca="1" ref="K166" ca="1">_xll.BDP(C166,"BEST_PE_RATIO")</f>
        <v>#NAME?</v>
      </c>
      <c r="L166" s="46" t="e" cm="1">
        <f t="array" aca="1" ref="L166" ca="1">_xll.BDP(C166,"px_last")</f>
        <v>#NAME?</v>
      </c>
      <c r="M166" s="15" t="e" cm="1">
        <f t="array" aca="1" ref="M166" ca="1">_xll.BDP(C166,"COUNTRY_FULL_NAME")</f>
        <v>#NAME?</v>
      </c>
      <c r="N166" s="15" t="e" cm="1">
        <f t="array" aca="1" ref="N166" ca="1">_xll.BDP(C166,"px_last")</f>
        <v>#NAME?</v>
      </c>
      <c r="O166" s="15" t="e" cm="1">
        <f t="array" aca="1" ref="O166" ca="1">_xll.BDP(C166,"CRNCY")</f>
        <v>#NAME?</v>
      </c>
      <c r="Q166" s="15" t="e" cm="1">
        <f t="array" aca="1" ref="Q166" ca="1">_xll.BDP(C166,"GICS_SECTOR_NAME")</f>
        <v>#NAME?</v>
      </c>
      <c r="R166" s="15" t="e" cm="1">
        <f t="array" aca="1" ref="R166" ca="1">_xll.BDP(C166,"GICS_INDUSTRY_NAME")</f>
        <v>#NAME?</v>
      </c>
      <c r="S166" s="15" t="e" cm="1">
        <f t="array" aca="1" ref="S166" ca="1">_xll.BDP(C166,"GICS_INDUSTRY_GROUP_NAME")</f>
        <v>#NAME?</v>
      </c>
      <c r="T166" s="15" t="e" cm="1">
        <f t="array" aca="1" ref="T166" ca="1">_xll.BDP(C166,"GICS_SUB_INDUSTRY_NAME")</f>
        <v>#NAME?</v>
      </c>
      <c r="U166" s="15" t="s">
        <v>1531</v>
      </c>
      <c r="V166" s="15" t="e">
        <f ca="1">_xll.BDH(C166,"SALES_REV_TURN","FY 2009","FY 2009","Currency=USD","Period=FY","BEST_FPERIOD_OVERRIDE=FY","FILING_STATUS=MR","SCALING_FORMAT=MLN","FA_ADJUSTED=Adjusted","Sort=A","Dates=H","DateFormat=P","Fill=—","Direction=H","UseDPDF=Y")/M12</f>
        <v>#NAME?</v>
      </c>
      <c r="W166" s="15" t="e">
        <f ca="1">_xll.BDH(C166,"SALES_REV_TURN","FY 2019","FY 2019","Currency=USD","Period=FY","BEST_FPERIOD_OVERRIDE=FY","FILING_STATUS=MR","SCALING_FORMAT=MLN","FA_ADJUSTED=Adjusted","Sort=A","Dates=H","DateFormat=P","Fill=—","Direction=H","UseDPDF=Y")/M12</f>
        <v>#NAME?</v>
      </c>
      <c r="X166" s="15" t="e">
        <f ca="1">_xll.BDH(C166,"SALES_REV_TURN","FY 2020","FY 2020","Currency=USD","Period=FY","BEST_FPERIOD_OVERRIDE=FY","FILING_STATUS=MR","SCALING_FORMAT=MLN","FA_ADJUSTED=Adjusted","Sort=A","Dates=H","DateFormat=P","Fill=—","Direction=H","UseDPDF=Y")/M12</f>
        <v>#NAME?</v>
      </c>
      <c r="Y166" s="15" t="e">
        <f ca="1">_xll.BDH(C166,"SALES_REV_TURN","FY 2021","FY 2021","Currency=USD","Period=FY","BEST_FPERIOD_OVERRIDE=FY","FILING_STATUS=MR","SCALING_FORMAT=MLN","FA_ADJUSTED=Adjusted","Sort=A","Dates=H","DateFormat=P","Fill=—","Direction=H","UseDPDF=Y")/M12</f>
        <v>#NAME?</v>
      </c>
      <c r="Z166" s="15" t="e">
        <f ca="1">_xll.BDH(C166,"SALES_REV_TURN","FY 2022","FY 2022","Currency=USD","Period=FY","BEST_FPERIOD_OVERRIDE=FY","FILING_STATUS=MR","SCALING_FORMAT=MLN","FA_ADJUSTED=Adjusted","Sort=A","Dates=H","DateFormat=P","Fill=—","Direction=H","UseDPDF=Y")/M12</f>
        <v>#NAME?</v>
      </c>
      <c r="AA166" s="15" t="e">
        <f ca="1">+_xll.BDP($C166,AA$15,"BEST_FPERIOD_OVERRIDE="&amp;AA$16)/M12</f>
        <v>#NAME?</v>
      </c>
      <c r="AB166" s="15" t="e">
        <f ca="1">+_xll.BDP($C166,AB$15,"BEST_FPERIOD_OVERRIDE="&amp;AB$16)/M12</f>
        <v>#NAME?</v>
      </c>
      <c r="AC166" s="15" t="e">
        <f ca="1">+_xll.BDP($C166,AC$15,"BEST_FPERIOD_OVERRIDE="&amp;AC$16)</f>
        <v>#NAME?</v>
      </c>
      <c r="AD166" s="15" t="e">
        <f ca="1">+_xll.BDP($C166,AD$15,"BEST_FPERIOD_OVERRIDE="&amp;AD$16)</f>
        <v>#NAME?</v>
      </c>
      <c r="AF166" s="25" t="e">
        <f t="shared" ca="1" si="411"/>
        <v>#NAME?</v>
      </c>
      <c r="AG166" s="25" t="e">
        <f t="shared" ca="1" si="412"/>
        <v>#NAME?</v>
      </c>
      <c r="AH166" s="25" t="e">
        <f t="shared" ca="1" si="413"/>
        <v>#NAME?</v>
      </c>
      <c r="AI166" s="25" t="e">
        <f t="shared" ca="1" si="414"/>
        <v>#NAME?</v>
      </c>
      <c r="AJ166" s="25" t="e">
        <f t="shared" ca="1" si="415"/>
        <v>#NAME?</v>
      </c>
      <c r="AK166" s="25" t="e">
        <f t="shared" ca="1" si="416"/>
        <v>#NAME?</v>
      </c>
      <c r="AL166" s="25" t="e">
        <f t="shared" ca="1" si="429"/>
        <v>#NAME?</v>
      </c>
      <c r="AM166" s="25" t="e">
        <f t="shared" ca="1" si="417"/>
        <v>#NAME?</v>
      </c>
      <c r="AN166" s="25" t="e">
        <f t="shared" ca="1" si="418"/>
        <v>#NAME?</v>
      </c>
      <c r="AP166" s="15" t="e">
        <f ca="1">_xll.BDH(C166,"EBITDA","FY 2009","FY 2009","Currency=USD","Period=FY","BEST_FPERIOD_OVERRIDE=FY","FILING_STATUS=MR","SCALING_FORMAT=MLN","FA_ADJUSTED=Adjusted","Sort=A","Dates=H","DateFormat=P","Fill=—","Direction=H","UseDPDF=Y")/M12</f>
        <v>#NAME?</v>
      </c>
      <c r="AQ166" s="15" t="e">
        <f ca="1">_xll.BDH(C166,"EBITDA","FY 2019","FY 2019","Currency=USD","Period=FY","BEST_FPERIOD_OVERRIDE=FY","FILING_STATUS=MR","SCALING_FORMAT=MLN","FA_ADJUSTED=Adjusted","Sort=A","Dates=H","DateFormat=P","Fill=—","Direction=H","UseDPDF=Y")/M12</f>
        <v>#NAME?</v>
      </c>
      <c r="AR166" s="15" t="e">
        <f ca="1">_xll.BDH(C166,"EBITDA","FY 2020","FY 2020","Currency=USD","Period=FY","BEST_FPERIOD_OVERRIDE=FY","FILING_STATUS=MR","SCALING_FORMAT=MLN","FA_ADJUSTED=Adjusted","Sort=A","Dates=H","DateFormat=P","Fill=—","Direction=H","UseDPDF=Y")/M12</f>
        <v>#NAME?</v>
      </c>
      <c r="AS166" s="15" t="e">
        <f ca="1">_xll.BDH(C166,"EBITDA","FY 2021","FY 2021","Currency=USD","Period=FY","BEST_FPERIOD_OVERRIDE=FY","FILING_STATUS=MR","SCALING_FORMAT=MLN","FA_ADJUSTED=Adjusted","Sort=A","Dates=H","DateFormat=P","Fill=—","Direction=H","UseDPDF=Y")/M12</f>
        <v>#NAME?</v>
      </c>
      <c r="AT166" s="15" t="e">
        <f ca="1">_xll.BDH(C166,"EBITDA","FY 2022","FY 2022","Currency=USD","Period=FY","BEST_FPERIOD_OVERRIDE=FY","FILING_STATUS=MR","SCALING_FORMAT=MLN","FA_ADJUSTED=Adjusted","Sort=A","Dates=H","DateFormat=P","Fill=—","Direction=H","UseDPDF=Y")/M12</f>
        <v>#NAME?</v>
      </c>
      <c r="AU166" s="15" t="e">
        <f ca="1">+_xll.BDP($C166,AU$15,"BEST_FPERIOD_OVERRIDE="&amp;AU$16)/M12</f>
        <v>#NAME?</v>
      </c>
      <c r="AV166" s="15" t="e">
        <f ca="1">+_xll.BDP($C166,AV$15,"BEST_FPERIOD_OVERRIDE="&amp;AV$16)/M12</f>
        <v>#NAME?</v>
      </c>
      <c r="AW166" s="15" t="e">
        <f ca="1">+_xll.BDP($C166,AW$15,"BEST_FPERIOD_OVERRIDE="&amp;AW$16)/M12</f>
        <v>#NAME?</v>
      </c>
      <c r="AX166" s="15" t="e">
        <f ca="1">+_xll.BDP($C166,AX$15,"BEST_FPERIOD_OVERRIDE="&amp;AX$16)</f>
        <v>#NAME?</v>
      </c>
      <c r="AZ166" s="25" t="e">
        <f t="shared" ca="1" si="378"/>
        <v>#NAME?</v>
      </c>
      <c r="BA166" s="25" t="e">
        <f t="shared" ca="1" si="379"/>
        <v>#NAME?</v>
      </c>
      <c r="BB166" s="25" t="e">
        <f t="shared" ca="1" si="380"/>
        <v>#NAME?</v>
      </c>
      <c r="BC166" s="25" t="e">
        <f t="shared" ca="1" si="381"/>
        <v>#NAME?</v>
      </c>
      <c r="BD166" s="25" t="e">
        <f t="shared" ca="1" si="382"/>
        <v>#NAME?</v>
      </c>
      <c r="BE166" s="25" t="e">
        <f t="shared" ca="1" si="383"/>
        <v>#NAME?</v>
      </c>
      <c r="BF166" s="25" t="e">
        <f t="shared" ca="1" si="430"/>
        <v>#NAME?</v>
      </c>
      <c r="BG166" s="25" t="e">
        <f t="shared" ca="1" si="384"/>
        <v>#NAME?</v>
      </c>
      <c r="BH166" s="25" t="e">
        <f t="shared" ca="1" si="385"/>
        <v>#NAME?</v>
      </c>
      <c r="BJ166" s="25" t="e">
        <f t="shared" ca="1" si="419"/>
        <v>#NAME?</v>
      </c>
      <c r="BK166" s="25" t="e">
        <f t="shared" ca="1" si="420"/>
        <v>#NAME?</v>
      </c>
      <c r="BL166" s="25" t="e">
        <f t="shared" ca="1" si="421"/>
        <v>#NAME?</v>
      </c>
      <c r="BM166" s="25" t="e">
        <f t="shared" ca="1" si="422"/>
        <v>#NAME?</v>
      </c>
      <c r="BN166" s="25" t="e">
        <f t="shared" ca="1" si="423"/>
        <v>#NAME?</v>
      </c>
      <c r="BO166" s="25" t="e">
        <f t="shared" ca="1" si="424"/>
        <v>#NAME?</v>
      </c>
      <c r="BP166" s="25" t="e">
        <f t="shared" ca="1" si="424"/>
        <v>#NAME?</v>
      </c>
      <c r="BQ166" s="25" t="e">
        <f t="shared" ca="1" si="425"/>
        <v>#NAME?</v>
      </c>
      <c r="BR166" s="15" t="e">
        <f ca="1">_xll.BDH(C166,"EARN_FOR_COMMON","FY 2009","FY 2009","Currency=USD","Period=FY","BEST_FPERIOD_OVERRIDE=FY","FILING_STATUS=MR","SCALING_FORMAT=MLN","FA_ADJUSTED=Adjusted","Sort=A","Dates=H","DateFormat=P","Fill=—","Direction=H","UseDPDF=Y")/M12</f>
        <v>#NAME?</v>
      </c>
      <c r="BS166" s="15" t="e">
        <f ca="1">_xll.BDH(C166,"EARN_FOR_COMMON","FY 2019","FY 2019","Currency=USD","Period=FY","BEST_FPERIOD_OVERRIDE=FY","FILING_STATUS=MR","SCALING_FORMAT=MLN","FA_ADJUSTED=Adjusted","Sort=A","Dates=H","DateFormat=P","Fill=—","Direction=H","UseDPDF=Y")/M12</f>
        <v>#NAME?</v>
      </c>
      <c r="BT166" s="15" t="e">
        <f ca="1">_xll.BDH(C166,"EARN_FOR_COMMON","FY 2020","FY 2020","Currency=USD","Period=FY","BEST_FPERIOD_OVERRIDE=FY","FILING_STATUS=MR","SCALING_FORMAT=MLN","FA_ADJUSTED=Adjusted","Sort=A","Dates=H","DateFormat=P","Fill=—","Direction=H","UseDPDF=Y")/M12</f>
        <v>#NAME?</v>
      </c>
      <c r="BU166" s="15" t="e">
        <f ca="1">_xll.BDH(C166,"EARN_FOR_COMMON","FY 2021","FY 2021","Currency=USD","Period=FY","BEST_FPERIOD_OVERRIDE=FY","FILING_STATUS=MR","SCALING_FORMAT=MLN","FA_ADJUSTED=Adjusted","Sort=A","Dates=H","DateFormat=P","Fill=—","Direction=H","UseDPDF=Y")/M12</f>
        <v>#NAME?</v>
      </c>
      <c r="BV166" s="15" t="e">
        <f ca="1">_xll.BDH(C166,"EARN_FOR_COMMON","FY 2022","FY 2022","Currency=USD","Period=FY","BEST_FPERIOD_OVERRIDE=FY","FILING_STATUS=MR","SCALING_FORMAT=MLN","FA_ADJUSTED=Adjusted","Sort=A","Dates=H","DateFormat=P","Fill=—","Direction=H","UseDPDF=Y")/M12</f>
        <v>#NAME?</v>
      </c>
      <c r="BW166" s="15" t="e">
        <f ca="1">+_xll.BDP($C166,BW$15,"BEST_FPERIOD_OVERRIDE="&amp;BW$16)/M12</f>
        <v>#NAME?</v>
      </c>
      <c r="BX166" s="15" t="e">
        <f ca="1">+_xll.BDP($C166,BX$15,"BEST_FPERIOD_OVERRIDE="&amp;BX$16)/M12</f>
        <v>#NAME?</v>
      </c>
      <c r="BY166" s="15" t="e">
        <f ca="1">+_xll.BDP($C166,BY$15,"BEST_FPERIOD_OVERRIDE="&amp;BY$16)/M12</f>
        <v>#NAME?</v>
      </c>
      <c r="BZ166" s="15" t="e">
        <f ca="1">+_xll.BDP($C166,BZ$15,"BEST_FPERIOD_OVERRIDE="&amp;BZ$16)</f>
        <v>#NAME?</v>
      </c>
      <c r="CB166" s="25" t="e">
        <f t="shared" ca="1" si="386"/>
        <v>#NAME?</v>
      </c>
      <c r="CC166" s="25" t="e">
        <f t="shared" ca="1" si="387"/>
        <v>#NAME?</v>
      </c>
      <c r="CD166" s="25" t="e">
        <f t="shared" ca="1" si="388"/>
        <v>#NAME?</v>
      </c>
      <c r="CE166" s="25" t="e">
        <f t="shared" ca="1" si="389"/>
        <v>#NAME?</v>
      </c>
      <c r="CF166" s="25" t="e">
        <f t="shared" ca="1" si="390"/>
        <v>#NAME?</v>
      </c>
      <c r="CG166" s="25" t="e">
        <f t="shared" ca="1" si="391"/>
        <v>#NAME?</v>
      </c>
      <c r="CH166" s="25" t="e">
        <f t="shared" ca="1" si="431"/>
        <v>#NAME?</v>
      </c>
      <c r="CI166" s="25" t="e">
        <f t="shared" ca="1" si="392"/>
        <v>#NAME?</v>
      </c>
      <c r="CJ166" s="25" t="e">
        <f t="shared" ca="1" si="393"/>
        <v>#NAME?</v>
      </c>
      <c r="CM166" s="25" t="e">
        <f t="shared" ca="1" si="432"/>
        <v>#NAME?</v>
      </c>
      <c r="CN166" s="25" t="e">
        <f t="shared" ca="1" si="433"/>
        <v>#NAME?</v>
      </c>
      <c r="CO166" s="25" t="e">
        <f t="shared" ca="1" si="434"/>
        <v>#NAME?</v>
      </c>
      <c r="CP166" s="25" t="e">
        <f t="shared" ca="1" si="435"/>
        <v>#NAME?</v>
      </c>
      <c r="CQ166" s="25" t="e">
        <f t="shared" ca="1" si="436"/>
        <v>#NAME?</v>
      </c>
      <c r="CR166" s="25" t="e">
        <f t="shared" ca="1" si="437"/>
        <v>#NAME?</v>
      </c>
      <c r="CS166" s="25" t="e">
        <f t="shared" ca="1" si="438"/>
        <v>#NAME?</v>
      </c>
      <c r="CT166" s="15" t="e">
        <f t="shared" ca="1" si="439"/>
        <v>#NAME?</v>
      </c>
      <c r="CU166" s="25">
        <f>_xll.BDH($C166,"RETURN_ON_INV_CAPITAL","FY 2019","FY 2019","Currency=USD","Period=FY","BEST_FPERIOD_OVERRIDE=FY","FILING_STATUS=MR","FA_ADJUSTED=GAAP","Sort=A","Dates=H","DateFormat=P","Fill=—","Direction=H","UseDPDF=Y")/100</f>
        <v>1.0838E-2</v>
      </c>
      <c r="CV166" s="25">
        <f>_xll.BDH($C166,"RETURN_ON_INV_CAPITAL","FY 2020","FY 2020","Currency=USD","Period=FY","BEST_FPERIOD_OVERRIDE=FY","FILING_STATUS=MR","FA_ADJUSTED=GAAP","Sort=A","Dates=H","DateFormat=P","Fill=—","Direction=H","UseDPDF=Y")/100</f>
        <v>8.286E-3</v>
      </c>
      <c r="CW166" s="25">
        <f>_xll.BDH($C166,"RETURN_ON_INV_CAPITAL","FY 2021","FY 2021","Currency=USD","Period=FY","BEST_FPERIOD_OVERRIDE=FY","FILING_STATUS=MR","FA_ADJUSTED=GAAP","Sort=A","Dates=H","DateFormat=P","Fill=—","Direction=H","UseDPDF=Y")/100</f>
        <v>1.0206999999999999E-2</v>
      </c>
      <c r="CX166" s="25">
        <f>_xll.BDH(C166,"RETURN_COM_EQY","FY 2022","FY 2022","Currency=USD","Period=FY","BEST_FPERIOD_OVERRIDE=FY","FILING_STATUS=MR","FA_ADJUSTED=GAAP","Sort=A","Dates=H","DateFormat=P","Fill=—","Direction=H","UseDPDF=Y")/100</f>
        <v>6.6861000000000004E-2</v>
      </c>
      <c r="CZ166" s="15">
        <f>_xll.BDH($C166,"RETURN_COM_EQY","FY 2019","FY 2019","Currency=USD","Period=FY","BEST_FPERIOD_OVERRIDE=FY","FILING_STATUS=MR","FA_ADJUSTED=GAAP","Sort=A","Dates=H","DateFormat=P","Fill=—","Direction=H","UseDPDF=Y")/100</f>
        <v>5.4196999999999995E-2</v>
      </c>
      <c r="DA166" s="15">
        <f>_xll.BDH($C166,"RETURN_COM_EQY","FY 2020","FY 2020","Currency=USD","Period=FY","BEST_FPERIOD_OVERRIDE=FY","FILING_STATUS=MR","FA_ADJUSTED=GAAP","Sort=A","Dates=H","DateFormat=P","Fill=—","Direction=H","UseDPDF=Y")/100</f>
        <v>3.2835000000000003E-2</v>
      </c>
      <c r="DB166" s="15">
        <f>_xll.BDH($C166,"RETURN_COM_EQY","FY 2021","FY 2021","Currency=USD","Period=FY","BEST_FPERIOD_OVERRIDE=FY","FILING_STATUS=MR","FA_ADJUSTED=GAAP","Sort=A","Dates=H","DateFormat=P","Fill=—","Direction=H","UseDPDF=Y")/100</f>
        <v>4.7389000000000001E-2</v>
      </c>
      <c r="DC166" s="25">
        <f>_xll.BDH(C166,"RETURN_COM_EQY","FY 2022","FY 2022","Currency=USD","Period=FY","BEST_FPERIOD_OVERRIDE=FY","FILING_STATUS=MR","FA_ADJUSTED=GAAP","Sort=A","Dates=H","DateFormat=P","Fill=—","Direction=H","UseDPDF=Y")</f>
        <v>6.6860999999999997</v>
      </c>
      <c r="DD166" s="15" t="e">
        <f ca="1">(_xll.BDP(C166,"BEST_ROE","best_fperiod_override=23Y"))/100</f>
        <v>#NAME?</v>
      </c>
      <c r="DF166" s="25" t="e">
        <f ca="1">(_xll.BDP($C166,"BEST_DIV_YLD","best_fperiod_override=19Y"))/100</f>
        <v>#NAME?</v>
      </c>
      <c r="DG166" s="25" t="e">
        <f ca="1">(_xll.BDP($C166,"BEST_DIV_YLD","best_fperiod_override=20Y"))/100</f>
        <v>#NAME?</v>
      </c>
      <c r="DH166" s="25" t="e">
        <f ca="1">(_xll.BDP($C166,"BEST_DIV_YLD","best_fperiod_override=21Y"))/100</f>
        <v>#NAME?</v>
      </c>
      <c r="DI166" s="25" t="e">
        <f ca="1">(_xll.BDP($C166,"BEST_DIV_YLD","best_fperiod_override=22Y"))/100</f>
        <v>#NAME?</v>
      </c>
      <c r="DJ166" s="25" t="e">
        <f ca="1">(_xll.BDP($C166,"BEST_DIV_YLD","best_fperiod_override=23Y"))/100</f>
        <v>#NAME?</v>
      </c>
      <c r="DL166" s="48" t="e" cm="1">
        <f t="array" aca="1" ref="DL166" ca="1">_xll.BDP($C166,$DL$12)/1000/M12</f>
        <v>#NAME?</v>
      </c>
      <c r="DM166" s="48" t="e" cm="1">
        <f t="array" aca="1" ref="DM166" ca="1">_xll.BDP($C166,$DL$13)*1000/M12</f>
        <v>#NAME?</v>
      </c>
      <c r="DN166" s="48" t="e">
        <f t="shared" ca="1" si="394"/>
        <v>#NAME?</v>
      </c>
      <c r="DO166" s="48" t="e" cm="1">
        <f t="array" aca="1" ref="DO166" ca="1">_xll.BDP($C166,$DL$15)*1000</f>
        <v>#NAME?</v>
      </c>
      <c r="DQ166" s="15" t="e" cm="1">
        <f t="array" aca="1" ref="DQ166" ca="1">_xll.BDP(C166,"WACC")</f>
        <v>#NAME?</v>
      </c>
      <c r="DR166" s="15" t="e" cm="1">
        <f t="array" aca="1" ref="DR166" ca="1">_xll.BDP(C166,"WACC_COST_EQUITY")</f>
        <v>#NAME?</v>
      </c>
      <c r="DS166" s="15" t="e" cm="1">
        <f t="array" aca="1" ref="DS166" ca="1">_xll.BDP(C166,"WACC_COST_EQUITY")</f>
        <v>#NAME?</v>
      </c>
      <c r="DU166" s="15" t="e" cm="1">
        <f t="array" aca="1" ref="DU166" ca="1">_xll.BDP(C166,"BEST_PE_RATIO")</f>
        <v>#NAME?</v>
      </c>
      <c r="DV166" s="15" t="e" cm="1">
        <f t="array" aca="1" ref="DV166" ca="1">_xll.BDP(C166,"FIVE_YR_AVG_PRICE_EARNINGS")</f>
        <v>#NAME?</v>
      </c>
      <c r="DW166" s="15" t="e" cm="1">
        <f t="array" aca="1" ref="DW166" ca="1">_xll.BDP(C166,"10_YEAR_MOVING_AVERAGE_PE")</f>
        <v>#NAME?</v>
      </c>
      <c r="DY166" s="15" t="e" cm="1">
        <f t="array" aca="1" ref="DY166" ca="1">_xll.BDP(C166,"BEST_CUR_EV_TO_EBITDA")</f>
        <v>#NAME?</v>
      </c>
      <c r="DZ166" s="15" t="e" cm="1">
        <f t="array" aca="1" ref="DZ166" ca="1">_xll.BDP(C166,"FIVE_YEAR_AVG_EV_TO_T12_EBITDA")</f>
        <v>#NAME?</v>
      </c>
      <c r="EB166" s="15" t="e" cm="1">
        <f t="array" aca="1" ref="EB166" ca="1">_xll.BDP(C166,"BEST_PX_BPS_RATIO")</f>
        <v>#NAME?</v>
      </c>
      <c r="EC166" s="15" t="e" cm="1">
        <f t="array" aca="1" ref="EC166" ca="1">_xll.BDP(C166,"FIVE_YEAR_AVG_PRICE_BOOK")</f>
        <v>#NAME?</v>
      </c>
      <c r="ED166" s="15" t="e" cm="1">
        <f t="array" aca="1" ref="ED166" ca="1">_xll.BDP(C166,"EV_TO_T12M_SALES")</f>
        <v>#NAME?</v>
      </c>
      <c r="EE166" s="15" t="e" cm="1">
        <f t="array" aca="1" ref="EE166" ca="1">_xll.BDP(C166,"AVERAGE_EV_TO_T12M_SALES")</f>
        <v>#NAME?</v>
      </c>
      <c r="EF166" s="15" t="e">
        <f ca="1">_xll.BDP(C166,"BEST_CURRENT_EV_BEST_SALES","best_fperiod_override=23Y")</f>
        <v>#NAME?</v>
      </c>
      <c r="EH166" s="15" t="e" cm="1">
        <f t="array" aca="1" ref="EH166" ca="1">_xll.BDP(C166,"CF_FREE_CASH_FLOW")/M12</f>
        <v>#NAME?</v>
      </c>
      <c r="EI166" s="15" t="e" cm="1">
        <f t="array" aca="1" ref="EI166" ca="1">_xll.BDP(C166,"FREE_CASH_FLOW_YIELD")/100</f>
        <v>#NAME?</v>
      </c>
      <c r="EJ166" s="15" t="e" cm="1">
        <f t="array" aca="1" ref="EJ166" ca="1">_xll.BDP(C166,"TRAIL_12M_FREE_CASH_FLOW_PER_SH")/M12</f>
        <v>#NAME?</v>
      </c>
      <c r="EL166" s="15" t="e" cm="1">
        <f t="array" aca="1" ref="EL166" ca="1">_xll.BDP(C166,"CF_CASH_FROM_OPER")/M12</f>
        <v>#NAME?</v>
      </c>
      <c r="EM166" s="15" t="e" cm="1">
        <f t="array" aca="1" ref="EM166" ca="1">_xll.BDP(C166,"CF_CASH_FROM_INV_ACT")/M12</f>
        <v>#NAME?</v>
      </c>
      <c r="EN166" s="15" t="e" cm="1">
        <f t="array" aca="1" ref="EN166" ca="1">_xll.BDP(C166,"CF_CASH_FROM_FNC_ACT")/M12</f>
        <v>#NAME?</v>
      </c>
      <c r="EP166" s="15" t="e" cm="1">
        <f t="array" aca="1" ref="EP166" ca="1">_xll.BDP(C166,"TOT_ANALYST_REC")</f>
        <v>#NAME?</v>
      </c>
      <c r="EQ166" s="15" t="e" cm="1">
        <f t="array" aca="1" ref="EQ166" ca="1">_xll.BDP(C166,"TOT_BUY_REC")</f>
        <v>#NAME?</v>
      </c>
      <c r="ER166" s="15" t="e" cm="1">
        <f t="array" aca="1" ref="ER166" ca="1">_xll.BDP(C166,"TOT_HOLD_REC")</f>
        <v>#NAME?</v>
      </c>
      <c r="ES166" s="15" t="e" cm="1">
        <f t="array" aca="1" ref="ES166" ca="1">_xll.BDP(C166,"TOT_SELL_REC")</f>
        <v>#NAME?</v>
      </c>
      <c r="ET166" s="15" t="e" cm="1">
        <f t="array" aca="1" ref="ET166" ca="1">_xll.BDP(C166,"EQY_REC_CONS")</f>
        <v>#NAME?</v>
      </c>
      <c r="EV166" s="15" t="e" cm="1">
        <f t="array" aca="1" ref="EV166" ca="1">_xll.BDP(C166,"BEST_TARGET_HI")</f>
        <v>#NAME?</v>
      </c>
      <c r="EW166" s="15" t="e" cm="1">
        <f t="array" aca="1" ref="EW166" ca="1">_xll.BDP(C166,"BEST_TARGET_LO")</f>
        <v>#NAME?</v>
      </c>
      <c r="EX166" s="15" t="e" cm="1">
        <f t="array" aca="1" ref="EX166" ca="1">_xll.BDP(C166,"BEST_TARGET_MEDIAN")</f>
        <v>#NAME?</v>
      </c>
      <c r="EZ166" s="15" t="e" cm="1">
        <f t="array" aca="1" ref="EZ166" ca="1">_xll.BDP(C166,"BEST_TARGET_1WK_CHG")</f>
        <v>#NAME?</v>
      </c>
      <c r="FA166" s="15" t="e" cm="1">
        <f t="array" aca="1" ref="FA166" ca="1">_xll.BDP(C166,"BEST_TARGET_4WK_CHG")</f>
        <v>#NAME?</v>
      </c>
      <c r="FB166" s="15" t="e" cm="1">
        <f t="array" aca="1" ref="FB166" ca="1">_xll.BDP(C166,"BEST_TARGET_3MO_CHG")</f>
        <v>#NAME?</v>
      </c>
      <c r="FC166" s="15" t="e" cm="1">
        <f t="array" aca="1" ref="FC166" ca="1">_xll.BDP(C166,"BEST_TARGET_6MO_CHG")</f>
        <v>#NAME?</v>
      </c>
      <c r="FE166" s="15" t="e" cm="1">
        <f t="array" aca="1" ref="FE166" ca="1">_xll.BDP(C166,"ANNOUNCEMENT_DT")</f>
        <v>#NAME?</v>
      </c>
      <c r="FF166" s="15" t="e" cm="1">
        <f t="array" aca="1" ref="FF166" ca="1">_xll.BDP(C166,"EXPECTED_REPORT_DT")</f>
        <v>#NAME?</v>
      </c>
      <c r="FG166" s="15" t="e" cm="1">
        <f t="array" aca="1" ref="FG166" ca="1">_xll.BDP(C166,"EARNINGS_RELATED_IMPLIED_MOVE")</f>
        <v>#NAME?</v>
      </c>
      <c r="FI166" s="15" t="e" cm="1">
        <f t="array" aca="1" ref="FI166" ca="1">_xll.BDP(C166,"SALES_SURPRISE_LAST_QTR")</f>
        <v>#NAME?</v>
      </c>
      <c r="FJ166" s="15" t="e" cm="1">
        <f t="array" aca="1" ref="FJ166" ca="1">_xll.BDP(C166,"EPS_SURPRISE_LAST_QTR")</f>
        <v>#NAME?</v>
      </c>
      <c r="FL166" s="15" t="e">
        <f ca="1">(_xll.BDP(C166,"VOLUME_AVG_5D"))/1000</f>
        <v>#NAME?</v>
      </c>
      <c r="FM166" s="15" t="e">
        <f ca="1">(_xll.BDP(C166,"VOLUME_AVG_3M"))/1000</f>
        <v>#NAME?</v>
      </c>
      <c r="FN166" s="15" t="e">
        <f ca="1">(_xll.BDP(C166,"VOLUME_AVG_6M"))/1000</f>
        <v>#NAME?</v>
      </c>
      <c r="FP166" s="15" t="e" cm="1">
        <f t="array" aca="1" ref="FP166" ca="1">_xll.BDP(C166,"CIE_DES")</f>
        <v>#NAME?</v>
      </c>
      <c r="FQ166" s="15" t="s">
        <v>991</v>
      </c>
      <c r="FS166" s="15" t="e" cm="1">
        <f t="array" aca="1" ref="FS166" ca="1">_xll.BDP(C166,"HIGH_52WEEK")</f>
        <v>#NAME?</v>
      </c>
      <c r="FT166" s="15" t="e" cm="1">
        <f t="array" aca="1" ref="FT166" ca="1">_xll.BDP(C166,"LOW_52WEEK")</f>
        <v>#NAME?</v>
      </c>
      <c r="FV166" s="15" t="e" cm="1">
        <f t="array" aca="1" ref="FV166" ca="1">_xll.BDP(C166,"CHG_PCT_WTD")</f>
        <v>#NAME?</v>
      </c>
      <c r="FW166" s="15" t="e" cm="1">
        <f t="array" aca="1" ref="FW166" ca="1">_xll.BDP(C166,"CHG_PCT_MTD")</f>
        <v>#NAME?</v>
      </c>
      <c r="FX166" s="15" t="e" cm="1">
        <f t="array" aca="1" ref="FX166" ca="1">_xll.BDP(C166,"CHG_PCT_YTD")</f>
        <v>#NAME?</v>
      </c>
      <c r="FY166" s="15" t="e" cm="1">
        <f t="array" aca="1" ref="FY166" ca="1">_xll.BDP(C166,"CHG_PCT_1YR")</f>
        <v>#NAME?</v>
      </c>
      <c r="GA166" s="15" t="e">
        <f ca="1">_xll.BDP($C166,"BEST_NET_DEBT","best_fperiod_override=19Y")/M12</f>
        <v>#NAME?</v>
      </c>
      <c r="GB166" s="15" t="e">
        <f ca="1">_xll.BDP($C166,"BEST_NET_DEBT","best_fperiod_override=20Y")/M12</f>
        <v>#NAME?</v>
      </c>
      <c r="GC166" s="15" t="e">
        <f ca="1">_xll.BDP($C166,"BEST_NET_DEBT","best_fperiod_override=21Y")/M12</f>
        <v>#NAME?</v>
      </c>
      <c r="GD166" s="15" t="e">
        <f ca="1">_xll.BDP($C166,"BEST_NET_DEBT","best_fperiod_override=22Y")/M12</f>
        <v>#NAME?</v>
      </c>
      <c r="GE166" s="15" t="e">
        <f ca="1">_xll.BDP($C166,"BEST_NET_DEBT","best_fperiod_override=23Y")/M12</f>
        <v>#NAME?</v>
      </c>
      <c r="GG166" s="15" t="e">
        <f t="shared" ca="1" si="395"/>
        <v>#NAME?</v>
      </c>
      <c r="GH166" s="15" t="e">
        <f t="shared" ca="1" si="396"/>
        <v>#NAME?</v>
      </c>
      <c r="GI166" s="15" t="e">
        <f t="shared" ca="1" si="397"/>
        <v>#NAME?</v>
      </c>
      <c r="GJ166" s="15" t="e">
        <f t="shared" ca="1" si="398"/>
        <v>#NAME?</v>
      </c>
      <c r="GK166" s="15" t="e">
        <f t="shared" ca="1" si="399"/>
        <v>#NAME?</v>
      </c>
      <c r="GM166" s="15" t="e" cm="1">
        <f t="array" aca="1" ref="GM166" ca="1">_xll.BDP(C166,"NET_DEBT_TO_EBITDA")</f>
        <v>#NAME?</v>
      </c>
      <c r="GN166" s="15" t="e" cm="1">
        <f t="array" aca="1" ref="GN166" ca="1">_xll.BDP(C166,"EBIT_TO_INT_EXP")</f>
        <v>#NAME?</v>
      </c>
      <c r="GO166" s="15" t="e" cm="1">
        <f t="array" aca="1" ref="GO166" ca="1">_xll.BDP(C166,"TOT_DEBT_TO_TOT_EQY")</f>
        <v>#NAME?</v>
      </c>
      <c r="GP166" s="15" t="e" cm="1">
        <f t="array" aca="1" ref="GP166" ca="1">_xll.BDP(C166,"TOT_DEBT_TO_TOT_ASSET")</f>
        <v>#NAME?</v>
      </c>
      <c r="GQ166" s="15" t="e" cm="1">
        <f t="array" aca="1" ref="GQ166" ca="1">_xll.BDP(C166,"ALTMAN_Z_SCORE")</f>
        <v>#NAME?</v>
      </c>
      <c r="GR166" s="15" t="e" cm="1">
        <f t="array" aca="1" ref="GR166" ca="1">_xll.BDP(C166,"CASH_%_CURRENT_MARKET_CAP")</f>
        <v>#NAME?</v>
      </c>
      <c r="GS166" s="15" t="e" cm="1">
        <f t="array" aca="1" ref="GS166" ca="1">_xll.BDP(C166,"CASH_TO_TOT_ASSET")</f>
        <v>#NAME?</v>
      </c>
      <c r="GU166" s="15" t="e" cm="1">
        <f t="array" aca="1" ref="GU166" ca="1">_xll.BDP(C166,"BOARD_SIZE")</f>
        <v>#NAME?</v>
      </c>
      <c r="GV166" s="15" t="e" cm="1">
        <f t="array" aca="1" ref="GV166" ca="1">_xll.BDP(C166,"PCT_INDEPENDENT_DIRECTORS")</f>
        <v>#NAME?</v>
      </c>
      <c r="GW166" s="15" t="e" cm="1">
        <f t="array" aca="1" ref="GW166" ca="1">_xll.BDP(C166,"BOARD_MEETING_ATTENDANCE_PCT")</f>
        <v>#NAME?</v>
      </c>
      <c r="GX166" s="15" t="e" cm="1">
        <f t="array" aca="1" ref="GX166" ca="1">_xll.BDP(C166,"BOARD_MEETINGS_PER_YR")</f>
        <v>#NAME?</v>
      </c>
      <c r="GY166" s="15" t="e" cm="1">
        <f t="array" aca="1" ref="GY166" ca="1">_xll.BDP(C166,"NUMBER_OF_WOMEN_ON_BOARD")</f>
        <v>#NAME?</v>
      </c>
      <c r="GZ166" s="15" t="e" cm="1">
        <f t="array" aca="1" ref="GZ166" ca="1">_xll.BDP(C166,"BOARD_AVERAGE_TENURE")</f>
        <v>#NAME?</v>
      </c>
      <c r="HA166" s="15" t="e" cm="1">
        <f t="array" aca="1" ref="HA166" ca="1">_xll.BDP(C166,"BOARD_AVERAGE_AGE")</f>
        <v>#NAME?</v>
      </c>
      <c r="HC166" s="15" t="e" cm="1">
        <f t="array" aca="1" ref="HC166" ca="1">_xll.BDP(C166,"TOT_COMP_AW_TO_CEO_&amp;_EQUIV")</f>
        <v>#NAME?</v>
      </c>
      <c r="HD166" s="15" t="e" cm="1">
        <f t="array" aca="1" ref="HD166" ca="1">_xll.BDP(C166,"TOT_COMPENSATION_AW_TO_EXECS")</f>
        <v>#NAME?</v>
      </c>
      <c r="HE166" s="15" t="e" cm="1">
        <f t="array" aca="1" ref="HE166" ca="1">_xll.BDP(C166,"CF_STOCK_BASED_COMPENSATION")</f>
        <v>#NAME?</v>
      </c>
      <c r="HF166" s="15" t="e" cm="1">
        <f t="array" aca="1" ref="HF166" ca="1">_xll.BDP(C166,"AVERAGE_BOD_TOTAL_COMPENSATION")</f>
        <v>#NAME?</v>
      </c>
      <c r="HH166" s="15" t="e" cm="1">
        <f t="array" aca="1" ref="HH166" ca="1">_xll.BDP(C166,"ISS_QUALITYSCORE")</f>
        <v>#NAME?</v>
      </c>
      <c r="HK166" s="15" t="e" cm="1">
        <f t="array" aca="1" ref="HK166" ca="1">_xll.BDP(C166,"EQY_SH_OUT")</f>
        <v>#NAME?</v>
      </c>
      <c r="HL166" s="15" t="e">
        <f t="shared" ca="1" si="400"/>
        <v>#NAME?</v>
      </c>
      <c r="HN166" s="15">
        <v>8.5</v>
      </c>
      <c r="HO166" s="15">
        <v>2</v>
      </c>
      <c r="HP166" s="39" t="e">
        <f t="shared" ca="1" si="401"/>
        <v>#NAME?</v>
      </c>
      <c r="HQ166" s="15" t="e">
        <f t="shared" ca="1" si="402"/>
        <v>#NAME?</v>
      </c>
      <c r="HS166" s="15" t="e">
        <f t="shared" ca="1" si="426"/>
        <v>#NAME?</v>
      </c>
      <c r="HU166" s="15" t="e">
        <f t="shared" ca="1" si="403"/>
        <v>#NAME?</v>
      </c>
      <c r="HW166" s="15" t="e">
        <f t="shared" ca="1" si="427"/>
        <v>#NAME?</v>
      </c>
      <c r="HY166" s="39" t="e">
        <f t="shared" ca="1" si="404"/>
        <v>#NAME?</v>
      </c>
      <c r="IA166" s="15" t="e">
        <f t="shared" ca="1" si="428"/>
        <v>#NAME?</v>
      </c>
      <c r="IB166" s="15" t="e">
        <f t="shared" ca="1" si="405"/>
        <v>#NAME?</v>
      </c>
      <c r="IC166" s="15" t="e">
        <f t="shared" ca="1" si="406"/>
        <v>#NAME?</v>
      </c>
      <c r="ID166" s="15" t="e">
        <f t="shared" ca="1" si="407"/>
        <v>#NAME?</v>
      </c>
      <c r="IE166" s="39" t="e">
        <f t="shared" ca="1" si="408"/>
        <v>#NAME?</v>
      </c>
      <c r="IF166" s="39" t="e">
        <f t="shared" ca="1" si="409"/>
        <v>#NAME?</v>
      </c>
      <c r="IG166" s="39" t="e">
        <f t="shared" ca="1" si="410"/>
        <v>#NAME?</v>
      </c>
      <c r="II166" s="15">
        <f t="shared" si="440"/>
        <v>147</v>
      </c>
    </row>
    <row r="167" spans="1:243">
      <c r="A167" s="15">
        <f t="shared" si="441"/>
        <v>147</v>
      </c>
      <c r="B167" s="15" t="s">
        <v>298</v>
      </c>
      <c r="C167" s="15" t="s">
        <v>630</v>
      </c>
      <c r="D167" s="15" t="s">
        <v>297</v>
      </c>
      <c r="E167" s="15" t="str">
        <f t="shared" si="374"/>
        <v>MCDC34</v>
      </c>
      <c r="F167" s="15">
        <f t="shared" si="375"/>
        <v>147</v>
      </c>
      <c r="G167" s="15" t="str">
        <f t="shared" si="376"/>
        <v>McDonald's Corp</v>
      </c>
      <c r="H167" s="24">
        <v>6.58481E-3</v>
      </c>
      <c r="I167" s="15" t="e" cm="1">
        <f t="array" aca="1" ref="I167" ca="1">_xll.BDP(C167,"GICS_SECTOR_NAME")</f>
        <v>#NAME?</v>
      </c>
      <c r="J167" s="15" t="e">
        <f t="shared" ca="1" si="377"/>
        <v>#NAME?</v>
      </c>
      <c r="K167" s="46" t="e" cm="1">
        <f t="array" aca="1" ref="K167" ca="1">_xll.BDP(C167,"BEST_PE_RATIO")</f>
        <v>#NAME?</v>
      </c>
      <c r="L167" s="46" t="e" cm="1">
        <f t="array" aca="1" ref="L167" ca="1">_xll.BDP(C167,"px_last")</f>
        <v>#NAME?</v>
      </c>
      <c r="M167" s="15" t="e" cm="1">
        <f t="array" aca="1" ref="M167" ca="1">_xll.BDP(C167,"COUNTRY_FULL_NAME")</f>
        <v>#NAME?</v>
      </c>
      <c r="N167" s="15" t="e" cm="1">
        <f t="array" aca="1" ref="N167" ca="1">_xll.BDP(C167,"px_last")</f>
        <v>#NAME?</v>
      </c>
      <c r="O167" s="15" t="e" cm="1">
        <f t="array" aca="1" ref="O167" ca="1">_xll.BDP(C167,"CRNCY")</f>
        <v>#NAME?</v>
      </c>
      <c r="Q167" s="15" t="e" cm="1">
        <f t="array" aca="1" ref="Q167" ca="1">_xll.BDP(C167,"GICS_SECTOR_NAME")</f>
        <v>#NAME?</v>
      </c>
      <c r="R167" s="15" t="e" cm="1">
        <f t="array" aca="1" ref="R167" ca="1">_xll.BDP(C167,"GICS_INDUSTRY_NAME")</f>
        <v>#NAME?</v>
      </c>
      <c r="S167" s="15" t="e" cm="1">
        <f t="array" aca="1" ref="S167" ca="1">_xll.BDP(C167,"GICS_INDUSTRY_GROUP_NAME")</f>
        <v>#NAME?</v>
      </c>
      <c r="T167" s="15" t="e" cm="1">
        <f t="array" aca="1" ref="T167" ca="1">_xll.BDP(C167,"GICS_SUB_INDUSTRY_NAME")</f>
        <v>#NAME?</v>
      </c>
      <c r="U167" s="15" t="s">
        <v>1521</v>
      </c>
      <c r="V167" s="15">
        <f>_xll.BDH(C167,"SALES_REV_TURN","FY 2009","FY 2009","Currency=USD","Period=FY","BEST_FPERIOD_OVERRIDE=FY","FILING_STATUS=MR","SCALING_FORMAT=MLN","FA_ADJUSTED=Adjusted","Sort=A","Dates=H","DateFormat=P","Fill=—","Direction=H","UseDPDF=Y")</f>
        <v>22744.7</v>
      </c>
      <c r="W167" s="15">
        <f>_xll.BDH(C167,"SALES_REV_TURN","FY 2019","FY 2019","Currency=USD","Period=FY","BEST_FPERIOD_OVERRIDE=FY","FILING_STATUS=MR","SCALING_FORMAT=MLN","FA_ADJUSTED=Adjusted","Sort=A","Dates=H","DateFormat=P","Fill=—","Direction=H","UseDPDF=Y")</f>
        <v>21364.400000000001</v>
      </c>
      <c r="X167" s="15">
        <f>_xll.BDH(C167,"SALES_REV_TURN","FY 2020","FY 2020","Currency=USD","Period=FY","BEST_FPERIOD_OVERRIDE=FY","FILING_STATUS=MR","SCALING_FORMAT=MLN","FA_ADJUSTED=Adjusted","Sort=A","Dates=H","DateFormat=P","Fill=—","Direction=H","UseDPDF=Y")</f>
        <v>19207.8</v>
      </c>
      <c r="Y167" s="15">
        <f>_xll.BDH(C167,"SALES_REV_TURN","FY 2021","FY 2021","Currency=USD","Period=FY","BEST_FPERIOD_OVERRIDE=FY","FILING_STATUS=MR","SCALING_FORMAT=MLN","FA_ADJUSTED=Adjusted","Sort=A","Dates=H","DateFormat=P","Fill=—","Direction=H","UseDPDF=Y")</f>
        <v>23222.9</v>
      </c>
      <c r="Z167" s="15">
        <f>_xll.BDH(C167,"SALES_REV_TURN","FY 2022","FY 2022","Currency=USD","Period=FY","BEST_FPERIOD_OVERRIDE=FY","FILING_STATUS=MR","SCALING_FORMAT=MLN","FA_ADJUSTED=Adjusted","Sort=A","Dates=H","DateFormat=P","Fill=—","Direction=H","UseDPDF=Y")</f>
        <v>23182.6</v>
      </c>
      <c r="AA167" s="15" t="e">
        <f ca="1">+_xll.BDP($C167,AA$15,"BEST_FPERIOD_OVERRIDE="&amp;AA$16)</f>
        <v>#NAME?</v>
      </c>
      <c r="AB167" s="15" t="e">
        <f ca="1">+_xll.BDP($C167,AB$15,"BEST_FPERIOD_OVERRIDE="&amp;AB$16)</f>
        <v>#NAME?</v>
      </c>
      <c r="AC167" s="15" t="e">
        <f ca="1">+_xll.BDP($C167,AC$15,"BEST_FPERIOD_OVERRIDE="&amp;AC$16)</f>
        <v>#NAME?</v>
      </c>
      <c r="AD167" s="15" t="e">
        <f ca="1">+_xll.BDP($C167,AD$15,"BEST_FPERIOD_OVERRIDE="&amp;AD$16)</f>
        <v>#NAME?</v>
      </c>
      <c r="AF167" s="25">
        <f t="shared" si="411"/>
        <v>-0.10094362584486349</v>
      </c>
      <c r="AG167" s="25">
        <f t="shared" si="412"/>
        <v>0.20903487125022147</v>
      </c>
      <c r="AH167" s="25">
        <f t="shared" si="413"/>
        <v>-1.7353560494168807E-3</v>
      </c>
      <c r="AI167" s="25" t="e">
        <f t="shared" ca="1" si="414"/>
        <v>#NAME?</v>
      </c>
      <c r="AJ167" s="25" t="e">
        <f t="shared" ca="1" si="415"/>
        <v>#NAME?</v>
      </c>
      <c r="AK167" s="25" t="e">
        <f t="shared" ca="1" si="416"/>
        <v>#NAME?</v>
      </c>
      <c r="AL167" s="25" t="e">
        <f t="shared" ca="1" si="429"/>
        <v>#NAME?</v>
      </c>
      <c r="AM167" s="25" t="e">
        <f t="shared" ca="1" si="417"/>
        <v>#NAME?</v>
      </c>
      <c r="AN167" s="25">
        <f t="shared" si="418"/>
        <v>-6.2410597573919757E-3</v>
      </c>
      <c r="AP167" s="15">
        <f>_xll.BDH(C167,"EBITDA","FY 2009","FY 2009","Currency=USD","Period=FY","BEST_FPERIOD_OVERRIDE=FY","FILING_STATUS=MR","SCALING_FORMAT=MLN","FA_ADJUSTED=Adjusted","Sort=A","Dates=H","DateFormat=P","Fill=—","Direction=H","UseDPDF=Y")</f>
        <v>7996.1</v>
      </c>
      <c r="AQ167" s="15">
        <f>_xll.BDH(C167,"EBITDA","FY 2019","FY 2019","Currency=USD","Period=FY","BEST_FPERIOD_OVERRIDE=FY","FILING_STATUS=MR","SCALING_FORMAT=MLN","FA_ADJUSTED=Adjusted","Sort=A","Dates=H","DateFormat=P","Fill=—","Direction=H","UseDPDF=Y")</f>
        <v>12328.5</v>
      </c>
      <c r="AR167" s="15">
        <f>_xll.BDH(C167,"EBITDA","FY 2020","FY 2020","Currency=USD","Period=FY","BEST_FPERIOD_OVERRIDE=FY","FILING_STATUS=MR","SCALING_FORMAT=MLN","FA_ADJUSTED=Adjusted","Sort=A","Dates=H","DateFormat=P","Fill=—","Direction=H","UseDPDF=Y")</f>
        <v>10554.6</v>
      </c>
      <c r="AS167" s="15">
        <f>_xll.BDH(C167,"EBITDA","FY 2021","FY 2021","Currency=USD","Period=FY","BEST_FPERIOD_OVERRIDE=FY","FILING_STATUS=MR","SCALING_FORMAT=MLN","FA_ADJUSTED=Adjusted","Sort=A","Dates=H","DateFormat=P","Fill=—","Direction=H","UseDPDF=Y")</f>
        <v>13477.8</v>
      </c>
      <c r="AT167" s="15">
        <f>_xll.BDH(C167,"EBITDA","FY 2022","FY 2022","Currency=USD","Period=FY","BEST_FPERIOD_OVERRIDE=FY","FILING_STATUS=MR","SCALING_FORMAT=MLN","FA_ADJUSTED=Adjusted","Sort=A","Dates=H","DateFormat=P","Fill=—","Direction=H","UseDPDF=Y")</f>
        <v>13804.5</v>
      </c>
      <c r="AU167" s="15" t="e">
        <f ca="1">+_xll.BDP($C167,AU$15,"BEST_FPERIOD_OVERRIDE="&amp;AU$16)</f>
        <v>#NAME?</v>
      </c>
      <c r="AV167" s="15" t="e">
        <f ca="1">+_xll.BDP($C167,AV$15,"BEST_FPERIOD_OVERRIDE="&amp;AV$16)</f>
        <v>#NAME?</v>
      </c>
      <c r="AW167" s="15" t="e">
        <f ca="1">+_xll.BDP($C167,AW$15,"BEST_FPERIOD_OVERRIDE="&amp;AW$16)</f>
        <v>#NAME?</v>
      </c>
      <c r="AX167" s="15" t="e">
        <f ca="1">+_xll.BDP($C167,AX$15,"BEST_FPERIOD_OVERRIDE="&amp;AX$16)</f>
        <v>#NAME?</v>
      </c>
      <c r="AZ167" s="25">
        <f t="shared" si="378"/>
        <v>-0.14388611753254654</v>
      </c>
      <c r="BA167" s="25">
        <f t="shared" si="379"/>
        <v>0.27695980899323502</v>
      </c>
      <c r="BB167" s="25">
        <f t="shared" si="380"/>
        <v>2.4239861104928151E-2</v>
      </c>
      <c r="BC167" s="25" t="e">
        <f t="shared" ca="1" si="381"/>
        <v>#NAME?</v>
      </c>
      <c r="BD167" s="25" t="e">
        <f t="shared" ca="1" si="382"/>
        <v>#NAME?</v>
      </c>
      <c r="BE167" s="25" t="e">
        <f t="shared" ca="1" si="383"/>
        <v>#NAME?</v>
      </c>
      <c r="BF167" s="25" t="e">
        <f t="shared" ca="1" si="430"/>
        <v>#NAME?</v>
      </c>
      <c r="BG167" s="25" t="e">
        <f t="shared" ca="1" si="384"/>
        <v>#NAME?</v>
      </c>
      <c r="BH167" s="25">
        <f t="shared" si="385"/>
        <v>4.4246918267201174E-2</v>
      </c>
      <c r="BJ167" s="25">
        <f t="shared" si="419"/>
        <v>0.57705809664675811</v>
      </c>
      <c r="BK167" s="25">
        <f t="shared" si="420"/>
        <v>0.54949551744603764</v>
      </c>
      <c r="BL167" s="25">
        <f t="shared" si="421"/>
        <v>0.58036679312230588</v>
      </c>
      <c r="BM167" s="25">
        <f t="shared" si="422"/>
        <v>0.59546815283876708</v>
      </c>
      <c r="BN167" s="25" t="e">
        <f t="shared" ca="1" si="423"/>
        <v>#NAME?</v>
      </c>
      <c r="BO167" s="25" t="e">
        <f t="shared" ca="1" si="424"/>
        <v>#NAME?</v>
      </c>
      <c r="BP167" s="25" t="e">
        <f t="shared" ca="1" si="424"/>
        <v>#NAME?</v>
      </c>
      <c r="BQ167" s="25" t="e">
        <f t="shared" ca="1" si="425"/>
        <v>#NAME?</v>
      </c>
      <c r="BR167" s="15">
        <f>_xll.BDH(C167,"EARN_FOR_COMMON","FY 2009","FY 2009","Currency=USD","Period=FY","BEST_FPERIOD_OVERRIDE=FY","FILING_STATUS=MR","SCALING_FORMAT=MLN","FA_ADJUSTED=Adjusted","Sort=A","Dates=H","DateFormat=P","Fill=—","Direction=H","UseDPDF=Y")</f>
        <v>4452.4849999999997</v>
      </c>
      <c r="BS167" s="15">
        <f>_xll.BDH(C167,"EARN_FOR_COMMON","FY 2019","FY 2019","Currency=USD","Period=FY","BEST_FPERIOD_OVERRIDE=FY","FILING_STATUS=MR","SCALING_FORMAT=MLN","FA_ADJUSTED=Adjusted","Sort=A","Dates=H","DateFormat=P","Fill=—","Direction=H","UseDPDF=Y")</f>
        <v>5968.26</v>
      </c>
      <c r="BT167" s="15">
        <f>_xll.BDH(C167,"EARN_FOR_COMMON","FY 2020","FY 2020","Currency=USD","Period=FY","BEST_FPERIOD_OVERRIDE=FY","FILING_STATUS=MR","SCALING_FORMAT=MLN","FA_ADJUSTED=Adjusted","Sort=A","Dates=H","DateFormat=P","Fill=—","Direction=H","UseDPDF=Y")</f>
        <v>4730.4210000000003</v>
      </c>
      <c r="BU167" s="15">
        <f>_xll.BDH(C167,"EARN_FOR_COMMON","FY 2021","FY 2021","Currency=USD","Period=FY","BEST_FPERIOD_OVERRIDE=FY","FILING_STATUS=MR","SCALING_FORMAT=MLN","FA_ADJUSTED=Adjusted","Sort=A","Dates=H","DateFormat=P","Fill=—","Direction=H","UseDPDF=Y")</f>
        <v>7302.9859999999999</v>
      </c>
      <c r="BV167" s="15">
        <f>_xll.BDH(C167,"EARN_FOR_COMMON","FY 2022","FY 2022","Currency=USD","Period=FY","BEST_FPERIOD_OVERRIDE=FY","FILING_STATUS=MR","SCALING_FORMAT=MLN","FA_ADJUSTED=Adjusted","Sort=A","Dates=H","DateFormat=P","Fill=—","Direction=H","UseDPDF=Y")</f>
        <v>7035.9719999999998</v>
      </c>
      <c r="BW167" s="15" t="e">
        <f ca="1">+_xll.BDP($C167,BW$15,"BEST_FPERIOD_OVERRIDE="&amp;BW$16)</f>
        <v>#NAME?</v>
      </c>
      <c r="BX167" s="15" t="e">
        <f ca="1">+_xll.BDP($C167,BX$15,"BEST_FPERIOD_OVERRIDE="&amp;BX$16)</f>
        <v>#NAME?</v>
      </c>
      <c r="BY167" s="15" t="e">
        <f ca="1">+_xll.BDP($C167,BY$15,"BEST_FPERIOD_OVERRIDE="&amp;BY$16)</f>
        <v>#NAME?</v>
      </c>
      <c r="BZ167" s="15" t="e">
        <f ca="1">+_xll.BDP($C167,BZ$15,"BEST_FPERIOD_OVERRIDE="&amp;BZ$16)</f>
        <v>#NAME?</v>
      </c>
      <c r="CB167" s="25">
        <f t="shared" si="386"/>
        <v>-0.20740366538991262</v>
      </c>
      <c r="CC167" s="25">
        <f t="shared" si="387"/>
        <v>0.54383425914944983</v>
      </c>
      <c r="CD167" s="25">
        <f t="shared" si="388"/>
        <v>-3.6562304788753552E-2</v>
      </c>
      <c r="CE167" s="25" t="e">
        <f t="shared" ca="1" si="389"/>
        <v>#NAME?</v>
      </c>
      <c r="CF167" s="25" t="e">
        <f t="shared" ca="1" si="390"/>
        <v>#NAME?</v>
      </c>
      <c r="CG167" s="25" t="e">
        <f t="shared" ca="1" si="391"/>
        <v>#NAME?</v>
      </c>
      <c r="CH167" s="25" t="e">
        <f t="shared" ca="1" si="431"/>
        <v>#NAME?</v>
      </c>
      <c r="CI167" s="25" t="e">
        <f t="shared" ca="1" si="392"/>
        <v>#NAME?</v>
      </c>
      <c r="CJ167" s="25">
        <f t="shared" si="393"/>
        <v>2.9732753583888938E-2</v>
      </c>
      <c r="CM167" s="25">
        <f t="shared" si="432"/>
        <v>0.27935537623336015</v>
      </c>
      <c r="CN167" s="25">
        <f t="shared" si="433"/>
        <v>0.24627604410708151</v>
      </c>
      <c r="CO167" s="25">
        <f t="shared" si="434"/>
        <v>0.31447347230535372</v>
      </c>
      <c r="CP167" s="25">
        <f t="shared" si="435"/>
        <v>0.30350228188382666</v>
      </c>
      <c r="CQ167" s="25" t="e">
        <f t="shared" ca="1" si="436"/>
        <v>#NAME?</v>
      </c>
      <c r="CR167" s="25" t="e">
        <f t="shared" ca="1" si="437"/>
        <v>#NAME?</v>
      </c>
      <c r="CS167" s="25" t="e">
        <f t="shared" ca="1" si="438"/>
        <v>#NAME?</v>
      </c>
      <c r="CT167" s="15" t="e">
        <f t="shared" ca="1" si="439"/>
        <v>#NAME?</v>
      </c>
      <c r="CU167" s="25">
        <f>_xll.BDH($C167,"RETURN_ON_INV_CAPITAL","FY 2019","FY 2019","Currency=USD","Period=FY","BEST_FPERIOD_OVERRIDE=FY","FILING_STATUS=MR","FA_ADJUSTED=GAAP","Sort=A","Dates=H","DateFormat=P","Fill=—","Direction=H","UseDPDF=Y")/100</f>
        <v>0.21061299999999999</v>
      </c>
      <c r="CV167" s="25">
        <f>_xll.BDH($C167,"RETURN_ON_INV_CAPITAL","FY 2020","FY 2020","Currency=USD","Period=FY","BEST_FPERIOD_OVERRIDE=FY","FILING_STATUS=MR","FA_ADJUSTED=GAAP","Sort=A","Dates=H","DateFormat=P","Fill=—","Direction=H","UseDPDF=Y")/100</f>
        <v>0.134244</v>
      </c>
      <c r="CW167" s="25">
        <f>_xll.BDH($C167,"RETURN_ON_INV_CAPITAL","FY 2021","FY 2021","Currency=USD","Period=FY","BEST_FPERIOD_OVERRIDE=FY","FILING_STATUS=MR","FA_ADJUSTED=GAAP","Sort=A","Dates=H","DateFormat=P","Fill=—","Direction=H","UseDPDF=Y")/100</f>
        <v>0.19131799999999999</v>
      </c>
      <c r="CX167" s="25" t="e">
        <f>_xll.BDH(C167,"RETURN_COM_EQY","FY 2022","FY 2022","Currency=USD","Period=FY","BEST_FPERIOD_OVERRIDE=FY","FILING_STATUS=MR","FA_ADJUSTED=GAAP","Sort=A","Dates=H","DateFormat=P","Fill=—","Direction=H","UseDPDF=Y")/100</f>
        <v>#VALUE!</v>
      </c>
      <c r="CZ167" s="15" t="e">
        <f>_xll.BDH($C167,"RETURN_COM_EQY","FY 2019","FY 2019","Currency=USD","Period=FY","BEST_FPERIOD_OVERRIDE=FY","FILING_STATUS=MR","FA_ADJUSTED=GAAP","Sort=A","Dates=H","DateFormat=P","Fill=—","Direction=H","UseDPDF=Y")/100</f>
        <v>#VALUE!</v>
      </c>
      <c r="DA167" s="15" t="e">
        <f>_xll.BDH($C167,"RETURN_COM_EQY","FY 2020","FY 2020","Currency=USD","Period=FY","BEST_FPERIOD_OVERRIDE=FY","FILING_STATUS=MR","FA_ADJUSTED=GAAP","Sort=A","Dates=H","DateFormat=P","Fill=—","Direction=H","UseDPDF=Y")/100</f>
        <v>#VALUE!</v>
      </c>
      <c r="DB167" s="15" t="e">
        <f>_xll.BDH($C167,"RETURN_COM_EQY","FY 2021","FY 2021","Currency=USD","Period=FY","BEST_FPERIOD_OVERRIDE=FY","FILING_STATUS=MR","FA_ADJUSTED=GAAP","Sort=A","Dates=H","DateFormat=P","Fill=—","Direction=H","UseDPDF=Y")/100</f>
        <v>#VALUE!</v>
      </c>
      <c r="DC167" s="25" t="str">
        <f>_xll.BDH(C167,"RETURN_COM_EQY","FY 2022","FY 2022","Currency=USD","Period=FY","BEST_FPERIOD_OVERRIDE=FY","FILING_STATUS=MR","FA_ADJUSTED=GAAP","Sort=A","Dates=H","DateFormat=P","Fill=—","Direction=H","UseDPDF=Y")</f>
        <v>—</v>
      </c>
      <c r="DD167" s="15" t="e">
        <f ca="1">(_xll.BDP(C167,"BEST_ROE","best_fperiod_override=23Y"))/100</f>
        <v>#NAME?</v>
      </c>
      <c r="DF167" s="25" t="e">
        <f ca="1">(_xll.BDP($C167,"BEST_DIV_YLD","best_fperiod_override=19Y"))/100</f>
        <v>#NAME?</v>
      </c>
      <c r="DG167" s="25" t="e">
        <f ca="1">(_xll.BDP($C167,"BEST_DIV_YLD","best_fperiod_override=20Y"))/100</f>
        <v>#NAME?</v>
      </c>
      <c r="DH167" s="25" t="e">
        <f ca="1">(_xll.BDP($C167,"BEST_DIV_YLD","best_fperiod_override=21Y"))/100</f>
        <v>#NAME?</v>
      </c>
      <c r="DI167" s="25" t="e">
        <f ca="1">(_xll.BDP($C167,"BEST_DIV_YLD","best_fperiod_override=22Y"))/100</f>
        <v>#NAME?</v>
      </c>
      <c r="DJ167" s="25" t="e">
        <f ca="1">(_xll.BDP($C167,"BEST_DIV_YLD","best_fperiod_override=23Y"))/100</f>
        <v>#NAME?</v>
      </c>
      <c r="DL167" s="48" t="e" cm="1">
        <f t="array" aca="1" ref="DL167" ca="1">_xll.BDP($C167,$DL$12)/1000</f>
        <v>#NAME?</v>
      </c>
      <c r="DM167" s="48" t="e" cm="1">
        <f t="array" aca="1" ref="DM167" ca="1">_xll.BDP($C167,$DL$13)*1000</f>
        <v>#NAME?</v>
      </c>
      <c r="DN167" s="48" t="e">
        <f t="shared" ca="1" si="394"/>
        <v>#NAME?</v>
      </c>
      <c r="DO167" s="48" t="e" cm="1">
        <f t="array" aca="1" ref="DO167" ca="1">_xll.BDP($C167,$DL$15)*1000</f>
        <v>#NAME?</v>
      </c>
      <c r="DQ167" s="15" t="e" cm="1">
        <f t="array" aca="1" ref="DQ167" ca="1">_xll.BDP(C167,"WACC")</f>
        <v>#NAME?</v>
      </c>
      <c r="DR167" s="15" t="e" cm="1">
        <f t="array" aca="1" ref="DR167" ca="1">_xll.BDP(C167,"WACC_COST_EQUITY")</f>
        <v>#NAME?</v>
      </c>
      <c r="DS167" s="15" t="e" cm="1">
        <f t="array" aca="1" ref="DS167" ca="1">_xll.BDP(C167,"WACC_COST_EQUITY")</f>
        <v>#NAME?</v>
      </c>
      <c r="DU167" s="15" t="e" cm="1">
        <f t="array" aca="1" ref="DU167" ca="1">_xll.BDP(C167,"BEST_PE_RATIO")</f>
        <v>#NAME?</v>
      </c>
      <c r="DV167" s="15" t="e" cm="1">
        <f t="array" aca="1" ref="DV167" ca="1">_xll.BDP(C167,"FIVE_YR_AVG_PRICE_EARNINGS")</f>
        <v>#NAME?</v>
      </c>
      <c r="DW167" s="15" t="e" cm="1">
        <f t="array" aca="1" ref="DW167" ca="1">_xll.BDP(C167,"10_YEAR_MOVING_AVERAGE_PE")</f>
        <v>#NAME?</v>
      </c>
      <c r="DY167" s="15" t="e" cm="1">
        <f t="array" aca="1" ref="DY167" ca="1">_xll.BDP(C167,"BEST_CUR_EV_TO_EBITDA")</f>
        <v>#NAME?</v>
      </c>
      <c r="DZ167" s="15" t="e" cm="1">
        <f t="array" aca="1" ref="DZ167" ca="1">_xll.BDP(C167,"FIVE_YEAR_AVG_EV_TO_T12_EBITDA")</f>
        <v>#NAME?</v>
      </c>
      <c r="EB167" s="15" t="e" cm="1">
        <f t="array" aca="1" ref="EB167" ca="1">_xll.BDP(C167,"BEST_PX_BPS_RATIO")</f>
        <v>#NAME?</v>
      </c>
      <c r="EC167" s="15" t="e" cm="1">
        <f t="array" aca="1" ref="EC167" ca="1">_xll.BDP(C167,"FIVE_YEAR_AVG_PRICE_BOOK")</f>
        <v>#NAME?</v>
      </c>
      <c r="ED167" s="15" t="e" cm="1">
        <f t="array" aca="1" ref="ED167" ca="1">_xll.BDP(C167,"EV_TO_T12M_SALES")</f>
        <v>#NAME?</v>
      </c>
      <c r="EE167" s="15" t="e" cm="1">
        <f t="array" aca="1" ref="EE167" ca="1">_xll.BDP(C167,"AVERAGE_EV_TO_T12M_SALES")</f>
        <v>#NAME?</v>
      </c>
      <c r="EF167" s="15" t="e">
        <f ca="1">_xll.BDP(C167,"BEST_CURRENT_EV_BEST_SALES","best_fperiod_override=23Y")</f>
        <v>#NAME?</v>
      </c>
      <c r="EH167" s="15" t="e" cm="1">
        <f t="array" aca="1" ref="EH167" ca="1">_xll.BDP(C167,"CF_FREE_CASH_FLOW")</f>
        <v>#NAME?</v>
      </c>
      <c r="EI167" s="15" t="e" cm="1">
        <f t="array" aca="1" ref="EI167" ca="1">_xll.BDP(C167,"FREE_CASH_FLOW_YIELD")/100</f>
        <v>#NAME?</v>
      </c>
      <c r="EJ167" s="15" t="e" cm="1">
        <f t="array" aca="1" ref="EJ167" ca="1">_xll.BDP(C167,"TRAIL_12M_FREE_CASH_FLOW_PER_SH")</f>
        <v>#NAME?</v>
      </c>
      <c r="EL167" s="15" t="e" cm="1">
        <f t="array" aca="1" ref="EL167" ca="1">_xll.BDP(C167,"CF_CASH_FROM_OPER")</f>
        <v>#NAME?</v>
      </c>
      <c r="EM167" s="15" t="e" cm="1">
        <f t="array" aca="1" ref="EM167" ca="1">_xll.BDP(C167,"CF_CASH_FROM_INV_ACT")</f>
        <v>#NAME?</v>
      </c>
      <c r="EN167" s="15" t="e" cm="1">
        <f t="array" aca="1" ref="EN167" ca="1">_xll.BDP(C167,"CF_CASH_FROM_FNC_ACT")</f>
        <v>#NAME?</v>
      </c>
      <c r="EP167" s="15" t="e" cm="1">
        <f t="array" aca="1" ref="EP167" ca="1">_xll.BDP(C167,"TOT_ANALYST_REC")</f>
        <v>#NAME?</v>
      </c>
      <c r="EQ167" s="15" t="e" cm="1">
        <f t="array" aca="1" ref="EQ167" ca="1">_xll.BDP(C167,"TOT_BUY_REC")</f>
        <v>#NAME?</v>
      </c>
      <c r="ER167" s="15" t="e" cm="1">
        <f t="array" aca="1" ref="ER167" ca="1">_xll.BDP(C167,"TOT_HOLD_REC")</f>
        <v>#NAME?</v>
      </c>
      <c r="ES167" s="15" t="e" cm="1">
        <f t="array" aca="1" ref="ES167" ca="1">_xll.BDP(C167,"TOT_SELL_REC")</f>
        <v>#NAME?</v>
      </c>
      <c r="ET167" s="15" t="e" cm="1">
        <f t="array" aca="1" ref="ET167" ca="1">_xll.BDP(C167,"EQY_REC_CONS")</f>
        <v>#NAME?</v>
      </c>
      <c r="EV167" s="15" t="e" cm="1">
        <f t="array" aca="1" ref="EV167" ca="1">_xll.BDP(C167,"BEST_TARGET_HI")</f>
        <v>#NAME?</v>
      </c>
      <c r="EW167" s="15" t="e" cm="1">
        <f t="array" aca="1" ref="EW167" ca="1">_xll.BDP(C167,"BEST_TARGET_LO")</f>
        <v>#NAME?</v>
      </c>
      <c r="EX167" s="15" t="e" cm="1">
        <f t="array" aca="1" ref="EX167" ca="1">_xll.BDP(C167,"BEST_TARGET_MEDIAN")</f>
        <v>#NAME?</v>
      </c>
      <c r="EZ167" s="15" t="e" cm="1">
        <f t="array" aca="1" ref="EZ167" ca="1">_xll.BDP(C167,"BEST_TARGET_1WK_CHG")</f>
        <v>#NAME?</v>
      </c>
      <c r="FA167" s="15" t="e" cm="1">
        <f t="array" aca="1" ref="FA167" ca="1">_xll.BDP(C167,"BEST_TARGET_4WK_CHG")</f>
        <v>#NAME?</v>
      </c>
      <c r="FB167" s="15" t="e" cm="1">
        <f t="array" aca="1" ref="FB167" ca="1">_xll.BDP(C167,"BEST_TARGET_3MO_CHG")</f>
        <v>#NAME?</v>
      </c>
      <c r="FC167" s="15" t="e" cm="1">
        <f t="array" aca="1" ref="FC167" ca="1">_xll.BDP(C167,"BEST_TARGET_6MO_CHG")</f>
        <v>#NAME?</v>
      </c>
      <c r="FE167" s="15" t="e" cm="1">
        <f t="array" aca="1" ref="FE167" ca="1">_xll.BDP(C167,"ANNOUNCEMENT_DT")</f>
        <v>#NAME?</v>
      </c>
      <c r="FF167" s="15" t="e" cm="1">
        <f t="array" aca="1" ref="FF167" ca="1">_xll.BDP(C167,"EXPECTED_REPORT_DT")</f>
        <v>#NAME?</v>
      </c>
      <c r="FG167" s="15" t="e" cm="1">
        <f t="array" aca="1" ref="FG167" ca="1">_xll.BDP(C167,"EARNINGS_RELATED_IMPLIED_MOVE")</f>
        <v>#NAME?</v>
      </c>
      <c r="FI167" s="15" t="e" cm="1">
        <f t="array" aca="1" ref="FI167" ca="1">_xll.BDP(C167,"SALES_SURPRISE_LAST_QTR")</f>
        <v>#NAME?</v>
      </c>
      <c r="FJ167" s="15" t="e" cm="1">
        <f t="array" aca="1" ref="FJ167" ca="1">_xll.BDP(C167,"EPS_SURPRISE_LAST_QTR")</f>
        <v>#NAME?</v>
      </c>
      <c r="FL167" s="15" t="e">
        <f ca="1">(_xll.BDP(C167,"VOLUME_AVG_5D"))/1000</f>
        <v>#NAME?</v>
      </c>
      <c r="FM167" s="15" t="e">
        <f ca="1">(_xll.BDP(C167,"VOLUME_AVG_3M"))/1000</f>
        <v>#NAME?</v>
      </c>
      <c r="FN167" s="15" t="e">
        <f ca="1">(_xll.BDP(C167,"VOLUME_AVG_6M"))/1000</f>
        <v>#NAME?</v>
      </c>
      <c r="FP167" s="15" t="e" cm="1">
        <f t="array" aca="1" ref="FP167" ca="1">_xll.BDP(C167,"CIE_DES")</f>
        <v>#NAME?</v>
      </c>
      <c r="FQ167" s="15" t="s">
        <v>992</v>
      </c>
      <c r="FS167" s="15" t="e" cm="1">
        <f t="array" aca="1" ref="FS167" ca="1">_xll.BDP(C167,"HIGH_52WEEK")</f>
        <v>#NAME?</v>
      </c>
      <c r="FT167" s="15" t="e" cm="1">
        <f t="array" aca="1" ref="FT167" ca="1">_xll.BDP(C167,"LOW_52WEEK")</f>
        <v>#NAME?</v>
      </c>
      <c r="FV167" s="15" t="e" cm="1">
        <f t="array" aca="1" ref="FV167" ca="1">_xll.BDP(C167,"CHG_PCT_WTD")</f>
        <v>#NAME?</v>
      </c>
      <c r="FW167" s="15" t="e" cm="1">
        <f t="array" aca="1" ref="FW167" ca="1">_xll.BDP(C167,"CHG_PCT_MTD")</f>
        <v>#NAME?</v>
      </c>
      <c r="FX167" s="15" t="e" cm="1">
        <f t="array" aca="1" ref="FX167" ca="1">_xll.BDP(C167,"CHG_PCT_YTD")</f>
        <v>#NAME?</v>
      </c>
      <c r="FY167" s="15" t="e" cm="1">
        <f t="array" aca="1" ref="FY167" ca="1">_xll.BDP(C167,"CHG_PCT_1YR")</f>
        <v>#NAME?</v>
      </c>
      <c r="GA167" s="15" t="e">
        <f ca="1">_xll.BDP($C167,"BEST_NET_DEBT","best_fperiod_override=19Y")</f>
        <v>#NAME?</v>
      </c>
      <c r="GB167" s="15" t="e">
        <f ca="1">_xll.BDP($C167,"BEST_NET_DEBT","best_fperiod_override=20Y")</f>
        <v>#NAME?</v>
      </c>
      <c r="GC167" s="15" t="e">
        <f ca="1">_xll.BDP($C167,"BEST_NET_DEBT","best_fperiod_override=21Y")</f>
        <v>#NAME?</v>
      </c>
      <c r="GD167" s="15" t="e">
        <f ca="1">_xll.BDP($C167,"BEST_NET_DEBT","best_fperiod_override=22Y")</f>
        <v>#NAME?</v>
      </c>
      <c r="GE167" s="15" t="e">
        <f ca="1">_xll.BDP($C167,"BEST_NET_DEBT","best_fperiod_override=23Y")</f>
        <v>#NAME?</v>
      </c>
      <c r="GG167" s="15" t="e">
        <f t="shared" ca="1" si="395"/>
        <v>#NAME?</v>
      </c>
      <c r="GH167" s="15" t="e">
        <f t="shared" ca="1" si="396"/>
        <v>#NAME?</v>
      </c>
      <c r="GI167" s="15" t="e">
        <f t="shared" ca="1" si="397"/>
        <v>#NAME?</v>
      </c>
      <c r="GJ167" s="15" t="e">
        <f t="shared" ca="1" si="398"/>
        <v>#NAME?</v>
      </c>
      <c r="GK167" s="15" t="e">
        <f t="shared" ca="1" si="399"/>
        <v>#NAME?</v>
      </c>
      <c r="GM167" s="15" t="e" cm="1">
        <f t="array" aca="1" ref="GM167" ca="1">_xll.BDP(C167,"NET_DEBT_TO_EBITDA")</f>
        <v>#NAME?</v>
      </c>
      <c r="GN167" s="15" t="e" cm="1">
        <f t="array" aca="1" ref="GN167" ca="1">_xll.BDP(C167,"EBIT_TO_INT_EXP")</f>
        <v>#NAME?</v>
      </c>
      <c r="GO167" s="15" t="e" cm="1">
        <f t="array" aca="1" ref="GO167" ca="1">_xll.BDP(C167,"TOT_DEBT_TO_TOT_EQY")</f>
        <v>#NAME?</v>
      </c>
      <c r="GP167" s="15" t="e" cm="1">
        <f t="array" aca="1" ref="GP167" ca="1">_xll.BDP(C167,"TOT_DEBT_TO_TOT_ASSET")</f>
        <v>#NAME?</v>
      </c>
      <c r="GQ167" s="15" t="e" cm="1">
        <f t="array" aca="1" ref="GQ167" ca="1">_xll.BDP(C167,"ALTMAN_Z_SCORE")</f>
        <v>#NAME?</v>
      </c>
      <c r="GR167" s="15" t="e" cm="1">
        <f t="array" aca="1" ref="GR167" ca="1">_xll.BDP(C167,"CASH_%_CURRENT_MARKET_CAP")</f>
        <v>#NAME?</v>
      </c>
      <c r="GS167" s="15" t="e" cm="1">
        <f t="array" aca="1" ref="GS167" ca="1">_xll.BDP(C167,"CASH_TO_TOT_ASSET")</f>
        <v>#NAME?</v>
      </c>
      <c r="GU167" s="15" t="e" cm="1">
        <f t="array" aca="1" ref="GU167" ca="1">_xll.BDP(C167,"BOARD_SIZE")</f>
        <v>#NAME?</v>
      </c>
      <c r="GV167" s="15" t="e" cm="1">
        <f t="array" aca="1" ref="GV167" ca="1">_xll.BDP(C167,"PCT_INDEPENDENT_DIRECTORS")</f>
        <v>#NAME?</v>
      </c>
      <c r="GW167" s="15" t="e" cm="1">
        <f t="array" aca="1" ref="GW167" ca="1">_xll.BDP(C167,"BOARD_MEETING_ATTENDANCE_PCT")</f>
        <v>#NAME?</v>
      </c>
      <c r="GX167" s="15" t="e" cm="1">
        <f t="array" aca="1" ref="GX167" ca="1">_xll.BDP(C167,"BOARD_MEETINGS_PER_YR")</f>
        <v>#NAME?</v>
      </c>
      <c r="GY167" s="15" t="e" cm="1">
        <f t="array" aca="1" ref="GY167" ca="1">_xll.BDP(C167,"NUMBER_OF_WOMEN_ON_BOARD")</f>
        <v>#NAME?</v>
      </c>
      <c r="GZ167" s="15" t="e" cm="1">
        <f t="array" aca="1" ref="GZ167" ca="1">_xll.BDP(C167,"BOARD_AVERAGE_TENURE")</f>
        <v>#NAME?</v>
      </c>
      <c r="HA167" s="15" t="e" cm="1">
        <f t="array" aca="1" ref="HA167" ca="1">_xll.BDP(C167,"BOARD_AVERAGE_AGE")</f>
        <v>#NAME?</v>
      </c>
      <c r="HC167" s="15" t="e" cm="1">
        <f t="array" aca="1" ref="HC167" ca="1">_xll.BDP(C167,"TOT_COMP_AW_TO_CEO_&amp;_EQUIV")</f>
        <v>#NAME?</v>
      </c>
      <c r="HD167" s="15" t="e" cm="1">
        <f t="array" aca="1" ref="HD167" ca="1">_xll.BDP(C167,"TOT_COMPENSATION_AW_TO_EXECS")</f>
        <v>#NAME?</v>
      </c>
      <c r="HE167" s="15" t="e" cm="1">
        <f t="array" aca="1" ref="HE167" ca="1">_xll.BDP(C167,"CF_STOCK_BASED_COMPENSATION")</f>
        <v>#NAME?</v>
      </c>
      <c r="HF167" s="15" t="e" cm="1">
        <f t="array" aca="1" ref="HF167" ca="1">_xll.BDP(C167,"AVERAGE_BOD_TOTAL_COMPENSATION")</f>
        <v>#NAME?</v>
      </c>
      <c r="HH167" s="15" t="e" cm="1">
        <f t="array" aca="1" ref="HH167" ca="1">_xll.BDP(C167,"ISS_QUALITYSCORE")</f>
        <v>#NAME?</v>
      </c>
      <c r="HK167" s="15" t="e" cm="1">
        <f t="array" aca="1" ref="HK167" ca="1">_xll.BDP(C167,"EQY_SH_OUT")</f>
        <v>#NAME?</v>
      </c>
      <c r="HL167" s="15" t="e">
        <f t="shared" ca="1" si="400"/>
        <v>#NAME?</v>
      </c>
      <c r="HN167" s="15">
        <v>8.5</v>
      </c>
      <c r="HO167" s="15">
        <v>2</v>
      </c>
      <c r="HP167" s="39" t="e">
        <f t="shared" ca="1" si="401"/>
        <v>#NAME?</v>
      </c>
      <c r="HQ167" s="15" t="e">
        <f t="shared" ca="1" si="402"/>
        <v>#NAME?</v>
      </c>
      <c r="HS167" s="15" t="e">
        <f t="shared" ca="1" si="426"/>
        <v>#NAME?</v>
      </c>
      <c r="HU167" s="15" t="e">
        <f t="shared" ca="1" si="403"/>
        <v>#NAME?</v>
      </c>
      <c r="HW167" s="15" t="e">
        <f t="shared" ca="1" si="427"/>
        <v>#NAME?</v>
      </c>
      <c r="HY167" s="39" t="e">
        <f t="shared" ca="1" si="404"/>
        <v>#NAME?</v>
      </c>
      <c r="IA167" s="15" t="e">
        <f t="shared" ca="1" si="428"/>
        <v>#NAME?</v>
      </c>
      <c r="IB167" s="15" t="e">
        <f t="shared" ca="1" si="405"/>
        <v>#NAME?</v>
      </c>
      <c r="IC167" s="15" t="e">
        <f t="shared" ca="1" si="406"/>
        <v>#NAME?</v>
      </c>
      <c r="ID167" s="15" t="e">
        <f t="shared" ca="1" si="407"/>
        <v>#NAME?</v>
      </c>
      <c r="IE167" s="39" t="e">
        <f t="shared" ca="1" si="408"/>
        <v>#NAME?</v>
      </c>
      <c r="IF167" s="39">
        <f t="shared" si="409"/>
        <v>2.9732753583888938</v>
      </c>
      <c r="IG167" s="39" t="e">
        <f t="shared" ca="1" si="410"/>
        <v>#NAME?</v>
      </c>
      <c r="II167" s="15">
        <f t="shared" si="440"/>
        <v>148</v>
      </c>
    </row>
    <row r="168" spans="1:243">
      <c r="A168" s="15">
        <f t="shared" si="441"/>
        <v>148</v>
      </c>
      <c r="B168" s="15" t="s">
        <v>300</v>
      </c>
      <c r="C168" s="15" t="s">
        <v>631</v>
      </c>
      <c r="D168" s="15" t="s">
        <v>299</v>
      </c>
      <c r="E168" s="15" t="str">
        <f t="shared" si="374"/>
        <v>MDLZ34</v>
      </c>
      <c r="F168" s="15">
        <f t="shared" si="375"/>
        <v>148</v>
      </c>
      <c r="G168" s="15" t="str">
        <f t="shared" si="376"/>
        <v>Mondelez International Inc</v>
      </c>
      <c r="H168" s="24">
        <v>3.0284800000000001E-3</v>
      </c>
      <c r="I168" s="15" t="e" cm="1">
        <f t="array" aca="1" ref="I168" ca="1">_xll.BDP(C168,"GICS_SECTOR_NAME")</f>
        <v>#NAME?</v>
      </c>
      <c r="J168" s="15" t="e">
        <f t="shared" ca="1" si="377"/>
        <v>#NAME?</v>
      </c>
      <c r="K168" s="46" t="e" cm="1">
        <f t="array" aca="1" ref="K168" ca="1">_xll.BDP(C168,"BEST_PE_RATIO")</f>
        <v>#NAME?</v>
      </c>
      <c r="L168" s="46" t="e" cm="1">
        <f t="array" aca="1" ref="L168" ca="1">_xll.BDP(C168,"px_last")</f>
        <v>#NAME?</v>
      </c>
      <c r="M168" s="15" t="e" cm="1">
        <f t="array" aca="1" ref="M168" ca="1">_xll.BDP(C168,"COUNTRY_FULL_NAME")</f>
        <v>#NAME?</v>
      </c>
      <c r="N168" s="15" t="e" cm="1">
        <f t="array" aca="1" ref="N168" ca="1">_xll.BDP(C168,"px_last")</f>
        <v>#NAME?</v>
      </c>
      <c r="O168" s="15" t="e" cm="1">
        <f t="array" aca="1" ref="O168" ca="1">_xll.BDP(C168,"CRNCY")</f>
        <v>#NAME?</v>
      </c>
      <c r="Q168" s="15" t="e" cm="1">
        <f t="array" aca="1" ref="Q168" ca="1">_xll.BDP(C168,"GICS_SECTOR_NAME")</f>
        <v>#NAME?</v>
      </c>
      <c r="R168" s="15" t="e" cm="1">
        <f t="array" aca="1" ref="R168" ca="1">_xll.BDP(C168,"GICS_INDUSTRY_NAME")</f>
        <v>#NAME?</v>
      </c>
      <c r="S168" s="15" t="e" cm="1">
        <f t="array" aca="1" ref="S168" ca="1">_xll.BDP(C168,"GICS_INDUSTRY_GROUP_NAME")</f>
        <v>#NAME?</v>
      </c>
      <c r="T168" s="15" t="e" cm="1">
        <f t="array" aca="1" ref="T168" ca="1">_xll.BDP(C168,"GICS_SUB_INDUSTRY_NAME")</f>
        <v>#NAME?</v>
      </c>
      <c r="U168" s="15" t="s">
        <v>1521</v>
      </c>
      <c r="V168" s="15">
        <f>_xll.BDH(C168,"SALES_REV_TURN","FY 2009","FY 2009","Currency=USD","Period=FY","BEST_FPERIOD_OVERRIDE=FY","FILING_STATUS=MR","SCALING_FORMAT=MLN","FA_ADJUSTED=Adjusted","Sort=A","Dates=H","DateFormat=P","Fill=—","Direction=H","UseDPDF=Y")</f>
        <v>38754</v>
      </c>
      <c r="W168" s="15">
        <f>_xll.BDH(C168,"SALES_REV_TURN","FY 2019","FY 2019","Currency=USD","Period=FY","BEST_FPERIOD_OVERRIDE=FY","FILING_STATUS=MR","SCALING_FORMAT=MLN","FA_ADJUSTED=Adjusted","Sort=A","Dates=H","DateFormat=P","Fill=—","Direction=H","UseDPDF=Y")</f>
        <v>25868</v>
      </c>
      <c r="X168" s="15">
        <f>_xll.BDH(C168,"SALES_REV_TURN","FY 2020","FY 2020","Currency=USD","Period=FY","BEST_FPERIOD_OVERRIDE=FY","FILING_STATUS=MR","SCALING_FORMAT=MLN","FA_ADJUSTED=Adjusted","Sort=A","Dates=H","DateFormat=P","Fill=—","Direction=H","UseDPDF=Y")</f>
        <v>26581</v>
      </c>
      <c r="Y168" s="15">
        <f>_xll.BDH(C168,"SALES_REV_TURN","FY 2021","FY 2021","Currency=USD","Period=FY","BEST_FPERIOD_OVERRIDE=FY","FILING_STATUS=MR","SCALING_FORMAT=MLN","FA_ADJUSTED=Adjusted","Sort=A","Dates=H","DateFormat=P","Fill=—","Direction=H","UseDPDF=Y")</f>
        <v>28720</v>
      </c>
      <c r="Z168" s="15">
        <f>_xll.BDH(C168,"SALES_REV_TURN","FY 2022","FY 2022","Currency=USD","Period=FY","BEST_FPERIOD_OVERRIDE=FY","FILING_STATUS=MR","SCALING_FORMAT=MLN","FA_ADJUSTED=Adjusted","Sort=A","Dates=H","DateFormat=P","Fill=—","Direction=H","UseDPDF=Y")</f>
        <v>31496</v>
      </c>
      <c r="AA168" s="15" t="e">
        <f ca="1">+_xll.BDP($C168,AA$15,"BEST_FPERIOD_OVERRIDE="&amp;AA$16)</f>
        <v>#NAME?</v>
      </c>
      <c r="AB168" s="15" t="e">
        <f ca="1">+_xll.BDP($C168,AB$15,"BEST_FPERIOD_OVERRIDE="&amp;AB$16)</f>
        <v>#NAME?</v>
      </c>
      <c r="AC168" s="15" t="e">
        <f ca="1">+_xll.BDP($C168,AC$15,"BEST_FPERIOD_OVERRIDE="&amp;AC$16)</f>
        <v>#NAME?</v>
      </c>
      <c r="AD168" s="15" t="e">
        <f ca="1">+_xll.BDP($C168,AD$15,"BEST_FPERIOD_OVERRIDE="&amp;AD$16)</f>
        <v>#NAME?</v>
      </c>
      <c r="AF168" s="25">
        <f t="shared" si="411"/>
        <v>2.7563012215865212E-2</v>
      </c>
      <c r="AG168" s="25">
        <f t="shared" si="412"/>
        <v>8.0471013129679081E-2</v>
      </c>
      <c r="AH168" s="25">
        <f t="shared" si="413"/>
        <v>9.6657381615598892E-2</v>
      </c>
      <c r="AI168" s="25" t="e">
        <f t="shared" ca="1" si="414"/>
        <v>#NAME?</v>
      </c>
      <c r="AJ168" s="25" t="e">
        <f t="shared" ca="1" si="415"/>
        <v>#NAME?</v>
      </c>
      <c r="AK168" s="25" t="e">
        <f t="shared" ca="1" si="416"/>
        <v>#NAME?</v>
      </c>
      <c r="AL168" s="25" t="e">
        <f t="shared" ca="1" si="429"/>
        <v>#NAME?</v>
      </c>
      <c r="AM168" s="25" t="e">
        <f t="shared" ca="1" si="417"/>
        <v>#NAME?</v>
      </c>
      <c r="AN168" s="25">
        <f t="shared" si="418"/>
        <v>-3.9616628830883238E-2</v>
      </c>
      <c r="AP168" s="15">
        <f>_xll.BDH(C168,"EBITDA","FY 2009","FY 2009","Currency=USD","Period=FY","BEST_FPERIOD_OVERRIDE=FY","FILING_STATUS=MR","SCALING_FORMAT=MLN","FA_ADJUSTED=Adjusted","Sort=A","Dates=H","DateFormat=P","Fill=—","Direction=H","UseDPDF=Y")</f>
        <v>6537</v>
      </c>
      <c r="AQ168" s="15">
        <f>_xll.BDH(C168,"EBITDA","FY 2019","FY 2019","Currency=USD","Period=FY","BEST_FPERIOD_OVERRIDE=FY","FILING_STATUS=MR","SCALING_FORMAT=MLN","FA_ADJUSTED=Adjusted","Sort=A","Dates=H","DateFormat=P","Fill=—","Direction=H","UseDPDF=Y")</f>
        <v>5525</v>
      </c>
      <c r="AR168" s="15">
        <f>_xll.BDH(C168,"EBITDA","FY 2020","FY 2020","Currency=USD","Period=FY","BEST_FPERIOD_OVERRIDE=FY","FILING_STATUS=MR","SCALING_FORMAT=MLN","FA_ADJUSTED=Adjusted","Sort=A","Dates=H","DateFormat=P","Fill=—","Direction=H","UseDPDF=Y")</f>
        <v>5794</v>
      </c>
      <c r="AS168" s="15">
        <f>_xll.BDH(C168,"EBITDA","FY 2021","FY 2021","Currency=USD","Period=FY","BEST_FPERIOD_OVERRIDE=FY","FILING_STATUS=MR","SCALING_FORMAT=MLN","FA_ADJUSTED=Adjusted","Sort=A","Dates=H","DateFormat=P","Fill=—","Direction=H","UseDPDF=Y")</f>
        <v>6327</v>
      </c>
      <c r="AT168" s="15">
        <f>_xll.BDH(C168,"EBITDA","FY 2022","FY 2022","Currency=USD","Period=FY","BEST_FPERIOD_OVERRIDE=FY","FILING_STATUS=MR","SCALING_FORMAT=MLN","FA_ADJUSTED=Adjusted","Sort=A","Dates=H","DateFormat=P","Fill=—","Direction=H","UseDPDF=Y")</f>
        <v>6345</v>
      </c>
      <c r="AU168" s="15" t="e">
        <f ca="1">+_xll.BDP($C168,AU$15,"BEST_FPERIOD_OVERRIDE="&amp;AU$16)</f>
        <v>#NAME?</v>
      </c>
      <c r="AV168" s="15" t="e">
        <f ca="1">+_xll.BDP($C168,AV$15,"BEST_FPERIOD_OVERRIDE="&amp;AV$16)</f>
        <v>#NAME?</v>
      </c>
      <c r="AW168" s="15" t="e">
        <f ca="1">+_xll.BDP($C168,AW$15,"BEST_FPERIOD_OVERRIDE="&amp;AW$16)</f>
        <v>#NAME?</v>
      </c>
      <c r="AX168" s="15" t="e">
        <f ca="1">+_xll.BDP($C168,AX$15,"BEST_FPERIOD_OVERRIDE="&amp;AX$16)</f>
        <v>#NAME?</v>
      </c>
      <c r="AZ168" s="25">
        <f t="shared" si="378"/>
        <v>4.8687782805429958E-2</v>
      </c>
      <c r="BA168" s="25">
        <f t="shared" si="379"/>
        <v>9.1991715567828702E-2</v>
      </c>
      <c r="BB168" s="25">
        <f t="shared" si="380"/>
        <v>2.8449502133711668E-3</v>
      </c>
      <c r="BC168" s="25" t="e">
        <f t="shared" ca="1" si="381"/>
        <v>#NAME?</v>
      </c>
      <c r="BD168" s="25" t="e">
        <f t="shared" ca="1" si="382"/>
        <v>#NAME?</v>
      </c>
      <c r="BE168" s="25" t="e">
        <f t="shared" ca="1" si="383"/>
        <v>#NAME?</v>
      </c>
      <c r="BF168" s="25" t="e">
        <f t="shared" ca="1" si="430"/>
        <v>#NAME?</v>
      </c>
      <c r="BG168" s="25" t="e">
        <f t="shared" ca="1" si="384"/>
        <v>#NAME?</v>
      </c>
      <c r="BH168" s="25">
        <f t="shared" si="385"/>
        <v>-1.6678851474031142E-2</v>
      </c>
      <c r="BJ168" s="25">
        <f t="shared" si="419"/>
        <v>0.2135843513220968</v>
      </c>
      <c r="BK168" s="25">
        <f t="shared" si="420"/>
        <v>0.21797524547609196</v>
      </c>
      <c r="BL168" s="25">
        <f t="shared" si="421"/>
        <v>0.22029944289693593</v>
      </c>
      <c r="BM168" s="25">
        <f t="shared" si="422"/>
        <v>0.20145415290830582</v>
      </c>
      <c r="BN168" s="25" t="e">
        <f t="shared" ca="1" si="423"/>
        <v>#NAME?</v>
      </c>
      <c r="BO168" s="25" t="e">
        <f t="shared" ca="1" si="424"/>
        <v>#NAME?</v>
      </c>
      <c r="BP168" s="25" t="e">
        <f t="shared" ca="1" si="424"/>
        <v>#NAME?</v>
      </c>
      <c r="BQ168" s="25" t="e">
        <f t="shared" ca="1" si="425"/>
        <v>#NAME?</v>
      </c>
      <c r="BR168" s="15">
        <f>_xll.BDH(C168,"EARN_FOR_COMMON","FY 2009","FY 2009","Currency=USD","Period=FY","BEST_FPERIOD_OVERRIDE=FY","FILING_STATUS=MR","SCALING_FORMAT=MLN","FA_ADJUSTED=Adjusted","Sort=A","Dates=H","DateFormat=P","Fill=—","Direction=H","UseDPDF=Y")</f>
        <v>3087.05</v>
      </c>
      <c r="BS168" s="15">
        <f>_xll.BDH(C168,"EARN_FOR_COMMON","FY 2019","FY 2019","Currency=USD","Period=FY","BEST_FPERIOD_OVERRIDE=FY","FILING_STATUS=MR","SCALING_FORMAT=MLN","FA_ADJUSTED=Adjusted","Sort=A","Dates=H","DateFormat=P","Fill=—","Direction=H","UseDPDF=Y")</f>
        <v>3593</v>
      </c>
      <c r="BT168" s="15">
        <f>_xll.BDH(C168,"EARN_FOR_COMMON","FY 2020","FY 2020","Currency=USD","Period=FY","BEST_FPERIOD_OVERRIDE=FY","FILING_STATUS=MR","SCALING_FORMAT=MLN","FA_ADJUSTED=Adjusted","Sort=A","Dates=H","DateFormat=P","Fill=—","Direction=H","UseDPDF=Y")</f>
        <v>4837</v>
      </c>
      <c r="BU168" s="15">
        <f>_xll.BDH(C168,"EARN_FOR_COMMON","FY 2021","FY 2021","Currency=USD","Period=FY","BEST_FPERIOD_OVERRIDE=FY","FILING_STATUS=MR","SCALING_FORMAT=MLN","FA_ADJUSTED=Adjusted","Sort=A","Dates=H","DateFormat=P","Fill=—","Direction=H","UseDPDF=Y")</f>
        <v>3963</v>
      </c>
      <c r="BV168" s="15">
        <f>_xll.BDH(C168,"EARN_FOR_COMMON","FY 2022","FY 2022","Currency=USD","Period=FY","BEST_FPERIOD_OVERRIDE=FY","FILING_STATUS=MR","SCALING_FORMAT=MLN","FA_ADJUSTED=Adjusted","Sort=A","Dates=H","DateFormat=P","Fill=—","Direction=H","UseDPDF=Y")</f>
        <v>4081</v>
      </c>
      <c r="BW168" s="15" t="e">
        <f ca="1">+_xll.BDP($C168,BW$15,"BEST_FPERIOD_OVERRIDE="&amp;BW$16)</f>
        <v>#NAME?</v>
      </c>
      <c r="BX168" s="15" t="e">
        <f ca="1">+_xll.BDP($C168,BX$15,"BEST_FPERIOD_OVERRIDE="&amp;BX$16)</f>
        <v>#NAME?</v>
      </c>
      <c r="BY168" s="15" t="e">
        <f ca="1">+_xll.BDP($C168,BY$15,"BEST_FPERIOD_OVERRIDE="&amp;BY$16)</f>
        <v>#NAME?</v>
      </c>
      <c r="BZ168" s="15" t="e">
        <f ca="1">+_xll.BDP($C168,BZ$15,"BEST_FPERIOD_OVERRIDE="&amp;BZ$16)</f>
        <v>#NAME?</v>
      </c>
      <c r="CB168" s="25">
        <f t="shared" si="386"/>
        <v>0.34622877817979414</v>
      </c>
      <c r="CC168" s="25">
        <f t="shared" si="387"/>
        <v>-0.18069051064709529</v>
      </c>
      <c r="CD168" s="25">
        <f t="shared" si="388"/>
        <v>2.9775422659601203E-2</v>
      </c>
      <c r="CE168" s="25" t="e">
        <f t="shared" ca="1" si="389"/>
        <v>#NAME?</v>
      </c>
      <c r="CF168" s="25" t="e">
        <f t="shared" ca="1" si="390"/>
        <v>#NAME?</v>
      </c>
      <c r="CG168" s="25" t="e">
        <f t="shared" ca="1" si="391"/>
        <v>#NAME?</v>
      </c>
      <c r="CH168" s="25" t="e">
        <f t="shared" ca="1" si="431"/>
        <v>#NAME?</v>
      </c>
      <c r="CI168" s="25" t="e">
        <f t="shared" ca="1" si="392"/>
        <v>#NAME?</v>
      </c>
      <c r="CJ168" s="25">
        <f t="shared" si="393"/>
        <v>1.529291450362158E-2</v>
      </c>
      <c r="CM168" s="25">
        <f t="shared" si="432"/>
        <v>0.13889747951136538</v>
      </c>
      <c r="CN168" s="25">
        <f t="shared" si="433"/>
        <v>0.18197208532410369</v>
      </c>
      <c r="CO168" s="25">
        <f t="shared" si="434"/>
        <v>0.13798746518105851</v>
      </c>
      <c r="CP168" s="25">
        <f t="shared" si="435"/>
        <v>0.12957200914401829</v>
      </c>
      <c r="CQ168" s="25" t="e">
        <f t="shared" ca="1" si="436"/>
        <v>#NAME?</v>
      </c>
      <c r="CR168" s="25" t="e">
        <f t="shared" ca="1" si="437"/>
        <v>#NAME?</v>
      </c>
      <c r="CS168" s="25" t="e">
        <f t="shared" ca="1" si="438"/>
        <v>#NAME?</v>
      </c>
      <c r="CT168" s="15" t="e">
        <f t="shared" ca="1" si="439"/>
        <v>#NAME?</v>
      </c>
      <c r="CU168" s="25">
        <f>_xll.BDH($C168,"RETURN_ON_INV_CAPITAL","FY 2019","FY 2019","Currency=USD","Period=FY","BEST_FPERIOD_OVERRIDE=FY","FILING_STATUS=MR","FA_ADJUSTED=GAAP","Sort=A","Dates=H","DateFormat=P","Fill=—","Direction=H","UseDPDF=Y")/100</f>
        <v>8.9130000000000001E-2</v>
      </c>
      <c r="CV168" s="25">
        <f>_xll.BDH($C168,"RETURN_ON_INV_CAPITAL","FY 2020","FY 2020","Currency=USD","Period=FY","BEST_FPERIOD_OVERRIDE=FY","FILING_STATUS=MR","FA_ADJUSTED=GAAP","Sort=A","Dates=H","DateFormat=P","Fill=—","Direction=H","UseDPDF=Y")/100</f>
        <v>7.4816999999999995E-2</v>
      </c>
      <c r="CW168" s="25">
        <f>_xll.BDH($C168,"RETURN_ON_INV_CAPITAL","FY 2021","FY 2021","Currency=USD","Period=FY","BEST_FPERIOD_OVERRIDE=FY","FILING_STATUS=MR","FA_ADJUSTED=GAAP","Sort=A","Dates=H","DateFormat=P","Fill=—","Direction=H","UseDPDF=Y")/100</f>
        <v>8.4832999999999992E-2</v>
      </c>
      <c r="CX168" s="25">
        <f>_xll.BDH(C168,"RETURN_COM_EQY","FY 2022","FY 2022","Currency=USD","Period=FY","BEST_FPERIOD_OVERRIDE=FY","FILING_STATUS=MR","FA_ADJUSTED=GAAP","Sort=A","Dates=H","DateFormat=P","Fill=—","Direction=H","UseDPDF=Y")/100</f>
        <v>9.8528000000000004E-2</v>
      </c>
      <c r="CZ168" s="15">
        <f>_xll.BDH($C168,"RETURN_COM_EQY","FY 2019","FY 2019","Currency=USD","Period=FY","BEST_FPERIOD_OVERRIDE=FY","FILING_STATUS=MR","FA_ADJUSTED=GAAP","Sort=A","Dates=H","DateFormat=P","Fill=—","Direction=H","UseDPDF=Y")/100</f>
        <v>0.14860599999999999</v>
      </c>
      <c r="DA168" s="15">
        <f>_xll.BDH($C168,"RETURN_COM_EQY","FY 2020","FY 2020","Currency=USD","Period=FY","BEST_FPERIOD_OVERRIDE=FY","FILING_STATUS=MR","FA_ADJUSTED=GAAP","Sort=A","Dates=H","DateFormat=P","Fill=—","Direction=H","UseDPDF=Y")/100</f>
        <v>0.12970000000000001</v>
      </c>
      <c r="DB168" s="15">
        <f>_xll.BDH($C168,"RETURN_COM_EQY","FY 2021","FY 2021","Currency=USD","Period=FY","BEST_FPERIOD_OVERRIDE=FY","FILING_STATUS=MR","FA_ADJUSTED=GAAP","Sort=A","Dates=H","DateFormat=P","Fill=—","Direction=H","UseDPDF=Y")/100</f>
        <v>0.15399200000000002</v>
      </c>
      <c r="DC168" s="25">
        <f>_xll.BDH(C168,"RETURN_COM_EQY","FY 2022","FY 2022","Currency=USD","Period=FY","BEST_FPERIOD_OVERRIDE=FY","FILING_STATUS=MR","FA_ADJUSTED=GAAP","Sort=A","Dates=H","DateFormat=P","Fill=—","Direction=H","UseDPDF=Y")</f>
        <v>9.8528000000000002</v>
      </c>
      <c r="DD168" s="15" t="e">
        <f ca="1">(_xll.BDP(C168,"BEST_ROE","best_fperiod_override=23Y"))/100</f>
        <v>#NAME?</v>
      </c>
      <c r="DF168" s="25" t="e">
        <f ca="1">(_xll.BDP($C168,"BEST_DIV_YLD","best_fperiod_override=19Y"))/100</f>
        <v>#NAME?</v>
      </c>
      <c r="DG168" s="25" t="e">
        <f ca="1">(_xll.BDP($C168,"BEST_DIV_YLD","best_fperiod_override=20Y"))/100</f>
        <v>#NAME?</v>
      </c>
      <c r="DH168" s="25" t="e">
        <f ca="1">(_xll.BDP($C168,"BEST_DIV_YLD","best_fperiod_override=21Y"))/100</f>
        <v>#NAME?</v>
      </c>
      <c r="DI168" s="25" t="e">
        <f ca="1">(_xll.BDP($C168,"BEST_DIV_YLD","best_fperiod_override=22Y"))/100</f>
        <v>#NAME?</v>
      </c>
      <c r="DJ168" s="25" t="e">
        <f ca="1">(_xll.BDP($C168,"BEST_DIV_YLD","best_fperiod_override=23Y"))/100</f>
        <v>#NAME?</v>
      </c>
      <c r="DL168" s="48" t="e" cm="1">
        <f t="array" aca="1" ref="DL168" ca="1">_xll.BDP($C168,$DL$12)/1000</f>
        <v>#NAME?</v>
      </c>
      <c r="DM168" s="48" t="e" cm="1">
        <f t="array" aca="1" ref="DM168" ca="1">_xll.BDP($C168,$DL$13)*1000</f>
        <v>#NAME?</v>
      </c>
      <c r="DN168" s="48" t="e">
        <f t="shared" ca="1" si="394"/>
        <v>#NAME?</v>
      </c>
      <c r="DO168" s="48" t="e" cm="1">
        <f t="array" aca="1" ref="DO168" ca="1">_xll.BDP($C168,$DL$15)*1000</f>
        <v>#NAME?</v>
      </c>
      <c r="DQ168" s="15" t="e" cm="1">
        <f t="array" aca="1" ref="DQ168" ca="1">_xll.BDP(C168,"WACC")</f>
        <v>#NAME?</v>
      </c>
      <c r="DR168" s="15" t="e" cm="1">
        <f t="array" aca="1" ref="DR168" ca="1">_xll.BDP(C168,"WACC_COST_EQUITY")</f>
        <v>#NAME?</v>
      </c>
      <c r="DS168" s="15" t="e" cm="1">
        <f t="array" aca="1" ref="DS168" ca="1">_xll.BDP(C168,"WACC_COST_EQUITY")</f>
        <v>#NAME?</v>
      </c>
      <c r="DU168" s="15" t="e" cm="1">
        <f t="array" aca="1" ref="DU168" ca="1">_xll.BDP(C168,"BEST_PE_RATIO")</f>
        <v>#NAME?</v>
      </c>
      <c r="DV168" s="15" t="e" cm="1">
        <f t="array" aca="1" ref="DV168" ca="1">_xll.BDP(C168,"FIVE_YR_AVG_PRICE_EARNINGS")</f>
        <v>#NAME?</v>
      </c>
      <c r="DW168" s="15" t="e" cm="1">
        <f t="array" aca="1" ref="DW168" ca="1">_xll.BDP(C168,"10_YEAR_MOVING_AVERAGE_PE")</f>
        <v>#NAME?</v>
      </c>
      <c r="DY168" s="15" t="e" cm="1">
        <f t="array" aca="1" ref="DY168" ca="1">_xll.BDP(C168,"BEST_CUR_EV_TO_EBITDA")</f>
        <v>#NAME?</v>
      </c>
      <c r="DZ168" s="15" t="e" cm="1">
        <f t="array" aca="1" ref="DZ168" ca="1">_xll.BDP(C168,"FIVE_YEAR_AVG_EV_TO_T12_EBITDA")</f>
        <v>#NAME?</v>
      </c>
      <c r="EB168" s="15" t="e" cm="1">
        <f t="array" aca="1" ref="EB168" ca="1">_xll.BDP(C168,"BEST_PX_BPS_RATIO")</f>
        <v>#NAME?</v>
      </c>
      <c r="EC168" s="15" t="e" cm="1">
        <f t="array" aca="1" ref="EC168" ca="1">_xll.BDP(C168,"FIVE_YEAR_AVG_PRICE_BOOK")</f>
        <v>#NAME?</v>
      </c>
      <c r="ED168" s="15" t="e" cm="1">
        <f t="array" aca="1" ref="ED168" ca="1">_xll.BDP(C168,"EV_TO_T12M_SALES")</f>
        <v>#NAME?</v>
      </c>
      <c r="EE168" s="15" t="e" cm="1">
        <f t="array" aca="1" ref="EE168" ca="1">_xll.BDP(C168,"AVERAGE_EV_TO_T12M_SALES")</f>
        <v>#NAME?</v>
      </c>
      <c r="EF168" s="15" t="e">
        <f ca="1">_xll.BDP(C168,"BEST_CURRENT_EV_BEST_SALES","best_fperiod_override=23Y")</f>
        <v>#NAME?</v>
      </c>
      <c r="EH168" s="15" t="e" cm="1">
        <f t="array" aca="1" ref="EH168" ca="1">_xll.BDP(C168,"CF_FREE_CASH_FLOW")</f>
        <v>#NAME?</v>
      </c>
      <c r="EI168" s="15" t="e" cm="1">
        <f t="array" aca="1" ref="EI168" ca="1">_xll.BDP(C168,"FREE_CASH_FLOW_YIELD")/100</f>
        <v>#NAME?</v>
      </c>
      <c r="EJ168" s="15" t="e" cm="1">
        <f t="array" aca="1" ref="EJ168" ca="1">_xll.BDP(C168,"TRAIL_12M_FREE_CASH_FLOW_PER_SH")</f>
        <v>#NAME?</v>
      </c>
      <c r="EL168" s="15" t="e" cm="1">
        <f t="array" aca="1" ref="EL168" ca="1">_xll.BDP(C168,"CF_CASH_FROM_OPER")</f>
        <v>#NAME?</v>
      </c>
      <c r="EM168" s="15" t="e" cm="1">
        <f t="array" aca="1" ref="EM168" ca="1">_xll.BDP(C168,"CF_CASH_FROM_INV_ACT")</f>
        <v>#NAME?</v>
      </c>
      <c r="EN168" s="15" t="e" cm="1">
        <f t="array" aca="1" ref="EN168" ca="1">_xll.BDP(C168,"CF_CASH_FROM_FNC_ACT")</f>
        <v>#NAME?</v>
      </c>
      <c r="EP168" s="15" t="e" cm="1">
        <f t="array" aca="1" ref="EP168" ca="1">_xll.BDP(C168,"TOT_ANALYST_REC")</f>
        <v>#NAME?</v>
      </c>
      <c r="EQ168" s="15" t="e" cm="1">
        <f t="array" aca="1" ref="EQ168" ca="1">_xll.BDP(C168,"TOT_BUY_REC")</f>
        <v>#NAME?</v>
      </c>
      <c r="ER168" s="15" t="e" cm="1">
        <f t="array" aca="1" ref="ER168" ca="1">_xll.BDP(C168,"TOT_HOLD_REC")</f>
        <v>#NAME?</v>
      </c>
      <c r="ES168" s="15" t="e" cm="1">
        <f t="array" aca="1" ref="ES168" ca="1">_xll.BDP(C168,"TOT_SELL_REC")</f>
        <v>#NAME?</v>
      </c>
      <c r="ET168" s="15" t="e" cm="1">
        <f t="array" aca="1" ref="ET168" ca="1">_xll.BDP(C168,"EQY_REC_CONS")</f>
        <v>#NAME?</v>
      </c>
      <c r="EV168" s="15" t="e" cm="1">
        <f t="array" aca="1" ref="EV168" ca="1">_xll.BDP(C168,"BEST_TARGET_HI")</f>
        <v>#NAME?</v>
      </c>
      <c r="EW168" s="15" t="e" cm="1">
        <f t="array" aca="1" ref="EW168" ca="1">_xll.BDP(C168,"BEST_TARGET_LO")</f>
        <v>#NAME?</v>
      </c>
      <c r="EX168" s="15" t="e" cm="1">
        <f t="array" aca="1" ref="EX168" ca="1">_xll.BDP(C168,"BEST_TARGET_MEDIAN")</f>
        <v>#NAME?</v>
      </c>
      <c r="EZ168" s="15" t="e" cm="1">
        <f t="array" aca="1" ref="EZ168" ca="1">_xll.BDP(C168,"BEST_TARGET_1WK_CHG")</f>
        <v>#NAME?</v>
      </c>
      <c r="FA168" s="15" t="e" cm="1">
        <f t="array" aca="1" ref="FA168" ca="1">_xll.BDP(C168,"BEST_TARGET_4WK_CHG")</f>
        <v>#NAME?</v>
      </c>
      <c r="FB168" s="15" t="e" cm="1">
        <f t="array" aca="1" ref="FB168" ca="1">_xll.BDP(C168,"BEST_TARGET_3MO_CHG")</f>
        <v>#NAME?</v>
      </c>
      <c r="FC168" s="15" t="e" cm="1">
        <f t="array" aca="1" ref="FC168" ca="1">_xll.BDP(C168,"BEST_TARGET_6MO_CHG")</f>
        <v>#NAME?</v>
      </c>
      <c r="FE168" s="15" t="e" cm="1">
        <f t="array" aca="1" ref="FE168" ca="1">_xll.BDP(C168,"ANNOUNCEMENT_DT")</f>
        <v>#NAME?</v>
      </c>
      <c r="FF168" s="15" t="e" cm="1">
        <f t="array" aca="1" ref="FF168" ca="1">_xll.BDP(C168,"EXPECTED_REPORT_DT")</f>
        <v>#NAME?</v>
      </c>
      <c r="FG168" s="15" t="e" cm="1">
        <f t="array" aca="1" ref="FG168" ca="1">_xll.BDP(C168,"EARNINGS_RELATED_IMPLIED_MOVE")</f>
        <v>#NAME?</v>
      </c>
      <c r="FI168" s="15" t="e" cm="1">
        <f t="array" aca="1" ref="FI168" ca="1">_xll.BDP(C168,"SALES_SURPRISE_LAST_QTR")</f>
        <v>#NAME?</v>
      </c>
      <c r="FJ168" s="15" t="e" cm="1">
        <f t="array" aca="1" ref="FJ168" ca="1">_xll.BDP(C168,"EPS_SURPRISE_LAST_QTR")</f>
        <v>#NAME?</v>
      </c>
      <c r="FL168" s="15" t="e">
        <f ca="1">(_xll.BDP(C168,"VOLUME_AVG_5D"))/1000</f>
        <v>#NAME?</v>
      </c>
      <c r="FM168" s="15" t="e">
        <f ca="1">(_xll.BDP(C168,"VOLUME_AVG_3M"))/1000</f>
        <v>#NAME?</v>
      </c>
      <c r="FN168" s="15" t="e">
        <f ca="1">(_xll.BDP(C168,"VOLUME_AVG_6M"))/1000</f>
        <v>#NAME?</v>
      </c>
      <c r="FP168" s="15" t="e" cm="1">
        <f t="array" aca="1" ref="FP168" ca="1">_xll.BDP(C168,"CIE_DES")</f>
        <v>#NAME?</v>
      </c>
      <c r="FQ168" s="15" t="s">
        <v>993</v>
      </c>
      <c r="FS168" s="15" t="e" cm="1">
        <f t="array" aca="1" ref="FS168" ca="1">_xll.BDP(C168,"HIGH_52WEEK")</f>
        <v>#NAME?</v>
      </c>
      <c r="FT168" s="15" t="e" cm="1">
        <f t="array" aca="1" ref="FT168" ca="1">_xll.BDP(C168,"LOW_52WEEK")</f>
        <v>#NAME?</v>
      </c>
      <c r="FV168" s="15" t="e" cm="1">
        <f t="array" aca="1" ref="FV168" ca="1">_xll.BDP(C168,"CHG_PCT_WTD")</f>
        <v>#NAME?</v>
      </c>
      <c r="FW168" s="15" t="e" cm="1">
        <f t="array" aca="1" ref="FW168" ca="1">_xll.BDP(C168,"CHG_PCT_MTD")</f>
        <v>#NAME?</v>
      </c>
      <c r="FX168" s="15" t="e" cm="1">
        <f t="array" aca="1" ref="FX168" ca="1">_xll.BDP(C168,"CHG_PCT_YTD")</f>
        <v>#NAME?</v>
      </c>
      <c r="FY168" s="15" t="e" cm="1">
        <f t="array" aca="1" ref="FY168" ca="1">_xll.BDP(C168,"CHG_PCT_1YR")</f>
        <v>#NAME?</v>
      </c>
      <c r="GA168" s="15" t="e">
        <f ca="1">_xll.BDP($C168,"BEST_NET_DEBT","best_fperiod_override=19Y")</f>
        <v>#NAME?</v>
      </c>
      <c r="GB168" s="15" t="e">
        <f ca="1">_xll.BDP($C168,"BEST_NET_DEBT","best_fperiod_override=20Y")</f>
        <v>#NAME?</v>
      </c>
      <c r="GC168" s="15" t="e">
        <f ca="1">_xll.BDP($C168,"BEST_NET_DEBT","best_fperiod_override=21Y")</f>
        <v>#NAME?</v>
      </c>
      <c r="GD168" s="15" t="e">
        <f ca="1">_xll.BDP($C168,"BEST_NET_DEBT","best_fperiod_override=22Y")</f>
        <v>#NAME?</v>
      </c>
      <c r="GE168" s="15" t="e">
        <f ca="1">_xll.BDP($C168,"BEST_NET_DEBT","best_fperiod_override=23Y")</f>
        <v>#NAME?</v>
      </c>
      <c r="GG168" s="15" t="e">
        <f t="shared" ca="1" si="395"/>
        <v>#NAME?</v>
      </c>
      <c r="GH168" s="15" t="e">
        <f t="shared" ca="1" si="396"/>
        <v>#NAME?</v>
      </c>
      <c r="GI168" s="15" t="e">
        <f t="shared" ca="1" si="397"/>
        <v>#NAME?</v>
      </c>
      <c r="GJ168" s="15" t="e">
        <f t="shared" ca="1" si="398"/>
        <v>#NAME?</v>
      </c>
      <c r="GK168" s="15" t="e">
        <f t="shared" ca="1" si="399"/>
        <v>#NAME?</v>
      </c>
      <c r="GM168" s="15" t="e" cm="1">
        <f t="array" aca="1" ref="GM168" ca="1">_xll.BDP(C168,"NET_DEBT_TO_EBITDA")</f>
        <v>#NAME?</v>
      </c>
      <c r="GN168" s="15" t="e" cm="1">
        <f t="array" aca="1" ref="GN168" ca="1">_xll.BDP(C168,"EBIT_TO_INT_EXP")</f>
        <v>#NAME?</v>
      </c>
      <c r="GO168" s="15" t="e" cm="1">
        <f t="array" aca="1" ref="GO168" ca="1">_xll.BDP(C168,"TOT_DEBT_TO_TOT_EQY")</f>
        <v>#NAME?</v>
      </c>
      <c r="GP168" s="15" t="e" cm="1">
        <f t="array" aca="1" ref="GP168" ca="1">_xll.BDP(C168,"TOT_DEBT_TO_TOT_ASSET")</f>
        <v>#NAME?</v>
      </c>
      <c r="GQ168" s="15" t="e" cm="1">
        <f t="array" aca="1" ref="GQ168" ca="1">_xll.BDP(C168,"ALTMAN_Z_SCORE")</f>
        <v>#NAME?</v>
      </c>
      <c r="GR168" s="15" t="e" cm="1">
        <f t="array" aca="1" ref="GR168" ca="1">_xll.BDP(C168,"CASH_%_CURRENT_MARKET_CAP")</f>
        <v>#NAME?</v>
      </c>
      <c r="GS168" s="15" t="e" cm="1">
        <f t="array" aca="1" ref="GS168" ca="1">_xll.BDP(C168,"CASH_TO_TOT_ASSET")</f>
        <v>#NAME?</v>
      </c>
      <c r="GU168" s="15" t="e" cm="1">
        <f t="array" aca="1" ref="GU168" ca="1">_xll.BDP(C168,"BOARD_SIZE")</f>
        <v>#NAME?</v>
      </c>
      <c r="GV168" s="15" t="e" cm="1">
        <f t="array" aca="1" ref="GV168" ca="1">_xll.BDP(C168,"PCT_INDEPENDENT_DIRECTORS")</f>
        <v>#NAME?</v>
      </c>
      <c r="GW168" s="15" t="e" cm="1">
        <f t="array" aca="1" ref="GW168" ca="1">_xll.BDP(C168,"BOARD_MEETING_ATTENDANCE_PCT")</f>
        <v>#NAME?</v>
      </c>
      <c r="GX168" s="15" t="e" cm="1">
        <f t="array" aca="1" ref="GX168" ca="1">_xll.BDP(C168,"BOARD_MEETINGS_PER_YR")</f>
        <v>#NAME?</v>
      </c>
      <c r="GY168" s="15" t="e" cm="1">
        <f t="array" aca="1" ref="GY168" ca="1">_xll.BDP(C168,"NUMBER_OF_WOMEN_ON_BOARD")</f>
        <v>#NAME?</v>
      </c>
      <c r="GZ168" s="15" t="e" cm="1">
        <f t="array" aca="1" ref="GZ168" ca="1">_xll.BDP(C168,"BOARD_AVERAGE_TENURE")</f>
        <v>#NAME?</v>
      </c>
      <c r="HA168" s="15" t="e" cm="1">
        <f t="array" aca="1" ref="HA168" ca="1">_xll.BDP(C168,"BOARD_AVERAGE_AGE")</f>
        <v>#NAME?</v>
      </c>
      <c r="HC168" s="15" t="e" cm="1">
        <f t="array" aca="1" ref="HC168" ca="1">_xll.BDP(C168,"TOT_COMP_AW_TO_CEO_&amp;_EQUIV")</f>
        <v>#NAME?</v>
      </c>
      <c r="HD168" s="15" t="e" cm="1">
        <f t="array" aca="1" ref="HD168" ca="1">_xll.BDP(C168,"TOT_COMPENSATION_AW_TO_EXECS")</f>
        <v>#NAME?</v>
      </c>
      <c r="HE168" s="15" t="e" cm="1">
        <f t="array" aca="1" ref="HE168" ca="1">_xll.BDP(C168,"CF_STOCK_BASED_COMPENSATION")</f>
        <v>#NAME?</v>
      </c>
      <c r="HF168" s="15" t="e" cm="1">
        <f t="array" aca="1" ref="HF168" ca="1">_xll.BDP(C168,"AVERAGE_BOD_TOTAL_COMPENSATION")</f>
        <v>#NAME?</v>
      </c>
      <c r="HH168" s="15" t="e" cm="1">
        <f t="array" aca="1" ref="HH168" ca="1">_xll.BDP(C168,"ISS_QUALITYSCORE")</f>
        <v>#NAME?</v>
      </c>
      <c r="HK168" s="15" t="e" cm="1">
        <f t="array" aca="1" ref="HK168" ca="1">_xll.BDP(C168,"EQY_SH_OUT")</f>
        <v>#NAME?</v>
      </c>
      <c r="HL168" s="15" t="e">
        <f t="shared" ca="1" si="400"/>
        <v>#NAME?</v>
      </c>
      <c r="HN168" s="15">
        <v>8.5</v>
      </c>
      <c r="HO168" s="15">
        <v>2</v>
      </c>
      <c r="HP168" s="39" t="e">
        <f t="shared" ca="1" si="401"/>
        <v>#NAME?</v>
      </c>
      <c r="HQ168" s="15" t="e">
        <f t="shared" ca="1" si="402"/>
        <v>#NAME?</v>
      </c>
      <c r="HS168" s="15" t="e">
        <f t="shared" ca="1" si="426"/>
        <v>#NAME?</v>
      </c>
      <c r="HU168" s="15" t="e">
        <f t="shared" ca="1" si="403"/>
        <v>#NAME?</v>
      </c>
      <c r="HW168" s="15" t="e">
        <f t="shared" ca="1" si="427"/>
        <v>#NAME?</v>
      </c>
      <c r="HY168" s="39" t="e">
        <f t="shared" ca="1" si="404"/>
        <v>#NAME?</v>
      </c>
      <c r="IA168" s="15" t="e">
        <f t="shared" ca="1" si="428"/>
        <v>#NAME?</v>
      </c>
      <c r="IB168" s="15" t="e">
        <f t="shared" ca="1" si="405"/>
        <v>#NAME?</v>
      </c>
      <c r="IC168" s="15" t="e">
        <f t="shared" ca="1" si="406"/>
        <v>#NAME?</v>
      </c>
      <c r="ID168" s="15" t="e">
        <f t="shared" ca="1" si="407"/>
        <v>#NAME?</v>
      </c>
      <c r="IE168" s="39" t="e">
        <f t="shared" ca="1" si="408"/>
        <v>#NAME?</v>
      </c>
      <c r="IF168" s="39">
        <f t="shared" si="409"/>
        <v>1.529291450362158</v>
      </c>
      <c r="IG168" s="39" t="e">
        <f t="shared" ca="1" si="410"/>
        <v>#NAME?</v>
      </c>
      <c r="II168" s="15">
        <f t="shared" si="440"/>
        <v>149</v>
      </c>
    </row>
    <row r="169" spans="1:243">
      <c r="A169" s="15">
        <f t="shared" si="441"/>
        <v>149</v>
      </c>
      <c r="B169" s="15" t="s">
        <v>302</v>
      </c>
      <c r="C169" s="15" t="s">
        <v>632</v>
      </c>
      <c r="D169" s="15" t="s">
        <v>301</v>
      </c>
      <c r="E169" s="15" t="str">
        <f t="shared" si="374"/>
        <v>MDTC34</v>
      </c>
      <c r="F169" s="15">
        <f t="shared" si="375"/>
        <v>149</v>
      </c>
      <c r="G169" s="15" t="str">
        <f t="shared" si="376"/>
        <v>Medtronic PLC</v>
      </c>
      <c r="H169" s="24">
        <v>4.0986E-3</v>
      </c>
      <c r="I169" s="15" t="e" cm="1">
        <f t="array" aca="1" ref="I169" ca="1">_xll.BDP(C169,"GICS_SECTOR_NAME")</f>
        <v>#NAME?</v>
      </c>
      <c r="J169" s="15" t="e">
        <f t="shared" ca="1" si="377"/>
        <v>#NAME?</v>
      </c>
      <c r="K169" s="46" t="e" cm="1">
        <f t="array" aca="1" ref="K169" ca="1">_xll.BDP(C169,"BEST_PE_RATIO")</f>
        <v>#NAME?</v>
      </c>
      <c r="L169" s="46" t="e" cm="1">
        <f t="array" aca="1" ref="L169" ca="1">_xll.BDP(C169,"px_last")</f>
        <v>#NAME?</v>
      </c>
      <c r="M169" s="15" t="e" cm="1">
        <f t="array" aca="1" ref="M169" ca="1">_xll.BDP(C169,"COUNTRY_FULL_NAME")</f>
        <v>#NAME?</v>
      </c>
      <c r="N169" s="15" t="e" cm="1">
        <f t="array" aca="1" ref="N169" ca="1">_xll.BDP(C169,"px_last")</f>
        <v>#NAME?</v>
      </c>
      <c r="O169" s="15" t="e" cm="1">
        <f t="array" aca="1" ref="O169" ca="1">_xll.BDP(C169,"CRNCY")</f>
        <v>#NAME?</v>
      </c>
      <c r="Q169" s="15" t="e" cm="1">
        <f t="array" aca="1" ref="Q169" ca="1">_xll.BDP(C169,"GICS_SECTOR_NAME")</f>
        <v>#NAME?</v>
      </c>
      <c r="R169" s="15" t="e" cm="1">
        <f t="array" aca="1" ref="R169" ca="1">_xll.BDP(C169,"GICS_INDUSTRY_NAME")</f>
        <v>#NAME?</v>
      </c>
      <c r="S169" s="15" t="e" cm="1">
        <f t="array" aca="1" ref="S169" ca="1">_xll.BDP(C169,"GICS_INDUSTRY_GROUP_NAME")</f>
        <v>#NAME?</v>
      </c>
      <c r="T169" s="15" t="e" cm="1">
        <f t="array" aca="1" ref="T169" ca="1">_xll.BDP(C169,"GICS_SUB_INDUSTRY_NAME")</f>
        <v>#NAME?</v>
      </c>
      <c r="U169" s="15" t="s">
        <v>1521</v>
      </c>
      <c r="V169" s="15">
        <f>_xll.BDH(C169,"SALES_REV_TURN","FY 2009","FY 2009","Currency=USD","Period=FY","BEST_FPERIOD_OVERRIDE=FY","FILING_STATUS=MR","SCALING_FORMAT=MLN","FA_ADJUSTED=Adjusted","Sort=A","Dates=H","DateFormat=P","Fill=—","Direction=H","UseDPDF=Y")</f>
        <v>14599</v>
      </c>
      <c r="W169" s="15">
        <f>_xll.BDH(C169,"SALES_REV_TURN","FY 2019","FY 2019","Currency=USD","Period=FY","BEST_FPERIOD_OVERRIDE=FY","FILING_STATUS=MR","SCALING_FORMAT=MLN","FA_ADJUSTED=Adjusted","Sort=A","Dates=H","DateFormat=P","Fill=—","Direction=H","UseDPDF=Y")</f>
        <v>30557</v>
      </c>
      <c r="X169" s="15">
        <f>_xll.BDH(C169,"SALES_REV_TURN","FY 2020","FY 2020","Currency=USD","Period=FY","BEST_FPERIOD_OVERRIDE=FY","FILING_STATUS=MR","SCALING_FORMAT=MLN","FA_ADJUSTED=Adjusted","Sort=A","Dates=H","DateFormat=P","Fill=—","Direction=H","UseDPDF=Y")</f>
        <v>28913</v>
      </c>
      <c r="Y169" s="15">
        <f>_xll.BDH(C169,"SALES_REV_TURN","FY 2021","FY 2021","Currency=USD","Period=FY","BEST_FPERIOD_OVERRIDE=FY","FILING_STATUS=MR","SCALING_FORMAT=MLN","FA_ADJUSTED=Adjusted","Sort=A","Dates=H","DateFormat=P","Fill=—","Direction=H","UseDPDF=Y")</f>
        <v>30117</v>
      </c>
      <c r="Z169" s="15">
        <f>_xll.BDH(C169,"SALES_REV_TURN","FY 2022","FY 2022","Currency=USD","Period=FY","BEST_FPERIOD_OVERRIDE=FY","FILING_STATUS=MR","SCALING_FORMAT=MLN","FA_ADJUSTED=Adjusted","Sort=A","Dates=H","DateFormat=P","Fill=—","Direction=H","UseDPDF=Y")</f>
        <v>31686</v>
      </c>
      <c r="AA169" s="15" t="e">
        <f ca="1">+_xll.BDP($C169,AA$15,"BEST_FPERIOD_OVERRIDE="&amp;AA$16)</f>
        <v>#NAME?</v>
      </c>
      <c r="AB169" s="15" t="e">
        <f ca="1">+_xll.BDP($C169,AB$15,"BEST_FPERIOD_OVERRIDE="&amp;AB$16)</f>
        <v>#NAME?</v>
      </c>
      <c r="AC169" s="15" t="e">
        <f ca="1">+_xll.BDP($C169,AC$15,"BEST_FPERIOD_OVERRIDE="&amp;AC$16)</f>
        <v>#NAME?</v>
      </c>
      <c r="AD169" s="15" t="e">
        <f ca="1">+_xll.BDP($C169,AD$15,"BEST_FPERIOD_OVERRIDE="&amp;AD$16)</f>
        <v>#NAME?</v>
      </c>
      <c r="AF169" s="25">
        <f t="shared" si="411"/>
        <v>-5.380109303923819E-2</v>
      </c>
      <c r="AG169" s="25">
        <f t="shared" si="412"/>
        <v>4.1642167882959269E-2</v>
      </c>
      <c r="AH169" s="25">
        <f t="shared" si="413"/>
        <v>5.2096822392668551E-2</v>
      </c>
      <c r="AI169" s="25" t="e">
        <f t="shared" ca="1" si="414"/>
        <v>#NAME?</v>
      </c>
      <c r="AJ169" s="25" t="e">
        <f t="shared" ca="1" si="415"/>
        <v>#NAME?</v>
      </c>
      <c r="AK169" s="25" t="e">
        <f t="shared" ca="1" si="416"/>
        <v>#NAME?</v>
      </c>
      <c r="AL169" s="25" t="e">
        <f t="shared" ca="1" si="429"/>
        <v>#NAME?</v>
      </c>
      <c r="AM169" s="25" t="e">
        <f t="shared" ca="1" si="417"/>
        <v>#NAME?</v>
      </c>
      <c r="AN169" s="25">
        <f t="shared" si="418"/>
        <v>7.6660451417174036E-2</v>
      </c>
      <c r="AP169" s="15">
        <f>_xll.BDH(C169,"EBITDA","FY 2009","FY 2009","Currency=USD","Period=FY","BEST_FPERIOD_OVERRIDE=FY","FILING_STATUS=MR","SCALING_FORMAT=MLN","FA_ADJUSTED=Adjusted","Sort=A","Dates=H","DateFormat=P","Fill=—","Direction=H","UseDPDF=Y")</f>
        <v>5276</v>
      </c>
      <c r="AQ169" s="15">
        <f>_xll.BDH(C169,"EBITDA","FY 2019","FY 2019","Currency=USD","Period=FY","BEST_FPERIOD_OVERRIDE=FY","FILING_STATUS=MR","SCALING_FORMAT=MLN","FA_ADJUSTED=Adjusted","Sort=A","Dates=H","DateFormat=P","Fill=—","Direction=H","UseDPDF=Y")</f>
        <v>9733</v>
      </c>
      <c r="AR169" s="15">
        <f>_xll.BDH(C169,"EBITDA","FY 2020","FY 2020","Currency=USD","Period=FY","BEST_FPERIOD_OVERRIDE=FY","FILING_STATUS=MR","SCALING_FORMAT=MLN","FA_ADJUSTED=Adjusted","Sort=A","Dates=H","DateFormat=P","Fill=—","Direction=H","UseDPDF=Y")</f>
        <v>9108</v>
      </c>
      <c r="AS169" s="15">
        <f>_xll.BDH(C169,"EBITDA","FY 2021","FY 2021","Currency=USD","Period=FY","BEST_FPERIOD_OVERRIDE=FY","FILING_STATUS=MR","SCALING_FORMAT=MLN","FA_ADJUSTED=Adjusted","Sort=A","Dates=H","DateFormat=P","Fill=—","Direction=H","UseDPDF=Y")</f>
        <v>8312</v>
      </c>
      <c r="AT169" s="15">
        <f>_xll.BDH(C169,"EBITDA","FY 2022","FY 2022","Currency=USD","Period=FY","BEST_FPERIOD_OVERRIDE=FY","FILING_STATUS=MR","SCALING_FORMAT=MLN","FA_ADJUSTED=Adjusted","Sort=A","Dates=H","DateFormat=P","Fill=—","Direction=H","UseDPDF=Y")</f>
        <v>10125</v>
      </c>
      <c r="AU169" s="15" t="e">
        <f ca="1">+_xll.BDP($C169,AU$15,"BEST_FPERIOD_OVERRIDE="&amp;AU$16)</f>
        <v>#NAME?</v>
      </c>
      <c r="AV169" s="15" t="e">
        <f ca="1">+_xll.BDP($C169,AV$15,"BEST_FPERIOD_OVERRIDE="&amp;AV$16)</f>
        <v>#NAME?</v>
      </c>
      <c r="AW169" s="15" t="e">
        <f ca="1">+_xll.BDP($C169,AW$15,"BEST_FPERIOD_OVERRIDE="&amp;AW$16)</f>
        <v>#NAME?</v>
      </c>
      <c r="AX169" s="15" t="e">
        <f ca="1">+_xll.BDP($C169,AX$15,"BEST_FPERIOD_OVERRIDE="&amp;AX$16)</f>
        <v>#NAME?</v>
      </c>
      <c r="AZ169" s="25">
        <f t="shared" si="378"/>
        <v>-6.4214527894790874E-2</v>
      </c>
      <c r="BA169" s="25">
        <f t="shared" si="379"/>
        <v>-8.7395696091348229E-2</v>
      </c>
      <c r="BB169" s="25">
        <f t="shared" si="380"/>
        <v>0.21811838306063525</v>
      </c>
      <c r="BC169" s="25" t="e">
        <f t="shared" ca="1" si="381"/>
        <v>#NAME?</v>
      </c>
      <c r="BD169" s="25" t="e">
        <f t="shared" ca="1" si="382"/>
        <v>#NAME?</v>
      </c>
      <c r="BE169" s="25" t="e">
        <f t="shared" ca="1" si="383"/>
        <v>#NAME?</v>
      </c>
      <c r="BF169" s="25" t="e">
        <f t="shared" ca="1" si="430"/>
        <v>#NAME?</v>
      </c>
      <c r="BG169" s="25" t="e">
        <f t="shared" ca="1" si="384"/>
        <v>#NAME?</v>
      </c>
      <c r="BH169" s="25">
        <f t="shared" si="385"/>
        <v>6.314914351432499E-2</v>
      </c>
      <c r="BJ169" s="25">
        <f t="shared" si="419"/>
        <v>0.31851948816965014</v>
      </c>
      <c r="BK169" s="25">
        <f t="shared" si="420"/>
        <v>0.31501400753986097</v>
      </c>
      <c r="BL169" s="25">
        <f t="shared" si="421"/>
        <v>0.27599030447919781</v>
      </c>
      <c r="BM169" s="25">
        <f t="shared" si="422"/>
        <v>0.31954175345578489</v>
      </c>
      <c r="BN169" s="25" t="e">
        <f t="shared" ca="1" si="423"/>
        <v>#NAME?</v>
      </c>
      <c r="BO169" s="25" t="e">
        <f t="shared" ca="1" si="424"/>
        <v>#NAME?</v>
      </c>
      <c r="BP169" s="25" t="e">
        <f t="shared" ca="1" si="424"/>
        <v>#NAME?</v>
      </c>
      <c r="BQ169" s="25" t="e">
        <f t="shared" ca="1" si="425"/>
        <v>#NAME?</v>
      </c>
      <c r="BR169" s="15">
        <f>_xll.BDH(C169,"EARN_FOR_COMMON","FY 2009","FY 2009","Currency=USD","Period=FY","BEST_FPERIOD_OVERRIDE=FY","FILING_STATUS=MR","SCALING_FORMAT=MLN","FA_ADJUSTED=Adjusted","Sort=A","Dates=H","DateFormat=P","Fill=—","Direction=H","UseDPDF=Y")</f>
        <v>3071.75</v>
      </c>
      <c r="BS169" s="15">
        <f>_xll.BDH(C169,"EARN_FOR_COMMON","FY 2019","FY 2019","Currency=USD","Period=FY","BEST_FPERIOD_OVERRIDE=FY","FILING_STATUS=MR","SCALING_FORMAT=MLN","FA_ADJUSTED=Adjusted","Sort=A","Dates=H","DateFormat=P","Fill=—","Direction=H","UseDPDF=Y")</f>
        <v>5626.76</v>
      </c>
      <c r="BT169" s="15">
        <f>_xll.BDH(C169,"EARN_FOR_COMMON","FY 2020","FY 2020","Currency=USD","Period=FY","BEST_FPERIOD_OVERRIDE=FY","FILING_STATUS=MR","SCALING_FORMAT=MLN","FA_ADJUSTED=Adjusted","Sort=A","Dates=H","DateFormat=P","Fill=—","Direction=H","UseDPDF=Y")</f>
        <v>4734</v>
      </c>
      <c r="BU169" s="15">
        <f>_xll.BDH(C169,"EARN_FOR_COMMON","FY 2021","FY 2021","Currency=USD","Period=FY","BEST_FPERIOD_OVERRIDE=FY","FILING_STATUS=MR","SCALING_FORMAT=MLN","FA_ADJUSTED=Adjusted","Sort=A","Dates=H","DateFormat=P","Fill=—","Direction=H","UseDPDF=Y")</f>
        <v>4505</v>
      </c>
      <c r="BV169" s="15">
        <f>_xll.BDH(C169,"EARN_FOR_COMMON","FY 2022","FY 2022","Currency=USD","Period=FY","BEST_FPERIOD_OVERRIDE=FY","FILING_STATUS=MR","SCALING_FORMAT=MLN","FA_ADJUSTED=Adjusted","Sort=A","Dates=H","DateFormat=P","Fill=—","Direction=H","UseDPDF=Y")</f>
        <v>6117.79</v>
      </c>
      <c r="BW169" s="15" t="e">
        <f ca="1">+_xll.BDP($C169,BW$15,"BEST_FPERIOD_OVERRIDE="&amp;BW$16)</f>
        <v>#NAME?</v>
      </c>
      <c r="BX169" s="15" t="e">
        <f ca="1">+_xll.BDP($C169,BX$15,"BEST_FPERIOD_OVERRIDE="&amp;BX$16)</f>
        <v>#NAME?</v>
      </c>
      <c r="BY169" s="15" t="e">
        <f ca="1">+_xll.BDP($C169,BY$15,"BEST_FPERIOD_OVERRIDE="&amp;BY$16)</f>
        <v>#NAME?</v>
      </c>
      <c r="BZ169" s="15" t="e">
        <f ca="1">+_xll.BDP($C169,BZ$15,"BEST_FPERIOD_OVERRIDE="&amp;BZ$16)</f>
        <v>#NAME?</v>
      </c>
      <c r="CB169" s="25">
        <f t="shared" si="386"/>
        <v>-0.15866324492247763</v>
      </c>
      <c r="CC169" s="25">
        <f t="shared" si="387"/>
        <v>-4.8373468525559793E-2</v>
      </c>
      <c r="CD169" s="25">
        <f t="shared" si="388"/>
        <v>0.3580000000000001</v>
      </c>
      <c r="CE169" s="25" t="e">
        <f t="shared" ca="1" si="389"/>
        <v>#NAME?</v>
      </c>
      <c r="CF169" s="25" t="e">
        <f t="shared" ca="1" si="390"/>
        <v>#NAME?</v>
      </c>
      <c r="CG169" s="25" t="e">
        <f t="shared" ca="1" si="391"/>
        <v>#NAME?</v>
      </c>
      <c r="CH169" s="25" t="e">
        <f t="shared" ca="1" si="431"/>
        <v>#NAME?</v>
      </c>
      <c r="CI169" s="25" t="e">
        <f t="shared" ca="1" si="392"/>
        <v>#NAME?</v>
      </c>
      <c r="CJ169" s="25">
        <f t="shared" si="393"/>
        <v>6.2398019568618013E-2</v>
      </c>
      <c r="CM169" s="25">
        <f t="shared" si="432"/>
        <v>0.18413980430016036</v>
      </c>
      <c r="CN169" s="25">
        <f t="shared" si="433"/>
        <v>0.16373257704146923</v>
      </c>
      <c r="CO169" s="25">
        <f t="shared" si="434"/>
        <v>0.14958329182853539</v>
      </c>
      <c r="CP169" s="25">
        <f t="shared" si="435"/>
        <v>0.19307549075301395</v>
      </c>
      <c r="CQ169" s="25" t="e">
        <f t="shared" ca="1" si="436"/>
        <v>#NAME?</v>
      </c>
      <c r="CR169" s="25" t="e">
        <f t="shared" ca="1" si="437"/>
        <v>#NAME?</v>
      </c>
      <c r="CS169" s="25" t="e">
        <f t="shared" ca="1" si="438"/>
        <v>#NAME?</v>
      </c>
      <c r="CT169" s="15" t="e">
        <f t="shared" ca="1" si="439"/>
        <v>#NAME?</v>
      </c>
      <c r="CU169" s="25">
        <f>_xll.BDH($C169,"RETURN_ON_INV_CAPITAL","FY 2019","FY 2019","Currency=USD","Period=FY","BEST_FPERIOD_OVERRIDE=FY","FILING_STATUS=MR","FA_ADJUSTED=GAAP","Sort=A","Dates=H","DateFormat=P","Fill=—","Direction=H","UseDPDF=Y")/100</f>
        <v>7.2596999999999995E-2</v>
      </c>
      <c r="CV169" s="25">
        <f>_xll.BDH($C169,"RETURN_ON_INV_CAPITAL","FY 2020","FY 2020","Currency=USD","Period=FY","BEST_FPERIOD_OVERRIDE=FY","FILING_STATUS=MR","FA_ADJUSTED=GAAP","Sort=A","Dates=H","DateFormat=P","Fill=—","Direction=H","UseDPDF=Y")/100</f>
        <v>7.0240999999999998E-2</v>
      </c>
      <c r="CW169" s="25">
        <f>_xll.BDH($C169,"RETURN_ON_INV_CAPITAL","FY 2021","FY 2021","Currency=USD","Period=FY","BEST_FPERIOD_OVERRIDE=FY","FILING_STATUS=MR","FA_ADJUSTED=GAAP","Sort=A","Dates=H","DateFormat=P","Fill=—","Direction=H","UseDPDF=Y")/100</f>
        <v>5.4604999999999994E-2</v>
      </c>
      <c r="CX169" s="25">
        <f>_xll.BDH(C169,"RETURN_COM_EQY","FY 2022","FY 2022","Currency=USD","Period=FY","BEST_FPERIOD_OVERRIDE=FY","FILING_STATUS=MR","FA_ADJUSTED=GAAP","Sort=A","Dates=H","DateFormat=P","Fill=—","Direction=H","UseDPDF=Y")/100</f>
        <v>9.6923999999999996E-2</v>
      </c>
      <c r="CZ169" s="15">
        <f>_xll.BDH($C169,"RETURN_COM_EQY","FY 2019","FY 2019","Currency=USD","Period=FY","BEST_FPERIOD_OVERRIDE=FY","FILING_STATUS=MR","FA_ADJUSTED=GAAP","Sort=A","Dates=H","DateFormat=P","Fill=—","Direction=H","UseDPDF=Y")/100</f>
        <v>9.1874999999999998E-2</v>
      </c>
      <c r="DA169" s="15">
        <f>_xll.BDH($C169,"RETURN_COM_EQY","FY 2020","FY 2020","Currency=USD","Period=FY","BEST_FPERIOD_OVERRIDE=FY","FILING_STATUS=MR","FA_ADJUSTED=GAAP","Sort=A","Dates=H","DateFormat=P","Fill=—","Direction=H","UseDPDF=Y")/100</f>
        <v>9.4992999999999994E-2</v>
      </c>
      <c r="DB169" s="15">
        <f>_xll.BDH($C169,"RETURN_COM_EQY","FY 2021","FY 2021","Currency=USD","Period=FY","BEST_FPERIOD_OVERRIDE=FY","FILING_STATUS=MR","FA_ADJUSTED=GAAP","Sort=A","Dates=H","DateFormat=P","Fill=—","Direction=H","UseDPDF=Y")/100</f>
        <v>7.0592000000000002E-2</v>
      </c>
      <c r="DC169" s="25">
        <f>_xll.BDH(C169,"RETURN_COM_EQY","FY 2022","FY 2022","Currency=USD","Period=FY","BEST_FPERIOD_OVERRIDE=FY","FILING_STATUS=MR","FA_ADJUSTED=GAAP","Sort=A","Dates=H","DateFormat=P","Fill=—","Direction=H","UseDPDF=Y")</f>
        <v>9.6923999999999992</v>
      </c>
      <c r="DD169" s="15" t="e">
        <f ca="1">(_xll.BDP(C169,"BEST_ROE","best_fperiod_override=23Y"))/100</f>
        <v>#NAME?</v>
      </c>
      <c r="DF169" s="25" t="e">
        <f ca="1">(_xll.BDP($C169,"BEST_DIV_YLD","best_fperiod_override=19Y"))/100</f>
        <v>#NAME?</v>
      </c>
      <c r="DG169" s="25" t="e">
        <f ca="1">(_xll.BDP($C169,"BEST_DIV_YLD","best_fperiod_override=20Y"))/100</f>
        <v>#NAME?</v>
      </c>
      <c r="DH169" s="25" t="e">
        <f ca="1">(_xll.BDP($C169,"BEST_DIV_YLD","best_fperiod_override=21Y"))/100</f>
        <v>#NAME?</v>
      </c>
      <c r="DI169" s="25" t="e">
        <f ca="1">(_xll.BDP($C169,"BEST_DIV_YLD","best_fperiod_override=22Y"))/100</f>
        <v>#NAME?</v>
      </c>
      <c r="DJ169" s="25" t="e">
        <f ca="1">(_xll.BDP($C169,"BEST_DIV_YLD","best_fperiod_override=23Y"))/100</f>
        <v>#NAME?</v>
      </c>
      <c r="DL169" s="48" t="e" cm="1">
        <f t="array" aca="1" ref="DL169" ca="1">_xll.BDP($C169,$DL$12)/1000</f>
        <v>#NAME?</v>
      </c>
      <c r="DM169" s="48" t="e" cm="1">
        <f t="array" aca="1" ref="DM169" ca="1">_xll.BDP($C169,$DL$13)*1000</f>
        <v>#NAME?</v>
      </c>
      <c r="DN169" s="48" t="e">
        <f t="shared" ca="1" si="394"/>
        <v>#NAME?</v>
      </c>
      <c r="DO169" s="48" t="e" cm="1">
        <f t="array" aca="1" ref="DO169" ca="1">_xll.BDP($C169,$DL$15)*1000</f>
        <v>#NAME?</v>
      </c>
      <c r="DQ169" s="15" t="e" cm="1">
        <f t="array" aca="1" ref="DQ169" ca="1">_xll.BDP(C169,"WACC")</f>
        <v>#NAME?</v>
      </c>
      <c r="DR169" s="15" t="e" cm="1">
        <f t="array" aca="1" ref="DR169" ca="1">_xll.BDP(C169,"WACC_COST_EQUITY")</f>
        <v>#NAME?</v>
      </c>
      <c r="DS169" s="15" t="e" cm="1">
        <f t="array" aca="1" ref="DS169" ca="1">_xll.BDP(C169,"WACC_COST_EQUITY")</f>
        <v>#NAME?</v>
      </c>
      <c r="DU169" s="15" t="e" cm="1">
        <f t="array" aca="1" ref="DU169" ca="1">_xll.BDP(C169,"BEST_PE_RATIO")</f>
        <v>#NAME?</v>
      </c>
      <c r="DV169" s="15" t="e" cm="1">
        <f t="array" aca="1" ref="DV169" ca="1">_xll.BDP(C169,"FIVE_YR_AVG_PRICE_EARNINGS")</f>
        <v>#NAME?</v>
      </c>
      <c r="DW169" s="15" t="e" cm="1">
        <f t="array" aca="1" ref="DW169" ca="1">_xll.BDP(C169,"10_YEAR_MOVING_AVERAGE_PE")</f>
        <v>#NAME?</v>
      </c>
      <c r="DY169" s="15" t="e" cm="1">
        <f t="array" aca="1" ref="DY169" ca="1">_xll.BDP(C169,"BEST_CUR_EV_TO_EBITDA")</f>
        <v>#NAME?</v>
      </c>
      <c r="DZ169" s="15" t="e" cm="1">
        <f t="array" aca="1" ref="DZ169" ca="1">_xll.BDP(C169,"FIVE_YEAR_AVG_EV_TO_T12_EBITDA")</f>
        <v>#NAME?</v>
      </c>
      <c r="EB169" s="15" t="e" cm="1">
        <f t="array" aca="1" ref="EB169" ca="1">_xll.BDP(C169,"BEST_PX_BPS_RATIO")</f>
        <v>#NAME?</v>
      </c>
      <c r="EC169" s="15" t="e" cm="1">
        <f t="array" aca="1" ref="EC169" ca="1">_xll.BDP(C169,"FIVE_YEAR_AVG_PRICE_BOOK")</f>
        <v>#NAME?</v>
      </c>
      <c r="ED169" s="15" t="e" cm="1">
        <f t="array" aca="1" ref="ED169" ca="1">_xll.BDP(C169,"EV_TO_T12M_SALES")</f>
        <v>#NAME?</v>
      </c>
      <c r="EE169" s="15" t="e" cm="1">
        <f t="array" aca="1" ref="EE169" ca="1">_xll.BDP(C169,"AVERAGE_EV_TO_T12M_SALES")</f>
        <v>#NAME?</v>
      </c>
      <c r="EF169" s="15" t="e">
        <f ca="1">_xll.BDP(C169,"BEST_CURRENT_EV_BEST_SALES","best_fperiod_override=23Y")</f>
        <v>#NAME?</v>
      </c>
      <c r="EH169" s="15" t="e" cm="1">
        <f t="array" aca="1" ref="EH169" ca="1">_xll.BDP(C169,"CF_FREE_CASH_FLOW")</f>
        <v>#NAME?</v>
      </c>
      <c r="EI169" s="15" t="e" cm="1">
        <f t="array" aca="1" ref="EI169" ca="1">_xll.BDP(C169,"FREE_CASH_FLOW_YIELD")/100</f>
        <v>#NAME?</v>
      </c>
      <c r="EJ169" s="15" t="e" cm="1">
        <f t="array" aca="1" ref="EJ169" ca="1">_xll.BDP(C169,"TRAIL_12M_FREE_CASH_FLOW_PER_SH")</f>
        <v>#NAME?</v>
      </c>
      <c r="EL169" s="15" t="e" cm="1">
        <f t="array" aca="1" ref="EL169" ca="1">_xll.BDP(C169,"CF_CASH_FROM_OPER")</f>
        <v>#NAME?</v>
      </c>
      <c r="EM169" s="15" t="e" cm="1">
        <f t="array" aca="1" ref="EM169" ca="1">_xll.BDP(C169,"CF_CASH_FROM_INV_ACT")</f>
        <v>#NAME?</v>
      </c>
      <c r="EN169" s="15" t="e" cm="1">
        <f t="array" aca="1" ref="EN169" ca="1">_xll.BDP(C169,"CF_CASH_FROM_FNC_ACT")</f>
        <v>#NAME?</v>
      </c>
      <c r="EP169" s="15" t="e" cm="1">
        <f t="array" aca="1" ref="EP169" ca="1">_xll.BDP(C169,"TOT_ANALYST_REC")</f>
        <v>#NAME?</v>
      </c>
      <c r="EQ169" s="15" t="e" cm="1">
        <f t="array" aca="1" ref="EQ169" ca="1">_xll.BDP(C169,"TOT_BUY_REC")</f>
        <v>#NAME?</v>
      </c>
      <c r="ER169" s="15" t="e" cm="1">
        <f t="array" aca="1" ref="ER169" ca="1">_xll.BDP(C169,"TOT_HOLD_REC")</f>
        <v>#NAME?</v>
      </c>
      <c r="ES169" s="15" t="e" cm="1">
        <f t="array" aca="1" ref="ES169" ca="1">_xll.BDP(C169,"TOT_SELL_REC")</f>
        <v>#NAME?</v>
      </c>
      <c r="ET169" s="15" t="e" cm="1">
        <f t="array" aca="1" ref="ET169" ca="1">_xll.BDP(C169,"EQY_REC_CONS")</f>
        <v>#NAME?</v>
      </c>
      <c r="EV169" s="15" t="e" cm="1">
        <f t="array" aca="1" ref="EV169" ca="1">_xll.BDP(C169,"BEST_TARGET_HI")</f>
        <v>#NAME?</v>
      </c>
      <c r="EW169" s="15" t="e" cm="1">
        <f t="array" aca="1" ref="EW169" ca="1">_xll.BDP(C169,"BEST_TARGET_LO")</f>
        <v>#NAME?</v>
      </c>
      <c r="EX169" s="15" t="e" cm="1">
        <f t="array" aca="1" ref="EX169" ca="1">_xll.BDP(C169,"BEST_TARGET_MEDIAN")</f>
        <v>#NAME?</v>
      </c>
      <c r="EZ169" s="15" t="e" cm="1">
        <f t="array" aca="1" ref="EZ169" ca="1">_xll.BDP(C169,"BEST_TARGET_1WK_CHG")</f>
        <v>#NAME?</v>
      </c>
      <c r="FA169" s="15" t="e" cm="1">
        <f t="array" aca="1" ref="FA169" ca="1">_xll.BDP(C169,"BEST_TARGET_4WK_CHG")</f>
        <v>#NAME?</v>
      </c>
      <c r="FB169" s="15" t="e" cm="1">
        <f t="array" aca="1" ref="FB169" ca="1">_xll.BDP(C169,"BEST_TARGET_3MO_CHG")</f>
        <v>#NAME?</v>
      </c>
      <c r="FC169" s="15" t="e" cm="1">
        <f t="array" aca="1" ref="FC169" ca="1">_xll.BDP(C169,"BEST_TARGET_6MO_CHG")</f>
        <v>#NAME?</v>
      </c>
      <c r="FE169" s="15" t="e" cm="1">
        <f t="array" aca="1" ref="FE169" ca="1">_xll.BDP(C169,"ANNOUNCEMENT_DT")</f>
        <v>#NAME?</v>
      </c>
      <c r="FF169" s="15" t="e" cm="1">
        <f t="array" aca="1" ref="FF169" ca="1">_xll.BDP(C169,"EXPECTED_REPORT_DT")</f>
        <v>#NAME?</v>
      </c>
      <c r="FG169" s="15" t="e" cm="1">
        <f t="array" aca="1" ref="FG169" ca="1">_xll.BDP(C169,"EARNINGS_RELATED_IMPLIED_MOVE")</f>
        <v>#NAME?</v>
      </c>
      <c r="FI169" s="15" t="e" cm="1">
        <f t="array" aca="1" ref="FI169" ca="1">_xll.BDP(C169,"SALES_SURPRISE_LAST_QTR")</f>
        <v>#NAME?</v>
      </c>
      <c r="FJ169" s="15" t="e" cm="1">
        <f t="array" aca="1" ref="FJ169" ca="1">_xll.BDP(C169,"EPS_SURPRISE_LAST_QTR")</f>
        <v>#NAME?</v>
      </c>
      <c r="FL169" s="15" t="e">
        <f ca="1">(_xll.BDP(C169,"VOLUME_AVG_5D"))/1000</f>
        <v>#NAME?</v>
      </c>
      <c r="FM169" s="15" t="e">
        <f ca="1">(_xll.BDP(C169,"VOLUME_AVG_3M"))/1000</f>
        <v>#NAME?</v>
      </c>
      <c r="FN169" s="15" t="e">
        <f ca="1">(_xll.BDP(C169,"VOLUME_AVG_6M"))/1000</f>
        <v>#NAME?</v>
      </c>
      <c r="FP169" s="15" t="e" cm="1">
        <f t="array" aca="1" ref="FP169" ca="1">_xll.BDP(C169,"CIE_DES")</f>
        <v>#NAME?</v>
      </c>
      <c r="FQ169" s="15" t="s">
        <v>994</v>
      </c>
      <c r="FS169" s="15" t="e" cm="1">
        <f t="array" aca="1" ref="FS169" ca="1">_xll.BDP(C169,"HIGH_52WEEK")</f>
        <v>#NAME?</v>
      </c>
      <c r="FT169" s="15" t="e" cm="1">
        <f t="array" aca="1" ref="FT169" ca="1">_xll.BDP(C169,"LOW_52WEEK")</f>
        <v>#NAME?</v>
      </c>
      <c r="FV169" s="15" t="e" cm="1">
        <f t="array" aca="1" ref="FV169" ca="1">_xll.BDP(C169,"CHG_PCT_WTD")</f>
        <v>#NAME?</v>
      </c>
      <c r="FW169" s="15" t="e" cm="1">
        <f t="array" aca="1" ref="FW169" ca="1">_xll.BDP(C169,"CHG_PCT_MTD")</f>
        <v>#NAME?</v>
      </c>
      <c r="FX169" s="15" t="e" cm="1">
        <f t="array" aca="1" ref="FX169" ca="1">_xll.BDP(C169,"CHG_PCT_YTD")</f>
        <v>#NAME?</v>
      </c>
      <c r="FY169" s="15" t="e" cm="1">
        <f t="array" aca="1" ref="FY169" ca="1">_xll.BDP(C169,"CHG_PCT_1YR")</f>
        <v>#NAME?</v>
      </c>
      <c r="GA169" s="15" t="e">
        <f ca="1">_xll.BDP($C169,"BEST_NET_DEBT","best_fperiod_override=19Y")</f>
        <v>#NAME?</v>
      </c>
      <c r="GB169" s="15" t="e">
        <f ca="1">_xll.BDP($C169,"BEST_NET_DEBT","best_fperiod_override=20Y")</f>
        <v>#NAME?</v>
      </c>
      <c r="GC169" s="15" t="e">
        <f ca="1">_xll.BDP($C169,"BEST_NET_DEBT","best_fperiod_override=21Y")</f>
        <v>#NAME?</v>
      </c>
      <c r="GD169" s="15" t="e">
        <f ca="1">_xll.BDP($C169,"BEST_NET_DEBT","best_fperiod_override=22Y")</f>
        <v>#NAME?</v>
      </c>
      <c r="GE169" s="15" t="e">
        <f ca="1">_xll.BDP($C169,"BEST_NET_DEBT","best_fperiod_override=23Y")</f>
        <v>#NAME?</v>
      </c>
      <c r="GG169" s="15" t="e">
        <f t="shared" ca="1" si="395"/>
        <v>#NAME?</v>
      </c>
      <c r="GH169" s="15" t="e">
        <f t="shared" ca="1" si="396"/>
        <v>#NAME?</v>
      </c>
      <c r="GI169" s="15" t="e">
        <f t="shared" ca="1" si="397"/>
        <v>#NAME?</v>
      </c>
      <c r="GJ169" s="15" t="e">
        <f t="shared" ca="1" si="398"/>
        <v>#NAME?</v>
      </c>
      <c r="GK169" s="15" t="e">
        <f t="shared" ca="1" si="399"/>
        <v>#NAME?</v>
      </c>
      <c r="GM169" s="15" t="e" cm="1">
        <f t="array" aca="1" ref="GM169" ca="1">_xll.BDP(C169,"NET_DEBT_TO_EBITDA")</f>
        <v>#NAME?</v>
      </c>
      <c r="GN169" s="15" t="e" cm="1">
        <f t="array" aca="1" ref="GN169" ca="1">_xll.BDP(C169,"EBIT_TO_INT_EXP")</f>
        <v>#NAME?</v>
      </c>
      <c r="GO169" s="15" t="e" cm="1">
        <f t="array" aca="1" ref="GO169" ca="1">_xll.BDP(C169,"TOT_DEBT_TO_TOT_EQY")</f>
        <v>#NAME?</v>
      </c>
      <c r="GP169" s="15" t="e" cm="1">
        <f t="array" aca="1" ref="GP169" ca="1">_xll.BDP(C169,"TOT_DEBT_TO_TOT_ASSET")</f>
        <v>#NAME?</v>
      </c>
      <c r="GQ169" s="15" t="e" cm="1">
        <f t="array" aca="1" ref="GQ169" ca="1">_xll.BDP(C169,"ALTMAN_Z_SCORE")</f>
        <v>#NAME?</v>
      </c>
      <c r="GR169" s="15" t="e" cm="1">
        <f t="array" aca="1" ref="GR169" ca="1">_xll.BDP(C169,"CASH_%_CURRENT_MARKET_CAP")</f>
        <v>#NAME?</v>
      </c>
      <c r="GS169" s="15" t="e" cm="1">
        <f t="array" aca="1" ref="GS169" ca="1">_xll.BDP(C169,"CASH_TO_TOT_ASSET")</f>
        <v>#NAME?</v>
      </c>
      <c r="GU169" s="15" t="e" cm="1">
        <f t="array" aca="1" ref="GU169" ca="1">_xll.BDP(C169,"BOARD_SIZE")</f>
        <v>#NAME?</v>
      </c>
      <c r="GV169" s="15" t="e" cm="1">
        <f t="array" aca="1" ref="GV169" ca="1">_xll.BDP(C169,"PCT_INDEPENDENT_DIRECTORS")</f>
        <v>#NAME?</v>
      </c>
      <c r="GW169" s="15" t="e" cm="1">
        <f t="array" aca="1" ref="GW169" ca="1">_xll.BDP(C169,"BOARD_MEETING_ATTENDANCE_PCT")</f>
        <v>#NAME?</v>
      </c>
      <c r="GX169" s="15" t="e" cm="1">
        <f t="array" aca="1" ref="GX169" ca="1">_xll.BDP(C169,"BOARD_MEETINGS_PER_YR")</f>
        <v>#NAME?</v>
      </c>
      <c r="GY169" s="15" t="e" cm="1">
        <f t="array" aca="1" ref="GY169" ca="1">_xll.BDP(C169,"NUMBER_OF_WOMEN_ON_BOARD")</f>
        <v>#NAME?</v>
      </c>
      <c r="GZ169" s="15" t="e" cm="1">
        <f t="array" aca="1" ref="GZ169" ca="1">_xll.BDP(C169,"BOARD_AVERAGE_TENURE")</f>
        <v>#NAME?</v>
      </c>
      <c r="HA169" s="15" t="e" cm="1">
        <f t="array" aca="1" ref="HA169" ca="1">_xll.BDP(C169,"BOARD_AVERAGE_AGE")</f>
        <v>#NAME?</v>
      </c>
      <c r="HC169" s="15" t="e" cm="1">
        <f t="array" aca="1" ref="HC169" ca="1">_xll.BDP(C169,"TOT_COMP_AW_TO_CEO_&amp;_EQUIV")</f>
        <v>#NAME?</v>
      </c>
      <c r="HD169" s="15" t="e" cm="1">
        <f t="array" aca="1" ref="HD169" ca="1">_xll.BDP(C169,"TOT_COMPENSATION_AW_TO_EXECS")</f>
        <v>#NAME?</v>
      </c>
      <c r="HE169" s="15" t="e" cm="1">
        <f t="array" aca="1" ref="HE169" ca="1">_xll.BDP(C169,"CF_STOCK_BASED_COMPENSATION")</f>
        <v>#NAME?</v>
      </c>
      <c r="HF169" s="15" t="e" cm="1">
        <f t="array" aca="1" ref="HF169" ca="1">_xll.BDP(C169,"AVERAGE_BOD_TOTAL_COMPENSATION")</f>
        <v>#NAME?</v>
      </c>
      <c r="HH169" s="15" t="e" cm="1">
        <f t="array" aca="1" ref="HH169" ca="1">_xll.BDP(C169,"ISS_QUALITYSCORE")</f>
        <v>#NAME?</v>
      </c>
      <c r="HK169" s="15" t="e" cm="1">
        <f t="array" aca="1" ref="HK169" ca="1">_xll.BDP(C169,"EQY_SH_OUT")</f>
        <v>#NAME?</v>
      </c>
      <c r="HL169" s="15" t="e">
        <f t="shared" ca="1" si="400"/>
        <v>#NAME?</v>
      </c>
      <c r="HN169" s="15">
        <v>8.5</v>
      </c>
      <c r="HO169" s="15">
        <v>2</v>
      </c>
      <c r="HP169" s="39" t="e">
        <f t="shared" ca="1" si="401"/>
        <v>#NAME?</v>
      </c>
      <c r="HQ169" s="15" t="e">
        <f t="shared" ca="1" si="402"/>
        <v>#NAME?</v>
      </c>
      <c r="HS169" s="15" t="e">
        <f t="shared" ca="1" si="426"/>
        <v>#NAME?</v>
      </c>
      <c r="HU169" s="15" t="e">
        <f t="shared" ca="1" si="403"/>
        <v>#NAME?</v>
      </c>
      <c r="HW169" s="15" t="e">
        <f t="shared" ca="1" si="427"/>
        <v>#NAME?</v>
      </c>
      <c r="HY169" s="39" t="e">
        <f t="shared" ca="1" si="404"/>
        <v>#NAME?</v>
      </c>
      <c r="IA169" s="15" t="e">
        <f t="shared" ca="1" si="428"/>
        <v>#NAME?</v>
      </c>
      <c r="IB169" s="15" t="e">
        <f t="shared" ca="1" si="405"/>
        <v>#NAME?</v>
      </c>
      <c r="IC169" s="15" t="e">
        <f t="shared" ca="1" si="406"/>
        <v>#NAME?</v>
      </c>
      <c r="ID169" s="15" t="e">
        <f t="shared" ca="1" si="407"/>
        <v>#NAME?</v>
      </c>
      <c r="IE169" s="39" t="e">
        <f t="shared" ca="1" si="408"/>
        <v>#NAME?</v>
      </c>
      <c r="IF169" s="39">
        <f t="shared" si="409"/>
        <v>6.2398019568618013</v>
      </c>
      <c r="IG169" s="39" t="e">
        <f t="shared" ca="1" si="410"/>
        <v>#NAME?</v>
      </c>
      <c r="II169" s="15">
        <f t="shared" si="440"/>
        <v>150</v>
      </c>
    </row>
    <row r="170" spans="1:243">
      <c r="A170" s="15">
        <f t="shared" si="441"/>
        <v>150</v>
      </c>
      <c r="B170" s="15" t="s">
        <v>304</v>
      </c>
      <c r="C170" s="15" t="s">
        <v>633</v>
      </c>
      <c r="D170" s="15" t="s">
        <v>303</v>
      </c>
      <c r="E170" s="15" t="str">
        <f t="shared" si="374"/>
        <v>MELI34</v>
      </c>
      <c r="F170" s="15">
        <f t="shared" si="375"/>
        <v>150</v>
      </c>
      <c r="G170" s="15" t="str">
        <f t="shared" si="376"/>
        <v>MercadoLibre Inc</v>
      </c>
      <c r="H170" s="24">
        <v>1.56328E-3</v>
      </c>
      <c r="I170" s="15" t="e" cm="1">
        <f t="array" aca="1" ref="I170" ca="1">_xll.BDP(C170,"GICS_SECTOR_NAME")</f>
        <v>#NAME?</v>
      </c>
      <c r="J170" s="15" t="e">
        <f t="shared" ca="1" si="377"/>
        <v>#NAME?</v>
      </c>
      <c r="K170" s="46" t="e" cm="1">
        <f t="array" aca="1" ref="K170" ca="1">_xll.BDP(C170,"BEST_PE_RATIO")</f>
        <v>#NAME?</v>
      </c>
      <c r="L170" s="46" t="e" cm="1">
        <f t="array" aca="1" ref="L170" ca="1">_xll.BDP(C170,"px_last")</f>
        <v>#NAME?</v>
      </c>
      <c r="M170" s="15" t="e" cm="1">
        <f t="array" aca="1" ref="M170" ca="1">_xll.BDP(C170,"COUNTRY_FULL_NAME")</f>
        <v>#NAME?</v>
      </c>
      <c r="N170" s="15" t="e" cm="1">
        <f t="array" aca="1" ref="N170" ca="1">_xll.BDP(C170,"px_last")</f>
        <v>#NAME?</v>
      </c>
      <c r="O170" s="15" t="e" cm="1">
        <f t="array" aca="1" ref="O170" ca="1">_xll.BDP(C170,"CRNCY")</f>
        <v>#NAME?</v>
      </c>
      <c r="Q170" s="15" t="e" cm="1">
        <f t="array" aca="1" ref="Q170" ca="1">_xll.BDP(C170,"GICS_SECTOR_NAME")</f>
        <v>#NAME?</v>
      </c>
      <c r="R170" s="15" t="e" cm="1">
        <f t="array" aca="1" ref="R170" ca="1">_xll.BDP(C170,"GICS_INDUSTRY_NAME")</f>
        <v>#NAME?</v>
      </c>
      <c r="S170" s="15" t="e" cm="1">
        <f t="array" aca="1" ref="S170" ca="1">_xll.BDP(C170,"GICS_INDUSTRY_GROUP_NAME")</f>
        <v>#NAME?</v>
      </c>
      <c r="T170" s="15" t="e" cm="1">
        <f t="array" aca="1" ref="T170" ca="1">_xll.BDP(C170,"GICS_SUB_INDUSTRY_NAME")</f>
        <v>#NAME?</v>
      </c>
      <c r="U170" s="15" t="s">
        <v>1521</v>
      </c>
      <c r="V170" s="15">
        <f>_xll.BDH(C170,"SALES_REV_TURN","FY 2009","FY 2009","Currency=USD","Period=FY","BEST_FPERIOD_OVERRIDE=FY","FILING_STATUS=MR","SCALING_FORMAT=MLN","FA_ADJUSTED=Adjusted","Sort=A","Dates=H","DateFormat=P","Fill=—","Direction=H","UseDPDF=Y")</f>
        <v>172.84360000000001</v>
      </c>
      <c r="W170" s="15">
        <f>_xll.BDH(C170,"SALES_REV_TURN","FY 2019","FY 2019","Currency=USD","Period=FY","BEST_FPERIOD_OVERRIDE=FY","FILING_STATUS=MR","SCALING_FORMAT=MLN","FA_ADJUSTED=Adjusted","Sort=A","Dates=H","DateFormat=P","Fill=—","Direction=H","UseDPDF=Y")</f>
        <v>2296.3139999999999</v>
      </c>
      <c r="X170" s="15">
        <f>_xll.BDH(C170,"SALES_REV_TURN","FY 2020","FY 2020","Currency=USD","Period=FY","BEST_FPERIOD_OVERRIDE=FY","FILING_STATUS=MR","SCALING_FORMAT=MLN","FA_ADJUSTED=Adjusted","Sort=A","Dates=H","DateFormat=P","Fill=—","Direction=H","UseDPDF=Y")</f>
        <v>3973.4650000000001</v>
      </c>
      <c r="Y170" s="15">
        <f>_xll.BDH(C170,"SALES_REV_TURN","FY 2021","FY 2021","Currency=USD","Period=FY","BEST_FPERIOD_OVERRIDE=FY","FILING_STATUS=MR","SCALING_FORMAT=MLN","FA_ADJUSTED=Adjusted","Sort=A","Dates=H","DateFormat=P","Fill=—","Direction=H","UseDPDF=Y")</f>
        <v>7069.4089999999997</v>
      </c>
      <c r="Z170" s="15">
        <f>_xll.BDH(C170,"SALES_REV_TURN","FY 2022","FY 2022","Currency=USD","Period=FY","BEST_FPERIOD_OVERRIDE=FY","FILING_STATUS=MR","SCALING_FORMAT=MLN","FA_ADJUSTED=Adjusted","Sort=A","Dates=H","DateFormat=P","Fill=—","Direction=H","UseDPDF=Y")</f>
        <v>10537</v>
      </c>
      <c r="AA170" s="15" t="e">
        <f ca="1">+_xll.BDP($C170,AA$15,"BEST_FPERIOD_OVERRIDE="&amp;AA$16)</f>
        <v>#NAME?</v>
      </c>
      <c r="AB170" s="15" t="e">
        <f ca="1">+_xll.BDP($C170,AB$15,"BEST_FPERIOD_OVERRIDE="&amp;AB$16)</f>
        <v>#NAME?</v>
      </c>
      <c r="AC170" s="15" t="e">
        <f ca="1">+_xll.BDP($C170,AC$15,"BEST_FPERIOD_OVERRIDE="&amp;AC$16)</f>
        <v>#NAME?</v>
      </c>
      <c r="AD170" s="15" t="e">
        <f ca="1">+_xll.BDP($C170,AD$15,"BEST_FPERIOD_OVERRIDE="&amp;AD$16)</f>
        <v>#NAME?</v>
      </c>
      <c r="AF170" s="25">
        <f t="shared" si="411"/>
        <v>0.73036657878669931</v>
      </c>
      <c r="AG170" s="25">
        <f t="shared" si="412"/>
        <v>0.77915471760793142</v>
      </c>
      <c r="AH170" s="25">
        <f t="shared" si="413"/>
        <v>0.49050649071230712</v>
      </c>
      <c r="AI170" s="25" t="e">
        <f t="shared" ca="1" si="414"/>
        <v>#NAME?</v>
      </c>
      <c r="AJ170" s="25" t="e">
        <f t="shared" ca="1" si="415"/>
        <v>#NAME?</v>
      </c>
      <c r="AK170" s="25" t="e">
        <f t="shared" ca="1" si="416"/>
        <v>#NAME?</v>
      </c>
      <c r="AL170" s="25" t="e">
        <f t="shared" ca="1" si="429"/>
        <v>#NAME?</v>
      </c>
      <c r="AM170" s="25" t="e">
        <f t="shared" ca="1" si="417"/>
        <v>#NAME?</v>
      </c>
      <c r="AN170" s="25">
        <f t="shared" si="418"/>
        <v>0.2952028668634803</v>
      </c>
      <c r="AP170" s="15">
        <f>_xll.BDH(C170,"EBITDA","FY 2009","FY 2009","Currency=USD","Period=FY","BEST_FPERIOD_OVERRIDE=FY","FILING_STATUS=MR","SCALING_FORMAT=MLN","FA_ADJUSTED=Adjusted","Sort=A","Dates=H","DateFormat=P","Fill=—","Direction=H","UseDPDF=Y")</f>
        <v>59.927500000000002</v>
      </c>
      <c r="AQ170" s="15">
        <f>_xll.BDH(C170,"EBITDA","FY 2019","FY 2019","Currency=USD","Period=FY","BEST_FPERIOD_OVERRIDE=FY","FILING_STATUS=MR","SCALING_FORMAT=MLN","FA_ADJUSTED=Adjusted","Sort=A","Dates=H","DateFormat=P","Fill=—","Direction=H","UseDPDF=Y")</f>
        <v>-50.326000000000001</v>
      </c>
      <c r="AR170" s="15">
        <f>_xll.BDH(C170,"EBITDA","FY 2020","FY 2020","Currency=USD","Period=FY","BEST_FPERIOD_OVERRIDE=FY","FILING_STATUS=MR","SCALING_FORMAT=MLN","FA_ADJUSTED=Adjusted","Sort=A","Dates=H","DateFormat=P","Fill=—","Direction=H","UseDPDF=Y")</f>
        <v>279.00599999999997</v>
      </c>
      <c r="AS170" s="15">
        <f>_xll.BDH(C170,"EBITDA","FY 2021","FY 2021","Currency=USD","Period=FY","BEST_FPERIOD_OVERRIDE=FY","FILING_STATUS=MR","SCALING_FORMAT=MLN","FA_ADJUSTED=Adjusted","Sort=A","Dates=H","DateFormat=P","Fill=—","Direction=H","UseDPDF=Y")</f>
        <v>782.17</v>
      </c>
      <c r="AT170" s="15">
        <f>_xll.BDH(C170,"EBITDA","FY 2022","FY 2022","Currency=USD","Period=FY","BEST_FPERIOD_OVERRIDE=FY","FILING_STATUS=MR","SCALING_FORMAT=MLN","FA_ADJUSTED=Adjusted","Sort=A","Dates=H","DateFormat=P","Fill=—","Direction=H","UseDPDF=Y")</f>
        <v>1577</v>
      </c>
      <c r="AU170" s="15" t="e">
        <f ca="1">+_xll.BDP($C170,AU$15,"BEST_FPERIOD_OVERRIDE="&amp;AU$16)</f>
        <v>#NAME?</v>
      </c>
      <c r="AV170" s="15" t="e">
        <f ca="1">+_xll.BDP($C170,AV$15,"BEST_FPERIOD_OVERRIDE="&amp;AV$16)</f>
        <v>#NAME?</v>
      </c>
      <c r="AW170" s="15" t="e">
        <f ca="1">+_xll.BDP($C170,AW$15,"BEST_FPERIOD_OVERRIDE="&amp;AW$16)</f>
        <v>#NAME?</v>
      </c>
      <c r="AX170" s="15" t="e">
        <f ca="1">+_xll.BDP($C170,AX$15,"BEST_FPERIOD_OVERRIDE="&amp;AX$16)</f>
        <v>#NAME?</v>
      </c>
      <c r="AZ170" s="25">
        <f t="shared" si="378"/>
        <v>-6.5439732941223214</v>
      </c>
      <c r="BA170" s="25">
        <f t="shared" si="379"/>
        <v>1.8034164139839288</v>
      </c>
      <c r="BB170" s="25">
        <f t="shared" si="380"/>
        <v>1.0161857396729612</v>
      </c>
      <c r="BC170" s="25" t="e">
        <f t="shared" ca="1" si="381"/>
        <v>#NAME?</v>
      </c>
      <c r="BD170" s="25" t="e">
        <f t="shared" ca="1" si="382"/>
        <v>#NAME?</v>
      </c>
      <c r="BE170" s="25" t="e">
        <f t="shared" ca="1" si="383"/>
        <v>#NAME?</v>
      </c>
      <c r="BF170" s="25" t="e">
        <f t="shared" ca="1" si="430"/>
        <v>#NAME?</v>
      </c>
      <c r="BG170" s="25" t="e">
        <f t="shared" ca="1" si="384"/>
        <v>#NAME?</v>
      </c>
      <c r="BH170" s="25" t="e">
        <f t="shared" si="385"/>
        <v>#NUM!</v>
      </c>
      <c r="BJ170" s="25">
        <f t="shared" si="419"/>
        <v>-2.1915992325091432E-2</v>
      </c>
      <c r="BK170" s="25">
        <f t="shared" si="420"/>
        <v>7.0217304040679857E-2</v>
      </c>
      <c r="BL170" s="25">
        <f t="shared" si="421"/>
        <v>0.11064149775462136</v>
      </c>
      <c r="BM170" s="25">
        <f t="shared" si="422"/>
        <v>0.14966309196165892</v>
      </c>
      <c r="BN170" s="25" t="e">
        <f t="shared" ca="1" si="423"/>
        <v>#NAME?</v>
      </c>
      <c r="BO170" s="25" t="e">
        <f t="shared" ca="1" si="424"/>
        <v>#NAME?</v>
      </c>
      <c r="BP170" s="25" t="e">
        <f t="shared" ca="1" si="424"/>
        <v>#NAME?</v>
      </c>
      <c r="BQ170" s="25" t="e">
        <f t="shared" ca="1" si="425"/>
        <v>#NAME?</v>
      </c>
      <c r="BR170" s="15">
        <f>_xll.BDH(C170,"EARN_FOR_COMMON","FY 2009","FY 2009","Currency=USD","Period=FY","BEST_FPERIOD_OVERRIDE=FY","FILING_STATUS=MR","SCALING_FORMAT=MLN","FA_ADJUSTED=Adjusted","Sort=A","Dates=H","DateFormat=P","Fill=—","Direction=H","UseDPDF=Y")</f>
        <v>33.208799999999997</v>
      </c>
      <c r="BS170" s="15">
        <f>_xll.BDH(C170,"EARN_FOR_COMMON","FY 2019","FY 2019","Currency=USD","Period=FY","BEST_FPERIOD_OVERRIDE=FY","FILING_STATUS=MR","SCALING_FORMAT=MLN","FA_ADJUSTED=Adjusted","Sort=A","Dates=H","DateFormat=P","Fill=—","Direction=H","UseDPDF=Y")</f>
        <v>-171.999</v>
      </c>
      <c r="BT170" s="15">
        <f>_xll.BDH(C170,"EARN_FOR_COMMON","FY 2020","FY 2020","Currency=USD","Period=FY","BEST_FPERIOD_OVERRIDE=FY","FILING_STATUS=MR","SCALING_FORMAT=MLN","FA_ADJUSTED=Adjusted","Sort=A","Dates=H","DateFormat=P","Fill=—","Direction=H","UseDPDF=Y")</f>
        <v>2.3060999999999998</v>
      </c>
      <c r="BU170" s="15">
        <f>_xll.BDH(C170,"EARN_FOR_COMMON","FY 2021","FY 2021","Currency=USD","Period=FY","BEST_FPERIOD_OVERRIDE=FY","FILING_STATUS=MR","SCALING_FORMAT=MLN","FA_ADJUSTED=Adjusted","Sort=A","Dates=H","DateFormat=P","Fill=—","Direction=H","UseDPDF=Y")</f>
        <v>129.0403</v>
      </c>
      <c r="BV170" s="15">
        <f>_xll.BDH(C170,"EARN_FOR_COMMON","FY 2022","FY 2022","Currency=USD","Period=FY","BEST_FPERIOD_OVERRIDE=FY","FILING_STATUS=MR","SCALING_FORMAT=MLN","FA_ADJUSTED=Adjusted","Sort=A","Dates=H","DateFormat=P","Fill=—","Direction=H","UseDPDF=Y")</f>
        <v>491.48</v>
      </c>
      <c r="BW170" s="15" t="e">
        <f ca="1">+_xll.BDP($C170,BW$15,"BEST_FPERIOD_OVERRIDE="&amp;BW$16)</f>
        <v>#NAME?</v>
      </c>
      <c r="BX170" s="15" t="e">
        <f ca="1">+_xll.BDP($C170,BX$15,"BEST_FPERIOD_OVERRIDE="&amp;BX$16)</f>
        <v>#NAME?</v>
      </c>
      <c r="BY170" s="15" t="e">
        <f ca="1">+_xll.BDP($C170,BY$15,"BEST_FPERIOD_OVERRIDE="&amp;BY$16)</f>
        <v>#NAME?</v>
      </c>
      <c r="BZ170" s="15" t="e">
        <f ca="1">+_xll.BDP($C170,BZ$15,"BEST_FPERIOD_OVERRIDE="&amp;BZ$16)</f>
        <v>#NAME?</v>
      </c>
      <c r="CB170" s="25">
        <f t="shared" si="386"/>
        <v>-1.0134076360909074</v>
      </c>
      <c r="CC170" s="25">
        <f t="shared" si="387"/>
        <v>54.956073023719703</v>
      </c>
      <c r="CD170" s="25">
        <f t="shared" si="388"/>
        <v>2.8087326207394123</v>
      </c>
      <c r="CE170" s="25" t="e">
        <f t="shared" ca="1" si="389"/>
        <v>#NAME?</v>
      </c>
      <c r="CF170" s="25" t="e">
        <f t="shared" ca="1" si="390"/>
        <v>#NAME?</v>
      </c>
      <c r="CG170" s="25" t="e">
        <f t="shared" ca="1" si="391"/>
        <v>#NAME?</v>
      </c>
      <c r="CH170" s="25" t="e">
        <f t="shared" ca="1" si="431"/>
        <v>#NAME?</v>
      </c>
      <c r="CI170" s="25" t="e">
        <f t="shared" ca="1" si="392"/>
        <v>#NAME?</v>
      </c>
      <c r="CJ170" s="25" t="e">
        <f t="shared" si="393"/>
        <v>#NUM!</v>
      </c>
      <c r="CM170" s="25">
        <f t="shared" si="432"/>
        <v>-7.4902212850681577E-2</v>
      </c>
      <c r="CN170" s="25">
        <f t="shared" si="433"/>
        <v>5.8037506307467152E-4</v>
      </c>
      <c r="CO170" s="25">
        <f t="shared" si="434"/>
        <v>1.8253336311422921E-2</v>
      </c>
      <c r="CP170" s="25">
        <f t="shared" si="435"/>
        <v>4.6643257094049539E-2</v>
      </c>
      <c r="CQ170" s="25" t="e">
        <f t="shared" ca="1" si="436"/>
        <v>#NAME?</v>
      </c>
      <c r="CR170" s="25" t="e">
        <f t="shared" ca="1" si="437"/>
        <v>#NAME?</v>
      </c>
      <c r="CS170" s="25" t="e">
        <f t="shared" ca="1" si="438"/>
        <v>#NAME?</v>
      </c>
      <c r="CT170" s="15" t="e">
        <f t="shared" ca="1" si="439"/>
        <v>#NAME?</v>
      </c>
      <c r="CU170" s="25">
        <f>_xll.BDH($C170,"RETURN_ON_INV_CAPITAL","FY 2019","FY 2019","Currency=USD","Period=FY","BEST_FPERIOD_OVERRIDE=FY","FILING_STATUS=MR","FA_ADJUSTED=GAAP","Sort=A","Dates=H","DateFormat=P","Fill=—","Direction=H","UseDPDF=Y")/100</f>
        <v>-9.8935999999999996E-2</v>
      </c>
      <c r="CV170" s="25">
        <f>_xll.BDH($C170,"RETURN_ON_INV_CAPITAL","FY 2020","FY 2020","Currency=USD","Period=FY","BEST_FPERIOD_OVERRIDE=FY","FILING_STATUS=MR","FA_ADJUSTED=GAAP","Sort=A","Dates=H","DateFormat=P","Fill=—","Direction=H","UseDPDF=Y")/100</f>
        <v>-3.3300000000000002E-4</v>
      </c>
      <c r="CW170" s="25">
        <f>_xll.BDH($C170,"RETURN_ON_INV_CAPITAL","FY 2021","FY 2021","Currency=USD","Period=FY","BEST_FPERIOD_OVERRIDE=FY","FILING_STATUS=MR","FA_ADJUSTED=GAAP","Sort=A","Dates=H","DateFormat=P","Fill=—","Direction=H","UseDPDF=Y")/100</f>
        <v>3.4679000000000001E-2</v>
      </c>
      <c r="CX170" s="25">
        <f>_xll.BDH(C170,"RETURN_COM_EQY","FY 2022","FY 2022","Currency=USD","Period=FY","BEST_FPERIOD_OVERRIDE=FY","FILING_STATUS=MR","FA_ADJUSTED=GAAP","Sort=A","Dates=H","DateFormat=P","Fill=—","Direction=H","UseDPDF=Y")/100</f>
        <v>0.28701699999999997</v>
      </c>
      <c r="CZ170" s="15">
        <f>_xll.BDH($C170,"RETURN_COM_EQY","FY 2019","FY 2019","Currency=USD","Period=FY","BEST_FPERIOD_OVERRIDE=FY","FILING_STATUS=MR","FA_ADJUSTED=GAAP","Sort=A","Dates=H","DateFormat=P","Fill=—","Direction=H","UseDPDF=Y")/100</f>
        <v>-0.14222699999999999</v>
      </c>
      <c r="DA170" s="15">
        <f>_xll.BDH($C170,"RETURN_COM_EQY","FY 2020","FY 2020","Currency=USD","Period=FY","BEST_FPERIOD_OVERRIDE=FY","FILING_STATUS=MR","FA_ADJUSTED=GAAP","Sort=A","Dates=H","DateFormat=P","Fill=—","Direction=H","UseDPDF=Y")/100</f>
        <v>-3.7900000000000005E-4</v>
      </c>
      <c r="DB170" s="15">
        <f>_xll.BDH($C170,"RETURN_COM_EQY","FY 2021","FY 2021","Currency=USD","Period=FY","BEST_FPERIOD_OVERRIDE=FY","FILING_STATUS=MR","FA_ADJUSTED=GAAP","Sort=A","Dates=H","DateFormat=P","Fill=—","Direction=H","UseDPDF=Y")/100</f>
        <v>5.2339000000000004E-2</v>
      </c>
      <c r="DC170" s="25">
        <f>_xll.BDH(C170,"RETURN_COM_EQY","FY 2022","FY 2022","Currency=USD","Period=FY","BEST_FPERIOD_OVERRIDE=FY","FILING_STATUS=MR","FA_ADJUSTED=GAAP","Sort=A","Dates=H","DateFormat=P","Fill=—","Direction=H","UseDPDF=Y")</f>
        <v>28.701699999999999</v>
      </c>
      <c r="DD170" s="15" t="e">
        <f ca="1">(_xll.BDP(C170,"BEST_ROE","best_fperiod_override=23Y"))/100</f>
        <v>#NAME?</v>
      </c>
      <c r="DF170" s="25" t="e">
        <f ca="1">(_xll.BDP($C170,"BEST_DIV_YLD","best_fperiod_override=19Y"))/100</f>
        <v>#NAME?</v>
      </c>
      <c r="DG170" s="25" t="e">
        <f ca="1">(_xll.BDP($C170,"BEST_DIV_YLD","best_fperiod_override=20Y"))/100</f>
        <v>#NAME?</v>
      </c>
      <c r="DH170" s="25" t="e">
        <f ca="1">(_xll.BDP($C170,"BEST_DIV_YLD","best_fperiod_override=21Y"))/100</f>
        <v>#NAME?</v>
      </c>
      <c r="DI170" s="25" t="e">
        <f ca="1">(_xll.BDP($C170,"BEST_DIV_YLD","best_fperiod_override=22Y"))/100</f>
        <v>#NAME?</v>
      </c>
      <c r="DJ170" s="25" t="e">
        <f ca="1">(_xll.BDP($C170,"BEST_DIV_YLD","best_fperiod_override=23Y"))/100</f>
        <v>#NAME?</v>
      </c>
      <c r="DL170" s="48" t="e" cm="1">
        <f t="array" aca="1" ref="DL170" ca="1">_xll.BDP($C170,$DL$12)/1000</f>
        <v>#NAME?</v>
      </c>
      <c r="DM170" s="48" t="e" cm="1">
        <f t="array" aca="1" ref="DM170" ca="1">_xll.BDP($C170,$DL$13)*1000</f>
        <v>#NAME?</v>
      </c>
      <c r="DN170" s="48" t="e">
        <f t="shared" ca="1" si="394"/>
        <v>#NAME?</v>
      </c>
      <c r="DO170" s="48" t="e" cm="1">
        <f t="array" aca="1" ref="DO170" ca="1">_xll.BDP($C170,$DL$15)*1000</f>
        <v>#NAME?</v>
      </c>
      <c r="DQ170" s="15" t="e" cm="1">
        <f t="array" aca="1" ref="DQ170" ca="1">_xll.BDP(C170,"WACC")</f>
        <v>#NAME?</v>
      </c>
      <c r="DR170" s="15" t="e" cm="1">
        <f t="array" aca="1" ref="DR170" ca="1">_xll.BDP(C170,"WACC_COST_EQUITY")</f>
        <v>#NAME?</v>
      </c>
      <c r="DS170" s="15" t="e" cm="1">
        <f t="array" aca="1" ref="DS170" ca="1">_xll.BDP(C170,"WACC_COST_EQUITY")</f>
        <v>#NAME?</v>
      </c>
      <c r="DU170" s="15" t="e" cm="1">
        <f t="array" aca="1" ref="DU170" ca="1">_xll.BDP(C170,"BEST_PE_RATIO")</f>
        <v>#NAME?</v>
      </c>
      <c r="DV170" s="15" t="e" cm="1">
        <f t="array" aca="1" ref="DV170" ca="1">_xll.BDP(C170,"FIVE_YR_AVG_PRICE_EARNINGS")</f>
        <v>#NAME?</v>
      </c>
      <c r="DW170" s="15" t="e" cm="1">
        <f t="array" aca="1" ref="DW170" ca="1">_xll.BDP(C170,"10_YEAR_MOVING_AVERAGE_PE")</f>
        <v>#NAME?</v>
      </c>
      <c r="DY170" s="15" t="e" cm="1">
        <f t="array" aca="1" ref="DY170" ca="1">_xll.BDP(C170,"BEST_CUR_EV_TO_EBITDA")</f>
        <v>#NAME?</v>
      </c>
      <c r="DZ170" s="15" t="e" cm="1">
        <f t="array" aca="1" ref="DZ170" ca="1">_xll.BDP(C170,"FIVE_YEAR_AVG_EV_TO_T12_EBITDA")</f>
        <v>#NAME?</v>
      </c>
      <c r="EB170" s="15" t="e" cm="1">
        <f t="array" aca="1" ref="EB170" ca="1">_xll.BDP(C170,"BEST_PX_BPS_RATIO")</f>
        <v>#NAME?</v>
      </c>
      <c r="EC170" s="15" t="e" cm="1">
        <f t="array" aca="1" ref="EC170" ca="1">_xll.BDP(C170,"FIVE_YEAR_AVG_PRICE_BOOK")</f>
        <v>#NAME?</v>
      </c>
      <c r="ED170" s="15" t="e" cm="1">
        <f t="array" aca="1" ref="ED170" ca="1">_xll.BDP(C170,"EV_TO_T12M_SALES")</f>
        <v>#NAME?</v>
      </c>
      <c r="EE170" s="15" t="e" cm="1">
        <f t="array" aca="1" ref="EE170" ca="1">_xll.BDP(C170,"AVERAGE_EV_TO_T12M_SALES")</f>
        <v>#NAME?</v>
      </c>
      <c r="EF170" s="15" t="e">
        <f ca="1">_xll.BDP(C170,"BEST_CURRENT_EV_BEST_SALES","best_fperiod_override=23Y")</f>
        <v>#NAME?</v>
      </c>
      <c r="EH170" s="15" t="e" cm="1">
        <f t="array" aca="1" ref="EH170" ca="1">_xll.BDP(C170,"CF_FREE_CASH_FLOW")</f>
        <v>#NAME?</v>
      </c>
      <c r="EI170" s="15" t="e" cm="1">
        <f t="array" aca="1" ref="EI170" ca="1">_xll.BDP(C170,"FREE_CASH_FLOW_YIELD")/100</f>
        <v>#NAME?</v>
      </c>
      <c r="EJ170" s="15" t="e" cm="1">
        <f t="array" aca="1" ref="EJ170" ca="1">_xll.BDP(C170,"TRAIL_12M_FREE_CASH_FLOW_PER_SH")</f>
        <v>#NAME?</v>
      </c>
      <c r="EL170" s="15" t="e" cm="1">
        <f t="array" aca="1" ref="EL170" ca="1">_xll.BDP(C170,"CF_CASH_FROM_OPER")</f>
        <v>#NAME?</v>
      </c>
      <c r="EM170" s="15" t="e" cm="1">
        <f t="array" aca="1" ref="EM170" ca="1">_xll.BDP(C170,"CF_CASH_FROM_INV_ACT")</f>
        <v>#NAME?</v>
      </c>
      <c r="EN170" s="15" t="e" cm="1">
        <f t="array" aca="1" ref="EN170" ca="1">_xll.BDP(C170,"CF_CASH_FROM_FNC_ACT")</f>
        <v>#NAME?</v>
      </c>
      <c r="EP170" s="15" t="e" cm="1">
        <f t="array" aca="1" ref="EP170" ca="1">_xll.BDP(C170,"TOT_ANALYST_REC")</f>
        <v>#NAME?</v>
      </c>
      <c r="EQ170" s="15" t="e" cm="1">
        <f t="array" aca="1" ref="EQ170" ca="1">_xll.BDP(C170,"TOT_BUY_REC")</f>
        <v>#NAME?</v>
      </c>
      <c r="ER170" s="15" t="e" cm="1">
        <f t="array" aca="1" ref="ER170" ca="1">_xll.BDP(C170,"TOT_HOLD_REC")</f>
        <v>#NAME?</v>
      </c>
      <c r="ES170" s="15" t="e" cm="1">
        <f t="array" aca="1" ref="ES170" ca="1">_xll.BDP(C170,"TOT_SELL_REC")</f>
        <v>#NAME?</v>
      </c>
      <c r="ET170" s="15" t="e" cm="1">
        <f t="array" aca="1" ref="ET170" ca="1">_xll.BDP(C170,"EQY_REC_CONS")</f>
        <v>#NAME?</v>
      </c>
      <c r="EV170" s="15" t="e" cm="1">
        <f t="array" aca="1" ref="EV170" ca="1">_xll.BDP(C170,"BEST_TARGET_HI")</f>
        <v>#NAME?</v>
      </c>
      <c r="EW170" s="15" t="e" cm="1">
        <f t="array" aca="1" ref="EW170" ca="1">_xll.BDP(C170,"BEST_TARGET_LO")</f>
        <v>#NAME?</v>
      </c>
      <c r="EX170" s="15" t="e" cm="1">
        <f t="array" aca="1" ref="EX170" ca="1">_xll.BDP(C170,"BEST_TARGET_MEDIAN")</f>
        <v>#NAME?</v>
      </c>
      <c r="EZ170" s="15" t="e" cm="1">
        <f t="array" aca="1" ref="EZ170" ca="1">_xll.BDP(C170,"BEST_TARGET_1WK_CHG")</f>
        <v>#NAME?</v>
      </c>
      <c r="FA170" s="15" t="e" cm="1">
        <f t="array" aca="1" ref="FA170" ca="1">_xll.BDP(C170,"BEST_TARGET_4WK_CHG")</f>
        <v>#NAME?</v>
      </c>
      <c r="FB170" s="15" t="e" cm="1">
        <f t="array" aca="1" ref="FB170" ca="1">_xll.BDP(C170,"BEST_TARGET_3MO_CHG")</f>
        <v>#NAME?</v>
      </c>
      <c r="FC170" s="15" t="e" cm="1">
        <f t="array" aca="1" ref="FC170" ca="1">_xll.BDP(C170,"BEST_TARGET_6MO_CHG")</f>
        <v>#NAME?</v>
      </c>
      <c r="FE170" s="15" t="e" cm="1">
        <f t="array" aca="1" ref="FE170" ca="1">_xll.BDP(C170,"ANNOUNCEMENT_DT")</f>
        <v>#NAME?</v>
      </c>
      <c r="FF170" s="15" t="e" cm="1">
        <f t="array" aca="1" ref="FF170" ca="1">_xll.BDP(C170,"EXPECTED_REPORT_DT")</f>
        <v>#NAME?</v>
      </c>
      <c r="FG170" s="15" t="e" cm="1">
        <f t="array" aca="1" ref="FG170" ca="1">_xll.BDP(C170,"EARNINGS_RELATED_IMPLIED_MOVE")</f>
        <v>#NAME?</v>
      </c>
      <c r="FI170" s="15" t="e" cm="1">
        <f t="array" aca="1" ref="FI170" ca="1">_xll.BDP(C170,"SALES_SURPRISE_LAST_QTR")</f>
        <v>#NAME?</v>
      </c>
      <c r="FJ170" s="15" t="e" cm="1">
        <f t="array" aca="1" ref="FJ170" ca="1">_xll.BDP(C170,"EPS_SURPRISE_LAST_QTR")</f>
        <v>#NAME?</v>
      </c>
      <c r="FL170" s="15" t="e">
        <f ca="1">(_xll.BDP(C170,"VOLUME_AVG_5D"))/1000</f>
        <v>#NAME?</v>
      </c>
      <c r="FM170" s="15" t="e">
        <f ca="1">(_xll.BDP(C170,"VOLUME_AVG_3M"))/1000</f>
        <v>#NAME?</v>
      </c>
      <c r="FN170" s="15" t="e">
        <f ca="1">(_xll.BDP(C170,"VOLUME_AVG_6M"))/1000</f>
        <v>#NAME?</v>
      </c>
      <c r="FP170" s="15" t="e" cm="1">
        <f t="array" aca="1" ref="FP170" ca="1">_xll.BDP(C170,"CIE_DES")</f>
        <v>#NAME?</v>
      </c>
      <c r="FQ170" s="15" t="s">
        <v>995</v>
      </c>
      <c r="FS170" s="15" t="e" cm="1">
        <f t="array" aca="1" ref="FS170" ca="1">_xll.BDP(C170,"HIGH_52WEEK")</f>
        <v>#NAME?</v>
      </c>
      <c r="FT170" s="15" t="e" cm="1">
        <f t="array" aca="1" ref="FT170" ca="1">_xll.BDP(C170,"LOW_52WEEK")</f>
        <v>#NAME?</v>
      </c>
      <c r="FV170" s="15" t="e" cm="1">
        <f t="array" aca="1" ref="FV170" ca="1">_xll.BDP(C170,"CHG_PCT_WTD")</f>
        <v>#NAME?</v>
      </c>
      <c r="FW170" s="15" t="e" cm="1">
        <f t="array" aca="1" ref="FW170" ca="1">_xll.BDP(C170,"CHG_PCT_MTD")</f>
        <v>#NAME?</v>
      </c>
      <c r="FX170" s="15" t="e" cm="1">
        <f t="array" aca="1" ref="FX170" ca="1">_xll.BDP(C170,"CHG_PCT_YTD")</f>
        <v>#NAME?</v>
      </c>
      <c r="FY170" s="15" t="e" cm="1">
        <f t="array" aca="1" ref="FY170" ca="1">_xll.BDP(C170,"CHG_PCT_1YR")</f>
        <v>#NAME?</v>
      </c>
      <c r="GA170" s="15" t="e">
        <f ca="1">_xll.BDP($C170,"BEST_NET_DEBT","best_fperiod_override=19Y")</f>
        <v>#NAME?</v>
      </c>
      <c r="GB170" s="15" t="e">
        <f ca="1">_xll.BDP($C170,"BEST_NET_DEBT","best_fperiod_override=20Y")</f>
        <v>#NAME?</v>
      </c>
      <c r="GC170" s="15" t="e">
        <f ca="1">_xll.BDP($C170,"BEST_NET_DEBT","best_fperiod_override=21Y")</f>
        <v>#NAME?</v>
      </c>
      <c r="GD170" s="15" t="e">
        <f ca="1">_xll.BDP($C170,"BEST_NET_DEBT","best_fperiod_override=22Y")</f>
        <v>#NAME?</v>
      </c>
      <c r="GE170" s="15" t="e">
        <f ca="1">_xll.BDP($C170,"BEST_NET_DEBT","best_fperiod_override=23Y")</f>
        <v>#NAME?</v>
      </c>
      <c r="GG170" s="15" t="e">
        <f t="shared" ca="1" si="395"/>
        <v>#NAME?</v>
      </c>
      <c r="GH170" s="15" t="e">
        <f t="shared" ca="1" si="396"/>
        <v>#NAME?</v>
      </c>
      <c r="GI170" s="15" t="e">
        <f t="shared" ca="1" si="397"/>
        <v>#NAME?</v>
      </c>
      <c r="GJ170" s="15" t="e">
        <f t="shared" ca="1" si="398"/>
        <v>#NAME?</v>
      </c>
      <c r="GK170" s="15" t="e">
        <f t="shared" ca="1" si="399"/>
        <v>#NAME?</v>
      </c>
      <c r="GM170" s="15" t="e" cm="1">
        <f t="array" aca="1" ref="GM170" ca="1">_xll.BDP(C170,"NET_DEBT_TO_EBITDA")</f>
        <v>#NAME?</v>
      </c>
      <c r="GN170" s="15" t="e" cm="1">
        <f t="array" aca="1" ref="GN170" ca="1">_xll.BDP(C170,"EBIT_TO_INT_EXP")</f>
        <v>#NAME?</v>
      </c>
      <c r="GO170" s="15" t="e" cm="1">
        <f t="array" aca="1" ref="GO170" ca="1">_xll.BDP(C170,"TOT_DEBT_TO_TOT_EQY")</f>
        <v>#NAME?</v>
      </c>
      <c r="GP170" s="15" t="e" cm="1">
        <f t="array" aca="1" ref="GP170" ca="1">_xll.BDP(C170,"TOT_DEBT_TO_TOT_ASSET")</f>
        <v>#NAME?</v>
      </c>
      <c r="GQ170" s="15" t="e" cm="1">
        <f t="array" aca="1" ref="GQ170" ca="1">_xll.BDP(C170,"ALTMAN_Z_SCORE")</f>
        <v>#NAME?</v>
      </c>
      <c r="GR170" s="15" t="e" cm="1">
        <f t="array" aca="1" ref="GR170" ca="1">_xll.BDP(C170,"CASH_%_CURRENT_MARKET_CAP")</f>
        <v>#NAME?</v>
      </c>
      <c r="GS170" s="15" t="e" cm="1">
        <f t="array" aca="1" ref="GS170" ca="1">_xll.BDP(C170,"CASH_TO_TOT_ASSET")</f>
        <v>#NAME?</v>
      </c>
      <c r="GU170" s="15" t="e" cm="1">
        <f t="array" aca="1" ref="GU170" ca="1">_xll.BDP(C170,"BOARD_SIZE")</f>
        <v>#NAME?</v>
      </c>
      <c r="GV170" s="15" t="e" cm="1">
        <f t="array" aca="1" ref="GV170" ca="1">_xll.BDP(C170,"PCT_INDEPENDENT_DIRECTORS")</f>
        <v>#NAME?</v>
      </c>
      <c r="GW170" s="15" t="e" cm="1">
        <f t="array" aca="1" ref="GW170" ca="1">_xll.BDP(C170,"BOARD_MEETING_ATTENDANCE_PCT")</f>
        <v>#NAME?</v>
      </c>
      <c r="GX170" s="15" t="e" cm="1">
        <f t="array" aca="1" ref="GX170" ca="1">_xll.BDP(C170,"BOARD_MEETINGS_PER_YR")</f>
        <v>#NAME?</v>
      </c>
      <c r="GY170" s="15" t="e" cm="1">
        <f t="array" aca="1" ref="GY170" ca="1">_xll.BDP(C170,"NUMBER_OF_WOMEN_ON_BOARD")</f>
        <v>#NAME?</v>
      </c>
      <c r="GZ170" s="15" t="e" cm="1">
        <f t="array" aca="1" ref="GZ170" ca="1">_xll.BDP(C170,"BOARD_AVERAGE_TENURE")</f>
        <v>#NAME?</v>
      </c>
      <c r="HA170" s="15" t="e" cm="1">
        <f t="array" aca="1" ref="HA170" ca="1">_xll.BDP(C170,"BOARD_AVERAGE_AGE")</f>
        <v>#NAME?</v>
      </c>
      <c r="HC170" s="15" t="e" cm="1">
        <f t="array" aca="1" ref="HC170" ca="1">_xll.BDP(C170,"TOT_COMP_AW_TO_CEO_&amp;_EQUIV")</f>
        <v>#NAME?</v>
      </c>
      <c r="HD170" s="15" t="e" cm="1">
        <f t="array" aca="1" ref="HD170" ca="1">_xll.BDP(C170,"TOT_COMPENSATION_AW_TO_EXECS")</f>
        <v>#NAME?</v>
      </c>
      <c r="HE170" s="15" t="e" cm="1">
        <f t="array" aca="1" ref="HE170" ca="1">_xll.BDP(C170,"CF_STOCK_BASED_COMPENSATION")</f>
        <v>#NAME?</v>
      </c>
      <c r="HF170" s="15" t="e" cm="1">
        <f t="array" aca="1" ref="HF170" ca="1">_xll.BDP(C170,"AVERAGE_BOD_TOTAL_COMPENSATION")</f>
        <v>#NAME?</v>
      </c>
      <c r="HH170" s="15" t="e" cm="1">
        <f t="array" aca="1" ref="HH170" ca="1">_xll.BDP(C170,"ISS_QUALITYSCORE")</f>
        <v>#NAME?</v>
      </c>
      <c r="HK170" s="15" t="e" cm="1">
        <f t="array" aca="1" ref="HK170" ca="1">_xll.BDP(C170,"EQY_SH_OUT")</f>
        <v>#NAME?</v>
      </c>
      <c r="HL170" s="15" t="e">
        <f t="shared" ca="1" si="400"/>
        <v>#NAME?</v>
      </c>
      <c r="HN170" s="15">
        <v>8.5</v>
      </c>
      <c r="HO170" s="15">
        <v>2</v>
      </c>
      <c r="HP170" s="39" t="e">
        <f t="shared" ca="1" si="401"/>
        <v>#NAME?</v>
      </c>
      <c r="HQ170" s="15" t="e">
        <f t="shared" ca="1" si="402"/>
        <v>#NAME?</v>
      </c>
      <c r="HS170" s="15" t="e">
        <f t="shared" ca="1" si="426"/>
        <v>#NAME?</v>
      </c>
      <c r="HU170" s="15" t="e">
        <f t="shared" ca="1" si="403"/>
        <v>#NAME?</v>
      </c>
      <c r="HW170" s="15" t="e">
        <f t="shared" ca="1" si="427"/>
        <v>#NAME?</v>
      </c>
      <c r="HY170" s="39" t="e">
        <f t="shared" ca="1" si="404"/>
        <v>#NAME?</v>
      </c>
      <c r="IA170" s="15" t="e">
        <f t="shared" ca="1" si="428"/>
        <v>#NAME?</v>
      </c>
      <c r="IB170" s="15" t="e">
        <f t="shared" ca="1" si="405"/>
        <v>#NAME?</v>
      </c>
      <c r="IC170" s="15" t="e">
        <f t="shared" ca="1" si="406"/>
        <v>#NAME?</v>
      </c>
      <c r="ID170" s="15" t="e">
        <f t="shared" ca="1" si="407"/>
        <v>#NAME?</v>
      </c>
      <c r="IE170" s="39" t="e">
        <f t="shared" ca="1" si="408"/>
        <v>#NAME?</v>
      </c>
      <c r="IF170" s="39" t="e">
        <f t="shared" si="409"/>
        <v>#NUM!</v>
      </c>
      <c r="IG170" s="39" t="e">
        <f t="shared" ca="1" si="410"/>
        <v>#NAME?</v>
      </c>
      <c r="II170" s="15">
        <f t="shared" si="440"/>
        <v>151</v>
      </c>
    </row>
    <row r="171" spans="1:243">
      <c r="A171" s="15">
        <f t="shared" si="441"/>
        <v>151</v>
      </c>
      <c r="B171" s="15" t="s">
        <v>306</v>
      </c>
      <c r="C171" s="15" t="s">
        <v>634</v>
      </c>
      <c r="D171" s="15" t="s">
        <v>305</v>
      </c>
      <c r="E171" s="15" t="str">
        <f t="shared" si="374"/>
        <v>METB34</v>
      </c>
      <c r="F171" s="15">
        <f t="shared" si="375"/>
        <v>151</v>
      </c>
      <c r="G171" s="15" t="str">
        <f t="shared" si="376"/>
        <v>MetLife Inc</v>
      </c>
      <c r="H171" s="24">
        <v>1.8927199999999999E-3</v>
      </c>
      <c r="I171" s="15" t="e" cm="1">
        <f t="array" aca="1" ref="I171" ca="1">_xll.BDP(C171,"GICS_SECTOR_NAME")</f>
        <v>#NAME?</v>
      </c>
      <c r="J171" s="15" t="e">
        <f t="shared" ca="1" si="377"/>
        <v>#NAME?</v>
      </c>
      <c r="K171" s="46" t="e" cm="1">
        <f t="array" aca="1" ref="K171" ca="1">_xll.BDP(C171,"BEST_PE_RATIO")</f>
        <v>#NAME?</v>
      </c>
      <c r="L171" s="46" t="e" cm="1">
        <f t="array" aca="1" ref="L171" ca="1">_xll.BDP(C171,"px_last")</f>
        <v>#NAME?</v>
      </c>
      <c r="M171" s="15" t="e" cm="1">
        <f t="array" aca="1" ref="M171" ca="1">_xll.BDP(C171,"COUNTRY_FULL_NAME")</f>
        <v>#NAME?</v>
      </c>
      <c r="N171" s="15" t="e" cm="1">
        <f t="array" aca="1" ref="N171" ca="1">_xll.BDP(C171,"px_last")</f>
        <v>#NAME?</v>
      </c>
      <c r="O171" s="15" t="e" cm="1">
        <f t="array" aca="1" ref="O171" ca="1">_xll.BDP(C171,"CRNCY")</f>
        <v>#NAME?</v>
      </c>
      <c r="Q171" s="15" t="e" cm="1">
        <f t="array" aca="1" ref="Q171" ca="1">_xll.BDP(C171,"GICS_SECTOR_NAME")</f>
        <v>#NAME?</v>
      </c>
      <c r="R171" s="15" t="e" cm="1">
        <f t="array" aca="1" ref="R171" ca="1">_xll.BDP(C171,"GICS_INDUSTRY_NAME")</f>
        <v>#NAME?</v>
      </c>
      <c r="S171" s="15" t="e" cm="1">
        <f t="array" aca="1" ref="S171" ca="1">_xll.BDP(C171,"GICS_INDUSTRY_GROUP_NAME")</f>
        <v>#NAME?</v>
      </c>
      <c r="T171" s="15" t="e" cm="1">
        <f t="array" aca="1" ref="T171" ca="1">_xll.BDP(C171,"GICS_SUB_INDUSTRY_NAME")</f>
        <v>#NAME?</v>
      </c>
      <c r="U171" s="15" t="s">
        <v>1521</v>
      </c>
      <c r="V171" s="15">
        <f>_xll.BDH(C171,"SALES_REV_TURN","FY 2009","FY 2009","Currency=USD","Period=FY","BEST_FPERIOD_OVERRIDE=FY","FILING_STATUS=MR","SCALING_FORMAT=MLN","FA_ADJUSTED=Adjusted","Sort=A","Dates=H","DateFormat=P","Fill=—","Direction=H","UseDPDF=Y")</f>
        <v>48829</v>
      </c>
      <c r="W171" s="15">
        <f>_xll.BDH(C171,"SALES_REV_TURN","FY 2019","FY 2019","Currency=USD","Period=FY","BEST_FPERIOD_OVERRIDE=FY","FILING_STATUS=MR","SCALING_FORMAT=MLN","FA_ADJUSTED=Adjusted","Sort=A","Dates=H","DateFormat=P","Fill=—","Direction=H","UseDPDF=Y")</f>
        <v>68548</v>
      </c>
      <c r="X171" s="15">
        <f>_xll.BDH(C171,"SALES_REV_TURN","FY 2020","FY 2020","Currency=USD","Period=FY","BEST_FPERIOD_OVERRIDE=FY","FILING_STATUS=MR","SCALING_FORMAT=MLN","FA_ADJUSTED=Adjusted","Sort=A","Dates=H","DateFormat=P","Fill=—","Direction=H","UseDPDF=Y")</f>
        <v>66603</v>
      </c>
      <c r="Y171" s="15">
        <f>_xll.BDH(C171,"SALES_REV_TURN","FY 2021","FY 2021","Currency=USD","Period=FY","BEST_FPERIOD_OVERRIDE=FY","FILING_STATUS=MR","SCALING_FORMAT=MLN","FA_ADJUSTED=Adjusted","Sort=A","Dates=H","DateFormat=P","Fill=—","Direction=H","UseDPDF=Y")</f>
        <v>71779</v>
      </c>
      <c r="Z171" s="15">
        <f>_xll.BDH(C171,"SALES_REV_TURN","FY 2022","FY 2022","Currency=USD","Period=FY","BEST_FPERIOD_OVERRIDE=FY","FILING_STATUS=MR","SCALING_FORMAT=MLN","FA_ADJUSTED=Adjusted","Sort=A","Dates=H","DateFormat=P","Fill=—","Direction=H","UseDPDF=Y")</f>
        <v>72281</v>
      </c>
      <c r="AA171" s="15" t="e">
        <f ca="1">+_xll.BDP($C171,AA$15,"BEST_FPERIOD_OVERRIDE="&amp;AA$16)</f>
        <v>#NAME?</v>
      </c>
      <c r="AB171" s="15" t="e">
        <f ca="1">+_xll.BDP($C171,AB$15,"BEST_FPERIOD_OVERRIDE="&amp;AB$16)</f>
        <v>#NAME?</v>
      </c>
      <c r="AC171" s="15" t="e">
        <f ca="1">+_xll.BDP($C171,AC$15,"BEST_FPERIOD_OVERRIDE="&amp;AC$16)</f>
        <v>#NAME?</v>
      </c>
      <c r="AD171" s="15" t="e">
        <f ca="1">+_xll.BDP($C171,AD$15,"BEST_FPERIOD_OVERRIDE="&amp;AD$16)</f>
        <v>#NAME?</v>
      </c>
      <c r="AF171" s="25">
        <f t="shared" si="411"/>
        <v>-2.8374277878275067E-2</v>
      </c>
      <c r="AG171" s="25">
        <f t="shared" si="412"/>
        <v>7.7714217077308856E-2</v>
      </c>
      <c r="AH171" s="25">
        <f t="shared" si="413"/>
        <v>6.9936889619526266E-3</v>
      </c>
      <c r="AI171" s="25" t="e">
        <f t="shared" ca="1" si="414"/>
        <v>#NAME?</v>
      </c>
      <c r="AJ171" s="25" t="e">
        <f t="shared" ca="1" si="415"/>
        <v>#NAME?</v>
      </c>
      <c r="AK171" s="25" t="e">
        <f t="shared" ca="1" si="416"/>
        <v>#NAME?</v>
      </c>
      <c r="AL171" s="25" t="e">
        <f t="shared" ca="1" si="429"/>
        <v>#NAME?</v>
      </c>
      <c r="AM171" s="25" t="e">
        <f t="shared" ca="1" si="417"/>
        <v>#NAME?</v>
      </c>
      <c r="AN171" s="25">
        <f t="shared" si="418"/>
        <v>3.4502860304769234E-2</v>
      </c>
      <c r="AP171" s="15" t="str">
        <f>_xll.BDH(C171,"EBITDA","FY 2009","FY 2009","Currency=USD","Period=FY","BEST_FPERIOD_OVERRIDE=FY","FILING_STATUS=MR","SCALING_FORMAT=MLN","FA_ADJUSTED=Adjusted","Sort=A","Dates=H","DateFormat=P","Fill=—","Direction=H","UseDPDF=Y")</f>
        <v>—</v>
      </c>
      <c r="AQ171" s="15" t="str">
        <f>_xll.BDH(C171,"EBITDA","FY 2019","FY 2019","Currency=USD","Period=FY","BEST_FPERIOD_OVERRIDE=FY","FILING_STATUS=MR","SCALING_FORMAT=MLN","FA_ADJUSTED=Adjusted","Sort=A","Dates=H","DateFormat=P","Fill=—","Direction=H","UseDPDF=Y")</f>
        <v>—</v>
      </c>
      <c r="AR171" s="15" t="str">
        <f>_xll.BDH(C171,"EBITDA","FY 2020","FY 2020","Currency=USD","Period=FY","BEST_FPERIOD_OVERRIDE=FY","FILING_STATUS=MR","SCALING_FORMAT=MLN","FA_ADJUSTED=Adjusted","Sort=A","Dates=H","DateFormat=P","Fill=—","Direction=H","UseDPDF=Y")</f>
        <v>—</v>
      </c>
      <c r="AS171" s="15" t="str">
        <f>_xll.BDH(C171,"EBITDA","FY 2021","FY 2021","Currency=USD","Period=FY","BEST_FPERIOD_OVERRIDE=FY","FILING_STATUS=MR","SCALING_FORMAT=MLN","FA_ADJUSTED=Adjusted","Sort=A","Dates=H","DateFormat=P","Fill=—","Direction=H","UseDPDF=Y")</f>
        <v>—</v>
      </c>
      <c r="AT171" s="15" t="str">
        <f>_xll.BDH(C171,"EBITDA","FY 2022","FY 2022","Currency=USD","Period=FY","BEST_FPERIOD_OVERRIDE=FY","FILING_STATUS=MR","SCALING_FORMAT=MLN","FA_ADJUSTED=Adjusted","Sort=A","Dates=H","DateFormat=P","Fill=—","Direction=H","UseDPDF=Y")</f>
        <v>—</v>
      </c>
      <c r="AU171" s="15" t="e">
        <f ca="1">+_xll.BDP($C171,AU$15,"BEST_FPERIOD_OVERRIDE="&amp;AU$16)</f>
        <v>#NAME?</v>
      </c>
      <c r="AV171" s="15" t="e">
        <f ca="1">+_xll.BDP($C171,AV$15,"BEST_FPERIOD_OVERRIDE="&amp;AV$16)</f>
        <v>#NAME?</v>
      </c>
      <c r="AW171" s="15" t="e">
        <f ca="1">+_xll.BDP($C171,AW$15,"BEST_FPERIOD_OVERRIDE="&amp;AW$16)</f>
        <v>#NAME?</v>
      </c>
      <c r="AX171" s="15" t="e">
        <f ca="1">+_xll.BDP($C171,AX$15,"BEST_FPERIOD_OVERRIDE="&amp;AX$16)</f>
        <v>#NAME?</v>
      </c>
      <c r="AZ171" s="25" t="e">
        <f t="shared" si="378"/>
        <v>#VALUE!</v>
      </c>
      <c r="BA171" s="25" t="e">
        <f t="shared" si="379"/>
        <v>#VALUE!</v>
      </c>
      <c r="BB171" s="25" t="e">
        <f t="shared" si="380"/>
        <v>#VALUE!</v>
      </c>
      <c r="BC171" s="25" t="e">
        <f t="shared" ca="1" si="381"/>
        <v>#NAME?</v>
      </c>
      <c r="BD171" s="25" t="e">
        <f t="shared" ca="1" si="382"/>
        <v>#NAME?</v>
      </c>
      <c r="BE171" s="25" t="e">
        <f t="shared" ca="1" si="383"/>
        <v>#NAME?</v>
      </c>
      <c r="BF171" s="25" t="e">
        <f t="shared" ca="1" si="430"/>
        <v>#NAME?</v>
      </c>
      <c r="BG171" s="25" t="e">
        <f t="shared" ca="1" si="384"/>
        <v>#NAME?</v>
      </c>
      <c r="BH171" s="25" t="e">
        <f t="shared" si="385"/>
        <v>#VALUE!</v>
      </c>
      <c r="BJ171" s="25" t="e">
        <f t="shared" si="419"/>
        <v>#VALUE!</v>
      </c>
      <c r="BK171" s="25" t="e">
        <f t="shared" si="420"/>
        <v>#VALUE!</v>
      </c>
      <c r="BL171" s="25" t="e">
        <f t="shared" si="421"/>
        <v>#VALUE!</v>
      </c>
      <c r="BM171" s="25" t="e">
        <f t="shared" si="422"/>
        <v>#VALUE!</v>
      </c>
      <c r="BN171" s="25" t="e">
        <f t="shared" ca="1" si="423"/>
        <v>#NAME?</v>
      </c>
      <c r="BO171" s="25" t="e">
        <f t="shared" ca="1" si="424"/>
        <v>#NAME?</v>
      </c>
      <c r="BP171" s="25" t="e">
        <f t="shared" ca="1" si="424"/>
        <v>#NAME?</v>
      </c>
      <c r="BQ171" s="25" t="e">
        <f t="shared" ca="1" si="425"/>
        <v>#NAME?</v>
      </c>
      <c r="BR171" s="15">
        <f>_xll.BDH(C171,"EARN_FOR_COMMON","FY 2009","FY 2009","Currency=USD","Period=FY","BEST_FPERIOD_OVERRIDE=FY","FILING_STATUS=MR","SCALING_FORMAT=MLN","FA_ADJUSTED=Adjusted","Sort=A","Dates=H","DateFormat=P","Fill=—","Direction=H","UseDPDF=Y")</f>
        <v>-4488.5</v>
      </c>
      <c r="BS171" s="15">
        <f>_xll.BDH(C171,"EARN_FOR_COMMON","FY 2019","FY 2019","Currency=USD","Period=FY","BEST_FPERIOD_OVERRIDE=FY","FILING_STATUS=MR","SCALING_FORMAT=MLN","FA_ADJUSTED=Adjusted","Sort=A","Dates=H","DateFormat=P","Fill=—","Direction=H","UseDPDF=Y")</f>
        <v>4201.9229999999998</v>
      </c>
      <c r="BT171" s="15">
        <f>_xll.BDH(C171,"EARN_FOR_COMMON","FY 2020","FY 2020","Currency=USD","Period=FY","BEST_FPERIOD_OVERRIDE=FY","FILING_STATUS=MR","SCALING_FORMAT=MLN","FA_ADJUSTED=Adjusted","Sort=A","Dates=H","DateFormat=P","Fill=—","Direction=H","UseDPDF=Y")</f>
        <v>4590.0349999999999</v>
      </c>
      <c r="BU171" s="15">
        <f>_xll.BDH(C171,"EARN_FOR_COMMON","FY 2021","FY 2021","Currency=USD","Period=FY","BEST_FPERIOD_OVERRIDE=FY","FILING_STATUS=MR","SCALING_FORMAT=MLN","FA_ADJUSTED=Adjusted","Sort=A","Dates=H","DateFormat=P","Fill=—","Direction=H","UseDPDF=Y")</f>
        <v>6982.0635000000002</v>
      </c>
      <c r="BV171" s="15">
        <f>_xll.BDH(C171,"EARN_FOR_COMMON","FY 2022","FY 2022","Currency=USD","Period=FY","BEST_FPERIOD_OVERRIDE=FY","FILING_STATUS=MR","SCALING_FORMAT=MLN","FA_ADJUSTED=Adjusted","Sort=A","Dates=H","DateFormat=P","Fill=—","Direction=H","UseDPDF=Y")</f>
        <v>7011.4521999999997</v>
      </c>
      <c r="BW171" s="15" t="e">
        <f ca="1">+_xll.BDP($C171,BW$15,"BEST_FPERIOD_OVERRIDE="&amp;BW$16)</f>
        <v>#NAME?</v>
      </c>
      <c r="BX171" s="15" t="e">
        <f ca="1">+_xll.BDP($C171,BX$15,"BEST_FPERIOD_OVERRIDE="&amp;BX$16)</f>
        <v>#NAME?</v>
      </c>
      <c r="BY171" s="15" t="e">
        <f ca="1">+_xll.BDP($C171,BY$15,"BEST_FPERIOD_OVERRIDE="&amp;BY$16)</f>
        <v>#NAME?</v>
      </c>
      <c r="BZ171" s="15" t="e">
        <f ca="1">+_xll.BDP($C171,BZ$15,"BEST_FPERIOD_OVERRIDE="&amp;BZ$16)</f>
        <v>#NAME?</v>
      </c>
      <c r="CB171" s="25">
        <f t="shared" si="386"/>
        <v>9.2365328922019874E-2</v>
      </c>
      <c r="CC171" s="25">
        <f t="shared" si="387"/>
        <v>0.5211351329565026</v>
      </c>
      <c r="CD171" s="25">
        <f t="shared" si="388"/>
        <v>4.2091711139549126E-3</v>
      </c>
      <c r="CE171" s="25" t="e">
        <f t="shared" ca="1" si="389"/>
        <v>#NAME?</v>
      </c>
      <c r="CF171" s="25" t="e">
        <f t="shared" ca="1" si="390"/>
        <v>#NAME?</v>
      </c>
      <c r="CG171" s="25" t="e">
        <f t="shared" ca="1" si="391"/>
        <v>#NAME?</v>
      </c>
      <c r="CH171" s="25" t="e">
        <f t="shared" ca="1" si="431"/>
        <v>#NAME?</v>
      </c>
      <c r="CI171" s="25" t="e">
        <f t="shared" ca="1" si="392"/>
        <v>#NAME?</v>
      </c>
      <c r="CJ171" s="25" t="e">
        <f t="shared" si="393"/>
        <v>#NUM!</v>
      </c>
      <c r="CM171" s="25">
        <f t="shared" si="432"/>
        <v>6.129898757075334E-2</v>
      </c>
      <c r="CN171" s="25">
        <f t="shared" si="433"/>
        <v>6.8916340104800078E-2</v>
      </c>
      <c r="CO171" s="25">
        <f t="shared" si="434"/>
        <v>9.7271674166538966E-2</v>
      </c>
      <c r="CP171" s="25">
        <f t="shared" si="435"/>
        <v>9.7002700571381134E-2</v>
      </c>
      <c r="CQ171" s="25" t="e">
        <f t="shared" ca="1" si="436"/>
        <v>#NAME?</v>
      </c>
      <c r="CR171" s="25" t="e">
        <f t="shared" ca="1" si="437"/>
        <v>#NAME?</v>
      </c>
      <c r="CS171" s="25" t="e">
        <f t="shared" ca="1" si="438"/>
        <v>#NAME?</v>
      </c>
      <c r="CT171" s="15" t="e">
        <f t="shared" ca="1" si="439"/>
        <v>#NAME?</v>
      </c>
      <c r="CU171" s="25">
        <f>_xll.BDH($C171,"RETURN_ON_INV_CAPITAL","FY 2019","FY 2019","Currency=USD","Period=FY","BEST_FPERIOD_OVERRIDE=FY","FILING_STATUS=MR","FA_ADJUSTED=GAAP","Sort=A","Dates=H","DateFormat=P","Fill=—","Direction=H","UseDPDF=Y")/100</f>
        <v>5.8716999999999998E-2</v>
      </c>
      <c r="CV171" s="25">
        <f>_xll.BDH($C171,"RETURN_ON_INV_CAPITAL","FY 2020","FY 2020","Currency=USD","Period=FY","BEST_FPERIOD_OVERRIDE=FY","FILING_STATUS=MR","FA_ADJUSTED=GAAP","Sort=A","Dates=H","DateFormat=P","Fill=—","Direction=H","UseDPDF=Y")/100</f>
        <v>5.9819000000000004E-2</v>
      </c>
      <c r="CW171" s="25">
        <f>_xll.BDH($C171,"RETURN_ON_INV_CAPITAL","FY 2021","FY 2021","Currency=USD","Period=FY","BEST_FPERIOD_OVERRIDE=FY","FILING_STATUS=MR","FA_ADJUSTED=GAAP","Sort=A","Dates=H","DateFormat=P","Fill=—","Direction=H","UseDPDF=Y")/100</f>
        <v>-3.0838000000000001E-2</v>
      </c>
      <c r="CX171" s="25">
        <f>_xll.BDH(C171,"RETURN_COM_EQY","FY 2022","FY 2022","Currency=USD","Period=FY","BEST_FPERIOD_OVERRIDE=FY","FILING_STATUS=MR","FA_ADJUSTED=GAAP","Sort=A","Dates=H","DateFormat=P","Fill=—","Direction=H","UseDPDF=Y")/100</f>
        <v>0.11451599999999999</v>
      </c>
      <c r="CZ171" s="15">
        <f>_xll.BDH($C171,"RETURN_COM_EQY","FY 2019","FY 2019","Currency=USD","Period=FY","BEST_FPERIOD_OVERRIDE=FY","FILING_STATUS=MR","FA_ADJUSTED=GAAP","Sort=A","Dates=H","DateFormat=P","Fill=—","Direction=H","UseDPDF=Y")/100</f>
        <v>0.10209199999999999</v>
      </c>
      <c r="DA171" s="15">
        <f>_xll.BDH($C171,"RETURN_COM_EQY","FY 2020","FY 2020","Currency=USD","Period=FY","BEST_FPERIOD_OVERRIDE=FY","FILING_STATUS=MR","FA_ADJUSTED=GAAP","Sort=A","Dates=H","DateFormat=P","Fill=—","Direction=H","UseDPDF=Y")/100</f>
        <v>7.8123999999999999E-2</v>
      </c>
      <c r="DB171" s="15">
        <f>_xll.BDH($C171,"RETURN_COM_EQY","FY 2021","FY 2021","Currency=USD","Period=FY","BEST_FPERIOD_OVERRIDE=FY","FILING_STATUS=MR","FA_ADJUSTED=GAAP","Sort=A","Dates=H","DateFormat=P","Fill=—","Direction=H","UseDPDF=Y")/100</f>
        <v>9.5368999999999995E-2</v>
      </c>
      <c r="DC171" s="25">
        <f>_xll.BDH(C171,"RETURN_COM_EQY","FY 2022","FY 2022","Currency=USD","Period=FY","BEST_FPERIOD_OVERRIDE=FY","FILING_STATUS=MR","FA_ADJUSTED=GAAP","Sort=A","Dates=H","DateFormat=P","Fill=—","Direction=H","UseDPDF=Y")</f>
        <v>11.451599999999999</v>
      </c>
      <c r="DD171" s="15" t="e">
        <f ca="1">(_xll.BDP(C171,"BEST_ROE","best_fperiod_override=23Y"))/100</f>
        <v>#NAME?</v>
      </c>
      <c r="DF171" s="25" t="e">
        <f ca="1">(_xll.BDP($C171,"BEST_DIV_YLD","best_fperiod_override=19Y"))/100</f>
        <v>#NAME?</v>
      </c>
      <c r="DG171" s="25" t="e">
        <f ca="1">(_xll.BDP($C171,"BEST_DIV_YLD","best_fperiod_override=20Y"))/100</f>
        <v>#NAME?</v>
      </c>
      <c r="DH171" s="25" t="e">
        <f ca="1">(_xll.BDP($C171,"BEST_DIV_YLD","best_fperiod_override=21Y"))/100</f>
        <v>#NAME?</v>
      </c>
      <c r="DI171" s="25" t="e">
        <f ca="1">(_xll.BDP($C171,"BEST_DIV_YLD","best_fperiod_override=22Y"))/100</f>
        <v>#NAME?</v>
      </c>
      <c r="DJ171" s="25" t="e">
        <f ca="1">(_xll.BDP($C171,"BEST_DIV_YLD","best_fperiod_override=23Y"))/100</f>
        <v>#NAME?</v>
      </c>
      <c r="DL171" s="48" t="e" cm="1">
        <f t="array" aca="1" ref="DL171" ca="1">_xll.BDP($C171,$DL$12)/1000</f>
        <v>#NAME?</v>
      </c>
      <c r="DM171" s="48" t="e" cm="1">
        <f t="array" aca="1" ref="DM171" ca="1">_xll.BDP($C171,$DL$13)*1000</f>
        <v>#NAME?</v>
      </c>
      <c r="DN171" s="48" t="e">
        <f t="shared" ca="1" si="394"/>
        <v>#NAME?</v>
      </c>
      <c r="DO171" s="48" t="e" cm="1">
        <f t="array" aca="1" ref="DO171" ca="1">_xll.BDP($C171,$DL$15)*1000</f>
        <v>#NAME?</v>
      </c>
      <c r="DQ171" s="15" t="e" cm="1">
        <f t="array" aca="1" ref="DQ171" ca="1">_xll.BDP(C171,"WACC")</f>
        <v>#NAME?</v>
      </c>
      <c r="DR171" s="15" t="e" cm="1">
        <f t="array" aca="1" ref="DR171" ca="1">_xll.BDP(C171,"WACC_COST_EQUITY")</f>
        <v>#NAME?</v>
      </c>
      <c r="DS171" s="15" t="e" cm="1">
        <f t="array" aca="1" ref="DS171" ca="1">_xll.BDP(C171,"WACC_COST_EQUITY")</f>
        <v>#NAME?</v>
      </c>
      <c r="DU171" s="15" t="e" cm="1">
        <f t="array" aca="1" ref="DU171" ca="1">_xll.BDP(C171,"BEST_PE_RATIO")</f>
        <v>#NAME?</v>
      </c>
      <c r="DV171" s="15" t="e" cm="1">
        <f t="array" aca="1" ref="DV171" ca="1">_xll.BDP(C171,"FIVE_YR_AVG_PRICE_EARNINGS")</f>
        <v>#NAME?</v>
      </c>
      <c r="DW171" s="15" t="e" cm="1">
        <f t="array" aca="1" ref="DW171" ca="1">_xll.BDP(C171,"10_YEAR_MOVING_AVERAGE_PE")</f>
        <v>#NAME?</v>
      </c>
      <c r="DY171" s="15" t="e" cm="1">
        <f t="array" aca="1" ref="DY171" ca="1">_xll.BDP(C171,"BEST_CUR_EV_TO_EBITDA")</f>
        <v>#NAME?</v>
      </c>
      <c r="DZ171" s="15" t="e" cm="1">
        <f t="array" aca="1" ref="DZ171" ca="1">_xll.BDP(C171,"FIVE_YEAR_AVG_EV_TO_T12_EBITDA")</f>
        <v>#NAME?</v>
      </c>
      <c r="EB171" s="15" t="e" cm="1">
        <f t="array" aca="1" ref="EB171" ca="1">_xll.BDP(C171,"BEST_PX_BPS_RATIO")</f>
        <v>#NAME?</v>
      </c>
      <c r="EC171" s="15" t="e" cm="1">
        <f t="array" aca="1" ref="EC171" ca="1">_xll.BDP(C171,"FIVE_YEAR_AVG_PRICE_BOOK")</f>
        <v>#NAME?</v>
      </c>
      <c r="ED171" s="15" t="e" cm="1">
        <f t="array" aca="1" ref="ED171" ca="1">_xll.BDP(C171,"EV_TO_T12M_SALES")</f>
        <v>#NAME?</v>
      </c>
      <c r="EE171" s="15" t="e" cm="1">
        <f t="array" aca="1" ref="EE171" ca="1">_xll.BDP(C171,"AVERAGE_EV_TO_T12M_SALES")</f>
        <v>#NAME?</v>
      </c>
      <c r="EF171" s="15" t="e">
        <f ca="1">_xll.BDP(C171,"BEST_CURRENT_EV_BEST_SALES","best_fperiod_override=23Y")</f>
        <v>#NAME?</v>
      </c>
      <c r="EH171" s="15" t="e" cm="1">
        <f t="array" aca="1" ref="EH171" ca="1">_xll.BDP(C171,"CF_FREE_CASH_FLOW")</f>
        <v>#NAME?</v>
      </c>
      <c r="EI171" s="15" t="e" cm="1">
        <f t="array" aca="1" ref="EI171" ca="1">_xll.BDP(C171,"FREE_CASH_FLOW_YIELD")/100</f>
        <v>#NAME?</v>
      </c>
      <c r="EJ171" s="15" t="e" cm="1">
        <f t="array" aca="1" ref="EJ171" ca="1">_xll.BDP(C171,"TRAIL_12M_FREE_CASH_FLOW_PER_SH")</f>
        <v>#NAME?</v>
      </c>
      <c r="EL171" s="15" t="e" cm="1">
        <f t="array" aca="1" ref="EL171" ca="1">_xll.BDP(C171,"CF_CASH_FROM_OPER")</f>
        <v>#NAME?</v>
      </c>
      <c r="EM171" s="15" t="e" cm="1">
        <f t="array" aca="1" ref="EM171" ca="1">_xll.BDP(C171,"CF_CASH_FROM_INV_ACT")</f>
        <v>#NAME?</v>
      </c>
      <c r="EN171" s="15" t="e" cm="1">
        <f t="array" aca="1" ref="EN171" ca="1">_xll.BDP(C171,"CF_CASH_FROM_FNC_ACT")</f>
        <v>#NAME?</v>
      </c>
      <c r="EP171" s="15" t="e" cm="1">
        <f t="array" aca="1" ref="EP171" ca="1">_xll.BDP(C171,"TOT_ANALYST_REC")</f>
        <v>#NAME?</v>
      </c>
      <c r="EQ171" s="15" t="e" cm="1">
        <f t="array" aca="1" ref="EQ171" ca="1">_xll.BDP(C171,"TOT_BUY_REC")</f>
        <v>#NAME?</v>
      </c>
      <c r="ER171" s="15" t="e" cm="1">
        <f t="array" aca="1" ref="ER171" ca="1">_xll.BDP(C171,"TOT_HOLD_REC")</f>
        <v>#NAME?</v>
      </c>
      <c r="ES171" s="15" t="e" cm="1">
        <f t="array" aca="1" ref="ES171" ca="1">_xll.BDP(C171,"TOT_SELL_REC")</f>
        <v>#NAME?</v>
      </c>
      <c r="ET171" s="15" t="e" cm="1">
        <f t="array" aca="1" ref="ET171" ca="1">_xll.BDP(C171,"EQY_REC_CONS")</f>
        <v>#NAME?</v>
      </c>
      <c r="EV171" s="15" t="e" cm="1">
        <f t="array" aca="1" ref="EV171" ca="1">_xll.BDP(C171,"BEST_TARGET_HI")</f>
        <v>#NAME?</v>
      </c>
      <c r="EW171" s="15" t="e" cm="1">
        <f t="array" aca="1" ref="EW171" ca="1">_xll.BDP(C171,"BEST_TARGET_LO")</f>
        <v>#NAME?</v>
      </c>
      <c r="EX171" s="15" t="e" cm="1">
        <f t="array" aca="1" ref="EX171" ca="1">_xll.BDP(C171,"BEST_TARGET_MEDIAN")</f>
        <v>#NAME?</v>
      </c>
      <c r="EZ171" s="15" t="e" cm="1">
        <f t="array" aca="1" ref="EZ171" ca="1">_xll.BDP(C171,"BEST_TARGET_1WK_CHG")</f>
        <v>#NAME?</v>
      </c>
      <c r="FA171" s="15" t="e" cm="1">
        <f t="array" aca="1" ref="FA171" ca="1">_xll.BDP(C171,"BEST_TARGET_4WK_CHG")</f>
        <v>#NAME?</v>
      </c>
      <c r="FB171" s="15" t="e" cm="1">
        <f t="array" aca="1" ref="FB171" ca="1">_xll.BDP(C171,"BEST_TARGET_3MO_CHG")</f>
        <v>#NAME?</v>
      </c>
      <c r="FC171" s="15" t="e" cm="1">
        <f t="array" aca="1" ref="FC171" ca="1">_xll.BDP(C171,"BEST_TARGET_6MO_CHG")</f>
        <v>#NAME?</v>
      </c>
      <c r="FE171" s="15" t="e" cm="1">
        <f t="array" aca="1" ref="FE171" ca="1">_xll.BDP(C171,"ANNOUNCEMENT_DT")</f>
        <v>#NAME?</v>
      </c>
      <c r="FF171" s="15" t="e" cm="1">
        <f t="array" aca="1" ref="FF171" ca="1">_xll.BDP(C171,"EXPECTED_REPORT_DT")</f>
        <v>#NAME?</v>
      </c>
      <c r="FG171" s="15" t="e" cm="1">
        <f t="array" aca="1" ref="FG171" ca="1">_xll.BDP(C171,"EARNINGS_RELATED_IMPLIED_MOVE")</f>
        <v>#NAME?</v>
      </c>
      <c r="FI171" s="15" t="e" cm="1">
        <f t="array" aca="1" ref="FI171" ca="1">_xll.BDP(C171,"SALES_SURPRISE_LAST_QTR")</f>
        <v>#NAME?</v>
      </c>
      <c r="FJ171" s="15" t="e" cm="1">
        <f t="array" aca="1" ref="FJ171" ca="1">_xll.BDP(C171,"EPS_SURPRISE_LAST_QTR")</f>
        <v>#NAME?</v>
      </c>
      <c r="FL171" s="15" t="e">
        <f ca="1">(_xll.BDP(C171,"VOLUME_AVG_5D"))/1000</f>
        <v>#NAME?</v>
      </c>
      <c r="FM171" s="15" t="e">
        <f ca="1">(_xll.BDP(C171,"VOLUME_AVG_3M"))/1000</f>
        <v>#NAME?</v>
      </c>
      <c r="FN171" s="15" t="e">
        <f ca="1">(_xll.BDP(C171,"VOLUME_AVG_6M"))/1000</f>
        <v>#NAME?</v>
      </c>
      <c r="FP171" s="15" t="e" cm="1">
        <f t="array" aca="1" ref="FP171" ca="1">_xll.BDP(C171,"CIE_DES")</f>
        <v>#NAME?</v>
      </c>
      <c r="FQ171" s="15" t="s">
        <v>996</v>
      </c>
      <c r="FS171" s="15" t="e" cm="1">
        <f t="array" aca="1" ref="FS171" ca="1">_xll.BDP(C171,"HIGH_52WEEK")</f>
        <v>#NAME?</v>
      </c>
      <c r="FT171" s="15" t="e" cm="1">
        <f t="array" aca="1" ref="FT171" ca="1">_xll.BDP(C171,"LOW_52WEEK")</f>
        <v>#NAME?</v>
      </c>
      <c r="FV171" s="15" t="e" cm="1">
        <f t="array" aca="1" ref="FV171" ca="1">_xll.BDP(C171,"CHG_PCT_WTD")</f>
        <v>#NAME?</v>
      </c>
      <c r="FW171" s="15" t="e" cm="1">
        <f t="array" aca="1" ref="FW171" ca="1">_xll.BDP(C171,"CHG_PCT_MTD")</f>
        <v>#NAME?</v>
      </c>
      <c r="FX171" s="15" t="e" cm="1">
        <f t="array" aca="1" ref="FX171" ca="1">_xll.BDP(C171,"CHG_PCT_YTD")</f>
        <v>#NAME?</v>
      </c>
      <c r="FY171" s="15" t="e" cm="1">
        <f t="array" aca="1" ref="FY171" ca="1">_xll.BDP(C171,"CHG_PCT_1YR")</f>
        <v>#NAME?</v>
      </c>
      <c r="GA171" s="15" t="e">
        <f ca="1">_xll.BDP($C171,"BEST_NET_DEBT","best_fperiod_override=19Y")</f>
        <v>#NAME?</v>
      </c>
      <c r="GB171" s="15" t="e">
        <f ca="1">_xll.BDP($C171,"BEST_NET_DEBT","best_fperiod_override=20Y")</f>
        <v>#NAME?</v>
      </c>
      <c r="GC171" s="15" t="e">
        <f ca="1">_xll.BDP($C171,"BEST_NET_DEBT","best_fperiod_override=21Y")</f>
        <v>#NAME?</v>
      </c>
      <c r="GD171" s="15" t="e">
        <f ca="1">_xll.BDP($C171,"BEST_NET_DEBT","best_fperiod_override=22Y")</f>
        <v>#NAME?</v>
      </c>
      <c r="GE171" s="15" t="e">
        <f ca="1">_xll.BDP($C171,"BEST_NET_DEBT","best_fperiod_override=23Y")</f>
        <v>#NAME?</v>
      </c>
      <c r="GG171" s="15" t="e">
        <f t="shared" ca="1" si="395"/>
        <v>#NAME?</v>
      </c>
      <c r="GH171" s="15" t="e">
        <f t="shared" ca="1" si="396"/>
        <v>#NAME?</v>
      </c>
      <c r="GI171" s="15" t="e">
        <f t="shared" ca="1" si="397"/>
        <v>#NAME?</v>
      </c>
      <c r="GJ171" s="15" t="e">
        <f t="shared" ca="1" si="398"/>
        <v>#NAME?</v>
      </c>
      <c r="GK171" s="15" t="e">
        <f t="shared" ca="1" si="399"/>
        <v>#NAME?</v>
      </c>
      <c r="GM171" s="15" t="e" cm="1">
        <f t="array" aca="1" ref="GM171" ca="1">_xll.BDP(C171,"NET_DEBT_TO_EBITDA")</f>
        <v>#NAME?</v>
      </c>
      <c r="GN171" s="15" t="e" cm="1">
        <f t="array" aca="1" ref="GN171" ca="1">_xll.BDP(C171,"EBIT_TO_INT_EXP")</f>
        <v>#NAME?</v>
      </c>
      <c r="GO171" s="15" t="e" cm="1">
        <f t="array" aca="1" ref="GO171" ca="1">_xll.BDP(C171,"TOT_DEBT_TO_TOT_EQY")</f>
        <v>#NAME?</v>
      </c>
      <c r="GP171" s="15" t="e" cm="1">
        <f t="array" aca="1" ref="GP171" ca="1">_xll.BDP(C171,"TOT_DEBT_TO_TOT_ASSET")</f>
        <v>#NAME?</v>
      </c>
      <c r="GQ171" s="15" t="e" cm="1">
        <f t="array" aca="1" ref="GQ171" ca="1">_xll.BDP(C171,"ALTMAN_Z_SCORE")</f>
        <v>#NAME?</v>
      </c>
      <c r="GR171" s="15" t="e" cm="1">
        <f t="array" aca="1" ref="GR171" ca="1">_xll.BDP(C171,"CASH_%_CURRENT_MARKET_CAP")</f>
        <v>#NAME?</v>
      </c>
      <c r="GS171" s="15" t="e" cm="1">
        <f t="array" aca="1" ref="GS171" ca="1">_xll.BDP(C171,"CASH_TO_TOT_ASSET")</f>
        <v>#NAME?</v>
      </c>
      <c r="GU171" s="15" t="e" cm="1">
        <f t="array" aca="1" ref="GU171" ca="1">_xll.BDP(C171,"BOARD_SIZE")</f>
        <v>#NAME?</v>
      </c>
      <c r="GV171" s="15" t="e" cm="1">
        <f t="array" aca="1" ref="GV171" ca="1">_xll.BDP(C171,"PCT_INDEPENDENT_DIRECTORS")</f>
        <v>#NAME?</v>
      </c>
      <c r="GW171" s="15" t="e" cm="1">
        <f t="array" aca="1" ref="GW171" ca="1">_xll.BDP(C171,"BOARD_MEETING_ATTENDANCE_PCT")</f>
        <v>#NAME?</v>
      </c>
      <c r="GX171" s="15" t="e" cm="1">
        <f t="array" aca="1" ref="GX171" ca="1">_xll.BDP(C171,"BOARD_MEETINGS_PER_YR")</f>
        <v>#NAME?</v>
      </c>
      <c r="GY171" s="15" t="e" cm="1">
        <f t="array" aca="1" ref="GY171" ca="1">_xll.BDP(C171,"NUMBER_OF_WOMEN_ON_BOARD")</f>
        <v>#NAME?</v>
      </c>
      <c r="GZ171" s="15" t="e" cm="1">
        <f t="array" aca="1" ref="GZ171" ca="1">_xll.BDP(C171,"BOARD_AVERAGE_TENURE")</f>
        <v>#NAME?</v>
      </c>
      <c r="HA171" s="15" t="e" cm="1">
        <f t="array" aca="1" ref="HA171" ca="1">_xll.BDP(C171,"BOARD_AVERAGE_AGE")</f>
        <v>#NAME?</v>
      </c>
      <c r="HC171" s="15" t="e" cm="1">
        <f t="array" aca="1" ref="HC171" ca="1">_xll.BDP(C171,"TOT_COMP_AW_TO_CEO_&amp;_EQUIV")</f>
        <v>#NAME?</v>
      </c>
      <c r="HD171" s="15" t="e" cm="1">
        <f t="array" aca="1" ref="HD171" ca="1">_xll.BDP(C171,"TOT_COMPENSATION_AW_TO_EXECS")</f>
        <v>#NAME?</v>
      </c>
      <c r="HE171" s="15" t="e" cm="1">
        <f t="array" aca="1" ref="HE171" ca="1">_xll.BDP(C171,"CF_STOCK_BASED_COMPENSATION")</f>
        <v>#NAME?</v>
      </c>
      <c r="HF171" s="15" t="e" cm="1">
        <f t="array" aca="1" ref="HF171" ca="1">_xll.BDP(C171,"AVERAGE_BOD_TOTAL_COMPENSATION")</f>
        <v>#NAME?</v>
      </c>
      <c r="HH171" s="15" t="e" cm="1">
        <f t="array" aca="1" ref="HH171" ca="1">_xll.BDP(C171,"ISS_QUALITYSCORE")</f>
        <v>#NAME?</v>
      </c>
      <c r="HK171" s="15" t="e" cm="1">
        <f t="array" aca="1" ref="HK171" ca="1">_xll.BDP(C171,"EQY_SH_OUT")</f>
        <v>#NAME?</v>
      </c>
      <c r="HL171" s="15" t="e">
        <f t="shared" ca="1" si="400"/>
        <v>#NAME?</v>
      </c>
      <c r="HN171" s="15">
        <v>8.5</v>
      </c>
      <c r="HO171" s="15">
        <v>2</v>
      </c>
      <c r="HP171" s="39" t="e">
        <f t="shared" ca="1" si="401"/>
        <v>#NAME?</v>
      </c>
      <c r="HQ171" s="15" t="e">
        <f t="shared" ca="1" si="402"/>
        <v>#NAME?</v>
      </c>
      <c r="HS171" s="15" t="e">
        <f t="shared" ca="1" si="426"/>
        <v>#NAME?</v>
      </c>
      <c r="HU171" s="15" t="e">
        <f t="shared" ca="1" si="403"/>
        <v>#NAME?</v>
      </c>
      <c r="HW171" s="15" t="e">
        <f t="shared" ca="1" si="427"/>
        <v>#NAME?</v>
      </c>
      <c r="HY171" s="39" t="e">
        <f t="shared" ca="1" si="404"/>
        <v>#NAME?</v>
      </c>
      <c r="IA171" s="15" t="e">
        <f t="shared" ca="1" si="428"/>
        <v>#NAME?</v>
      </c>
      <c r="IB171" s="15" t="e">
        <f t="shared" ca="1" si="405"/>
        <v>#NAME?</v>
      </c>
      <c r="IC171" s="15" t="e">
        <f t="shared" ca="1" si="406"/>
        <v>#NAME?</v>
      </c>
      <c r="ID171" s="15" t="e">
        <f t="shared" ca="1" si="407"/>
        <v>#NAME?</v>
      </c>
      <c r="IE171" s="39" t="e">
        <f t="shared" ca="1" si="408"/>
        <v>#NAME?</v>
      </c>
      <c r="IF171" s="39" t="e">
        <f t="shared" si="409"/>
        <v>#NUM!</v>
      </c>
      <c r="IG171" s="39" t="e">
        <f t="shared" ca="1" si="410"/>
        <v>#NAME?</v>
      </c>
      <c r="II171" s="15">
        <f t="shared" si="440"/>
        <v>152</v>
      </c>
    </row>
    <row r="172" spans="1:243">
      <c r="A172" s="15">
        <f t="shared" si="441"/>
        <v>152</v>
      </c>
      <c r="B172" s="15" t="s">
        <v>308</v>
      </c>
      <c r="C172" s="15" t="s">
        <v>635</v>
      </c>
      <c r="D172" s="15" t="s">
        <v>307</v>
      </c>
      <c r="E172" s="15" t="str">
        <f t="shared" si="374"/>
        <v>MMMC34</v>
      </c>
      <c r="F172" s="15">
        <f t="shared" si="375"/>
        <v>152</v>
      </c>
      <c r="G172" s="15" t="str">
        <f t="shared" si="376"/>
        <v>3M Co</v>
      </c>
      <c r="H172" s="24">
        <v>2.6387300000000002E-3</v>
      </c>
      <c r="I172" s="15" t="e" cm="1">
        <f t="array" aca="1" ref="I172" ca="1">_xll.BDP(C172,"GICS_SECTOR_NAME")</f>
        <v>#NAME?</v>
      </c>
      <c r="J172" s="15" t="e">
        <f t="shared" ca="1" si="377"/>
        <v>#NAME?</v>
      </c>
      <c r="K172" s="46" t="e" cm="1">
        <f t="array" aca="1" ref="K172" ca="1">_xll.BDP(C172,"BEST_PE_RATIO")</f>
        <v>#NAME?</v>
      </c>
      <c r="L172" s="46" t="e" cm="1">
        <f t="array" aca="1" ref="L172" ca="1">_xll.BDP(C172,"px_last")</f>
        <v>#NAME?</v>
      </c>
      <c r="M172" s="15" t="e" cm="1">
        <f t="array" aca="1" ref="M172" ca="1">_xll.BDP(C172,"COUNTRY_FULL_NAME")</f>
        <v>#NAME?</v>
      </c>
      <c r="N172" s="15" t="e" cm="1">
        <f t="array" aca="1" ref="N172" ca="1">_xll.BDP(C172,"px_last")</f>
        <v>#NAME?</v>
      </c>
      <c r="O172" s="15" t="e" cm="1">
        <f t="array" aca="1" ref="O172" ca="1">_xll.BDP(C172,"CRNCY")</f>
        <v>#NAME?</v>
      </c>
      <c r="Q172" s="15" t="e" cm="1">
        <f t="array" aca="1" ref="Q172" ca="1">_xll.BDP(C172,"GICS_SECTOR_NAME")</f>
        <v>#NAME?</v>
      </c>
      <c r="R172" s="15" t="e" cm="1">
        <f t="array" aca="1" ref="R172" ca="1">_xll.BDP(C172,"GICS_INDUSTRY_NAME")</f>
        <v>#NAME?</v>
      </c>
      <c r="S172" s="15" t="e" cm="1">
        <f t="array" aca="1" ref="S172" ca="1">_xll.BDP(C172,"GICS_INDUSTRY_GROUP_NAME")</f>
        <v>#NAME?</v>
      </c>
      <c r="T172" s="15" t="e" cm="1">
        <f t="array" aca="1" ref="T172" ca="1">_xll.BDP(C172,"GICS_SUB_INDUSTRY_NAME")</f>
        <v>#NAME?</v>
      </c>
      <c r="U172" s="15" t="s">
        <v>1521</v>
      </c>
      <c r="V172" s="15">
        <f>_xll.BDH(C172,"SALES_REV_TURN","FY 2009","FY 2009","Currency=USD","Period=FY","BEST_FPERIOD_OVERRIDE=FY","FILING_STATUS=MR","SCALING_FORMAT=MLN","FA_ADJUSTED=Adjusted","Sort=A","Dates=H","DateFormat=P","Fill=—","Direction=H","UseDPDF=Y")</f>
        <v>23123</v>
      </c>
      <c r="W172" s="15">
        <f>_xll.BDH(C172,"SALES_REV_TURN","FY 2019","FY 2019","Currency=USD","Period=FY","BEST_FPERIOD_OVERRIDE=FY","FILING_STATUS=MR","SCALING_FORMAT=MLN","FA_ADJUSTED=Adjusted","Sort=A","Dates=H","DateFormat=P","Fill=—","Direction=H","UseDPDF=Y")</f>
        <v>32136</v>
      </c>
      <c r="X172" s="15">
        <f>_xll.BDH(C172,"SALES_REV_TURN","FY 2020","FY 2020","Currency=USD","Period=FY","BEST_FPERIOD_OVERRIDE=FY","FILING_STATUS=MR","SCALING_FORMAT=MLN","FA_ADJUSTED=Adjusted","Sort=A","Dates=H","DateFormat=P","Fill=—","Direction=H","UseDPDF=Y")</f>
        <v>32184</v>
      </c>
      <c r="Y172" s="15">
        <f>_xll.BDH(C172,"SALES_REV_TURN","FY 2021","FY 2021","Currency=USD","Period=FY","BEST_FPERIOD_OVERRIDE=FY","FILING_STATUS=MR","SCALING_FORMAT=MLN","FA_ADJUSTED=Adjusted","Sort=A","Dates=H","DateFormat=P","Fill=—","Direction=H","UseDPDF=Y")</f>
        <v>35355</v>
      </c>
      <c r="Z172" s="15">
        <f>_xll.BDH(C172,"SALES_REV_TURN","FY 2022","FY 2022","Currency=USD","Period=FY","BEST_FPERIOD_OVERRIDE=FY","FILING_STATUS=MR","SCALING_FORMAT=MLN","FA_ADJUSTED=Adjusted","Sort=A","Dates=H","DateFormat=P","Fill=—","Direction=H","UseDPDF=Y")</f>
        <v>34229</v>
      </c>
      <c r="AA172" s="15" t="e">
        <f ca="1">+_xll.BDP($C172,AA$15,"BEST_FPERIOD_OVERRIDE="&amp;AA$16)</f>
        <v>#NAME?</v>
      </c>
      <c r="AB172" s="15" t="e">
        <f ca="1">+_xll.BDP($C172,AB$15,"BEST_FPERIOD_OVERRIDE="&amp;AB$16)</f>
        <v>#NAME?</v>
      </c>
      <c r="AC172" s="15" t="e">
        <f ca="1">+_xll.BDP($C172,AC$15,"BEST_FPERIOD_OVERRIDE="&amp;AC$16)</f>
        <v>#NAME?</v>
      </c>
      <c r="AD172" s="15" t="e">
        <f ca="1">+_xll.BDP($C172,AD$15,"BEST_FPERIOD_OVERRIDE="&amp;AD$16)</f>
        <v>#NAME?</v>
      </c>
      <c r="AF172" s="25">
        <f t="shared" si="411"/>
        <v>1.4936519790889058E-3</v>
      </c>
      <c r="AG172" s="25">
        <f t="shared" si="412"/>
        <v>9.8527218493661417E-2</v>
      </c>
      <c r="AH172" s="25">
        <f t="shared" si="413"/>
        <v>-3.1848394852213247E-2</v>
      </c>
      <c r="AI172" s="25" t="e">
        <f t="shared" ca="1" si="414"/>
        <v>#NAME?</v>
      </c>
      <c r="AJ172" s="25" t="e">
        <f t="shared" ca="1" si="415"/>
        <v>#NAME?</v>
      </c>
      <c r="AK172" s="25" t="e">
        <f t="shared" ca="1" si="416"/>
        <v>#NAME?</v>
      </c>
      <c r="AL172" s="25" t="e">
        <f t="shared" ca="1" si="429"/>
        <v>#NAME?</v>
      </c>
      <c r="AM172" s="25" t="e">
        <f t="shared" ca="1" si="417"/>
        <v>#NAME?</v>
      </c>
      <c r="AN172" s="25">
        <f t="shared" si="418"/>
        <v>3.346259856894318E-2</v>
      </c>
      <c r="AP172" s="15">
        <f>_xll.BDH(C172,"EBITDA","FY 2009","FY 2009","Currency=USD","Period=FY","BEST_FPERIOD_OVERRIDE=FY","FILING_STATUS=MR","SCALING_FORMAT=MLN","FA_ADJUSTED=Adjusted","Sort=A","Dates=H","DateFormat=P","Fill=—","Direction=H","UseDPDF=Y")</f>
        <v>6165</v>
      </c>
      <c r="AQ172" s="15">
        <f>_xll.BDH(C172,"EBITDA","FY 2019","FY 2019","Currency=USD","Period=FY","BEST_FPERIOD_OVERRIDE=FY","FILING_STATUS=MR","SCALING_FORMAT=MLN","FA_ADJUSTED=Adjusted","Sort=A","Dates=H","DateFormat=P","Fill=—","Direction=H","UseDPDF=Y")</f>
        <v>9131</v>
      </c>
      <c r="AR172" s="15">
        <f>_xll.BDH(C172,"EBITDA","FY 2020","FY 2020","Currency=USD","Period=FY","BEST_FPERIOD_OVERRIDE=FY","FILING_STATUS=MR","SCALING_FORMAT=MLN","FA_ADJUSTED=Adjusted","Sort=A","Dates=H","DateFormat=P","Fill=—","Direction=H","UseDPDF=Y")</f>
        <v>9298</v>
      </c>
      <c r="AS172" s="15">
        <f>_xll.BDH(C172,"EBITDA","FY 2021","FY 2021","Currency=USD","Period=FY","BEST_FPERIOD_OVERRIDE=FY","FILING_STATUS=MR","SCALING_FORMAT=MLN","FA_ADJUSTED=Adjusted","Sort=A","Dates=H","DateFormat=P","Fill=—","Direction=H","UseDPDF=Y")</f>
        <v>9727</v>
      </c>
      <c r="AT172" s="15">
        <f>_xll.BDH(C172,"EBITDA","FY 2022","FY 2022","Currency=USD","Period=FY","BEST_FPERIOD_OVERRIDE=FY","FILING_STATUS=MR","SCALING_FORMAT=MLN","FA_ADJUSTED=Adjusted","Sort=A","Dates=H","DateFormat=P","Fill=—","Direction=H","UseDPDF=Y")</f>
        <v>9513</v>
      </c>
      <c r="AU172" s="15" t="e">
        <f ca="1">+_xll.BDP($C172,AU$15,"BEST_FPERIOD_OVERRIDE="&amp;AU$16)</f>
        <v>#NAME?</v>
      </c>
      <c r="AV172" s="15" t="e">
        <f ca="1">+_xll.BDP($C172,AV$15,"BEST_FPERIOD_OVERRIDE="&amp;AV$16)</f>
        <v>#NAME?</v>
      </c>
      <c r="AW172" s="15" t="e">
        <f ca="1">+_xll.BDP($C172,AW$15,"BEST_FPERIOD_OVERRIDE="&amp;AW$16)</f>
        <v>#NAME?</v>
      </c>
      <c r="AX172" s="15" t="e">
        <f ca="1">+_xll.BDP($C172,AX$15,"BEST_FPERIOD_OVERRIDE="&amp;AX$16)</f>
        <v>#NAME?</v>
      </c>
      <c r="AZ172" s="25">
        <f t="shared" si="378"/>
        <v>1.8289343992990981E-2</v>
      </c>
      <c r="BA172" s="25">
        <f t="shared" si="379"/>
        <v>4.61389546138955E-2</v>
      </c>
      <c r="BB172" s="25">
        <f t="shared" si="380"/>
        <v>-2.2000616839724429E-2</v>
      </c>
      <c r="BC172" s="25" t="e">
        <f t="shared" ca="1" si="381"/>
        <v>#NAME?</v>
      </c>
      <c r="BD172" s="25" t="e">
        <f t="shared" ca="1" si="382"/>
        <v>#NAME?</v>
      </c>
      <c r="BE172" s="25" t="e">
        <f t="shared" ca="1" si="383"/>
        <v>#NAME?</v>
      </c>
      <c r="BF172" s="25" t="e">
        <f t="shared" ca="1" si="430"/>
        <v>#NAME?</v>
      </c>
      <c r="BG172" s="25" t="e">
        <f t="shared" ca="1" si="384"/>
        <v>#NAME?</v>
      </c>
      <c r="BH172" s="25">
        <f t="shared" si="385"/>
        <v>4.0060316495457604E-2</v>
      </c>
      <c r="BJ172" s="25">
        <f t="shared" si="419"/>
        <v>0.28413617127209362</v>
      </c>
      <c r="BK172" s="25">
        <f t="shared" si="420"/>
        <v>0.28890131742480735</v>
      </c>
      <c r="BL172" s="25">
        <f t="shared" si="421"/>
        <v>0.27512374487342667</v>
      </c>
      <c r="BM172" s="25">
        <f t="shared" si="422"/>
        <v>0.27792222968827601</v>
      </c>
      <c r="BN172" s="25" t="e">
        <f t="shared" ca="1" si="423"/>
        <v>#NAME?</v>
      </c>
      <c r="BO172" s="25" t="e">
        <f t="shared" ca="1" si="424"/>
        <v>#NAME?</v>
      </c>
      <c r="BP172" s="25" t="e">
        <f t="shared" ca="1" si="424"/>
        <v>#NAME?</v>
      </c>
      <c r="BQ172" s="25" t="e">
        <f t="shared" ca="1" si="425"/>
        <v>#NAME?</v>
      </c>
      <c r="BR172" s="15">
        <f>_xll.BDH(C172,"EARN_FOR_COMMON","FY 2009","FY 2009","Currency=USD","Period=FY","BEST_FPERIOD_OVERRIDE=FY","FILING_STATUS=MR","SCALING_FORMAT=MLN","FA_ADJUSTED=Adjusted","Sort=A","Dates=H","DateFormat=P","Fill=—","Direction=H","UseDPDF=Y")</f>
        <v>3320.45</v>
      </c>
      <c r="BS172" s="15">
        <f>_xll.BDH(C172,"EARN_FOR_COMMON","FY 2019","FY 2019","Currency=USD","Period=FY","BEST_FPERIOD_OVERRIDE=FY","FILING_STATUS=MR","SCALING_FORMAT=MLN","FA_ADJUSTED=Adjusted","Sort=A","Dates=H","DateFormat=P","Fill=—","Direction=H","UseDPDF=Y")</f>
        <v>5190.78</v>
      </c>
      <c r="BT172" s="15">
        <f>_xll.BDH(C172,"EARN_FOR_COMMON","FY 2020","FY 2020","Currency=USD","Period=FY","BEST_FPERIOD_OVERRIDE=FY","FILING_STATUS=MR","SCALING_FORMAT=MLN","FA_ADJUSTED=Adjusted","Sort=A","Dates=H","DateFormat=P","Fill=—","Direction=H","UseDPDF=Y")</f>
        <v>5158</v>
      </c>
      <c r="BU172" s="15">
        <f>_xll.BDH(C172,"EARN_FOR_COMMON","FY 2021","FY 2021","Currency=USD","Period=FY","BEST_FPERIOD_OVERRIDE=FY","FILING_STATUS=MR","SCALING_FORMAT=MLN","FA_ADJUSTED=Adjusted","Sort=A","Dates=H","DateFormat=P","Fill=—","Direction=H","UseDPDF=Y")</f>
        <v>6008.96</v>
      </c>
      <c r="BV172" s="15">
        <f>_xll.BDH(C172,"EARN_FOR_COMMON","FY 2022","FY 2022","Currency=USD","Period=FY","BEST_FPERIOD_OVERRIDE=FY","FILING_STATUS=MR","SCALING_FORMAT=MLN","FA_ADJUSTED=Adjusted","Sort=A","Dates=H","DateFormat=P","Fill=—","Direction=H","UseDPDF=Y")</f>
        <v>5995</v>
      </c>
      <c r="BW172" s="15" t="e">
        <f ca="1">+_xll.BDP($C172,BW$15,"BEST_FPERIOD_OVERRIDE="&amp;BW$16)</f>
        <v>#NAME?</v>
      </c>
      <c r="BX172" s="15" t="e">
        <f ca="1">+_xll.BDP($C172,BX$15,"BEST_FPERIOD_OVERRIDE="&amp;BX$16)</f>
        <v>#NAME?</v>
      </c>
      <c r="BY172" s="15" t="e">
        <f ca="1">+_xll.BDP($C172,BY$15,"BEST_FPERIOD_OVERRIDE="&amp;BY$16)</f>
        <v>#NAME?</v>
      </c>
      <c r="BZ172" s="15" t="e">
        <f ca="1">+_xll.BDP($C172,BZ$15,"BEST_FPERIOD_OVERRIDE="&amp;BZ$16)</f>
        <v>#NAME?</v>
      </c>
      <c r="CB172" s="25">
        <f t="shared" si="386"/>
        <v>-6.3150432112322186E-3</v>
      </c>
      <c r="CC172" s="25">
        <f t="shared" si="387"/>
        <v>0.16497867390461418</v>
      </c>
      <c r="CD172" s="25">
        <f t="shared" si="388"/>
        <v>-2.3231973586111954E-3</v>
      </c>
      <c r="CE172" s="25" t="e">
        <f t="shared" ca="1" si="389"/>
        <v>#NAME?</v>
      </c>
      <c r="CF172" s="25" t="e">
        <f t="shared" ca="1" si="390"/>
        <v>#NAME?</v>
      </c>
      <c r="CG172" s="25" t="e">
        <f t="shared" ca="1" si="391"/>
        <v>#NAME?</v>
      </c>
      <c r="CH172" s="25" t="e">
        <f t="shared" ca="1" si="431"/>
        <v>#NAME?</v>
      </c>
      <c r="CI172" s="25" t="e">
        <f t="shared" ca="1" si="392"/>
        <v>#NAME?</v>
      </c>
      <c r="CJ172" s="25">
        <f t="shared" si="393"/>
        <v>4.5691475777662971E-2</v>
      </c>
      <c r="CM172" s="25">
        <f t="shared" si="432"/>
        <v>0.1615253920836445</v>
      </c>
      <c r="CN172" s="25">
        <f t="shared" si="433"/>
        <v>0.16026597066865522</v>
      </c>
      <c r="CO172" s="25">
        <f t="shared" si="434"/>
        <v>0.16996068448592844</v>
      </c>
      <c r="CP172" s="25">
        <f t="shared" si="435"/>
        <v>0.17514388384118729</v>
      </c>
      <c r="CQ172" s="25" t="e">
        <f t="shared" ca="1" si="436"/>
        <v>#NAME?</v>
      </c>
      <c r="CR172" s="25" t="e">
        <f t="shared" ca="1" si="437"/>
        <v>#NAME?</v>
      </c>
      <c r="CS172" s="25" t="e">
        <f t="shared" ca="1" si="438"/>
        <v>#NAME?</v>
      </c>
      <c r="CT172" s="15" t="e">
        <f t="shared" ca="1" si="439"/>
        <v>#NAME?</v>
      </c>
      <c r="CU172" s="25">
        <f>_xll.BDH($C172,"RETURN_ON_INV_CAPITAL","FY 2019","FY 2019","Currency=USD","Period=FY","BEST_FPERIOD_OVERRIDE=FY","FILING_STATUS=MR","FA_ADJUSTED=GAAP","Sort=A","Dates=H","DateFormat=P","Fill=—","Direction=H","UseDPDF=Y")/100</f>
        <v>0.17341899999999999</v>
      </c>
      <c r="CV172" s="25">
        <f>_xll.BDH($C172,"RETURN_ON_INV_CAPITAL","FY 2020","FY 2020","Currency=USD","Period=FY","BEST_FPERIOD_OVERRIDE=FY","FILING_STATUS=MR","FA_ADJUSTED=GAAP","Sort=A","Dates=H","DateFormat=P","Fill=—","Direction=H","UseDPDF=Y")/100</f>
        <v>0.17740100000000003</v>
      </c>
      <c r="CW172" s="25">
        <f>_xll.BDH($C172,"RETURN_ON_INV_CAPITAL","FY 2021","FY 2021","Currency=USD","Period=FY","BEST_FPERIOD_OVERRIDE=FY","FILING_STATUS=MR","FA_ADJUSTED=GAAP","Sort=A","Dates=H","DateFormat=P","Fill=—","Direction=H","UseDPDF=Y")/100</f>
        <v>0.173794</v>
      </c>
      <c r="CX172" s="25">
        <f>_xll.BDH(C172,"RETURN_COM_EQY","FY 2022","FY 2022","Currency=USD","Period=FY","BEST_FPERIOD_OVERRIDE=FY","FILING_STATUS=MR","FA_ADJUSTED=GAAP","Sort=A","Dates=H","DateFormat=P","Fill=—","Direction=H","UseDPDF=Y")/100</f>
        <v>0.38813499999999995</v>
      </c>
      <c r="CZ172" s="15">
        <f>_xll.BDH($C172,"RETURN_COM_EQY","FY 2019","FY 2019","Currency=USD","Period=FY","BEST_FPERIOD_OVERRIDE=FY","FILING_STATUS=MR","FA_ADJUSTED=GAAP","Sort=A","Dates=H","DateFormat=P","Fill=—","Direction=H","UseDPDF=Y")/100</f>
        <v>0.45490699999999995</v>
      </c>
      <c r="DA172" s="15">
        <f>_xll.BDH($C172,"RETURN_COM_EQY","FY 2020","FY 2020","Currency=USD","Period=FY","BEST_FPERIOD_OVERRIDE=FY","FILING_STATUS=MR","FA_ADJUSTED=GAAP","Sort=A","Dates=H","DateFormat=P","Fill=—","Direction=H","UseDPDF=Y")/100</f>
        <v>0.47527299999999995</v>
      </c>
      <c r="DB172" s="15">
        <f>_xll.BDH($C172,"RETURN_COM_EQY","FY 2021","FY 2021","Currency=USD","Period=FY","BEST_FPERIOD_OVERRIDE=FY","FILING_STATUS=MR","FA_ADJUSTED=GAAP","Sort=A","Dates=H","DateFormat=P","Fill=—","Direction=H","UseDPDF=Y")/100</f>
        <v>0.42424700000000004</v>
      </c>
      <c r="DC172" s="25">
        <f>_xll.BDH(C172,"RETURN_COM_EQY","FY 2022","FY 2022","Currency=USD","Period=FY","BEST_FPERIOD_OVERRIDE=FY","FILING_STATUS=MR","FA_ADJUSTED=GAAP","Sort=A","Dates=H","DateFormat=P","Fill=—","Direction=H","UseDPDF=Y")</f>
        <v>38.813499999999998</v>
      </c>
      <c r="DD172" s="15" t="e">
        <f ca="1">(_xll.BDP(C172,"BEST_ROE","best_fperiod_override=23Y"))/100</f>
        <v>#NAME?</v>
      </c>
      <c r="DF172" s="25" t="e">
        <f ca="1">(_xll.BDP($C172,"BEST_DIV_YLD","best_fperiod_override=19Y"))/100</f>
        <v>#NAME?</v>
      </c>
      <c r="DG172" s="25" t="e">
        <f ca="1">(_xll.BDP($C172,"BEST_DIV_YLD","best_fperiod_override=20Y"))/100</f>
        <v>#NAME?</v>
      </c>
      <c r="DH172" s="25" t="e">
        <f ca="1">(_xll.BDP($C172,"BEST_DIV_YLD","best_fperiod_override=21Y"))/100</f>
        <v>#NAME?</v>
      </c>
      <c r="DI172" s="25" t="e">
        <f ca="1">(_xll.BDP($C172,"BEST_DIV_YLD","best_fperiod_override=22Y"))/100</f>
        <v>#NAME?</v>
      </c>
      <c r="DJ172" s="25" t="e">
        <f ca="1">(_xll.BDP($C172,"BEST_DIV_YLD","best_fperiod_override=23Y"))/100</f>
        <v>#NAME?</v>
      </c>
      <c r="DL172" s="48" t="e" cm="1">
        <f t="array" aca="1" ref="DL172" ca="1">_xll.BDP($C172,$DL$12)/1000</f>
        <v>#NAME?</v>
      </c>
      <c r="DM172" s="48" t="e" cm="1">
        <f t="array" aca="1" ref="DM172" ca="1">_xll.BDP($C172,$DL$13)*1000</f>
        <v>#NAME?</v>
      </c>
      <c r="DN172" s="48" t="e">
        <f t="shared" ca="1" si="394"/>
        <v>#NAME?</v>
      </c>
      <c r="DO172" s="48" t="e" cm="1">
        <f t="array" aca="1" ref="DO172" ca="1">_xll.BDP($C172,$DL$15)*1000</f>
        <v>#NAME?</v>
      </c>
      <c r="DQ172" s="15" t="e" cm="1">
        <f t="array" aca="1" ref="DQ172" ca="1">_xll.BDP(C172,"WACC")</f>
        <v>#NAME?</v>
      </c>
      <c r="DR172" s="15" t="e" cm="1">
        <f t="array" aca="1" ref="DR172" ca="1">_xll.BDP(C172,"WACC_COST_EQUITY")</f>
        <v>#NAME?</v>
      </c>
      <c r="DS172" s="15" t="e" cm="1">
        <f t="array" aca="1" ref="DS172" ca="1">_xll.BDP(C172,"WACC_COST_EQUITY")</f>
        <v>#NAME?</v>
      </c>
      <c r="DU172" s="15" t="e" cm="1">
        <f t="array" aca="1" ref="DU172" ca="1">_xll.BDP(C172,"BEST_PE_RATIO")</f>
        <v>#NAME?</v>
      </c>
      <c r="DV172" s="15" t="e" cm="1">
        <f t="array" aca="1" ref="DV172" ca="1">_xll.BDP(C172,"FIVE_YR_AVG_PRICE_EARNINGS")</f>
        <v>#NAME?</v>
      </c>
      <c r="DW172" s="15" t="e" cm="1">
        <f t="array" aca="1" ref="DW172" ca="1">_xll.BDP(C172,"10_YEAR_MOVING_AVERAGE_PE")</f>
        <v>#NAME?</v>
      </c>
      <c r="DY172" s="15" t="e" cm="1">
        <f t="array" aca="1" ref="DY172" ca="1">_xll.BDP(C172,"BEST_CUR_EV_TO_EBITDA")</f>
        <v>#NAME?</v>
      </c>
      <c r="DZ172" s="15" t="e" cm="1">
        <f t="array" aca="1" ref="DZ172" ca="1">_xll.BDP(C172,"FIVE_YEAR_AVG_EV_TO_T12_EBITDA")</f>
        <v>#NAME?</v>
      </c>
      <c r="EB172" s="15" t="e" cm="1">
        <f t="array" aca="1" ref="EB172" ca="1">_xll.BDP(C172,"BEST_PX_BPS_RATIO")</f>
        <v>#NAME?</v>
      </c>
      <c r="EC172" s="15" t="e" cm="1">
        <f t="array" aca="1" ref="EC172" ca="1">_xll.BDP(C172,"FIVE_YEAR_AVG_PRICE_BOOK")</f>
        <v>#NAME?</v>
      </c>
      <c r="ED172" s="15" t="e" cm="1">
        <f t="array" aca="1" ref="ED172" ca="1">_xll.BDP(C172,"EV_TO_T12M_SALES")</f>
        <v>#NAME?</v>
      </c>
      <c r="EE172" s="15" t="e" cm="1">
        <f t="array" aca="1" ref="EE172" ca="1">_xll.BDP(C172,"AVERAGE_EV_TO_T12M_SALES")</f>
        <v>#NAME?</v>
      </c>
      <c r="EF172" s="15" t="e">
        <f ca="1">_xll.BDP(C172,"BEST_CURRENT_EV_BEST_SALES","best_fperiod_override=23Y")</f>
        <v>#NAME?</v>
      </c>
      <c r="EH172" s="15" t="e" cm="1">
        <f t="array" aca="1" ref="EH172" ca="1">_xll.BDP(C172,"CF_FREE_CASH_FLOW")</f>
        <v>#NAME?</v>
      </c>
      <c r="EI172" s="15" t="e" cm="1">
        <f t="array" aca="1" ref="EI172" ca="1">_xll.BDP(C172,"FREE_CASH_FLOW_YIELD")/100</f>
        <v>#NAME?</v>
      </c>
      <c r="EJ172" s="15" t="e" cm="1">
        <f t="array" aca="1" ref="EJ172" ca="1">_xll.BDP(C172,"TRAIL_12M_FREE_CASH_FLOW_PER_SH")</f>
        <v>#NAME?</v>
      </c>
      <c r="EL172" s="15" t="e" cm="1">
        <f t="array" aca="1" ref="EL172" ca="1">_xll.BDP(C172,"CF_CASH_FROM_OPER")</f>
        <v>#NAME?</v>
      </c>
      <c r="EM172" s="15" t="e" cm="1">
        <f t="array" aca="1" ref="EM172" ca="1">_xll.BDP(C172,"CF_CASH_FROM_INV_ACT")</f>
        <v>#NAME?</v>
      </c>
      <c r="EN172" s="15" t="e" cm="1">
        <f t="array" aca="1" ref="EN172" ca="1">_xll.BDP(C172,"CF_CASH_FROM_FNC_ACT")</f>
        <v>#NAME?</v>
      </c>
      <c r="EP172" s="15" t="e" cm="1">
        <f t="array" aca="1" ref="EP172" ca="1">_xll.BDP(C172,"TOT_ANALYST_REC")</f>
        <v>#NAME?</v>
      </c>
      <c r="EQ172" s="15" t="e" cm="1">
        <f t="array" aca="1" ref="EQ172" ca="1">_xll.BDP(C172,"TOT_BUY_REC")</f>
        <v>#NAME?</v>
      </c>
      <c r="ER172" s="15" t="e" cm="1">
        <f t="array" aca="1" ref="ER172" ca="1">_xll.BDP(C172,"TOT_HOLD_REC")</f>
        <v>#NAME?</v>
      </c>
      <c r="ES172" s="15" t="e" cm="1">
        <f t="array" aca="1" ref="ES172" ca="1">_xll.BDP(C172,"TOT_SELL_REC")</f>
        <v>#NAME?</v>
      </c>
      <c r="ET172" s="15" t="e" cm="1">
        <f t="array" aca="1" ref="ET172" ca="1">_xll.BDP(C172,"EQY_REC_CONS")</f>
        <v>#NAME?</v>
      </c>
      <c r="EV172" s="15" t="e" cm="1">
        <f t="array" aca="1" ref="EV172" ca="1">_xll.BDP(C172,"BEST_TARGET_HI")</f>
        <v>#NAME?</v>
      </c>
      <c r="EW172" s="15" t="e" cm="1">
        <f t="array" aca="1" ref="EW172" ca="1">_xll.BDP(C172,"BEST_TARGET_LO")</f>
        <v>#NAME?</v>
      </c>
      <c r="EX172" s="15" t="e" cm="1">
        <f t="array" aca="1" ref="EX172" ca="1">_xll.BDP(C172,"BEST_TARGET_MEDIAN")</f>
        <v>#NAME?</v>
      </c>
      <c r="EZ172" s="15" t="e" cm="1">
        <f t="array" aca="1" ref="EZ172" ca="1">_xll.BDP(C172,"BEST_TARGET_1WK_CHG")</f>
        <v>#NAME?</v>
      </c>
      <c r="FA172" s="15" t="e" cm="1">
        <f t="array" aca="1" ref="FA172" ca="1">_xll.BDP(C172,"BEST_TARGET_4WK_CHG")</f>
        <v>#NAME?</v>
      </c>
      <c r="FB172" s="15" t="e" cm="1">
        <f t="array" aca="1" ref="FB172" ca="1">_xll.BDP(C172,"BEST_TARGET_3MO_CHG")</f>
        <v>#NAME?</v>
      </c>
      <c r="FC172" s="15" t="e" cm="1">
        <f t="array" aca="1" ref="FC172" ca="1">_xll.BDP(C172,"BEST_TARGET_6MO_CHG")</f>
        <v>#NAME?</v>
      </c>
      <c r="FE172" s="15" t="e" cm="1">
        <f t="array" aca="1" ref="FE172" ca="1">_xll.BDP(C172,"ANNOUNCEMENT_DT")</f>
        <v>#NAME?</v>
      </c>
      <c r="FF172" s="15" t="e" cm="1">
        <f t="array" aca="1" ref="FF172" ca="1">_xll.BDP(C172,"EXPECTED_REPORT_DT")</f>
        <v>#NAME?</v>
      </c>
      <c r="FG172" s="15" t="e" cm="1">
        <f t="array" aca="1" ref="FG172" ca="1">_xll.BDP(C172,"EARNINGS_RELATED_IMPLIED_MOVE")</f>
        <v>#NAME?</v>
      </c>
      <c r="FI172" s="15" t="e" cm="1">
        <f t="array" aca="1" ref="FI172" ca="1">_xll.BDP(C172,"SALES_SURPRISE_LAST_QTR")</f>
        <v>#NAME?</v>
      </c>
      <c r="FJ172" s="15" t="e" cm="1">
        <f t="array" aca="1" ref="FJ172" ca="1">_xll.BDP(C172,"EPS_SURPRISE_LAST_QTR")</f>
        <v>#NAME?</v>
      </c>
      <c r="FL172" s="15" t="e">
        <f ca="1">(_xll.BDP(C172,"VOLUME_AVG_5D"))/1000</f>
        <v>#NAME?</v>
      </c>
      <c r="FM172" s="15" t="e">
        <f ca="1">(_xll.BDP(C172,"VOLUME_AVG_3M"))/1000</f>
        <v>#NAME?</v>
      </c>
      <c r="FN172" s="15" t="e">
        <f ca="1">(_xll.BDP(C172,"VOLUME_AVG_6M"))/1000</f>
        <v>#NAME?</v>
      </c>
      <c r="FP172" s="15" t="e" cm="1">
        <f t="array" aca="1" ref="FP172" ca="1">_xll.BDP(C172,"CIE_DES")</f>
        <v>#NAME?</v>
      </c>
      <c r="FQ172" s="15" t="s">
        <v>997</v>
      </c>
      <c r="FS172" s="15" t="e" cm="1">
        <f t="array" aca="1" ref="FS172" ca="1">_xll.BDP(C172,"HIGH_52WEEK")</f>
        <v>#NAME?</v>
      </c>
      <c r="FT172" s="15" t="e" cm="1">
        <f t="array" aca="1" ref="FT172" ca="1">_xll.BDP(C172,"LOW_52WEEK")</f>
        <v>#NAME?</v>
      </c>
      <c r="FV172" s="15" t="e" cm="1">
        <f t="array" aca="1" ref="FV172" ca="1">_xll.BDP(C172,"CHG_PCT_WTD")</f>
        <v>#NAME?</v>
      </c>
      <c r="FW172" s="15" t="e" cm="1">
        <f t="array" aca="1" ref="FW172" ca="1">_xll.BDP(C172,"CHG_PCT_MTD")</f>
        <v>#NAME?</v>
      </c>
      <c r="FX172" s="15" t="e" cm="1">
        <f t="array" aca="1" ref="FX172" ca="1">_xll.BDP(C172,"CHG_PCT_YTD")</f>
        <v>#NAME?</v>
      </c>
      <c r="FY172" s="15" t="e" cm="1">
        <f t="array" aca="1" ref="FY172" ca="1">_xll.BDP(C172,"CHG_PCT_1YR")</f>
        <v>#NAME?</v>
      </c>
      <c r="GA172" s="15" t="e">
        <f ca="1">_xll.BDP($C172,"BEST_NET_DEBT","best_fperiod_override=19Y")</f>
        <v>#NAME?</v>
      </c>
      <c r="GB172" s="15" t="e">
        <f ca="1">_xll.BDP($C172,"BEST_NET_DEBT","best_fperiod_override=20Y")</f>
        <v>#NAME?</v>
      </c>
      <c r="GC172" s="15" t="e">
        <f ca="1">_xll.BDP($C172,"BEST_NET_DEBT","best_fperiod_override=21Y")</f>
        <v>#NAME?</v>
      </c>
      <c r="GD172" s="15" t="e">
        <f ca="1">_xll.BDP($C172,"BEST_NET_DEBT","best_fperiod_override=22Y")</f>
        <v>#NAME?</v>
      </c>
      <c r="GE172" s="15" t="e">
        <f ca="1">_xll.BDP($C172,"BEST_NET_DEBT","best_fperiod_override=23Y")</f>
        <v>#NAME?</v>
      </c>
      <c r="GG172" s="15" t="e">
        <f t="shared" ca="1" si="395"/>
        <v>#NAME?</v>
      </c>
      <c r="GH172" s="15" t="e">
        <f t="shared" ca="1" si="396"/>
        <v>#NAME?</v>
      </c>
      <c r="GI172" s="15" t="e">
        <f t="shared" ca="1" si="397"/>
        <v>#NAME?</v>
      </c>
      <c r="GJ172" s="15" t="e">
        <f t="shared" ca="1" si="398"/>
        <v>#NAME?</v>
      </c>
      <c r="GK172" s="15" t="e">
        <f t="shared" ca="1" si="399"/>
        <v>#NAME?</v>
      </c>
      <c r="GM172" s="15" t="e" cm="1">
        <f t="array" aca="1" ref="GM172" ca="1">_xll.BDP(C172,"NET_DEBT_TO_EBITDA")</f>
        <v>#NAME?</v>
      </c>
      <c r="GN172" s="15" t="e" cm="1">
        <f t="array" aca="1" ref="GN172" ca="1">_xll.BDP(C172,"EBIT_TO_INT_EXP")</f>
        <v>#NAME?</v>
      </c>
      <c r="GO172" s="15" t="e" cm="1">
        <f t="array" aca="1" ref="GO172" ca="1">_xll.BDP(C172,"TOT_DEBT_TO_TOT_EQY")</f>
        <v>#NAME?</v>
      </c>
      <c r="GP172" s="15" t="e" cm="1">
        <f t="array" aca="1" ref="GP172" ca="1">_xll.BDP(C172,"TOT_DEBT_TO_TOT_ASSET")</f>
        <v>#NAME?</v>
      </c>
      <c r="GQ172" s="15" t="e" cm="1">
        <f t="array" aca="1" ref="GQ172" ca="1">_xll.BDP(C172,"ALTMAN_Z_SCORE")</f>
        <v>#NAME?</v>
      </c>
      <c r="GR172" s="15" t="e" cm="1">
        <f t="array" aca="1" ref="GR172" ca="1">_xll.BDP(C172,"CASH_%_CURRENT_MARKET_CAP")</f>
        <v>#NAME?</v>
      </c>
      <c r="GS172" s="15" t="e" cm="1">
        <f t="array" aca="1" ref="GS172" ca="1">_xll.BDP(C172,"CASH_TO_TOT_ASSET")</f>
        <v>#NAME?</v>
      </c>
      <c r="GU172" s="15" t="e" cm="1">
        <f t="array" aca="1" ref="GU172" ca="1">_xll.BDP(C172,"BOARD_SIZE")</f>
        <v>#NAME?</v>
      </c>
      <c r="GV172" s="15" t="e" cm="1">
        <f t="array" aca="1" ref="GV172" ca="1">_xll.BDP(C172,"PCT_INDEPENDENT_DIRECTORS")</f>
        <v>#NAME?</v>
      </c>
      <c r="GW172" s="15" t="e" cm="1">
        <f t="array" aca="1" ref="GW172" ca="1">_xll.BDP(C172,"BOARD_MEETING_ATTENDANCE_PCT")</f>
        <v>#NAME?</v>
      </c>
      <c r="GX172" s="15" t="e" cm="1">
        <f t="array" aca="1" ref="GX172" ca="1">_xll.BDP(C172,"BOARD_MEETINGS_PER_YR")</f>
        <v>#NAME?</v>
      </c>
      <c r="GY172" s="15" t="e" cm="1">
        <f t="array" aca="1" ref="GY172" ca="1">_xll.BDP(C172,"NUMBER_OF_WOMEN_ON_BOARD")</f>
        <v>#NAME?</v>
      </c>
      <c r="GZ172" s="15" t="e" cm="1">
        <f t="array" aca="1" ref="GZ172" ca="1">_xll.BDP(C172,"BOARD_AVERAGE_TENURE")</f>
        <v>#NAME?</v>
      </c>
      <c r="HA172" s="15" t="e" cm="1">
        <f t="array" aca="1" ref="HA172" ca="1">_xll.BDP(C172,"BOARD_AVERAGE_AGE")</f>
        <v>#NAME?</v>
      </c>
      <c r="HC172" s="15" t="e" cm="1">
        <f t="array" aca="1" ref="HC172" ca="1">_xll.BDP(C172,"TOT_COMP_AW_TO_CEO_&amp;_EQUIV")</f>
        <v>#NAME?</v>
      </c>
      <c r="HD172" s="15" t="e" cm="1">
        <f t="array" aca="1" ref="HD172" ca="1">_xll.BDP(C172,"TOT_COMPENSATION_AW_TO_EXECS")</f>
        <v>#NAME?</v>
      </c>
      <c r="HE172" s="15" t="e" cm="1">
        <f t="array" aca="1" ref="HE172" ca="1">_xll.BDP(C172,"CF_STOCK_BASED_COMPENSATION")</f>
        <v>#NAME?</v>
      </c>
      <c r="HF172" s="15" t="e" cm="1">
        <f t="array" aca="1" ref="HF172" ca="1">_xll.BDP(C172,"AVERAGE_BOD_TOTAL_COMPENSATION")</f>
        <v>#NAME?</v>
      </c>
      <c r="HH172" s="15" t="e" cm="1">
        <f t="array" aca="1" ref="HH172" ca="1">_xll.BDP(C172,"ISS_QUALITYSCORE")</f>
        <v>#NAME?</v>
      </c>
      <c r="HK172" s="15" t="e" cm="1">
        <f t="array" aca="1" ref="HK172" ca="1">_xll.BDP(C172,"EQY_SH_OUT")</f>
        <v>#NAME?</v>
      </c>
      <c r="HL172" s="15" t="e">
        <f t="shared" ca="1" si="400"/>
        <v>#NAME?</v>
      </c>
      <c r="HN172" s="15">
        <v>8.5</v>
      </c>
      <c r="HO172" s="15">
        <v>2</v>
      </c>
      <c r="HP172" s="39" t="e">
        <f t="shared" ca="1" si="401"/>
        <v>#NAME?</v>
      </c>
      <c r="HQ172" s="15" t="e">
        <f t="shared" ca="1" si="402"/>
        <v>#NAME?</v>
      </c>
      <c r="HS172" s="15" t="e">
        <f t="shared" ca="1" si="426"/>
        <v>#NAME?</v>
      </c>
      <c r="HU172" s="15" t="e">
        <f t="shared" ca="1" si="403"/>
        <v>#NAME?</v>
      </c>
      <c r="HW172" s="15" t="e">
        <f t="shared" ca="1" si="427"/>
        <v>#NAME?</v>
      </c>
      <c r="HY172" s="39" t="e">
        <f t="shared" ca="1" si="404"/>
        <v>#NAME?</v>
      </c>
      <c r="IA172" s="15" t="e">
        <f t="shared" ca="1" si="428"/>
        <v>#NAME?</v>
      </c>
      <c r="IB172" s="15" t="e">
        <f t="shared" ca="1" si="405"/>
        <v>#NAME?</v>
      </c>
      <c r="IC172" s="15" t="e">
        <f t="shared" ca="1" si="406"/>
        <v>#NAME?</v>
      </c>
      <c r="ID172" s="15" t="e">
        <f t="shared" ca="1" si="407"/>
        <v>#NAME?</v>
      </c>
      <c r="IE172" s="39" t="e">
        <f t="shared" ca="1" si="408"/>
        <v>#NAME?</v>
      </c>
      <c r="IF172" s="39">
        <f t="shared" si="409"/>
        <v>4.5691475777662971</v>
      </c>
      <c r="IG172" s="39" t="e">
        <f t="shared" ca="1" si="410"/>
        <v>#NAME?</v>
      </c>
      <c r="II172" s="15">
        <f t="shared" si="440"/>
        <v>153</v>
      </c>
    </row>
    <row r="173" spans="1:243">
      <c r="A173" s="15">
        <f t="shared" si="441"/>
        <v>153</v>
      </c>
      <c r="B173" s="15" t="s">
        <v>310</v>
      </c>
      <c r="C173" s="15" t="s">
        <v>636</v>
      </c>
      <c r="D173" s="15" t="s">
        <v>309</v>
      </c>
      <c r="E173" s="15" t="str">
        <f t="shared" si="374"/>
        <v>MOOO34</v>
      </c>
      <c r="F173" s="15">
        <f t="shared" si="375"/>
        <v>153</v>
      </c>
      <c r="G173" s="15" t="str">
        <f t="shared" si="376"/>
        <v>Altria Group Inc</v>
      </c>
      <c r="H173" s="24">
        <v>2.77992E-3</v>
      </c>
      <c r="I173" s="15" t="e" cm="1">
        <f t="array" aca="1" ref="I173" ca="1">_xll.BDP(C173,"GICS_SECTOR_NAME")</f>
        <v>#NAME?</v>
      </c>
      <c r="J173" s="15" t="e">
        <f t="shared" ca="1" si="377"/>
        <v>#NAME?</v>
      </c>
      <c r="K173" s="46" t="e" cm="1">
        <f t="array" aca="1" ref="K173" ca="1">_xll.BDP(C173,"BEST_PE_RATIO")</f>
        <v>#NAME?</v>
      </c>
      <c r="L173" s="46" t="e" cm="1">
        <f t="array" aca="1" ref="L173" ca="1">_xll.BDP(C173,"px_last")</f>
        <v>#NAME?</v>
      </c>
      <c r="M173" s="15" t="e" cm="1">
        <f t="array" aca="1" ref="M173" ca="1">_xll.BDP(C173,"COUNTRY_FULL_NAME")</f>
        <v>#NAME?</v>
      </c>
      <c r="N173" s="15" t="e" cm="1">
        <f t="array" aca="1" ref="N173" ca="1">_xll.BDP(C173,"px_last")</f>
        <v>#NAME?</v>
      </c>
      <c r="O173" s="15" t="e" cm="1">
        <f t="array" aca="1" ref="O173" ca="1">_xll.BDP(C173,"CRNCY")</f>
        <v>#NAME?</v>
      </c>
      <c r="Q173" s="15" t="e" cm="1">
        <f t="array" aca="1" ref="Q173" ca="1">_xll.BDP(C173,"GICS_SECTOR_NAME")</f>
        <v>#NAME?</v>
      </c>
      <c r="R173" s="15" t="e" cm="1">
        <f t="array" aca="1" ref="R173" ca="1">_xll.BDP(C173,"GICS_INDUSTRY_NAME")</f>
        <v>#NAME?</v>
      </c>
      <c r="S173" s="15" t="e" cm="1">
        <f t="array" aca="1" ref="S173" ca="1">_xll.BDP(C173,"GICS_INDUSTRY_GROUP_NAME")</f>
        <v>#NAME?</v>
      </c>
      <c r="T173" s="15" t="e" cm="1">
        <f t="array" aca="1" ref="T173" ca="1">_xll.BDP(C173,"GICS_SUB_INDUSTRY_NAME")</f>
        <v>#NAME?</v>
      </c>
      <c r="U173" s="15" t="s">
        <v>1521</v>
      </c>
      <c r="V173" s="15">
        <f>_xll.BDH(C173,"SALES_REV_TURN","FY 2009","FY 2009","Currency=USD","Period=FY","BEST_FPERIOD_OVERRIDE=FY","FILING_STATUS=MR","SCALING_FORMAT=MLN","FA_ADJUSTED=Adjusted","Sort=A","Dates=H","DateFormat=P","Fill=—","Direction=H","UseDPDF=Y")</f>
        <v>16824</v>
      </c>
      <c r="W173" s="15">
        <f>_xll.BDH(C173,"SALES_REV_TURN","FY 2019","FY 2019","Currency=USD","Period=FY","BEST_FPERIOD_OVERRIDE=FY","FILING_STATUS=MR","SCALING_FORMAT=MLN","FA_ADJUSTED=Adjusted","Sort=A","Dates=H","DateFormat=P","Fill=—","Direction=H","UseDPDF=Y")</f>
        <v>19796</v>
      </c>
      <c r="X173" s="15">
        <f>_xll.BDH(C173,"SALES_REV_TURN","FY 2020","FY 2020","Currency=USD","Period=FY","BEST_FPERIOD_OVERRIDE=FY","FILING_STATUS=MR","SCALING_FORMAT=MLN","FA_ADJUSTED=Adjusted","Sort=A","Dates=H","DateFormat=P","Fill=—","Direction=H","UseDPDF=Y")</f>
        <v>20841</v>
      </c>
      <c r="Y173" s="15">
        <f>_xll.BDH(C173,"SALES_REV_TURN","FY 2021","FY 2021","Currency=USD","Period=FY","BEST_FPERIOD_OVERRIDE=FY","FILING_STATUS=MR","SCALING_FORMAT=MLN","FA_ADJUSTED=Adjusted","Sort=A","Dates=H","DateFormat=P","Fill=—","Direction=H","UseDPDF=Y")</f>
        <v>21111</v>
      </c>
      <c r="Z173" s="15">
        <f>_xll.BDH(C173,"SALES_REV_TURN","FY 2022","FY 2022","Currency=USD","Period=FY","BEST_FPERIOD_OVERRIDE=FY","FILING_STATUS=MR","SCALING_FORMAT=MLN","FA_ADJUSTED=Adjusted","Sort=A","Dates=H","DateFormat=P","Fill=—","Direction=H","UseDPDF=Y")</f>
        <v>20688</v>
      </c>
      <c r="AA173" s="15" t="e">
        <f ca="1">+_xll.BDP($C173,AA$15,"BEST_FPERIOD_OVERRIDE="&amp;AA$16)</f>
        <v>#NAME?</v>
      </c>
      <c r="AB173" s="15" t="e">
        <f ca="1">+_xll.BDP($C173,AB$15,"BEST_FPERIOD_OVERRIDE="&amp;AB$16)</f>
        <v>#NAME?</v>
      </c>
      <c r="AC173" s="15" t="e">
        <f ca="1">+_xll.BDP($C173,AC$15,"BEST_FPERIOD_OVERRIDE="&amp;AC$16)</f>
        <v>#NAME?</v>
      </c>
      <c r="AD173" s="15" t="e">
        <f ca="1">+_xll.BDP($C173,AD$15,"BEST_FPERIOD_OVERRIDE="&amp;AD$16)</f>
        <v>#NAME?</v>
      </c>
      <c r="AF173" s="25">
        <f t="shared" si="411"/>
        <v>5.2788442109517053E-2</v>
      </c>
      <c r="AG173" s="25">
        <f t="shared" si="412"/>
        <v>1.2955232474449296E-2</v>
      </c>
      <c r="AH173" s="25">
        <f t="shared" si="413"/>
        <v>-2.0036947562881879E-2</v>
      </c>
      <c r="AI173" s="25" t="e">
        <f t="shared" ca="1" si="414"/>
        <v>#NAME?</v>
      </c>
      <c r="AJ173" s="25" t="e">
        <f t="shared" ca="1" si="415"/>
        <v>#NAME?</v>
      </c>
      <c r="AK173" s="25" t="e">
        <f t="shared" ca="1" si="416"/>
        <v>#NAME?</v>
      </c>
      <c r="AL173" s="25" t="e">
        <f t="shared" ca="1" si="429"/>
        <v>#NAME?</v>
      </c>
      <c r="AM173" s="25" t="e">
        <f t="shared" ca="1" si="417"/>
        <v>#NAME?</v>
      </c>
      <c r="AN173" s="25">
        <f t="shared" si="418"/>
        <v>1.6400379528965781E-2</v>
      </c>
      <c r="AP173" s="15">
        <f>_xll.BDH(C173,"EBITDA","FY 2009","FY 2009","Currency=USD","Period=FY","BEST_FPERIOD_OVERRIDE=FY","FILING_STATUS=MR","SCALING_FORMAT=MLN","FA_ADJUSTED=Adjusted","Sort=A","Dates=H","DateFormat=P","Fill=—","Direction=H","UseDPDF=Y")</f>
        <v>6620.1538</v>
      </c>
      <c r="AQ173" s="15">
        <f>_xll.BDH(C173,"EBITDA","FY 2019","FY 2019","Currency=USD","Period=FY","BEST_FPERIOD_OVERRIDE=FY","FILING_STATUS=MR","SCALING_FORMAT=MLN","FA_ADJUSTED=Adjusted","Sort=A","Dates=H","DateFormat=P","Fill=—","Direction=H","UseDPDF=Y")</f>
        <v>10960</v>
      </c>
      <c r="AR173" s="15">
        <f>_xll.BDH(C173,"EBITDA","FY 2020","FY 2020","Currency=USD","Period=FY","BEST_FPERIOD_OVERRIDE=FY","FILING_STATUS=MR","SCALING_FORMAT=MLN","FA_ADJUSTED=Adjusted","Sort=A","Dates=H","DateFormat=P","Fill=—","Direction=H","UseDPDF=Y")</f>
        <v>11648</v>
      </c>
      <c r="AS173" s="15">
        <f>_xll.BDH(C173,"EBITDA","FY 2021","FY 2021","Currency=USD","Period=FY","BEST_FPERIOD_OVERRIDE=FY","FILING_STATUS=MR","SCALING_FORMAT=MLN","FA_ADJUSTED=Adjusted","Sort=A","Dates=H","DateFormat=P","Fill=—","Direction=H","UseDPDF=Y")</f>
        <v>12030</v>
      </c>
      <c r="AT173" s="15">
        <f>_xll.BDH(C173,"EBITDA","FY 2022","FY 2022","Currency=USD","Period=FY","BEST_FPERIOD_OVERRIDE=FY","FILING_STATUS=MR","SCALING_FORMAT=MLN","FA_ADJUSTED=Adjusted","Sort=A","Dates=H","DateFormat=P","Fill=—","Direction=H","UseDPDF=Y")</f>
        <v>12219</v>
      </c>
      <c r="AU173" s="15" t="e">
        <f ca="1">+_xll.BDP($C173,AU$15,"BEST_FPERIOD_OVERRIDE="&amp;AU$16)</f>
        <v>#NAME?</v>
      </c>
      <c r="AV173" s="15" t="e">
        <f ca="1">+_xll.BDP($C173,AV$15,"BEST_FPERIOD_OVERRIDE="&amp;AV$16)</f>
        <v>#NAME?</v>
      </c>
      <c r="AW173" s="15" t="e">
        <f ca="1">+_xll.BDP($C173,AW$15,"BEST_FPERIOD_OVERRIDE="&amp;AW$16)</f>
        <v>#NAME?</v>
      </c>
      <c r="AX173" s="15" t="e">
        <f ca="1">+_xll.BDP($C173,AX$15,"BEST_FPERIOD_OVERRIDE="&amp;AX$16)</f>
        <v>#NAME?</v>
      </c>
      <c r="AZ173" s="25">
        <f t="shared" si="378"/>
        <v>6.2773722627737172E-2</v>
      </c>
      <c r="BA173" s="25">
        <f t="shared" si="379"/>
        <v>3.2795329670329609E-2</v>
      </c>
      <c r="BB173" s="25">
        <f t="shared" si="380"/>
        <v>1.5710723192019937E-2</v>
      </c>
      <c r="BC173" s="25" t="e">
        <f t="shared" ca="1" si="381"/>
        <v>#NAME?</v>
      </c>
      <c r="BD173" s="25" t="e">
        <f t="shared" ca="1" si="382"/>
        <v>#NAME?</v>
      </c>
      <c r="BE173" s="25" t="e">
        <f t="shared" ca="1" si="383"/>
        <v>#NAME?</v>
      </c>
      <c r="BF173" s="25" t="e">
        <f t="shared" ca="1" si="430"/>
        <v>#NAME?</v>
      </c>
      <c r="BG173" s="25" t="e">
        <f t="shared" ca="1" si="384"/>
        <v>#NAME?</v>
      </c>
      <c r="BH173" s="25">
        <f t="shared" si="385"/>
        <v>5.1705747953115777E-2</v>
      </c>
      <c r="BJ173" s="25">
        <f t="shared" si="419"/>
        <v>0.55364720145483937</v>
      </c>
      <c r="BK173" s="25">
        <f t="shared" si="420"/>
        <v>0.55889832541624684</v>
      </c>
      <c r="BL173" s="25">
        <f t="shared" si="421"/>
        <v>0.56984510444791814</v>
      </c>
      <c r="BM173" s="25">
        <f t="shared" si="422"/>
        <v>0.59063225058004643</v>
      </c>
      <c r="BN173" s="25" t="e">
        <f t="shared" ca="1" si="423"/>
        <v>#NAME?</v>
      </c>
      <c r="BO173" s="25" t="e">
        <f t="shared" ca="1" si="424"/>
        <v>#NAME?</v>
      </c>
      <c r="BP173" s="25" t="e">
        <f t="shared" ca="1" si="424"/>
        <v>#NAME?</v>
      </c>
      <c r="BQ173" s="25" t="e">
        <f t="shared" ca="1" si="425"/>
        <v>#NAME?</v>
      </c>
      <c r="BR173" s="15">
        <f>_xll.BDH(C173,"EARN_FOR_COMMON","FY 2009","FY 2009","Currency=USD","Period=FY","BEST_FPERIOD_OVERRIDE=FY","FILING_STATUS=MR","SCALING_FORMAT=MLN","FA_ADJUSTED=Adjusted","Sort=A","Dates=H","DateFormat=P","Fill=—","Direction=H","UseDPDF=Y")</f>
        <v>3702.8</v>
      </c>
      <c r="BS173" s="15">
        <f>_xll.BDH(C173,"EARN_FOR_COMMON","FY 2019","FY 2019","Currency=USD","Period=FY","BEST_FPERIOD_OVERRIDE=FY","FILING_STATUS=MR","SCALING_FORMAT=MLN","FA_ADJUSTED=Adjusted","Sort=A","Dates=H","DateFormat=P","Fill=—","Direction=H","UseDPDF=Y")</f>
        <v>7865</v>
      </c>
      <c r="BT173" s="15">
        <f>_xll.BDH(C173,"EARN_FOR_COMMON","FY 2020","FY 2020","Currency=USD","Period=FY","BEST_FPERIOD_OVERRIDE=FY","FILING_STATUS=MR","SCALING_FORMAT=MLN","FA_ADJUSTED=Adjusted","Sort=A","Dates=H","DateFormat=P","Fill=—","Direction=H","UseDPDF=Y")</f>
        <v>8080</v>
      </c>
      <c r="BU173" s="15">
        <f>_xll.BDH(C173,"EARN_FOR_COMMON","FY 2021","FY 2021","Currency=USD","Period=FY","BEST_FPERIOD_OVERRIDE=FY","FILING_STATUS=MR","SCALING_FORMAT=MLN","FA_ADJUSTED=Adjusted","Sort=A","Dates=H","DateFormat=P","Fill=—","Direction=H","UseDPDF=Y")</f>
        <v>8508</v>
      </c>
      <c r="BV173" s="15">
        <f>_xll.BDH(C173,"EARN_FOR_COMMON","FY 2022","FY 2022","Currency=USD","Period=FY","BEST_FPERIOD_OVERRIDE=FY","FILING_STATUS=MR","SCALING_FORMAT=MLN","FA_ADJUSTED=Adjusted","Sort=A","Dates=H","DateFormat=P","Fill=—","Direction=H","UseDPDF=Y")</f>
        <v>8757</v>
      </c>
      <c r="BW173" s="15" t="e">
        <f ca="1">+_xll.BDP($C173,BW$15,"BEST_FPERIOD_OVERRIDE="&amp;BW$16)</f>
        <v>#NAME?</v>
      </c>
      <c r="BX173" s="15" t="e">
        <f ca="1">+_xll.BDP($C173,BX$15,"BEST_FPERIOD_OVERRIDE="&amp;BX$16)</f>
        <v>#NAME?</v>
      </c>
      <c r="BY173" s="15" t="e">
        <f ca="1">+_xll.BDP($C173,BY$15,"BEST_FPERIOD_OVERRIDE="&amp;BY$16)</f>
        <v>#NAME?</v>
      </c>
      <c r="BZ173" s="15" t="e">
        <f ca="1">+_xll.BDP($C173,BZ$15,"BEST_FPERIOD_OVERRIDE="&amp;BZ$16)</f>
        <v>#NAME?</v>
      </c>
      <c r="CB173" s="25">
        <f t="shared" si="386"/>
        <v>2.7336300063572683E-2</v>
      </c>
      <c r="CC173" s="25">
        <f t="shared" si="387"/>
        <v>5.2970297029703017E-2</v>
      </c>
      <c r="CD173" s="25">
        <f t="shared" si="388"/>
        <v>2.926657263751764E-2</v>
      </c>
      <c r="CE173" s="25" t="e">
        <f t="shared" ca="1" si="389"/>
        <v>#NAME?</v>
      </c>
      <c r="CF173" s="25" t="e">
        <f t="shared" ca="1" si="390"/>
        <v>#NAME?</v>
      </c>
      <c r="CG173" s="25" t="e">
        <f t="shared" ca="1" si="391"/>
        <v>#NAME?</v>
      </c>
      <c r="CH173" s="25" t="e">
        <f t="shared" ca="1" si="431"/>
        <v>#NAME?</v>
      </c>
      <c r="CI173" s="25" t="e">
        <f t="shared" ca="1" si="392"/>
        <v>#NAME?</v>
      </c>
      <c r="CJ173" s="25">
        <f t="shared" si="393"/>
        <v>7.8243496106314314E-2</v>
      </c>
      <c r="CM173" s="25">
        <f t="shared" si="432"/>
        <v>0.39730248535057588</v>
      </c>
      <c r="CN173" s="25">
        <f t="shared" si="433"/>
        <v>0.38769732738352286</v>
      </c>
      <c r="CO173" s="25">
        <f t="shared" si="434"/>
        <v>0.40301264743498649</v>
      </c>
      <c r="CP173" s="25">
        <f t="shared" si="435"/>
        <v>0.42328886310904873</v>
      </c>
      <c r="CQ173" s="25" t="e">
        <f t="shared" ca="1" si="436"/>
        <v>#NAME?</v>
      </c>
      <c r="CR173" s="25" t="e">
        <f t="shared" ca="1" si="437"/>
        <v>#NAME?</v>
      </c>
      <c r="CS173" s="25" t="e">
        <f t="shared" ca="1" si="438"/>
        <v>#NAME?</v>
      </c>
      <c r="CT173" s="15" t="e">
        <f t="shared" ca="1" si="439"/>
        <v>#NAME?</v>
      </c>
      <c r="CU173" s="25">
        <f>_xll.BDH($C173,"RETURN_ON_INV_CAPITAL","FY 2019","FY 2019","Currency=USD","Period=FY","BEST_FPERIOD_OVERRIDE=FY","FILING_STATUS=MR","FA_ADJUSTED=GAAP","Sort=A","Dates=H","DateFormat=P","Fill=—","Direction=H","UseDPDF=Y")/100</f>
        <v>-0.414045</v>
      </c>
      <c r="CV173" s="25">
        <f>_xll.BDH($C173,"RETURN_ON_INV_CAPITAL","FY 2020","FY 2020","Currency=USD","Period=FY","BEST_FPERIOD_OVERRIDE=FY","FILING_STATUS=MR","FA_ADJUSTED=GAAP","Sort=A","Dates=H","DateFormat=P","Fill=—","Direction=H","UseDPDF=Y")/100</f>
        <v>0.181589</v>
      </c>
      <c r="CW173" s="25">
        <f>_xll.BDH($C173,"RETURN_ON_INV_CAPITAL","FY 2021","FY 2021","Currency=USD","Period=FY","BEST_FPERIOD_OVERRIDE=FY","FILING_STATUS=MR","FA_ADJUSTED=GAAP","Sort=A","Dates=H","DateFormat=P","Fill=—","Direction=H","UseDPDF=Y")/100</f>
        <v>0.21740300000000001</v>
      </c>
      <c r="CX173" s="25" t="e">
        <f>_xll.BDH(C173,"RETURN_COM_EQY","FY 2022","FY 2022","Currency=USD","Period=FY","BEST_FPERIOD_OVERRIDE=FY","FILING_STATUS=MR","FA_ADJUSTED=GAAP","Sort=A","Dates=H","DateFormat=P","Fill=—","Direction=H","UseDPDF=Y")/100</f>
        <v>#VALUE!</v>
      </c>
      <c r="CZ173" s="15">
        <f>_xll.BDH($C173,"RETURN_COM_EQY","FY 2019","FY 2019","Currency=USD","Period=FY","BEST_FPERIOD_OVERRIDE=FY","FILING_STATUS=MR","FA_ADJUSTED=GAAP","Sort=A","Dates=H","DateFormat=P","Fill=—","Direction=H","UseDPDF=Y")/100</f>
        <v>-0.123756</v>
      </c>
      <c r="DA173" s="15">
        <f>_xll.BDH($C173,"RETURN_COM_EQY","FY 2020","FY 2020","Currency=USD","Period=FY","BEST_FPERIOD_OVERRIDE=FY","FILING_STATUS=MR","FA_ADJUSTED=GAAP","Sort=A","Dates=H","DateFormat=P","Fill=—","Direction=H","UseDPDF=Y")/100</f>
        <v>0.98598399999999997</v>
      </c>
      <c r="DB173" s="15" t="e">
        <f>_xll.BDH($C173,"RETURN_COM_EQY","FY 2021","FY 2021","Currency=USD","Period=FY","BEST_FPERIOD_OVERRIDE=FY","FILING_STATUS=MR","FA_ADJUSTED=GAAP","Sort=A","Dates=H","DateFormat=P","Fill=—","Direction=H","UseDPDF=Y")/100</f>
        <v>#VALUE!</v>
      </c>
      <c r="DC173" s="25" t="str">
        <f>_xll.BDH(C173,"RETURN_COM_EQY","FY 2022","FY 2022","Currency=USD","Period=FY","BEST_FPERIOD_OVERRIDE=FY","FILING_STATUS=MR","FA_ADJUSTED=GAAP","Sort=A","Dates=H","DateFormat=P","Fill=—","Direction=H","UseDPDF=Y")</f>
        <v>—</v>
      </c>
      <c r="DD173" s="15" t="e">
        <f ca="1">(_xll.BDP(C173,"BEST_ROE","best_fperiod_override=23Y"))/100</f>
        <v>#NAME?</v>
      </c>
      <c r="DF173" s="25" t="e">
        <f ca="1">(_xll.BDP($C173,"BEST_DIV_YLD","best_fperiod_override=19Y"))/100</f>
        <v>#NAME?</v>
      </c>
      <c r="DG173" s="25" t="e">
        <f ca="1">(_xll.BDP($C173,"BEST_DIV_YLD","best_fperiod_override=20Y"))/100</f>
        <v>#NAME?</v>
      </c>
      <c r="DH173" s="25" t="e">
        <f ca="1">(_xll.BDP($C173,"BEST_DIV_YLD","best_fperiod_override=21Y"))/100</f>
        <v>#NAME?</v>
      </c>
      <c r="DI173" s="25" t="e">
        <f ca="1">(_xll.BDP($C173,"BEST_DIV_YLD","best_fperiod_override=22Y"))/100</f>
        <v>#NAME?</v>
      </c>
      <c r="DJ173" s="25" t="e">
        <f ca="1">(_xll.BDP($C173,"BEST_DIV_YLD","best_fperiod_override=23Y"))/100</f>
        <v>#NAME?</v>
      </c>
      <c r="DL173" s="48" t="e" cm="1">
        <f t="array" aca="1" ref="DL173" ca="1">_xll.BDP($C173,$DL$12)/1000</f>
        <v>#NAME?</v>
      </c>
      <c r="DM173" s="48" t="e" cm="1">
        <f t="array" aca="1" ref="DM173" ca="1">_xll.BDP($C173,$DL$13)*1000</f>
        <v>#NAME?</v>
      </c>
      <c r="DN173" s="48" t="e">
        <f t="shared" ca="1" si="394"/>
        <v>#NAME?</v>
      </c>
      <c r="DO173" s="48" t="e" cm="1">
        <f t="array" aca="1" ref="DO173" ca="1">_xll.BDP($C173,$DL$15)*1000</f>
        <v>#NAME?</v>
      </c>
      <c r="DQ173" s="15" t="e" cm="1">
        <f t="array" aca="1" ref="DQ173" ca="1">_xll.BDP(C173,"WACC")</f>
        <v>#NAME?</v>
      </c>
      <c r="DR173" s="15" t="e" cm="1">
        <f t="array" aca="1" ref="DR173" ca="1">_xll.BDP(C173,"WACC_COST_EQUITY")</f>
        <v>#NAME?</v>
      </c>
      <c r="DS173" s="15" t="e" cm="1">
        <f t="array" aca="1" ref="DS173" ca="1">_xll.BDP(C173,"WACC_COST_EQUITY")</f>
        <v>#NAME?</v>
      </c>
      <c r="DU173" s="15" t="e" cm="1">
        <f t="array" aca="1" ref="DU173" ca="1">_xll.BDP(C173,"BEST_PE_RATIO")</f>
        <v>#NAME?</v>
      </c>
      <c r="DV173" s="15" t="e" cm="1">
        <f t="array" aca="1" ref="DV173" ca="1">_xll.BDP(C173,"FIVE_YR_AVG_PRICE_EARNINGS")</f>
        <v>#NAME?</v>
      </c>
      <c r="DW173" s="15" t="e" cm="1">
        <f t="array" aca="1" ref="DW173" ca="1">_xll.BDP(C173,"10_YEAR_MOVING_AVERAGE_PE")</f>
        <v>#NAME?</v>
      </c>
      <c r="DY173" s="15" t="e" cm="1">
        <f t="array" aca="1" ref="DY173" ca="1">_xll.BDP(C173,"BEST_CUR_EV_TO_EBITDA")</f>
        <v>#NAME?</v>
      </c>
      <c r="DZ173" s="15" t="e" cm="1">
        <f t="array" aca="1" ref="DZ173" ca="1">_xll.BDP(C173,"FIVE_YEAR_AVG_EV_TO_T12_EBITDA")</f>
        <v>#NAME?</v>
      </c>
      <c r="EB173" s="15" t="e" cm="1">
        <f t="array" aca="1" ref="EB173" ca="1">_xll.BDP(C173,"BEST_PX_BPS_RATIO")</f>
        <v>#NAME?</v>
      </c>
      <c r="EC173" s="15" t="e" cm="1">
        <f t="array" aca="1" ref="EC173" ca="1">_xll.BDP(C173,"FIVE_YEAR_AVG_PRICE_BOOK")</f>
        <v>#NAME?</v>
      </c>
      <c r="ED173" s="15" t="e" cm="1">
        <f t="array" aca="1" ref="ED173" ca="1">_xll.BDP(C173,"EV_TO_T12M_SALES")</f>
        <v>#NAME?</v>
      </c>
      <c r="EE173" s="15" t="e" cm="1">
        <f t="array" aca="1" ref="EE173" ca="1">_xll.BDP(C173,"AVERAGE_EV_TO_T12M_SALES")</f>
        <v>#NAME?</v>
      </c>
      <c r="EF173" s="15" t="e">
        <f ca="1">_xll.BDP(C173,"BEST_CURRENT_EV_BEST_SALES","best_fperiod_override=23Y")</f>
        <v>#NAME?</v>
      </c>
      <c r="EH173" s="15" t="e" cm="1">
        <f t="array" aca="1" ref="EH173" ca="1">_xll.BDP(C173,"CF_FREE_CASH_FLOW")</f>
        <v>#NAME?</v>
      </c>
      <c r="EI173" s="15" t="e" cm="1">
        <f t="array" aca="1" ref="EI173" ca="1">_xll.BDP(C173,"FREE_CASH_FLOW_YIELD")/100</f>
        <v>#NAME?</v>
      </c>
      <c r="EJ173" s="15" t="e" cm="1">
        <f t="array" aca="1" ref="EJ173" ca="1">_xll.BDP(C173,"TRAIL_12M_FREE_CASH_FLOW_PER_SH")</f>
        <v>#NAME?</v>
      </c>
      <c r="EL173" s="15" t="e" cm="1">
        <f t="array" aca="1" ref="EL173" ca="1">_xll.BDP(C173,"CF_CASH_FROM_OPER")</f>
        <v>#NAME?</v>
      </c>
      <c r="EM173" s="15" t="e" cm="1">
        <f t="array" aca="1" ref="EM173" ca="1">_xll.BDP(C173,"CF_CASH_FROM_INV_ACT")</f>
        <v>#NAME?</v>
      </c>
      <c r="EN173" s="15" t="e" cm="1">
        <f t="array" aca="1" ref="EN173" ca="1">_xll.BDP(C173,"CF_CASH_FROM_FNC_ACT")</f>
        <v>#NAME?</v>
      </c>
      <c r="EP173" s="15" t="e" cm="1">
        <f t="array" aca="1" ref="EP173" ca="1">_xll.BDP(C173,"TOT_ANALYST_REC")</f>
        <v>#NAME?</v>
      </c>
      <c r="EQ173" s="15" t="e" cm="1">
        <f t="array" aca="1" ref="EQ173" ca="1">_xll.BDP(C173,"TOT_BUY_REC")</f>
        <v>#NAME?</v>
      </c>
      <c r="ER173" s="15" t="e" cm="1">
        <f t="array" aca="1" ref="ER173" ca="1">_xll.BDP(C173,"TOT_HOLD_REC")</f>
        <v>#NAME?</v>
      </c>
      <c r="ES173" s="15" t="e" cm="1">
        <f t="array" aca="1" ref="ES173" ca="1">_xll.BDP(C173,"TOT_SELL_REC")</f>
        <v>#NAME?</v>
      </c>
      <c r="ET173" s="15" t="e" cm="1">
        <f t="array" aca="1" ref="ET173" ca="1">_xll.BDP(C173,"EQY_REC_CONS")</f>
        <v>#NAME?</v>
      </c>
      <c r="EV173" s="15" t="e" cm="1">
        <f t="array" aca="1" ref="EV173" ca="1">_xll.BDP(C173,"BEST_TARGET_HI")</f>
        <v>#NAME?</v>
      </c>
      <c r="EW173" s="15" t="e" cm="1">
        <f t="array" aca="1" ref="EW173" ca="1">_xll.BDP(C173,"BEST_TARGET_LO")</f>
        <v>#NAME?</v>
      </c>
      <c r="EX173" s="15" t="e" cm="1">
        <f t="array" aca="1" ref="EX173" ca="1">_xll.BDP(C173,"BEST_TARGET_MEDIAN")</f>
        <v>#NAME?</v>
      </c>
      <c r="EZ173" s="15" t="e" cm="1">
        <f t="array" aca="1" ref="EZ173" ca="1">_xll.BDP(C173,"BEST_TARGET_1WK_CHG")</f>
        <v>#NAME?</v>
      </c>
      <c r="FA173" s="15" t="e" cm="1">
        <f t="array" aca="1" ref="FA173" ca="1">_xll.BDP(C173,"BEST_TARGET_4WK_CHG")</f>
        <v>#NAME?</v>
      </c>
      <c r="FB173" s="15" t="e" cm="1">
        <f t="array" aca="1" ref="FB173" ca="1">_xll.BDP(C173,"BEST_TARGET_3MO_CHG")</f>
        <v>#NAME?</v>
      </c>
      <c r="FC173" s="15" t="e" cm="1">
        <f t="array" aca="1" ref="FC173" ca="1">_xll.BDP(C173,"BEST_TARGET_6MO_CHG")</f>
        <v>#NAME?</v>
      </c>
      <c r="FE173" s="15" t="e" cm="1">
        <f t="array" aca="1" ref="FE173" ca="1">_xll.BDP(C173,"ANNOUNCEMENT_DT")</f>
        <v>#NAME?</v>
      </c>
      <c r="FF173" s="15" t="e" cm="1">
        <f t="array" aca="1" ref="FF173" ca="1">_xll.BDP(C173,"EXPECTED_REPORT_DT")</f>
        <v>#NAME?</v>
      </c>
      <c r="FG173" s="15" t="e" cm="1">
        <f t="array" aca="1" ref="FG173" ca="1">_xll.BDP(C173,"EARNINGS_RELATED_IMPLIED_MOVE")</f>
        <v>#NAME?</v>
      </c>
      <c r="FI173" s="15" t="e" cm="1">
        <f t="array" aca="1" ref="FI173" ca="1">_xll.BDP(C173,"SALES_SURPRISE_LAST_QTR")</f>
        <v>#NAME?</v>
      </c>
      <c r="FJ173" s="15" t="e" cm="1">
        <f t="array" aca="1" ref="FJ173" ca="1">_xll.BDP(C173,"EPS_SURPRISE_LAST_QTR")</f>
        <v>#NAME?</v>
      </c>
      <c r="FL173" s="15" t="e">
        <f ca="1">(_xll.BDP(C173,"VOLUME_AVG_5D"))/1000</f>
        <v>#NAME?</v>
      </c>
      <c r="FM173" s="15" t="e">
        <f ca="1">(_xll.BDP(C173,"VOLUME_AVG_3M"))/1000</f>
        <v>#NAME?</v>
      </c>
      <c r="FN173" s="15" t="e">
        <f ca="1">(_xll.BDP(C173,"VOLUME_AVG_6M"))/1000</f>
        <v>#NAME?</v>
      </c>
      <c r="FP173" s="15" t="e" cm="1">
        <f t="array" aca="1" ref="FP173" ca="1">_xll.BDP(C173,"CIE_DES")</f>
        <v>#NAME?</v>
      </c>
      <c r="FQ173" s="15" t="s">
        <v>998</v>
      </c>
      <c r="FS173" s="15" t="e" cm="1">
        <f t="array" aca="1" ref="FS173" ca="1">_xll.BDP(C173,"HIGH_52WEEK")</f>
        <v>#NAME?</v>
      </c>
      <c r="FT173" s="15" t="e" cm="1">
        <f t="array" aca="1" ref="FT173" ca="1">_xll.BDP(C173,"LOW_52WEEK")</f>
        <v>#NAME?</v>
      </c>
      <c r="FV173" s="15" t="e" cm="1">
        <f t="array" aca="1" ref="FV173" ca="1">_xll.BDP(C173,"CHG_PCT_WTD")</f>
        <v>#NAME?</v>
      </c>
      <c r="FW173" s="15" t="e" cm="1">
        <f t="array" aca="1" ref="FW173" ca="1">_xll.BDP(C173,"CHG_PCT_MTD")</f>
        <v>#NAME?</v>
      </c>
      <c r="FX173" s="15" t="e" cm="1">
        <f t="array" aca="1" ref="FX173" ca="1">_xll.BDP(C173,"CHG_PCT_YTD")</f>
        <v>#NAME?</v>
      </c>
      <c r="FY173" s="15" t="e" cm="1">
        <f t="array" aca="1" ref="FY173" ca="1">_xll.BDP(C173,"CHG_PCT_1YR")</f>
        <v>#NAME?</v>
      </c>
      <c r="GA173" s="15" t="e">
        <f ca="1">_xll.BDP($C173,"BEST_NET_DEBT","best_fperiod_override=19Y")</f>
        <v>#NAME?</v>
      </c>
      <c r="GB173" s="15" t="e">
        <f ca="1">_xll.BDP($C173,"BEST_NET_DEBT","best_fperiod_override=20Y")</f>
        <v>#NAME?</v>
      </c>
      <c r="GC173" s="15" t="e">
        <f ca="1">_xll.BDP($C173,"BEST_NET_DEBT","best_fperiod_override=21Y")</f>
        <v>#NAME?</v>
      </c>
      <c r="GD173" s="15" t="e">
        <f ca="1">_xll.BDP($C173,"BEST_NET_DEBT","best_fperiod_override=22Y")</f>
        <v>#NAME?</v>
      </c>
      <c r="GE173" s="15" t="e">
        <f ca="1">_xll.BDP($C173,"BEST_NET_DEBT","best_fperiod_override=23Y")</f>
        <v>#NAME?</v>
      </c>
      <c r="GG173" s="15" t="e">
        <f t="shared" ca="1" si="395"/>
        <v>#NAME?</v>
      </c>
      <c r="GH173" s="15" t="e">
        <f t="shared" ca="1" si="396"/>
        <v>#NAME?</v>
      </c>
      <c r="GI173" s="15" t="e">
        <f t="shared" ca="1" si="397"/>
        <v>#NAME?</v>
      </c>
      <c r="GJ173" s="15" t="e">
        <f t="shared" ca="1" si="398"/>
        <v>#NAME?</v>
      </c>
      <c r="GK173" s="15" t="e">
        <f t="shared" ca="1" si="399"/>
        <v>#NAME?</v>
      </c>
      <c r="GM173" s="15" t="e" cm="1">
        <f t="array" aca="1" ref="GM173" ca="1">_xll.BDP(C173,"NET_DEBT_TO_EBITDA")</f>
        <v>#NAME?</v>
      </c>
      <c r="GN173" s="15" t="e" cm="1">
        <f t="array" aca="1" ref="GN173" ca="1">_xll.BDP(C173,"EBIT_TO_INT_EXP")</f>
        <v>#NAME?</v>
      </c>
      <c r="GO173" s="15" t="e" cm="1">
        <f t="array" aca="1" ref="GO173" ca="1">_xll.BDP(C173,"TOT_DEBT_TO_TOT_EQY")</f>
        <v>#NAME?</v>
      </c>
      <c r="GP173" s="15" t="e" cm="1">
        <f t="array" aca="1" ref="GP173" ca="1">_xll.BDP(C173,"TOT_DEBT_TO_TOT_ASSET")</f>
        <v>#NAME?</v>
      </c>
      <c r="GQ173" s="15" t="e" cm="1">
        <f t="array" aca="1" ref="GQ173" ca="1">_xll.BDP(C173,"ALTMAN_Z_SCORE")</f>
        <v>#NAME?</v>
      </c>
      <c r="GR173" s="15" t="e" cm="1">
        <f t="array" aca="1" ref="GR173" ca="1">_xll.BDP(C173,"CASH_%_CURRENT_MARKET_CAP")</f>
        <v>#NAME?</v>
      </c>
      <c r="GS173" s="15" t="e" cm="1">
        <f t="array" aca="1" ref="GS173" ca="1">_xll.BDP(C173,"CASH_TO_TOT_ASSET")</f>
        <v>#NAME?</v>
      </c>
      <c r="GU173" s="15" t="e" cm="1">
        <f t="array" aca="1" ref="GU173" ca="1">_xll.BDP(C173,"BOARD_SIZE")</f>
        <v>#NAME?</v>
      </c>
      <c r="GV173" s="15" t="e" cm="1">
        <f t="array" aca="1" ref="GV173" ca="1">_xll.BDP(C173,"PCT_INDEPENDENT_DIRECTORS")</f>
        <v>#NAME?</v>
      </c>
      <c r="GW173" s="15" t="e" cm="1">
        <f t="array" aca="1" ref="GW173" ca="1">_xll.BDP(C173,"BOARD_MEETING_ATTENDANCE_PCT")</f>
        <v>#NAME?</v>
      </c>
      <c r="GX173" s="15" t="e" cm="1">
        <f t="array" aca="1" ref="GX173" ca="1">_xll.BDP(C173,"BOARD_MEETINGS_PER_YR")</f>
        <v>#NAME?</v>
      </c>
      <c r="GY173" s="15" t="e" cm="1">
        <f t="array" aca="1" ref="GY173" ca="1">_xll.BDP(C173,"NUMBER_OF_WOMEN_ON_BOARD")</f>
        <v>#NAME?</v>
      </c>
      <c r="GZ173" s="15" t="e" cm="1">
        <f t="array" aca="1" ref="GZ173" ca="1">_xll.BDP(C173,"BOARD_AVERAGE_TENURE")</f>
        <v>#NAME?</v>
      </c>
      <c r="HA173" s="15" t="e" cm="1">
        <f t="array" aca="1" ref="HA173" ca="1">_xll.BDP(C173,"BOARD_AVERAGE_AGE")</f>
        <v>#NAME?</v>
      </c>
      <c r="HC173" s="15" t="e" cm="1">
        <f t="array" aca="1" ref="HC173" ca="1">_xll.BDP(C173,"TOT_COMP_AW_TO_CEO_&amp;_EQUIV")</f>
        <v>#NAME?</v>
      </c>
      <c r="HD173" s="15" t="e" cm="1">
        <f t="array" aca="1" ref="HD173" ca="1">_xll.BDP(C173,"TOT_COMPENSATION_AW_TO_EXECS")</f>
        <v>#NAME?</v>
      </c>
      <c r="HE173" s="15" t="e" cm="1">
        <f t="array" aca="1" ref="HE173" ca="1">_xll.BDP(C173,"CF_STOCK_BASED_COMPENSATION")</f>
        <v>#NAME?</v>
      </c>
      <c r="HF173" s="15" t="e" cm="1">
        <f t="array" aca="1" ref="HF173" ca="1">_xll.BDP(C173,"AVERAGE_BOD_TOTAL_COMPENSATION")</f>
        <v>#NAME?</v>
      </c>
      <c r="HH173" s="15" t="e" cm="1">
        <f t="array" aca="1" ref="HH173" ca="1">_xll.BDP(C173,"ISS_QUALITYSCORE")</f>
        <v>#NAME?</v>
      </c>
      <c r="HK173" s="15" t="e" cm="1">
        <f t="array" aca="1" ref="HK173" ca="1">_xll.BDP(C173,"EQY_SH_OUT")</f>
        <v>#NAME?</v>
      </c>
      <c r="HL173" s="15" t="e">
        <f t="shared" ca="1" si="400"/>
        <v>#NAME?</v>
      </c>
      <c r="HN173" s="15">
        <v>8.5</v>
      </c>
      <c r="HO173" s="15">
        <v>2</v>
      </c>
      <c r="HP173" s="39" t="e">
        <f t="shared" ca="1" si="401"/>
        <v>#NAME?</v>
      </c>
      <c r="HQ173" s="15" t="e">
        <f t="shared" ca="1" si="402"/>
        <v>#NAME?</v>
      </c>
      <c r="HS173" s="15" t="e">
        <f t="shared" ca="1" si="426"/>
        <v>#NAME?</v>
      </c>
      <c r="HU173" s="15" t="e">
        <f t="shared" ca="1" si="403"/>
        <v>#NAME?</v>
      </c>
      <c r="HW173" s="15" t="e">
        <f t="shared" ca="1" si="427"/>
        <v>#NAME?</v>
      </c>
      <c r="HY173" s="39" t="e">
        <f t="shared" ca="1" si="404"/>
        <v>#NAME?</v>
      </c>
      <c r="IA173" s="15" t="e">
        <f t="shared" ca="1" si="428"/>
        <v>#NAME?</v>
      </c>
      <c r="IB173" s="15" t="e">
        <f t="shared" ca="1" si="405"/>
        <v>#NAME?</v>
      </c>
      <c r="IC173" s="15" t="e">
        <f t="shared" ca="1" si="406"/>
        <v>#NAME?</v>
      </c>
      <c r="ID173" s="15" t="e">
        <f t="shared" ca="1" si="407"/>
        <v>#NAME?</v>
      </c>
      <c r="IE173" s="39" t="e">
        <f t="shared" ca="1" si="408"/>
        <v>#NAME?</v>
      </c>
      <c r="IF173" s="39">
        <f t="shared" si="409"/>
        <v>7.8243496106314314</v>
      </c>
      <c r="IG173" s="39" t="e">
        <f t="shared" ca="1" si="410"/>
        <v>#NAME?</v>
      </c>
      <c r="II173" s="15">
        <f t="shared" si="440"/>
        <v>154</v>
      </c>
    </row>
    <row r="174" spans="1:243">
      <c r="A174" s="15">
        <f t="shared" si="441"/>
        <v>154</v>
      </c>
      <c r="B174" s="15" t="s">
        <v>312</v>
      </c>
      <c r="C174" s="15" t="s">
        <v>637</v>
      </c>
      <c r="D174" s="15" t="s">
        <v>311</v>
      </c>
      <c r="E174" s="15" t="str">
        <f t="shared" si="374"/>
        <v>MOSC34</v>
      </c>
      <c r="F174" s="15">
        <f t="shared" si="375"/>
        <v>154</v>
      </c>
      <c r="G174" s="15" t="str">
        <f t="shared" si="376"/>
        <v>Mosaic Co/The</v>
      </c>
      <c r="H174" s="24">
        <v>7.567400000000001E-4</v>
      </c>
      <c r="I174" s="15" t="e" cm="1">
        <f t="array" aca="1" ref="I174" ca="1">_xll.BDP(C174,"GICS_SECTOR_NAME")</f>
        <v>#NAME?</v>
      </c>
      <c r="J174" s="15" t="e">
        <f t="shared" ca="1" si="377"/>
        <v>#NAME?</v>
      </c>
      <c r="K174" s="46" t="e" cm="1">
        <f t="array" aca="1" ref="K174" ca="1">_xll.BDP(C174,"BEST_PE_RATIO")</f>
        <v>#NAME?</v>
      </c>
      <c r="L174" s="46" t="e" cm="1">
        <f t="array" aca="1" ref="L174" ca="1">_xll.BDP(C174,"px_last")</f>
        <v>#NAME?</v>
      </c>
      <c r="M174" s="15" t="e" cm="1">
        <f t="array" aca="1" ref="M174" ca="1">_xll.BDP(C174,"COUNTRY_FULL_NAME")</f>
        <v>#NAME?</v>
      </c>
      <c r="N174" s="15" t="e" cm="1">
        <f t="array" aca="1" ref="N174" ca="1">_xll.BDP(C174,"px_last")</f>
        <v>#NAME?</v>
      </c>
      <c r="O174" s="15" t="e" cm="1">
        <f t="array" aca="1" ref="O174" ca="1">_xll.BDP(C174,"CRNCY")</f>
        <v>#NAME?</v>
      </c>
      <c r="Q174" s="15" t="e" cm="1">
        <f t="array" aca="1" ref="Q174" ca="1">_xll.BDP(C174,"GICS_SECTOR_NAME")</f>
        <v>#NAME?</v>
      </c>
      <c r="R174" s="15" t="e" cm="1">
        <f t="array" aca="1" ref="R174" ca="1">_xll.BDP(C174,"GICS_INDUSTRY_NAME")</f>
        <v>#NAME?</v>
      </c>
      <c r="S174" s="15" t="e" cm="1">
        <f t="array" aca="1" ref="S174" ca="1">_xll.BDP(C174,"GICS_INDUSTRY_GROUP_NAME")</f>
        <v>#NAME?</v>
      </c>
      <c r="T174" s="15" t="e" cm="1">
        <f t="array" aca="1" ref="T174" ca="1">_xll.BDP(C174,"GICS_SUB_INDUSTRY_NAME")</f>
        <v>#NAME?</v>
      </c>
      <c r="U174" s="15" t="s">
        <v>1521</v>
      </c>
      <c r="V174" s="15">
        <f>_xll.BDH(C174,"SALES_REV_TURN","FY 2009","FY 2009","Currency=USD","Period=FY","BEST_FPERIOD_OVERRIDE=FY","FILING_STATUS=MR","SCALING_FORMAT=MLN","FA_ADJUSTED=Adjusted","Sort=A","Dates=H","DateFormat=P","Fill=—","Direction=H","UseDPDF=Y")</f>
        <v>10298</v>
      </c>
      <c r="W174" s="15">
        <f>_xll.BDH(C174,"SALES_REV_TURN","FY 2019","FY 2019","Currency=USD","Period=FY","BEST_FPERIOD_OVERRIDE=FY","FILING_STATUS=MR","SCALING_FORMAT=MLN","FA_ADJUSTED=Adjusted","Sort=A","Dates=H","DateFormat=P","Fill=—","Direction=H","UseDPDF=Y")</f>
        <v>8906.2999999999993</v>
      </c>
      <c r="X174" s="15">
        <f>_xll.BDH(C174,"SALES_REV_TURN","FY 2020","FY 2020","Currency=USD","Period=FY","BEST_FPERIOD_OVERRIDE=FY","FILING_STATUS=MR","SCALING_FORMAT=MLN","FA_ADJUSTED=Adjusted","Sort=A","Dates=H","DateFormat=P","Fill=—","Direction=H","UseDPDF=Y")</f>
        <v>8681.7000000000007</v>
      </c>
      <c r="Y174" s="15">
        <f>_xll.BDH(C174,"SALES_REV_TURN","FY 2021","FY 2021","Currency=USD","Period=FY","BEST_FPERIOD_OVERRIDE=FY","FILING_STATUS=MR","SCALING_FORMAT=MLN","FA_ADJUSTED=Adjusted","Sort=A","Dates=H","DateFormat=P","Fill=—","Direction=H","UseDPDF=Y")</f>
        <v>12357.4</v>
      </c>
      <c r="Z174" s="15">
        <f>_xll.BDH(C174,"SALES_REV_TURN","FY 2022","FY 2022","Currency=USD","Period=FY","BEST_FPERIOD_OVERRIDE=FY","FILING_STATUS=MR","SCALING_FORMAT=MLN","FA_ADJUSTED=Adjusted","Sort=A","Dates=H","DateFormat=P","Fill=—","Direction=H","UseDPDF=Y")</f>
        <v>19125.2</v>
      </c>
      <c r="AA174" s="15" t="e">
        <f ca="1">+_xll.BDP($C174,AA$15,"BEST_FPERIOD_OVERRIDE="&amp;AA$16)</f>
        <v>#NAME?</v>
      </c>
      <c r="AB174" s="15" t="e">
        <f ca="1">+_xll.BDP($C174,AB$15,"BEST_FPERIOD_OVERRIDE="&amp;AB$16)</f>
        <v>#NAME?</v>
      </c>
      <c r="AC174" s="15" t="e">
        <f ca="1">+_xll.BDP($C174,AC$15,"BEST_FPERIOD_OVERRIDE="&amp;AC$16)</f>
        <v>#NAME?</v>
      </c>
      <c r="AD174" s="15" t="e">
        <f ca="1">+_xll.BDP($C174,AD$15,"BEST_FPERIOD_OVERRIDE="&amp;AD$16)</f>
        <v>#NAME?</v>
      </c>
      <c r="AF174" s="25">
        <f t="shared" si="411"/>
        <v>-2.5218104038714051E-2</v>
      </c>
      <c r="AG174" s="25">
        <f t="shared" si="412"/>
        <v>0.42338482094520646</v>
      </c>
      <c r="AH174" s="25">
        <f t="shared" si="413"/>
        <v>0.54767184035476735</v>
      </c>
      <c r="AI174" s="25" t="e">
        <f t="shared" ca="1" si="414"/>
        <v>#NAME?</v>
      </c>
      <c r="AJ174" s="25" t="e">
        <f t="shared" ca="1" si="415"/>
        <v>#NAME?</v>
      </c>
      <c r="AK174" s="25" t="e">
        <f t="shared" ca="1" si="416"/>
        <v>#NAME?</v>
      </c>
      <c r="AL174" s="25" t="e">
        <f t="shared" ca="1" si="429"/>
        <v>#NAME?</v>
      </c>
      <c r="AM174" s="25" t="e">
        <f t="shared" ca="1" si="417"/>
        <v>#NAME?</v>
      </c>
      <c r="AN174" s="25">
        <f t="shared" si="418"/>
        <v>-1.4414187423301139E-2</v>
      </c>
      <c r="AP174" s="15">
        <f>_xll.BDH(C174,"EBITDA","FY 2009","FY 2009","Currency=USD","Period=FY","BEST_FPERIOD_OVERRIDE=FY","FILING_STATUS=MR","SCALING_FORMAT=MLN","FA_ADJUSTED=Adjusted","Sort=A","Dates=H","DateFormat=P","Fill=—","Direction=H","UseDPDF=Y")</f>
        <v>2762</v>
      </c>
      <c r="AQ174" s="15">
        <f>_xll.BDH(C174,"EBITDA","FY 2019","FY 2019","Currency=USD","Period=FY","BEST_FPERIOD_OVERRIDE=FY","FILING_STATUS=MR","SCALING_FORMAT=MLN","FA_ADJUSTED=Adjusted","Sort=A","Dates=H","DateFormat=P","Fill=—","Direction=H","UseDPDF=Y")</f>
        <v>1371.6</v>
      </c>
      <c r="AR174" s="15">
        <f>_xll.BDH(C174,"EBITDA","FY 2020","FY 2020","Currency=USD","Period=FY","BEST_FPERIOD_OVERRIDE=FY","FILING_STATUS=MR","SCALING_FORMAT=MLN","FA_ADJUSTED=Adjusted","Sort=A","Dates=H","DateFormat=P","Fill=—","Direction=H","UseDPDF=Y")</f>
        <v>1558.2</v>
      </c>
      <c r="AS174" s="15">
        <f>_xll.BDH(C174,"EBITDA","FY 2021","FY 2021","Currency=USD","Period=FY","BEST_FPERIOD_OVERRIDE=FY","FILING_STATUS=MR","SCALING_FORMAT=MLN","FA_ADJUSTED=Adjusted","Sort=A","Dates=H","DateFormat=P","Fill=—","Direction=H","UseDPDF=Y")</f>
        <v>3601.2</v>
      </c>
      <c r="AT174" s="15">
        <f>_xll.BDH(C174,"EBITDA","FY 2022","FY 2022","Currency=USD","Period=FY","BEST_FPERIOD_OVERRIDE=FY","FILING_STATUS=MR","SCALING_FORMAT=MLN","FA_ADJUSTED=Adjusted","Sort=A","Dates=H","DateFormat=P","Fill=—","Direction=H","UseDPDF=Y")</f>
        <v>6242.8</v>
      </c>
      <c r="AU174" s="15" t="e">
        <f ca="1">+_xll.BDP($C174,AU$15,"BEST_FPERIOD_OVERRIDE="&amp;AU$16)</f>
        <v>#NAME?</v>
      </c>
      <c r="AV174" s="15" t="e">
        <f ca="1">+_xll.BDP($C174,AV$15,"BEST_FPERIOD_OVERRIDE="&amp;AV$16)</f>
        <v>#NAME?</v>
      </c>
      <c r="AW174" s="15" t="e">
        <f ca="1">+_xll.BDP($C174,AW$15,"BEST_FPERIOD_OVERRIDE="&amp;AW$16)</f>
        <v>#NAME?</v>
      </c>
      <c r="AX174" s="15" t="e">
        <f ca="1">+_xll.BDP($C174,AX$15,"BEST_FPERIOD_OVERRIDE="&amp;AX$16)</f>
        <v>#NAME?</v>
      </c>
      <c r="AZ174" s="25">
        <f t="shared" si="378"/>
        <v>0.136045494313211</v>
      </c>
      <c r="BA174" s="25">
        <f t="shared" si="379"/>
        <v>1.3111282248748553</v>
      </c>
      <c r="BB174" s="25">
        <f t="shared" si="380"/>
        <v>0.73353326668888164</v>
      </c>
      <c r="BC174" s="25" t="e">
        <f t="shared" ca="1" si="381"/>
        <v>#NAME?</v>
      </c>
      <c r="BD174" s="25" t="e">
        <f t="shared" ca="1" si="382"/>
        <v>#NAME?</v>
      </c>
      <c r="BE174" s="25" t="e">
        <f t="shared" ca="1" si="383"/>
        <v>#NAME?</v>
      </c>
      <c r="BF174" s="25" t="e">
        <f t="shared" ca="1" si="430"/>
        <v>#NAME?</v>
      </c>
      <c r="BG174" s="25" t="e">
        <f t="shared" ca="1" si="384"/>
        <v>#NAME?</v>
      </c>
      <c r="BH174" s="25">
        <f t="shared" si="385"/>
        <v>-6.7604046157349162E-2</v>
      </c>
      <c r="BJ174" s="25">
        <f t="shared" si="419"/>
        <v>0.15400334594612802</v>
      </c>
      <c r="BK174" s="25">
        <f t="shared" si="420"/>
        <v>0.17948097722796225</v>
      </c>
      <c r="BL174" s="25">
        <f t="shared" si="421"/>
        <v>0.29142052535322965</v>
      </c>
      <c r="BM174" s="25">
        <f t="shared" si="422"/>
        <v>0.32641750151632398</v>
      </c>
      <c r="BN174" s="25" t="e">
        <f t="shared" ca="1" si="423"/>
        <v>#NAME?</v>
      </c>
      <c r="BO174" s="25" t="e">
        <f t="shared" ca="1" si="424"/>
        <v>#NAME?</v>
      </c>
      <c r="BP174" s="25" t="e">
        <f t="shared" ca="1" si="424"/>
        <v>#NAME?</v>
      </c>
      <c r="BQ174" s="25" t="e">
        <f t="shared" ca="1" si="425"/>
        <v>#NAME?</v>
      </c>
      <c r="BR174" s="15">
        <f>_xll.BDH(C174,"EARN_FOR_COMMON","FY 2009","FY 2009","Currency=USD","Period=FY","BEST_FPERIOD_OVERRIDE=FY","FILING_STATUS=MR","SCALING_FORMAT=MLN","FA_ADJUSTED=Adjusted","Sort=A","Dates=H","DateFormat=P","Fill=—","Direction=H","UseDPDF=Y")</f>
        <v>1608.99</v>
      </c>
      <c r="BS174" s="15">
        <f>_xll.BDH(C174,"EARN_FOR_COMMON","FY 2019","FY 2019","Currency=USD","Period=FY","BEST_FPERIOD_OVERRIDE=FY","FILING_STATUS=MR","SCALING_FORMAT=MLN","FA_ADJUSTED=Adjusted","Sort=A","Dates=H","DateFormat=P","Fill=—","Direction=H","UseDPDF=Y")</f>
        <v>121.6</v>
      </c>
      <c r="BT174" s="15">
        <f>_xll.BDH(C174,"EARN_FOR_COMMON","FY 2020","FY 2020","Currency=USD","Period=FY","BEST_FPERIOD_OVERRIDE=FY","FILING_STATUS=MR","SCALING_FORMAT=MLN","FA_ADJUSTED=Adjusted","Sort=A","Dates=H","DateFormat=P","Fill=—","Direction=H","UseDPDF=Y")</f>
        <v>166.1</v>
      </c>
      <c r="BU174" s="15">
        <f>_xll.BDH(C174,"EARN_FOR_COMMON","FY 2021","FY 2021","Currency=USD","Period=FY","BEST_FPERIOD_OVERRIDE=FY","FILING_STATUS=MR","SCALING_FORMAT=MLN","FA_ADJUSTED=Adjusted","Sort=A","Dates=H","DateFormat=P","Fill=—","Direction=H","UseDPDF=Y")</f>
        <v>1843.6</v>
      </c>
      <c r="BV174" s="15">
        <f>_xll.BDH(C174,"EARN_FOR_COMMON","FY 2022","FY 2022","Currency=USD","Period=FY","BEST_FPERIOD_OVERRIDE=FY","FILING_STATUS=MR","SCALING_FORMAT=MLN","FA_ADJUSTED=Adjusted","Sort=A","Dates=H","DateFormat=P","Fill=—","Direction=H","UseDPDF=Y")</f>
        <v>3966.8</v>
      </c>
      <c r="BW174" s="15" t="e">
        <f ca="1">+_xll.BDP($C174,BW$15,"BEST_FPERIOD_OVERRIDE="&amp;BW$16)</f>
        <v>#NAME?</v>
      </c>
      <c r="BX174" s="15" t="e">
        <f ca="1">+_xll.BDP($C174,BX$15,"BEST_FPERIOD_OVERRIDE="&amp;BX$16)</f>
        <v>#NAME?</v>
      </c>
      <c r="BY174" s="15" t="e">
        <f ca="1">+_xll.BDP($C174,BY$15,"BEST_FPERIOD_OVERRIDE="&amp;BY$16)</f>
        <v>#NAME?</v>
      </c>
      <c r="BZ174" s="15" t="e">
        <f ca="1">+_xll.BDP($C174,BZ$15,"BEST_FPERIOD_OVERRIDE="&amp;BZ$16)</f>
        <v>#NAME?</v>
      </c>
      <c r="CB174" s="25">
        <f t="shared" si="386"/>
        <v>0.36595394736842102</v>
      </c>
      <c r="CC174" s="25">
        <f t="shared" si="387"/>
        <v>10.09933774834437</v>
      </c>
      <c r="CD174" s="25">
        <f t="shared" si="388"/>
        <v>1.1516597960512045</v>
      </c>
      <c r="CE174" s="25" t="e">
        <f t="shared" ca="1" si="389"/>
        <v>#NAME?</v>
      </c>
      <c r="CF174" s="25" t="e">
        <f t="shared" ca="1" si="390"/>
        <v>#NAME?</v>
      </c>
      <c r="CG174" s="25" t="e">
        <f t="shared" ca="1" si="391"/>
        <v>#NAME?</v>
      </c>
      <c r="CH174" s="25" t="e">
        <f t="shared" ca="1" si="431"/>
        <v>#NAME?</v>
      </c>
      <c r="CI174" s="25" t="e">
        <f t="shared" ca="1" si="392"/>
        <v>#NAME?</v>
      </c>
      <c r="CJ174" s="25">
        <f t="shared" si="393"/>
        <v>-0.22760754462136001</v>
      </c>
      <c r="CM174" s="25">
        <f t="shared" si="432"/>
        <v>1.3653256683471251E-2</v>
      </c>
      <c r="CN174" s="25">
        <f t="shared" si="433"/>
        <v>1.9132197611066954E-2</v>
      </c>
      <c r="CO174" s="25">
        <f t="shared" si="434"/>
        <v>0.14918995905287519</v>
      </c>
      <c r="CP174" s="25">
        <f t="shared" si="435"/>
        <v>0.20741221006839144</v>
      </c>
      <c r="CQ174" s="25" t="e">
        <f t="shared" ca="1" si="436"/>
        <v>#NAME?</v>
      </c>
      <c r="CR174" s="25" t="e">
        <f t="shared" ca="1" si="437"/>
        <v>#NAME?</v>
      </c>
      <c r="CS174" s="25" t="e">
        <f t="shared" ca="1" si="438"/>
        <v>#NAME?</v>
      </c>
      <c r="CT174" s="15" t="e">
        <f t="shared" ca="1" si="439"/>
        <v>#NAME?</v>
      </c>
      <c r="CU174" s="25">
        <f>_xll.BDH($C174,"RETURN_ON_INV_CAPITAL","FY 2019","FY 2019","Currency=USD","Period=FY","BEST_FPERIOD_OVERRIDE=FY","FILING_STATUS=MR","FA_ADJUSTED=GAAP","Sort=A","Dates=H","DateFormat=P","Fill=—","Direction=H","UseDPDF=Y")/100</f>
        <v>-6.2842000000000009E-2</v>
      </c>
      <c r="CV174" s="25">
        <f>_xll.BDH($C174,"RETURN_ON_INV_CAPITAL","FY 2020","FY 2020","Currency=USD","Period=FY","BEST_FPERIOD_OVERRIDE=FY","FILING_STATUS=MR","FA_ADJUSTED=GAAP","Sort=A","Dates=H","DateFormat=P","Fill=—","Direction=H","UseDPDF=Y")/100</f>
        <v>5.8299999999999998E-2</v>
      </c>
      <c r="CW174" s="25">
        <f>_xll.BDH($C174,"RETURN_ON_INV_CAPITAL","FY 2021","FY 2021","Currency=USD","Period=FY","BEST_FPERIOD_OVERRIDE=FY","FILING_STATUS=MR","FA_ADJUSTED=GAAP","Sort=A","Dates=H","DateFormat=P","Fill=—","Direction=H","UseDPDF=Y")/100</f>
        <v>0.12199500000000001</v>
      </c>
      <c r="CX174" s="25">
        <f>_xll.BDH(C174,"RETURN_COM_EQY","FY 2022","FY 2022","Currency=USD","Period=FY","BEST_FPERIOD_OVERRIDE=FY","FILING_STATUS=MR","FA_ADJUSTED=GAAP","Sort=A","Dates=H","DateFormat=P","Fill=—","Direction=H","UseDPDF=Y")/100</f>
        <v>0.31624099999999999</v>
      </c>
      <c r="CZ174" s="15">
        <f>_xll.BDH($C174,"RETURN_COM_EQY","FY 2019","FY 2019","Currency=USD","Period=FY","BEST_FPERIOD_OVERRIDE=FY","FILING_STATUS=MR","FA_ADJUSTED=GAAP","Sort=A","Dates=H","DateFormat=P","Fill=—","Direction=H","UseDPDF=Y")/100</f>
        <v>-0.109014</v>
      </c>
      <c r="DA174" s="15">
        <f>_xll.BDH($C174,"RETURN_COM_EQY","FY 2020","FY 2020","Currency=USD","Period=FY","BEST_FPERIOD_OVERRIDE=FY","FILING_STATUS=MR","FA_ADJUSTED=GAAP","Sort=A","Dates=H","DateFormat=P","Fill=—","Direction=H","UseDPDF=Y")/100</f>
        <v>7.0986999999999995E-2</v>
      </c>
      <c r="DB174" s="15">
        <f>_xll.BDH($C174,"RETURN_COM_EQY","FY 2021","FY 2021","Currency=USD","Period=FY","BEST_FPERIOD_OVERRIDE=FY","FILING_STATUS=MR","FA_ADJUSTED=GAAP","Sort=A","Dates=H","DateFormat=P","Fill=—","Direction=H","UseDPDF=Y")/100</f>
        <v>0.16156199999999998</v>
      </c>
      <c r="DC174" s="25">
        <f>_xll.BDH(C174,"RETURN_COM_EQY","FY 2022","FY 2022","Currency=USD","Period=FY","BEST_FPERIOD_OVERRIDE=FY","FILING_STATUS=MR","FA_ADJUSTED=GAAP","Sort=A","Dates=H","DateFormat=P","Fill=—","Direction=H","UseDPDF=Y")</f>
        <v>31.624099999999999</v>
      </c>
      <c r="DD174" s="15" t="e">
        <f ca="1">(_xll.BDP(C174,"BEST_ROE","best_fperiod_override=23Y"))/100</f>
        <v>#NAME?</v>
      </c>
      <c r="DF174" s="25" t="e">
        <f ca="1">(_xll.BDP($C174,"BEST_DIV_YLD","best_fperiod_override=19Y"))/100</f>
        <v>#NAME?</v>
      </c>
      <c r="DG174" s="25" t="e">
        <f ca="1">(_xll.BDP($C174,"BEST_DIV_YLD","best_fperiod_override=20Y"))/100</f>
        <v>#NAME?</v>
      </c>
      <c r="DH174" s="25" t="e">
        <f ca="1">(_xll.BDP($C174,"BEST_DIV_YLD","best_fperiod_override=21Y"))/100</f>
        <v>#NAME?</v>
      </c>
      <c r="DI174" s="25" t="e">
        <f ca="1">(_xll.BDP($C174,"BEST_DIV_YLD","best_fperiod_override=22Y"))/100</f>
        <v>#NAME?</v>
      </c>
      <c r="DJ174" s="25" t="e">
        <f ca="1">(_xll.BDP($C174,"BEST_DIV_YLD","best_fperiod_override=23Y"))/100</f>
        <v>#NAME?</v>
      </c>
      <c r="DL174" s="48" t="e" cm="1">
        <f t="array" aca="1" ref="DL174" ca="1">_xll.BDP($C174,$DL$12)/1000</f>
        <v>#NAME?</v>
      </c>
      <c r="DM174" s="48" t="e" cm="1">
        <f t="array" aca="1" ref="DM174" ca="1">_xll.BDP($C174,$DL$13)*1000</f>
        <v>#NAME?</v>
      </c>
      <c r="DN174" s="48" t="e">
        <f t="shared" ca="1" si="394"/>
        <v>#NAME?</v>
      </c>
      <c r="DO174" s="48" t="e" cm="1">
        <f t="array" aca="1" ref="DO174" ca="1">_xll.BDP($C174,$DL$15)*1000</f>
        <v>#NAME?</v>
      </c>
      <c r="DQ174" s="15" t="e" cm="1">
        <f t="array" aca="1" ref="DQ174" ca="1">_xll.BDP(C174,"WACC")</f>
        <v>#NAME?</v>
      </c>
      <c r="DR174" s="15" t="e" cm="1">
        <f t="array" aca="1" ref="DR174" ca="1">_xll.BDP(C174,"WACC_COST_EQUITY")</f>
        <v>#NAME?</v>
      </c>
      <c r="DS174" s="15" t="e" cm="1">
        <f t="array" aca="1" ref="DS174" ca="1">_xll.BDP(C174,"WACC_COST_EQUITY")</f>
        <v>#NAME?</v>
      </c>
      <c r="DU174" s="15" t="e" cm="1">
        <f t="array" aca="1" ref="DU174" ca="1">_xll.BDP(C174,"BEST_PE_RATIO")</f>
        <v>#NAME?</v>
      </c>
      <c r="DV174" s="15" t="e" cm="1">
        <f t="array" aca="1" ref="DV174" ca="1">_xll.BDP(C174,"FIVE_YR_AVG_PRICE_EARNINGS")</f>
        <v>#NAME?</v>
      </c>
      <c r="DW174" s="15" t="e" cm="1">
        <f t="array" aca="1" ref="DW174" ca="1">_xll.BDP(C174,"10_YEAR_MOVING_AVERAGE_PE")</f>
        <v>#NAME?</v>
      </c>
      <c r="DY174" s="15" t="e" cm="1">
        <f t="array" aca="1" ref="DY174" ca="1">_xll.BDP(C174,"BEST_CUR_EV_TO_EBITDA")</f>
        <v>#NAME?</v>
      </c>
      <c r="DZ174" s="15" t="e" cm="1">
        <f t="array" aca="1" ref="DZ174" ca="1">_xll.BDP(C174,"FIVE_YEAR_AVG_EV_TO_T12_EBITDA")</f>
        <v>#NAME?</v>
      </c>
      <c r="EB174" s="15" t="e" cm="1">
        <f t="array" aca="1" ref="EB174" ca="1">_xll.BDP(C174,"BEST_PX_BPS_RATIO")</f>
        <v>#NAME?</v>
      </c>
      <c r="EC174" s="15" t="e" cm="1">
        <f t="array" aca="1" ref="EC174" ca="1">_xll.BDP(C174,"FIVE_YEAR_AVG_PRICE_BOOK")</f>
        <v>#NAME?</v>
      </c>
      <c r="ED174" s="15" t="e" cm="1">
        <f t="array" aca="1" ref="ED174" ca="1">_xll.BDP(C174,"EV_TO_T12M_SALES")</f>
        <v>#NAME?</v>
      </c>
      <c r="EE174" s="15" t="e" cm="1">
        <f t="array" aca="1" ref="EE174" ca="1">_xll.BDP(C174,"AVERAGE_EV_TO_T12M_SALES")</f>
        <v>#NAME?</v>
      </c>
      <c r="EF174" s="15" t="e">
        <f ca="1">_xll.BDP(C174,"BEST_CURRENT_EV_BEST_SALES","best_fperiod_override=23Y")</f>
        <v>#NAME?</v>
      </c>
      <c r="EH174" s="15" t="e" cm="1">
        <f t="array" aca="1" ref="EH174" ca="1">_xll.BDP(C174,"CF_FREE_CASH_FLOW")</f>
        <v>#NAME?</v>
      </c>
      <c r="EI174" s="15" t="e" cm="1">
        <f t="array" aca="1" ref="EI174" ca="1">_xll.BDP(C174,"FREE_CASH_FLOW_YIELD")/100</f>
        <v>#NAME?</v>
      </c>
      <c r="EJ174" s="15" t="e" cm="1">
        <f t="array" aca="1" ref="EJ174" ca="1">_xll.BDP(C174,"TRAIL_12M_FREE_CASH_FLOW_PER_SH")</f>
        <v>#NAME?</v>
      </c>
      <c r="EL174" s="15" t="e" cm="1">
        <f t="array" aca="1" ref="EL174" ca="1">_xll.BDP(C174,"CF_CASH_FROM_OPER")</f>
        <v>#NAME?</v>
      </c>
      <c r="EM174" s="15" t="e" cm="1">
        <f t="array" aca="1" ref="EM174" ca="1">_xll.BDP(C174,"CF_CASH_FROM_INV_ACT")</f>
        <v>#NAME?</v>
      </c>
      <c r="EN174" s="15" t="e" cm="1">
        <f t="array" aca="1" ref="EN174" ca="1">_xll.BDP(C174,"CF_CASH_FROM_FNC_ACT")</f>
        <v>#NAME?</v>
      </c>
      <c r="EP174" s="15" t="e" cm="1">
        <f t="array" aca="1" ref="EP174" ca="1">_xll.BDP(C174,"TOT_ANALYST_REC")</f>
        <v>#NAME?</v>
      </c>
      <c r="EQ174" s="15" t="e" cm="1">
        <f t="array" aca="1" ref="EQ174" ca="1">_xll.BDP(C174,"TOT_BUY_REC")</f>
        <v>#NAME?</v>
      </c>
      <c r="ER174" s="15" t="e" cm="1">
        <f t="array" aca="1" ref="ER174" ca="1">_xll.BDP(C174,"TOT_HOLD_REC")</f>
        <v>#NAME?</v>
      </c>
      <c r="ES174" s="15" t="e" cm="1">
        <f t="array" aca="1" ref="ES174" ca="1">_xll.BDP(C174,"TOT_SELL_REC")</f>
        <v>#NAME?</v>
      </c>
      <c r="ET174" s="15" t="e" cm="1">
        <f t="array" aca="1" ref="ET174" ca="1">_xll.BDP(C174,"EQY_REC_CONS")</f>
        <v>#NAME?</v>
      </c>
      <c r="EV174" s="15" t="e" cm="1">
        <f t="array" aca="1" ref="EV174" ca="1">_xll.BDP(C174,"BEST_TARGET_HI")</f>
        <v>#NAME?</v>
      </c>
      <c r="EW174" s="15" t="e" cm="1">
        <f t="array" aca="1" ref="EW174" ca="1">_xll.BDP(C174,"BEST_TARGET_LO")</f>
        <v>#NAME?</v>
      </c>
      <c r="EX174" s="15" t="e" cm="1">
        <f t="array" aca="1" ref="EX174" ca="1">_xll.BDP(C174,"BEST_TARGET_MEDIAN")</f>
        <v>#NAME?</v>
      </c>
      <c r="EZ174" s="15" t="e" cm="1">
        <f t="array" aca="1" ref="EZ174" ca="1">_xll.BDP(C174,"BEST_TARGET_1WK_CHG")</f>
        <v>#NAME?</v>
      </c>
      <c r="FA174" s="15" t="e" cm="1">
        <f t="array" aca="1" ref="FA174" ca="1">_xll.BDP(C174,"BEST_TARGET_4WK_CHG")</f>
        <v>#NAME?</v>
      </c>
      <c r="FB174" s="15" t="e" cm="1">
        <f t="array" aca="1" ref="FB174" ca="1">_xll.BDP(C174,"BEST_TARGET_3MO_CHG")</f>
        <v>#NAME?</v>
      </c>
      <c r="FC174" s="15" t="e" cm="1">
        <f t="array" aca="1" ref="FC174" ca="1">_xll.BDP(C174,"BEST_TARGET_6MO_CHG")</f>
        <v>#NAME?</v>
      </c>
      <c r="FE174" s="15" t="e" cm="1">
        <f t="array" aca="1" ref="FE174" ca="1">_xll.BDP(C174,"ANNOUNCEMENT_DT")</f>
        <v>#NAME?</v>
      </c>
      <c r="FF174" s="15" t="e" cm="1">
        <f t="array" aca="1" ref="FF174" ca="1">_xll.BDP(C174,"EXPECTED_REPORT_DT")</f>
        <v>#NAME?</v>
      </c>
      <c r="FG174" s="15" t="e" cm="1">
        <f t="array" aca="1" ref="FG174" ca="1">_xll.BDP(C174,"EARNINGS_RELATED_IMPLIED_MOVE")</f>
        <v>#NAME?</v>
      </c>
      <c r="FI174" s="15" t="e" cm="1">
        <f t="array" aca="1" ref="FI174" ca="1">_xll.BDP(C174,"SALES_SURPRISE_LAST_QTR")</f>
        <v>#NAME?</v>
      </c>
      <c r="FJ174" s="15" t="e" cm="1">
        <f t="array" aca="1" ref="FJ174" ca="1">_xll.BDP(C174,"EPS_SURPRISE_LAST_QTR")</f>
        <v>#NAME?</v>
      </c>
      <c r="FL174" s="15" t="e">
        <f ca="1">(_xll.BDP(C174,"VOLUME_AVG_5D"))/1000</f>
        <v>#NAME?</v>
      </c>
      <c r="FM174" s="15" t="e">
        <f ca="1">(_xll.BDP(C174,"VOLUME_AVG_3M"))/1000</f>
        <v>#NAME?</v>
      </c>
      <c r="FN174" s="15" t="e">
        <f ca="1">(_xll.BDP(C174,"VOLUME_AVG_6M"))/1000</f>
        <v>#NAME?</v>
      </c>
      <c r="FP174" s="15" t="e" cm="1">
        <f t="array" aca="1" ref="FP174" ca="1">_xll.BDP(C174,"CIE_DES")</f>
        <v>#NAME?</v>
      </c>
      <c r="FQ174" s="15" t="s">
        <v>999</v>
      </c>
      <c r="FS174" s="15" t="e" cm="1">
        <f t="array" aca="1" ref="FS174" ca="1">_xll.BDP(C174,"HIGH_52WEEK")</f>
        <v>#NAME?</v>
      </c>
      <c r="FT174" s="15" t="e" cm="1">
        <f t="array" aca="1" ref="FT174" ca="1">_xll.BDP(C174,"LOW_52WEEK")</f>
        <v>#NAME?</v>
      </c>
      <c r="FV174" s="15" t="e" cm="1">
        <f t="array" aca="1" ref="FV174" ca="1">_xll.BDP(C174,"CHG_PCT_WTD")</f>
        <v>#NAME?</v>
      </c>
      <c r="FW174" s="15" t="e" cm="1">
        <f t="array" aca="1" ref="FW174" ca="1">_xll.BDP(C174,"CHG_PCT_MTD")</f>
        <v>#NAME?</v>
      </c>
      <c r="FX174" s="15" t="e" cm="1">
        <f t="array" aca="1" ref="FX174" ca="1">_xll.BDP(C174,"CHG_PCT_YTD")</f>
        <v>#NAME?</v>
      </c>
      <c r="FY174" s="15" t="e" cm="1">
        <f t="array" aca="1" ref="FY174" ca="1">_xll.BDP(C174,"CHG_PCT_1YR")</f>
        <v>#NAME?</v>
      </c>
      <c r="GA174" s="15" t="e">
        <f ca="1">_xll.BDP($C174,"BEST_NET_DEBT","best_fperiod_override=19Y")</f>
        <v>#NAME?</v>
      </c>
      <c r="GB174" s="15" t="e">
        <f ca="1">_xll.BDP($C174,"BEST_NET_DEBT","best_fperiod_override=20Y")</f>
        <v>#NAME?</v>
      </c>
      <c r="GC174" s="15" t="e">
        <f ca="1">_xll.BDP($C174,"BEST_NET_DEBT","best_fperiod_override=21Y")</f>
        <v>#NAME?</v>
      </c>
      <c r="GD174" s="15" t="e">
        <f ca="1">_xll.BDP($C174,"BEST_NET_DEBT","best_fperiod_override=22Y")</f>
        <v>#NAME?</v>
      </c>
      <c r="GE174" s="15" t="e">
        <f ca="1">_xll.BDP($C174,"BEST_NET_DEBT","best_fperiod_override=23Y")</f>
        <v>#NAME?</v>
      </c>
      <c r="GG174" s="15" t="e">
        <f t="shared" ca="1" si="395"/>
        <v>#NAME?</v>
      </c>
      <c r="GH174" s="15" t="e">
        <f t="shared" ca="1" si="396"/>
        <v>#NAME?</v>
      </c>
      <c r="GI174" s="15" t="e">
        <f t="shared" ca="1" si="397"/>
        <v>#NAME?</v>
      </c>
      <c r="GJ174" s="15" t="e">
        <f t="shared" ca="1" si="398"/>
        <v>#NAME?</v>
      </c>
      <c r="GK174" s="15" t="e">
        <f t="shared" ca="1" si="399"/>
        <v>#NAME?</v>
      </c>
      <c r="GM174" s="15" t="e" cm="1">
        <f t="array" aca="1" ref="GM174" ca="1">_xll.BDP(C174,"NET_DEBT_TO_EBITDA")</f>
        <v>#NAME?</v>
      </c>
      <c r="GN174" s="15" t="e" cm="1">
        <f t="array" aca="1" ref="GN174" ca="1">_xll.BDP(C174,"EBIT_TO_INT_EXP")</f>
        <v>#NAME?</v>
      </c>
      <c r="GO174" s="15" t="e" cm="1">
        <f t="array" aca="1" ref="GO174" ca="1">_xll.BDP(C174,"TOT_DEBT_TO_TOT_EQY")</f>
        <v>#NAME?</v>
      </c>
      <c r="GP174" s="15" t="e" cm="1">
        <f t="array" aca="1" ref="GP174" ca="1">_xll.BDP(C174,"TOT_DEBT_TO_TOT_ASSET")</f>
        <v>#NAME?</v>
      </c>
      <c r="GQ174" s="15" t="e" cm="1">
        <f t="array" aca="1" ref="GQ174" ca="1">_xll.BDP(C174,"ALTMAN_Z_SCORE")</f>
        <v>#NAME?</v>
      </c>
      <c r="GR174" s="15" t="e" cm="1">
        <f t="array" aca="1" ref="GR174" ca="1">_xll.BDP(C174,"CASH_%_CURRENT_MARKET_CAP")</f>
        <v>#NAME?</v>
      </c>
      <c r="GS174" s="15" t="e" cm="1">
        <f t="array" aca="1" ref="GS174" ca="1">_xll.BDP(C174,"CASH_TO_TOT_ASSET")</f>
        <v>#NAME?</v>
      </c>
      <c r="GU174" s="15" t="e" cm="1">
        <f t="array" aca="1" ref="GU174" ca="1">_xll.BDP(C174,"BOARD_SIZE")</f>
        <v>#NAME?</v>
      </c>
      <c r="GV174" s="15" t="e" cm="1">
        <f t="array" aca="1" ref="GV174" ca="1">_xll.BDP(C174,"PCT_INDEPENDENT_DIRECTORS")</f>
        <v>#NAME?</v>
      </c>
      <c r="GW174" s="15" t="e" cm="1">
        <f t="array" aca="1" ref="GW174" ca="1">_xll.BDP(C174,"BOARD_MEETING_ATTENDANCE_PCT")</f>
        <v>#NAME?</v>
      </c>
      <c r="GX174" s="15" t="e" cm="1">
        <f t="array" aca="1" ref="GX174" ca="1">_xll.BDP(C174,"BOARD_MEETINGS_PER_YR")</f>
        <v>#NAME?</v>
      </c>
      <c r="GY174" s="15" t="e" cm="1">
        <f t="array" aca="1" ref="GY174" ca="1">_xll.BDP(C174,"NUMBER_OF_WOMEN_ON_BOARD")</f>
        <v>#NAME?</v>
      </c>
      <c r="GZ174" s="15" t="e" cm="1">
        <f t="array" aca="1" ref="GZ174" ca="1">_xll.BDP(C174,"BOARD_AVERAGE_TENURE")</f>
        <v>#NAME?</v>
      </c>
      <c r="HA174" s="15" t="e" cm="1">
        <f t="array" aca="1" ref="HA174" ca="1">_xll.BDP(C174,"BOARD_AVERAGE_AGE")</f>
        <v>#NAME?</v>
      </c>
      <c r="HC174" s="15" t="e" cm="1">
        <f t="array" aca="1" ref="HC174" ca="1">_xll.BDP(C174,"TOT_COMP_AW_TO_CEO_&amp;_EQUIV")</f>
        <v>#NAME?</v>
      </c>
      <c r="HD174" s="15" t="e" cm="1">
        <f t="array" aca="1" ref="HD174" ca="1">_xll.BDP(C174,"TOT_COMPENSATION_AW_TO_EXECS")</f>
        <v>#NAME?</v>
      </c>
      <c r="HE174" s="15" t="e" cm="1">
        <f t="array" aca="1" ref="HE174" ca="1">_xll.BDP(C174,"CF_STOCK_BASED_COMPENSATION")</f>
        <v>#NAME?</v>
      </c>
      <c r="HF174" s="15" t="e" cm="1">
        <f t="array" aca="1" ref="HF174" ca="1">_xll.BDP(C174,"AVERAGE_BOD_TOTAL_COMPENSATION")</f>
        <v>#NAME?</v>
      </c>
      <c r="HH174" s="15" t="e" cm="1">
        <f t="array" aca="1" ref="HH174" ca="1">_xll.BDP(C174,"ISS_QUALITYSCORE")</f>
        <v>#NAME?</v>
      </c>
      <c r="HK174" s="15" t="e" cm="1">
        <f t="array" aca="1" ref="HK174" ca="1">_xll.BDP(C174,"EQY_SH_OUT")</f>
        <v>#NAME?</v>
      </c>
      <c r="HL174" s="15" t="e">
        <f t="shared" ca="1" si="400"/>
        <v>#NAME?</v>
      </c>
      <c r="HN174" s="15">
        <v>8.5</v>
      </c>
      <c r="HO174" s="15">
        <v>2</v>
      </c>
      <c r="HP174" s="39" t="e">
        <f t="shared" ca="1" si="401"/>
        <v>#NAME?</v>
      </c>
      <c r="HQ174" s="15" t="e">
        <f t="shared" ca="1" si="402"/>
        <v>#NAME?</v>
      </c>
      <c r="HS174" s="15" t="e">
        <f t="shared" ca="1" si="426"/>
        <v>#NAME?</v>
      </c>
      <c r="HU174" s="15" t="e">
        <f t="shared" ca="1" si="403"/>
        <v>#NAME?</v>
      </c>
      <c r="HW174" s="15" t="e">
        <f t="shared" ca="1" si="427"/>
        <v>#NAME?</v>
      </c>
      <c r="HY174" s="39" t="e">
        <f t="shared" ca="1" si="404"/>
        <v>#NAME?</v>
      </c>
      <c r="IA174" s="15" t="e">
        <f t="shared" ca="1" si="428"/>
        <v>#NAME?</v>
      </c>
      <c r="IB174" s="15" t="e">
        <f t="shared" ca="1" si="405"/>
        <v>#NAME?</v>
      </c>
      <c r="IC174" s="15" t="e">
        <f t="shared" ca="1" si="406"/>
        <v>#NAME?</v>
      </c>
      <c r="ID174" s="15" t="e">
        <f t="shared" ca="1" si="407"/>
        <v>#NAME?</v>
      </c>
      <c r="IE174" s="39" t="e">
        <f t="shared" ca="1" si="408"/>
        <v>#NAME?</v>
      </c>
      <c r="IF174" s="39">
        <f t="shared" si="409"/>
        <v>-22.760754462136003</v>
      </c>
      <c r="IG174" s="39" t="e">
        <f t="shared" ca="1" si="410"/>
        <v>#NAME?</v>
      </c>
      <c r="II174" s="15">
        <f t="shared" si="440"/>
        <v>155</v>
      </c>
    </row>
    <row r="175" spans="1:243">
      <c r="A175" s="15">
        <f t="shared" si="441"/>
        <v>155</v>
      </c>
      <c r="B175" s="15" t="s">
        <v>314</v>
      </c>
      <c r="C175" s="15" t="s">
        <v>638</v>
      </c>
      <c r="D175" s="15" t="s">
        <v>313</v>
      </c>
      <c r="E175" s="15" t="str">
        <f t="shared" si="374"/>
        <v>MRCK34</v>
      </c>
      <c r="F175" s="15">
        <f t="shared" si="375"/>
        <v>155</v>
      </c>
      <c r="G175" s="15" t="str">
        <f t="shared" si="376"/>
        <v>Merck &amp; Co Inc</v>
      </c>
      <c r="H175" s="24">
        <v>7.7241599999999999E-3</v>
      </c>
      <c r="I175" s="15" t="e" cm="1">
        <f t="array" aca="1" ref="I175" ca="1">_xll.BDP(C175,"GICS_SECTOR_NAME")</f>
        <v>#NAME?</v>
      </c>
      <c r="J175" s="15" t="e">
        <f t="shared" ca="1" si="377"/>
        <v>#NAME?</v>
      </c>
      <c r="K175" s="46" t="e" cm="1">
        <f t="array" aca="1" ref="K175" ca="1">_xll.BDP(C175,"BEST_PE_RATIO")</f>
        <v>#NAME?</v>
      </c>
      <c r="L175" s="46" t="e" cm="1">
        <f t="array" aca="1" ref="L175" ca="1">_xll.BDP(C175,"px_last")</f>
        <v>#NAME?</v>
      </c>
      <c r="M175" s="15" t="e" cm="1">
        <f t="array" aca="1" ref="M175" ca="1">_xll.BDP(C175,"COUNTRY_FULL_NAME")</f>
        <v>#NAME?</v>
      </c>
      <c r="N175" s="15" t="e" cm="1">
        <f t="array" aca="1" ref="N175" ca="1">_xll.BDP(C175,"px_last")</f>
        <v>#NAME?</v>
      </c>
      <c r="O175" s="15" t="e" cm="1">
        <f t="array" aca="1" ref="O175" ca="1">_xll.BDP(C175,"CRNCY")</f>
        <v>#NAME?</v>
      </c>
      <c r="Q175" s="15" t="e" cm="1">
        <f t="array" aca="1" ref="Q175" ca="1">_xll.BDP(C175,"GICS_SECTOR_NAME")</f>
        <v>#NAME?</v>
      </c>
      <c r="R175" s="15" t="e" cm="1">
        <f t="array" aca="1" ref="R175" ca="1">_xll.BDP(C175,"GICS_INDUSTRY_NAME")</f>
        <v>#NAME?</v>
      </c>
      <c r="S175" s="15" t="e" cm="1">
        <f t="array" aca="1" ref="S175" ca="1">_xll.BDP(C175,"GICS_INDUSTRY_GROUP_NAME")</f>
        <v>#NAME?</v>
      </c>
      <c r="T175" s="15" t="e" cm="1">
        <f t="array" aca="1" ref="T175" ca="1">_xll.BDP(C175,"GICS_SUB_INDUSTRY_NAME")</f>
        <v>#NAME?</v>
      </c>
      <c r="U175" s="15" t="s">
        <v>1521</v>
      </c>
      <c r="V175" s="15">
        <f>_xll.BDH(C175,"SALES_REV_TURN","FY 2009","FY 2009","Currency=USD","Period=FY","BEST_FPERIOD_OVERRIDE=FY","FILING_STATUS=MR","SCALING_FORMAT=MLN","FA_ADJUSTED=Adjusted","Sort=A","Dates=H","DateFormat=P","Fill=—","Direction=H","UseDPDF=Y")</f>
        <v>27428</v>
      </c>
      <c r="W175" s="15">
        <f>_xll.BDH(C175,"SALES_REV_TURN","FY 2019","FY 2019","Currency=USD","Period=FY","BEST_FPERIOD_OVERRIDE=FY","FILING_STATUS=MR","SCALING_FORMAT=MLN","FA_ADJUSTED=Adjusted","Sort=A","Dates=H","DateFormat=P","Fill=—","Direction=H","UseDPDF=Y")</f>
        <v>39121</v>
      </c>
      <c r="X175" s="15">
        <f>_xll.BDH(C175,"SALES_REV_TURN","FY 2020","FY 2020","Currency=USD","Period=FY","BEST_FPERIOD_OVERRIDE=FY","FILING_STATUS=MR","SCALING_FORMAT=MLN","FA_ADJUSTED=Adjusted","Sort=A","Dates=H","DateFormat=P","Fill=—","Direction=H","UseDPDF=Y")</f>
        <v>41518</v>
      </c>
      <c r="Y175" s="15">
        <f>_xll.BDH(C175,"SALES_REV_TURN","FY 2021","FY 2021","Currency=USD","Period=FY","BEST_FPERIOD_OVERRIDE=FY","FILING_STATUS=MR","SCALING_FORMAT=MLN","FA_ADJUSTED=Adjusted","Sort=A","Dates=H","DateFormat=P","Fill=—","Direction=H","UseDPDF=Y")</f>
        <v>48704</v>
      </c>
      <c r="Z175" s="15">
        <f>_xll.BDH(C175,"SALES_REV_TURN","FY 2022","FY 2022","Currency=USD","Period=FY","BEST_FPERIOD_OVERRIDE=FY","FILING_STATUS=MR","SCALING_FORMAT=MLN","FA_ADJUSTED=Adjusted","Sort=A","Dates=H","DateFormat=P","Fill=—","Direction=H","UseDPDF=Y")</f>
        <v>59283</v>
      </c>
      <c r="AA175" s="15" t="e">
        <f ca="1">+_xll.BDP($C175,AA$15,"BEST_FPERIOD_OVERRIDE="&amp;AA$16)</f>
        <v>#NAME?</v>
      </c>
      <c r="AB175" s="15" t="e">
        <f ca="1">+_xll.BDP($C175,AB$15,"BEST_FPERIOD_OVERRIDE="&amp;AB$16)</f>
        <v>#NAME?</v>
      </c>
      <c r="AC175" s="15" t="e">
        <f ca="1">+_xll.BDP($C175,AC$15,"BEST_FPERIOD_OVERRIDE="&amp;AC$16)</f>
        <v>#NAME?</v>
      </c>
      <c r="AD175" s="15" t="e">
        <f ca="1">+_xll.BDP($C175,AD$15,"BEST_FPERIOD_OVERRIDE="&amp;AD$16)</f>
        <v>#NAME?</v>
      </c>
      <c r="AF175" s="25">
        <f t="shared" si="411"/>
        <v>6.1271439891618318E-2</v>
      </c>
      <c r="AG175" s="25">
        <f t="shared" si="412"/>
        <v>0.17308155498819788</v>
      </c>
      <c r="AH175" s="25">
        <f t="shared" si="413"/>
        <v>0.21721008541392894</v>
      </c>
      <c r="AI175" s="25" t="e">
        <f t="shared" ca="1" si="414"/>
        <v>#NAME?</v>
      </c>
      <c r="AJ175" s="25" t="e">
        <f t="shared" ca="1" si="415"/>
        <v>#NAME?</v>
      </c>
      <c r="AK175" s="25" t="e">
        <f t="shared" ca="1" si="416"/>
        <v>#NAME?</v>
      </c>
      <c r="AL175" s="25" t="e">
        <f t="shared" ca="1" si="429"/>
        <v>#NAME?</v>
      </c>
      <c r="AM175" s="25" t="e">
        <f t="shared" ca="1" si="417"/>
        <v>#NAME?</v>
      </c>
      <c r="AN175" s="25">
        <f t="shared" si="418"/>
        <v>3.614749332578171E-2</v>
      </c>
      <c r="AP175" s="15">
        <f>_xll.BDH(C175,"EBITDA","FY 2009","FY 2009","Currency=USD","Period=FY","BEST_FPERIOD_OVERRIDE=FY","FILING_STATUS=MR","SCALING_FORMAT=MLN","FA_ADJUSTED=Adjusted","Sort=A","Dates=H","DateFormat=P","Fill=—","Direction=H","UseDPDF=Y")</f>
        <v>7384</v>
      </c>
      <c r="AQ175" s="15">
        <f>_xll.BDH(C175,"EBITDA","FY 2019","FY 2019","Currency=USD","Period=FY","BEST_FPERIOD_OVERRIDE=FY","FILING_STATUS=MR","SCALING_FORMAT=MLN","FA_ADJUSTED=Adjusted","Sort=A","Dates=H","DateFormat=P","Fill=—","Direction=H","UseDPDF=Y")</f>
        <v>11587</v>
      </c>
      <c r="AR175" s="15">
        <f>_xll.BDH(C175,"EBITDA","FY 2020","FY 2020","Currency=USD","Period=FY","BEST_FPERIOD_OVERRIDE=FY","FILING_STATUS=MR","SCALING_FORMAT=MLN","FA_ADJUSTED=Adjusted","Sort=A","Dates=H","DateFormat=P","Fill=—","Direction=H","UseDPDF=Y")</f>
        <v>16470</v>
      </c>
      <c r="AS175" s="15">
        <f>_xll.BDH(C175,"EBITDA","FY 2021","FY 2021","Currency=USD","Period=FY","BEST_FPERIOD_OVERRIDE=FY","FILING_STATUS=MR","SCALING_FORMAT=MLN","FA_ADJUSTED=Adjusted","Sort=A","Dates=H","DateFormat=P","Fill=—","Direction=H","UseDPDF=Y")</f>
        <v>21253</v>
      </c>
      <c r="AT175" s="15">
        <f>_xll.BDH(C175,"EBITDA","FY 2022","FY 2022","Currency=USD","Period=FY","BEST_FPERIOD_OVERRIDE=FY","FILING_STATUS=MR","SCALING_FORMAT=MLN","FA_ADJUSTED=Adjusted","Sort=A","Dates=H","DateFormat=P","Fill=—","Direction=H","UseDPDF=Y")</f>
        <v>24499</v>
      </c>
      <c r="AU175" s="15" t="e">
        <f ca="1">+_xll.BDP($C175,AU$15,"BEST_FPERIOD_OVERRIDE="&amp;AU$16)</f>
        <v>#NAME?</v>
      </c>
      <c r="AV175" s="15" t="e">
        <f ca="1">+_xll.BDP($C175,AV$15,"BEST_FPERIOD_OVERRIDE="&amp;AV$16)</f>
        <v>#NAME?</v>
      </c>
      <c r="AW175" s="15" t="e">
        <f ca="1">+_xll.BDP($C175,AW$15,"BEST_FPERIOD_OVERRIDE="&amp;AW$16)</f>
        <v>#NAME?</v>
      </c>
      <c r="AX175" s="15" t="e">
        <f ca="1">+_xll.BDP($C175,AX$15,"BEST_FPERIOD_OVERRIDE="&amp;AX$16)</f>
        <v>#NAME?</v>
      </c>
      <c r="AZ175" s="25">
        <f t="shared" si="378"/>
        <v>0.4214205575213601</v>
      </c>
      <c r="BA175" s="25">
        <f t="shared" si="379"/>
        <v>0.29040680024286591</v>
      </c>
      <c r="BB175" s="25">
        <f t="shared" si="380"/>
        <v>0.15273137909942136</v>
      </c>
      <c r="BC175" s="25" t="e">
        <f t="shared" ca="1" si="381"/>
        <v>#NAME?</v>
      </c>
      <c r="BD175" s="25" t="e">
        <f t="shared" ca="1" si="382"/>
        <v>#NAME?</v>
      </c>
      <c r="BE175" s="25" t="e">
        <f t="shared" ca="1" si="383"/>
        <v>#NAME?</v>
      </c>
      <c r="BF175" s="25" t="e">
        <f t="shared" ca="1" si="430"/>
        <v>#NAME?</v>
      </c>
      <c r="BG175" s="25" t="e">
        <f t="shared" ca="1" si="384"/>
        <v>#NAME?</v>
      </c>
      <c r="BH175" s="25">
        <f t="shared" si="385"/>
        <v>4.608730556341234E-2</v>
      </c>
      <c r="BJ175" s="25">
        <f t="shared" si="419"/>
        <v>0.29618363538764347</v>
      </c>
      <c r="BK175" s="25">
        <f t="shared" si="420"/>
        <v>0.39669540922009733</v>
      </c>
      <c r="BL175" s="25">
        <f t="shared" si="421"/>
        <v>0.43637072930354798</v>
      </c>
      <c r="BM175" s="25">
        <f t="shared" si="422"/>
        <v>0.41325506468970868</v>
      </c>
      <c r="BN175" s="25" t="e">
        <f t="shared" ca="1" si="423"/>
        <v>#NAME?</v>
      </c>
      <c r="BO175" s="25" t="e">
        <f t="shared" ca="1" si="424"/>
        <v>#NAME?</v>
      </c>
      <c r="BP175" s="25" t="e">
        <f t="shared" ca="1" si="424"/>
        <v>#NAME?</v>
      </c>
      <c r="BQ175" s="25" t="e">
        <f t="shared" ca="1" si="425"/>
        <v>#NAME?</v>
      </c>
      <c r="BR175" s="15">
        <f>_xll.BDH(C175,"EARN_FOR_COMMON","FY 2009","FY 2009","Currency=USD","Period=FY","BEST_FPERIOD_OVERRIDE=FY","FILING_STATUS=MR","SCALING_FORMAT=MLN","FA_ADJUSTED=Adjusted","Sort=A","Dates=H","DateFormat=P","Fill=—","Direction=H","UseDPDF=Y")</f>
        <v>14585.1</v>
      </c>
      <c r="BS175" s="15">
        <f>_xll.BDH(C175,"EARN_FOR_COMMON","FY 2019","FY 2019","Currency=USD","Period=FY","BEST_FPERIOD_OVERRIDE=FY","FILING_STATUS=MR","SCALING_FORMAT=MLN","FA_ADJUSTED=Adjusted","Sort=A","Dates=H","DateFormat=P","Fill=—","Direction=H","UseDPDF=Y")</f>
        <v>6194.02</v>
      </c>
      <c r="BT175" s="15">
        <f>_xll.BDH(C175,"EARN_FOR_COMMON","FY 2020","FY 2020","Currency=USD","Period=FY","BEST_FPERIOD_OVERRIDE=FY","FILING_STATUS=MR","SCALING_FORMAT=MLN","FA_ADJUSTED=Adjusted","Sort=A","Dates=H","DateFormat=P","Fill=—","Direction=H","UseDPDF=Y")</f>
        <v>11314.1345</v>
      </c>
      <c r="BU175" s="15">
        <f>_xll.BDH(C175,"EARN_FOR_COMMON","FY 2021","FY 2021","Currency=USD","Period=FY","BEST_FPERIOD_OVERRIDE=FY","FILING_STATUS=MR","SCALING_FORMAT=MLN","FA_ADJUSTED=Adjusted","Sort=A","Dates=H","DateFormat=P","Fill=—","Direction=H","UseDPDF=Y")</f>
        <v>17309.718499999999</v>
      </c>
      <c r="BV175" s="15">
        <f>_xll.BDH(C175,"EARN_FOR_COMMON","FY 2022","FY 2022","Currency=USD","Period=FY","BEST_FPERIOD_OVERRIDE=FY","FILING_STATUS=MR","SCALING_FORMAT=MLN","FA_ADJUSTED=Adjusted","Sort=A","Dates=H","DateFormat=P","Fill=—","Direction=H","UseDPDF=Y")</f>
        <v>17327.927899999999</v>
      </c>
      <c r="BW175" s="15" t="e">
        <f ca="1">+_xll.BDP($C175,BW$15,"BEST_FPERIOD_OVERRIDE="&amp;BW$16)</f>
        <v>#NAME?</v>
      </c>
      <c r="BX175" s="15" t="e">
        <f ca="1">+_xll.BDP($C175,BX$15,"BEST_FPERIOD_OVERRIDE="&amp;BX$16)</f>
        <v>#NAME?</v>
      </c>
      <c r="BY175" s="15" t="e">
        <f ca="1">+_xll.BDP($C175,BY$15,"BEST_FPERIOD_OVERRIDE="&amp;BY$16)</f>
        <v>#NAME?</v>
      </c>
      <c r="BZ175" s="15" t="e">
        <f ca="1">+_xll.BDP($C175,BZ$15,"BEST_FPERIOD_OVERRIDE="&amp;BZ$16)</f>
        <v>#NAME?</v>
      </c>
      <c r="CB175" s="25">
        <f t="shared" si="386"/>
        <v>0.8266222098088154</v>
      </c>
      <c r="CC175" s="25">
        <f t="shared" si="387"/>
        <v>0.5299198095974551</v>
      </c>
      <c r="CD175" s="25">
        <f t="shared" si="388"/>
        <v>1.0519755130622421E-3</v>
      </c>
      <c r="CE175" s="25" t="e">
        <f t="shared" ca="1" si="389"/>
        <v>#NAME?</v>
      </c>
      <c r="CF175" s="25" t="e">
        <f t="shared" ca="1" si="390"/>
        <v>#NAME?</v>
      </c>
      <c r="CG175" s="25" t="e">
        <f t="shared" ca="1" si="391"/>
        <v>#NAME?</v>
      </c>
      <c r="CH175" s="25" t="e">
        <f t="shared" ca="1" si="431"/>
        <v>#NAME?</v>
      </c>
      <c r="CI175" s="25" t="e">
        <f t="shared" ca="1" si="392"/>
        <v>#NAME?</v>
      </c>
      <c r="CJ175" s="25">
        <f t="shared" si="393"/>
        <v>-8.207685776102569E-2</v>
      </c>
      <c r="CM175" s="25">
        <f t="shared" si="432"/>
        <v>0.15832979729557017</v>
      </c>
      <c r="CN175" s="25">
        <f t="shared" si="433"/>
        <v>0.27251154920757265</v>
      </c>
      <c r="CO175" s="25">
        <f t="shared" si="434"/>
        <v>0.35540650665243101</v>
      </c>
      <c r="CP175" s="25">
        <f t="shared" si="435"/>
        <v>0.29229168395661487</v>
      </c>
      <c r="CQ175" s="25" t="e">
        <f t="shared" ca="1" si="436"/>
        <v>#NAME?</v>
      </c>
      <c r="CR175" s="25" t="e">
        <f t="shared" ca="1" si="437"/>
        <v>#NAME?</v>
      </c>
      <c r="CS175" s="25" t="e">
        <f t="shared" ca="1" si="438"/>
        <v>#NAME?</v>
      </c>
      <c r="CT175" s="15" t="e">
        <f t="shared" ca="1" si="439"/>
        <v>#NAME?</v>
      </c>
      <c r="CU175" s="25">
        <f>_xll.BDH($C175,"RETURN_ON_INV_CAPITAL","FY 2019","FY 2019","Currency=USD","Period=FY","BEST_FPERIOD_OVERRIDE=FY","FILING_STATUS=MR","FA_ADJUSTED=GAAP","Sort=A","Dates=H","DateFormat=P","Fill=—","Direction=H","UseDPDF=Y")/100</f>
        <v>9.6548999999999996E-2</v>
      </c>
      <c r="CV175" s="25">
        <f>_xll.BDH($C175,"RETURN_ON_INV_CAPITAL","FY 2020","FY 2020","Currency=USD","Period=FY","BEST_FPERIOD_OVERRIDE=FY","FILING_STATUS=MR","FA_ADJUSTED=GAAP","Sort=A","Dates=H","DateFormat=P","Fill=—","Direction=H","UseDPDF=Y")/100</f>
        <v>6.2755999999999992E-2</v>
      </c>
      <c r="CW175" s="25">
        <f>_xll.BDH($C175,"RETURN_ON_INV_CAPITAL","FY 2021","FY 2021","Currency=USD","Period=FY","BEST_FPERIOD_OVERRIDE=FY","FILING_STATUS=MR","FA_ADJUSTED=GAAP","Sort=A","Dates=H","DateFormat=P","Fill=—","Direction=H","UseDPDF=Y")/100</f>
        <v>0.162435</v>
      </c>
      <c r="CX175" s="25">
        <f>_xll.BDH(C175,"RETURN_COM_EQY","FY 2022","FY 2022","Currency=USD","Period=FY","BEST_FPERIOD_OVERRIDE=FY","FILING_STATUS=MR","FA_ADJUSTED=GAAP","Sort=A","Dates=H","DateFormat=P","Fill=—","Direction=H","UseDPDF=Y")/100</f>
        <v>0.344972</v>
      </c>
      <c r="CZ175" s="15">
        <f>_xll.BDH($C175,"RETURN_COM_EQY","FY 2019","FY 2019","Currency=USD","Period=FY","BEST_FPERIOD_OVERRIDE=FY","FILING_STATUS=MR","FA_ADJUSTED=GAAP","Sort=A","Dates=H","DateFormat=P","Fill=—","Direction=H","UseDPDF=Y")/100</f>
        <v>0.37420200000000003</v>
      </c>
      <c r="DA175" s="15">
        <f>_xll.BDH($C175,"RETURN_COM_EQY","FY 2020","FY 2020","Currency=USD","Period=FY","BEST_FPERIOD_OVERRIDE=FY","FILING_STATUS=MR","FA_ADJUSTED=GAAP","Sort=A","Dates=H","DateFormat=P","Fill=—","Direction=H","UseDPDF=Y")/100</f>
        <v>0.27592500000000003</v>
      </c>
      <c r="DB175" s="15">
        <f>_xll.BDH($C175,"RETURN_COM_EQY","FY 2021","FY 2021","Currency=USD","Period=FY","BEST_FPERIOD_OVERRIDE=FY","FILING_STATUS=MR","FA_ADJUSTED=GAAP","Sort=A","Dates=H","DateFormat=P","Fill=—","Direction=H","UseDPDF=Y")/100</f>
        <v>0.41098599999999996</v>
      </c>
      <c r="DC175" s="25">
        <f>_xll.BDH(C175,"RETURN_COM_EQY","FY 2022","FY 2022","Currency=USD","Period=FY","BEST_FPERIOD_OVERRIDE=FY","FILING_STATUS=MR","FA_ADJUSTED=GAAP","Sort=A","Dates=H","DateFormat=P","Fill=—","Direction=H","UseDPDF=Y")</f>
        <v>34.497199999999999</v>
      </c>
      <c r="DD175" s="15" t="e">
        <f ca="1">(_xll.BDP(C175,"BEST_ROE","best_fperiod_override=23Y"))/100</f>
        <v>#NAME?</v>
      </c>
      <c r="DF175" s="25" t="e">
        <f ca="1">(_xll.BDP($C175,"BEST_DIV_YLD","best_fperiod_override=19Y"))/100</f>
        <v>#NAME?</v>
      </c>
      <c r="DG175" s="25" t="e">
        <f ca="1">(_xll.BDP($C175,"BEST_DIV_YLD","best_fperiod_override=20Y"))/100</f>
        <v>#NAME?</v>
      </c>
      <c r="DH175" s="25" t="e">
        <f ca="1">(_xll.BDP($C175,"BEST_DIV_YLD","best_fperiod_override=21Y"))/100</f>
        <v>#NAME?</v>
      </c>
      <c r="DI175" s="25" t="e">
        <f ca="1">(_xll.BDP($C175,"BEST_DIV_YLD","best_fperiod_override=22Y"))/100</f>
        <v>#NAME?</v>
      </c>
      <c r="DJ175" s="25" t="e">
        <f ca="1">(_xll.BDP($C175,"BEST_DIV_YLD","best_fperiod_override=23Y"))/100</f>
        <v>#NAME?</v>
      </c>
      <c r="DL175" s="48" t="e" cm="1">
        <f t="array" aca="1" ref="DL175" ca="1">_xll.BDP($C175,$DL$12)/1000</f>
        <v>#NAME?</v>
      </c>
      <c r="DM175" s="48" t="e" cm="1">
        <f t="array" aca="1" ref="DM175" ca="1">_xll.BDP($C175,$DL$13)*1000</f>
        <v>#NAME?</v>
      </c>
      <c r="DN175" s="48" t="e">
        <f t="shared" ca="1" si="394"/>
        <v>#NAME?</v>
      </c>
      <c r="DO175" s="48" t="e" cm="1">
        <f t="array" aca="1" ref="DO175" ca="1">_xll.BDP($C175,$DL$15)*1000</f>
        <v>#NAME?</v>
      </c>
      <c r="DQ175" s="15" t="e" cm="1">
        <f t="array" aca="1" ref="DQ175" ca="1">_xll.BDP(C175,"WACC")</f>
        <v>#NAME?</v>
      </c>
      <c r="DR175" s="15" t="e" cm="1">
        <f t="array" aca="1" ref="DR175" ca="1">_xll.BDP(C175,"WACC_COST_EQUITY")</f>
        <v>#NAME?</v>
      </c>
      <c r="DS175" s="15" t="e" cm="1">
        <f t="array" aca="1" ref="DS175" ca="1">_xll.BDP(C175,"WACC_COST_EQUITY")</f>
        <v>#NAME?</v>
      </c>
      <c r="DU175" s="15" t="e" cm="1">
        <f t="array" aca="1" ref="DU175" ca="1">_xll.BDP(C175,"BEST_PE_RATIO")</f>
        <v>#NAME?</v>
      </c>
      <c r="DV175" s="15" t="e" cm="1">
        <f t="array" aca="1" ref="DV175" ca="1">_xll.BDP(C175,"FIVE_YR_AVG_PRICE_EARNINGS")</f>
        <v>#NAME?</v>
      </c>
      <c r="DW175" s="15" t="e" cm="1">
        <f t="array" aca="1" ref="DW175" ca="1">_xll.BDP(C175,"10_YEAR_MOVING_AVERAGE_PE")</f>
        <v>#NAME?</v>
      </c>
      <c r="DY175" s="15" t="e" cm="1">
        <f t="array" aca="1" ref="DY175" ca="1">_xll.BDP(C175,"BEST_CUR_EV_TO_EBITDA")</f>
        <v>#NAME?</v>
      </c>
      <c r="DZ175" s="15" t="e" cm="1">
        <f t="array" aca="1" ref="DZ175" ca="1">_xll.BDP(C175,"FIVE_YEAR_AVG_EV_TO_T12_EBITDA")</f>
        <v>#NAME?</v>
      </c>
      <c r="EB175" s="15" t="e" cm="1">
        <f t="array" aca="1" ref="EB175" ca="1">_xll.BDP(C175,"BEST_PX_BPS_RATIO")</f>
        <v>#NAME?</v>
      </c>
      <c r="EC175" s="15" t="e" cm="1">
        <f t="array" aca="1" ref="EC175" ca="1">_xll.BDP(C175,"FIVE_YEAR_AVG_PRICE_BOOK")</f>
        <v>#NAME?</v>
      </c>
      <c r="ED175" s="15" t="e" cm="1">
        <f t="array" aca="1" ref="ED175" ca="1">_xll.BDP(C175,"EV_TO_T12M_SALES")</f>
        <v>#NAME?</v>
      </c>
      <c r="EE175" s="15" t="e" cm="1">
        <f t="array" aca="1" ref="EE175" ca="1">_xll.BDP(C175,"AVERAGE_EV_TO_T12M_SALES")</f>
        <v>#NAME?</v>
      </c>
      <c r="EF175" s="15" t="e">
        <f ca="1">_xll.BDP(C175,"BEST_CURRENT_EV_BEST_SALES","best_fperiod_override=23Y")</f>
        <v>#NAME?</v>
      </c>
      <c r="EH175" s="15" t="e" cm="1">
        <f t="array" aca="1" ref="EH175" ca="1">_xll.BDP(C175,"CF_FREE_CASH_FLOW")</f>
        <v>#NAME?</v>
      </c>
      <c r="EI175" s="15" t="e" cm="1">
        <f t="array" aca="1" ref="EI175" ca="1">_xll.BDP(C175,"FREE_CASH_FLOW_YIELD")/100</f>
        <v>#NAME?</v>
      </c>
      <c r="EJ175" s="15" t="e" cm="1">
        <f t="array" aca="1" ref="EJ175" ca="1">_xll.BDP(C175,"TRAIL_12M_FREE_CASH_FLOW_PER_SH")</f>
        <v>#NAME?</v>
      </c>
      <c r="EL175" s="15" t="e" cm="1">
        <f t="array" aca="1" ref="EL175" ca="1">_xll.BDP(C175,"CF_CASH_FROM_OPER")</f>
        <v>#NAME?</v>
      </c>
      <c r="EM175" s="15" t="e" cm="1">
        <f t="array" aca="1" ref="EM175" ca="1">_xll.BDP(C175,"CF_CASH_FROM_INV_ACT")</f>
        <v>#NAME?</v>
      </c>
      <c r="EN175" s="15" t="e" cm="1">
        <f t="array" aca="1" ref="EN175" ca="1">_xll.BDP(C175,"CF_CASH_FROM_FNC_ACT")</f>
        <v>#NAME?</v>
      </c>
      <c r="EP175" s="15" t="e" cm="1">
        <f t="array" aca="1" ref="EP175" ca="1">_xll.BDP(C175,"TOT_ANALYST_REC")</f>
        <v>#NAME?</v>
      </c>
      <c r="EQ175" s="15" t="e" cm="1">
        <f t="array" aca="1" ref="EQ175" ca="1">_xll.BDP(C175,"TOT_BUY_REC")</f>
        <v>#NAME?</v>
      </c>
      <c r="ER175" s="15" t="e" cm="1">
        <f t="array" aca="1" ref="ER175" ca="1">_xll.BDP(C175,"TOT_HOLD_REC")</f>
        <v>#NAME?</v>
      </c>
      <c r="ES175" s="15" t="e" cm="1">
        <f t="array" aca="1" ref="ES175" ca="1">_xll.BDP(C175,"TOT_SELL_REC")</f>
        <v>#NAME?</v>
      </c>
      <c r="ET175" s="15" t="e" cm="1">
        <f t="array" aca="1" ref="ET175" ca="1">_xll.BDP(C175,"EQY_REC_CONS")</f>
        <v>#NAME?</v>
      </c>
      <c r="EV175" s="15" t="e" cm="1">
        <f t="array" aca="1" ref="EV175" ca="1">_xll.BDP(C175,"BEST_TARGET_HI")</f>
        <v>#NAME?</v>
      </c>
      <c r="EW175" s="15" t="e" cm="1">
        <f t="array" aca="1" ref="EW175" ca="1">_xll.BDP(C175,"BEST_TARGET_LO")</f>
        <v>#NAME?</v>
      </c>
      <c r="EX175" s="15" t="e" cm="1">
        <f t="array" aca="1" ref="EX175" ca="1">_xll.BDP(C175,"BEST_TARGET_MEDIAN")</f>
        <v>#NAME?</v>
      </c>
      <c r="EZ175" s="15" t="e" cm="1">
        <f t="array" aca="1" ref="EZ175" ca="1">_xll.BDP(C175,"BEST_TARGET_1WK_CHG")</f>
        <v>#NAME?</v>
      </c>
      <c r="FA175" s="15" t="e" cm="1">
        <f t="array" aca="1" ref="FA175" ca="1">_xll.BDP(C175,"BEST_TARGET_4WK_CHG")</f>
        <v>#NAME?</v>
      </c>
      <c r="FB175" s="15" t="e" cm="1">
        <f t="array" aca="1" ref="FB175" ca="1">_xll.BDP(C175,"BEST_TARGET_3MO_CHG")</f>
        <v>#NAME?</v>
      </c>
      <c r="FC175" s="15" t="e" cm="1">
        <f t="array" aca="1" ref="FC175" ca="1">_xll.BDP(C175,"BEST_TARGET_6MO_CHG")</f>
        <v>#NAME?</v>
      </c>
      <c r="FE175" s="15" t="e" cm="1">
        <f t="array" aca="1" ref="FE175" ca="1">_xll.BDP(C175,"ANNOUNCEMENT_DT")</f>
        <v>#NAME?</v>
      </c>
      <c r="FF175" s="15" t="e" cm="1">
        <f t="array" aca="1" ref="FF175" ca="1">_xll.BDP(C175,"EXPECTED_REPORT_DT")</f>
        <v>#NAME?</v>
      </c>
      <c r="FG175" s="15" t="e" cm="1">
        <f t="array" aca="1" ref="FG175" ca="1">_xll.BDP(C175,"EARNINGS_RELATED_IMPLIED_MOVE")</f>
        <v>#NAME?</v>
      </c>
      <c r="FI175" s="15" t="e" cm="1">
        <f t="array" aca="1" ref="FI175" ca="1">_xll.BDP(C175,"SALES_SURPRISE_LAST_QTR")</f>
        <v>#NAME?</v>
      </c>
      <c r="FJ175" s="15" t="e" cm="1">
        <f t="array" aca="1" ref="FJ175" ca="1">_xll.BDP(C175,"EPS_SURPRISE_LAST_QTR")</f>
        <v>#NAME?</v>
      </c>
      <c r="FL175" s="15" t="e">
        <f ca="1">(_xll.BDP(C175,"VOLUME_AVG_5D"))/1000</f>
        <v>#NAME?</v>
      </c>
      <c r="FM175" s="15" t="e">
        <f ca="1">(_xll.BDP(C175,"VOLUME_AVG_3M"))/1000</f>
        <v>#NAME?</v>
      </c>
      <c r="FN175" s="15" t="e">
        <f ca="1">(_xll.BDP(C175,"VOLUME_AVG_6M"))/1000</f>
        <v>#NAME?</v>
      </c>
      <c r="FP175" s="15" t="e" cm="1">
        <f t="array" aca="1" ref="FP175" ca="1">_xll.BDP(C175,"CIE_DES")</f>
        <v>#NAME?</v>
      </c>
      <c r="FQ175" s="15" t="s">
        <v>1000</v>
      </c>
      <c r="FS175" s="15" t="e" cm="1">
        <f t="array" aca="1" ref="FS175" ca="1">_xll.BDP(C175,"HIGH_52WEEK")</f>
        <v>#NAME?</v>
      </c>
      <c r="FT175" s="15" t="e" cm="1">
        <f t="array" aca="1" ref="FT175" ca="1">_xll.BDP(C175,"LOW_52WEEK")</f>
        <v>#NAME?</v>
      </c>
      <c r="FV175" s="15" t="e" cm="1">
        <f t="array" aca="1" ref="FV175" ca="1">_xll.BDP(C175,"CHG_PCT_WTD")</f>
        <v>#NAME?</v>
      </c>
      <c r="FW175" s="15" t="e" cm="1">
        <f t="array" aca="1" ref="FW175" ca="1">_xll.BDP(C175,"CHG_PCT_MTD")</f>
        <v>#NAME?</v>
      </c>
      <c r="FX175" s="15" t="e" cm="1">
        <f t="array" aca="1" ref="FX175" ca="1">_xll.BDP(C175,"CHG_PCT_YTD")</f>
        <v>#NAME?</v>
      </c>
      <c r="FY175" s="15" t="e" cm="1">
        <f t="array" aca="1" ref="FY175" ca="1">_xll.BDP(C175,"CHG_PCT_1YR")</f>
        <v>#NAME?</v>
      </c>
      <c r="GA175" s="15" t="e">
        <f ca="1">_xll.BDP($C175,"BEST_NET_DEBT","best_fperiod_override=19Y")</f>
        <v>#NAME?</v>
      </c>
      <c r="GB175" s="15" t="e">
        <f ca="1">_xll.BDP($C175,"BEST_NET_DEBT","best_fperiod_override=20Y")</f>
        <v>#NAME?</v>
      </c>
      <c r="GC175" s="15" t="e">
        <f ca="1">_xll.BDP($C175,"BEST_NET_DEBT","best_fperiod_override=21Y")</f>
        <v>#NAME?</v>
      </c>
      <c r="GD175" s="15" t="e">
        <f ca="1">_xll.BDP($C175,"BEST_NET_DEBT","best_fperiod_override=22Y")</f>
        <v>#NAME?</v>
      </c>
      <c r="GE175" s="15" t="e">
        <f ca="1">_xll.BDP($C175,"BEST_NET_DEBT","best_fperiod_override=23Y")</f>
        <v>#NAME?</v>
      </c>
      <c r="GG175" s="15" t="e">
        <f t="shared" ca="1" si="395"/>
        <v>#NAME?</v>
      </c>
      <c r="GH175" s="15" t="e">
        <f t="shared" ca="1" si="396"/>
        <v>#NAME?</v>
      </c>
      <c r="GI175" s="15" t="e">
        <f t="shared" ca="1" si="397"/>
        <v>#NAME?</v>
      </c>
      <c r="GJ175" s="15" t="e">
        <f t="shared" ca="1" si="398"/>
        <v>#NAME?</v>
      </c>
      <c r="GK175" s="15" t="e">
        <f t="shared" ca="1" si="399"/>
        <v>#NAME?</v>
      </c>
      <c r="GM175" s="15" t="e" cm="1">
        <f t="array" aca="1" ref="GM175" ca="1">_xll.BDP(C175,"NET_DEBT_TO_EBITDA")</f>
        <v>#NAME?</v>
      </c>
      <c r="GN175" s="15" t="e" cm="1">
        <f t="array" aca="1" ref="GN175" ca="1">_xll.BDP(C175,"EBIT_TO_INT_EXP")</f>
        <v>#NAME?</v>
      </c>
      <c r="GO175" s="15" t="e" cm="1">
        <f t="array" aca="1" ref="GO175" ca="1">_xll.BDP(C175,"TOT_DEBT_TO_TOT_EQY")</f>
        <v>#NAME?</v>
      </c>
      <c r="GP175" s="15" t="e" cm="1">
        <f t="array" aca="1" ref="GP175" ca="1">_xll.BDP(C175,"TOT_DEBT_TO_TOT_ASSET")</f>
        <v>#NAME?</v>
      </c>
      <c r="GQ175" s="15" t="e" cm="1">
        <f t="array" aca="1" ref="GQ175" ca="1">_xll.BDP(C175,"ALTMAN_Z_SCORE")</f>
        <v>#NAME?</v>
      </c>
      <c r="GR175" s="15" t="e" cm="1">
        <f t="array" aca="1" ref="GR175" ca="1">_xll.BDP(C175,"CASH_%_CURRENT_MARKET_CAP")</f>
        <v>#NAME?</v>
      </c>
      <c r="GS175" s="15" t="e" cm="1">
        <f t="array" aca="1" ref="GS175" ca="1">_xll.BDP(C175,"CASH_TO_TOT_ASSET")</f>
        <v>#NAME?</v>
      </c>
      <c r="GU175" s="15" t="e" cm="1">
        <f t="array" aca="1" ref="GU175" ca="1">_xll.BDP(C175,"BOARD_SIZE")</f>
        <v>#NAME?</v>
      </c>
      <c r="GV175" s="15" t="e" cm="1">
        <f t="array" aca="1" ref="GV175" ca="1">_xll.BDP(C175,"PCT_INDEPENDENT_DIRECTORS")</f>
        <v>#NAME?</v>
      </c>
      <c r="GW175" s="15" t="e" cm="1">
        <f t="array" aca="1" ref="GW175" ca="1">_xll.BDP(C175,"BOARD_MEETING_ATTENDANCE_PCT")</f>
        <v>#NAME?</v>
      </c>
      <c r="GX175" s="15" t="e" cm="1">
        <f t="array" aca="1" ref="GX175" ca="1">_xll.BDP(C175,"BOARD_MEETINGS_PER_YR")</f>
        <v>#NAME?</v>
      </c>
      <c r="GY175" s="15" t="e" cm="1">
        <f t="array" aca="1" ref="GY175" ca="1">_xll.BDP(C175,"NUMBER_OF_WOMEN_ON_BOARD")</f>
        <v>#NAME?</v>
      </c>
      <c r="GZ175" s="15" t="e" cm="1">
        <f t="array" aca="1" ref="GZ175" ca="1">_xll.BDP(C175,"BOARD_AVERAGE_TENURE")</f>
        <v>#NAME?</v>
      </c>
      <c r="HA175" s="15" t="e" cm="1">
        <f t="array" aca="1" ref="HA175" ca="1">_xll.BDP(C175,"BOARD_AVERAGE_AGE")</f>
        <v>#NAME?</v>
      </c>
      <c r="HC175" s="15" t="e" cm="1">
        <f t="array" aca="1" ref="HC175" ca="1">_xll.BDP(C175,"TOT_COMP_AW_TO_CEO_&amp;_EQUIV")</f>
        <v>#NAME?</v>
      </c>
      <c r="HD175" s="15" t="e" cm="1">
        <f t="array" aca="1" ref="HD175" ca="1">_xll.BDP(C175,"TOT_COMPENSATION_AW_TO_EXECS")</f>
        <v>#NAME?</v>
      </c>
      <c r="HE175" s="15" t="e" cm="1">
        <f t="array" aca="1" ref="HE175" ca="1">_xll.BDP(C175,"CF_STOCK_BASED_COMPENSATION")</f>
        <v>#NAME?</v>
      </c>
      <c r="HF175" s="15" t="e" cm="1">
        <f t="array" aca="1" ref="HF175" ca="1">_xll.BDP(C175,"AVERAGE_BOD_TOTAL_COMPENSATION")</f>
        <v>#NAME?</v>
      </c>
      <c r="HH175" s="15" t="e" cm="1">
        <f t="array" aca="1" ref="HH175" ca="1">_xll.BDP(C175,"ISS_QUALITYSCORE")</f>
        <v>#NAME?</v>
      </c>
      <c r="HK175" s="15" t="e" cm="1">
        <f t="array" aca="1" ref="HK175" ca="1">_xll.BDP(C175,"EQY_SH_OUT")</f>
        <v>#NAME?</v>
      </c>
      <c r="HL175" s="15" t="e">
        <f t="shared" ca="1" si="400"/>
        <v>#NAME?</v>
      </c>
      <c r="HN175" s="15">
        <v>8.5</v>
      </c>
      <c r="HO175" s="15">
        <v>2</v>
      </c>
      <c r="HP175" s="39" t="e">
        <f t="shared" ca="1" si="401"/>
        <v>#NAME?</v>
      </c>
      <c r="HQ175" s="15" t="e">
        <f t="shared" ca="1" si="402"/>
        <v>#NAME?</v>
      </c>
      <c r="HS175" s="15" t="e">
        <f t="shared" ca="1" si="426"/>
        <v>#NAME?</v>
      </c>
      <c r="HU175" s="15" t="e">
        <f t="shared" ca="1" si="403"/>
        <v>#NAME?</v>
      </c>
      <c r="HW175" s="15" t="e">
        <f t="shared" ca="1" si="427"/>
        <v>#NAME?</v>
      </c>
      <c r="HY175" s="39" t="e">
        <f t="shared" ca="1" si="404"/>
        <v>#NAME?</v>
      </c>
      <c r="IA175" s="15" t="e">
        <f t="shared" ca="1" si="428"/>
        <v>#NAME?</v>
      </c>
      <c r="IB175" s="15" t="e">
        <f t="shared" ca="1" si="405"/>
        <v>#NAME?</v>
      </c>
      <c r="IC175" s="15" t="e">
        <f t="shared" ca="1" si="406"/>
        <v>#NAME?</v>
      </c>
      <c r="ID175" s="15" t="e">
        <f t="shared" ca="1" si="407"/>
        <v>#NAME?</v>
      </c>
      <c r="IE175" s="39" t="e">
        <f t="shared" ca="1" si="408"/>
        <v>#NAME?</v>
      </c>
      <c r="IF175" s="39">
        <f t="shared" si="409"/>
        <v>-8.2076857761025686</v>
      </c>
      <c r="IG175" s="39" t="e">
        <f t="shared" ca="1" si="410"/>
        <v>#NAME?</v>
      </c>
      <c r="II175" s="15">
        <f t="shared" si="440"/>
        <v>156</v>
      </c>
    </row>
    <row r="176" spans="1:243">
      <c r="A176" s="15">
        <f t="shared" si="441"/>
        <v>156</v>
      </c>
      <c r="B176" s="15" t="s">
        <v>316</v>
      </c>
      <c r="C176" s="15" t="s">
        <v>639</v>
      </c>
      <c r="D176" s="15" t="s">
        <v>315</v>
      </c>
      <c r="E176" s="15" t="str">
        <f t="shared" si="374"/>
        <v>MSBR34</v>
      </c>
      <c r="F176" s="15">
        <f t="shared" si="375"/>
        <v>156</v>
      </c>
      <c r="G176" s="15" t="str">
        <f t="shared" si="376"/>
        <v>Morgan Stanley</v>
      </c>
      <c r="H176" s="24">
        <v>1.06872E-3</v>
      </c>
      <c r="I176" s="15" t="e" cm="1">
        <f t="array" aca="1" ref="I176" ca="1">_xll.BDP(C176,"GICS_SECTOR_NAME")</f>
        <v>#NAME?</v>
      </c>
      <c r="J176" s="15" t="e">
        <f t="shared" ca="1" si="377"/>
        <v>#NAME?</v>
      </c>
      <c r="K176" s="46" t="e" cm="1">
        <f t="array" aca="1" ref="K176" ca="1">_xll.BDP(C176,"BEST_PE_RATIO")</f>
        <v>#NAME?</v>
      </c>
      <c r="L176" s="46" t="e" cm="1">
        <f t="array" aca="1" ref="L176" ca="1">_xll.BDP(C176,"px_last")</f>
        <v>#NAME?</v>
      </c>
      <c r="M176" s="15" t="e" cm="1">
        <f t="array" aca="1" ref="M176" ca="1">_xll.BDP(C176,"COUNTRY_FULL_NAME")</f>
        <v>#NAME?</v>
      </c>
      <c r="N176" s="15" t="e" cm="1">
        <f t="array" aca="1" ref="N176" ca="1">_xll.BDP(C176,"px_last")</f>
        <v>#NAME?</v>
      </c>
      <c r="O176" s="15" t="e" cm="1">
        <f t="array" aca="1" ref="O176" ca="1">_xll.BDP(C176,"CRNCY")</f>
        <v>#NAME?</v>
      </c>
      <c r="Q176" s="15" t="e" cm="1">
        <f t="array" aca="1" ref="Q176" ca="1">_xll.BDP(C176,"GICS_SECTOR_NAME")</f>
        <v>#NAME?</v>
      </c>
      <c r="R176" s="15" t="e" cm="1">
        <f t="array" aca="1" ref="R176" ca="1">_xll.BDP(C176,"GICS_INDUSTRY_NAME")</f>
        <v>#NAME?</v>
      </c>
      <c r="S176" s="15" t="e" cm="1">
        <f t="array" aca="1" ref="S176" ca="1">_xll.BDP(C176,"GICS_INDUSTRY_GROUP_NAME")</f>
        <v>#NAME?</v>
      </c>
      <c r="T176" s="15" t="e" cm="1">
        <f t="array" aca="1" ref="T176" ca="1">_xll.BDP(C176,"GICS_SUB_INDUSTRY_NAME")</f>
        <v>#NAME?</v>
      </c>
      <c r="U176" s="15" t="s">
        <v>1521</v>
      </c>
      <c r="V176" s="15">
        <f>_xll.BDH(C176,"SALES_REV_TURN","FY 2009","FY 2009","Currency=USD","Period=FY","BEST_FPERIOD_OVERRIDE=FY","FILING_STATUS=MR","SCALING_FORMAT=MLN","FA_ADJUSTED=Adjusted","Sort=A","Dates=H","DateFormat=P","Fill=—","Direction=H","UseDPDF=Y")</f>
        <v>29967</v>
      </c>
      <c r="W176" s="15">
        <f>_xll.BDH(C176,"SALES_REV_TURN","FY 2019","FY 2019","Currency=USD","Period=FY","BEST_FPERIOD_OVERRIDE=FY","FILING_STATUS=MR","SCALING_FORMAT=MLN","FA_ADJUSTED=Adjusted","Sort=A","Dates=H","DateFormat=P","Fill=—","Direction=H","UseDPDF=Y")</f>
        <v>53942</v>
      </c>
      <c r="X176" s="15">
        <f>_xll.BDH(C176,"SALES_REV_TURN","FY 2020","FY 2020","Currency=USD","Period=FY","BEST_FPERIOD_OVERRIDE=FY","FILING_STATUS=MR","SCALING_FORMAT=MLN","FA_ADJUSTED=Adjusted","Sort=A","Dates=H","DateFormat=P","Fill=—","Direction=H","UseDPDF=Y")</f>
        <v>52606</v>
      </c>
      <c r="Y176" s="15">
        <f>_xll.BDH(C176,"SALES_REV_TURN","FY 2021","FY 2021","Currency=USD","Period=FY","BEST_FPERIOD_OVERRIDE=FY","FILING_STATUS=MR","SCALING_FORMAT=MLN","FA_ADJUSTED=Adjusted","Sort=A","Dates=H","DateFormat=P","Fill=—","Direction=H","UseDPDF=Y")</f>
        <v>61121</v>
      </c>
      <c r="Z176" s="15">
        <f>_xll.BDH(C176,"SALES_REV_TURN","FY 2022","FY 2022","Currency=USD","Period=FY","BEST_FPERIOD_OVERRIDE=FY","FILING_STATUS=MR","SCALING_FORMAT=MLN","FA_ADJUSTED=Adjusted","Sort=A","Dates=H","DateFormat=P","Fill=—","Direction=H","UseDPDF=Y")</f>
        <v>65936</v>
      </c>
      <c r="AA176" s="15" t="e">
        <f ca="1">+_xll.BDP($C176,AA$15,"BEST_FPERIOD_OVERRIDE="&amp;AA$16)</f>
        <v>#NAME?</v>
      </c>
      <c r="AB176" s="15" t="e">
        <f ca="1">+_xll.BDP($C176,AB$15,"BEST_FPERIOD_OVERRIDE="&amp;AB$16)</f>
        <v>#NAME?</v>
      </c>
      <c r="AC176" s="15" t="e">
        <f ca="1">+_xll.BDP($C176,AC$15,"BEST_FPERIOD_OVERRIDE="&amp;AC$16)</f>
        <v>#NAME?</v>
      </c>
      <c r="AD176" s="15" t="e">
        <f ca="1">+_xll.BDP($C176,AD$15,"BEST_FPERIOD_OVERRIDE="&amp;AD$16)</f>
        <v>#NAME?</v>
      </c>
      <c r="AF176" s="25">
        <f t="shared" si="411"/>
        <v>-2.4767342701420003E-2</v>
      </c>
      <c r="AG176" s="25">
        <f t="shared" si="412"/>
        <v>0.16186366574155042</v>
      </c>
      <c r="AH176" s="25">
        <f t="shared" si="413"/>
        <v>7.8778161352072162E-2</v>
      </c>
      <c r="AI176" s="25" t="e">
        <f t="shared" ca="1" si="414"/>
        <v>#NAME?</v>
      </c>
      <c r="AJ176" s="25" t="e">
        <f t="shared" ca="1" si="415"/>
        <v>#NAME?</v>
      </c>
      <c r="AK176" s="25" t="e">
        <f t="shared" ca="1" si="416"/>
        <v>#NAME?</v>
      </c>
      <c r="AL176" s="25" t="e">
        <f t="shared" ca="1" si="429"/>
        <v>#NAME?</v>
      </c>
      <c r="AM176" s="25" t="e">
        <f t="shared" ca="1" si="417"/>
        <v>#NAME?</v>
      </c>
      <c r="AN176" s="25">
        <f t="shared" si="418"/>
        <v>6.0543234159102344E-2</v>
      </c>
      <c r="AP176" s="15">
        <f>_xll.BDH(C176,"EBITDA","FY 2009","FY 2009","Currency=USD","Period=FY","BEST_FPERIOD_OVERRIDE=FY","FILING_STATUS=MR","SCALING_FORMAT=MLN","FA_ADJUSTED=Adjusted","Sort=A","Dates=H","DateFormat=P","Fill=—","Direction=H","UseDPDF=Y")</f>
        <v>14941</v>
      </c>
      <c r="AQ176" s="15">
        <f>_xll.BDH(C176,"EBITDA","FY 2019","FY 2019","Currency=USD","Period=FY","BEST_FPERIOD_OVERRIDE=FY","FILING_STATUS=MR","SCALING_FORMAT=MLN","FA_ADJUSTED=Adjusted","Sort=A","Dates=H","DateFormat=P","Fill=—","Direction=H","UseDPDF=Y")</f>
        <v>27450.7215</v>
      </c>
      <c r="AR176" s="15">
        <f>_xll.BDH(C176,"EBITDA","FY 2020","FY 2020","Currency=USD","Period=FY","BEST_FPERIOD_OVERRIDE=FY","FILING_STATUS=MR","SCALING_FORMAT=MLN","FA_ADJUSTED=Adjusted","Sort=A","Dates=H","DateFormat=P","Fill=—","Direction=H","UseDPDF=Y")</f>
        <v>23360</v>
      </c>
      <c r="AS176" s="15">
        <f>_xll.BDH(C176,"EBITDA","FY 2021","FY 2021","Currency=USD","Period=FY","BEST_FPERIOD_OVERRIDE=FY","FILING_STATUS=MR","SCALING_FORMAT=MLN","FA_ADJUSTED=Adjusted","Sort=A","Dates=H","DateFormat=P","Fill=—","Direction=H","UseDPDF=Y")</f>
        <v>26709</v>
      </c>
      <c r="AT176" s="15">
        <f>_xll.BDH(C176,"EBITDA","FY 2022","FY 2022","Currency=USD","Period=FY","BEST_FPERIOD_OVERRIDE=FY","FILING_STATUS=MR","SCALING_FORMAT=MLN","FA_ADJUSTED=Adjusted","Sort=A","Dates=H","DateFormat=P","Fill=—","Direction=H","UseDPDF=Y")</f>
        <v>32235</v>
      </c>
      <c r="AU176" s="15" t="e">
        <f ca="1">+_xll.BDP($C176,AU$15,"BEST_FPERIOD_OVERRIDE="&amp;AU$16)</f>
        <v>#NAME?</v>
      </c>
      <c r="AV176" s="15" t="e">
        <f ca="1">+_xll.BDP($C176,AV$15,"BEST_FPERIOD_OVERRIDE="&amp;AV$16)</f>
        <v>#NAME?</v>
      </c>
      <c r="AW176" s="15" t="e">
        <f ca="1">+_xll.BDP($C176,AW$15,"BEST_FPERIOD_OVERRIDE="&amp;AW$16)</f>
        <v>#NAME?</v>
      </c>
      <c r="AX176" s="15" t="e">
        <f ca="1">+_xll.BDP($C176,AX$15,"BEST_FPERIOD_OVERRIDE="&amp;AX$16)</f>
        <v>#NAME?</v>
      </c>
      <c r="AZ176" s="25">
        <f t="shared" si="378"/>
        <v>-0.14902054578055446</v>
      </c>
      <c r="BA176" s="25">
        <f t="shared" si="379"/>
        <v>0.14336472602739736</v>
      </c>
      <c r="BB176" s="25">
        <f t="shared" si="380"/>
        <v>0.2068965517241379</v>
      </c>
      <c r="BC176" s="25" t="e">
        <f t="shared" ca="1" si="381"/>
        <v>#NAME?</v>
      </c>
      <c r="BD176" s="25" t="e">
        <f t="shared" ca="1" si="382"/>
        <v>#NAME?</v>
      </c>
      <c r="BE176" s="25" t="e">
        <f t="shared" ca="1" si="383"/>
        <v>#NAME?</v>
      </c>
      <c r="BF176" s="25" t="e">
        <f t="shared" ca="1" si="430"/>
        <v>#NAME?</v>
      </c>
      <c r="BG176" s="25" t="e">
        <f t="shared" ca="1" si="384"/>
        <v>#NAME?</v>
      </c>
      <c r="BH176" s="25">
        <f t="shared" si="385"/>
        <v>6.2716466231448775E-2</v>
      </c>
      <c r="BJ176" s="25">
        <f t="shared" si="419"/>
        <v>0.50889328352675089</v>
      </c>
      <c r="BK176" s="25">
        <f t="shared" si="420"/>
        <v>0.44405581112420639</v>
      </c>
      <c r="BL176" s="25">
        <f t="shared" si="421"/>
        <v>0.4369856514127714</v>
      </c>
      <c r="BM176" s="25">
        <f t="shared" si="422"/>
        <v>0.48888315942732347</v>
      </c>
      <c r="BN176" s="25" t="e">
        <f t="shared" ca="1" si="423"/>
        <v>#NAME?</v>
      </c>
      <c r="BO176" s="25" t="e">
        <f t="shared" ca="1" si="424"/>
        <v>#NAME?</v>
      </c>
      <c r="BP176" s="25" t="e">
        <f t="shared" ca="1" si="424"/>
        <v>#NAME?</v>
      </c>
      <c r="BQ176" s="25" t="e">
        <f t="shared" ca="1" si="425"/>
        <v>#NAME?</v>
      </c>
      <c r="BR176" s="15">
        <f>_xll.BDH(C176,"EARN_FOR_COMMON","FY 2009","FY 2009","Currency=USD","Period=FY","BEST_FPERIOD_OVERRIDE=FY","FILING_STATUS=MR","SCALING_FORMAT=MLN","FA_ADJUSTED=Adjusted","Sort=A","Dates=H","DateFormat=P","Fill=—","Direction=H","UseDPDF=Y")</f>
        <v>2618</v>
      </c>
      <c r="BS176" s="15">
        <f>_xll.BDH(C176,"EARN_FOR_COMMON","FY 2019","FY 2019","Currency=USD","Period=FY","BEST_FPERIOD_OVERRIDE=FY","FILING_STATUS=MR","SCALING_FORMAT=MLN","FA_ADJUSTED=Adjusted","Sort=A","Dates=H","DateFormat=P","Fill=—","Direction=H","UseDPDF=Y")</f>
        <v>8510.59</v>
      </c>
      <c r="BT176" s="15">
        <f>_xll.BDH(C176,"EARN_FOR_COMMON","FY 2020","FY 2020","Currency=USD","Period=FY","BEST_FPERIOD_OVERRIDE=FY","FILING_STATUS=MR","SCALING_FORMAT=MLN","FA_ADJUSTED=Adjusted","Sort=A","Dates=H","DateFormat=P","Fill=—","Direction=H","UseDPDF=Y")</f>
        <v>10954.44</v>
      </c>
      <c r="BU176" s="15">
        <f>_xll.BDH(C176,"EARN_FOR_COMMON","FY 2021","FY 2021","Currency=USD","Period=FY","BEST_FPERIOD_OVERRIDE=FY","FILING_STATUS=MR","SCALING_FORMAT=MLN","FA_ADJUSTED=Adjusted","Sort=A","Dates=H","DateFormat=P","Fill=—","Direction=H","UseDPDF=Y")</f>
        <v>15042.03</v>
      </c>
      <c r="BV176" s="15">
        <f>_xll.BDH(C176,"EARN_FOR_COMMON","FY 2022","FY 2022","Currency=USD","Period=FY","BEST_FPERIOD_OVERRIDE=FY","FILING_STATUS=MR","SCALING_FORMAT=MLN","FA_ADJUSTED=Adjusted","Sort=A","Dates=H","DateFormat=P","Fill=—","Direction=H","UseDPDF=Y")</f>
        <v>11355.04</v>
      </c>
      <c r="BW176" s="15" t="e">
        <f ca="1">+_xll.BDP($C176,BW$15,"BEST_FPERIOD_OVERRIDE="&amp;BW$16)</f>
        <v>#NAME?</v>
      </c>
      <c r="BX176" s="15" t="e">
        <f ca="1">+_xll.BDP($C176,BX$15,"BEST_FPERIOD_OVERRIDE="&amp;BX$16)</f>
        <v>#NAME?</v>
      </c>
      <c r="BY176" s="15" t="e">
        <f ca="1">+_xll.BDP($C176,BY$15,"BEST_FPERIOD_OVERRIDE="&amp;BY$16)</f>
        <v>#NAME?</v>
      </c>
      <c r="BZ176" s="15" t="e">
        <f ca="1">+_xll.BDP($C176,BZ$15,"BEST_FPERIOD_OVERRIDE="&amp;BZ$16)</f>
        <v>#NAME?</v>
      </c>
      <c r="CB176" s="25">
        <f t="shared" si="386"/>
        <v>0.28715400459897622</v>
      </c>
      <c r="CC176" s="25">
        <f t="shared" si="387"/>
        <v>0.37314458794790051</v>
      </c>
      <c r="CD176" s="25">
        <f t="shared" si="388"/>
        <v>-0.24511252802979377</v>
      </c>
      <c r="CE176" s="25" t="e">
        <f t="shared" ca="1" si="389"/>
        <v>#NAME?</v>
      </c>
      <c r="CF176" s="25" t="e">
        <f t="shared" ca="1" si="390"/>
        <v>#NAME?</v>
      </c>
      <c r="CG176" s="25" t="e">
        <f t="shared" ca="1" si="391"/>
        <v>#NAME?</v>
      </c>
      <c r="CH176" s="25" t="e">
        <f t="shared" ca="1" si="431"/>
        <v>#NAME?</v>
      </c>
      <c r="CI176" s="25" t="e">
        <f t="shared" ca="1" si="392"/>
        <v>#NAME?</v>
      </c>
      <c r="CJ176" s="25">
        <f t="shared" si="393"/>
        <v>0.12512040915541411</v>
      </c>
      <c r="CM176" s="25">
        <f t="shared" si="432"/>
        <v>0.15777297838419044</v>
      </c>
      <c r="CN176" s="25">
        <f t="shared" si="433"/>
        <v>0.20823556248336691</v>
      </c>
      <c r="CO176" s="25">
        <f t="shared" si="434"/>
        <v>0.24610248523420758</v>
      </c>
      <c r="CP176" s="25">
        <f t="shared" si="435"/>
        <v>0.17221305508371756</v>
      </c>
      <c r="CQ176" s="25" t="e">
        <f t="shared" ca="1" si="436"/>
        <v>#NAME?</v>
      </c>
      <c r="CR176" s="25" t="e">
        <f t="shared" ca="1" si="437"/>
        <v>#NAME?</v>
      </c>
      <c r="CS176" s="25" t="e">
        <f t="shared" ca="1" si="438"/>
        <v>#NAME?</v>
      </c>
      <c r="CT176" s="15" t="e">
        <f t="shared" ca="1" si="439"/>
        <v>#NAME?</v>
      </c>
      <c r="CU176" s="25">
        <f>_xll.BDH($C176,"RETURN_ON_INV_CAPITAL","FY 2019","FY 2019","Currency=USD","Period=FY","BEST_FPERIOD_OVERRIDE=FY","FILING_STATUS=MR","FA_ADJUSTED=GAAP","Sort=A","Dates=H","DateFormat=P","Fill=—","Direction=H","UseDPDF=Y")/100</f>
        <v>2.0935000000000002E-2</v>
      </c>
      <c r="CV176" s="25">
        <f>_xll.BDH($C176,"RETURN_ON_INV_CAPITAL","FY 2020","FY 2020","Currency=USD","Period=FY","BEST_FPERIOD_OVERRIDE=FY","FILING_STATUS=MR","FA_ADJUSTED=GAAP","Sort=A","Dates=H","DateFormat=P","Fill=—","Direction=H","UseDPDF=Y")/100</f>
        <v>2.4669E-2</v>
      </c>
      <c r="CW176" s="25">
        <f>_xll.BDH($C176,"RETURN_ON_INV_CAPITAL","FY 2021","FY 2021","Currency=USD","Period=FY","BEST_FPERIOD_OVERRIDE=FY","FILING_STATUS=MR","FA_ADJUSTED=GAAP","Sort=A","Dates=H","DateFormat=P","Fill=—","Direction=H","UseDPDF=Y")/100</f>
        <v>2.8641E-2</v>
      </c>
      <c r="CX176" s="25">
        <f>_xll.BDH(C176,"RETURN_COM_EQY","FY 2022","FY 2022","Currency=USD","Period=FY","BEST_FPERIOD_OVERRIDE=FY","FILING_STATUS=MR","FA_ADJUSTED=GAAP","Sort=A","Dates=H","DateFormat=P","Fill=—","Direction=H","UseDPDF=Y")/100</f>
        <v>0.111486</v>
      </c>
      <c r="CZ176" s="15">
        <f>_xll.BDH($C176,"RETURN_COM_EQY","FY 2019","FY 2019","Currency=USD","Period=FY","BEST_FPERIOD_OVERRIDE=FY","FILING_STATUS=MR","FA_ADJUSTED=GAAP","Sort=A","Dates=H","DateFormat=P","Fill=—","Direction=H","UseDPDF=Y")/100</f>
        <v>0.117606</v>
      </c>
      <c r="DA176" s="15">
        <f>_xll.BDH($C176,"RETURN_COM_EQY","FY 2020","FY 2020","Currency=USD","Period=FY","BEST_FPERIOD_OVERRIDE=FY","FILING_STATUS=MR","FA_ADJUSTED=GAAP","Sort=A","Dates=H","DateFormat=P","Fill=—","Direction=H","UseDPDF=Y")/100</f>
        <v>0.12684200000000001</v>
      </c>
      <c r="DB176" s="15">
        <f>_xll.BDH($C176,"RETURN_COM_EQY","FY 2021","FY 2021","Currency=USD","Period=FY","BEST_FPERIOD_OVERRIDE=FY","FILING_STATUS=MR","FA_ADJUSTED=GAAP","Sort=A","Dates=H","DateFormat=P","Fill=—","Direction=H","UseDPDF=Y")/100</f>
        <v>0.15314700000000001</v>
      </c>
      <c r="DC176" s="25">
        <f>_xll.BDH(C176,"RETURN_COM_EQY","FY 2022","FY 2022","Currency=USD","Period=FY","BEST_FPERIOD_OVERRIDE=FY","FILING_STATUS=MR","FA_ADJUSTED=GAAP","Sort=A","Dates=H","DateFormat=P","Fill=—","Direction=H","UseDPDF=Y")</f>
        <v>11.1486</v>
      </c>
      <c r="DD176" s="15" t="e">
        <f ca="1">(_xll.BDP(C176,"BEST_ROE","best_fperiod_override=23Y"))/100</f>
        <v>#NAME?</v>
      </c>
      <c r="DF176" s="25" t="e">
        <f ca="1">(_xll.BDP($C176,"BEST_DIV_YLD","best_fperiod_override=19Y"))/100</f>
        <v>#NAME?</v>
      </c>
      <c r="DG176" s="25" t="e">
        <f ca="1">(_xll.BDP($C176,"BEST_DIV_YLD","best_fperiod_override=20Y"))/100</f>
        <v>#NAME?</v>
      </c>
      <c r="DH176" s="25" t="e">
        <f ca="1">(_xll.BDP($C176,"BEST_DIV_YLD","best_fperiod_override=21Y"))/100</f>
        <v>#NAME?</v>
      </c>
      <c r="DI176" s="25" t="e">
        <f ca="1">(_xll.BDP($C176,"BEST_DIV_YLD","best_fperiod_override=22Y"))/100</f>
        <v>#NAME?</v>
      </c>
      <c r="DJ176" s="25" t="e">
        <f ca="1">(_xll.BDP($C176,"BEST_DIV_YLD","best_fperiod_override=23Y"))/100</f>
        <v>#NAME?</v>
      </c>
      <c r="DL176" s="48" t="e" cm="1">
        <f t="array" aca="1" ref="DL176" ca="1">_xll.BDP($C176,$DL$12)/1000</f>
        <v>#NAME?</v>
      </c>
      <c r="DM176" s="48" t="e" cm="1">
        <f t="array" aca="1" ref="DM176" ca="1">_xll.BDP($C176,$DL$13)*1000</f>
        <v>#NAME?</v>
      </c>
      <c r="DN176" s="48" t="e">
        <f t="shared" ca="1" si="394"/>
        <v>#NAME?</v>
      </c>
      <c r="DO176" s="48" t="e" cm="1">
        <f t="array" aca="1" ref="DO176" ca="1">_xll.BDP($C176,$DL$15)*1000</f>
        <v>#NAME?</v>
      </c>
      <c r="DQ176" s="15" t="e" cm="1">
        <f t="array" aca="1" ref="DQ176" ca="1">_xll.BDP(C176,"WACC")</f>
        <v>#NAME?</v>
      </c>
      <c r="DR176" s="15" t="e" cm="1">
        <f t="array" aca="1" ref="DR176" ca="1">_xll.BDP(C176,"WACC_COST_EQUITY")</f>
        <v>#NAME?</v>
      </c>
      <c r="DS176" s="15" t="e" cm="1">
        <f t="array" aca="1" ref="DS176" ca="1">_xll.BDP(C176,"WACC_COST_EQUITY")</f>
        <v>#NAME?</v>
      </c>
      <c r="DU176" s="15" t="e" cm="1">
        <f t="array" aca="1" ref="DU176" ca="1">_xll.BDP(C176,"BEST_PE_RATIO")</f>
        <v>#NAME?</v>
      </c>
      <c r="DV176" s="15" t="e" cm="1">
        <f t="array" aca="1" ref="DV176" ca="1">_xll.BDP(C176,"FIVE_YR_AVG_PRICE_EARNINGS")</f>
        <v>#NAME?</v>
      </c>
      <c r="DW176" s="15" t="e" cm="1">
        <f t="array" aca="1" ref="DW176" ca="1">_xll.BDP(C176,"10_YEAR_MOVING_AVERAGE_PE")</f>
        <v>#NAME?</v>
      </c>
      <c r="DY176" s="15" t="e" cm="1">
        <f t="array" aca="1" ref="DY176" ca="1">_xll.BDP(C176,"BEST_CUR_EV_TO_EBITDA")</f>
        <v>#NAME?</v>
      </c>
      <c r="DZ176" s="15" t="e" cm="1">
        <f t="array" aca="1" ref="DZ176" ca="1">_xll.BDP(C176,"FIVE_YEAR_AVG_EV_TO_T12_EBITDA")</f>
        <v>#NAME?</v>
      </c>
      <c r="EB176" s="15" t="e" cm="1">
        <f t="array" aca="1" ref="EB176" ca="1">_xll.BDP(C176,"BEST_PX_BPS_RATIO")</f>
        <v>#NAME?</v>
      </c>
      <c r="EC176" s="15" t="e" cm="1">
        <f t="array" aca="1" ref="EC176" ca="1">_xll.BDP(C176,"FIVE_YEAR_AVG_PRICE_BOOK")</f>
        <v>#NAME?</v>
      </c>
      <c r="ED176" s="15" t="e" cm="1">
        <f t="array" aca="1" ref="ED176" ca="1">_xll.BDP(C176,"EV_TO_T12M_SALES")</f>
        <v>#NAME?</v>
      </c>
      <c r="EE176" s="15" t="e" cm="1">
        <f t="array" aca="1" ref="EE176" ca="1">_xll.BDP(C176,"AVERAGE_EV_TO_T12M_SALES")</f>
        <v>#NAME?</v>
      </c>
      <c r="EF176" s="15" t="e">
        <f ca="1">_xll.BDP(C176,"BEST_CURRENT_EV_BEST_SALES","best_fperiod_override=23Y")</f>
        <v>#NAME?</v>
      </c>
      <c r="EH176" s="15" t="e" cm="1">
        <f t="array" aca="1" ref="EH176" ca="1">_xll.BDP(C176,"CF_FREE_CASH_FLOW")</f>
        <v>#NAME?</v>
      </c>
      <c r="EI176" s="15" t="e" cm="1">
        <f t="array" aca="1" ref="EI176" ca="1">_xll.BDP(C176,"FREE_CASH_FLOW_YIELD")/100</f>
        <v>#NAME?</v>
      </c>
      <c r="EJ176" s="15" t="e" cm="1">
        <f t="array" aca="1" ref="EJ176" ca="1">_xll.BDP(C176,"TRAIL_12M_FREE_CASH_FLOW_PER_SH")</f>
        <v>#NAME?</v>
      </c>
      <c r="EL176" s="15" t="e" cm="1">
        <f t="array" aca="1" ref="EL176" ca="1">_xll.BDP(C176,"CF_CASH_FROM_OPER")</f>
        <v>#NAME?</v>
      </c>
      <c r="EM176" s="15" t="e" cm="1">
        <f t="array" aca="1" ref="EM176" ca="1">_xll.BDP(C176,"CF_CASH_FROM_INV_ACT")</f>
        <v>#NAME?</v>
      </c>
      <c r="EN176" s="15" t="e" cm="1">
        <f t="array" aca="1" ref="EN176" ca="1">_xll.BDP(C176,"CF_CASH_FROM_FNC_ACT")</f>
        <v>#NAME?</v>
      </c>
      <c r="EP176" s="15" t="e" cm="1">
        <f t="array" aca="1" ref="EP176" ca="1">_xll.BDP(C176,"TOT_ANALYST_REC")</f>
        <v>#NAME?</v>
      </c>
      <c r="EQ176" s="15" t="e" cm="1">
        <f t="array" aca="1" ref="EQ176" ca="1">_xll.BDP(C176,"TOT_BUY_REC")</f>
        <v>#NAME?</v>
      </c>
      <c r="ER176" s="15" t="e" cm="1">
        <f t="array" aca="1" ref="ER176" ca="1">_xll.BDP(C176,"TOT_HOLD_REC")</f>
        <v>#NAME?</v>
      </c>
      <c r="ES176" s="15" t="e" cm="1">
        <f t="array" aca="1" ref="ES176" ca="1">_xll.BDP(C176,"TOT_SELL_REC")</f>
        <v>#NAME?</v>
      </c>
      <c r="ET176" s="15" t="e" cm="1">
        <f t="array" aca="1" ref="ET176" ca="1">_xll.BDP(C176,"EQY_REC_CONS")</f>
        <v>#NAME?</v>
      </c>
      <c r="EV176" s="15" t="e" cm="1">
        <f t="array" aca="1" ref="EV176" ca="1">_xll.BDP(C176,"BEST_TARGET_HI")</f>
        <v>#NAME?</v>
      </c>
      <c r="EW176" s="15" t="e" cm="1">
        <f t="array" aca="1" ref="EW176" ca="1">_xll.BDP(C176,"BEST_TARGET_LO")</f>
        <v>#NAME?</v>
      </c>
      <c r="EX176" s="15" t="e" cm="1">
        <f t="array" aca="1" ref="EX176" ca="1">_xll.BDP(C176,"BEST_TARGET_MEDIAN")</f>
        <v>#NAME?</v>
      </c>
      <c r="EZ176" s="15" t="e" cm="1">
        <f t="array" aca="1" ref="EZ176" ca="1">_xll.BDP(C176,"BEST_TARGET_1WK_CHG")</f>
        <v>#NAME?</v>
      </c>
      <c r="FA176" s="15" t="e" cm="1">
        <f t="array" aca="1" ref="FA176" ca="1">_xll.BDP(C176,"BEST_TARGET_4WK_CHG")</f>
        <v>#NAME?</v>
      </c>
      <c r="FB176" s="15" t="e" cm="1">
        <f t="array" aca="1" ref="FB176" ca="1">_xll.BDP(C176,"BEST_TARGET_3MO_CHG")</f>
        <v>#NAME?</v>
      </c>
      <c r="FC176" s="15" t="e" cm="1">
        <f t="array" aca="1" ref="FC176" ca="1">_xll.BDP(C176,"BEST_TARGET_6MO_CHG")</f>
        <v>#NAME?</v>
      </c>
      <c r="FE176" s="15" t="e" cm="1">
        <f t="array" aca="1" ref="FE176" ca="1">_xll.BDP(C176,"ANNOUNCEMENT_DT")</f>
        <v>#NAME?</v>
      </c>
      <c r="FF176" s="15" t="e" cm="1">
        <f t="array" aca="1" ref="FF176" ca="1">_xll.BDP(C176,"EXPECTED_REPORT_DT")</f>
        <v>#NAME?</v>
      </c>
      <c r="FG176" s="15" t="e" cm="1">
        <f t="array" aca="1" ref="FG176" ca="1">_xll.BDP(C176,"EARNINGS_RELATED_IMPLIED_MOVE")</f>
        <v>#NAME?</v>
      </c>
      <c r="FI176" s="15" t="e" cm="1">
        <f t="array" aca="1" ref="FI176" ca="1">_xll.BDP(C176,"SALES_SURPRISE_LAST_QTR")</f>
        <v>#NAME?</v>
      </c>
      <c r="FJ176" s="15" t="e" cm="1">
        <f t="array" aca="1" ref="FJ176" ca="1">_xll.BDP(C176,"EPS_SURPRISE_LAST_QTR")</f>
        <v>#NAME?</v>
      </c>
      <c r="FL176" s="15" t="e">
        <f ca="1">(_xll.BDP(C176,"VOLUME_AVG_5D"))/1000</f>
        <v>#NAME?</v>
      </c>
      <c r="FM176" s="15" t="e">
        <f ca="1">(_xll.BDP(C176,"VOLUME_AVG_3M"))/1000</f>
        <v>#NAME?</v>
      </c>
      <c r="FN176" s="15" t="e">
        <f ca="1">(_xll.BDP(C176,"VOLUME_AVG_6M"))/1000</f>
        <v>#NAME?</v>
      </c>
      <c r="FP176" s="15" t="e" cm="1">
        <f t="array" aca="1" ref="FP176" ca="1">_xll.BDP(C176,"CIE_DES")</f>
        <v>#NAME?</v>
      </c>
      <c r="FQ176" s="15" t="s">
        <v>1001</v>
      </c>
      <c r="FS176" s="15" t="e" cm="1">
        <f t="array" aca="1" ref="FS176" ca="1">_xll.BDP(C176,"HIGH_52WEEK")</f>
        <v>#NAME?</v>
      </c>
      <c r="FT176" s="15" t="e" cm="1">
        <f t="array" aca="1" ref="FT176" ca="1">_xll.BDP(C176,"LOW_52WEEK")</f>
        <v>#NAME?</v>
      </c>
      <c r="FV176" s="15" t="e" cm="1">
        <f t="array" aca="1" ref="FV176" ca="1">_xll.BDP(C176,"CHG_PCT_WTD")</f>
        <v>#NAME?</v>
      </c>
      <c r="FW176" s="15" t="e" cm="1">
        <f t="array" aca="1" ref="FW176" ca="1">_xll.BDP(C176,"CHG_PCT_MTD")</f>
        <v>#NAME?</v>
      </c>
      <c r="FX176" s="15" t="e" cm="1">
        <f t="array" aca="1" ref="FX176" ca="1">_xll.BDP(C176,"CHG_PCT_YTD")</f>
        <v>#NAME?</v>
      </c>
      <c r="FY176" s="15" t="e" cm="1">
        <f t="array" aca="1" ref="FY176" ca="1">_xll.BDP(C176,"CHG_PCT_1YR")</f>
        <v>#NAME?</v>
      </c>
      <c r="GA176" s="15" t="e">
        <f ca="1">_xll.BDP($C176,"BEST_NET_DEBT","best_fperiod_override=19Y")</f>
        <v>#NAME?</v>
      </c>
      <c r="GB176" s="15" t="e">
        <f ca="1">_xll.BDP($C176,"BEST_NET_DEBT","best_fperiod_override=20Y")</f>
        <v>#NAME?</v>
      </c>
      <c r="GC176" s="15" t="e">
        <f ca="1">_xll.BDP($C176,"BEST_NET_DEBT","best_fperiod_override=21Y")</f>
        <v>#NAME?</v>
      </c>
      <c r="GD176" s="15" t="e">
        <f ca="1">_xll.BDP($C176,"BEST_NET_DEBT","best_fperiod_override=22Y")</f>
        <v>#NAME?</v>
      </c>
      <c r="GE176" s="15" t="e">
        <f ca="1">_xll.BDP($C176,"BEST_NET_DEBT","best_fperiod_override=23Y")</f>
        <v>#NAME?</v>
      </c>
      <c r="GG176" s="15" t="e">
        <f t="shared" ca="1" si="395"/>
        <v>#NAME?</v>
      </c>
      <c r="GH176" s="15" t="e">
        <f t="shared" ca="1" si="396"/>
        <v>#NAME?</v>
      </c>
      <c r="GI176" s="15" t="e">
        <f t="shared" ca="1" si="397"/>
        <v>#NAME?</v>
      </c>
      <c r="GJ176" s="15" t="e">
        <f t="shared" ca="1" si="398"/>
        <v>#NAME?</v>
      </c>
      <c r="GK176" s="15" t="e">
        <f t="shared" ca="1" si="399"/>
        <v>#NAME?</v>
      </c>
      <c r="GM176" s="15" t="e" cm="1">
        <f t="array" aca="1" ref="GM176" ca="1">_xll.BDP(C176,"NET_DEBT_TO_EBITDA")</f>
        <v>#NAME?</v>
      </c>
      <c r="GN176" s="15" t="e" cm="1">
        <f t="array" aca="1" ref="GN176" ca="1">_xll.BDP(C176,"EBIT_TO_INT_EXP")</f>
        <v>#NAME?</v>
      </c>
      <c r="GO176" s="15" t="e" cm="1">
        <f t="array" aca="1" ref="GO176" ca="1">_xll.BDP(C176,"TOT_DEBT_TO_TOT_EQY")</f>
        <v>#NAME?</v>
      </c>
      <c r="GP176" s="15" t="e" cm="1">
        <f t="array" aca="1" ref="GP176" ca="1">_xll.BDP(C176,"TOT_DEBT_TO_TOT_ASSET")</f>
        <v>#NAME?</v>
      </c>
      <c r="GQ176" s="15" t="e" cm="1">
        <f t="array" aca="1" ref="GQ176" ca="1">_xll.BDP(C176,"ALTMAN_Z_SCORE")</f>
        <v>#NAME?</v>
      </c>
      <c r="GR176" s="15" t="e" cm="1">
        <f t="array" aca="1" ref="GR176" ca="1">_xll.BDP(C176,"CASH_%_CURRENT_MARKET_CAP")</f>
        <v>#NAME?</v>
      </c>
      <c r="GS176" s="15" t="e" cm="1">
        <f t="array" aca="1" ref="GS176" ca="1">_xll.BDP(C176,"CASH_TO_TOT_ASSET")</f>
        <v>#NAME?</v>
      </c>
      <c r="GU176" s="15" t="e" cm="1">
        <f t="array" aca="1" ref="GU176" ca="1">_xll.BDP(C176,"BOARD_SIZE")</f>
        <v>#NAME?</v>
      </c>
      <c r="GV176" s="15" t="e" cm="1">
        <f t="array" aca="1" ref="GV176" ca="1">_xll.BDP(C176,"PCT_INDEPENDENT_DIRECTORS")</f>
        <v>#NAME?</v>
      </c>
      <c r="GW176" s="15" t="e" cm="1">
        <f t="array" aca="1" ref="GW176" ca="1">_xll.BDP(C176,"BOARD_MEETING_ATTENDANCE_PCT")</f>
        <v>#NAME?</v>
      </c>
      <c r="GX176" s="15" t="e" cm="1">
        <f t="array" aca="1" ref="GX176" ca="1">_xll.BDP(C176,"BOARD_MEETINGS_PER_YR")</f>
        <v>#NAME?</v>
      </c>
      <c r="GY176" s="15" t="e" cm="1">
        <f t="array" aca="1" ref="GY176" ca="1">_xll.BDP(C176,"NUMBER_OF_WOMEN_ON_BOARD")</f>
        <v>#NAME?</v>
      </c>
      <c r="GZ176" s="15" t="e" cm="1">
        <f t="array" aca="1" ref="GZ176" ca="1">_xll.BDP(C176,"BOARD_AVERAGE_TENURE")</f>
        <v>#NAME?</v>
      </c>
      <c r="HA176" s="15" t="e" cm="1">
        <f t="array" aca="1" ref="HA176" ca="1">_xll.BDP(C176,"BOARD_AVERAGE_AGE")</f>
        <v>#NAME?</v>
      </c>
      <c r="HC176" s="15" t="e" cm="1">
        <f t="array" aca="1" ref="HC176" ca="1">_xll.BDP(C176,"TOT_COMP_AW_TO_CEO_&amp;_EQUIV")</f>
        <v>#NAME?</v>
      </c>
      <c r="HD176" s="15" t="e" cm="1">
        <f t="array" aca="1" ref="HD176" ca="1">_xll.BDP(C176,"TOT_COMPENSATION_AW_TO_EXECS")</f>
        <v>#NAME?</v>
      </c>
      <c r="HE176" s="15" t="e" cm="1">
        <f t="array" aca="1" ref="HE176" ca="1">_xll.BDP(C176,"CF_STOCK_BASED_COMPENSATION")</f>
        <v>#NAME?</v>
      </c>
      <c r="HF176" s="15" t="e" cm="1">
        <f t="array" aca="1" ref="HF176" ca="1">_xll.BDP(C176,"AVERAGE_BOD_TOTAL_COMPENSATION")</f>
        <v>#NAME?</v>
      </c>
      <c r="HH176" s="15" t="e" cm="1">
        <f t="array" aca="1" ref="HH176" ca="1">_xll.BDP(C176,"ISS_QUALITYSCORE")</f>
        <v>#NAME?</v>
      </c>
      <c r="HK176" s="15" t="e" cm="1">
        <f t="array" aca="1" ref="HK176" ca="1">_xll.BDP(C176,"EQY_SH_OUT")</f>
        <v>#NAME?</v>
      </c>
      <c r="HL176" s="15" t="e">
        <f t="shared" ca="1" si="400"/>
        <v>#NAME?</v>
      </c>
      <c r="HN176" s="15">
        <v>8.5</v>
      </c>
      <c r="HO176" s="15">
        <v>2</v>
      </c>
      <c r="HP176" s="39" t="e">
        <f t="shared" ca="1" si="401"/>
        <v>#NAME?</v>
      </c>
      <c r="HQ176" s="15" t="e">
        <f t="shared" ca="1" si="402"/>
        <v>#NAME?</v>
      </c>
      <c r="HS176" s="15" t="e">
        <f t="shared" ca="1" si="426"/>
        <v>#NAME?</v>
      </c>
      <c r="HU176" s="15" t="e">
        <f t="shared" ca="1" si="403"/>
        <v>#NAME?</v>
      </c>
      <c r="HW176" s="15" t="e">
        <f t="shared" ca="1" si="427"/>
        <v>#NAME?</v>
      </c>
      <c r="HY176" s="39" t="e">
        <f t="shared" ca="1" si="404"/>
        <v>#NAME?</v>
      </c>
      <c r="IA176" s="15" t="e">
        <f t="shared" ca="1" si="428"/>
        <v>#NAME?</v>
      </c>
      <c r="IB176" s="15" t="e">
        <f t="shared" ca="1" si="405"/>
        <v>#NAME?</v>
      </c>
      <c r="IC176" s="15" t="e">
        <f t="shared" ca="1" si="406"/>
        <v>#NAME?</v>
      </c>
      <c r="ID176" s="15" t="e">
        <f t="shared" ca="1" si="407"/>
        <v>#NAME?</v>
      </c>
      <c r="IE176" s="39" t="e">
        <f t="shared" ca="1" si="408"/>
        <v>#NAME?</v>
      </c>
      <c r="IF176" s="39">
        <f t="shared" si="409"/>
        <v>12.512040915541412</v>
      </c>
      <c r="IG176" s="39" t="e">
        <f t="shared" ca="1" si="410"/>
        <v>#NAME?</v>
      </c>
      <c r="II176" s="15">
        <f t="shared" si="440"/>
        <v>157</v>
      </c>
    </row>
    <row r="177" spans="1:243">
      <c r="A177" s="15">
        <f t="shared" si="441"/>
        <v>157</v>
      </c>
      <c r="B177" s="15" t="s">
        <v>318</v>
      </c>
      <c r="C177" s="15" t="s">
        <v>640</v>
      </c>
      <c r="D177" s="15" t="s">
        <v>317</v>
      </c>
      <c r="E177" s="15" t="str">
        <f t="shared" si="374"/>
        <v>MSCD34</v>
      </c>
      <c r="F177" s="15">
        <f t="shared" si="375"/>
        <v>157</v>
      </c>
      <c r="G177" s="15" t="str">
        <f t="shared" si="376"/>
        <v>Mastercard Inc</v>
      </c>
      <c r="H177" s="24">
        <v>1.1309640000000001E-2</v>
      </c>
      <c r="I177" s="15" t="e" cm="1">
        <f t="array" aca="1" ref="I177" ca="1">_xll.BDP(C177,"GICS_SECTOR_NAME")</f>
        <v>#NAME?</v>
      </c>
      <c r="J177" s="15" t="e">
        <f t="shared" ca="1" si="377"/>
        <v>#NAME?</v>
      </c>
      <c r="K177" s="46" t="e" cm="1">
        <f t="array" aca="1" ref="K177" ca="1">_xll.BDP(C177,"BEST_PE_RATIO")</f>
        <v>#NAME?</v>
      </c>
      <c r="L177" s="46" t="e" cm="1">
        <f t="array" aca="1" ref="L177" ca="1">_xll.BDP(C177,"px_last")</f>
        <v>#NAME?</v>
      </c>
      <c r="M177" s="15" t="e" cm="1">
        <f t="array" aca="1" ref="M177" ca="1">_xll.BDP(C177,"COUNTRY_FULL_NAME")</f>
        <v>#NAME?</v>
      </c>
      <c r="N177" s="15" t="e" cm="1">
        <f t="array" aca="1" ref="N177" ca="1">_xll.BDP(C177,"px_last")</f>
        <v>#NAME?</v>
      </c>
      <c r="O177" s="15" t="e" cm="1">
        <f t="array" aca="1" ref="O177" ca="1">_xll.BDP(C177,"CRNCY")</f>
        <v>#NAME?</v>
      </c>
      <c r="Q177" s="15" t="e" cm="1">
        <f t="array" aca="1" ref="Q177" ca="1">_xll.BDP(C177,"GICS_SECTOR_NAME")</f>
        <v>#NAME?</v>
      </c>
      <c r="R177" s="15" t="e" cm="1">
        <f t="array" aca="1" ref="R177" ca="1">_xll.BDP(C177,"GICS_INDUSTRY_NAME")</f>
        <v>#NAME?</v>
      </c>
      <c r="S177" s="15" t="e" cm="1">
        <f t="array" aca="1" ref="S177" ca="1">_xll.BDP(C177,"GICS_INDUSTRY_GROUP_NAME")</f>
        <v>#NAME?</v>
      </c>
      <c r="T177" s="15" t="e" cm="1">
        <f t="array" aca="1" ref="T177" ca="1">_xll.BDP(C177,"GICS_SUB_INDUSTRY_NAME")</f>
        <v>#NAME?</v>
      </c>
      <c r="U177" s="15" t="s">
        <v>1521</v>
      </c>
      <c r="V177" s="15">
        <f>_xll.BDH(C177,"SALES_REV_TURN","FY 2009","FY 2009","Currency=USD","Period=FY","BEST_FPERIOD_OVERRIDE=FY","FILING_STATUS=MR","SCALING_FORMAT=MLN","FA_ADJUSTED=Adjusted","Sort=A","Dates=H","DateFormat=P","Fill=—","Direction=H","UseDPDF=Y")</f>
        <v>5099</v>
      </c>
      <c r="W177" s="15">
        <f>_xll.BDH(C177,"SALES_REV_TURN","FY 2019","FY 2019","Currency=USD","Period=FY","BEST_FPERIOD_OVERRIDE=FY","FILING_STATUS=MR","SCALING_FORMAT=MLN","FA_ADJUSTED=Adjusted","Sort=A","Dates=H","DateFormat=P","Fill=—","Direction=H","UseDPDF=Y")</f>
        <v>16883</v>
      </c>
      <c r="X177" s="15">
        <f>_xll.BDH(C177,"SALES_REV_TURN","FY 2020","FY 2020","Currency=USD","Period=FY","BEST_FPERIOD_OVERRIDE=FY","FILING_STATUS=MR","SCALING_FORMAT=MLN","FA_ADJUSTED=Adjusted","Sort=A","Dates=H","DateFormat=P","Fill=—","Direction=H","UseDPDF=Y")</f>
        <v>15301</v>
      </c>
      <c r="Y177" s="15">
        <f>_xll.BDH(C177,"SALES_REV_TURN","FY 2021","FY 2021","Currency=USD","Period=FY","BEST_FPERIOD_OVERRIDE=FY","FILING_STATUS=MR","SCALING_FORMAT=MLN","FA_ADJUSTED=Adjusted","Sort=A","Dates=H","DateFormat=P","Fill=—","Direction=H","UseDPDF=Y")</f>
        <v>18884</v>
      </c>
      <c r="Z177" s="15">
        <f>_xll.BDH(C177,"SALES_REV_TURN","FY 2022","FY 2022","Currency=USD","Period=FY","BEST_FPERIOD_OVERRIDE=FY","FILING_STATUS=MR","SCALING_FORMAT=MLN","FA_ADJUSTED=Adjusted","Sort=A","Dates=H","DateFormat=P","Fill=—","Direction=H","UseDPDF=Y")</f>
        <v>22237</v>
      </c>
      <c r="AA177" s="15" t="e">
        <f ca="1">+_xll.BDP($C177,AA$15,"BEST_FPERIOD_OVERRIDE="&amp;AA$16)</f>
        <v>#NAME?</v>
      </c>
      <c r="AB177" s="15" t="e">
        <f ca="1">+_xll.BDP($C177,AB$15,"BEST_FPERIOD_OVERRIDE="&amp;AB$16)</f>
        <v>#NAME?</v>
      </c>
      <c r="AC177" s="15" t="e">
        <f ca="1">+_xll.BDP($C177,AC$15,"BEST_FPERIOD_OVERRIDE="&amp;AC$16)</f>
        <v>#NAME?</v>
      </c>
      <c r="AD177" s="15" t="e">
        <f ca="1">+_xll.BDP($C177,AD$15,"BEST_FPERIOD_OVERRIDE="&amp;AD$16)</f>
        <v>#NAME?</v>
      </c>
      <c r="AF177" s="25">
        <f t="shared" si="411"/>
        <v>-9.3703725641177571E-2</v>
      </c>
      <c r="AG177" s="25">
        <f t="shared" si="412"/>
        <v>0.23416770145742105</v>
      </c>
      <c r="AH177" s="25">
        <f t="shared" si="413"/>
        <v>0.17755772082185972</v>
      </c>
      <c r="AI177" s="25" t="e">
        <f t="shared" ca="1" si="414"/>
        <v>#NAME?</v>
      </c>
      <c r="AJ177" s="25" t="e">
        <f t="shared" ca="1" si="415"/>
        <v>#NAME?</v>
      </c>
      <c r="AK177" s="25" t="e">
        <f t="shared" ca="1" si="416"/>
        <v>#NAME?</v>
      </c>
      <c r="AL177" s="25" t="e">
        <f t="shared" ca="1" si="429"/>
        <v>#NAME?</v>
      </c>
      <c r="AM177" s="25" t="e">
        <f t="shared" ca="1" si="417"/>
        <v>#NAME?</v>
      </c>
      <c r="AN177" s="25">
        <f t="shared" si="418"/>
        <v>0.12718827046277048</v>
      </c>
      <c r="AP177" s="15">
        <f>_xll.BDH(C177,"EBITDA","FY 2009","FY 2009","Currency=USD","Period=FY","BEST_FPERIOD_OVERRIDE=FY","FILING_STATUS=MR","SCALING_FORMAT=MLN","FA_ADJUSTED=Adjusted","Sort=A","Dates=H","DateFormat=P","Fill=—","Direction=H","UseDPDF=Y")</f>
        <v>2560.2469999999998</v>
      </c>
      <c r="AQ177" s="15">
        <f>_xll.BDH(C177,"EBITDA","FY 2019","FY 2019","Currency=USD","Period=FY","BEST_FPERIOD_OVERRIDE=FY","FILING_STATUS=MR","SCALING_FORMAT=MLN","FA_ADJUSTED=Adjusted","Sort=A","Dates=H","DateFormat=P","Fill=—","Direction=H","UseDPDF=Y")</f>
        <v>10285</v>
      </c>
      <c r="AR177" s="15">
        <f>_xll.BDH(C177,"EBITDA","FY 2020","FY 2020","Currency=USD","Period=FY","BEST_FPERIOD_OVERRIDE=FY","FILING_STATUS=MR","SCALING_FORMAT=MLN","FA_ADJUSTED=Adjusted","Sort=A","Dates=H","DateFormat=P","Fill=—","Direction=H","UseDPDF=Y")</f>
        <v>8857</v>
      </c>
      <c r="AS177" s="15">
        <f>_xll.BDH(C177,"EBITDA","FY 2021","FY 2021","Currency=USD","Period=FY","BEST_FPERIOD_OVERRIDE=FY","FILING_STATUS=MR","SCALING_FORMAT=MLN","FA_ADJUSTED=Adjusted","Sort=A","Dates=H","DateFormat=P","Fill=—","Direction=H","UseDPDF=Y")</f>
        <v>11024</v>
      </c>
      <c r="AT177" s="15">
        <f>_xll.BDH(C177,"EBITDA","FY 2022","FY 2022","Currency=USD","Period=FY","BEST_FPERIOD_OVERRIDE=FY","FILING_STATUS=MR","SCALING_FORMAT=MLN","FA_ADJUSTED=Adjusted","Sort=A","Dates=H","DateFormat=P","Fill=—","Direction=H","UseDPDF=Y")</f>
        <v>13574</v>
      </c>
      <c r="AU177" s="15" t="e">
        <f ca="1">+_xll.BDP($C177,AU$15,"BEST_FPERIOD_OVERRIDE="&amp;AU$16)</f>
        <v>#NAME?</v>
      </c>
      <c r="AV177" s="15" t="e">
        <f ca="1">+_xll.BDP($C177,AV$15,"BEST_FPERIOD_OVERRIDE="&amp;AV$16)</f>
        <v>#NAME?</v>
      </c>
      <c r="AW177" s="15" t="e">
        <f ca="1">+_xll.BDP($C177,AW$15,"BEST_FPERIOD_OVERRIDE="&amp;AW$16)</f>
        <v>#NAME?</v>
      </c>
      <c r="AX177" s="15" t="e">
        <f ca="1">+_xll.BDP($C177,AX$15,"BEST_FPERIOD_OVERRIDE="&amp;AX$16)</f>
        <v>#NAME?</v>
      </c>
      <c r="AZ177" s="25">
        <f t="shared" si="378"/>
        <v>-0.1388429752066116</v>
      </c>
      <c r="BA177" s="25">
        <f t="shared" si="379"/>
        <v>0.24466523653607308</v>
      </c>
      <c r="BB177" s="25">
        <f t="shared" si="380"/>
        <v>0.23131349782293187</v>
      </c>
      <c r="BC177" s="25" t="e">
        <f t="shared" ca="1" si="381"/>
        <v>#NAME?</v>
      </c>
      <c r="BD177" s="25" t="e">
        <f t="shared" ca="1" si="382"/>
        <v>#NAME?</v>
      </c>
      <c r="BE177" s="25" t="e">
        <f t="shared" ca="1" si="383"/>
        <v>#NAME?</v>
      </c>
      <c r="BF177" s="25" t="e">
        <f t="shared" ca="1" si="430"/>
        <v>#NAME?</v>
      </c>
      <c r="BG177" s="25" t="e">
        <f t="shared" ca="1" si="384"/>
        <v>#NAME?</v>
      </c>
      <c r="BH177" s="25">
        <f t="shared" si="385"/>
        <v>0.14919107117161512</v>
      </c>
      <c r="BJ177" s="25">
        <f t="shared" si="419"/>
        <v>0.60919267902623941</v>
      </c>
      <c r="BK177" s="25">
        <f t="shared" si="420"/>
        <v>0.57885105548656945</v>
      </c>
      <c r="BL177" s="25">
        <f t="shared" si="421"/>
        <v>0.58377462402033464</v>
      </c>
      <c r="BM177" s="25">
        <f t="shared" si="422"/>
        <v>0.61042406799478344</v>
      </c>
      <c r="BN177" s="25" t="e">
        <f t="shared" ca="1" si="423"/>
        <v>#NAME?</v>
      </c>
      <c r="BO177" s="25" t="e">
        <f t="shared" ca="1" si="424"/>
        <v>#NAME?</v>
      </c>
      <c r="BP177" s="25" t="e">
        <f t="shared" ca="1" si="424"/>
        <v>#NAME?</v>
      </c>
      <c r="BQ177" s="25" t="e">
        <f t="shared" ca="1" si="425"/>
        <v>#NAME?</v>
      </c>
      <c r="BR177" s="15">
        <f>_xll.BDH(C177,"EARN_FOR_COMMON","FY 2009","FY 2009","Currency=USD","Period=FY","BEST_FPERIOD_OVERRIDE=FY","FILING_STATUS=MR","SCALING_FORMAT=MLN","FA_ADJUSTED=Adjusted","Sort=A","Dates=H","DateFormat=P","Fill=—","Direction=H","UseDPDF=Y")</f>
        <v>1559.4549</v>
      </c>
      <c r="BS177" s="15">
        <f>_xll.BDH(C177,"EARN_FOR_COMMON","FY 2019","FY 2019","Currency=USD","Period=FY","BEST_FPERIOD_OVERRIDE=FY","FILING_STATUS=MR","SCALING_FORMAT=MLN","FA_ADJUSTED=Adjusted","Sort=A","Dates=H","DateFormat=P","Fill=—","Direction=H","UseDPDF=Y")</f>
        <v>7937</v>
      </c>
      <c r="BT177" s="15">
        <f>_xll.BDH(C177,"EARN_FOR_COMMON","FY 2020","FY 2020","Currency=USD","Period=FY","BEST_FPERIOD_OVERRIDE=FY","FILING_STATUS=MR","SCALING_FORMAT=MLN","FA_ADJUSTED=Adjusted","Sort=A","Dates=H","DateFormat=P","Fill=—","Direction=H","UseDPDF=Y")</f>
        <v>6463</v>
      </c>
      <c r="BU177" s="15">
        <f>_xll.BDH(C177,"EARN_FOR_COMMON","FY 2021","FY 2021","Currency=USD","Period=FY","BEST_FPERIOD_OVERRIDE=FY","FILING_STATUS=MR","SCALING_FORMAT=MLN","FA_ADJUSTED=Adjusted","Sort=A","Dates=H","DateFormat=P","Fill=—","Direction=H","UseDPDF=Y")</f>
        <v>8333</v>
      </c>
      <c r="BV177" s="15">
        <f>_xll.BDH(C177,"EARN_FOR_COMMON","FY 2022","FY 2022","Currency=USD","Period=FY","BEST_FPERIOD_OVERRIDE=FY","FILING_STATUS=MR","SCALING_FORMAT=MLN","FA_ADJUSTED=Adjusted","Sort=A","Dates=H","DateFormat=P","Fill=—","Direction=H","UseDPDF=Y")</f>
        <v>10343</v>
      </c>
      <c r="BW177" s="15" t="e">
        <f ca="1">+_xll.BDP($C177,BW$15,"BEST_FPERIOD_OVERRIDE="&amp;BW$16)</f>
        <v>#NAME?</v>
      </c>
      <c r="BX177" s="15" t="e">
        <f ca="1">+_xll.BDP($C177,BX$15,"BEST_FPERIOD_OVERRIDE="&amp;BX$16)</f>
        <v>#NAME?</v>
      </c>
      <c r="BY177" s="15" t="e">
        <f ca="1">+_xll.BDP($C177,BY$15,"BEST_FPERIOD_OVERRIDE="&amp;BY$16)</f>
        <v>#NAME?</v>
      </c>
      <c r="BZ177" s="15" t="e">
        <f ca="1">+_xll.BDP($C177,BZ$15,"BEST_FPERIOD_OVERRIDE="&amp;BZ$16)</f>
        <v>#NAME?</v>
      </c>
      <c r="CB177" s="25">
        <f t="shared" si="386"/>
        <v>-0.18571248582587885</v>
      </c>
      <c r="CC177" s="25">
        <f t="shared" si="387"/>
        <v>0.28933931610707098</v>
      </c>
      <c r="CD177" s="25">
        <f t="shared" si="388"/>
        <v>0.24120964838593539</v>
      </c>
      <c r="CE177" s="25" t="e">
        <f t="shared" ca="1" si="389"/>
        <v>#NAME?</v>
      </c>
      <c r="CF177" s="25" t="e">
        <f t="shared" ca="1" si="390"/>
        <v>#NAME?</v>
      </c>
      <c r="CG177" s="25" t="e">
        <f t="shared" ca="1" si="391"/>
        <v>#NAME?</v>
      </c>
      <c r="CH177" s="25" t="e">
        <f t="shared" ca="1" si="431"/>
        <v>#NAME?</v>
      </c>
      <c r="CI177" s="25" t="e">
        <f t="shared" ca="1" si="392"/>
        <v>#NAME?</v>
      </c>
      <c r="CJ177" s="25">
        <f t="shared" si="393"/>
        <v>0.17670705176174217</v>
      </c>
      <c r="CM177" s="25">
        <f t="shared" si="432"/>
        <v>0.47011787004679262</v>
      </c>
      <c r="CN177" s="25">
        <f t="shared" si="433"/>
        <v>0.42239069341873081</v>
      </c>
      <c r="CO177" s="25">
        <f t="shared" si="434"/>
        <v>0.44127303537386148</v>
      </c>
      <c r="CP177" s="25">
        <f t="shared" si="435"/>
        <v>0.46512569141520888</v>
      </c>
      <c r="CQ177" s="25" t="e">
        <f t="shared" ca="1" si="436"/>
        <v>#NAME?</v>
      </c>
      <c r="CR177" s="25" t="e">
        <f t="shared" ca="1" si="437"/>
        <v>#NAME?</v>
      </c>
      <c r="CS177" s="25" t="e">
        <f t="shared" ca="1" si="438"/>
        <v>#NAME?</v>
      </c>
      <c r="CT177" s="15" t="e">
        <f t="shared" ca="1" si="439"/>
        <v>#NAME?</v>
      </c>
      <c r="CU177" s="25">
        <f>_xll.BDH($C177,"RETURN_ON_INV_CAPITAL","FY 2019","FY 2019","Currency=USD","Period=FY","BEST_FPERIOD_OVERRIDE=FY","FILING_STATUS=MR","FA_ADJUSTED=GAAP","Sort=A","Dates=H","DateFormat=P","Fill=—","Direction=H","UseDPDF=Y")/100</f>
        <v>0.60514499999999993</v>
      </c>
      <c r="CV177" s="25">
        <f>_xll.BDH($C177,"RETURN_ON_INV_CAPITAL","FY 2020","FY 2020","Currency=USD","Period=FY","BEST_FPERIOD_OVERRIDE=FY","FILING_STATUS=MR","FA_ADJUSTED=GAAP","Sort=A","Dates=H","DateFormat=P","Fill=—","Direction=H","UseDPDF=Y")/100</f>
        <v>0.38101499999999999</v>
      </c>
      <c r="CW177" s="25">
        <f>_xll.BDH($C177,"RETURN_ON_INV_CAPITAL","FY 2021","FY 2021","Currency=USD","Period=FY","BEST_FPERIOD_OVERRIDE=FY","FILING_STATUS=MR","FA_ADJUSTED=GAAP","Sort=A","Dates=H","DateFormat=P","Fill=—","Direction=H","UseDPDF=Y")/100</f>
        <v>0.402445</v>
      </c>
      <c r="CX177" s="25">
        <f>_xll.BDH(C177,"RETURN_COM_EQY","FY 2022","FY 2022","Currency=USD","Period=FY","BEST_FPERIOD_OVERRIDE=FY","FILING_STATUS=MR","FA_ADJUSTED=GAAP","Sort=A","Dates=H","DateFormat=P","Fill=—","Direction=H","UseDPDF=Y")/100</f>
        <v>1.4592210000000001</v>
      </c>
      <c r="CZ177" s="15">
        <f>_xll.BDH($C177,"RETURN_COM_EQY","FY 2019","FY 2019","Currency=USD","Period=FY","BEST_FPERIOD_OVERRIDE=FY","FILING_STATUS=MR","FA_ADJUSTED=GAAP","Sort=A","Dates=H","DateFormat=P","Fill=—","Direction=H","UseDPDF=Y")/100</f>
        <v>1.438342</v>
      </c>
      <c r="DA177" s="15">
        <f>_xll.BDH($C177,"RETURN_COM_EQY","FY 2020","FY 2020","Currency=USD","Period=FY","BEST_FPERIOD_OVERRIDE=FY","FILING_STATUS=MR","FA_ADJUSTED=GAAP","Sort=A","Dates=H","DateFormat=P","Fill=—","Direction=H","UseDPDF=Y")/100</f>
        <v>1.0437970000000001</v>
      </c>
      <c r="DB177" s="15">
        <f>_xll.BDH($C177,"RETURN_COM_EQY","FY 2021","FY 2021","Currency=USD","Period=FY","BEST_FPERIOD_OVERRIDE=FY","FILING_STATUS=MR","FA_ADJUSTED=GAAP","Sort=A","Dates=H","DateFormat=P","Fill=—","Direction=H","UseDPDF=Y")/100</f>
        <v>1.267898</v>
      </c>
      <c r="DC177" s="25">
        <f>_xll.BDH(C177,"RETURN_COM_EQY","FY 2022","FY 2022","Currency=USD","Period=FY","BEST_FPERIOD_OVERRIDE=FY","FILING_STATUS=MR","FA_ADJUSTED=GAAP","Sort=A","Dates=H","DateFormat=P","Fill=—","Direction=H","UseDPDF=Y")</f>
        <v>145.9221</v>
      </c>
      <c r="DD177" s="15" t="e">
        <f ca="1">(_xll.BDP(C177,"BEST_ROE","best_fperiod_override=23Y"))/100</f>
        <v>#NAME?</v>
      </c>
      <c r="DF177" s="25" t="e">
        <f ca="1">(_xll.BDP($C177,"BEST_DIV_YLD","best_fperiod_override=19Y"))/100</f>
        <v>#NAME?</v>
      </c>
      <c r="DG177" s="25" t="e">
        <f ca="1">(_xll.BDP($C177,"BEST_DIV_YLD","best_fperiod_override=20Y"))/100</f>
        <v>#NAME?</v>
      </c>
      <c r="DH177" s="25" t="e">
        <f ca="1">(_xll.BDP($C177,"BEST_DIV_YLD","best_fperiod_override=21Y"))/100</f>
        <v>#NAME?</v>
      </c>
      <c r="DI177" s="25" t="e">
        <f ca="1">(_xll.BDP($C177,"BEST_DIV_YLD","best_fperiod_override=22Y"))/100</f>
        <v>#NAME?</v>
      </c>
      <c r="DJ177" s="25" t="e">
        <f ca="1">(_xll.BDP($C177,"BEST_DIV_YLD","best_fperiod_override=23Y"))/100</f>
        <v>#NAME?</v>
      </c>
      <c r="DL177" s="48" t="e" cm="1">
        <f t="array" aca="1" ref="DL177" ca="1">_xll.BDP($C177,$DL$12)/1000</f>
        <v>#NAME?</v>
      </c>
      <c r="DM177" s="48" t="e" cm="1">
        <f t="array" aca="1" ref="DM177" ca="1">_xll.BDP($C177,$DL$13)*1000</f>
        <v>#NAME?</v>
      </c>
      <c r="DN177" s="48" t="e">
        <f t="shared" ca="1" si="394"/>
        <v>#NAME?</v>
      </c>
      <c r="DO177" s="48" t="e" cm="1">
        <f t="array" aca="1" ref="DO177" ca="1">_xll.BDP($C177,$DL$15)*1000</f>
        <v>#NAME?</v>
      </c>
      <c r="DQ177" s="15" t="e" cm="1">
        <f t="array" aca="1" ref="DQ177" ca="1">_xll.BDP(C177,"WACC")</f>
        <v>#NAME?</v>
      </c>
      <c r="DR177" s="15" t="e" cm="1">
        <f t="array" aca="1" ref="DR177" ca="1">_xll.BDP(C177,"WACC_COST_EQUITY")</f>
        <v>#NAME?</v>
      </c>
      <c r="DS177" s="15" t="e" cm="1">
        <f t="array" aca="1" ref="DS177" ca="1">_xll.BDP(C177,"WACC_COST_EQUITY")</f>
        <v>#NAME?</v>
      </c>
      <c r="DU177" s="15" t="e" cm="1">
        <f t="array" aca="1" ref="DU177" ca="1">_xll.BDP(C177,"BEST_PE_RATIO")</f>
        <v>#NAME?</v>
      </c>
      <c r="DV177" s="15" t="e" cm="1">
        <f t="array" aca="1" ref="DV177" ca="1">_xll.BDP(C177,"FIVE_YR_AVG_PRICE_EARNINGS")</f>
        <v>#NAME?</v>
      </c>
      <c r="DW177" s="15" t="e" cm="1">
        <f t="array" aca="1" ref="DW177" ca="1">_xll.BDP(C177,"10_YEAR_MOVING_AVERAGE_PE")</f>
        <v>#NAME?</v>
      </c>
      <c r="DY177" s="15" t="e" cm="1">
        <f t="array" aca="1" ref="DY177" ca="1">_xll.BDP(C177,"BEST_CUR_EV_TO_EBITDA")</f>
        <v>#NAME?</v>
      </c>
      <c r="DZ177" s="15" t="e" cm="1">
        <f t="array" aca="1" ref="DZ177" ca="1">_xll.BDP(C177,"FIVE_YEAR_AVG_EV_TO_T12_EBITDA")</f>
        <v>#NAME?</v>
      </c>
      <c r="EB177" s="15" t="e" cm="1">
        <f t="array" aca="1" ref="EB177" ca="1">_xll.BDP(C177,"BEST_PX_BPS_RATIO")</f>
        <v>#NAME?</v>
      </c>
      <c r="EC177" s="15" t="e" cm="1">
        <f t="array" aca="1" ref="EC177" ca="1">_xll.BDP(C177,"FIVE_YEAR_AVG_PRICE_BOOK")</f>
        <v>#NAME?</v>
      </c>
      <c r="ED177" s="15" t="e" cm="1">
        <f t="array" aca="1" ref="ED177" ca="1">_xll.BDP(C177,"EV_TO_T12M_SALES")</f>
        <v>#NAME?</v>
      </c>
      <c r="EE177" s="15" t="e" cm="1">
        <f t="array" aca="1" ref="EE177" ca="1">_xll.BDP(C177,"AVERAGE_EV_TO_T12M_SALES")</f>
        <v>#NAME?</v>
      </c>
      <c r="EF177" s="15" t="e">
        <f ca="1">_xll.BDP(C177,"BEST_CURRENT_EV_BEST_SALES","best_fperiod_override=23Y")</f>
        <v>#NAME?</v>
      </c>
      <c r="EH177" s="15" t="e" cm="1">
        <f t="array" aca="1" ref="EH177" ca="1">_xll.BDP(C177,"CF_FREE_CASH_FLOW")</f>
        <v>#NAME?</v>
      </c>
      <c r="EI177" s="15" t="e" cm="1">
        <f t="array" aca="1" ref="EI177" ca="1">_xll.BDP(C177,"FREE_CASH_FLOW_YIELD")/100</f>
        <v>#NAME?</v>
      </c>
      <c r="EJ177" s="15" t="e" cm="1">
        <f t="array" aca="1" ref="EJ177" ca="1">_xll.BDP(C177,"TRAIL_12M_FREE_CASH_FLOW_PER_SH")</f>
        <v>#NAME?</v>
      </c>
      <c r="EL177" s="15" t="e" cm="1">
        <f t="array" aca="1" ref="EL177" ca="1">_xll.BDP(C177,"CF_CASH_FROM_OPER")</f>
        <v>#NAME?</v>
      </c>
      <c r="EM177" s="15" t="e" cm="1">
        <f t="array" aca="1" ref="EM177" ca="1">_xll.BDP(C177,"CF_CASH_FROM_INV_ACT")</f>
        <v>#NAME?</v>
      </c>
      <c r="EN177" s="15" t="e" cm="1">
        <f t="array" aca="1" ref="EN177" ca="1">_xll.BDP(C177,"CF_CASH_FROM_FNC_ACT")</f>
        <v>#NAME?</v>
      </c>
      <c r="EP177" s="15" t="e" cm="1">
        <f t="array" aca="1" ref="EP177" ca="1">_xll.BDP(C177,"TOT_ANALYST_REC")</f>
        <v>#NAME?</v>
      </c>
      <c r="EQ177" s="15" t="e" cm="1">
        <f t="array" aca="1" ref="EQ177" ca="1">_xll.BDP(C177,"TOT_BUY_REC")</f>
        <v>#NAME?</v>
      </c>
      <c r="ER177" s="15" t="e" cm="1">
        <f t="array" aca="1" ref="ER177" ca="1">_xll.BDP(C177,"TOT_HOLD_REC")</f>
        <v>#NAME?</v>
      </c>
      <c r="ES177" s="15" t="e" cm="1">
        <f t="array" aca="1" ref="ES177" ca="1">_xll.BDP(C177,"TOT_SELL_REC")</f>
        <v>#NAME?</v>
      </c>
      <c r="ET177" s="15" t="e" cm="1">
        <f t="array" aca="1" ref="ET177" ca="1">_xll.BDP(C177,"EQY_REC_CONS")</f>
        <v>#NAME?</v>
      </c>
      <c r="EV177" s="15" t="e" cm="1">
        <f t="array" aca="1" ref="EV177" ca="1">_xll.BDP(C177,"BEST_TARGET_HI")</f>
        <v>#NAME?</v>
      </c>
      <c r="EW177" s="15" t="e" cm="1">
        <f t="array" aca="1" ref="EW177" ca="1">_xll.BDP(C177,"BEST_TARGET_LO")</f>
        <v>#NAME?</v>
      </c>
      <c r="EX177" s="15" t="e" cm="1">
        <f t="array" aca="1" ref="EX177" ca="1">_xll.BDP(C177,"BEST_TARGET_MEDIAN")</f>
        <v>#NAME?</v>
      </c>
      <c r="EZ177" s="15" t="e" cm="1">
        <f t="array" aca="1" ref="EZ177" ca="1">_xll.BDP(C177,"BEST_TARGET_1WK_CHG")</f>
        <v>#NAME?</v>
      </c>
      <c r="FA177" s="15" t="e" cm="1">
        <f t="array" aca="1" ref="FA177" ca="1">_xll.BDP(C177,"BEST_TARGET_4WK_CHG")</f>
        <v>#NAME?</v>
      </c>
      <c r="FB177" s="15" t="e" cm="1">
        <f t="array" aca="1" ref="FB177" ca="1">_xll.BDP(C177,"BEST_TARGET_3MO_CHG")</f>
        <v>#NAME?</v>
      </c>
      <c r="FC177" s="15" t="e" cm="1">
        <f t="array" aca="1" ref="FC177" ca="1">_xll.BDP(C177,"BEST_TARGET_6MO_CHG")</f>
        <v>#NAME?</v>
      </c>
      <c r="FE177" s="15" t="e" cm="1">
        <f t="array" aca="1" ref="FE177" ca="1">_xll.BDP(C177,"ANNOUNCEMENT_DT")</f>
        <v>#NAME?</v>
      </c>
      <c r="FF177" s="15" t="e" cm="1">
        <f t="array" aca="1" ref="FF177" ca="1">_xll.BDP(C177,"EXPECTED_REPORT_DT")</f>
        <v>#NAME?</v>
      </c>
      <c r="FG177" s="15" t="e" cm="1">
        <f t="array" aca="1" ref="FG177" ca="1">_xll.BDP(C177,"EARNINGS_RELATED_IMPLIED_MOVE")</f>
        <v>#NAME?</v>
      </c>
      <c r="FI177" s="15" t="e" cm="1">
        <f t="array" aca="1" ref="FI177" ca="1">_xll.BDP(C177,"SALES_SURPRISE_LAST_QTR")</f>
        <v>#NAME?</v>
      </c>
      <c r="FJ177" s="15" t="e" cm="1">
        <f t="array" aca="1" ref="FJ177" ca="1">_xll.BDP(C177,"EPS_SURPRISE_LAST_QTR")</f>
        <v>#NAME?</v>
      </c>
      <c r="FL177" s="15" t="e">
        <f ca="1">(_xll.BDP(C177,"VOLUME_AVG_5D"))/1000</f>
        <v>#NAME?</v>
      </c>
      <c r="FM177" s="15" t="e">
        <f ca="1">(_xll.BDP(C177,"VOLUME_AVG_3M"))/1000</f>
        <v>#NAME?</v>
      </c>
      <c r="FN177" s="15" t="e">
        <f ca="1">(_xll.BDP(C177,"VOLUME_AVG_6M"))/1000</f>
        <v>#NAME?</v>
      </c>
      <c r="FP177" s="15" t="e" cm="1">
        <f t="array" aca="1" ref="FP177" ca="1">_xll.BDP(C177,"CIE_DES")</f>
        <v>#NAME?</v>
      </c>
      <c r="FQ177" s="15" t="s">
        <v>1002</v>
      </c>
      <c r="FS177" s="15" t="e" cm="1">
        <f t="array" aca="1" ref="FS177" ca="1">_xll.BDP(C177,"HIGH_52WEEK")</f>
        <v>#NAME?</v>
      </c>
      <c r="FT177" s="15" t="e" cm="1">
        <f t="array" aca="1" ref="FT177" ca="1">_xll.BDP(C177,"LOW_52WEEK")</f>
        <v>#NAME?</v>
      </c>
      <c r="FV177" s="15" t="e" cm="1">
        <f t="array" aca="1" ref="FV177" ca="1">_xll.BDP(C177,"CHG_PCT_WTD")</f>
        <v>#NAME?</v>
      </c>
      <c r="FW177" s="15" t="e" cm="1">
        <f t="array" aca="1" ref="FW177" ca="1">_xll.BDP(C177,"CHG_PCT_MTD")</f>
        <v>#NAME?</v>
      </c>
      <c r="FX177" s="15" t="e" cm="1">
        <f t="array" aca="1" ref="FX177" ca="1">_xll.BDP(C177,"CHG_PCT_YTD")</f>
        <v>#NAME?</v>
      </c>
      <c r="FY177" s="15" t="e" cm="1">
        <f t="array" aca="1" ref="FY177" ca="1">_xll.BDP(C177,"CHG_PCT_1YR")</f>
        <v>#NAME?</v>
      </c>
      <c r="GA177" s="15" t="e">
        <f ca="1">_xll.BDP($C177,"BEST_NET_DEBT","best_fperiod_override=19Y")</f>
        <v>#NAME?</v>
      </c>
      <c r="GB177" s="15" t="e">
        <f ca="1">_xll.BDP($C177,"BEST_NET_DEBT","best_fperiod_override=20Y")</f>
        <v>#NAME?</v>
      </c>
      <c r="GC177" s="15" t="e">
        <f ca="1">_xll.BDP($C177,"BEST_NET_DEBT","best_fperiod_override=21Y")</f>
        <v>#NAME?</v>
      </c>
      <c r="GD177" s="15" t="e">
        <f ca="1">_xll.BDP($C177,"BEST_NET_DEBT","best_fperiod_override=22Y")</f>
        <v>#NAME?</v>
      </c>
      <c r="GE177" s="15" t="e">
        <f ca="1">_xll.BDP($C177,"BEST_NET_DEBT","best_fperiod_override=23Y")</f>
        <v>#NAME?</v>
      </c>
      <c r="GG177" s="15" t="e">
        <f t="shared" ca="1" si="395"/>
        <v>#NAME?</v>
      </c>
      <c r="GH177" s="15" t="e">
        <f t="shared" ca="1" si="396"/>
        <v>#NAME?</v>
      </c>
      <c r="GI177" s="15" t="e">
        <f t="shared" ca="1" si="397"/>
        <v>#NAME?</v>
      </c>
      <c r="GJ177" s="15" t="e">
        <f t="shared" ca="1" si="398"/>
        <v>#NAME?</v>
      </c>
      <c r="GK177" s="15" t="e">
        <f t="shared" ca="1" si="399"/>
        <v>#NAME?</v>
      </c>
      <c r="GM177" s="15" t="e" cm="1">
        <f t="array" aca="1" ref="GM177" ca="1">_xll.BDP(C177,"NET_DEBT_TO_EBITDA")</f>
        <v>#NAME?</v>
      </c>
      <c r="GN177" s="15" t="e" cm="1">
        <f t="array" aca="1" ref="GN177" ca="1">_xll.BDP(C177,"EBIT_TO_INT_EXP")</f>
        <v>#NAME?</v>
      </c>
      <c r="GO177" s="15" t="e" cm="1">
        <f t="array" aca="1" ref="GO177" ca="1">_xll.BDP(C177,"TOT_DEBT_TO_TOT_EQY")</f>
        <v>#NAME?</v>
      </c>
      <c r="GP177" s="15" t="e" cm="1">
        <f t="array" aca="1" ref="GP177" ca="1">_xll.BDP(C177,"TOT_DEBT_TO_TOT_ASSET")</f>
        <v>#NAME?</v>
      </c>
      <c r="GQ177" s="15" t="e" cm="1">
        <f t="array" aca="1" ref="GQ177" ca="1">_xll.BDP(C177,"ALTMAN_Z_SCORE")</f>
        <v>#NAME?</v>
      </c>
      <c r="GR177" s="15" t="e" cm="1">
        <f t="array" aca="1" ref="GR177" ca="1">_xll.BDP(C177,"CASH_%_CURRENT_MARKET_CAP")</f>
        <v>#NAME?</v>
      </c>
      <c r="GS177" s="15" t="e" cm="1">
        <f t="array" aca="1" ref="GS177" ca="1">_xll.BDP(C177,"CASH_TO_TOT_ASSET")</f>
        <v>#NAME?</v>
      </c>
      <c r="GU177" s="15" t="e" cm="1">
        <f t="array" aca="1" ref="GU177" ca="1">_xll.BDP(C177,"BOARD_SIZE")</f>
        <v>#NAME?</v>
      </c>
      <c r="GV177" s="15" t="e" cm="1">
        <f t="array" aca="1" ref="GV177" ca="1">_xll.BDP(C177,"PCT_INDEPENDENT_DIRECTORS")</f>
        <v>#NAME?</v>
      </c>
      <c r="GW177" s="15" t="e" cm="1">
        <f t="array" aca="1" ref="GW177" ca="1">_xll.BDP(C177,"BOARD_MEETING_ATTENDANCE_PCT")</f>
        <v>#NAME?</v>
      </c>
      <c r="GX177" s="15" t="e" cm="1">
        <f t="array" aca="1" ref="GX177" ca="1">_xll.BDP(C177,"BOARD_MEETINGS_PER_YR")</f>
        <v>#NAME?</v>
      </c>
      <c r="GY177" s="15" t="e" cm="1">
        <f t="array" aca="1" ref="GY177" ca="1">_xll.BDP(C177,"NUMBER_OF_WOMEN_ON_BOARD")</f>
        <v>#NAME?</v>
      </c>
      <c r="GZ177" s="15" t="e" cm="1">
        <f t="array" aca="1" ref="GZ177" ca="1">_xll.BDP(C177,"BOARD_AVERAGE_TENURE")</f>
        <v>#NAME?</v>
      </c>
      <c r="HA177" s="15" t="e" cm="1">
        <f t="array" aca="1" ref="HA177" ca="1">_xll.BDP(C177,"BOARD_AVERAGE_AGE")</f>
        <v>#NAME?</v>
      </c>
      <c r="HC177" s="15" t="e" cm="1">
        <f t="array" aca="1" ref="HC177" ca="1">_xll.BDP(C177,"TOT_COMP_AW_TO_CEO_&amp;_EQUIV")</f>
        <v>#NAME?</v>
      </c>
      <c r="HD177" s="15" t="e" cm="1">
        <f t="array" aca="1" ref="HD177" ca="1">_xll.BDP(C177,"TOT_COMPENSATION_AW_TO_EXECS")</f>
        <v>#NAME?</v>
      </c>
      <c r="HE177" s="15" t="e" cm="1">
        <f t="array" aca="1" ref="HE177" ca="1">_xll.BDP(C177,"CF_STOCK_BASED_COMPENSATION")</f>
        <v>#NAME?</v>
      </c>
      <c r="HF177" s="15" t="e" cm="1">
        <f t="array" aca="1" ref="HF177" ca="1">_xll.BDP(C177,"AVERAGE_BOD_TOTAL_COMPENSATION")</f>
        <v>#NAME?</v>
      </c>
      <c r="HH177" s="15" t="e" cm="1">
        <f t="array" aca="1" ref="HH177" ca="1">_xll.BDP(C177,"ISS_QUALITYSCORE")</f>
        <v>#NAME?</v>
      </c>
      <c r="HK177" s="15" t="e" cm="1">
        <f t="array" aca="1" ref="HK177" ca="1">_xll.BDP(C177,"EQY_SH_OUT")</f>
        <v>#NAME?</v>
      </c>
      <c r="HL177" s="15" t="e">
        <f t="shared" ca="1" si="400"/>
        <v>#NAME?</v>
      </c>
      <c r="HN177" s="15">
        <v>8.5</v>
      </c>
      <c r="HO177" s="15">
        <v>2</v>
      </c>
      <c r="HP177" s="39" t="e">
        <f t="shared" ca="1" si="401"/>
        <v>#NAME?</v>
      </c>
      <c r="HQ177" s="15" t="e">
        <f t="shared" ca="1" si="402"/>
        <v>#NAME?</v>
      </c>
      <c r="HS177" s="15" t="e">
        <f t="shared" ca="1" si="426"/>
        <v>#NAME?</v>
      </c>
      <c r="HU177" s="15" t="e">
        <f t="shared" ca="1" si="403"/>
        <v>#NAME?</v>
      </c>
      <c r="HW177" s="15" t="e">
        <f t="shared" ca="1" si="427"/>
        <v>#NAME?</v>
      </c>
      <c r="HY177" s="39" t="e">
        <f t="shared" ca="1" si="404"/>
        <v>#NAME?</v>
      </c>
      <c r="IA177" s="15" t="e">
        <f t="shared" ca="1" si="428"/>
        <v>#NAME?</v>
      </c>
      <c r="IB177" s="15" t="e">
        <f t="shared" ca="1" si="405"/>
        <v>#NAME?</v>
      </c>
      <c r="IC177" s="15" t="e">
        <f t="shared" ca="1" si="406"/>
        <v>#NAME?</v>
      </c>
      <c r="ID177" s="15" t="e">
        <f t="shared" ca="1" si="407"/>
        <v>#NAME?</v>
      </c>
      <c r="IE177" s="39" t="e">
        <f t="shared" ca="1" si="408"/>
        <v>#NAME?</v>
      </c>
      <c r="IF177" s="39">
        <f t="shared" si="409"/>
        <v>17.670705176174216</v>
      </c>
      <c r="IG177" s="39" t="e">
        <f t="shared" ca="1" si="410"/>
        <v>#NAME?</v>
      </c>
      <c r="II177" s="15">
        <f t="shared" si="440"/>
        <v>158</v>
      </c>
    </row>
    <row r="178" spans="1:243">
      <c r="A178" s="15">
        <f t="shared" si="441"/>
        <v>158</v>
      </c>
      <c r="B178" s="15" t="s">
        <v>320</v>
      </c>
      <c r="C178" s="15" t="s">
        <v>641</v>
      </c>
      <c r="D178" s="15" t="s">
        <v>319</v>
      </c>
      <c r="E178" s="15" t="str">
        <f t="shared" si="374"/>
        <v>MSFT34</v>
      </c>
      <c r="F178" s="15">
        <f t="shared" si="375"/>
        <v>158</v>
      </c>
      <c r="G178" s="15" t="str">
        <f t="shared" si="376"/>
        <v>Microsoft Corp</v>
      </c>
      <c r="H178" s="24">
        <v>7.0662680000000005E-2</v>
      </c>
      <c r="I178" s="15" t="e" cm="1">
        <f t="array" aca="1" ref="I178" ca="1">_xll.BDP(C178,"GICS_SECTOR_NAME")</f>
        <v>#NAME?</v>
      </c>
      <c r="J178" s="15" t="e">
        <f t="shared" ca="1" si="377"/>
        <v>#NAME?</v>
      </c>
      <c r="K178" s="46" t="e" cm="1">
        <f t="array" aca="1" ref="K178" ca="1">_xll.BDP(C178,"BEST_PE_RATIO")</f>
        <v>#NAME?</v>
      </c>
      <c r="L178" s="46" t="e" cm="1">
        <f t="array" aca="1" ref="L178" ca="1">_xll.BDP(C178,"px_last")</f>
        <v>#NAME?</v>
      </c>
      <c r="M178" s="15" t="e" cm="1">
        <f t="array" aca="1" ref="M178" ca="1">_xll.BDP(C178,"COUNTRY_FULL_NAME")</f>
        <v>#NAME?</v>
      </c>
      <c r="N178" s="15" t="e" cm="1">
        <f t="array" aca="1" ref="N178" ca="1">_xll.BDP(C178,"px_last")</f>
        <v>#NAME?</v>
      </c>
      <c r="O178" s="15" t="e" cm="1">
        <f t="array" aca="1" ref="O178" ca="1">_xll.BDP(C178,"CRNCY")</f>
        <v>#NAME?</v>
      </c>
      <c r="Q178" s="15" t="e" cm="1">
        <f t="array" aca="1" ref="Q178" ca="1">_xll.BDP(C178,"GICS_SECTOR_NAME")</f>
        <v>#NAME?</v>
      </c>
      <c r="R178" s="15" t="e" cm="1">
        <f t="array" aca="1" ref="R178" ca="1">_xll.BDP(C178,"GICS_INDUSTRY_NAME")</f>
        <v>#NAME?</v>
      </c>
      <c r="S178" s="15" t="e" cm="1">
        <f t="array" aca="1" ref="S178" ca="1">_xll.BDP(C178,"GICS_INDUSTRY_GROUP_NAME")</f>
        <v>#NAME?</v>
      </c>
      <c r="T178" s="15" t="e" cm="1">
        <f t="array" aca="1" ref="T178" ca="1">_xll.BDP(C178,"GICS_SUB_INDUSTRY_NAME")</f>
        <v>#NAME?</v>
      </c>
      <c r="U178" s="15" t="s">
        <v>1521</v>
      </c>
      <c r="V178" s="15">
        <f>_xll.BDH(C178,"SALES_REV_TURN","FY 2009","FY 2009","Currency=USD","Period=FY","BEST_FPERIOD_OVERRIDE=FY","FILING_STATUS=MR","SCALING_FORMAT=MLN","FA_ADJUSTED=Adjusted","Sort=A","Dates=H","DateFormat=P","Fill=—","Direction=H","UseDPDF=Y")</f>
        <v>58437</v>
      </c>
      <c r="W178" s="15">
        <f>_xll.BDH(C178,"SALES_REV_TURN","FY 2019","FY 2019","Currency=USD","Period=FY","BEST_FPERIOD_OVERRIDE=FY","FILING_STATUS=MR","SCALING_FORMAT=MLN","FA_ADJUSTED=Adjusted","Sort=A","Dates=H","DateFormat=P","Fill=—","Direction=H","UseDPDF=Y")</f>
        <v>125843</v>
      </c>
      <c r="X178" s="15">
        <f>_xll.BDH(C178,"SALES_REV_TURN","FY 2020","FY 2020","Currency=USD","Period=FY","BEST_FPERIOD_OVERRIDE=FY","FILING_STATUS=MR","SCALING_FORMAT=MLN","FA_ADJUSTED=Adjusted","Sort=A","Dates=H","DateFormat=P","Fill=—","Direction=H","UseDPDF=Y")</f>
        <v>143015</v>
      </c>
      <c r="Y178" s="15">
        <f>_xll.BDH(C178,"SALES_REV_TURN","FY 2021","FY 2021","Currency=USD","Period=FY","BEST_FPERIOD_OVERRIDE=FY","FILING_STATUS=MR","SCALING_FORMAT=MLN","FA_ADJUSTED=Adjusted","Sort=A","Dates=H","DateFormat=P","Fill=—","Direction=H","UseDPDF=Y")</f>
        <v>168088</v>
      </c>
      <c r="Z178" s="15">
        <f>_xll.BDH(C178,"SALES_REV_TURN","FY 2022","FY 2022","Currency=USD","Period=FY","BEST_FPERIOD_OVERRIDE=FY","FILING_STATUS=MR","SCALING_FORMAT=MLN","FA_ADJUSTED=Adjusted","Sort=A","Dates=H","DateFormat=P","Fill=—","Direction=H","UseDPDF=Y")</f>
        <v>198270</v>
      </c>
      <c r="AA178" s="15" t="e">
        <f ca="1">+_xll.BDP($C178,AA$15,"BEST_FPERIOD_OVERRIDE="&amp;AA$16)</f>
        <v>#NAME?</v>
      </c>
      <c r="AB178" s="15" t="e">
        <f ca="1">+_xll.BDP($C178,AB$15,"BEST_FPERIOD_OVERRIDE="&amp;AB$16)</f>
        <v>#NAME?</v>
      </c>
      <c r="AC178" s="15" t="e">
        <f ca="1">+_xll.BDP($C178,AC$15,"BEST_FPERIOD_OVERRIDE="&amp;AC$16)</f>
        <v>#NAME?</v>
      </c>
      <c r="AD178" s="15" t="e">
        <f ca="1">+_xll.BDP($C178,AD$15,"BEST_FPERIOD_OVERRIDE="&amp;AD$16)</f>
        <v>#NAME?</v>
      </c>
      <c r="AF178" s="25">
        <f t="shared" si="411"/>
        <v>0.13645574247276371</v>
      </c>
      <c r="AG178" s="25">
        <f t="shared" si="412"/>
        <v>0.17531727441177503</v>
      </c>
      <c r="AH178" s="25">
        <f t="shared" si="413"/>
        <v>0.17956070629670173</v>
      </c>
      <c r="AI178" s="25" t="e">
        <f t="shared" ca="1" si="414"/>
        <v>#NAME?</v>
      </c>
      <c r="AJ178" s="25" t="e">
        <f t="shared" ca="1" si="415"/>
        <v>#NAME?</v>
      </c>
      <c r="AK178" s="25" t="e">
        <f t="shared" ca="1" si="416"/>
        <v>#NAME?</v>
      </c>
      <c r="AL178" s="25" t="e">
        <f t="shared" ca="1" si="429"/>
        <v>#NAME?</v>
      </c>
      <c r="AM178" s="25" t="e">
        <f t="shared" ca="1" si="417"/>
        <v>#NAME?</v>
      </c>
      <c r="AN178" s="25">
        <f t="shared" si="418"/>
        <v>7.9727381505755091E-2</v>
      </c>
      <c r="AP178" s="15">
        <f>_xll.BDH(C178,"EBITDA","FY 2009","FY 2009","Currency=USD","Period=FY","BEST_FPERIOD_OVERRIDE=FY","FILING_STATUS=MR","SCALING_FORMAT=MLN","FA_ADJUSTED=Adjusted","Sort=A","Dates=H","DateFormat=P","Fill=—","Direction=H","UseDPDF=Y")</f>
        <v>23538</v>
      </c>
      <c r="AQ178" s="15">
        <f>_xll.BDH(C178,"EBITDA","FY 2019","FY 2019","Currency=USD","Period=FY","BEST_FPERIOD_OVERRIDE=FY","FILING_STATUS=MR","SCALING_FORMAT=MLN","FA_ADJUSTED=Adjusted","Sort=A","Dates=H","DateFormat=P","Fill=—","Direction=H","UseDPDF=Y")</f>
        <v>56348</v>
      </c>
      <c r="AR178" s="15">
        <f>_xll.BDH(C178,"EBITDA","FY 2020","FY 2020","Currency=USD","Period=FY","BEST_FPERIOD_OVERRIDE=FY","FILING_STATUS=MR","SCALING_FORMAT=MLN","FA_ADJUSTED=Adjusted","Sort=A","Dates=H","DateFormat=P","Fill=—","Direction=H","UseDPDF=Y")</f>
        <v>68248</v>
      </c>
      <c r="AS178" s="15">
        <f>_xll.BDH(C178,"EBITDA","FY 2021","FY 2021","Currency=USD","Period=FY","BEST_FPERIOD_OVERRIDE=FY","FILING_STATUS=MR","SCALING_FORMAT=MLN","FA_ADJUSTED=Adjusted","Sort=A","Dates=H","DateFormat=P","Fill=—","Direction=H","UseDPDF=Y")</f>
        <v>83729</v>
      </c>
      <c r="AT178" s="15">
        <f>_xll.BDH(C178,"EBITDA","FY 2022","FY 2022","Currency=USD","Period=FY","BEST_FPERIOD_OVERRIDE=FY","FILING_STATUS=MR","SCALING_FORMAT=MLN","FA_ADJUSTED=Adjusted","Sort=A","Dates=H","DateFormat=P","Fill=—","Direction=H","UseDPDF=Y")</f>
        <v>100304</v>
      </c>
      <c r="AU178" s="15" t="e">
        <f ca="1">+_xll.BDP($C178,AU$15,"BEST_FPERIOD_OVERRIDE="&amp;AU$16)</f>
        <v>#NAME?</v>
      </c>
      <c r="AV178" s="15" t="e">
        <f ca="1">+_xll.BDP($C178,AV$15,"BEST_FPERIOD_OVERRIDE="&amp;AV$16)</f>
        <v>#NAME?</v>
      </c>
      <c r="AW178" s="15" t="e">
        <f ca="1">+_xll.BDP($C178,AW$15,"BEST_FPERIOD_OVERRIDE="&amp;AW$16)</f>
        <v>#NAME?</v>
      </c>
      <c r="AX178" s="15" t="e">
        <f ca="1">+_xll.BDP($C178,AX$15,"BEST_FPERIOD_OVERRIDE="&amp;AX$16)</f>
        <v>#NAME?</v>
      </c>
      <c r="AZ178" s="25">
        <f t="shared" si="378"/>
        <v>0.21118761979129697</v>
      </c>
      <c r="BA178" s="25">
        <f t="shared" si="379"/>
        <v>0.22683448599226352</v>
      </c>
      <c r="BB178" s="25">
        <f t="shared" si="380"/>
        <v>0.19796008551397959</v>
      </c>
      <c r="BC178" s="25" t="e">
        <f t="shared" ca="1" si="381"/>
        <v>#NAME?</v>
      </c>
      <c r="BD178" s="25" t="e">
        <f t="shared" ca="1" si="382"/>
        <v>#NAME?</v>
      </c>
      <c r="BE178" s="25" t="e">
        <f t="shared" ca="1" si="383"/>
        <v>#NAME?</v>
      </c>
      <c r="BF178" s="25" t="e">
        <f t="shared" ca="1" si="430"/>
        <v>#NAME?</v>
      </c>
      <c r="BG178" s="25" t="e">
        <f t="shared" ca="1" si="384"/>
        <v>#NAME?</v>
      </c>
      <c r="BH178" s="25">
        <f t="shared" si="385"/>
        <v>9.1216425943260404E-2</v>
      </c>
      <c r="BJ178" s="25">
        <f t="shared" si="419"/>
        <v>0.44776427771111621</v>
      </c>
      <c r="BK178" s="25">
        <f t="shared" si="420"/>
        <v>0.47720868440373387</v>
      </c>
      <c r="BL178" s="25">
        <f t="shared" si="421"/>
        <v>0.49812598162867072</v>
      </c>
      <c r="BM178" s="25">
        <f t="shared" si="422"/>
        <v>0.50589600040349014</v>
      </c>
      <c r="BN178" s="25" t="e">
        <f t="shared" ca="1" si="423"/>
        <v>#NAME?</v>
      </c>
      <c r="BO178" s="25" t="e">
        <f t="shared" ca="1" si="424"/>
        <v>#NAME?</v>
      </c>
      <c r="BP178" s="25" t="e">
        <f t="shared" ca="1" si="424"/>
        <v>#NAME?</v>
      </c>
      <c r="BQ178" s="25" t="e">
        <f t="shared" ca="1" si="425"/>
        <v>#NAME?</v>
      </c>
      <c r="BR178" s="15">
        <f>_xll.BDH(C178,"EARN_FOR_COMMON","FY 2009","FY 2009","Currency=USD","Period=FY","BEST_FPERIOD_OVERRIDE=FY","FILING_STATUS=MR","SCALING_FORMAT=MLN","FA_ADJUSTED=Adjusted","Sort=A","Dates=H","DateFormat=P","Fill=—","Direction=H","UseDPDF=Y")</f>
        <v>15609</v>
      </c>
      <c r="BS178" s="15">
        <f>_xll.BDH(C178,"EARN_FOR_COMMON","FY 2019","FY 2019","Currency=USD","Period=FY","BEST_FPERIOD_OVERRIDE=FY","FILING_STATUS=MR","SCALING_FORMAT=MLN","FA_ADJUSTED=Adjusted","Sort=A","Dates=H","DateFormat=P","Fill=—","Direction=H","UseDPDF=Y")</f>
        <v>36318.080000000002</v>
      </c>
      <c r="BT178" s="15">
        <f>_xll.BDH(C178,"EARN_FOR_COMMON","FY 2020","FY 2020","Currency=USD","Period=FY","BEST_FPERIOD_OVERRIDE=FY","FILING_STATUS=MR","SCALING_FORMAT=MLN","FA_ADJUSTED=Adjusted","Sort=A","Dates=H","DateFormat=P","Fill=—","Direction=H","UseDPDF=Y")</f>
        <v>44584.36</v>
      </c>
      <c r="BU178" s="15">
        <f>_xll.BDH(C178,"EARN_FOR_COMMON","FY 2021","FY 2021","Currency=USD","Period=FY","BEST_FPERIOD_OVERRIDE=FY","FILING_STATUS=MR","SCALING_FORMAT=MLN","FA_ADJUSTED=Adjusted","Sort=A","Dates=H","DateFormat=P","Fill=—","Direction=H","UseDPDF=Y")</f>
        <v>60297.72</v>
      </c>
      <c r="BV178" s="15">
        <f>_xll.BDH(C178,"EARN_FOR_COMMON","FY 2022","FY 2022","Currency=USD","Period=FY","BEST_FPERIOD_OVERRIDE=FY","FILING_STATUS=MR","SCALING_FORMAT=MLN","FA_ADJUSTED=Adjusted","Sort=A","Dates=H","DateFormat=P","Fill=—","Direction=H","UseDPDF=Y")</f>
        <v>69082.81</v>
      </c>
      <c r="BW178" s="15" t="e">
        <f ca="1">+_xll.BDP($C178,BW$15,"BEST_FPERIOD_OVERRIDE="&amp;BW$16)</f>
        <v>#NAME?</v>
      </c>
      <c r="BX178" s="15" t="e">
        <f ca="1">+_xll.BDP($C178,BX$15,"BEST_FPERIOD_OVERRIDE="&amp;BX$16)</f>
        <v>#NAME?</v>
      </c>
      <c r="BY178" s="15" t="e">
        <f ca="1">+_xll.BDP($C178,BY$15,"BEST_FPERIOD_OVERRIDE="&amp;BY$16)</f>
        <v>#NAME?</v>
      </c>
      <c r="BZ178" s="15" t="e">
        <f ca="1">+_xll.BDP($C178,BZ$15,"BEST_FPERIOD_OVERRIDE="&amp;BZ$16)</f>
        <v>#NAME?</v>
      </c>
      <c r="CB178" s="25">
        <f t="shared" si="386"/>
        <v>0.22760784711086046</v>
      </c>
      <c r="CC178" s="25">
        <f t="shared" si="387"/>
        <v>0.35244108023531129</v>
      </c>
      <c r="CD178" s="25">
        <f t="shared" si="388"/>
        <v>0.14569522695053805</v>
      </c>
      <c r="CE178" s="25" t="e">
        <f t="shared" ca="1" si="389"/>
        <v>#NAME?</v>
      </c>
      <c r="CF178" s="25" t="e">
        <f t="shared" ca="1" si="390"/>
        <v>#NAME?</v>
      </c>
      <c r="CG178" s="25" t="e">
        <f t="shared" ca="1" si="391"/>
        <v>#NAME?</v>
      </c>
      <c r="CH178" s="25" t="e">
        <f t="shared" ca="1" si="431"/>
        <v>#NAME?</v>
      </c>
      <c r="CI178" s="25" t="e">
        <f t="shared" ca="1" si="392"/>
        <v>#NAME?</v>
      </c>
      <c r="CJ178" s="25">
        <f t="shared" si="393"/>
        <v>8.8114956926827803E-2</v>
      </c>
      <c r="CM178" s="25">
        <f t="shared" si="432"/>
        <v>0.28859833284330477</v>
      </c>
      <c r="CN178" s="25">
        <f t="shared" si="433"/>
        <v>0.31174604062510924</v>
      </c>
      <c r="CO178" s="25">
        <f t="shared" si="434"/>
        <v>0.3587270953310171</v>
      </c>
      <c r="CP178" s="25">
        <f t="shared" si="435"/>
        <v>0.34842795178292224</v>
      </c>
      <c r="CQ178" s="25" t="e">
        <f t="shared" ca="1" si="436"/>
        <v>#NAME?</v>
      </c>
      <c r="CR178" s="25" t="e">
        <f t="shared" ca="1" si="437"/>
        <v>#NAME?</v>
      </c>
      <c r="CS178" s="25" t="e">
        <f t="shared" ca="1" si="438"/>
        <v>#NAME?</v>
      </c>
      <c r="CT178" s="15" t="e">
        <f t="shared" ca="1" si="439"/>
        <v>#NAME?</v>
      </c>
      <c r="CU178" s="25">
        <f>_xll.BDH($C178,"RETURN_ON_INV_CAPITAL","FY 2019","FY 2019","Currency=USD","Period=FY","BEST_FPERIOD_OVERRIDE=FY","FILING_STATUS=MR","FA_ADJUSTED=GAAP","Sort=A","Dates=H","DateFormat=P","Fill=—","Direction=H","UseDPDF=Y")/100</f>
        <v>0.21468800000000002</v>
      </c>
      <c r="CV178" s="25">
        <f>_xll.BDH($C178,"RETURN_ON_INV_CAPITAL","FY 2020","FY 2020","Currency=USD","Period=FY","BEST_FPERIOD_OVERRIDE=FY","FILING_STATUS=MR","FA_ADJUSTED=GAAP","Sort=A","Dates=H","DateFormat=P","Fill=—","Direction=H","UseDPDF=Y")/100</f>
        <v>0.22988299999999998</v>
      </c>
      <c r="CW178" s="25">
        <f>_xll.BDH($C178,"RETURN_ON_INV_CAPITAL","FY 2021","FY 2021","Currency=USD","Period=FY","BEST_FPERIOD_OVERRIDE=FY","FILING_STATUS=MR","FA_ADJUSTED=GAAP","Sort=A","Dates=H","DateFormat=P","Fill=—","Direction=H","UseDPDF=Y")/100</f>
        <v>0.28872900000000001</v>
      </c>
      <c r="CX178" s="25">
        <f>_xll.BDH(C178,"RETURN_COM_EQY","FY 2022","FY 2022","Currency=USD","Period=FY","BEST_FPERIOD_OVERRIDE=FY","FILING_STATUS=MR","FA_ADJUSTED=GAAP","Sort=A","Dates=H","DateFormat=P","Fill=—","Direction=H","UseDPDF=Y")/100</f>
        <v>0.47151300000000002</v>
      </c>
      <c r="CZ178" s="15">
        <f>_xll.BDH($C178,"RETURN_COM_EQY","FY 2019","FY 2019","Currency=USD","Period=FY","BEST_FPERIOD_OVERRIDE=FY","FILING_STATUS=MR","FA_ADJUSTED=GAAP","Sort=A","Dates=H","DateFormat=P","Fill=—","Direction=H","UseDPDF=Y")/100</f>
        <v>0.42410600000000004</v>
      </c>
      <c r="DA178" s="15">
        <f>_xll.BDH($C178,"RETURN_COM_EQY","FY 2020","FY 2020","Currency=USD","Period=FY","BEST_FPERIOD_OVERRIDE=FY","FILING_STATUS=MR","FA_ADJUSTED=GAAP","Sort=A","Dates=H","DateFormat=P","Fill=—","Direction=H","UseDPDF=Y")/100</f>
        <v>0.40139800000000003</v>
      </c>
      <c r="DB178" s="15">
        <f>_xll.BDH($C178,"RETURN_COM_EQY","FY 2021","FY 2021","Currency=USD","Period=FY","BEST_FPERIOD_OVERRIDE=FY","FILING_STATUS=MR","FA_ADJUSTED=GAAP","Sort=A","Dates=H","DateFormat=P","Fill=—","Direction=H","UseDPDF=Y")/100</f>
        <v>0.47078699999999996</v>
      </c>
      <c r="DC178" s="25">
        <f>_xll.BDH(C178,"RETURN_COM_EQY","FY 2022","FY 2022","Currency=USD","Period=FY","BEST_FPERIOD_OVERRIDE=FY","FILING_STATUS=MR","FA_ADJUSTED=GAAP","Sort=A","Dates=H","DateFormat=P","Fill=—","Direction=H","UseDPDF=Y")</f>
        <v>47.151299999999999</v>
      </c>
      <c r="DD178" s="15" t="e">
        <f ca="1">(_xll.BDP(C178,"BEST_ROE","best_fperiod_override=23Y"))/100</f>
        <v>#NAME?</v>
      </c>
      <c r="DF178" s="25" t="e">
        <f ca="1">(_xll.BDP($C178,"BEST_DIV_YLD","best_fperiod_override=19Y"))/100</f>
        <v>#NAME?</v>
      </c>
      <c r="DG178" s="25" t="e">
        <f ca="1">(_xll.BDP($C178,"BEST_DIV_YLD","best_fperiod_override=20Y"))/100</f>
        <v>#NAME?</v>
      </c>
      <c r="DH178" s="25" t="e">
        <f ca="1">(_xll.BDP($C178,"BEST_DIV_YLD","best_fperiod_override=21Y"))/100</f>
        <v>#NAME?</v>
      </c>
      <c r="DI178" s="25" t="e">
        <f ca="1">(_xll.BDP($C178,"BEST_DIV_YLD","best_fperiod_override=22Y"))/100</f>
        <v>#NAME?</v>
      </c>
      <c r="DJ178" s="25" t="e">
        <f ca="1">(_xll.BDP($C178,"BEST_DIV_YLD","best_fperiod_override=23Y"))/100</f>
        <v>#NAME?</v>
      </c>
      <c r="DL178" s="48" t="e" cm="1">
        <f t="array" aca="1" ref="DL178" ca="1">_xll.BDP($C178,$DL$12)/1000</f>
        <v>#NAME?</v>
      </c>
      <c r="DM178" s="48" t="e" cm="1">
        <f t="array" aca="1" ref="DM178" ca="1">_xll.BDP($C178,$DL$13)*1000</f>
        <v>#NAME?</v>
      </c>
      <c r="DN178" s="48" t="e">
        <f t="shared" ca="1" si="394"/>
        <v>#NAME?</v>
      </c>
      <c r="DO178" s="48" t="e" cm="1">
        <f t="array" aca="1" ref="DO178" ca="1">_xll.BDP($C178,$DL$15)*1000</f>
        <v>#NAME?</v>
      </c>
      <c r="DQ178" s="15" t="e" cm="1">
        <f t="array" aca="1" ref="DQ178" ca="1">_xll.BDP(C178,"WACC")</f>
        <v>#NAME?</v>
      </c>
      <c r="DR178" s="15" t="e" cm="1">
        <f t="array" aca="1" ref="DR178" ca="1">_xll.BDP(C178,"WACC_COST_EQUITY")</f>
        <v>#NAME?</v>
      </c>
      <c r="DS178" s="15" t="e" cm="1">
        <f t="array" aca="1" ref="DS178" ca="1">_xll.BDP(C178,"WACC_COST_EQUITY")</f>
        <v>#NAME?</v>
      </c>
      <c r="DU178" s="15" t="e" cm="1">
        <f t="array" aca="1" ref="DU178" ca="1">_xll.BDP(C178,"BEST_PE_RATIO")</f>
        <v>#NAME?</v>
      </c>
      <c r="DV178" s="15" t="e" cm="1">
        <f t="array" aca="1" ref="DV178" ca="1">_xll.BDP(C178,"FIVE_YR_AVG_PRICE_EARNINGS")</f>
        <v>#NAME?</v>
      </c>
      <c r="DW178" s="15" t="e" cm="1">
        <f t="array" aca="1" ref="DW178" ca="1">_xll.BDP(C178,"10_YEAR_MOVING_AVERAGE_PE")</f>
        <v>#NAME?</v>
      </c>
      <c r="DY178" s="15" t="e" cm="1">
        <f t="array" aca="1" ref="DY178" ca="1">_xll.BDP(C178,"BEST_CUR_EV_TO_EBITDA")</f>
        <v>#NAME?</v>
      </c>
      <c r="DZ178" s="15" t="e" cm="1">
        <f t="array" aca="1" ref="DZ178" ca="1">_xll.BDP(C178,"FIVE_YEAR_AVG_EV_TO_T12_EBITDA")</f>
        <v>#NAME?</v>
      </c>
      <c r="EB178" s="15" t="e" cm="1">
        <f t="array" aca="1" ref="EB178" ca="1">_xll.BDP(C178,"BEST_PX_BPS_RATIO")</f>
        <v>#NAME?</v>
      </c>
      <c r="EC178" s="15" t="e" cm="1">
        <f t="array" aca="1" ref="EC178" ca="1">_xll.BDP(C178,"FIVE_YEAR_AVG_PRICE_BOOK")</f>
        <v>#NAME?</v>
      </c>
      <c r="ED178" s="15" t="e" cm="1">
        <f t="array" aca="1" ref="ED178" ca="1">_xll.BDP(C178,"EV_TO_T12M_SALES")</f>
        <v>#NAME?</v>
      </c>
      <c r="EE178" s="15" t="e" cm="1">
        <f t="array" aca="1" ref="EE178" ca="1">_xll.BDP(C178,"AVERAGE_EV_TO_T12M_SALES")</f>
        <v>#NAME?</v>
      </c>
      <c r="EF178" s="15" t="e">
        <f ca="1">_xll.BDP(C178,"BEST_CURRENT_EV_BEST_SALES","best_fperiod_override=23Y")</f>
        <v>#NAME?</v>
      </c>
      <c r="EH178" s="15" t="e" cm="1">
        <f t="array" aca="1" ref="EH178" ca="1">_xll.BDP(C178,"CF_FREE_CASH_FLOW")</f>
        <v>#NAME?</v>
      </c>
      <c r="EI178" s="15" t="e" cm="1">
        <f t="array" aca="1" ref="EI178" ca="1">_xll.BDP(C178,"FREE_CASH_FLOW_YIELD")/100</f>
        <v>#NAME?</v>
      </c>
      <c r="EJ178" s="15" t="e" cm="1">
        <f t="array" aca="1" ref="EJ178" ca="1">_xll.BDP(C178,"TRAIL_12M_FREE_CASH_FLOW_PER_SH")</f>
        <v>#NAME?</v>
      </c>
      <c r="EL178" s="15" t="e" cm="1">
        <f t="array" aca="1" ref="EL178" ca="1">_xll.BDP(C178,"CF_CASH_FROM_OPER")</f>
        <v>#NAME?</v>
      </c>
      <c r="EM178" s="15" t="e" cm="1">
        <f t="array" aca="1" ref="EM178" ca="1">_xll.BDP(C178,"CF_CASH_FROM_INV_ACT")</f>
        <v>#NAME?</v>
      </c>
      <c r="EN178" s="15" t="e" cm="1">
        <f t="array" aca="1" ref="EN178" ca="1">_xll.BDP(C178,"CF_CASH_FROM_FNC_ACT")</f>
        <v>#NAME?</v>
      </c>
      <c r="EP178" s="15" t="e" cm="1">
        <f t="array" aca="1" ref="EP178" ca="1">_xll.BDP(C178,"TOT_ANALYST_REC")</f>
        <v>#NAME?</v>
      </c>
      <c r="EQ178" s="15" t="e" cm="1">
        <f t="array" aca="1" ref="EQ178" ca="1">_xll.BDP(C178,"TOT_BUY_REC")</f>
        <v>#NAME?</v>
      </c>
      <c r="ER178" s="15" t="e" cm="1">
        <f t="array" aca="1" ref="ER178" ca="1">_xll.BDP(C178,"TOT_HOLD_REC")</f>
        <v>#NAME?</v>
      </c>
      <c r="ES178" s="15" t="e" cm="1">
        <f t="array" aca="1" ref="ES178" ca="1">_xll.BDP(C178,"TOT_SELL_REC")</f>
        <v>#NAME?</v>
      </c>
      <c r="ET178" s="15" t="e" cm="1">
        <f t="array" aca="1" ref="ET178" ca="1">_xll.BDP(C178,"EQY_REC_CONS")</f>
        <v>#NAME?</v>
      </c>
      <c r="EV178" s="15" t="e" cm="1">
        <f t="array" aca="1" ref="EV178" ca="1">_xll.BDP(C178,"BEST_TARGET_HI")</f>
        <v>#NAME?</v>
      </c>
      <c r="EW178" s="15" t="e" cm="1">
        <f t="array" aca="1" ref="EW178" ca="1">_xll.BDP(C178,"BEST_TARGET_LO")</f>
        <v>#NAME?</v>
      </c>
      <c r="EX178" s="15" t="e" cm="1">
        <f t="array" aca="1" ref="EX178" ca="1">_xll.BDP(C178,"BEST_TARGET_MEDIAN")</f>
        <v>#NAME?</v>
      </c>
      <c r="EZ178" s="15" t="e" cm="1">
        <f t="array" aca="1" ref="EZ178" ca="1">_xll.BDP(C178,"BEST_TARGET_1WK_CHG")</f>
        <v>#NAME?</v>
      </c>
      <c r="FA178" s="15" t="e" cm="1">
        <f t="array" aca="1" ref="FA178" ca="1">_xll.BDP(C178,"BEST_TARGET_4WK_CHG")</f>
        <v>#NAME?</v>
      </c>
      <c r="FB178" s="15" t="e" cm="1">
        <f t="array" aca="1" ref="FB178" ca="1">_xll.BDP(C178,"BEST_TARGET_3MO_CHG")</f>
        <v>#NAME?</v>
      </c>
      <c r="FC178" s="15" t="e" cm="1">
        <f t="array" aca="1" ref="FC178" ca="1">_xll.BDP(C178,"BEST_TARGET_6MO_CHG")</f>
        <v>#NAME?</v>
      </c>
      <c r="FE178" s="15" t="e" cm="1">
        <f t="array" aca="1" ref="FE178" ca="1">_xll.BDP(C178,"ANNOUNCEMENT_DT")</f>
        <v>#NAME?</v>
      </c>
      <c r="FF178" s="15" t="e" cm="1">
        <f t="array" aca="1" ref="FF178" ca="1">_xll.BDP(C178,"EXPECTED_REPORT_DT")</f>
        <v>#NAME?</v>
      </c>
      <c r="FG178" s="15" t="e" cm="1">
        <f t="array" aca="1" ref="FG178" ca="1">_xll.BDP(C178,"EARNINGS_RELATED_IMPLIED_MOVE")</f>
        <v>#NAME?</v>
      </c>
      <c r="FI178" s="15" t="e" cm="1">
        <f t="array" aca="1" ref="FI178" ca="1">_xll.BDP(C178,"SALES_SURPRISE_LAST_QTR")</f>
        <v>#NAME?</v>
      </c>
      <c r="FJ178" s="15" t="e" cm="1">
        <f t="array" aca="1" ref="FJ178" ca="1">_xll.BDP(C178,"EPS_SURPRISE_LAST_QTR")</f>
        <v>#NAME?</v>
      </c>
      <c r="FL178" s="15" t="e">
        <f ca="1">(_xll.BDP(C178,"VOLUME_AVG_5D"))/1000</f>
        <v>#NAME?</v>
      </c>
      <c r="FM178" s="15" t="e">
        <f ca="1">(_xll.BDP(C178,"VOLUME_AVG_3M"))/1000</f>
        <v>#NAME?</v>
      </c>
      <c r="FN178" s="15" t="e">
        <f ca="1">(_xll.BDP(C178,"VOLUME_AVG_6M"))/1000</f>
        <v>#NAME?</v>
      </c>
      <c r="FP178" s="15" t="e" cm="1">
        <f t="array" aca="1" ref="FP178" ca="1">_xll.BDP(C178,"CIE_DES")</f>
        <v>#NAME?</v>
      </c>
      <c r="FQ178" s="15" t="s">
        <v>1003</v>
      </c>
      <c r="FS178" s="15" t="e" cm="1">
        <f t="array" aca="1" ref="FS178" ca="1">_xll.BDP(C178,"HIGH_52WEEK")</f>
        <v>#NAME?</v>
      </c>
      <c r="FT178" s="15" t="e" cm="1">
        <f t="array" aca="1" ref="FT178" ca="1">_xll.BDP(C178,"LOW_52WEEK")</f>
        <v>#NAME?</v>
      </c>
      <c r="FV178" s="15" t="e" cm="1">
        <f t="array" aca="1" ref="FV178" ca="1">_xll.BDP(C178,"CHG_PCT_WTD")</f>
        <v>#NAME?</v>
      </c>
      <c r="FW178" s="15" t="e" cm="1">
        <f t="array" aca="1" ref="FW178" ca="1">_xll.BDP(C178,"CHG_PCT_MTD")</f>
        <v>#NAME?</v>
      </c>
      <c r="FX178" s="15" t="e" cm="1">
        <f t="array" aca="1" ref="FX178" ca="1">_xll.BDP(C178,"CHG_PCT_YTD")</f>
        <v>#NAME?</v>
      </c>
      <c r="FY178" s="15" t="e" cm="1">
        <f t="array" aca="1" ref="FY178" ca="1">_xll.BDP(C178,"CHG_PCT_1YR")</f>
        <v>#NAME?</v>
      </c>
      <c r="GA178" s="15" t="e">
        <f ca="1">_xll.BDP($C178,"BEST_NET_DEBT","best_fperiod_override=19Y")</f>
        <v>#NAME?</v>
      </c>
      <c r="GB178" s="15" t="e">
        <f ca="1">_xll.BDP($C178,"BEST_NET_DEBT","best_fperiod_override=20Y")</f>
        <v>#NAME?</v>
      </c>
      <c r="GC178" s="15" t="e">
        <f ca="1">_xll.BDP($C178,"BEST_NET_DEBT","best_fperiod_override=21Y")</f>
        <v>#NAME?</v>
      </c>
      <c r="GD178" s="15" t="e">
        <f ca="1">_xll.BDP($C178,"BEST_NET_DEBT","best_fperiod_override=22Y")</f>
        <v>#NAME?</v>
      </c>
      <c r="GE178" s="15" t="e">
        <f ca="1">_xll.BDP($C178,"BEST_NET_DEBT","best_fperiod_override=23Y")</f>
        <v>#NAME?</v>
      </c>
      <c r="GG178" s="15" t="e">
        <f t="shared" ca="1" si="395"/>
        <v>#NAME?</v>
      </c>
      <c r="GH178" s="15" t="e">
        <f t="shared" ca="1" si="396"/>
        <v>#NAME?</v>
      </c>
      <c r="GI178" s="15" t="e">
        <f t="shared" ca="1" si="397"/>
        <v>#NAME?</v>
      </c>
      <c r="GJ178" s="15" t="e">
        <f t="shared" ca="1" si="398"/>
        <v>#NAME?</v>
      </c>
      <c r="GK178" s="15" t="e">
        <f t="shared" ca="1" si="399"/>
        <v>#NAME?</v>
      </c>
      <c r="GM178" s="15" t="e" cm="1">
        <f t="array" aca="1" ref="GM178" ca="1">_xll.BDP(C178,"NET_DEBT_TO_EBITDA")</f>
        <v>#NAME?</v>
      </c>
      <c r="GN178" s="15" t="e" cm="1">
        <f t="array" aca="1" ref="GN178" ca="1">_xll.BDP(C178,"EBIT_TO_INT_EXP")</f>
        <v>#NAME?</v>
      </c>
      <c r="GO178" s="15" t="e" cm="1">
        <f t="array" aca="1" ref="GO178" ca="1">_xll.BDP(C178,"TOT_DEBT_TO_TOT_EQY")</f>
        <v>#NAME?</v>
      </c>
      <c r="GP178" s="15" t="e" cm="1">
        <f t="array" aca="1" ref="GP178" ca="1">_xll.BDP(C178,"TOT_DEBT_TO_TOT_ASSET")</f>
        <v>#NAME?</v>
      </c>
      <c r="GQ178" s="15" t="e" cm="1">
        <f t="array" aca="1" ref="GQ178" ca="1">_xll.BDP(C178,"ALTMAN_Z_SCORE")</f>
        <v>#NAME?</v>
      </c>
      <c r="GR178" s="15" t="e" cm="1">
        <f t="array" aca="1" ref="GR178" ca="1">_xll.BDP(C178,"CASH_%_CURRENT_MARKET_CAP")</f>
        <v>#NAME?</v>
      </c>
      <c r="GS178" s="15" t="e" cm="1">
        <f t="array" aca="1" ref="GS178" ca="1">_xll.BDP(C178,"CASH_TO_TOT_ASSET")</f>
        <v>#NAME?</v>
      </c>
      <c r="GU178" s="15" t="e" cm="1">
        <f t="array" aca="1" ref="GU178" ca="1">_xll.BDP(C178,"BOARD_SIZE")</f>
        <v>#NAME?</v>
      </c>
      <c r="GV178" s="15" t="e" cm="1">
        <f t="array" aca="1" ref="GV178" ca="1">_xll.BDP(C178,"PCT_INDEPENDENT_DIRECTORS")</f>
        <v>#NAME?</v>
      </c>
      <c r="GW178" s="15" t="e" cm="1">
        <f t="array" aca="1" ref="GW178" ca="1">_xll.BDP(C178,"BOARD_MEETING_ATTENDANCE_PCT")</f>
        <v>#NAME?</v>
      </c>
      <c r="GX178" s="15" t="e" cm="1">
        <f t="array" aca="1" ref="GX178" ca="1">_xll.BDP(C178,"BOARD_MEETINGS_PER_YR")</f>
        <v>#NAME?</v>
      </c>
      <c r="GY178" s="15" t="e" cm="1">
        <f t="array" aca="1" ref="GY178" ca="1">_xll.BDP(C178,"NUMBER_OF_WOMEN_ON_BOARD")</f>
        <v>#NAME?</v>
      </c>
      <c r="GZ178" s="15" t="e" cm="1">
        <f t="array" aca="1" ref="GZ178" ca="1">_xll.BDP(C178,"BOARD_AVERAGE_TENURE")</f>
        <v>#NAME?</v>
      </c>
      <c r="HA178" s="15" t="e" cm="1">
        <f t="array" aca="1" ref="HA178" ca="1">_xll.BDP(C178,"BOARD_AVERAGE_AGE")</f>
        <v>#NAME?</v>
      </c>
      <c r="HC178" s="15" t="e" cm="1">
        <f t="array" aca="1" ref="HC178" ca="1">_xll.BDP(C178,"TOT_COMP_AW_TO_CEO_&amp;_EQUIV")</f>
        <v>#NAME?</v>
      </c>
      <c r="HD178" s="15" t="e" cm="1">
        <f t="array" aca="1" ref="HD178" ca="1">_xll.BDP(C178,"TOT_COMPENSATION_AW_TO_EXECS")</f>
        <v>#NAME?</v>
      </c>
      <c r="HE178" s="15" t="e" cm="1">
        <f t="array" aca="1" ref="HE178" ca="1">_xll.BDP(C178,"CF_STOCK_BASED_COMPENSATION")</f>
        <v>#NAME?</v>
      </c>
      <c r="HF178" s="15" t="e" cm="1">
        <f t="array" aca="1" ref="HF178" ca="1">_xll.BDP(C178,"AVERAGE_BOD_TOTAL_COMPENSATION")</f>
        <v>#NAME?</v>
      </c>
      <c r="HH178" s="15" t="e" cm="1">
        <f t="array" aca="1" ref="HH178" ca="1">_xll.BDP(C178,"ISS_QUALITYSCORE")</f>
        <v>#NAME?</v>
      </c>
      <c r="HK178" s="15" t="e" cm="1">
        <f t="array" aca="1" ref="HK178" ca="1">_xll.BDP(C178,"EQY_SH_OUT")</f>
        <v>#NAME?</v>
      </c>
      <c r="HL178" s="15" t="e">
        <f t="shared" ca="1" si="400"/>
        <v>#NAME?</v>
      </c>
      <c r="HN178" s="15">
        <v>8.5</v>
      </c>
      <c r="HO178" s="15">
        <v>2</v>
      </c>
      <c r="HP178" s="39" t="e">
        <f t="shared" ca="1" si="401"/>
        <v>#NAME?</v>
      </c>
      <c r="HQ178" s="15" t="e">
        <f t="shared" ca="1" si="402"/>
        <v>#NAME?</v>
      </c>
      <c r="HS178" s="15" t="e">
        <f t="shared" ca="1" si="426"/>
        <v>#NAME?</v>
      </c>
      <c r="HU178" s="15" t="e">
        <f t="shared" ca="1" si="403"/>
        <v>#NAME?</v>
      </c>
      <c r="HW178" s="15" t="e">
        <f t="shared" ca="1" si="427"/>
        <v>#NAME?</v>
      </c>
      <c r="HY178" s="39" t="e">
        <f t="shared" ca="1" si="404"/>
        <v>#NAME?</v>
      </c>
      <c r="IA178" s="15" t="e">
        <f t="shared" ca="1" si="428"/>
        <v>#NAME?</v>
      </c>
      <c r="IB178" s="15" t="e">
        <f t="shared" ca="1" si="405"/>
        <v>#NAME?</v>
      </c>
      <c r="IC178" s="15" t="e">
        <f t="shared" ca="1" si="406"/>
        <v>#NAME?</v>
      </c>
      <c r="ID178" s="15" t="e">
        <f t="shared" ca="1" si="407"/>
        <v>#NAME?</v>
      </c>
      <c r="IE178" s="39" t="e">
        <f t="shared" ca="1" si="408"/>
        <v>#NAME?</v>
      </c>
      <c r="IF178" s="39">
        <f t="shared" si="409"/>
        <v>8.8114956926827794</v>
      </c>
      <c r="IG178" s="39" t="e">
        <f t="shared" ca="1" si="410"/>
        <v>#NAME?</v>
      </c>
      <c r="II178" s="15">
        <f t="shared" si="440"/>
        <v>159</v>
      </c>
    </row>
    <row r="179" spans="1:243">
      <c r="A179" s="15">
        <f t="shared" si="441"/>
        <v>159</v>
      </c>
      <c r="B179" s="15" t="s">
        <v>322</v>
      </c>
      <c r="C179" s="15" t="s">
        <v>642</v>
      </c>
      <c r="D179" s="15" t="s">
        <v>321</v>
      </c>
      <c r="E179" s="15" t="str">
        <f t="shared" si="374"/>
        <v>MUTC34</v>
      </c>
      <c r="F179" s="15">
        <f t="shared" si="375"/>
        <v>159</v>
      </c>
      <c r="G179" s="15" t="str">
        <f t="shared" si="376"/>
        <v>Micron Technology Inc</v>
      </c>
      <c r="H179" s="24">
        <v>2.3087300000000002E-3</v>
      </c>
      <c r="I179" s="15" t="e" cm="1">
        <f t="array" aca="1" ref="I179" ca="1">_xll.BDP(C179,"GICS_SECTOR_NAME")</f>
        <v>#NAME?</v>
      </c>
      <c r="J179" s="15" t="e">
        <f t="shared" ca="1" si="377"/>
        <v>#NAME?</v>
      </c>
      <c r="K179" s="46" t="e" cm="1">
        <f t="array" aca="1" ref="K179" ca="1">_xll.BDP(C179,"BEST_PE_RATIO")</f>
        <v>#NAME?</v>
      </c>
      <c r="L179" s="46" t="e" cm="1">
        <f t="array" aca="1" ref="L179" ca="1">_xll.BDP(C179,"px_last")</f>
        <v>#NAME?</v>
      </c>
      <c r="M179" s="15" t="e" cm="1">
        <f t="array" aca="1" ref="M179" ca="1">_xll.BDP(C179,"COUNTRY_FULL_NAME")</f>
        <v>#NAME?</v>
      </c>
      <c r="N179" s="15" t="e" cm="1">
        <f t="array" aca="1" ref="N179" ca="1">_xll.BDP(C179,"px_last")</f>
        <v>#NAME?</v>
      </c>
      <c r="O179" s="15" t="e" cm="1">
        <f t="array" aca="1" ref="O179" ca="1">_xll.BDP(C179,"CRNCY")</f>
        <v>#NAME?</v>
      </c>
      <c r="Q179" s="15" t="e" cm="1">
        <f t="array" aca="1" ref="Q179" ca="1">_xll.BDP(C179,"GICS_SECTOR_NAME")</f>
        <v>#NAME?</v>
      </c>
      <c r="R179" s="15" t="e" cm="1">
        <f t="array" aca="1" ref="R179" ca="1">_xll.BDP(C179,"GICS_INDUSTRY_NAME")</f>
        <v>#NAME?</v>
      </c>
      <c r="S179" s="15" t="e" cm="1">
        <f t="array" aca="1" ref="S179" ca="1">_xll.BDP(C179,"GICS_INDUSTRY_GROUP_NAME")</f>
        <v>#NAME?</v>
      </c>
      <c r="T179" s="15" t="e" cm="1">
        <f t="array" aca="1" ref="T179" ca="1">_xll.BDP(C179,"GICS_SUB_INDUSTRY_NAME")</f>
        <v>#NAME?</v>
      </c>
      <c r="U179" s="15" t="s">
        <v>1521</v>
      </c>
      <c r="V179" s="15">
        <f>_xll.BDH(C179,"SALES_REV_TURN","FY 2009","FY 2009","Currency=USD","Period=FY","BEST_FPERIOD_OVERRIDE=FY","FILING_STATUS=MR","SCALING_FORMAT=MLN","FA_ADJUSTED=Adjusted","Sort=A","Dates=H","DateFormat=P","Fill=—","Direction=H","UseDPDF=Y")</f>
        <v>4803</v>
      </c>
      <c r="W179" s="15">
        <f>_xll.BDH(C179,"SALES_REV_TURN","FY 2019","FY 2019","Currency=USD","Period=FY","BEST_FPERIOD_OVERRIDE=FY","FILING_STATUS=MR","SCALING_FORMAT=MLN","FA_ADJUSTED=Adjusted","Sort=A","Dates=H","DateFormat=P","Fill=—","Direction=H","UseDPDF=Y")</f>
        <v>23406</v>
      </c>
      <c r="X179" s="15">
        <f>_xll.BDH(C179,"SALES_REV_TURN","FY 2020","FY 2020","Currency=USD","Period=FY","BEST_FPERIOD_OVERRIDE=FY","FILING_STATUS=MR","SCALING_FORMAT=MLN","FA_ADJUSTED=Adjusted","Sort=A","Dates=H","DateFormat=P","Fill=—","Direction=H","UseDPDF=Y")</f>
        <v>21435</v>
      </c>
      <c r="Y179" s="15">
        <f>_xll.BDH(C179,"SALES_REV_TURN","FY 2021","FY 2021","Currency=USD","Period=FY","BEST_FPERIOD_OVERRIDE=FY","FILING_STATUS=MR","SCALING_FORMAT=MLN","FA_ADJUSTED=Adjusted","Sort=A","Dates=H","DateFormat=P","Fill=—","Direction=H","UseDPDF=Y")</f>
        <v>27705</v>
      </c>
      <c r="Z179" s="15">
        <f>_xll.BDH(C179,"SALES_REV_TURN","FY 2022","FY 2022","Currency=USD","Period=FY","BEST_FPERIOD_OVERRIDE=FY","FILING_STATUS=MR","SCALING_FORMAT=MLN","FA_ADJUSTED=Adjusted","Sort=A","Dates=H","DateFormat=P","Fill=—","Direction=H","UseDPDF=Y")</f>
        <v>30758</v>
      </c>
      <c r="AA179" s="15" t="e">
        <f ca="1">+_xll.BDP($C179,AA$15,"BEST_FPERIOD_OVERRIDE="&amp;AA$16)</f>
        <v>#NAME?</v>
      </c>
      <c r="AB179" s="15" t="e">
        <f ca="1">+_xll.BDP($C179,AB$15,"BEST_FPERIOD_OVERRIDE="&amp;AB$16)</f>
        <v>#NAME?</v>
      </c>
      <c r="AC179" s="15" t="e">
        <f ca="1">+_xll.BDP($C179,AC$15,"BEST_FPERIOD_OVERRIDE="&amp;AC$16)</f>
        <v>#NAME?</v>
      </c>
      <c r="AD179" s="15" t="e">
        <f ca="1">+_xll.BDP($C179,AD$15,"BEST_FPERIOD_OVERRIDE="&amp;AD$16)</f>
        <v>#NAME?</v>
      </c>
      <c r="AF179" s="25">
        <f t="shared" si="411"/>
        <v>-8.4209177134068169E-2</v>
      </c>
      <c r="AG179" s="25">
        <f t="shared" si="412"/>
        <v>0.29251224632610207</v>
      </c>
      <c r="AH179" s="25">
        <f t="shared" si="413"/>
        <v>0.11019671539433307</v>
      </c>
      <c r="AI179" s="25" t="e">
        <f t="shared" ca="1" si="414"/>
        <v>#NAME?</v>
      </c>
      <c r="AJ179" s="25" t="e">
        <f t="shared" ca="1" si="415"/>
        <v>#NAME?</v>
      </c>
      <c r="AK179" s="25" t="e">
        <f t="shared" ca="1" si="416"/>
        <v>#NAME?</v>
      </c>
      <c r="AL179" s="25" t="e">
        <f t="shared" ca="1" si="429"/>
        <v>#NAME?</v>
      </c>
      <c r="AM179" s="25" t="e">
        <f t="shared" ca="1" si="417"/>
        <v>#NAME?</v>
      </c>
      <c r="AN179" s="25">
        <f t="shared" si="418"/>
        <v>0.17160566087504314</v>
      </c>
      <c r="AP179" s="15">
        <f>_xll.BDH(C179,"EBITDA","FY 2009","FY 2009","Currency=USD","Period=FY","BEST_FPERIOD_OVERRIDE=FY","FILING_STATUS=MR","SCALING_FORMAT=MLN","FA_ADJUSTED=Adjusted","Sort=A","Dates=H","DateFormat=P","Fill=—","Direction=H","UseDPDF=Y")</f>
        <v>620</v>
      </c>
      <c r="AQ179" s="15">
        <f>_xll.BDH(C179,"EBITDA","FY 2019","FY 2019","Currency=USD","Period=FY","BEST_FPERIOD_OVERRIDE=FY","FILING_STATUS=MR","SCALING_FORMAT=MLN","FA_ADJUSTED=Adjusted","Sort=A","Dates=H","DateFormat=P","Fill=—","Direction=H","UseDPDF=Y")</f>
        <v>12956</v>
      </c>
      <c r="AR179" s="15">
        <f>_xll.BDH(C179,"EBITDA","FY 2020","FY 2020","Currency=USD","Period=FY","BEST_FPERIOD_OVERRIDE=FY","FILING_STATUS=MR","SCALING_FORMAT=MLN","FA_ADJUSTED=Adjusted","Sort=A","Dates=H","DateFormat=P","Fill=—","Direction=H","UseDPDF=Y")</f>
        <v>8840</v>
      </c>
      <c r="AS179" s="15">
        <f>_xll.BDH(C179,"EBITDA","FY 2021","FY 2021","Currency=USD","Period=FY","BEST_FPERIOD_OVERRIDE=FY","FILING_STATUS=MR","SCALING_FORMAT=MLN","FA_ADJUSTED=Adjusted","Sort=A","Dates=H","DateFormat=P","Fill=—","Direction=H","UseDPDF=Y")</f>
        <v>13228</v>
      </c>
      <c r="AT179" s="15">
        <f>_xll.BDH(C179,"EBITDA","FY 2022","FY 2022","Currency=USD","Period=FY","BEST_FPERIOD_OVERRIDE=FY","FILING_STATUS=MR","SCALING_FORMAT=MLN","FA_ADJUSTED=Adjusted","Sort=A","Dates=H","DateFormat=P","Fill=—","Direction=H","UseDPDF=Y")</f>
        <v>16980</v>
      </c>
      <c r="AU179" s="15" t="e">
        <f ca="1">+_xll.BDP($C179,AU$15,"BEST_FPERIOD_OVERRIDE="&amp;AU$16)</f>
        <v>#NAME?</v>
      </c>
      <c r="AV179" s="15" t="e">
        <f ca="1">+_xll.BDP($C179,AV$15,"BEST_FPERIOD_OVERRIDE="&amp;AV$16)</f>
        <v>#NAME?</v>
      </c>
      <c r="AW179" s="15" t="e">
        <f ca="1">+_xll.BDP($C179,AW$15,"BEST_FPERIOD_OVERRIDE="&amp;AW$16)</f>
        <v>#NAME?</v>
      </c>
      <c r="AX179" s="15" t="e">
        <f ca="1">+_xll.BDP($C179,AX$15,"BEST_FPERIOD_OVERRIDE="&amp;AX$16)</f>
        <v>#NAME?</v>
      </c>
      <c r="AZ179" s="25">
        <f t="shared" si="378"/>
        <v>-0.31769064526088298</v>
      </c>
      <c r="BA179" s="25">
        <f t="shared" si="379"/>
        <v>0.49638009049773757</v>
      </c>
      <c r="BB179" s="25">
        <f t="shared" si="380"/>
        <v>0.28364076201995769</v>
      </c>
      <c r="BC179" s="25" t="e">
        <f t="shared" ca="1" si="381"/>
        <v>#NAME?</v>
      </c>
      <c r="BD179" s="25" t="e">
        <f t="shared" ca="1" si="382"/>
        <v>#NAME?</v>
      </c>
      <c r="BE179" s="25" t="e">
        <f t="shared" ca="1" si="383"/>
        <v>#NAME?</v>
      </c>
      <c r="BF179" s="25" t="e">
        <f t="shared" ca="1" si="430"/>
        <v>#NAME?</v>
      </c>
      <c r="BG179" s="25" t="e">
        <f t="shared" ca="1" si="384"/>
        <v>#NAME?</v>
      </c>
      <c r="BH179" s="25">
        <f t="shared" si="385"/>
        <v>0.35521414200529744</v>
      </c>
      <c r="BJ179" s="25">
        <f t="shared" si="419"/>
        <v>0.55353328206442798</v>
      </c>
      <c r="BK179" s="25">
        <f t="shared" si="420"/>
        <v>0.41240961045019825</v>
      </c>
      <c r="BL179" s="25">
        <f t="shared" si="421"/>
        <v>0.47745894242916442</v>
      </c>
      <c r="BM179" s="25">
        <f t="shared" si="422"/>
        <v>0.55205149879706095</v>
      </c>
      <c r="BN179" s="25" t="e">
        <f t="shared" ca="1" si="423"/>
        <v>#NAME?</v>
      </c>
      <c r="BO179" s="25" t="e">
        <f t="shared" ca="1" si="424"/>
        <v>#NAME?</v>
      </c>
      <c r="BP179" s="25" t="e">
        <f t="shared" ca="1" si="424"/>
        <v>#NAME?</v>
      </c>
      <c r="BQ179" s="25" t="e">
        <f t="shared" ca="1" si="425"/>
        <v>#NAME?</v>
      </c>
      <c r="BR179" s="15">
        <f>_xll.BDH(C179,"EARN_FOR_COMMON","FY 2009","FY 2009","Currency=USD","Period=FY","BEST_FPERIOD_OVERRIDE=FY","FILING_STATUS=MR","SCALING_FORMAT=MLN","FA_ADJUSTED=Adjusted","Sort=A","Dates=H","DateFormat=P","Fill=—","Direction=H","UseDPDF=Y")</f>
        <v>-1733.65</v>
      </c>
      <c r="BS179" s="15">
        <f>_xll.BDH(C179,"EARN_FOR_COMMON","FY 2019","FY 2019","Currency=USD","Period=FY","BEST_FPERIOD_OVERRIDE=FY","FILING_STATUS=MR","SCALING_FORMAT=MLN","FA_ADJUSTED=Adjusted","Sort=A","Dates=H","DateFormat=P","Fill=—","Direction=H","UseDPDF=Y")</f>
        <v>6740.08</v>
      </c>
      <c r="BT179" s="15">
        <f>_xll.BDH(C179,"EARN_FOR_COMMON","FY 2020","FY 2020","Currency=USD","Period=FY","BEST_FPERIOD_OVERRIDE=FY","FILING_STATUS=MR","SCALING_FORMAT=MLN","FA_ADJUSTED=Adjusted","Sort=A","Dates=H","DateFormat=P","Fill=—","Direction=H","UseDPDF=Y")</f>
        <v>2952.97</v>
      </c>
      <c r="BU179" s="15">
        <f>_xll.BDH(C179,"EARN_FOR_COMMON","FY 2021","FY 2021","Currency=USD","Period=FY","BEST_FPERIOD_OVERRIDE=FY","FILING_STATUS=MR","SCALING_FORMAT=MLN","FA_ADJUSTED=Adjusted","Sort=A","Dates=H","DateFormat=P","Fill=—","Direction=H","UseDPDF=Y")</f>
        <v>6351.11</v>
      </c>
      <c r="BV179" s="15">
        <f>_xll.BDH(C179,"EARN_FOR_COMMON","FY 2022","FY 2022","Currency=USD","Period=FY","BEST_FPERIOD_OVERRIDE=FY","FILING_STATUS=MR","SCALING_FORMAT=MLN","FA_ADJUSTED=Adjusted","Sort=A","Dates=H","DateFormat=P","Fill=—","Direction=H","UseDPDF=Y")</f>
        <v>8970.7999999999993</v>
      </c>
      <c r="BW179" s="15" t="e">
        <f ca="1">+_xll.BDP($C179,BW$15,"BEST_FPERIOD_OVERRIDE="&amp;BW$16)</f>
        <v>#NAME?</v>
      </c>
      <c r="BX179" s="15" t="e">
        <f ca="1">+_xll.BDP($C179,BX$15,"BEST_FPERIOD_OVERRIDE="&amp;BX$16)</f>
        <v>#NAME?</v>
      </c>
      <c r="BY179" s="15" t="e">
        <f ca="1">+_xll.BDP($C179,BY$15,"BEST_FPERIOD_OVERRIDE="&amp;BY$16)</f>
        <v>#NAME?</v>
      </c>
      <c r="BZ179" s="15" t="e">
        <f ca="1">+_xll.BDP($C179,BZ$15,"BEST_FPERIOD_OVERRIDE="&amp;BZ$16)</f>
        <v>#NAME?</v>
      </c>
      <c r="CB179" s="25">
        <f t="shared" si="386"/>
        <v>-0.56187908748857585</v>
      </c>
      <c r="CC179" s="25">
        <f t="shared" si="387"/>
        <v>1.1507533093800477</v>
      </c>
      <c r="CD179" s="25">
        <f t="shared" si="388"/>
        <v>0.41247750393238336</v>
      </c>
      <c r="CE179" s="25" t="e">
        <f t="shared" ca="1" si="389"/>
        <v>#NAME?</v>
      </c>
      <c r="CF179" s="25" t="e">
        <f t="shared" ca="1" si="390"/>
        <v>#NAME?</v>
      </c>
      <c r="CG179" s="25" t="e">
        <f t="shared" ca="1" si="391"/>
        <v>#NAME?</v>
      </c>
      <c r="CH179" s="25" t="e">
        <f t="shared" ca="1" si="431"/>
        <v>#NAME?</v>
      </c>
      <c r="CI179" s="25" t="e">
        <f t="shared" ca="1" si="392"/>
        <v>#NAME?</v>
      </c>
      <c r="CJ179" s="25" t="e">
        <f t="shared" si="393"/>
        <v>#NUM!</v>
      </c>
      <c r="CM179" s="25">
        <f t="shared" si="432"/>
        <v>0.28796376997351109</v>
      </c>
      <c r="CN179" s="25">
        <f t="shared" si="433"/>
        <v>0.13776393748542104</v>
      </c>
      <c r="CO179" s="25">
        <f t="shared" si="434"/>
        <v>0.22924057029417072</v>
      </c>
      <c r="CP179" s="25">
        <f t="shared" si="435"/>
        <v>0.29165745497106443</v>
      </c>
      <c r="CQ179" s="25" t="e">
        <f t="shared" ca="1" si="436"/>
        <v>#NAME?</v>
      </c>
      <c r="CR179" s="25" t="e">
        <f t="shared" ca="1" si="437"/>
        <v>#NAME?</v>
      </c>
      <c r="CS179" s="25" t="e">
        <f t="shared" ca="1" si="438"/>
        <v>#NAME?</v>
      </c>
      <c r="CT179" s="15" t="e">
        <f t="shared" ca="1" si="439"/>
        <v>#NAME?</v>
      </c>
      <c r="CU179" s="25">
        <f>_xll.BDH($C179,"RETURN_ON_INV_CAPITAL","FY 2019","FY 2019","Currency=USD","Period=FY","BEST_FPERIOD_OVERRIDE=FY","FILING_STATUS=MR","FA_ADJUSTED=GAAP","Sort=A","Dates=H","DateFormat=P","Fill=—","Direction=H","UseDPDF=Y")/100</f>
        <v>0.16695699999999999</v>
      </c>
      <c r="CV179" s="25">
        <f>_xll.BDH($C179,"RETURN_ON_INV_CAPITAL","FY 2020","FY 2020","Currency=USD","Period=FY","BEST_FPERIOD_OVERRIDE=FY","FILING_STATUS=MR","FA_ADJUSTED=GAAP","Sort=A","Dates=H","DateFormat=P","Fill=—","Direction=H","UseDPDF=Y")/100</f>
        <v>6.2031000000000003E-2</v>
      </c>
      <c r="CW179" s="25">
        <f>_xll.BDH($C179,"RETURN_ON_INV_CAPITAL","FY 2021","FY 2021","Currency=USD","Period=FY","BEST_FPERIOD_OVERRIDE=FY","FILING_STATUS=MR","FA_ADJUSTED=GAAP","Sort=A","Dates=H","DateFormat=P","Fill=—","Direction=H","UseDPDF=Y")/100</f>
        <v>0.12259700000000001</v>
      </c>
      <c r="CX179" s="25">
        <f>_xll.BDH(C179,"RETURN_COM_EQY","FY 2022","FY 2022","Currency=USD","Period=FY","BEST_FPERIOD_OVERRIDE=FY","FILING_STATUS=MR","FA_ADJUSTED=GAAP","Sort=A","Dates=H","DateFormat=P","Fill=—","Direction=H","UseDPDF=Y")/100</f>
        <v>0.185145</v>
      </c>
      <c r="CZ179" s="15">
        <f>_xll.BDH($C179,"RETURN_COM_EQY","FY 2019","FY 2019","Currency=USD","Period=FY","BEST_FPERIOD_OVERRIDE=FY","FILING_STATUS=MR","FA_ADJUSTED=GAAP","Sort=A","Dates=H","DateFormat=P","Fill=—","Direction=H","UseDPDF=Y")/100</f>
        <v>0.18519200000000002</v>
      </c>
      <c r="DA179" s="15">
        <f>_xll.BDH($C179,"RETURN_COM_EQY","FY 2020","FY 2020","Currency=USD","Period=FY","BEST_FPERIOD_OVERRIDE=FY","FILING_STATUS=MR","FA_ADJUSTED=GAAP","Sort=A","Dates=H","DateFormat=P","Fill=—","Direction=H","UseDPDF=Y")/100</f>
        <v>7.1771000000000001E-2</v>
      </c>
      <c r="DB179" s="15">
        <f>_xll.BDH($C179,"RETURN_COM_EQY","FY 2021","FY 2021","Currency=USD","Period=FY","BEST_FPERIOD_OVERRIDE=FY","FILING_STATUS=MR","FA_ADJUSTED=GAAP","Sort=A","Dates=H","DateFormat=P","Fill=—","Direction=H","UseDPDF=Y")/100</f>
        <v>0.14135</v>
      </c>
      <c r="DC179" s="25">
        <f>_xll.BDH(C179,"RETURN_COM_EQY","FY 2022","FY 2022","Currency=USD","Period=FY","BEST_FPERIOD_OVERRIDE=FY","FILING_STATUS=MR","FA_ADJUSTED=GAAP","Sort=A","Dates=H","DateFormat=P","Fill=—","Direction=H","UseDPDF=Y")</f>
        <v>18.514500000000002</v>
      </c>
      <c r="DD179" s="15" t="e">
        <f ca="1">(_xll.BDP(C179,"BEST_ROE","best_fperiod_override=23Y"))/100</f>
        <v>#NAME?</v>
      </c>
      <c r="DF179" s="25" t="e">
        <f ca="1">(_xll.BDP($C179,"BEST_DIV_YLD","best_fperiod_override=19Y"))/100</f>
        <v>#NAME?</v>
      </c>
      <c r="DG179" s="25" t="e">
        <f ca="1">(_xll.BDP($C179,"BEST_DIV_YLD","best_fperiod_override=20Y"))/100</f>
        <v>#NAME?</v>
      </c>
      <c r="DH179" s="25" t="e">
        <f ca="1">(_xll.BDP($C179,"BEST_DIV_YLD","best_fperiod_override=21Y"))/100</f>
        <v>#NAME?</v>
      </c>
      <c r="DI179" s="25" t="e">
        <f ca="1">(_xll.BDP($C179,"BEST_DIV_YLD","best_fperiod_override=22Y"))/100</f>
        <v>#NAME?</v>
      </c>
      <c r="DJ179" s="25" t="e">
        <f ca="1">(_xll.BDP($C179,"BEST_DIV_YLD","best_fperiod_override=23Y"))/100</f>
        <v>#NAME?</v>
      </c>
      <c r="DL179" s="48" t="e" cm="1">
        <f t="array" aca="1" ref="DL179" ca="1">_xll.BDP($C179,$DL$12)/1000</f>
        <v>#NAME?</v>
      </c>
      <c r="DM179" s="48" t="e" cm="1">
        <f t="array" aca="1" ref="DM179" ca="1">_xll.BDP($C179,$DL$13)*1000</f>
        <v>#NAME?</v>
      </c>
      <c r="DN179" s="48" t="e">
        <f t="shared" ca="1" si="394"/>
        <v>#NAME?</v>
      </c>
      <c r="DO179" s="48" t="e" cm="1">
        <f t="array" aca="1" ref="DO179" ca="1">_xll.BDP($C179,$DL$15)*1000</f>
        <v>#NAME?</v>
      </c>
      <c r="DQ179" s="15" t="e" cm="1">
        <f t="array" aca="1" ref="DQ179" ca="1">_xll.BDP(C179,"WACC")</f>
        <v>#NAME?</v>
      </c>
      <c r="DR179" s="15" t="e" cm="1">
        <f t="array" aca="1" ref="DR179" ca="1">_xll.BDP(C179,"WACC_COST_EQUITY")</f>
        <v>#NAME?</v>
      </c>
      <c r="DS179" s="15" t="e" cm="1">
        <f t="array" aca="1" ref="DS179" ca="1">_xll.BDP(C179,"WACC_COST_EQUITY")</f>
        <v>#NAME?</v>
      </c>
      <c r="DU179" s="15" t="e" cm="1">
        <f t="array" aca="1" ref="DU179" ca="1">_xll.BDP(C179,"BEST_PE_RATIO")</f>
        <v>#NAME?</v>
      </c>
      <c r="DV179" s="15" t="e" cm="1">
        <f t="array" aca="1" ref="DV179" ca="1">_xll.BDP(C179,"FIVE_YR_AVG_PRICE_EARNINGS")</f>
        <v>#NAME?</v>
      </c>
      <c r="DW179" s="15" t="e" cm="1">
        <f t="array" aca="1" ref="DW179" ca="1">_xll.BDP(C179,"10_YEAR_MOVING_AVERAGE_PE")</f>
        <v>#NAME?</v>
      </c>
      <c r="DY179" s="15" t="e" cm="1">
        <f t="array" aca="1" ref="DY179" ca="1">_xll.BDP(C179,"BEST_CUR_EV_TO_EBITDA")</f>
        <v>#NAME?</v>
      </c>
      <c r="DZ179" s="15" t="e" cm="1">
        <f t="array" aca="1" ref="DZ179" ca="1">_xll.BDP(C179,"FIVE_YEAR_AVG_EV_TO_T12_EBITDA")</f>
        <v>#NAME?</v>
      </c>
      <c r="EB179" s="15" t="e" cm="1">
        <f t="array" aca="1" ref="EB179" ca="1">_xll.BDP(C179,"BEST_PX_BPS_RATIO")</f>
        <v>#NAME?</v>
      </c>
      <c r="EC179" s="15" t="e" cm="1">
        <f t="array" aca="1" ref="EC179" ca="1">_xll.BDP(C179,"FIVE_YEAR_AVG_PRICE_BOOK")</f>
        <v>#NAME?</v>
      </c>
      <c r="ED179" s="15" t="e" cm="1">
        <f t="array" aca="1" ref="ED179" ca="1">_xll.BDP(C179,"EV_TO_T12M_SALES")</f>
        <v>#NAME?</v>
      </c>
      <c r="EE179" s="15" t="e" cm="1">
        <f t="array" aca="1" ref="EE179" ca="1">_xll.BDP(C179,"AVERAGE_EV_TO_T12M_SALES")</f>
        <v>#NAME?</v>
      </c>
      <c r="EF179" s="15" t="e">
        <f ca="1">_xll.BDP(C179,"BEST_CURRENT_EV_BEST_SALES","best_fperiod_override=23Y")</f>
        <v>#NAME?</v>
      </c>
      <c r="EH179" s="15" t="e" cm="1">
        <f t="array" aca="1" ref="EH179" ca="1">_xll.BDP(C179,"CF_FREE_CASH_FLOW")</f>
        <v>#NAME?</v>
      </c>
      <c r="EI179" s="15" t="e" cm="1">
        <f t="array" aca="1" ref="EI179" ca="1">_xll.BDP(C179,"FREE_CASH_FLOW_YIELD")/100</f>
        <v>#NAME?</v>
      </c>
      <c r="EJ179" s="15" t="e" cm="1">
        <f t="array" aca="1" ref="EJ179" ca="1">_xll.BDP(C179,"TRAIL_12M_FREE_CASH_FLOW_PER_SH")</f>
        <v>#NAME?</v>
      </c>
      <c r="EL179" s="15" t="e" cm="1">
        <f t="array" aca="1" ref="EL179" ca="1">_xll.BDP(C179,"CF_CASH_FROM_OPER")</f>
        <v>#NAME?</v>
      </c>
      <c r="EM179" s="15" t="e" cm="1">
        <f t="array" aca="1" ref="EM179" ca="1">_xll.BDP(C179,"CF_CASH_FROM_INV_ACT")</f>
        <v>#NAME?</v>
      </c>
      <c r="EN179" s="15" t="e" cm="1">
        <f t="array" aca="1" ref="EN179" ca="1">_xll.BDP(C179,"CF_CASH_FROM_FNC_ACT")</f>
        <v>#NAME?</v>
      </c>
      <c r="EP179" s="15" t="e" cm="1">
        <f t="array" aca="1" ref="EP179" ca="1">_xll.BDP(C179,"TOT_ANALYST_REC")</f>
        <v>#NAME?</v>
      </c>
      <c r="EQ179" s="15" t="e" cm="1">
        <f t="array" aca="1" ref="EQ179" ca="1">_xll.BDP(C179,"TOT_BUY_REC")</f>
        <v>#NAME?</v>
      </c>
      <c r="ER179" s="15" t="e" cm="1">
        <f t="array" aca="1" ref="ER179" ca="1">_xll.BDP(C179,"TOT_HOLD_REC")</f>
        <v>#NAME?</v>
      </c>
      <c r="ES179" s="15" t="e" cm="1">
        <f t="array" aca="1" ref="ES179" ca="1">_xll.BDP(C179,"TOT_SELL_REC")</f>
        <v>#NAME?</v>
      </c>
      <c r="ET179" s="15" t="e" cm="1">
        <f t="array" aca="1" ref="ET179" ca="1">_xll.BDP(C179,"EQY_REC_CONS")</f>
        <v>#NAME?</v>
      </c>
      <c r="EV179" s="15" t="e" cm="1">
        <f t="array" aca="1" ref="EV179" ca="1">_xll.BDP(C179,"BEST_TARGET_HI")</f>
        <v>#NAME?</v>
      </c>
      <c r="EW179" s="15" t="e" cm="1">
        <f t="array" aca="1" ref="EW179" ca="1">_xll.BDP(C179,"BEST_TARGET_LO")</f>
        <v>#NAME?</v>
      </c>
      <c r="EX179" s="15" t="e" cm="1">
        <f t="array" aca="1" ref="EX179" ca="1">_xll.BDP(C179,"BEST_TARGET_MEDIAN")</f>
        <v>#NAME?</v>
      </c>
      <c r="EZ179" s="15" t="e" cm="1">
        <f t="array" aca="1" ref="EZ179" ca="1">_xll.BDP(C179,"BEST_TARGET_1WK_CHG")</f>
        <v>#NAME?</v>
      </c>
      <c r="FA179" s="15" t="e" cm="1">
        <f t="array" aca="1" ref="FA179" ca="1">_xll.BDP(C179,"BEST_TARGET_4WK_CHG")</f>
        <v>#NAME?</v>
      </c>
      <c r="FB179" s="15" t="e" cm="1">
        <f t="array" aca="1" ref="FB179" ca="1">_xll.BDP(C179,"BEST_TARGET_3MO_CHG")</f>
        <v>#NAME?</v>
      </c>
      <c r="FC179" s="15" t="e" cm="1">
        <f t="array" aca="1" ref="FC179" ca="1">_xll.BDP(C179,"BEST_TARGET_6MO_CHG")</f>
        <v>#NAME?</v>
      </c>
      <c r="FE179" s="15" t="e" cm="1">
        <f t="array" aca="1" ref="FE179" ca="1">_xll.BDP(C179,"ANNOUNCEMENT_DT")</f>
        <v>#NAME?</v>
      </c>
      <c r="FF179" s="15" t="e" cm="1">
        <f t="array" aca="1" ref="FF179" ca="1">_xll.BDP(C179,"EXPECTED_REPORT_DT")</f>
        <v>#NAME?</v>
      </c>
      <c r="FG179" s="15" t="e" cm="1">
        <f t="array" aca="1" ref="FG179" ca="1">_xll.BDP(C179,"EARNINGS_RELATED_IMPLIED_MOVE")</f>
        <v>#NAME?</v>
      </c>
      <c r="FI179" s="15" t="e" cm="1">
        <f t="array" aca="1" ref="FI179" ca="1">_xll.BDP(C179,"SALES_SURPRISE_LAST_QTR")</f>
        <v>#NAME?</v>
      </c>
      <c r="FJ179" s="15" t="e" cm="1">
        <f t="array" aca="1" ref="FJ179" ca="1">_xll.BDP(C179,"EPS_SURPRISE_LAST_QTR")</f>
        <v>#NAME?</v>
      </c>
      <c r="FL179" s="15" t="e">
        <f ca="1">(_xll.BDP(C179,"VOLUME_AVG_5D"))/1000</f>
        <v>#NAME?</v>
      </c>
      <c r="FM179" s="15" t="e">
        <f ca="1">(_xll.BDP(C179,"VOLUME_AVG_3M"))/1000</f>
        <v>#NAME?</v>
      </c>
      <c r="FN179" s="15" t="e">
        <f ca="1">(_xll.BDP(C179,"VOLUME_AVG_6M"))/1000</f>
        <v>#NAME?</v>
      </c>
      <c r="FP179" s="15" t="e" cm="1">
        <f t="array" aca="1" ref="FP179" ca="1">_xll.BDP(C179,"CIE_DES")</f>
        <v>#NAME?</v>
      </c>
      <c r="FQ179" s="15" t="s">
        <v>1004</v>
      </c>
      <c r="FS179" s="15" t="e" cm="1">
        <f t="array" aca="1" ref="FS179" ca="1">_xll.BDP(C179,"HIGH_52WEEK")</f>
        <v>#NAME?</v>
      </c>
      <c r="FT179" s="15" t="e" cm="1">
        <f t="array" aca="1" ref="FT179" ca="1">_xll.BDP(C179,"LOW_52WEEK")</f>
        <v>#NAME?</v>
      </c>
      <c r="FV179" s="15" t="e" cm="1">
        <f t="array" aca="1" ref="FV179" ca="1">_xll.BDP(C179,"CHG_PCT_WTD")</f>
        <v>#NAME?</v>
      </c>
      <c r="FW179" s="15" t="e" cm="1">
        <f t="array" aca="1" ref="FW179" ca="1">_xll.BDP(C179,"CHG_PCT_MTD")</f>
        <v>#NAME?</v>
      </c>
      <c r="FX179" s="15" t="e" cm="1">
        <f t="array" aca="1" ref="FX179" ca="1">_xll.BDP(C179,"CHG_PCT_YTD")</f>
        <v>#NAME?</v>
      </c>
      <c r="FY179" s="15" t="e" cm="1">
        <f t="array" aca="1" ref="FY179" ca="1">_xll.BDP(C179,"CHG_PCT_1YR")</f>
        <v>#NAME?</v>
      </c>
      <c r="GA179" s="15" t="e">
        <f ca="1">_xll.BDP($C179,"BEST_NET_DEBT","best_fperiod_override=19Y")</f>
        <v>#NAME?</v>
      </c>
      <c r="GB179" s="15" t="e">
        <f ca="1">_xll.BDP($C179,"BEST_NET_DEBT","best_fperiod_override=20Y")</f>
        <v>#NAME?</v>
      </c>
      <c r="GC179" s="15" t="e">
        <f ca="1">_xll.BDP($C179,"BEST_NET_DEBT","best_fperiod_override=21Y")</f>
        <v>#NAME?</v>
      </c>
      <c r="GD179" s="15" t="e">
        <f ca="1">_xll.BDP($C179,"BEST_NET_DEBT","best_fperiod_override=22Y")</f>
        <v>#NAME?</v>
      </c>
      <c r="GE179" s="15" t="e">
        <f ca="1">_xll.BDP($C179,"BEST_NET_DEBT","best_fperiod_override=23Y")</f>
        <v>#NAME?</v>
      </c>
      <c r="GG179" s="15" t="e">
        <f t="shared" ca="1" si="395"/>
        <v>#NAME?</v>
      </c>
      <c r="GH179" s="15" t="e">
        <f t="shared" ca="1" si="396"/>
        <v>#NAME?</v>
      </c>
      <c r="GI179" s="15" t="e">
        <f t="shared" ca="1" si="397"/>
        <v>#NAME?</v>
      </c>
      <c r="GJ179" s="15" t="e">
        <f t="shared" ca="1" si="398"/>
        <v>#NAME?</v>
      </c>
      <c r="GK179" s="15" t="e">
        <f t="shared" ca="1" si="399"/>
        <v>#NAME?</v>
      </c>
      <c r="GM179" s="15" t="e" cm="1">
        <f t="array" aca="1" ref="GM179" ca="1">_xll.BDP(C179,"NET_DEBT_TO_EBITDA")</f>
        <v>#NAME?</v>
      </c>
      <c r="GN179" s="15" t="e" cm="1">
        <f t="array" aca="1" ref="GN179" ca="1">_xll.BDP(C179,"EBIT_TO_INT_EXP")</f>
        <v>#NAME?</v>
      </c>
      <c r="GO179" s="15" t="e" cm="1">
        <f t="array" aca="1" ref="GO179" ca="1">_xll.BDP(C179,"TOT_DEBT_TO_TOT_EQY")</f>
        <v>#NAME?</v>
      </c>
      <c r="GP179" s="15" t="e" cm="1">
        <f t="array" aca="1" ref="GP179" ca="1">_xll.BDP(C179,"TOT_DEBT_TO_TOT_ASSET")</f>
        <v>#NAME?</v>
      </c>
      <c r="GQ179" s="15" t="e" cm="1">
        <f t="array" aca="1" ref="GQ179" ca="1">_xll.BDP(C179,"ALTMAN_Z_SCORE")</f>
        <v>#NAME?</v>
      </c>
      <c r="GR179" s="15" t="e" cm="1">
        <f t="array" aca="1" ref="GR179" ca="1">_xll.BDP(C179,"CASH_%_CURRENT_MARKET_CAP")</f>
        <v>#NAME?</v>
      </c>
      <c r="GS179" s="15" t="e" cm="1">
        <f t="array" aca="1" ref="GS179" ca="1">_xll.BDP(C179,"CASH_TO_TOT_ASSET")</f>
        <v>#NAME?</v>
      </c>
      <c r="GU179" s="15" t="e" cm="1">
        <f t="array" aca="1" ref="GU179" ca="1">_xll.BDP(C179,"BOARD_SIZE")</f>
        <v>#NAME?</v>
      </c>
      <c r="GV179" s="15" t="e" cm="1">
        <f t="array" aca="1" ref="GV179" ca="1">_xll.BDP(C179,"PCT_INDEPENDENT_DIRECTORS")</f>
        <v>#NAME?</v>
      </c>
      <c r="GW179" s="15" t="e" cm="1">
        <f t="array" aca="1" ref="GW179" ca="1">_xll.BDP(C179,"BOARD_MEETING_ATTENDANCE_PCT")</f>
        <v>#NAME?</v>
      </c>
      <c r="GX179" s="15" t="e" cm="1">
        <f t="array" aca="1" ref="GX179" ca="1">_xll.BDP(C179,"BOARD_MEETINGS_PER_YR")</f>
        <v>#NAME?</v>
      </c>
      <c r="GY179" s="15" t="e" cm="1">
        <f t="array" aca="1" ref="GY179" ca="1">_xll.BDP(C179,"NUMBER_OF_WOMEN_ON_BOARD")</f>
        <v>#NAME?</v>
      </c>
      <c r="GZ179" s="15" t="e" cm="1">
        <f t="array" aca="1" ref="GZ179" ca="1">_xll.BDP(C179,"BOARD_AVERAGE_TENURE")</f>
        <v>#NAME?</v>
      </c>
      <c r="HA179" s="15" t="e" cm="1">
        <f t="array" aca="1" ref="HA179" ca="1">_xll.BDP(C179,"BOARD_AVERAGE_AGE")</f>
        <v>#NAME?</v>
      </c>
      <c r="HC179" s="15" t="e" cm="1">
        <f t="array" aca="1" ref="HC179" ca="1">_xll.BDP(C179,"TOT_COMP_AW_TO_CEO_&amp;_EQUIV")</f>
        <v>#NAME?</v>
      </c>
      <c r="HD179" s="15" t="e" cm="1">
        <f t="array" aca="1" ref="HD179" ca="1">_xll.BDP(C179,"TOT_COMPENSATION_AW_TO_EXECS")</f>
        <v>#NAME?</v>
      </c>
      <c r="HE179" s="15" t="e" cm="1">
        <f t="array" aca="1" ref="HE179" ca="1">_xll.BDP(C179,"CF_STOCK_BASED_COMPENSATION")</f>
        <v>#NAME?</v>
      </c>
      <c r="HF179" s="15" t="e" cm="1">
        <f t="array" aca="1" ref="HF179" ca="1">_xll.BDP(C179,"AVERAGE_BOD_TOTAL_COMPENSATION")</f>
        <v>#NAME?</v>
      </c>
      <c r="HH179" s="15" t="e" cm="1">
        <f t="array" aca="1" ref="HH179" ca="1">_xll.BDP(C179,"ISS_QUALITYSCORE")</f>
        <v>#NAME?</v>
      </c>
      <c r="HK179" s="15" t="e" cm="1">
        <f t="array" aca="1" ref="HK179" ca="1">_xll.BDP(C179,"EQY_SH_OUT")</f>
        <v>#NAME?</v>
      </c>
      <c r="HL179" s="15" t="e">
        <f t="shared" ca="1" si="400"/>
        <v>#NAME?</v>
      </c>
      <c r="HN179" s="15">
        <v>8.5</v>
      </c>
      <c r="HO179" s="15">
        <v>2</v>
      </c>
      <c r="HP179" s="39" t="e">
        <f t="shared" ca="1" si="401"/>
        <v>#NAME?</v>
      </c>
      <c r="HQ179" s="15" t="e">
        <f t="shared" ca="1" si="402"/>
        <v>#NAME?</v>
      </c>
      <c r="HS179" s="15" t="e">
        <f t="shared" ca="1" si="426"/>
        <v>#NAME?</v>
      </c>
      <c r="HU179" s="15" t="e">
        <f t="shared" ca="1" si="403"/>
        <v>#NAME?</v>
      </c>
      <c r="HW179" s="15" t="e">
        <f t="shared" ca="1" si="427"/>
        <v>#NAME?</v>
      </c>
      <c r="HY179" s="39" t="e">
        <f t="shared" ca="1" si="404"/>
        <v>#NAME?</v>
      </c>
      <c r="IA179" s="15" t="e">
        <f t="shared" ca="1" si="428"/>
        <v>#NAME?</v>
      </c>
      <c r="IB179" s="15" t="e">
        <f t="shared" ca="1" si="405"/>
        <v>#NAME?</v>
      </c>
      <c r="IC179" s="15" t="e">
        <f t="shared" ca="1" si="406"/>
        <v>#NAME?</v>
      </c>
      <c r="ID179" s="15" t="e">
        <f t="shared" ca="1" si="407"/>
        <v>#NAME?</v>
      </c>
      <c r="IE179" s="39" t="e">
        <f t="shared" ca="1" si="408"/>
        <v>#NAME?</v>
      </c>
      <c r="IF179" s="39" t="e">
        <f t="shared" si="409"/>
        <v>#NUM!</v>
      </c>
      <c r="IG179" s="39" t="e">
        <f t="shared" ca="1" si="410"/>
        <v>#NAME?</v>
      </c>
      <c r="II179" s="15">
        <f t="shared" si="440"/>
        <v>160</v>
      </c>
    </row>
    <row r="180" spans="1:243">
      <c r="A180" s="15">
        <f t="shared" si="441"/>
        <v>160</v>
      </c>
      <c r="B180" s="15" t="s">
        <v>324</v>
      </c>
      <c r="C180" s="15" t="s">
        <v>643</v>
      </c>
      <c r="D180" s="15" t="s">
        <v>323</v>
      </c>
      <c r="E180" s="15" t="str">
        <f t="shared" si="374"/>
        <v>N1CL34</v>
      </c>
      <c r="F180" s="15">
        <f t="shared" si="375"/>
        <v>160</v>
      </c>
      <c r="G180" s="15" t="str">
        <f t="shared" si="376"/>
        <v>Norwegian Cruise Line Holdings Ltd</v>
      </c>
      <c r="H180" s="24">
        <v>2.0716999999999998E-4</v>
      </c>
      <c r="I180" s="15" t="e" cm="1">
        <f t="array" aca="1" ref="I180" ca="1">_xll.BDP(C180,"GICS_SECTOR_NAME")</f>
        <v>#NAME?</v>
      </c>
      <c r="J180" s="15" t="e">
        <f t="shared" ca="1" si="377"/>
        <v>#NAME?</v>
      </c>
      <c r="K180" s="46" t="e" cm="1">
        <f t="array" aca="1" ref="K180" ca="1">_xll.BDP(C180,"BEST_PE_RATIO")</f>
        <v>#NAME?</v>
      </c>
      <c r="L180" s="46" t="e" cm="1">
        <f t="array" aca="1" ref="L180" ca="1">_xll.BDP(C180,"px_last")</f>
        <v>#NAME?</v>
      </c>
      <c r="M180" s="15" t="e" cm="1">
        <f t="array" aca="1" ref="M180" ca="1">_xll.BDP(C180,"COUNTRY_FULL_NAME")</f>
        <v>#NAME?</v>
      </c>
      <c r="N180" s="15" t="e" cm="1">
        <f t="array" aca="1" ref="N180" ca="1">_xll.BDP(C180,"px_last")</f>
        <v>#NAME?</v>
      </c>
      <c r="O180" s="15" t="e" cm="1">
        <f t="array" aca="1" ref="O180" ca="1">_xll.BDP(C180,"CRNCY")</f>
        <v>#NAME?</v>
      </c>
      <c r="Q180" s="15" t="e" cm="1">
        <f t="array" aca="1" ref="Q180" ca="1">_xll.BDP(C180,"GICS_SECTOR_NAME")</f>
        <v>#NAME?</v>
      </c>
      <c r="R180" s="15" t="e" cm="1">
        <f t="array" aca="1" ref="R180" ca="1">_xll.BDP(C180,"GICS_INDUSTRY_NAME")</f>
        <v>#NAME?</v>
      </c>
      <c r="S180" s="15" t="e" cm="1">
        <f t="array" aca="1" ref="S180" ca="1">_xll.BDP(C180,"GICS_INDUSTRY_GROUP_NAME")</f>
        <v>#NAME?</v>
      </c>
      <c r="T180" s="15" t="e" cm="1">
        <f t="array" aca="1" ref="T180" ca="1">_xll.BDP(C180,"GICS_SUB_INDUSTRY_NAME")</f>
        <v>#NAME?</v>
      </c>
      <c r="U180" s="15" t="s">
        <v>1521</v>
      </c>
      <c r="V180" s="15">
        <f>_xll.BDH(C180,"SALES_REV_TURN","FY 2009","FY 2009","Currency=USD","Period=FY","BEST_FPERIOD_OVERRIDE=FY","FILING_STATUS=MR","SCALING_FORMAT=MLN","FA_ADJUSTED=Adjusted","Sort=A","Dates=H","DateFormat=P","Fill=—","Direction=H","UseDPDF=Y")</f>
        <v>1855.204</v>
      </c>
      <c r="W180" s="15">
        <f>_xll.BDH(C180,"SALES_REV_TURN","FY 2019","FY 2019","Currency=USD","Period=FY","BEST_FPERIOD_OVERRIDE=FY","FILING_STATUS=MR","SCALING_FORMAT=MLN","FA_ADJUSTED=Adjusted","Sort=A","Dates=H","DateFormat=P","Fill=—","Direction=H","UseDPDF=Y")</f>
        <v>6462.3760000000002</v>
      </c>
      <c r="X180" s="15">
        <f>_xll.BDH(C180,"SALES_REV_TURN","FY 2020","FY 2020","Currency=USD","Period=FY","BEST_FPERIOD_OVERRIDE=FY","FILING_STATUS=MR","SCALING_FORMAT=MLN","FA_ADJUSTED=Adjusted","Sort=A","Dates=H","DateFormat=P","Fill=—","Direction=H","UseDPDF=Y")</f>
        <v>1279.9079999999999</v>
      </c>
      <c r="Y180" s="15">
        <f>_xll.BDH(C180,"SALES_REV_TURN","FY 2021","FY 2021","Currency=USD","Period=FY","BEST_FPERIOD_OVERRIDE=FY","FILING_STATUS=MR","SCALING_FORMAT=MLN","FA_ADJUSTED=Adjusted","Sort=A","Dates=H","DateFormat=P","Fill=—","Direction=H","UseDPDF=Y")</f>
        <v>647.98599999999999</v>
      </c>
      <c r="Z180" s="15">
        <f>_xll.BDH(C180,"SALES_REV_TURN","FY 2022","FY 2022","Currency=USD","Period=FY","BEST_FPERIOD_OVERRIDE=FY","FILING_STATUS=MR","SCALING_FORMAT=MLN","FA_ADJUSTED=Adjusted","Sort=A","Dates=H","DateFormat=P","Fill=—","Direction=H","UseDPDF=Y")</f>
        <v>4843.76</v>
      </c>
      <c r="AA180" s="15" t="e">
        <f ca="1">+_xll.BDP($C180,AA$15,"BEST_FPERIOD_OVERRIDE="&amp;AA$16)</f>
        <v>#NAME?</v>
      </c>
      <c r="AB180" s="15" t="e">
        <f ca="1">+_xll.BDP($C180,AB$15,"BEST_FPERIOD_OVERRIDE="&amp;AB$16)</f>
        <v>#NAME?</v>
      </c>
      <c r="AC180" s="15" t="e">
        <f ca="1">+_xll.BDP($C180,AC$15,"BEST_FPERIOD_OVERRIDE="&amp;AC$16)</f>
        <v>#NAME?</v>
      </c>
      <c r="AD180" s="15" t="e">
        <f ca="1">+_xll.BDP($C180,AD$15,"BEST_FPERIOD_OVERRIDE="&amp;AD$16)</f>
        <v>#NAME?</v>
      </c>
      <c r="AF180" s="25">
        <f t="shared" si="411"/>
        <v>-0.80194467174302453</v>
      </c>
      <c r="AG180" s="25">
        <f t="shared" si="412"/>
        <v>-0.49372454895195594</v>
      </c>
      <c r="AH180" s="25">
        <f t="shared" si="413"/>
        <v>6.4750997706740581</v>
      </c>
      <c r="AI180" s="25" t="e">
        <f t="shared" ca="1" si="414"/>
        <v>#NAME?</v>
      </c>
      <c r="AJ180" s="25" t="e">
        <f t="shared" ca="1" si="415"/>
        <v>#NAME?</v>
      </c>
      <c r="AK180" s="25" t="e">
        <f t="shared" ca="1" si="416"/>
        <v>#NAME?</v>
      </c>
      <c r="AL180" s="25" t="e">
        <f t="shared" ca="1" si="429"/>
        <v>#NAME?</v>
      </c>
      <c r="AM180" s="25" t="e">
        <f t="shared" ca="1" si="417"/>
        <v>#NAME?</v>
      </c>
      <c r="AN180" s="25">
        <f t="shared" si="418"/>
        <v>0.13292211668944076</v>
      </c>
      <c r="AP180" s="15">
        <f>_xll.BDH(C180,"EBITDA","FY 2009","FY 2009","Currency=USD","Period=FY","BEST_FPERIOD_OVERRIDE=FY","FILING_STATUS=MR","SCALING_FORMAT=MLN","FA_ADJUSTED=Adjusted","Sort=A","Dates=H","DateFormat=P","Fill=—","Direction=H","UseDPDF=Y")</f>
        <v>340.79599999999999</v>
      </c>
      <c r="AQ180" s="15">
        <f>_xll.BDH(C180,"EBITDA","FY 2019","FY 2019","Currency=USD","Period=FY","BEST_FPERIOD_OVERRIDE=FY","FILING_STATUS=MR","SCALING_FORMAT=MLN","FA_ADJUSTED=Adjusted","Sort=A","Dates=H","DateFormat=P","Fill=—","Direction=H","UseDPDF=Y")</f>
        <v>1868.7249999999999</v>
      </c>
      <c r="AR180" s="15">
        <f>_xll.BDH(C180,"EBITDA","FY 2020","FY 2020","Currency=USD","Period=FY","BEST_FPERIOD_OVERRIDE=FY","FILING_STATUS=MR","SCALING_FORMAT=MLN","FA_ADJUSTED=Adjusted","Sort=A","Dates=H","DateFormat=P","Fill=—","Direction=H","UseDPDF=Y")</f>
        <v>-1111.9957999999999</v>
      </c>
      <c r="AS180" s="15">
        <f>_xll.BDH(C180,"EBITDA","FY 2021","FY 2021","Currency=USD","Period=FY","BEST_FPERIOD_OVERRIDE=FY","FILING_STATUS=MR","SCALING_FORMAT=MLN","FA_ADJUSTED=Adjusted","Sort=A","Dates=H","DateFormat=P","Fill=—","Direction=H","UseDPDF=Y")</f>
        <v>-1785.6959999999999</v>
      </c>
      <c r="AT180" s="15">
        <f>_xll.BDH(C180,"EBITDA","FY 2022","FY 2022","Currency=USD","Period=FY","BEST_FPERIOD_OVERRIDE=FY","FILING_STATUS=MR","SCALING_FORMAT=MLN","FA_ADJUSTED=Adjusted","Sort=A","Dates=H","DateFormat=P","Fill=—","Direction=H","UseDPDF=Y")</f>
        <v>-684.30600000000004</v>
      </c>
      <c r="AU180" s="15" t="e">
        <f ca="1">+_xll.BDP($C180,AU$15,"BEST_FPERIOD_OVERRIDE="&amp;AU$16)</f>
        <v>#NAME?</v>
      </c>
      <c r="AV180" s="15" t="e">
        <f ca="1">+_xll.BDP($C180,AV$15,"BEST_FPERIOD_OVERRIDE="&amp;AV$16)</f>
        <v>#NAME?</v>
      </c>
      <c r="AW180" s="15" t="e">
        <f ca="1">+_xll.BDP($C180,AW$15,"BEST_FPERIOD_OVERRIDE="&amp;AW$16)</f>
        <v>#NAME?</v>
      </c>
      <c r="AX180" s="15" t="e">
        <f ca="1">+_xll.BDP($C180,AX$15,"BEST_FPERIOD_OVERRIDE="&amp;AX$16)</f>
        <v>#NAME?</v>
      </c>
      <c r="AZ180" s="25">
        <f t="shared" si="378"/>
        <v>-1.5950558803462254</v>
      </c>
      <c r="BA180" s="25">
        <f t="shared" si="379"/>
        <v>0.60584779187115645</v>
      </c>
      <c r="BB180" s="25">
        <f t="shared" si="380"/>
        <v>-0.61678471587549044</v>
      </c>
      <c r="BC180" s="25" t="e">
        <f t="shared" ca="1" si="381"/>
        <v>#NAME?</v>
      </c>
      <c r="BD180" s="25" t="e">
        <f t="shared" ca="1" si="382"/>
        <v>#NAME?</v>
      </c>
      <c r="BE180" s="25" t="e">
        <f t="shared" ca="1" si="383"/>
        <v>#NAME?</v>
      </c>
      <c r="BF180" s="25" t="e">
        <f t="shared" ca="1" si="430"/>
        <v>#NAME?</v>
      </c>
      <c r="BG180" s="25" t="e">
        <f t="shared" ca="1" si="384"/>
        <v>#NAME?</v>
      </c>
      <c r="BH180" s="25">
        <f t="shared" si="385"/>
        <v>0.18550964243301293</v>
      </c>
      <c r="BJ180" s="25">
        <f t="shared" si="419"/>
        <v>0.28916995854156424</v>
      </c>
      <c r="BK180" s="25">
        <f t="shared" si="420"/>
        <v>-0.86880916440869183</v>
      </c>
      <c r="BL180" s="25">
        <f t="shared" si="421"/>
        <v>-2.7557632417984337</v>
      </c>
      <c r="BM180" s="25">
        <f t="shared" si="422"/>
        <v>-0.1412757857532165</v>
      </c>
      <c r="BN180" s="25" t="e">
        <f t="shared" ca="1" si="423"/>
        <v>#NAME?</v>
      </c>
      <c r="BO180" s="25" t="e">
        <f t="shared" ca="1" si="424"/>
        <v>#NAME?</v>
      </c>
      <c r="BP180" s="25" t="e">
        <f t="shared" ca="1" si="424"/>
        <v>#NAME?</v>
      </c>
      <c r="BQ180" s="25" t="e">
        <f t="shared" ca="1" si="425"/>
        <v>#NAME?</v>
      </c>
      <c r="BR180" s="15">
        <f>_xll.BDH(C180,"EARN_FOR_COMMON","FY 2009","FY 2009","Currency=USD","Period=FY","BEST_FPERIOD_OVERRIDE=FY","FILING_STATUS=MR","SCALING_FORMAT=MLN","FA_ADJUSTED=Adjusted","Sort=A","Dates=H","DateFormat=P","Fill=—","Direction=H","UseDPDF=Y")</f>
        <v>66.951999999999998</v>
      </c>
      <c r="BS180" s="15">
        <f>_xll.BDH(C180,"EARN_FOR_COMMON","FY 2019","FY 2019","Currency=USD","Period=FY","BEST_FPERIOD_OVERRIDE=FY","FILING_STATUS=MR","SCALING_FORMAT=MLN","FA_ADJUSTED=Adjusted","Sort=A","Dates=H","DateFormat=P","Fill=—","Direction=H","UseDPDF=Y")</f>
        <v>984.04700000000003</v>
      </c>
      <c r="BT180" s="15">
        <f>_xll.BDH(C180,"EARN_FOR_COMMON","FY 2020","FY 2020","Currency=USD","Period=FY","BEST_FPERIOD_OVERRIDE=FY","FILING_STATUS=MR","SCALING_FORMAT=MLN","FA_ADJUSTED=Adjusted","Sort=A","Dates=H","DateFormat=P","Fill=—","Direction=H","UseDPDF=Y")</f>
        <v>-2345.9047999999998</v>
      </c>
      <c r="BU180" s="15">
        <f>_xll.BDH(C180,"EARN_FOR_COMMON","FY 2021","FY 2021","Currency=USD","Period=FY","BEST_FPERIOD_OVERRIDE=FY","FILING_STATUS=MR","SCALING_FORMAT=MLN","FA_ADJUSTED=Adjusted","Sort=A","Dates=H","DateFormat=P","Fill=—","Direction=H","UseDPDF=Y")</f>
        <v>-3085.2678999999998</v>
      </c>
      <c r="BV180" s="15">
        <f>_xll.BDH(C180,"EARN_FOR_COMMON","FY 2022","FY 2022","Currency=USD","Period=FY","BEST_FPERIOD_OVERRIDE=FY","FILING_STATUS=MR","SCALING_FORMAT=MLN","FA_ADJUSTED=Adjusted","Sort=A","Dates=H","DateFormat=P","Fill=—","Direction=H","UseDPDF=Y")</f>
        <v>-2066.212</v>
      </c>
      <c r="BW180" s="15" t="e">
        <f ca="1">+_xll.BDP($C180,BW$15,"BEST_FPERIOD_OVERRIDE="&amp;BW$16)</f>
        <v>#NAME?</v>
      </c>
      <c r="BX180" s="15" t="e">
        <f ca="1">+_xll.BDP($C180,BX$15,"BEST_FPERIOD_OVERRIDE="&amp;BX$16)</f>
        <v>#NAME?</v>
      </c>
      <c r="BY180" s="15" t="e">
        <f ca="1">+_xll.BDP($C180,BY$15,"BEST_FPERIOD_OVERRIDE="&amp;BY$16)</f>
        <v>#NAME?</v>
      </c>
      <c r="BZ180" s="15" t="e">
        <f ca="1">+_xll.BDP($C180,BZ$15,"BEST_FPERIOD_OVERRIDE="&amp;BZ$16)</f>
        <v>#NAME?</v>
      </c>
      <c r="CB180" s="25">
        <f t="shared" si="386"/>
        <v>-3.3839357266472025</v>
      </c>
      <c r="CC180" s="25">
        <f t="shared" si="387"/>
        <v>0.31517182623949624</v>
      </c>
      <c r="CD180" s="25">
        <f t="shared" si="388"/>
        <v>-0.33029737871385489</v>
      </c>
      <c r="CE180" s="25" t="e">
        <f t="shared" ca="1" si="389"/>
        <v>#NAME?</v>
      </c>
      <c r="CF180" s="25" t="e">
        <f t="shared" ca="1" si="390"/>
        <v>#NAME?</v>
      </c>
      <c r="CG180" s="25" t="e">
        <f t="shared" ca="1" si="391"/>
        <v>#NAME?</v>
      </c>
      <c r="CH180" s="25" t="e">
        <f t="shared" ca="1" si="431"/>
        <v>#NAME?</v>
      </c>
      <c r="CI180" s="25" t="e">
        <f t="shared" ca="1" si="392"/>
        <v>#NAME?</v>
      </c>
      <c r="CJ180" s="25">
        <f t="shared" si="393"/>
        <v>0.30835388606986935</v>
      </c>
      <c r="CM180" s="25">
        <f t="shared" si="432"/>
        <v>0.15227325058151986</v>
      </c>
      <c r="CN180" s="25">
        <f t="shared" si="433"/>
        <v>-1.8328698625213686</v>
      </c>
      <c r="CO180" s="25">
        <f t="shared" si="434"/>
        <v>-4.7613187630596956</v>
      </c>
      <c r="CP180" s="25">
        <f t="shared" si="435"/>
        <v>-0.42657191933539229</v>
      </c>
      <c r="CQ180" s="25" t="e">
        <f t="shared" ca="1" si="436"/>
        <v>#NAME?</v>
      </c>
      <c r="CR180" s="25" t="e">
        <f t="shared" ca="1" si="437"/>
        <v>#NAME?</v>
      </c>
      <c r="CS180" s="25" t="e">
        <f t="shared" ca="1" si="438"/>
        <v>#NAME?</v>
      </c>
      <c r="CT180" s="15" t="e">
        <f t="shared" ca="1" si="439"/>
        <v>#NAME?</v>
      </c>
      <c r="CU180" s="25">
        <f>_xll.BDH($C180,"RETURN_ON_INV_CAPITAL","FY 2019","FY 2019","Currency=USD","Period=FY","BEST_FPERIOD_OVERRIDE=FY","FILING_STATUS=MR","FA_ADJUSTED=GAAP","Sort=A","Dates=H","DateFormat=P","Fill=—","Direction=H","UseDPDF=Y")/100</f>
        <v>8.7738999999999998E-2</v>
      </c>
      <c r="CV180" s="25">
        <f>_xll.BDH($C180,"RETURN_ON_INV_CAPITAL","FY 2020","FY 2020","Currency=USD","Period=FY","BEST_FPERIOD_OVERRIDE=FY","FILING_STATUS=MR","FA_ADJUSTED=GAAP","Sort=A","Dates=H","DateFormat=P","Fill=—","Direction=H","UseDPDF=Y")/100</f>
        <v>-0.24045900000000001</v>
      </c>
      <c r="CW180" s="25">
        <f>_xll.BDH($C180,"RETURN_ON_INV_CAPITAL","FY 2021","FY 2021","Currency=USD","Period=FY","BEST_FPERIOD_OVERRIDE=FY","FILING_STATUS=MR","FA_ADJUSTED=GAAP","Sort=A","Dates=H","DateFormat=P","Fill=—","Direction=H","UseDPDF=Y")/100</f>
        <v>-0.18529399999999999</v>
      </c>
      <c r="CX180" s="25">
        <f>_xll.BDH(C180,"RETURN_COM_EQY","FY 2022","FY 2022","Currency=USD","Period=FY","BEST_FPERIOD_OVERRIDE=FY","FILING_STATUS=MR","FA_ADJUSTED=GAAP","Sort=A","Dates=H","DateFormat=P","Fill=—","Direction=H","UseDPDF=Y")/100</f>
        <v>-1.815026</v>
      </c>
      <c r="CZ180" s="15">
        <f>_xll.BDH($C180,"RETURN_COM_EQY","FY 2019","FY 2019","Currency=USD","Period=FY","BEST_FPERIOD_OVERRIDE=FY","FILING_STATUS=MR","FA_ADJUSTED=GAAP","Sort=A","Dates=H","DateFormat=P","Fill=—","Direction=H","UseDPDF=Y")/100</f>
        <v>0.149092</v>
      </c>
      <c r="DA180" s="15">
        <f>_xll.BDH($C180,"RETURN_COM_EQY","FY 2020","FY 2020","Currency=USD","Period=FY","BEST_FPERIOD_OVERRIDE=FY","FILING_STATUS=MR","FA_ADJUSTED=GAAP","Sort=A","Dates=H","DateFormat=P","Fill=—","Direction=H","UseDPDF=Y")/100</f>
        <v>-0.73829499999999992</v>
      </c>
      <c r="DB180" s="15">
        <f>_xll.BDH($C180,"RETURN_COM_EQY","FY 2021","FY 2021","Currency=USD","Period=FY","BEST_FPERIOD_OVERRIDE=FY","FILING_STATUS=MR","FA_ADJUSTED=GAAP","Sort=A","Dates=H","DateFormat=P","Fill=—","Direction=H","UseDPDF=Y")/100</f>
        <v>-1.3280539999999998</v>
      </c>
      <c r="DC180" s="25">
        <f>_xll.BDH(C180,"RETURN_COM_EQY","FY 2022","FY 2022","Currency=USD","Period=FY","BEST_FPERIOD_OVERRIDE=FY","FILING_STATUS=MR","FA_ADJUSTED=GAAP","Sort=A","Dates=H","DateFormat=P","Fill=—","Direction=H","UseDPDF=Y")</f>
        <v>-181.5026</v>
      </c>
      <c r="DD180" s="15" t="e">
        <f ca="1">(_xll.BDP(C180,"BEST_ROE","best_fperiod_override=23Y"))/100</f>
        <v>#NAME?</v>
      </c>
      <c r="DF180" s="25" t="e">
        <f ca="1">(_xll.BDP($C180,"BEST_DIV_YLD","best_fperiod_override=19Y"))/100</f>
        <v>#NAME?</v>
      </c>
      <c r="DG180" s="25" t="e">
        <f ca="1">(_xll.BDP($C180,"BEST_DIV_YLD","best_fperiod_override=20Y"))/100</f>
        <v>#NAME?</v>
      </c>
      <c r="DH180" s="25" t="e">
        <f ca="1">(_xll.BDP($C180,"BEST_DIV_YLD","best_fperiod_override=21Y"))/100</f>
        <v>#NAME?</v>
      </c>
      <c r="DI180" s="25" t="e">
        <f ca="1">(_xll.BDP($C180,"BEST_DIV_YLD","best_fperiod_override=22Y"))/100</f>
        <v>#NAME?</v>
      </c>
      <c r="DJ180" s="25" t="e">
        <f ca="1">(_xll.BDP($C180,"BEST_DIV_YLD","best_fperiod_override=23Y"))/100</f>
        <v>#NAME?</v>
      </c>
      <c r="DL180" s="48" t="e" cm="1">
        <f t="array" aca="1" ref="DL180" ca="1">_xll.BDP($C180,$DL$12)/1000</f>
        <v>#NAME?</v>
      </c>
      <c r="DM180" s="48" t="e" cm="1">
        <f t="array" aca="1" ref="DM180" ca="1">_xll.BDP($C180,$DL$13)*1000</f>
        <v>#NAME?</v>
      </c>
      <c r="DN180" s="48" t="e">
        <f t="shared" ca="1" si="394"/>
        <v>#NAME?</v>
      </c>
      <c r="DO180" s="48" t="e" cm="1">
        <f t="array" aca="1" ref="DO180" ca="1">_xll.BDP($C180,$DL$15)*1000</f>
        <v>#NAME?</v>
      </c>
      <c r="DQ180" s="15" t="e" cm="1">
        <f t="array" aca="1" ref="DQ180" ca="1">_xll.BDP(C180,"WACC")</f>
        <v>#NAME?</v>
      </c>
      <c r="DR180" s="15" t="e" cm="1">
        <f t="array" aca="1" ref="DR180" ca="1">_xll.BDP(C180,"WACC_COST_EQUITY")</f>
        <v>#NAME?</v>
      </c>
      <c r="DS180" s="15" t="e" cm="1">
        <f t="array" aca="1" ref="DS180" ca="1">_xll.BDP(C180,"WACC_COST_EQUITY")</f>
        <v>#NAME?</v>
      </c>
      <c r="DU180" s="15" t="e" cm="1">
        <f t="array" aca="1" ref="DU180" ca="1">_xll.BDP(C180,"BEST_PE_RATIO")</f>
        <v>#NAME?</v>
      </c>
      <c r="DV180" s="15" t="e" cm="1">
        <f t="array" aca="1" ref="DV180" ca="1">_xll.BDP(C180,"FIVE_YR_AVG_PRICE_EARNINGS")</f>
        <v>#NAME?</v>
      </c>
      <c r="DW180" s="15" t="e" cm="1">
        <f t="array" aca="1" ref="DW180" ca="1">_xll.BDP(C180,"10_YEAR_MOVING_AVERAGE_PE")</f>
        <v>#NAME?</v>
      </c>
      <c r="DY180" s="15" t="e" cm="1">
        <f t="array" aca="1" ref="DY180" ca="1">_xll.BDP(C180,"BEST_CUR_EV_TO_EBITDA")</f>
        <v>#NAME?</v>
      </c>
      <c r="DZ180" s="15" t="e" cm="1">
        <f t="array" aca="1" ref="DZ180" ca="1">_xll.BDP(C180,"FIVE_YEAR_AVG_EV_TO_T12_EBITDA")</f>
        <v>#NAME?</v>
      </c>
      <c r="EB180" s="15" t="e" cm="1">
        <f t="array" aca="1" ref="EB180" ca="1">_xll.BDP(C180,"BEST_PX_BPS_RATIO")</f>
        <v>#NAME?</v>
      </c>
      <c r="EC180" s="15" t="e" cm="1">
        <f t="array" aca="1" ref="EC180" ca="1">_xll.BDP(C180,"FIVE_YEAR_AVG_PRICE_BOOK")</f>
        <v>#NAME?</v>
      </c>
      <c r="ED180" s="15" t="e" cm="1">
        <f t="array" aca="1" ref="ED180" ca="1">_xll.BDP(C180,"EV_TO_T12M_SALES")</f>
        <v>#NAME?</v>
      </c>
      <c r="EE180" s="15" t="e" cm="1">
        <f t="array" aca="1" ref="EE180" ca="1">_xll.BDP(C180,"AVERAGE_EV_TO_T12M_SALES")</f>
        <v>#NAME?</v>
      </c>
      <c r="EF180" s="15" t="e">
        <f ca="1">_xll.BDP(C180,"BEST_CURRENT_EV_BEST_SALES","best_fperiod_override=23Y")</f>
        <v>#NAME?</v>
      </c>
      <c r="EH180" s="15" t="e" cm="1">
        <f t="array" aca="1" ref="EH180" ca="1">_xll.BDP(C180,"CF_FREE_CASH_FLOW")</f>
        <v>#NAME?</v>
      </c>
      <c r="EI180" s="15" t="e" cm="1">
        <f t="array" aca="1" ref="EI180" ca="1">_xll.BDP(C180,"FREE_CASH_FLOW_YIELD")/100</f>
        <v>#NAME?</v>
      </c>
      <c r="EJ180" s="15" t="e" cm="1">
        <f t="array" aca="1" ref="EJ180" ca="1">_xll.BDP(C180,"TRAIL_12M_FREE_CASH_FLOW_PER_SH")</f>
        <v>#NAME?</v>
      </c>
      <c r="EL180" s="15" t="e" cm="1">
        <f t="array" aca="1" ref="EL180" ca="1">_xll.BDP(C180,"CF_CASH_FROM_OPER")</f>
        <v>#NAME?</v>
      </c>
      <c r="EM180" s="15" t="e" cm="1">
        <f t="array" aca="1" ref="EM180" ca="1">_xll.BDP(C180,"CF_CASH_FROM_INV_ACT")</f>
        <v>#NAME?</v>
      </c>
      <c r="EN180" s="15" t="e" cm="1">
        <f t="array" aca="1" ref="EN180" ca="1">_xll.BDP(C180,"CF_CASH_FROM_FNC_ACT")</f>
        <v>#NAME?</v>
      </c>
      <c r="EP180" s="15" t="e" cm="1">
        <f t="array" aca="1" ref="EP180" ca="1">_xll.BDP(C180,"TOT_ANALYST_REC")</f>
        <v>#NAME?</v>
      </c>
      <c r="EQ180" s="15" t="e" cm="1">
        <f t="array" aca="1" ref="EQ180" ca="1">_xll.BDP(C180,"TOT_BUY_REC")</f>
        <v>#NAME?</v>
      </c>
      <c r="ER180" s="15" t="e" cm="1">
        <f t="array" aca="1" ref="ER180" ca="1">_xll.BDP(C180,"TOT_HOLD_REC")</f>
        <v>#NAME?</v>
      </c>
      <c r="ES180" s="15" t="e" cm="1">
        <f t="array" aca="1" ref="ES180" ca="1">_xll.BDP(C180,"TOT_SELL_REC")</f>
        <v>#NAME?</v>
      </c>
      <c r="ET180" s="15" t="e" cm="1">
        <f t="array" aca="1" ref="ET180" ca="1">_xll.BDP(C180,"EQY_REC_CONS")</f>
        <v>#NAME?</v>
      </c>
      <c r="EV180" s="15" t="e" cm="1">
        <f t="array" aca="1" ref="EV180" ca="1">_xll.BDP(C180,"BEST_TARGET_HI")</f>
        <v>#NAME?</v>
      </c>
      <c r="EW180" s="15" t="e" cm="1">
        <f t="array" aca="1" ref="EW180" ca="1">_xll.BDP(C180,"BEST_TARGET_LO")</f>
        <v>#NAME?</v>
      </c>
      <c r="EX180" s="15" t="e" cm="1">
        <f t="array" aca="1" ref="EX180" ca="1">_xll.BDP(C180,"BEST_TARGET_MEDIAN")</f>
        <v>#NAME?</v>
      </c>
      <c r="EZ180" s="15" t="e" cm="1">
        <f t="array" aca="1" ref="EZ180" ca="1">_xll.BDP(C180,"BEST_TARGET_1WK_CHG")</f>
        <v>#NAME?</v>
      </c>
      <c r="FA180" s="15" t="e" cm="1">
        <f t="array" aca="1" ref="FA180" ca="1">_xll.BDP(C180,"BEST_TARGET_4WK_CHG")</f>
        <v>#NAME?</v>
      </c>
      <c r="FB180" s="15" t="e" cm="1">
        <f t="array" aca="1" ref="FB180" ca="1">_xll.BDP(C180,"BEST_TARGET_3MO_CHG")</f>
        <v>#NAME?</v>
      </c>
      <c r="FC180" s="15" t="e" cm="1">
        <f t="array" aca="1" ref="FC180" ca="1">_xll.BDP(C180,"BEST_TARGET_6MO_CHG")</f>
        <v>#NAME?</v>
      </c>
      <c r="FE180" s="15" t="e" cm="1">
        <f t="array" aca="1" ref="FE180" ca="1">_xll.BDP(C180,"ANNOUNCEMENT_DT")</f>
        <v>#NAME?</v>
      </c>
      <c r="FF180" s="15" t="e" cm="1">
        <f t="array" aca="1" ref="FF180" ca="1">_xll.BDP(C180,"EXPECTED_REPORT_DT")</f>
        <v>#NAME?</v>
      </c>
      <c r="FG180" s="15" t="e" cm="1">
        <f t="array" aca="1" ref="FG180" ca="1">_xll.BDP(C180,"EARNINGS_RELATED_IMPLIED_MOVE")</f>
        <v>#NAME?</v>
      </c>
      <c r="FI180" s="15" t="e" cm="1">
        <f t="array" aca="1" ref="FI180" ca="1">_xll.BDP(C180,"SALES_SURPRISE_LAST_QTR")</f>
        <v>#NAME?</v>
      </c>
      <c r="FJ180" s="15" t="e" cm="1">
        <f t="array" aca="1" ref="FJ180" ca="1">_xll.BDP(C180,"EPS_SURPRISE_LAST_QTR")</f>
        <v>#NAME?</v>
      </c>
      <c r="FL180" s="15" t="e">
        <f ca="1">(_xll.BDP(C180,"VOLUME_AVG_5D"))/1000</f>
        <v>#NAME?</v>
      </c>
      <c r="FM180" s="15" t="e">
        <f ca="1">(_xll.BDP(C180,"VOLUME_AVG_3M"))/1000</f>
        <v>#NAME?</v>
      </c>
      <c r="FN180" s="15" t="e">
        <f ca="1">(_xll.BDP(C180,"VOLUME_AVG_6M"))/1000</f>
        <v>#NAME?</v>
      </c>
      <c r="FP180" s="15" t="e" cm="1">
        <f t="array" aca="1" ref="FP180" ca="1">_xll.BDP(C180,"CIE_DES")</f>
        <v>#NAME?</v>
      </c>
      <c r="FQ180" s="15" t="s">
        <v>1005</v>
      </c>
      <c r="FS180" s="15" t="e" cm="1">
        <f t="array" aca="1" ref="FS180" ca="1">_xll.BDP(C180,"HIGH_52WEEK")</f>
        <v>#NAME?</v>
      </c>
      <c r="FT180" s="15" t="e" cm="1">
        <f t="array" aca="1" ref="FT180" ca="1">_xll.BDP(C180,"LOW_52WEEK")</f>
        <v>#NAME?</v>
      </c>
      <c r="FV180" s="15" t="e" cm="1">
        <f t="array" aca="1" ref="FV180" ca="1">_xll.BDP(C180,"CHG_PCT_WTD")</f>
        <v>#NAME?</v>
      </c>
      <c r="FW180" s="15" t="e" cm="1">
        <f t="array" aca="1" ref="FW180" ca="1">_xll.BDP(C180,"CHG_PCT_MTD")</f>
        <v>#NAME?</v>
      </c>
      <c r="FX180" s="15" t="e" cm="1">
        <f t="array" aca="1" ref="FX180" ca="1">_xll.BDP(C180,"CHG_PCT_YTD")</f>
        <v>#NAME?</v>
      </c>
      <c r="FY180" s="15" t="e" cm="1">
        <f t="array" aca="1" ref="FY180" ca="1">_xll.BDP(C180,"CHG_PCT_1YR")</f>
        <v>#NAME?</v>
      </c>
      <c r="GA180" s="15" t="e">
        <f ca="1">_xll.BDP($C180,"BEST_NET_DEBT","best_fperiod_override=19Y")</f>
        <v>#NAME?</v>
      </c>
      <c r="GB180" s="15" t="e">
        <f ca="1">_xll.BDP($C180,"BEST_NET_DEBT","best_fperiod_override=20Y")</f>
        <v>#NAME?</v>
      </c>
      <c r="GC180" s="15" t="e">
        <f ca="1">_xll.BDP($C180,"BEST_NET_DEBT","best_fperiod_override=21Y")</f>
        <v>#NAME?</v>
      </c>
      <c r="GD180" s="15" t="e">
        <f ca="1">_xll.BDP($C180,"BEST_NET_DEBT","best_fperiod_override=22Y")</f>
        <v>#NAME?</v>
      </c>
      <c r="GE180" s="15" t="e">
        <f ca="1">_xll.BDP($C180,"BEST_NET_DEBT","best_fperiod_override=23Y")</f>
        <v>#NAME?</v>
      </c>
      <c r="GG180" s="15" t="e">
        <f t="shared" ca="1" si="395"/>
        <v>#NAME?</v>
      </c>
      <c r="GH180" s="15" t="e">
        <f t="shared" ca="1" si="396"/>
        <v>#NAME?</v>
      </c>
      <c r="GI180" s="15" t="e">
        <f t="shared" ca="1" si="397"/>
        <v>#NAME?</v>
      </c>
      <c r="GJ180" s="15" t="e">
        <f t="shared" ca="1" si="398"/>
        <v>#NAME?</v>
      </c>
      <c r="GK180" s="15" t="e">
        <f t="shared" ca="1" si="399"/>
        <v>#NAME?</v>
      </c>
      <c r="GM180" s="15" t="e" cm="1">
        <f t="array" aca="1" ref="GM180" ca="1">_xll.BDP(C180,"NET_DEBT_TO_EBITDA")</f>
        <v>#NAME?</v>
      </c>
      <c r="GN180" s="15" t="e" cm="1">
        <f t="array" aca="1" ref="GN180" ca="1">_xll.BDP(C180,"EBIT_TO_INT_EXP")</f>
        <v>#NAME?</v>
      </c>
      <c r="GO180" s="15" t="e" cm="1">
        <f t="array" aca="1" ref="GO180" ca="1">_xll.BDP(C180,"TOT_DEBT_TO_TOT_EQY")</f>
        <v>#NAME?</v>
      </c>
      <c r="GP180" s="15" t="e" cm="1">
        <f t="array" aca="1" ref="GP180" ca="1">_xll.BDP(C180,"TOT_DEBT_TO_TOT_ASSET")</f>
        <v>#NAME?</v>
      </c>
      <c r="GQ180" s="15" t="e" cm="1">
        <f t="array" aca="1" ref="GQ180" ca="1">_xll.BDP(C180,"ALTMAN_Z_SCORE")</f>
        <v>#NAME?</v>
      </c>
      <c r="GR180" s="15" t="e" cm="1">
        <f t="array" aca="1" ref="GR180" ca="1">_xll.BDP(C180,"CASH_%_CURRENT_MARKET_CAP")</f>
        <v>#NAME?</v>
      </c>
      <c r="GS180" s="15" t="e" cm="1">
        <f t="array" aca="1" ref="GS180" ca="1">_xll.BDP(C180,"CASH_TO_TOT_ASSET")</f>
        <v>#NAME?</v>
      </c>
      <c r="GU180" s="15" t="e" cm="1">
        <f t="array" aca="1" ref="GU180" ca="1">_xll.BDP(C180,"BOARD_SIZE")</f>
        <v>#NAME?</v>
      </c>
      <c r="GV180" s="15" t="e" cm="1">
        <f t="array" aca="1" ref="GV180" ca="1">_xll.BDP(C180,"PCT_INDEPENDENT_DIRECTORS")</f>
        <v>#NAME?</v>
      </c>
      <c r="GW180" s="15" t="e" cm="1">
        <f t="array" aca="1" ref="GW180" ca="1">_xll.BDP(C180,"BOARD_MEETING_ATTENDANCE_PCT")</f>
        <v>#NAME?</v>
      </c>
      <c r="GX180" s="15" t="e" cm="1">
        <f t="array" aca="1" ref="GX180" ca="1">_xll.BDP(C180,"BOARD_MEETINGS_PER_YR")</f>
        <v>#NAME?</v>
      </c>
      <c r="GY180" s="15" t="e" cm="1">
        <f t="array" aca="1" ref="GY180" ca="1">_xll.BDP(C180,"NUMBER_OF_WOMEN_ON_BOARD")</f>
        <v>#NAME?</v>
      </c>
      <c r="GZ180" s="15" t="e" cm="1">
        <f t="array" aca="1" ref="GZ180" ca="1">_xll.BDP(C180,"BOARD_AVERAGE_TENURE")</f>
        <v>#NAME?</v>
      </c>
      <c r="HA180" s="15" t="e" cm="1">
        <f t="array" aca="1" ref="HA180" ca="1">_xll.BDP(C180,"BOARD_AVERAGE_AGE")</f>
        <v>#NAME?</v>
      </c>
      <c r="HC180" s="15" t="e" cm="1">
        <f t="array" aca="1" ref="HC180" ca="1">_xll.BDP(C180,"TOT_COMP_AW_TO_CEO_&amp;_EQUIV")</f>
        <v>#NAME?</v>
      </c>
      <c r="HD180" s="15" t="e" cm="1">
        <f t="array" aca="1" ref="HD180" ca="1">_xll.BDP(C180,"TOT_COMPENSATION_AW_TO_EXECS")</f>
        <v>#NAME?</v>
      </c>
      <c r="HE180" s="15" t="e" cm="1">
        <f t="array" aca="1" ref="HE180" ca="1">_xll.BDP(C180,"CF_STOCK_BASED_COMPENSATION")</f>
        <v>#NAME?</v>
      </c>
      <c r="HF180" s="15" t="e" cm="1">
        <f t="array" aca="1" ref="HF180" ca="1">_xll.BDP(C180,"AVERAGE_BOD_TOTAL_COMPENSATION")</f>
        <v>#NAME?</v>
      </c>
      <c r="HH180" s="15" t="e" cm="1">
        <f t="array" aca="1" ref="HH180" ca="1">_xll.BDP(C180,"ISS_QUALITYSCORE")</f>
        <v>#NAME?</v>
      </c>
      <c r="HK180" s="15" t="e" cm="1">
        <f t="array" aca="1" ref="HK180" ca="1">_xll.BDP(C180,"EQY_SH_OUT")</f>
        <v>#NAME?</v>
      </c>
      <c r="HL180" s="15" t="e">
        <f t="shared" ca="1" si="400"/>
        <v>#NAME?</v>
      </c>
      <c r="HN180" s="15">
        <v>8.5</v>
      </c>
      <c r="HO180" s="15">
        <v>2</v>
      </c>
      <c r="HP180" s="39" t="e">
        <f t="shared" ca="1" si="401"/>
        <v>#NAME?</v>
      </c>
      <c r="HQ180" s="15" t="e">
        <f t="shared" ca="1" si="402"/>
        <v>#NAME?</v>
      </c>
      <c r="HS180" s="15" t="e">
        <f t="shared" ca="1" si="426"/>
        <v>#NAME?</v>
      </c>
      <c r="HU180" s="15" t="e">
        <f t="shared" ca="1" si="403"/>
        <v>#NAME?</v>
      </c>
      <c r="HW180" s="15" t="e">
        <f t="shared" ca="1" si="427"/>
        <v>#NAME?</v>
      </c>
      <c r="HY180" s="39" t="e">
        <f t="shared" ca="1" si="404"/>
        <v>#NAME?</v>
      </c>
      <c r="IA180" s="15" t="e">
        <f t="shared" ca="1" si="428"/>
        <v>#NAME?</v>
      </c>
      <c r="IB180" s="15" t="e">
        <f t="shared" ca="1" si="405"/>
        <v>#NAME?</v>
      </c>
      <c r="IC180" s="15" t="e">
        <f t="shared" ca="1" si="406"/>
        <v>#NAME?</v>
      </c>
      <c r="ID180" s="15" t="e">
        <f t="shared" ca="1" si="407"/>
        <v>#NAME?</v>
      </c>
      <c r="IE180" s="39" t="e">
        <f t="shared" ca="1" si="408"/>
        <v>#NAME?</v>
      </c>
      <c r="IF180" s="39">
        <f t="shared" si="409"/>
        <v>30.835388606986935</v>
      </c>
      <c r="IG180" s="39" t="e">
        <f t="shared" ca="1" si="410"/>
        <v>#NAME?</v>
      </c>
      <c r="II180" s="15">
        <f t="shared" si="440"/>
        <v>161</v>
      </c>
    </row>
    <row r="181" spans="1:243">
      <c r="A181" s="15">
        <f t="shared" si="441"/>
        <v>161</v>
      </c>
      <c r="B181" s="15" t="s">
        <v>326</v>
      </c>
      <c r="C181" s="15" t="s">
        <v>644</v>
      </c>
      <c r="D181" s="15" t="s">
        <v>325</v>
      </c>
      <c r="E181" s="15" t="str">
        <f t="shared" si="374"/>
        <v>N1DA34</v>
      </c>
      <c r="F181" s="15">
        <f t="shared" si="375"/>
        <v>161</v>
      </c>
      <c r="G181" s="15" t="str">
        <f t="shared" si="376"/>
        <v>Nasdaq Inc</v>
      </c>
      <c r="H181" s="24">
        <v>1.0361700000000001E-3</v>
      </c>
      <c r="I181" s="15" t="e" cm="1">
        <f t="array" aca="1" ref="I181" ca="1">_xll.BDP(C181,"GICS_SECTOR_NAME")</f>
        <v>#NAME?</v>
      </c>
      <c r="J181" s="15" t="e">
        <f t="shared" ca="1" si="377"/>
        <v>#NAME?</v>
      </c>
      <c r="K181" s="46" t="e" cm="1">
        <f t="array" aca="1" ref="K181" ca="1">_xll.BDP(C181,"BEST_PE_RATIO")</f>
        <v>#NAME?</v>
      </c>
      <c r="L181" s="46" t="e" cm="1">
        <f t="array" aca="1" ref="L181" ca="1">_xll.BDP(C181,"px_last")</f>
        <v>#NAME?</v>
      </c>
      <c r="M181" s="15" t="e" cm="1">
        <f t="array" aca="1" ref="M181" ca="1">_xll.BDP(C181,"COUNTRY_FULL_NAME")</f>
        <v>#NAME?</v>
      </c>
      <c r="N181" s="15" t="e" cm="1">
        <f t="array" aca="1" ref="N181" ca="1">_xll.BDP(C181,"px_last")</f>
        <v>#NAME?</v>
      </c>
      <c r="O181" s="15" t="e" cm="1">
        <f t="array" aca="1" ref="O181" ca="1">_xll.BDP(C181,"CRNCY")</f>
        <v>#NAME?</v>
      </c>
      <c r="Q181" s="15" t="e" cm="1">
        <f t="array" aca="1" ref="Q181" ca="1">_xll.BDP(C181,"GICS_SECTOR_NAME")</f>
        <v>#NAME?</v>
      </c>
      <c r="R181" s="15" t="e" cm="1">
        <f t="array" aca="1" ref="R181" ca="1">_xll.BDP(C181,"GICS_INDUSTRY_NAME")</f>
        <v>#NAME?</v>
      </c>
      <c r="S181" s="15" t="e" cm="1">
        <f t="array" aca="1" ref="S181" ca="1">_xll.BDP(C181,"GICS_INDUSTRY_GROUP_NAME")</f>
        <v>#NAME?</v>
      </c>
      <c r="T181" s="15" t="e" cm="1">
        <f t="array" aca="1" ref="T181" ca="1">_xll.BDP(C181,"GICS_SUB_INDUSTRY_NAME")</f>
        <v>#NAME?</v>
      </c>
      <c r="U181" s="15" t="s">
        <v>1521</v>
      </c>
      <c r="V181" s="15">
        <f>_xll.BDH(C181,"SALES_REV_TURN","FY 2009","FY 2009","Currency=USD","Period=FY","BEST_FPERIOD_OVERRIDE=FY","FILING_STATUS=MR","SCALING_FORMAT=MLN","FA_ADJUSTED=Adjusted","Sort=A","Dates=H","DateFormat=P","Fill=—","Direction=H","UseDPDF=Y")</f>
        <v>1453</v>
      </c>
      <c r="W181" s="15">
        <f>_xll.BDH(C181,"SALES_REV_TURN","FY 2019","FY 2019","Currency=USD","Period=FY","BEST_FPERIOD_OVERRIDE=FY","FILING_STATUS=MR","SCALING_FORMAT=MLN","FA_ADJUSTED=Adjusted","Sort=A","Dates=H","DateFormat=P","Fill=—","Direction=H","UseDPDF=Y")</f>
        <v>2535</v>
      </c>
      <c r="X181" s="15">
        <f>_xll.BDH(C181,"SALES_REV_TURN","FY 2020","FY 2020","Currency=USD","Period=FY","BEST_FPERIOD_OVERRIDE=FY","FILING_STATUS=MR","SCALING_FORMAT=MLN","FA_ADJUSTED=Adjusted","Sort=A","Dates=H","DateFormat=P","Fill=—","Direction=H","UseDPDF=Y")</f>
        <v>2903</v>
      </c>
      <c r="Y181" s="15">
        <f>_xll.BDH(C181,"SALES_REV_TURN","FY 2021","FY 2021","Currency=USD","Period=FY","BEST_FPERIOD_OVERRIDE=FY","FILING_STATUS=MR","SCALING_FORMAT=MLN","FA_ADJUSTED=Adjusted","Sort=A","Dates=H","DateFormat=P","Fill=—","Direction=H","UseDPDF=Y")</f>
        <v>3420</v>
      </c>
      <c r="Z181" s="15">
        <f>_xll.BDH(C181,"SALES_REV_TURN","FY 2022","FY 2022","Currency=USD","Period=FY","BEST_FPERIOD_OVERRIDE=FY","FILING_STATUS=MR","SCALING_FORMAT=MLN","FA_ADJUSTED=Adjusted","Sort=A","Dates=H","DateFormat=P","Fill=—","Direction=H","UseDPDF=Y")</f>
        <v>3582</v>
      </c>
      <c r="AA181" s="15" t="e">
        <f ca="1">+_xll.BDP($C181,AA$15,"BEST_FPERIOD_OVERRIDE="&amp;AA$16)</f>
        <v>#NAME?</v>
      </c>
      <c r="AB181" s="15" t="e">
        <f ca="1">+_xll.BDP($C181,AB$15,"BEST_FPERIOD_OVERRIDE="&amp;AB$16)</f>
        <v>#NAME?</v>
      </c>
      <c r="AC181" s="15" t="e">
        <f ca="1">+_xll.BDP($C181,AC$15,"BEST_FPERIOD_OVERRIDE="&amp;AC$16)</f>
        <v>#NAME?</v>
      </c>
      <c r="AD181" s="15" t="e">
        <f ca="1">+_xll.BDP($C181,AD$15,"BEST_FPERIOD_OVERRIDE="&amp;AD$16)</f>
        <v>#NAME?</v>
      </c>
      <c r="AF181" s="25">
        <f t="shared" si="411"/>
        <v>0.14516765285996058</v>
      </c>
      <c r="AG181" s="25">
        <f t="shared" si="412"/>
        <v>0.1780916293489494</v>
      </c>
      <c r="AH181" s="25">
        <f t="shared" si="413"/>
        <v>4.7368421052631504E-2</v>
      </c>
      <c r="AI181" s="25" t="e">
        <f t="shared" ca="1" si="414"/>
        <v>#NAME?</v>
      </c>
      <c r="AJ181" s="25" t="e">
        <f t="shared" ca="1" si="415"/>
        <v>#NAME?</v>
      </c>
      <c r="AK181" s="25" t="e">
        <f t="shared" ca="1" si="416"/>
        <v>#NAME?</v>
      </c>
      <c r="AL181" s="25" t="e">
        <f t="shared" ca="1" si="429"/>
        <v>#NAME?</v>
      </c>
      <c r="AM181" s="25" t="e">
        <f t="shared" ca="1" si="417"/>
        <v>#NAME?</v>
      </c>
      <c r="AN181" s="25">
        <f t="shared" si="418"/>
        <v>5.7234276562805997E-2</v>
      </c>
      <c r="AP181" s="15">
        <f>_xll.BDH(C181,"EBITDA","FY 2009","FY 2009","Currency=USD","Period=FY","BEST_FPERIOD_OVERRIDE=FY","FILING_STATUS=MR","SCALING_FORMAT=MLN","FA_ADJUSTED=Adjusted","Sort=A","Dates=H","DateFormat=P","Fill=—","Direction=H","UseDPDF=Y")</f>
        <v>846</v>
      </c>
      <c r="AQ181" s="15">
        <f>_xll.BDH(C181,"EBITDA","FY 2019","FY 2019","Currency=USD","Period=FY","BEST_FPERIOD_OVERRIDE=FY","FILING_STATUS=MR","SCALING_FORMAT=MLN","FA_ADJUSTED=Adjusted","Sort=A","Dates=H","DateFormat=P","Fill=—","Direction=H","UseDPDF=Y")</f>
        <v>1367</v>
      </c>
      <c r="AR181" s="15">
        <f>_xll.BDH(C181,"EBITDA","FY 2020","FY 2020","Currency=USD","Period=FY","BEST_FPERIOD_OVERRIDE=FY","FILING_STATUS=MR","SCALING_FORMAT=MLN","FA_ADJUSTED=Adjusted","Sort=A","Dates=H","DateFormat=P","Fill=—","Direction=H","UseDPDF=Y")</f>
        <v>1606</v>
      </c>
      <c r="AS181" s="15">
        <f>_xll.BDH(C181,"EBITDA","FY 2021","FY 2021","Currency=USD","Period=FY","BEST_FPERIOD_OVERRIDE=FY","FILING_STATUS=MR","SCALING_FORMAT=MLN","FA_ADJUSTED=Adjusted","Sort=A","Dates=H","DateFormat=P","Fill=—","Direction=H","UseDPDF=Y")</f>
        <v>1880</v>
      </c>
      <c r="AT181" s="15">
        <f>_xll.BDH(C181,"EBITDA","FY 2022","FY 2022","Currency=USD","Period=FY","BEST_FPERIOD_OVERRIDE=FY","FILING_STATUS=MR","SCALING_FORMAT=MLN","FA_ADJUSTED=Adjusted","Sort=A","Dates=H","DateFormat=P","Fill=—","Direction=H","UseDPDF=Y")</f>
        <v>2019</v>
      </c>
      <c r="AU181" s="15" t="e">
        <f ca="1">+_xll.BDP($C181,AU$15,"BEST_FPERIOD_OVERRIDE="&amp;AU$16)</f>
        <v>#NAME?</v>
      </c>
      <c r="AV181" s="15" t="e">
        <f ca="1">+_xll.BDP($C181,AV$15,"BEST_FPERIOD_OVERRIDE="&amp;AV$16)</f>
        <v>#NAME?</v>
      </c>
      <c r="AW181" s="15" t="e">
        <f ca="1">+_xll.BDP($C181,AW$15,"BEST_FPERIOD_OVERRIDE="&amp;AW$16)</f>
        <v>#NAME?</v>
      </c>
      <c r="AX181" s="15" t="e">
        <f ca="1">+_xll.BDP($C181,AX$15,"BEST_FPERIOD_OVERRIDE="&amp;AX$16)</f>
        <v>#NAME?</v>
      </c>
      <c r="AZ181" s="25">
        <f t="shared" si="378"/>
        <v>0.17483540599853686</v>
      </c>
      <c r="BA181" s="25">
        <f t="shared" si="379"/>
        <v>0.17061021170610213</v>
      </c>
      <c r="BB181" s="25">
        <f t="shared" si="380"/>
        <v>7.3936170212765884E-2</v>
      </c>
      <c r="BC181" s="25" t="e">
        <f t="shared" ca="1" si="381"/>
        <v>#NAME?</v>
      </c>
      <c r="BD181" s="25" t="e">
        <f t="shared" ca="1" si="382"/>
        <v>#NAME?</v>
      </c>
      <c r="BE181" s="25" t="e">
        <f t="shared" ca="1" si="383"/>
        <v>#NAME?</v>
      </c>
      <c r="BF181" s="25" t="e">
        <f t="shared" ca="1" si="430"/>
        <v>#NAME?</v>
      </c>
      <c r="BG181" s="25" t="e">
        <f t="shared" ca="1" si="384"/>
        <v>#NAME?</v>
      </c>
      <c r="BH181" s="25">
        <f t="shared" si="385"/>
        <v>4.915538760178495E-2</v>
      </c>
      <c r="BJ181" s="25">
        <f t="shared" si="419"/>
        <v>0.53925049309664697</v>
      </c>
      <c r="BK181" s="25">
        <f t="shared" si="420"/>
        <v>0.55322080606269375</v>
      </c>
      <c r="BL181" s="25">
        <f t="shared" si="421"/>
        <v>0.54970760233918126</v>
      </c>
      <c r="BM181" s="25">
        <f t="shared" si="422"/>
        <v>0.56365159128978226</v>
      </c>
      <c r="BN181" s="25" t="e">
        <f t="shared" ca="1" si="423"/>
        <v>#NAME?</v>
      </c>
      <c r="BO181" s="25" t="e">
        <f t="shared" ca="1" si="424"/>
        <v>#NAME?</v>
      </c>
      <c r="BP181" s="25" t="e">
        <f t="shared" ca="1" si="424"/>
        <v>#NAME?</v>
      </c>
      <c r="BQ181" s="25" t="e">
        <f t="shared" ca="1" si="425"/>
        <v>#NAME?</v>
      </c>
      <c r="BR181" s="15">
        <f>_xll.BDH(C181,"EARN_FOR_COMMON","FY 2009","FY 2009","Currency=USD","Period=FY","BEST_FPERIOD_OVERRIDE=FY","FILING_STATUS=MR","SCALING_FORMAT=MLN","FA_ADJUSTED=Adjusted","Sort=A","Dates=H","DateFormat=P","Fill=—","Direction=H","UseDPDF=Y")</f>
        <v>348.55</v>
      </c>
      <c r="BS181" s="15">
        <f>_xll.BDH(C181,"EARN_FOR_COMMON","FY 2019","FY 2019","Currency=USD","Period=FY","BEST_FPERIOD_OVERRIDE=FY","FILING_STATUS=MR","SCALING_FORMAT=MLN","FA_ADJUSTED=Adjusted","Sort=A","Dates=H","DateFormat=P","Fill=—","Direction=H","UseDPDF=Y")</f>
        <v>813.17430000000002</v>
      </c>
      <c r="BT181" s="15">
        <f>_xll.BDH(C181,"EARN_FOR_COMMON","FY 2020","FY 2020","Currency=USD","Period=FY","BEST_FPERIOD_OVERRIDE=FY","FILING_STATUS=MR","SCALING_FORMAT=MLN","FA_ADJUSTED=Adjusted","Sort=A","Dates=H","DateFormat=P","Fill=—","Direction=H","UseDPDF=Y")</f>
        <v>1000.6796000000001</v>
      </c>
      <c r="BU181" s="15">
        <f>_xll.BDH(C181,"EARN_FOR_COMMON","FY 2021","FY 2021","Currency=USD","Period=FY","BEST_FPERIOD_OVERRIDE=FY","FILING_STATUS=MR","SCALING_FORMAT=MLN","FA_ADJUSTED=Adjusted","Sort=A","Dates=H","DateFormat=P","Fill=—","Direction=H","UseDPDF=Y")</f>
        <v>1203.9659999999999</v>
      </c>
      <c r="BV181" s="15">
        <f>_xll.BDH(C181,"EARN_FOR_COMMON","FY 2022","FY 2022","Currency=USD","Period=FY","BEST_FPERIOD_OVERRIDE=FY","FILING_STATUS=MR","SCALING_FORMAT=MLN","FA_ADJUSTED=Adjusted","Sort=A","Dates=H","DateFormat=P","Fill=—","Direction=H","UseDPDF=Y")</f>
        <v>1230.883</v>
      </c>
      <c r="BW181" s="15" t="e">
        <f ca="1">+_xll.BDP($C181,BW$15,"BEST_FPERIOD_OVERRIDE="&amp;BW$16)</f>
        <v>#NAME?</v>
      </c>
      <c r="BX181" s="15" t="e">
        <f ca="1">+_xll.BDP($C181,BX$15,"BEST_FPERIOD_OVERRIDE="&amp;BX$16)</f>
        <v>#NAME?</v>
      </c>
      <c r="BY181" s="15" t="e">
        <f ca="1">+_xll.BDP($C181,BY$15,"BEST_FPERIOD_OVERRIDE="&amp;BY$16)</f>
        <v>#NAME?</v>
      </c>
      <c r="BZ181" s="15" t="e">
        <f ca="1">+_xll.BDP($C181,BZ$15,"BEST_FPERIOD_OVERRIDE="&amp;BZ$16)</f>
        <v>#NAME?</v>
      </c>
      <c r="CB181" s="25">
        <f t="shared" si="386"/>
        <v>0.23058439008709453</v>
      </c>
      <c r="CC181" s="25">
        <f t="shared" si="387"/>
        <v>0.20314834038787222</v>
      </c>
      <c r="CD181" s="25">
        <f t="shared" si="388"/>
        <v>2.2356943634620929E-2</v>
      </c>
      <c r="CE181" s="25" t="e">
        <f t="shared" ca="1" si="389"/>
        <v>#NAME?</v>
      </c>
      <c r="CF181" s="25" t="e">
        <f t="shared" ca="1" si="390"/>
        <v>#NAME?</v>
      </c>
      <c r="CG181" s="25" t="e">
        <f t="shared" ca="1" si="391"/>
        <v>#NAME?</v>
      </c>
      <c r="CH181" s="25" t="e">
        <f t="shared" ca="1" si="431"/>
        <v>#NAME?</v>
      </c>
      <c r="CI181" s="25" t="e">
        <f t="shared" ca="1" si="392"/>
        <v>#NAME?</v>
      </c>
      <c r="CJ181" s="25">
        <f t="shared" si="393"/>
        <v>8.8408327000540687E-2</v>
      </c>
      <c r="CM181" s="25">
        <f t="shared" si="432"/>
        <v>0.32077881656804735</v>
      </c>
      <c r="CN181" s="25">
        <f t="shared" si="433"/>
        <v>0.34470533930416813</v>
      </c>
      <c r="CO181" s="25">
        <f t="shared" si="434"/>
        <v>0.35203684210526315</v>
      </c>
      <c r="CP181" s="25">
        <f t="shared" si="435"/>
        <v>0.34363009491903967</v>
      </c>
      <c r="CQ181" s="25" t="e">
        <f t="shared" ca="1" si="436"/>
        <v>#NAME?</v>
      </c>
      <c r="CR181" s="25" t="e">
        <f t="shared" ca="1" si="437"/>
        <v>#NAME?</v>
      </c>
      <c r="CS181" s="25" t="e">
        <f t="shared" ca="1" si="438"/>
        <v>#NAME?</v>
      </c>
      <c r="CT181" s="15" t="e">
        <f t="shared" ca="1" si="439"/>
        <v>#NAME?</v>
      </c>
      <c r="CU181" s="25">
        <f>_xll.BDH($C181,"RETURN_ON_INV_CAPITAL","FY 2019","FY 2019","Currency=USD","Period=FY","BEST_FPERIOD_OVERRIDE=FY","FILING_STATUS=MR","FA_ADJUSTED=GAAP","Sort=A","Dates=H","DateFormat=P","Fill=—","Direction=H","UseDPDF=Y")/100</f>
        <v>8.7533E-2</v>
      </c>
      <c r="CV181" s="25">
        <f>_xll.BDH($C181,"RETURN_ON_INV_CAPITAL","FY 2020","FY 2020","Currency=USD","Period=FY","BEST_FPERIOD_OVERRIDE=FY","FILING_STATUS=MR","FA_ADJUSTED=GAAP","Sort=A","Dates=H","DateFormat=P","Fill=—","Direction=H","UseDPDF=Y")/100</f>
        <v>9.1427999999999995E-2</v>
      </c>
      <c r="CW181" s="25">
        <f>_xll.BDH($C181,"RETURN_ON_INV_CAPITAL","FY 2021","FY 2021","Currency=USD","Period=FY","BEST_FPERIOD_OVERRIDE=FY","FILING_STATUS=MR","FA_ADJUSTED=GAAP","Sort=A","Dates=H","DateFormat=P","Fill=—","Direction=H","UseDPDF=Y")/100</f>
        <v>9.2277999999999999E-2</v>
      </c>
      <c r="CX181" s="25">
        <f>_xll.BDH(C181,"RETURN_COM_EQY","FY 2022","FY 2022","Currency=USD","Period=FY","BEST_FPERIOD_OVERRIDE=FY","FILING_STATUS=MR","FA_ADJUSTED=GAAP","Sort=A","Dates=H","DateFormat=P","Fill=—","Direction=H","UseDPDF=Y")/100</f>
        <v>0.17934</v>
      </c>
      <c r="CZ181" s="15">
        <f>_xll.BDH($C181,"RETURN_COM_EQY","FY 2019","FY 2019","Currency=USD","Period=FY","BEST_FPERIOD_OVERRIDE=FY","FILING_STATUS=MR","FA_ADJUSTED=GAAP","Sort=A","Dates=H","DateFormat=P","Fill=—","Direction=H","UseDPDF=Y")/100</f>
        <v>0.13961000000000001</v>
      </c>
      <c r="DA181" s="15">
        <f>_xll.BDH($C181,"RETURN_COM_EQY","FY 2020","FY 2020","Currency=USD","Period=FY","BEST_FPERIOD_OVERRIDE=FY","FILING_STATUS=MR","FA_ADJUSTED=GAAP","Sort=A","Dates=H","DateFormat=P","Fill=—","Direction=H","UseDPDF=Y")/100</f>
        <v>0.15457299999999999</v>
      </c>
      <c r="DB181" s="15">
        <f>_xll.BDH($C181,"RETURN_COM_EQY","FY 2021","FY 2021","Currency=USD","Period=FY","BEST_FPERIOD_OVERRIDE=FY","FILING_STATUS=MR","FA_ADJUSTED=GAAP","Sort=A","Dates=H","DateFormat=P","Fill=—","Direction=H","UseDPDF=Y")/100</f>
        <v>0.18506400000000001</v>
      </c>
      <c r="DC181" s="25">
        <f>_xll.BDH(C181,"RETURN_COM_EQY","FY 2022","FY 2022","Currency=USD","Period=FY","BEST_FPERIOD_OVERRIDE=FY","FILING_STATUS=MR","FA_ADJUSTED=GAAP","Sort=A","Dates=H","DateFormat=P","Fill=—","Direction=H","UseDPDF=Y")</f>
        <v>17.934000000000001</v>
      </c>
      <c r="DD181" s="15" t="e">
        <f ca="1">(_xll.BDP(C181,"BEST_ROE","best_fperiod_override=23Y"))/100</f>
        <v>#NAME?</v>
      </c>
      <c r="DF181" s="25" t="e">
        <f ca="1">(_xll.BDP($C181,"BEST_DIV_YLD","best_fperiod_override=19Y"))/100</f>
        <v>#NAME?</v>
      </c>
      <c r="DG181" s="25" t="e">
        <f ca="1">(_xll.BDP($C181,"BEST_DIV_YLD","best_fperiod_override=20Y"))/100</f>
        <v>#NAME?</v>
      </c>
      <c r="DH181" s="25" t="e">
        <f ca="1">(_xll.BDP($C181,"BEST_DIV_YLD","best_fperiod_override=21Y"))/100</f>
        <v>#NAME?</v>
      </c>
      <c r="DI181" s="25" t="e">
        <f ca="1">(_xll.BDP($C181,"BEST_DIV_YLD","best_fperiod_override=22Y"))/100</f>
        <v>#NAME?</v>
      </c>
      <c r="DJ181" s="25" t="e">
        <f ca="1">(_xll.BDP($C181,"BEST_DIV_YLD","best_fperiod_override=23Y"))/100</f>
        <v>#NAME?</v>
      </c>
      <c r="DL181" s="48" t="e" cm="1">
        <f t="array" aca="1" ref="DL181" ca="1">_xll.BDP($C181,$DL$12)/1000</f>
        <v>#NAME?</v>
      </c>
      <c r="DM181" s="48" t="e" cm="1">
        <f t="array" aca="1" ref="DM181" ca="1">_xll.BDP($C181,$DL$13)*1000</f>
        <v>#NAME?</v>
      </c>
      <c r="DN181" s="48" t="e">
        <f t="shared" ca="1" si="394"/>
        <v>#NAME?</v>
      </c>
      <c r="DO181" s="48" t="e" cm="1">
        <f t="array" aca="1" ref="DO181" ca="1">_xll.BDP($C181,$DL$15)*1000</f>
        <v>#NAME?</v>
      </c>
      <c r="DQ181" s="15" t="e" cm="1">
        <f t="array" aca="1" ref="DQ181" ca="1">_xll.BDP(C181,"WACC")</f>
        <v>#NAME?</v>
      </c>
      <c r="DR181" s="15" t="e" cm="1">
        <f t="array" aca="1" ref="DR181" ca="1">_xll.BDP(C181,"WACC_COST_EQUITY")</f>
        <v>#NAME?</v>
      </c>
      <c r="DS181" s="15" t="e" cm="1">
        <f t="array" aca="1" ref="DS181" ca="1">_xll.BDP(C181,"WACC_COST_EQUITY")</f>
        <v>#NAME?</v>
      </c>
      <c r="DU181" s="15" t="e" cm="1">
        <f t="array" aca="1" ref="DU181" ca="1">_xll.BDP(C181,"BEST_PE_RATIO")</f>
        <v>#NAME?</v>
      </c>
      <c r="DV181" s="15" t="e" cm="1">
        <f t="array" aca="1" ref="DV181" ca="1">_xll.BDP(C181,"FIVE_YR_AVG_PRICE_EARNINGS")</f>
        <v>#NAME?</v>
      </c>
      <c r="DW181" s="15" t="e" cm="1">
        <f t="array" aca="1" ref="DW181" ca="1">_xll.BDP(C181,"10_YEAR_MOVING_AVERAGE_PE")</f>
        <v>#NAME?</v>
      </c>
      <c r="DY181" s="15" t="e" cm="1">
        <f t="array" aca="1" ref="DY181" ca="1">_xll.BDP(C181,"BEST_CUR_EV_TO_EBITDA")</f>
        <v>#NAME?</v>
      </c>
      <c r="DZ181" s="15" t="e" cm="1">
        <f t="array" aca="1" ref="DZ181" ca="1">_xll.BDP(C181,"FIVE_YEAR_AVG_EV_TO_T12_EBITDA")</f>
        <v>#NAME?</v>
      </c>
      <c r="EB181" s="15" t="e" cm="1">
        <f t="array" aca="1" ref="EB181" ca="1">_xll.BDP(C181,"BEST_PX_BPS_RATIO")</f>
        <v>#NAME?</v>
      </c>
      <c r="EC181" s="15" t="e" cm="1">
        <f t="array" aca="1" ref="EC181" ca="1">_xll.BDP(C181,"FIVE_YEAR_AVG_PRICE_BOOK")</f>
        <v>#NAME?</v>
      </c>
      <c r="ED181" s="15" t="e" cm="1">
        <f t="array" aca="1" ref="ED181" ca="1">_xll.BDP(C181,"EV_TO_T12M_SALES")</f>
        <v>#NAME?</v>
      </c>
      <c r="EE181" s="15" t="e" cm="1">
        <f t="array" aca="1" ref="EE181" ca="1">_xll.BDP(C181,"AVERAGE_EV_TO_T12M_SALES")</f>
        <v>#NAME?</v>
      </c>
      <c r="EF181" s="15" t="e">
        <f ca="1">_xll.BDP(C181,"BEST_CURRENT_EV_BEST_SALES","best_fperiod_override=23Y")</f>
        <v>#NAME?</v>
      </c>
      <c r="EH181" s="15" t="e" cm="1">
        <f t="array" aca="1" ref="EH181" ca="1">_xll.BDP(C181,"CF_FREE_CASH_FLOW")</f>
        <v>#NAME?</v>
      </c>
      <c r="EI181" s="15" t="e" cm="1">
        <f t="array" aca="1" ref="EI181" ca="1">_xll.BDP(C181,"FREE_CASH_FLOW_YIELD")/100</f>
        <v>#NAME?</v>
      </c>
      <c r="EJ181" s="15" t="e" cm="1">
        <f t="array" aca="1" ref="EJ181" ca="1">_xll.BDP(C181,"TRAIL_12M_FREE_CASH_FLOW_PER_SH")</f>
        <v>#NAME?</v>
      </c>
      <c r="EL181" s="15" t="e" cm="1">
        <f t="array" aca="1" ref="EL181" ca="1">_xll.BDP(C181,"CF_CASH_FROM_OPER")</f>
        <v>#NAME?</v>
      </c>
      <c r="EM181" s="15" t="e" cm="1">
        <f t="array" aca="1" ref="EM181" ca="1">_xll.BDP(C181,"CF_CASH_FROM_INV_ACT")</f>
        <v>#NAME?</v>
      </c>
      <c r="EN181" s="15" t="e" cm="1">
        <f t="array" aca="1" ref="EN181" ca="1">_xll.BDP(C181,"CF_CASH_FROM_FNC_ACT")</f>
        <v>#NAME?</v>
      </c>
      <c r="EP181" s="15" t="e" cm="1">
        <f t="array" aca="1" ref="EP181" ca="1">_xll.BDP(C181,"TOT_ANALYST_REC")</f>
        <v>#NAME?</v>
      </c>
      <c r="EQ181" s="15" t="e" cm="1">
        <f t="array" aca="1" ref="EQ181" ca="1">_xll.BDP(C181,"TOT_BUY_REC")</f>
        <v>#NAME?</v>
      </c>
      <c r="ER181" s="15" t="e" cm="1">
        <f t="array" aca="1" ref="ER181" ca="1">_xll.BDP(C181,"TOT_HOLD_REC")</f>
        <v>#NAME?</v>
      </c>
      <c r="ES181" s="15" t="e" cm="1">
        <f t="array" aca="1" ref="ES181" ca="1">_xll.BDP(C181,"TOT_SELL_REC")</f>
        <v>#NAME?</v>
      </c>
      <c r="ET181" s="15" t="e" cm="1">
        <f t="array" aca="1" ref="ET181" ca="1">_xll.BDP(C181,"EQY_REC_CONS")</f>
        <v>#NAME?</v>
      </c>
      <c r="EV181" s="15" t="e" cm="1">
        <f t="array" aca="1" ref="EV181" ca="1">_xll.BDP(C181,"BEST_TARGET_HI")</f>
        <v>#NAME?</v>
      </c>
      <c r="EW181" s="15" t="e" cm="1">
        <f t="array" aca="1" ref="EW181" ca="1">_xll.BDP(C181,"BEST_TARGET_LO")</f>
        <v>#NAME?</v>
      </c>
      <c r="EX181" s="15" t="e" cm="1">
        <f t="array" aca="1" ref="EX181" ca="1">_xll.BDP(C181,"BEST_TARGET_MEDIAN")</f>
        <v>#NAME?</v>
      </c>
      <c r="EZ181" s="15" t="e" cm="1">
        <f t="array" aca="1" ref="EZ181" ca="1">_xll.BDP(C181,"BEST_TARGET_1WK_CHG")</f>
        <v>#NAME?</v>
      </c>
      <c r="FA181" s="15" t="e" cm="1">
        <f t="array" aca="1" ref="FA181" ca="1">_xll.BDP(C181,"BEST_TARGET_4WK_CHG")</f>
        <v>#NAME?</v>
      </c>
      <c r="FB181" s="15" t="e" cm="1">
        <f t="array" aca="1" ref="FB181" ca="1">_xll.BDP(C181,"BEST_TARGET_3MO_CHG")</f>
        <v>#NAME?</v>
      </c>
      <c r="FC181" s="15" t="e" cm="1">
        <f t="array" aca="1" ref="FC181" ca="1">_xll.BDP(C181,"BEST_TARGET_6MO_CHG")</f>
        <v>#NAME?</v>
      </c>
      <c r="FE181" s="15" t="e" cm="1">
        <f t="array" aca="1" ref="FE181" ca="1">_xll.BDP(C181,"ANNOUNCEMENT_DT")</f>
        <v>#NAME?</v>
      </c>
      <c r="FF181" s="15" t="e" cm="1">
        <f t="array" aca="1" ref="FF181" ca="1">_xll.BDP(C181,"EXPECTED_REPORT_DT")</f>
        <v>#NAME?</v>
      </c>
      <c r="FG181" s="15" t="e" cm="1">
        <f t="array" aca="1" ref="FG181" ca="1">_xll.BDP(C181,"EARNINGS_RELATED_IMPLIED_MOVE")</f>
        <v>#NAME?</v>
      </c>
      <c r="FI181" s="15" t="e" cm="1">
        <f t="array" aca="1" ref="FI181" ca="1">_xll.BDP(C181,"SALES_SURPRISE_LAST_QTR")</f>
        <v>#NAME?</v>
      </c>
      <c r="FJ181" s="15" t="e" cm="1">
        <f t="array" aca="1" ref="FJ181" ca="1">_xll.BDP(C181,"EPS_SURPRISE_LAST_QTR")</f>
        <v>#NAME?</v>
      </c>
      <c r="FL181" s="15" t="e">
        <f ca="1">(_xll.BDP(C181,"VOLUME_AVG_5D"))/1000</f>
        <v>#NAME?</v>
      </c>
      <c r="FM181" s="15" t="e">
        <f ca="1">(_xll.BDP(C181,"VOLUME_AVG_3M"))/1000</f>
        <v>#NAME?</v>
      </c>
      <c r="FN181" s="15" t="e">
        <f ca="1">(_xll.BDP(C181,"VOLUME_AVG_6M"))/1000</f>
        <v>#NAME?</v>
      </c>
      <c r="FP181" s="15" t="e" cm="1">
        <f t="array" aca="1" ref="FP181" ca="1">_xll.BDP(C181,"CIE_DES")</f>
        <v>#NAME?</v>
      </c>
      <c r="FQ181" s="15" t="s">
        <v>1006</v>
      </c>
      <c r="FS181" s="15" t="e" cm="1">
        <f t="array" aca="1" ref="FS181" ca="1">_xll.BDP(C181,"HIGH_52WEEK")</f>
        <v>#NAME?</v>
      </c>
      <c r="FT181" s="15" t="e" cm="1">
        <f t="array" aca="1" ref="FT181" ca="1">_xll.BDP(C181,"LOW_52WEEK")</f>
        <v>#NAME?</v>
      </c>
      <c r="FV181" s="15" t="e" cm="1">
        <f t="array" aca="1" ref="FV181" ca="1">_xll.BDP(C181,"CHG_PCT_WTD")</f>
        <v>#NAME?</v>
      </c>
      <c r="FW181" s="15" t="e" cm="1">
        <f t="array" aca="1" ref="FW181" ca="1">_xll.BDP(C181,"CHG_PCT_MTD")</f>
        <v>#NAME?</v>
      </c>
      <c r="FX181" s="15" t="e" cm="1">
        <f t="array" aca="1" ref="FX181" ca="1">_xll.BDP(C181,"CHG_PCT_YTD")</f>
        <v>#NAME?</v>
      </c>
      <c r="FY181" s="15" t="e" cm="1">
        <f t="array" aca="1" ref="FY181" ca="1">_xll.BDP(C181,"CHG_PCT_1YR")</f>
        <v>#NAME?</v>
      </c>
      <c r="GA181" s="15" t="e">
        <f ca="1">_xll.BDP($C181,"BEST_NET_DEBT","best_fperiod_override=19Y")</f>
        <v>#NAME?</v>
      </c>
      <c r="GB181" s="15" t="e">
        <f ca="1">_xll.BDP($C181,"BEST_NET_DEBT","best_fperiod_override=20Y")</f>
        <v>#NAME?</v>
      </c>
      <c r="GC181" s="15" t="e">
        <f ca="1">_xll.BDP($C181,"BEST_NET_DEBT","best_fperiod_override=21Y")</f>
        <v>#NAME?</v>
      </c>
      <c r="GD181" s="15" t="e">
        <f ca="1">_xll.BDP($C181,"BEST_NET_DEBT","best_fperiod_override=22Y")</f>
        <v>#NAME?</v>
      </c>
      <c r="GE181" s="15" t="e">
        <f ca="1">_xll.BDP($C181,"BEST_NET_DEBT","best_fperiod_override=23Y")</f>
        <v>#NAME?</v>
      </c>
      <c r="GG181" s="15" t="e">
        <f t="shared" ca="1" si="395"/>
        <v>#NAME?</v>
      </c>
      <c r="GH181" s="15" t="e">
        <f t="shared" ca="1" si="396"/>
        <v>#NAME?</v>
      </c>
      <c r="GI181" s="15" t="e">
        <f t="shared" ca="1" si="397"/>
        <v>#NAME?</v>
      </c>
      <c r="GJ181" s="15" t="e">
        <f t="shared" ca="1" si="398"/>
        <v>#NAME?</v>
      </c>
      <c r="GK181" s="15" t="e">
        <f t="shared" ca="1" si="399"/>
        <v>#NAME?</v>
      </c>
      <c r="GM181" s="15" t="e" cm="1">
        <f t="array" aca="1" ref="GM181" ca="1">_xll.BDP(C181,"NET_DEBT_TO_EBITDA")</f>
        <v>#NAME?</v>
      </c>
      <c r="GN181" s="15" t="e" cm="1">
        <f t="array" aca="1" ref="GN181" ca="1">_xll.BDP(C181,"EBIT_TO_INT_EXP")</f>
        <v>#NAME?</v>
      </c>
      <c r="GO181" s="15" t="e" cm="1">
        <f t="array" aca="1" ref="GO181" ca="1">_xll.BDP(C181,"TOT_DEBT_TO_TOT_EQY")</f>
        <v>#NAME?</v>
      </c>
      <c r="GP181" s="15" t="e" cm="1">
        <f t="array" aca="1" ref="GP181" ca="1">_xll.BDP(C181,"TOT_DEBT_TO_TOT_ASSET")</f>
        <v>#NAME?</v>
      </c>
      <c r="GQ181" s="15" t="e" cm="1">
        <f t="array" aca="1" ref="GQ181" ca="1">_xll.BDP(C181,"ALTMAN_Z_SCORE")</f>
        <v>#NAME?</v>
      </c>
      <c r="GR181" s="15" t="e" cm="1">
        <f t="array" aca="1" ref="GR181" ca="1">_xll.BDP(C181,"CASH_%_CURRENT_MARKET_CAP")</f>
        <v>#NAME?</v>
      </c>
      <c r="GS181" s="15" t="e" cm="1">
        <f t="array" aca="1" ref="GS181" ca="1">_xll.BDP(C181,"CASH_TO_TOT_ASSET")</f>
        <v>#NAME?</v>
      </c>
      <c r="GU181" s="15" t="e" cm="1">
        <f t="array" aca="1" ref="GU181" ca="1">_xll.BDP(C181,"BOARD_SIZE")</f>
        <v>#NAME?</v>
      </c>
      <c r="GV181" s="15" t="e" cm="1">
        <f t="array" aca="1" ref="GV181" ca="1">_xll.BDP(C181,"PCT_INDEPENDENT_DIRECTORS")</f>
        <v>#NAME?</v>
      </c>
      <c r="GW181" s="15" t="e" cm="1">
        <f t="array" aca="1" ref="GW181" ca="1">_xll.BDP(C181,"BOARD_MEETING_ATTENDANCE_PCT")</f>
        <v>#NAME?</v>
      </c>
      <c r="GX181" s="15" t="e" cm="1">
        <f t="array" aca="1" ref="GX181" ca="1">_xll.BDP(C181,"BOARD_MEETINGS_PER_YR")</f>
        <v>#NAME?</v>
      </c>
      <c r="GY181" s="15" t="e" cm="1">
        <f t="array" aca="1" ref="GY181" ca="1">_xll.BDP(C181,"NUMBER_OF_WOMEN_ON_BOARD")</f>
        <v>#NAME?</v>
      </c>
      <c r="GZ181" s="15" t="e" cm="1">
        <f t="array" aca="1" ref="GZ181" ca="1">_xll.BDP(C181,"BOARD_AVERAGE_TENURE")</f>
        <v>#NAME?</v>
      </c>
      <c r="HA181" s="15" t="e" cm="1">
        <f t="array" aca="1" ref="HA181" ca="1">_xll.BDP(C181,"BOARD_AVERAGE_AGE")</f>
        <v>#NAME?</v>
      </c>
      <c r="HC181" s="15" t="e" cm="1">
        <f t="array" aca="1" ref="HC181" ca="1">_xll.BDP(C181,"TOT_COMP_AW_TO_CEO_&amp;_EQUIV")</f>
        <v>#NAME?</v>
      </c>
      <c r="HD181" s="15" t="e" cm="1">
        <f t="array" aca="1" ref="HD181" ca="1">_xll.BDP(C181,"TOT_COMPENSATION_AW_TO_EXECS")</f>
        <v>#NAME?</v>
      </c>
      <c r="HE181" s="15" t="e" cm="1">
        <f t="array" aca="1" ref="HE181" ca="1">_xll.BDP(C181,"CF_STOCK_BASED_COMPENSATION")</f>
        <v>#NAME?</v>
      </c>
      <c r="HF181" s="15" t="e" cm="1">
        <f t="array" aca="1" ref="HF181" ca="1">_xll.BDP(C181,"AVERAGE_BOD_TOTAL_COMPENSATION")</f>
        <v>#NAME?</v>
      </c>
      <c r="HH181" s="15" t="e" cm="1">
        <f t="array" aca="1" ref="HH181" ca="1">_xll.BDP(C181,"ISS_QUALITYSCORE")</f>
        <v>#NAME?</v>
      </c>
      <c r="HK181" s="15" t="e" cm="1">
        <f t="array" aca="1" ref="HK181" ca="1">_xll.BDP(C181,"EQY_SH_OUT")</f>
        <v>#NAME?</v>
      </c>
      <c r="HL181" s="15" t="e">
        <f t="shared" ca="1" si="400"/>
        <v>#NAME?</v>
      </c>
      <c r="HN181" s="15">
        <v>8.5</v>
      </c>
      <c r="HO181" s="15">
        <v>2</v>
      </c>
      <c r="HP181" s="39" t="e">
        <f t="shared" ca="1" si="401"/>
        <v>#NAME?</v>
      </c>
      <c r="HQ181" s="15" t="e">
        <f t="shared" ca="1" si="402"/>
        <v>#NAME?</v>
      </c>
      <c r="HS181" s="15" t="e">
        <f t="shared" ca="1" si="426"/>
        <v>#NAME?</v>
      </c>
      <c r="HU181" s="15" t="e">
        <f t="shared" ca="1" si="403"/>
        <v>#NAME?</v>
      </c>
      <c r="HW181" s="15" t="e">
        <f t="shared" ca="1" si="427"/>
        <v>#NAME?</v>
      </c>
      <c r="HY181" s="39" t="e">
        <f t="shared" ca="1" si="404"/>
        <v>#NAME?</v>
      </c>
      <c r="IA181" s="15" t="e">
        <f t="shared" ca="1" si="428"/>
        <v>#NAME?</v>
      </c>
      <c r="IB181" s="15" t="e">
        <f t="shared" ca="1" si="405"/>
        <v>#NAME?</v>
      </c>
      <c r="IC181" s="15" t="e">
        <f t="shared" ca="1" si="406"/>
        <v>#NAME?</v>
      </c>
      <c r="ID181" s="15" t="e">
        <f t="shared" ca="1" si="407"/>
        <v>#NAME?</v>
      </c>
      <c r="IE181" s="39" t="e">
        <f t="shared" ca="1" si="408"/>
        <v>#NAME?</v>
      </c>
      <c r="IF181" s="39">
        <f t="shared" si="409"/>
        <v>8.8408327000540687</v>
      </c>
      <c r="IG181" s="39" t="e">
        <f t="shared" ca="1" si="410"/>
        <v>#NAME?</v>
      </c>
      <c r="II181" s="15">
        <f t="shared" si="440"/>
        <v>162</v>
      </c>
    </row>
    <row r="182" spans="1:243">
      <c r="A182" s="15">
        <f t="shared" si="441"/>
        <v>162</v>
      </c>
      <c r="B182" s="15" t="s">
        <v>328</v>
      </c>
      <c r="C182" s="15" t="s">
        <v>645</v>
      </c>
      <c r="D182" s="15" t="s">
        <v>327</v>
      </c>
      <c r="E182" s="15" t="str">
        <f t="shared" si="374"/>
        <v>N1EM34</v>
      </c>
      <c r="F182" s="15">
        <f t="shared" si="375"/>
        <v>162</v>
      </c>
      <c r="G182" s="15" t="str">
        <f t="shared" si="376"/>
        <v>Newmont Corp</v>
      </c>
      <c r="H182" s="24">
        <v>1.2185500000000001E-3</v>
      </c>
      <c r="I182" s="15" t="e" cm="1">
        <f t="array" aca="1" ref="I182" ca="1">_xll.BDP(C182,"GICS_SECTOR_NAME")</f>
        <v>#NAME?</v>
      </c>
      <c r="J182" s="15" t="e">
        <f t="shared" ca="1" si="377"/>
        <v>#NAME?</v>
      </c>
      <c r="K182" s="46" t="e" cm="1">
        <f t="array" aca="1" ref="K182" ca="1">_xll.BDP(C182,"BEST_PE_RATIO")</f>
        <v>#NAME?</v>
      </c>
      <c r="L182" s="46" t="e" cm="1">
        <f t="array" aca="1" ref="L182" ca="1">_xll.BDP(C182,"px_last")</f>
        <v>#NAME?</v>
      </c>
      <c r="M182" s="15" t="e" cm="1">
        <f t="array" aca="1" ref="M182" ca="1">_xll.BDP(C182,"COUNTRY_FULL_NAME")</f>
        <v>#NAME?</v>
      </c>
      <c r="N182" s="15" t="e" cm="1">
        <f t="array" aca="1" ref="N182" ca="1">_xll.BDP(C182,"px_last")</f>
        <v>#NAME?</v>
      </c>
      <c r="O182" s="15" t="e" cm="1">
        <f t="array" aca="1" ref="O182" ca="1">_xll.BDP(C182,"CRNCY")</f>
        <v>#NAME?</v>
      </c>
      <c r="Q182" s="15" t="e" cm="1">
        <f t="array" aca="1" ref="Q182" ca="1">_xll.BDP(C182,"GICS_SECTOR_NAME")</f>
        <v>#NAME?</v>
      </c>
      <c r="R182" s="15" t="e" cm="1">
        <f t="array" aca="1" ref="R182" ca="1">_xll.BDP(C182,"GICS_INDUSTRY_NAME")</f>
        <v>#NAME?</v>
      </c>
      <c r="S182" s="15" t="e" cm="1">
        <f t="array" aca="1" ref="S182" ca="1">_xll.BDP(C182,"GICS_INDUSTRY_GROUP_NAME")</f>
        <v>#NAME?</v>
      </c>
      <c r="T182" s="15" t="e" cm="1">
        <f t="array" aca="1" ref="T182" ca="1">_xll.BDP(C182,"GICS_SUB_INDUSTRY_NAME")</f>
        <v>#NAME?</v>
      </c>
      <c r="U182" s="15" t="s">
        <v>1521</v>
      </c>
      <c r="V182" s="15">
        <f>_xll.BDH(C182,"SALES_REV_TURN","FY 2009","FY 2009","Currency=USD","Period=FY","BEST_FPERIOD_OVERRIDE=FY","FILING_STATUS=MR","SCALING_FORMAT=MLN","FA_ADJUSTED=Adjusted","Sort=A","Dates=H","DateFormat=P","Fill=—","Direction=H","UseDPDF=Y")</f>
        <v>7705</v>
      </c>
      <c r="W182" s="15">
        <f>_xll.BDH(C182,"SALES_REV_TURN","FY 2019","FY 2019","Currency=USD","Period=FY","BEST_FPERIOD_OVERRIDE=FY","FILING_STATUS=MR","SCALING_FORMAT=MLN","FA_ADJUSTED=Adjusted","Sort=A","Dates=H","DateFormat=P","Fill=—","Direction=H","UseDPDF=Y")</f>
        <v>9740</v>
      </c>
      <c r="X182" s="15">
        <f>_xll.BDH(C182,"SALES_REV_TURN","FY 2020","FY 2020","Currency=USD","Period=FY","BEST_FPERIOD_OVERRIDE=FY","FILING_STATUS=MR","SCALING_FORMAT=MLN","FA_ADJUSTED=Adjusted","Sort=A","Dates=H","DateFormat=P","Fill=—","Direction=H","UseDPDF=Y")</f>
        <v>11497</v>
      </c>
      <c r="Y182" s="15">
        <f>_xll.BDH(C182,"SALES_REV_TURN","FY 2021","FY 2021","Currency=USD","Period=FY","BEST_FPERIOD_OVERRIDE=FY","FILING_STATUS=MR","SCALING_FORMAT=MLN","FA_ADJUSTED=Adjusted","Sort=A","Dates=H","DateFormat=P","Fill=—","Direction=H","UseDPDF=Y")</f>
        <v>12222</v>
      </c>
      <c r="Z182" s="15">
        <f>_xll.BDH(C182,"SALES_REV_TURN","FY 2022","FY 2022","Currency=USD","Period=FY","BEST_FPERIOD_OVERRIDE=FY","FILING_STATUS=MR","SCALING_FORMAT=MLN","FA_ADJUSTED=Adjusted","Sort=A","Dates=H","DateFormat=P","Fill=—","Direction=H","UseDPDF=Y")</f>
        <v>11915</v>
      </c>
      <c r="AA182" s="15" t="e">
        <f ca="1">+_xll.BDP($C182,AA$15,"BEST_FPERIOD_OVERRIDE="&amp;AA$16)</f>
        <v>#NAME?</v>
      </c>
      <c r="AB182" s="15" t="e">
        <f ca="1">+_xll.BDP($C182,AB$15,"BEST_FPERIOD_OVERRIDE="&amp;AB$16)</f>
        <v>#NAME?</v>
      </c>
      <c r="AC182" s="15" t="e">
        <f ca="1">+_xll.BDP($C182,AC$15,"BEST_FPERIOD_OVERRIDE="&amp;AC$16)</f>
        <v>#NAME?</v>
      </c>
      <c r="AD182" s="15" t="e">
        <f ca="1">+_xll.BDP($C182,AD$15,"BEST_FPERIOD_OVERRIDE="&amp;AD$16)</f>
        <v>#NAME?</v>
      </c>
      <c r="AF182" s="25">
        <f t="shared" si="411"/>
        <v>0.18039014373716622</v>
      </c>
      <c r="AG182" s="25">
        <f t="shared" si="412"/>
        <v>6.3059928677046129E-2</v>
      </c>
      <c r="AH182" s="25">
        <f t="shared" si="413"/>
        <v>-2.5118638520700398E-2</v>
      </c>
      <c r="AI182" s="25" t="e">
        <f t="shared" ca="1" si="414"/>
        <v>#NAME?</v>
      </c>
      <c r="AJ182" s="25" t="e">
        <f t="shared" ca="1" si="415"/>
        <v>#NAME?</v>
      </c>
      <c r="AK182" s="25" t="e">
        <f t="shared" ca="1" si="416"/>
        <v>#NAME?</v>
      </c>
      <c r="AL182" s="25" t="e">
        <f t="shared" ca="1" si="429"/>
        <v>#NAME?</v>
      </c>
      <c r="AM182" s="25" t="e">
        <f t="shared" ca="1" si="417"/>
        <v>#NAME?</v>
      </c>
      <c r="AN182" s="25">
        <f t="shared" si="418"/>
        <v>2.3713973543705302E-2</v>
      </c>
      <c r="AP182" s="15">
        <f>_xll.BDH(C182,"EBITDA","FY 2009","FY 2009","Currency=USD","Period=FY","BEST_FPERIOD_OVERRIDE=FY","FILING_STATUS=MR","SCALING_FORMAT=MLN","FA_ADJUSTED=Adjusted","Sort=A","Dates=H","DateFormat=P","Fill=—","Direction=H","UseDPDF=Y")</f>
        <v>3901</v>
      </c>
      <c r="AQ182" s="15">
        <f>_xll.BDH(C182,"EBITDA","FY 2019","FY 2019","Currency=USD","Period=FY","BEST_FPERIOD_OVERRIDE=FY","FILING_STATUS=MR","SCALING_FORMAT=MLN","FA_ADJUSTED=Adjusted","Sort=A","Dates=H","DateFormat=P","Fill=—","Direction=H","UseDPDF=Y")</f>
        <v>3593</v>
      </c>
      <c r="AR182" s="15">
        <f>_xll.BDH(C182,"EBITDA","FY 2020","FY 2020","Currency=USD","Period=FY","BEST_FPERIOD_OVERRIDE=FY","FILING_STATUS=MR","SCALING_FORMAT=MLN","FA_ADJUSTED=Adjusted","Sort=A","Dates=H","DateFormat=P","Fill=—","Direction=H","UseDPDF=Y")</f>
        <v>5523</v>
      </c>
      <c r="AS182" s="15">
        <f>_xll.BDH(C182,"EBITDA","FY 2021","FY 2021","Currency=USD","Period=FY","BEST_FPERIOD_OVERRIDE=FY","FILING_STATUS=MR","SCALING_FORMAT=MLN","FA_ADJUSTED=Adjusted","Sort=A","Dates=H","DateFormat=P","Fill=—","Direction=H","UseDPDF=Y")</f>
        <v>5376</v>
      </c>
      <c r="AT182" s="15">
        <f>_xll.BDH(C182,"EBITDA","FY 2022","FY 2022","Currency=USD","Period=FY","BEST_FPERIOD_OVERRIDE=FY","FILING_STATUS=MR","SCALING_FORMAT=MLN","FA_ADJUSTED=Adjusted","Sort=A","Dates=H","DateFormat=P","Fill=—","Direction=H","UseDPDF=Y")</f>
        <v>4591</v>
      </c>
      <c r="AU182" s="15" t="e">
        <f ca="1">+_xll.BDP($C182,AU$15,"BEST_FPERIOD_OVERRIDE="&amp;AU$16)</f>
        <v>#NAME?</v>
      </c>
      <c r="AV182" s="15" t="e">
        <f ca="1">+_xll.BDP($C182,AV$15,"BEST_FPERIOD_OVERRIDE="&amp;AV$16)</f>
        <v>#NAME?</v>
      </c>
      <c r="AW182" s="15" t="e">
        <f ca="1">+_xll.BDP($C182,AW$15,"BEST_FPERIOD_OVERRIDE="&amp;AW$16)</f>
        <v>#NAME?</v>
      </c>
      <c r="AX182" s="15" t="e">
        <f ca="1">+_xll.BDP($C182,AX$15,"BEST_FPERIOD_OVERRIDE="&amp;AX$16)</f>
        <v>#NAME?</v>
      </c>
      <c r="AZ182" s="25">
        <f t="shared" si="378"/>
        <v>0.53715558029501809</v>
      </c>
      <c r="BA182" s="25">
        <f t="shared" si="379"/>
        <v>-2.6615969581749055E-2</v>
      </c>
      <c r="BB182" s="25">
        <f t="shared" si="380"/>
        <v>-0.14601934523809523</v>
      </c>
      <c r="BC182" s="25" t="e">
        <f t="shared" ca="1" si="381"/>
        <v>#NAME?</v>
      </c>
      <c r="BD182" s="25" t="e">
        <f t="shared" ca="1" si="382"/>
        <v>#NAME?</v>
      </c>
      <c r="BE182" s="25" t="e">
        <f t="shared" ca="1" si="383"/>
        <v>#NAME?</v>
      </c>
      <c r="BF182" s="25" t="e">
        <f t="shared" ca="1" si="430"/>
        <v>#NAME?</v>
      </c>
      <c r="BG182" s="25" t="e">
        <f t="shared" ca="1" si="384"/>
        <v>#NAME?</v>
      </c>
      <c r="BH182" s="25">
        <f t="shared" si="385"/>
        <v>-8.1908132237030751E-3</v>
      </c>
      <c r="BJ182" s="25">
        <f t="shared" si="419"/>
        <v>0.3688911704312115</v>
      </c>
      <c r="BK182" s="25">
        <f t="shared" si="420"/>
        <v>0.48038618770113944</v>
      </c>
      <c r="BL182" s="25">
        <f t="shared" si="421"/>
        <v>0.43986254295532645</v>
      </c>
      <c r="BM182" s="25">
        <f t="shared" si="422"/>
        <v>0.38531263113722197</v>
      </c>
      <c r="BN182" s="25" t="e">
        <f t="shared" ca="1" si="423"/>
        <v>#NAME?</v>
      </c>
      <c r="BO182" s="25" t="e">
        <f t="shared" ca="1" si="424"/>
        <v>#NAME?</v>
      </c>
      <c r="BP182" s="25" t="e">
        <f t="shared" ca="1" si="424"/>
        <v>#NAME?</v>
      </c>
      <c r="BQ182" s="25" t="e">
        <f t="shared" ca="1" si="425"/>
        <v>#NAME?</v>
      </c>
      <c r="BR182" s="15">
        <f>_xll.BDH(C182,"EARN_FOR_COMMON","FY 2009","FY 2009","Currency=USD","Period=FY","BEST_FPERIOD_OVERRIDE=FY","FILING_STATUS=MR","SCALING_FORMAT=MLN","FA_ADJUSTED=Adjusted","Sort=A","Dates=H","DateFormat=P","Fill=—","Direction=H","UseDPDF=Y")</f>
        <v>1361.1</v>
      </c>
      <c r="BS182" s="15">
        <f>_xll.BDH(C182,"EARN_FOR_COMMON","FY 2019","FY 2019","Currency=USD","Period=FY","BEST_FPERIOD_OVERRIDE=FY","FILING_STATUS=MR","SCALING_FORMAT=MLN","FA_ADJUSTED=Adjusted","Sort=A","Dates=H","DateFormat=P","Fill=—","Direction=H","UseDPDF=Y")</f>
        <v>970</v>
      </c>
      <c r="BT182" s="15">
        <f>_xll.BDH(C182,"EARN_FOR_COMMON","FY 2020","FY 2020","Currency=USD","Period=FY","BEST_FPERIOD_OVERRIDE=FY","FILING_STATUS=MR","SCALING_FORMAT=MLN","FA_ADJUSTED=Adjusted","Sort=A","Dates=H","DateFormat=P","Fill=—","Direction=H","UseDPDF=Y")</f>
        <v>2074.6667000000002</v>
      </c>
      <c r="BU182" s="15">
        <f>_xll.BDH(C182,"EARN_FOR_COMMON","FY 2021","FY 2021","Currency=USD","Period=FY","BEST_FPERIOD_OVERRIDE=FY","FILING_STATUS=MR","SCALING_FORMAT=MLN","FA_ADJUSTED=Adjusted","Sort=A","Dates=H","DateFormat=P","Fill=—","Direction=H","UseDPDF=Y")</f>
        <v>2651.1464999999998</v>
      </c>
      <c r="BV182" s="15">
        <f>_xll.BDH(C182,"EARN_FOR_COMMON","FY 2022","FY 2022","Currency=USD","Period=FY","BEST_FPERIOD_OVERRIDE=FY","FILING_STATUS=MR","SCALING_FORMAT=MLN","FA_ADJUSTED=Adjusted","Sort=A","Dates=H","DateFormat=P","Fill=—","Direction=H","UseDPDF=Y")</f>
        <v>1465.4713999999999</v>
      </c>
      <c r="BW182" s="15" t="e">
        <f ca="1">+_xll.BDP($C182,BW$15,"BEST_FPERIOD_OVERRIDE="&amp;BW$16)</f>
        <v>#NAME?</v>
      </c>
      <c r="BX182" s="15" t="e">
        <f ca="1">+_xll.BDP($C182,BX$15,"BEST_FPERIOD_OVERRIDE="&amp;BX$16)</f>
        <v>#NAME?</v>
      </c>
      <c r="BY182" s="15" t="e">
        <f ca="1">+_xll.BDP($C182,BY$15,"BEST_FPERIOD_OVERRIDE="&amp;BY$16)</f>
        <v>#NAME?</v>
      </c>
      <c r="BZ182" s="15" t="e">
        <f ca="1">+_xll.BDP($C182,BZ$15,"BEST_FPERIOD_OVERRIDE="&amp;BZ$16)</f>
        <v>#NAME?</v>
      </c>
      <c r="CB182" s="25">
        <f t="shared" si="386"/>
        <v>1.1388316494845365</v>
      </c>
      <c r="CC182" s="25">
        <f t="shared" si="387"/>
        <v>0.27786622304199482</v>
      </c>
      <c r="CD182" s="25">
        <f t="shared" si="388"/>
        <v>-0.44723107531024786</v>
      </c>
      <c r="CE182" s="25" t="e">
        <f t="shared" ca="1" si="389"/>
        <v>#NAME?</v>
      </c>
      <c r="CF182" s="25" t="e">
        <f t="shared" ca="1" si="390"/>
        <v>#NAME?</v>
      </c>
      <c r="CG182" s="25" t="e">
        <f t="shared" ca="1" si="391"/>
        <v>#NAME?</v>
      </c>
      <c r="CH182" s="25" t="e">
        <f t="shared" ca="1" si="431"/>
        <v>#NAME?</v>
      </c>
      <c r="CI182" s="25" t="e">
        <f t="shared" ca="1" si="392"/>
        <v>#NAME?</v>
      </c>
      <c r="CJ182" s="25">
        <f t="shared" si="393"/>
        <v>-3.3307898750159048E-2</v>
      </c>
      <c r="CM182" s="25">
        <f t="shared" si="432"/>
        <v>9.958932238193019E-2</v>
      </c>
      <c r="CN182" s="25">
        <f t="shared" si="433"/>
        <v>0.18045287466295556</v>
      </c>
      <c r="CO182" s="25">
        <f t="shared" si="434"/>
        <v>0.21691593028964162</v>
      </c>
      <c r="CP182" s="25">
        <f t="shared" si="435"/>
        <v>0.12299382291229542</v>
      </c>
      <c r="CQ182" s="25" t="e">
        <f t="shared" ca="1" si="436"/>
        <v>#NAME?</v>
      </c>
      <c r="CR182" s="25" t="e">
        <f t="shared" ca="1" si="437"/>
        <v>#NAME?</v>
      </c>
      <c r="CS182" s="25" t="e">
        <f t="shared" ca="1" si="438"/>
        <v>#NAME?</v>
      </c>
      <c r="CT182" s="15" t="e">
        <f t="shared" ca="1" si="439"/>
        <v>#NAME?</v>
      </c>
      <c r="CU182" s="25">
        <f>_xll.BDH($C182,"RETURN_ON_INV_CAPITAL","FY 2019","FY 2019","Currency=USD","Period=FY","BEST_FPERIOD_OVERRIDE=FY","FILING_STATUS=MR","FA_ADJUSTED=GAAP","Sort=A","Dates=H","DateFormat=P","Fill=—","Direction=H","UseDPDF=Y")/100</f>
        <v>0.12457000000000001</v>
      </c>
      <c r="CV182" s="25">
        <f>_xll.BDH($C182,"RETURN_ON_INV_CAPITAL","FY 2020","FY 2020","Currency=USD","Period=FY","BEST_FPERIOD_OVERRIDE=FY","FILING_STATUS=MR","FA_ADJUSTED=GAAP","Sort=A","Dates=H","DateFormat=P","Fill=—","Direction=H","UseDPDF=Y")/100</f>
        <v>7.6440999999999995E-2</v>
      </c>
      <c r="CW182" s="25">
        <f>_xll.BDH($C182,"RETURN_ON_INV_CAPITAL","FY 2021","FY 2021","Currency=USD","Period=FY","BEST_FPERIOD_OVERRIDE=FY","FILING_STATUS=MR","FA_ADJUSTED=GAAP","Sort=A","Dates=H","DateFormat=P","Fill=—","Direction=H","UseDPDF=Y")/100</f>
        <v>5.6999999999999993E-3</v>
      </c>
      <c r="CX182" s="25">
        <f>_xll.BDH(C182,"RETURN_COM_EQY","FY 2022","FY 2022","Currency=USD","Period=FY","BEST_FPERIOD_OVERRIDE=FY","FILING_STATUS=MR","FA_ADJUSTED=GAAP","Sort=A","Dates=H","DateFormat=P","Fill=—","Direction=H","UseDPDF=Y")/100</f>
        <v>-2.0737000000000002E-2</v>
      </c>
      <c r="CZ182" s="15">
        <f>_xll.BDH($C182,"RETURN_COM_EQY","FY 2019","FY 2019","Currency=USD","Period=FY","BEST_FPERIOD_OVERRIDE=FY","FILING_STATUS=MR","FA_ADJUSTED=GAAP","Sort=A","Dates=H","DateFormat=P","Fill=—","Direction=H","UseDPDF=Y")/100</f>
        <v>0.17574100000000001</v>
      </c>
      <c r="DA182" s="15">
        <f>_xll.BDH($C182,"RETURN_COM_EQY","FY 2020","FY 2020","Currency=USD","Period=FY","BEST_FPERIOD_OVERRIDE=FY","FILING_STATUS=MR","FA_ADJUSTED=GAAP","Sort=A","Dates=H","DateFormat=P","Fill=—","Direction=H","UseDPDF=Y")/100</f>
        <v>0.12735200000000002</v>
      </c>
      <c r="DB182" s="15">
        <f>_xll.BDH($C182,"RETURN_COM_EQY","FY 2021","FY 2021","Currency=USD","Period=FY","BEST_FPERIOD_OVERRIDE=FY","FILING_STATUS=MR","FA_ADJUSTED=GAAP","Sort=A","Dates=H","DateFormat=P","Fill=—","Direction=H","UseDPDF=Y")/100</f>
        <v>5.1788000000000001E-2</v>
      </c>
      <c r="DC182" s="25">
        <f>_xll.BDH(C182,"RETURN_COM_EQY","FY 2022","FY 2022","Currency=USD","Period=FY","BEST_FPERIOD_OVERRIDE=FY","FILING_STATUS=MR","FA_ADJUSTED=GAAP","Sort=A","Dates=H","DateFormat=P","Fill=—","Direction=H","UseDPDF=Y")</f>
        <v>-2.0737000000000001</v>
      </c>
      <c r="DD182" s="15" t="e">
        <f ca="1">(_xll.BDP(C182,"BEST_ROE","best_fperiod_override=23Y"))/100</f>
        <v>#NAME?</v>
      </c>
      <c r="DF182" s="25" t="e">
        <f ca="1">(_xll.BDP($C182,"BEST_DIV_YLD","best_fperiod_override=19Y"))/100</f>
        <v>#NAME?</v>
      </c>
      <c r="DG182" s="25" t="e">
        <f ca="1">(_xll.BDP($C182,"BEST_DIV_YLD","best_fperiod_override=20Y"))/100</f>
        <v>#NAME?</v>
      </c>
      <c r="DH182" s="25" t="e">
        <f ca="1">(_xll.BDP($C182,"BEST_DIV_YLD","best_fperiod_override=21Y"))/100</f>
        <v>#NAME?</v>
      </c>
      <c r="DI182" s="25" t="e">
        <f ca="1">(_xll.BDP($C182,"BEST_DIV_YLD","best_fperiod_override=22Y"))/100</f>
        <v>#NAME?</v>
      </c>
      <c r="DJ182" s="25" t="e">
        <f ca="1">(_xll.BDP($C182,"BEST_DIV_YLD","best_fperiod_override=23Y"))/100</f>
        <v>#NAME?</v>
      </c>
      <c r="DL182" s="48" t="e" cm="1">
        <f t="array" aca="1" ref="DL182" ca="1">_xll.BDP($C182,$DL$12)/1000</f>
        <v>#NAME?</v>
      </c>
      <c r="DM182" s="48" t="e" cm="1">
        <f t="array" aca="1" ref="DM182" ca="1">_xll.BDP($C182,$DL$13)*1000</f>
        <v>#NAME?</v>
      </c>
      <c r="DN182" s="48" t="e">
        <f t="shared" ca="1" si="394"/>
        <v>#NAME?</v>
      </c>
      <c r="DO182" s="48" t="e" cm="1">
        <f t="array" aca="1" ref="DO182" ca="1">_xll.BDP($C182,$DL$15)*1000</f>
        <v>#NAME?</v>
      </c>
      <c r="DQ182" s="15" t="e" cm="1">
        <f t="array" aca="1" ref="DQ182" ca="1">_xll.BDP(C182,"WACC")</f>
        <v>#NAME?</v>
      </c>
      <c r="DR182" s="15" t="e" cm="1">
        <f t="array" aca="1" ref="DR182" ca="1">_xll.BDP(C182,"WACC_COST_EQUITY")</f>
        <v>#NAME?</v>
      </c>
      <c r="DS182" s="15" t="e" cm="1">
        <f t="array" aca="1" ref="DS182" ca="1">_xll.BDP(C182,"WACC_COST_EQUITY")</f>
        <v>#NAME?</v>
      </c>
      <c r="DU182" s="15" t="e" cm="1">
        <f t="array" aca="1" ref="DU182" ca="1">_xll.BDP(C182,"BEST_PE_RATIO")</f>
        <v>#NAME?</v>
      </c>
      <c r="DV182" s="15" t="e" cm="1">
        <f t="array" aca="1" ref="DV182" ca="1">_xll.BDP(C182,"FIVE_YR_AVG_PRICE_EARNINGS")</f>
        <v>#NAME?</v>
      </c>
      <c r="DW182" s="15" t="e" cm="1">
        <f t="array" aca="1" ref="DW182" ca="1">_xll.BDP(C182,"10_YEAR_MOVING_AVERAGE_PE")</f>
        <v>#NAME?</v>
      </c>
      <c r="DY182" s="15" t="e" cm="1">
        <f t="array" aca="1" ref="DY182" ca="1">_xll.BDP(C182,"BEST_CUR_EV_TO_EBITDA")</f>
        <v>#NAME?</v>
      </c>
      <c r="DZ182" s="15" t="e" cm="1">
        <f t="array" aca="1" ref="DZ182" ca="1">_xll.BDP(C182,"FIVE_YEAR_AVG_EV_TO_T12_EBITDA")</f>
        <v>#NAME?</v>
      </c>
      <c r="EB182" s="15" t="e" cm="1">
        <f t="array" aca="1" ref="EB182" ca="1">_xll.BDP(C182,"BEST_PX_BPS_RATIO")</f>
        <v>#NAME?</v>
      </c>
      <c r="EC182" s="15" t="e" cm="1">
        <f t="array" aca="1" ref="EC182" ca="1">_xll.BDP(C182,"FIVE_YEAR_AVG_PRICE_BOOK")</f>
        <v>#NAME?</v>
      </c>
      <c r="ED182" s="15" t="e" cm="1">
        <f t="array" aca="1" ref="ED182" ca="1">_xll.BDP(C182,"EV_TO_T12M_SALES")</f>
        <v>#NAME?</v>
      </c>
      <c r="EE182" s="15" t="e" cm="1">
        <f t="array" aca="1" ref="EE182" ca="1">_xll.BDP(C182,"AVERAGE_EV_TO_T12M_SALES")</f>
        <v>#NAME?</v>
      </c>
      <c r="EF182" s="15" t="e">
        <f ca="1">_xll.BDP(C182,"BEST_CURRENT_EV_BEST_SALES","best_fperiod_override=23Y")</f>
        <v>#NAME?</v>
      </c>
      <c r="EH182" s="15" t="e" cm="1">
        <f t="array" aca="1" ref="EH182" ca="1">_xll.BDP(C182,"CF_FREE_CASH_FLOW")</f>
        <v>#NAME?</v>
      </c>
      <c r="EI182" s="15" t="e" cm="1">
        <f t="array" aca="1" ref="EI182" ca="1">_xll.BDP(C182,"FREE_CASH_FLOW_YIELD")/100</f>
        <v>#NAME?</v>
      </c>
      <c r="EJ182" s="15" t="e" cm="1">
        <f t="array" aca="1" ref="EJ182" ca="1">_xll.BDP(C182,"TRAIL_12M_FREE_CASH_FLOW_PER_SH")</f>
        <v>#NAME?</v>
      </c>
      <c r="EL182" s="15" t="e" cm="1">
        <f t="array" aca="1" ref="EL182" ca="1">_xll.BDP(C182,"CF_CASH_FROM_OPER")</f>
        <v>#NAME?</v>
      </c>
      <c r="EM182" s="15" t="e" cm="1">
        <f t="array" aca="1" ref="EM182" ca="1">_xll.BDP(C182,"CF_CASH_FROM_INV_ACT")</f>
        <v>#NAME?</v>
      </c>
      <c r="EN182" s="15" t="e" cm="1">
        <f t="array" aca="1" ref="EN182" ca="1">_xll.BDP(C182,"CF_CASH_FROM_FNC_ACT")</f>
        <v>#NAME?</v>
      </c>
      <c r="EP182" s="15" t="e" cm="1">
        <f t="array" aca="1" ref="EP182" ca="1">_xll.BDP(C182,"TOT_ANALYST_REC")</f>
        <v>#NAME?</v>
      </c>
      <c r="EQ182" s="15" t="e" cm="1">
        <f t="array" aca="1" ref="EQ182" ca="1">_xll.BDP(C182,"TOT_BUY_REC")</f>
        <v>#NAME?</v>
      </c>
      <c r="ER182" s="15" t="e" cm="1">
        <f t="array" aca="1" ref="ER182" ca="1">_xll.BDP(C182,"TOT_HOLD_REC")</f>
        <v>#NAME?</v>
      </c>
      <c r="ES182" s="15" t="e" cm="1">
        <f t="array" aca="1" ref="ES182" ca="1">_xll.BDP(C182,"TOT_SELL_REC")</f>
        <v>#NAME?</v>
      </c>
      <c r="ET182" s="15" t="e" cm="1">
        <f t="array" aca="1" ref="ET182" ca="1">_xll.BDP(C182,"EQY_REC_CONS")</f>
        <v>#NAME?</v>
      </c>
      <c r="EV182" s="15" t="e" cm="1">
        <f t="array" aca="1" ref="EV182" ca="1">_xll.BDP(C182,"BEST_TARGET_HI")</f>
        <v>#NAME?</v>
      </c>
      <c r="EW182" s="15" t="e" cm="1">
        <f t="array" aca="1" ref="EW182" ca="1">_xll.BDP(C182,"BEST_TARGET_LO")</f>
        <v>#NAME?</v>
      </c>
      <c r="EX182" s="15" t="e" cm="1">
        <f t="array" aca="1" ref="EX182" ca="1">_xll.BDP(C182,"BEST_TARGET_MEDIAN")</f>
        <v>#NAME?</v>
      </c>
      <c r="EZ182" s="15" t="e" cm="1">
        <f t="array" aca="1" ref="EZ182" ca="1">_xll.BDP(C182,"BEST_TARGET_1WK_CHG")</f>
        <v>#NAME?</v>
      </c>
      <c r="FA182" s="15" t="e" cm="1">
        <f t="array" aca="1" ref="FA182" ca="1">_xll.BDP(C182,"BEST_TARGET_4WK_CHG")</f>
        <v>#NAME?</v>
      </c>
      <c r="FB182" s="15" t="e" cm="1">
        <f t="array" aca="1" ref="FB182" ca="1">_xll.BDP(C182,"BEST_TARGET_3MO_CHG")</f>
        <v>#NAME?</v>
      </c>
      <c r="FC182" s="15" t="e" cm="1">
        <f t="array" aca="1" ref="FC182" ca="1">_xll.BDP(C182,"BEST_TARGET_6MO_CHG")</f>
        <v>#NAME?</v>
      </c>
      <c r="FE182" s="15" t="e" cm="1">
        <f t="array" aca="1" ref="FE182" ca="1">_xll.BDP(C182,"ANNOUNCEMENT_DT")</f>
        <v>#NAME?</v>
      </c>
      <c r="FF182" s="15" t="e" cm="1">
        <f t="array" aca="1" ref="FF182" ca="1">_xll.BDP(C182,"EXPECTED_REPORT_DT")</f>
        <v>#NAME?</v>
      </c>
      <c r="FG182" s="15" t="e" cm="1">
        <f t="array" aca="1" ref="FG182" ca="1">_xll.BDP(C182,"EARNINGS_RELATED_IMPLIED_MOVE")</f>
        <v>#NAME?</v>
      </c>
      <c r="FI182" s="15" t="e" cm="1">
        <f t="array" aca="1" ref="FI182" ca="1">_xll.BDP(C182,"SALES_SURPRISE_LAST_QTR")</f>
        <v>#NAME?</v>
      </c>
      <c r="FJ182" s="15" t="e" cm="1">
        <f t="array" aca="1" ref="FJ182" ca="1">_xll.BDP(C182,"EPS_SURPRISE_LAST_QTR")</f>
        <v>#NAME?</v>
      </c>
      <c r="FL182" s="15" t="e">
        <f ca="1">(_xll.BDP(C182,"VOLUME_AVG_5D"))/1000</f>
        <v>#NAME?</v>
      </c>
      <c r="FM182" s="15" t="e">
        <f ca="1">(_xll.BDP(C182,"VOLUME_AVG_3M"))/1000</f>
        <v>#NAME?</v>
      </c>
      <c r="FN182" s="15" t="e">
        <f ca="1">(_xll.BDP(C182,"VOLUME_AVG_6M"))/1000</f>
        <v>#NAME?</v>
      </c>
      <c r="FP182" s="15" t="e" cm="1">
        <f t="array" aca="1" ref="FP182" ca="1">_xll.BDP(C182,"CIE_DES")</f>
        <v>#NAME?</v>
      </c>
      <c r="FQ182" s="15" t="s">
        <v>1007</v>
      </c>
      <c r="FS182" s="15" t="e" cm="1">
        <f t="array" aca="1" ref="FS182" ca="1">_xll.BDP(C182,"HIGH_52WEEK")</f>
        <v>#NAME?</v>
      </c>
      <c r="FT182" s="15" t="e" cm="1">
        <f t="array" aca="1" ref="FT182" ca="1">_xll.BDP(C182,"LOW_52WEEK")</f>
        <v>#NAME?</v>
      </c>
      <c r="FV182" s="15" t="e" cm="1">
        <f t="array" aca="1" ref="FV182" ca="1">_xll.BDP(C182,"CHG_PCT_WTD")</f>
        <v>#NAME?</v>
      </c>
      <c r="FW182" s="15" t="e" cm="1">
        <f t="array" aca="1" ref="FW182" ca="1">_xll.BDP(C182,"CHG_PCT_MTD")</f>
        <v>#NAME?</v>
      </c>
      <c r="FX182" s="15" t="e" cm="1">
        <f t="array" aca="1" ref="FX182" ca="1">_xll.BDP(C182,"CHG_PCT_YTD")</f>
        <v>#NAME?</v>
      </c>
      <c r="FY182" s="15" t="e" cm="1">
        <f t="array" aca="1" ref="FY182" ca="1">_xll.BDP(C182,"CHG_PCT_1YR")</f>
        <v>#NAME?</v>
      </c>
      <c r="GA182" s="15" t="e">
        <f ca="1">_xll.BDP($C182,"BEST_NET_DEBT","best_fperiod_override=19Y")</f>
        <v>#NAME?</v>
      </c>
      <c r="GB182" s="15" t="e">
        <f ca="1">_xll.BDP($C182,"BEST_NET_DEBT","best_fperiod_override=20Y")</f>
        <v>#NAME?</v>
      </c>
      <c r="GC182" s="15" t="e">
        <f ca="1">_xll.BDP($C182,"BEST_NET_DEBT","best_fperiod_override=21Y")</f>
        <v>#NAME?</v>
      </c>
      <c r="GD182" s="15" t="e">
        <f ca="1">_xll.BDP($C182,"BEST_NET_DEBT","best_fperiod_override=22Y")</f>
        <v>#NAME?</v>
      </c>
      <c r="GE182" s="15" t="e">
        <f ca="1">_xll.BDP($C182,"BEST_NET_DEBT","best_fperiod_override=23Y")</f>
        <v>#NAME?</v>
      </c>
      <c r="GG182" s="15" t="e">
        <f t="shared" ca="1" si="395"/>
        <v>#NAME?</v>
      </c>
      <c r="GH182" s="15" t="e">
        <f t="shared" ca="1" si="396"/>
        <v>#NAME?</v>
      </c>
      <c r="GI182" s="15" t="e">
        <f t="shared" ca="1" si="397"/>
        <v>#NAME?</v>
      </c>
      <c r="GJ182" s="15" t="e">
        <f t="shared" ca="1" si="398"/>
        <v>#NAME?</v>
      </c>
      <c r="GK182" s="15" t="e">
        <f t="shared" ca="1" si="399"/>
        <v>#NAME?</v>
      </c>
      <c r="GM182" s="15" t="e" cm="1">
        <f t="array" aca="1" ref="GM182" ca="1">_xll.BDP(C182,"NET_DEBT_TO_EBITDA")</f>
        <v>#NAME?</v>
      </c>
      <c r="GN182" s="15" t="e" cm="1">
        <f t="array" aca="1" ref="GN182" ca="1">_xll.BDP(C182,"EBIT_TO_INT_EXP")</f>
        <v>#NAME?</v>
      </c>
      <c r="GO182" s="15" t="e" cm="1">
        <f t="array" aca="1" ref="GO182" ca="1">_xll.BDP(C182,"TOT_DEBT_TO_TOT_EQY")</f>
        <v>#NAME?</v>
      </c>
      <c r="GP182" s="15" t="e" cm="1">
        <f t="array" aca="1" ref="GP182" ca="1">_xll.BDP(C182,"TOT_DEBT_TO_TOT_ASSET")</f>
        <v>#NAME?</v>
      </c>
      <c r="GQ182" s="15" t="e" cm="1">
        <f t="array" aca="1" ref="GQ182" ca="1">_xll.BDP(C182,"ALTMAN_Z_SCORE")</f>
        <v>#NAME?</v>
      </c>
      <c r="GR182" s="15" t="e" cm="1">
        <f t="array" aca="1" ref="GR182" ca="1">_xll.BDP(C182,"CASH_%_CURRENT_MARKET_CAP")</f>
        <v>#NAME?</v>
      </c>
      <c r="GS182" s="15" t="e" cm="1">
        <f t="array" aca="1" ref="GS182" ca="1">_xll.BDP(C182,"CASH_TO_TOT_ASSET")</f>
        <v>#NAME?</v>
      </c>
      <c r="GU182" s="15" t="e" cm="1">
        <f t="array" aca="1" ref="GU182" ca="1">_xll.BDP(C182,"BOARD_SIZE")</f>
        <v>#NAME?</v>
      </c>
      <c r="GV182" s="15" t="e" cm="1">
        <f t="array" aca="1" ref="GV182" ca="1">_xll.BDP(C182,"PCT_INDEPENDENT_DIRECTORS")</f>
        <v>#NAME?</v>
      </c>
      <c r="GW182" s="15" t="e" cm="1">
        <f t="array" aca="1" ref="GW182" ca="1">_xll.BDP(C182,"BOARD_MEETING_ATTENDANCE_PCT")</f>
        <v>#NAME?</v>
      </c>
      <c r="GX182" s="15" t="e" cm="1">
        <f t="array" aca="1" ref="GX182" ca="1">_xll.BDP(C182,"BOARD_MEETINGS_PER_YR")</f>
        <v>#NAME?</v>
      </c>
      <c r="GY182" s="15" t="e" cm="1">
        <f t="array" aca="1" ref="GY182" ca="1">_xll.BDP(C182,"NUMBER_OF_WOMEN_ON_BOARD")</f>
        <v>#NAME?</v>
      </c>
      <c r="GZ182" s="15" t="e" cm="1">
        <f t="array" aca="1" ref="GZ182" ca="1">_xll.BDP(C182,"BOARD_AVERAGE_TENURE")</f>
        <v>#NAME?</v>
      </c>
      <c r="HA182" s="15" t="e" cm="1">
        <f t="array" aca="1" ref="HA182" ca="1">_xll.BDP(C182,"BOARD_AVERAGE_AGE")</f>
        <v>#NAME?</v>
      </c>
      <c r="HC182" s="15" t="e" cm="1">
        <f t="array" aca="1" ref="HC182" ca="1">_xll.BDP(C182,"TOT_COMP_AW_TO_CEO_&amp;_EQUIV")</f>
        <v>#NAME?</v>
      </c>
      <c r="HD182" s="15" t="e" cm="1">
        <f t="array" aca="1" ref="HD182" ca="1">_xll.BDP(C182,"TOT_COMPENSATION_AW_TO_EXECS")</f>
        <v>#NAME?</v>
      </c>
      <c r="HE182" s="15" t="e" cm="1">
        <f t="array" aca="1" ref="HE182" ca="1">_xll.BDP(C182,"CF_STOCK_BASED_COMPENSATION")</f>
        <v>#NAME?</v>
      </c>
      <c r="HF182" s="15" t="e" cm="1">
        <f t="array" aca="1" ref="HF182" ca="1">_xll.BDP(C182,"AVERAGE_BOD_TOTAL_COMPENSATION")</f>
        <v>#NAME?</v>
      </c>
      <c r="HH182" s="15" t="e" cm="1">
        <f t="array" aca="1" ref="HH182" ca="1">_xll.BDP(C182,"ISS_QUALITYSCORE")</f>
        <v>#NAME?</v>
      </c>
      <c r="HK182" s="15" t="e" cm="1">
        <f t="array" aca="1" ref="HK182" ca="1">_xll.BDP(C182,"EQY_SH_OUT")</f>
        <v>#NAME?</v>
      </c>
      <c r="HL182" s="15" t="e">
        <f t="shared" ca="1" si="400"/>
        <v>#NAME?</v>
      </c>
      <c r="HN182" s="15">
        <v>8.5</v>
      </c>
      <c r="HO182" s="15">
        <v>2</v>
      </c>
      <c r="HP182" s="39" t="e">
        <f t="shared" ca="1" si="401"/>
        <v>#NAME?</v>
      </c>
      <c r="HQ182" s="15" t="e">
        <f t="shared" ca="1" si="402"/>
        <v>#NAME?</v>
      </c>
      <c r="HS182" s="15" t="e">
        <f t="shared" ca="1" si="426"/>
        <v>#NAME?</v>
      </c>
      <c r="HU182" s="15" t="e">
        <f t="shared" ca="1" si="403"/>
        <v>#NAME?</v>
      </c>
      <c r="HW182" s="15" t="e">
        <f t="shared" ca="1" si="427"/>
        <v>#NAME?</v>
      </c>
      <c r="HY182" s="39" t="e">
        <f t="shared" ca="1" si="404"/>
        <v>#NAME?</v>
      </c>
      <c r="IA182" s="15" t="e">
        <f t="shared" ca="1" si="428"/>
        <v>#NAME?</v>
      </c>
      <c r="IB182" s="15" t="e">
        <f t="shared" ca="1" si="405"/>
        <v>#NAME?</v>
      </c>
      <c r="IC182" s="15" t="e">
        <f t="shared" ca="1" si="406"/>
        <v>#NAME?</v>
      </c>
      <c r="ID182" s="15" t="e">
        <f t="shared" ca="1" si="407"/>
        <v>#NAME?</v>
      </c>
      <c r="IE182" s="39" t="e">
        <f t="shared" ca="1" si="408"/>
        <v>#NAME?</v>
      </c>
      <c r="IF182" s="39">
        <f t="shared" si="409"/>
        <v>-3.3307898750159048</v>
      </c>
      <c r="IG182" s="39" t="e">
        <f t="shared" ca="1" si="410"/>
        <v>#NAME?</v>
      </c>
      <c r="II182" s="15">
        <f t="shared" si="440"/>
        <v>163</v>
      </c>
    </row>
    <row r="183" spans="1:243">
      <c r="A183" s="15">
        <f t="shared" si="441"/>
        <v>163</v>
      </c>
      <c r="B183" s="15" t="s">
        <v>330</v>
      </c>
      <c r="C183" s="15" t="s">
        <v>646</v>
      </c>
      <c r="D183" s="15" t="s">
        <v>329</v>
      </c>
      <c r="E183" s="15" t="str">
        <f t="shared" si="374"/>
        <v>N1OW34</v>
      </c>
      <c r="F183" s="15">
        <f t="shared" si="375"/>
        <v>163</v>
      </c>
      <c r="G183" s="15" t="str">
        <f t="shared" si="376"/>
        <v>ServiceNow Inc</v>
      </c>
      <c r="H183" s="24">
        <v>3.1412200000000001E-3</v>
      </c>
      <c r="I183" s="15" t="e" cm="1">
        <f t="array" aca="1" ref="I183" ca="1">_xll.BDP(C183,"GICS_SECTOR_NAME")</f>
        <v>#NAME?</v>
      </c>
      <c r="J183" s="15" t="e">
        <f t="shared" ca="1" si="377"/>
        <v>#NAME?</v>
      </c>
      <c r="K183" s="46" t="e" cm="1">
        <f t="array" aca="1" ref="K183" ca="1">_xll.BDP(C183,"BEST_PE_RATIO")</f>
        <v>#NAME?</v>
      </c>
      <c r="L183" s="46" t="e" cm="1">
        <f t="array" aca="1" ref="L183" ca="1">_xll.BDP(C183,"px_last")</f>
        <v>#NAME?</v>
      </c>
      <c r="M183" s="15" t="e" cm="1">
        <f t="array" aca="1" ref="M183" ca="1">_xll.BDP(C183,"COUNTRY_FULL_NAME")</f>
        <v>#NAME?</v>
      </c>
      <c r="N183" s="15" t="e" cm="1">
        <f t="array" aca="1" ref="N183" ca="1">_xll.BDP(C183,"px_last")</f>
        <v>#NAME?</v>
      </c>
      <c r="O183" s="15" t="e" cm="1">
        <f t="array" aca="1" ref="O183" ca="1">_xll.BDP(C183,"CRNCY")</f>
        <v>#NAME?</v>
      </c>
      <c r="Q183" s="15" t="e" cm="1">
        <f t="array" aca="1" ref="Q183" ca="1">_xll.BDP(C183,"GICS_SECTOR_NAME")</f>
        <v>#NAME?</v>
      </c>
      <c r="R183" s="15" t="e" cm="1">
        <f t="array" aca="1" ref="R183" ca="1">_xll.BDP(C183,"GICS_INDUSTRY_NAME")</f>
        <v>#NAME?</v>
      </c>
      <c r="S183" s="15" t="e" cm="1">
        <f t="array" aca="1" ref="S183" ca="1">_xll.BDP(C183,"GICS_INDUSTRY_GROUP_NAME")</f>
        <v>#NAME?</v>
      </c>
      <c r="T183" s="15" t="e" cm="1">
        <f t="array" aca="1" ref="T183" ca="1">_xll.BDP(C183,"GICS_SUB_INDUSTRY_NAME")</f>
        <v>#NAME?</v>
      </c>
      <c r="U183" s="15" t="s">
        <v>1521</v>
      </c>
      <c r="V183" s="15">
        <f>_xll.BDH(C183,"SALES_REV_TURN","FY 2009","FY 2009","Currency=USD","Period=FY","BEST_FPERIOD_OVERRIDE=FY","FILING_STATUS=MR","SCALING_FORMAT=MLN","FA_ADJUSTED=Adjusted","Sort=A","Dates=H","DateFormat=P","Fill=—","Direction=H","UseDPDF=Y")</f>
        <v>19.315000000000001</v>
      </c>
      <c r="W183" s="15">
        <f>_xll.BDH(C183,"SALES_REV_TURN","FY 2019","FY 2019","Currency=USD","Period=FY","BEST_FPERIOD_OVERRIDE=FY","FILING_STATUS=MR","SCALING_FORMAT=MLN","FA_ADJUSTED=Adjusted","Sort=A","Dates=H","DateFormat=P","Fill=—","Direction=H","UseDPDF=Y")</f>
        <v>3460.4369999999999</v>
      </c>
      <c r="X183" s="15">
        <f>_xll.BDH(C183,"SALES_REV_TURN","FY 2020","FY 2020","Currency=USD","Period=FY","BEST_FPERIOD_OVERRIDE=FY","FILING_STATUS=MR","SCALING_FORMAT=MLN","FA_ADJUSTED=Adjusted","Sort=A","Dates=H","DateFormat=P","Fill=—","Direction=H","UseDPDF=Y")</f>
        <v>4519.4840000000004</v>
      </c>
      <c r="Y183" s="15">
        <f>_xll.BDH(C183,"SALES_REV_TURN","FY 2021","FY 2021","Currency=USD","Period=FY","BEST_FPERIOD_OVERRIDE=FY","FILING_STATUS=MR","SCALING_FORMAT=MLN","FA_ADJUSTED=Adjusted","Sort=A","Dates=H","DateFormat=P","Fill=—","Direction=H","UseDPDF=Y")</f>
        <v>5896</v>
      </c>
      <c r="Z183" s="15">
        <f>_xll.BDH(C183,"SALES_REV_TURN","FY 2022","FY 2022","Currency=USD","Period=FY","BEST_FPERIOD_OVERRIDE=FY","FILING_STATUS=MR","SCALING_FORMAT=MLN","FA_ADJUSTED=Adjusted","Sort=A","Dates=H","DateFormat=P","Fill=—","Direction=H","UseDPDF=Y")</f>
        <v>7245</v>
      </c>
      <c r="AA183" s="15" t="e">
        <f ca="1">+_xll.BDP($C183,AA$15,"BEST_FPERIOD_OVERRIDE="&amp;AA$16)</f>
        <v>#NAME?</v>
      </c>
      <c r="AB183" s="15" t="e">
        <f ca="1">+_xll.BDP($C183,AB$15,"BEST_FPERIOD_OVERRIDE="&amp;AB$16)</f>
        <v>#NAME?</v>
      </c>
      <c r="AC183" s="15" t="e">
        <f ca="1">+_xll.BDP($C183,AC$15,"BEST_FPERIOD_OVERRIDE="&amp;AC$16)</f>
        <v>#NAME?</v>
      </c>
      <c r="AD183" s="15" t="e">
        <f ca="1">+_xll.BDP($C183,AD$15,"BEST_FPERIOD_OVERRIDE="&amp;AD$16)</f>
        <v>#NAME?</v>
      </c>
      <c r="AF183" s="25">
        <f t="shared" si="411"/>
        <v>0.30604429440559122</v>
      </c>
      <c r="AG183" s="25">
        <f t="shared" si="412"/>
        <v>0.30457370797197192</v>
      </c>
      <c r="AH183" s="25">
        <f t="shared" si="413"/>
        <v>0.22879918588873815</v>
      </c>
      <c r="AI183" s="25" t="e">
        <f t="shared" ca="1" si="414"/>
        <v>#NAME?</v>
      </c>
      <c r="AJ183" s="25" t="e">
        <f t="shared" ca="1" si="415"/>
        <v>#NAME?</v>
      </c>
      <c r="AK183" s="25" t="e">
        <f t="shared" ca="1" si="416"/>
        <v>#NAME?</v>
      </c>
      <c r="AL183" s="25" t="e">
        <f t="shared" ca="1" si="429"/>
        <v>#NAME?</v>
      </c>
      <c r="AM183" s="25" t="e">
        <f t="shared" ca="1" si="417"/>
        <v>#NAME?</v>
      </c>
      <c r="AN183" s="25">
        <f t="shared" si="418"/>
        <v>0.68005547962066704</v>
      </c>
      <c r="AP183" s="15">
        <f>_xll.BDH(C183,"EBITDA","FY 2009","FY 2009","Currency=USD","Period=FY","BEST_FPERIOD_OVERRIDE=FY","FILING_STATUS=MR","SCALING_FORMAT=MLN","FA_ADJUSTED=Adjusted","Sort=A","Dates=H","DateFormat=P","Fill=—","Direction=H","UseDPDF=Y")</f>
        <v>-5.6669999999999998</v>
      </c>
      <c r="AQ183" s="15">
        <f>_xll.BDH(C183,"EBITDA","FY 2019","FY 2019","Currency=USD","Period=FY","BEST_FPERIOD_OVERRIDE=FY","FILING_STATUS=MR","SCALING_FORMAT=MLN","FA_ADJUSTED=Adjusted","Sort=A","Dates=H","DateFormat=P","Fill=—","Direction=H","UseDPDF=Y")</f>
        <v>359.06200000000001</v>
      </c>
      <c r="AR183" s="15">
        <f>_xll.BDH(C183,"EBITDA","FY 2020","FY 2020","Currency=USD","Period=FY","BEST_FPERIOD_OVERRIDE=FY","FILING_STATUS=MR","SCALING_FORMAT=MLN","FA_ADJUSTED=Adjusted","Sort=A","Dates=H","DateFormat=P","Fill=—","Direction=H","UseDPDF=Y")</f>
        <v>624.38699999999994</v>
      </c>
      <c r="AS183" s="15">
        <f>_xll.BDH(C183,"EBITDA","FY 2021","FY 2021","Currency=USD","Period=FY","BEST_FPERIOD_OVERRIDE=FY","FILING_STATUS=MR","SCALING_FORMAT=MLN","FA_ADJUSTED=Adjusted","Sort=A","Dates=H","DateFormat=P","Fill=—","Direction=H","UseDPDF=Y")</f>
        <v>850</v>
      </c>
      <c r="AT183" s="15">
        <f>_xll.BDH(C183,"EBITDA","FY 2022","FY 2022","Currency=USD","Period=FY","BEST_FPERIOD_OVERRIDE=FY","FILING_STATUS=MR","SCALING_FORMAT=MLN","FA_ADJUSTED=Adjusted","Sort=A","Dates=H","DateFormat=P","Fill=—","Direction=H","UseDPDF=Y")</f>
        <v>924</v>
      </c>
      <c r="AU183" s="15" t="e">
        <f ca="1">+_xll.BDP($C183,AU$15,"BEST_FPERIOD_OVERRIDE="&amp;AU$16)</f>
        <v>#NAME?</v>
      </c>
      <c r="AV183" s="15" t="e">
        <f ca="1">+_xll.BDP($C183,AV$15,"BEST_FPERIOD_OVERRIDE="&amp;AV$16)</f>
        <v>#NAME?</v>
      </c>
      <c r="AW183" s="15" t="e">
        <f ca="1">+_xll.BDP($C183,AW$15,"BEST_FPERIOD_OVERRIDE="&amp;AW$16)</f>
        <v>#NAME?</v>
      </c>
      <c r="AX183" s="15" t="e">
        <f ca="1">+_xll.BDP($C183,AX$15,"BEST_FPERIOD_OVERRIDE="&amp;AX$16)</f>
        <v>#NAME?</v>
      </c>
      <c r="AZ183" s="25">
        <f t="shared" si="378"/>
        <v>0.73893923612078116</v>
      </c>
      <c r="BA183" s="25">
        <f t="shared" si="379"/>
        <v>0.36133519756176868</v>
      </c>
      <c r="BB183" s="25">
        <f t="shared" si="380"/>
        <v>8.7058823529411855E-2</v>
      </c>
      <c r="BC183" s="25" t="e">
        <f t="shared" ca="1" si="381"/>
        <v>#NAME?</v>
      </c>
      <c r="BD183" s="25" t="e">
        <f t="shared" ca="1" si="382"/>
        <v>#NAME?</v>
      </c>
      <c r="BE183" s="25" t="e">
        <f t="shared" ca="1" si="383"/>
        <v>#NAME?</v>
      </c>
      <c r="BF183" s="25" t="e">
        <f t="shared" ca="1" si="430"/>
        <v>#NAME?</v>
      </c>
      <c r="BG183" s="25" t="e">
        <f t="shared" ca="1" si="384"/>
        <v>#NAME?</v>
      </c>
      <c r="BH183" s="25" t="e">
        <f t="shared" si="385"/>
        <v>#NUM!</v>
      </c>
      <c r="BJ183" s="25">
        <f t="shared" si="419"/>
        <v>0.10376203930312848</v>
      </c>
      <c r="BK183" s="25">
        <f t="shared" si="420"/>
        <v>0.13815448843275027</v>
      </c>
      <c r="BL183" s="25">
        <f t="shared" si="421"/>
        <v>0.14416553595658074</v>
      </c>
      <c r="BM183" s="25">
        <f t="shared" si="422"/>
        <v>0.12753623188405797</v>
      </c>
      <c r="BN183" s="25" t="e">
        <f t="shared" ca="1" si="423"/>
        <v>#NAME?</v>
      </c>
      <c r="BO183" s="25" t="e">
        <f t="shared" ca="1" si="424"/>
        <v>#NAME?</v>
      </c>
      <c r="BP183" s="25" t="e">
        <f t="shared" ca="1" si="424"/>
        <v>#NAME?</v>
      </c>
      <c r="BQ183" s="25" t="e">
        <f t="shared" ca="1" si="425"/>
        <v>#NAME?</v>
      </c>
      <c r="BR183" s="15">
        <f>_xll.BDH(C183,"EARN_FOR_COMMON","FY 2009","FY 2009","Currency=USD","Period=FY","BEST_FPERIOD_OVERRIDE=FY","FILING_STATUS=MR","SCALING_FORMAT=MLN","FA_ADJUSTED=Adjusted","Sort=A","Dates=H","DateFormat=P","Fill=—","Direction=H","UseDPDF=Y")</f>
        <v>-6.5309999999999997</v>
      </c>
      <c r="BS183" s="15">
        <f>_xll.BDH(C183,"EARN_FOR_COMMON","FY 2019","FY 2019","Currency=USD","Period=FY","BEST_FPERIOD_OVERRIDE=FY","FILING_STATUS=MR","SCALING_FORMAT=MLN","FA_ADJUSTED=Adjusted","Sort=A","Dates=H","DateFormat=P","Fill=—","Direction=H","UseDPDF=Y")</f>
        <v>627.20590000000004</v>
      </c>
      <c r="BT183" s="15">
        <f>_xll.BDH(C183,"EARN_FOR_COMMON","FY 2020","FY 2020","Currency=USD","Period=FY","BEST_FPERIOD_OVERRIDE=FY","FILING_STATUS=MR","SCALING_FORMAT=MLN","FA_ADJUSTED=Adjusted","Sort=A","Dates=H","DateFormat=P","Fill=—","Direction=H","UseDPDF=Y")</f>
        <v>161.3579</v>
      </c>
      <c r="BU183" s="15">
        <f>_xll.BDH(C183,"EARN_FOR_COMMON","FY 2021","FY 2021","Currency=USD","Period=FY","BEST_FPERIOD_OVERRIDE=FY","FILING_STATUS=MR","SCALING_FORMAT=MLN","FA_ADJUSTED=Adjusted","Sort=A","Dates=H","DateFormat=P","Fill=—","Direction=H","UseDPDF=Y")</f>
        <v>246.51329999999999</v>
      </c>
      <c r="BV183" s="15">
        <f>_xll.BDH(C183,"EARN_FOR_COMMON","FY 2022","FY 2022","Currency=USD","Period=FY","BEST_FPERIOD_OVERRIDE=FY","FILING_STATUS=MR","SCALING_FORMAT=MLN","FA_ADJUSTED=Adjusted","Sort=A","Dates=H","DateFormat=P","Fill=—","Direction=H","UseDPDF=Y")</f>
        <v>344.42329999999998</v>
      </c>
      <c r="BW183" s="15" t="e">
        <f ca="1">+_xll.BDP($C183,BW$15,"BEST_FPERIOD_OVERRIDE="&amp;BW$16)</f>
        <v>#NAME?</v>
      </c>
      <c r="BX183" s="15" t="e">
        <f ca="1">+_xll.BDP($C183,BX$15,"BEST_FPERIOD_OVERRIDE="&amp;BX$16)</f>
        <v>#NAME?</v>
      </c>
      <c r="BY183" s="15" t="e">
        <f ca="1">+_xll.BDP($C183,BY$15,"BEST_FPERIOD_OVERRIDE="&amp;BY$16)</f>
        <v>#NAME?</v>
      </c>
      <c r="BZ183" s="15" t="e">
        <f ca="1">+_xll.BDP($C183,BZ$15,"BEST_FPERIOD_OVERRIDE="&amp;BZ$16)</f>
        <v>#NAME?</v>
      </c>
      <c r="CB183" s="25">
        <f t="shared" si="386"/>
        <v>-0.74273536011061125</v>
      </c>
      <c r="CC183" s="25">
        <f t="shared" si="387"/>
        <v>0.52774236650328232</v>
      </c>
      <c r="CD183" s="25">
        <f t="shared" si="388"/>
        <v>0.39717938139646014</v>
      </c>
      <c r="CE183" s="25" t="e">
        <f t="shared" ca="1" si="389"/>
        <v>#NAME?</v>
      </c>
      <c r="CF183" s="25" t="e">
        <f t="shared" ca="1" si="390"/>
        <v>#NAME?</v>
      </c>
      <c r="CG183" s="25" t="e">
        <f t="shared" ca="1" si="391"/>
        <v>#NAME?</v>
      </c>
      <c r="CH183" s="25" t="e">
        <f t="shared" ca="1" si="431"/>
        <v>#NAME?</v>
      </c>
      <c r="CI183" s="25" t="e">
        <f t="shared" ca="1" si="392"/>
        <v>#NAME?</v>
      </c>
      <c r="CJ183" s="25" t="e">
        <f t="shared" si="393"/>
        <v>#NUM!</v>
      </c>
      <c r="CM183" s="25">
        <f t="shared" si="432"/>
        <v>0.18125048946130215</v>
      </c>
      <c r="CN183" s="25">
        <f t="shared" si="433"/>
        <v>3.5702726240429215E-2</v>
      </c>
      <c r="CO183" s="25">
        <f t="shared" si="434"/>
        <v>4.1810261194029849E-2</v>
      </c>
      <c r="CP183" s="25">
        <f t="shared" si="435"/>
        <v>4.7539447895100069E-2</v>
      </c>
      <c r="CQ183" s="25" t="e">
        <f t="shared" ca="1" si="436"/>
        <v>#NAME?</v>
      </c>
      <c r="CR183" s="25" t="e">
        <f t="shared" ca="1" si="437"/>
        <v>#NAME?</v>
      </c>
      <c r="CS183" s="25" t="e">
        <f t="shared" ca="1" si="438"/>
        <v>#NAME?</v>
      </c>
      <c r="CT183" s="15" t="e">
        <f t="shared" ca="1" si="439"/>
        <v>#NAME?</v>
      </c>
      <c r="CU183" s="25">
        <f>_xll.BDH($C183,"RETURN_ON_INV_CAPITAL","FY 2019","FY 2019","Currency=USD","Period=FY","BEST_FPERIOD_OVERRIDE=FY","FILING_STATUS=MR","FA_ADJUSTED=GAAP","Sort=A","Dates=H","DateFormat=P","Fill=—","Direction=H","UseDPDF=Y")/100</f>
        <v>0.23725499999999999</v>
      </c>
      <c r="CV183" s="25">
        <f>_xll.BDH($C183,"RETURN_ON_INV_CAPITAL","FY 2020","FY 2020","Currency=USD","Period=FY","BEST_FPERIOD_OVERRIDE=FY","FILING_STATUS=MR","FA_ADJUSTED=GAAP","Sort=A","Dates=H","DateFormat=P","Fill=—","Direction=H","UseDPDF=Y")/100</f>
        <v>3.7880999999999998E-2</v>
      </c>
      <c r="CW183" s="25">
        <f>_xll.BDH($C183,"RETURN_ON_INV_CAPITAL","FY 2021","FY 2021","Currency=USD","Period=FY","BEST_FPERIOD_OVERRIDE=FY","FILING_STATUS=MR","FA_ADJUSTED=GAAP","Sort=A","Dates=H","DateFormat=P","Fill=—","Direction=H","UseDPDF=Y")/100</f>
        <v>4.2979000000000003E-2</v>
      </c>
      <c r="CX183" s="25">
        <f>_xll.BDH(C183,"RETURN_COM_EQY","FY 2022","FY 2022","Currency=USD","Period=FY","BEST_FPERIOD_OVERRIDE=FY","FILING_STATUS=MR","FA_ADJUSTED=GAAP","Sort=A","Dates=H","DateFormat=P","Fill=—","Direction=H","UseDPDF=Y")/100</f>
        <v>7.4481000000000006E-2</v>
      </c>
      <c r="CZ183" s="15">
        <f>_xll.BDH($C183,"RETURN_COM_EQY","FY 2019","FY 2019","Currency=USD","Period=FY","BEST_FPERIOD_OVERRIDE=FY","FILING_STATUS=MR","FA_ADJUSTED=GAAP","Sort=A","Dates=H","DateFormat=P","Fill=—","Direction=H","UseDPDF=Y")/100</f>
        <v>0.38695300000000005</v>
      </c>
      <c r="DA183" s="15">
        <f>_xll.BDH($C183,"RETURN_COM_EQY","FY 2020","FY 2020","Currency=USD","Period=FY","BEST_FPERIOD_OVERRIDE=FY","FILING_STATUS=MR","FA_ADJUSTED=GAAP","Sort=A","Dates=H","DateFormat=P","Fill=—","Direction=H","UseDPDF=Y")/100</f>
        <v>4.7759999999999997E-2</v>
      </c>
      <c r="DB183" s="15">
        <f>_xll.BDH($C183,"RETURN_COM_EQY","FY 2021","FY 2021","Currency=USD","Period=FY","BEST_FPERIOD_OVERRIDE=FY","FILING_STATUS=MR","FA_ADJUSTED=GAAP","Sort=A","Dates=H","DateFormat=P","Fill=—","Direction=H","UseDPDF=Y")/100</f>
        <v>7.0449999999999999E-2</v>
      </c>
      <c r="DC183" s="25">
        <f>_xll.BDH(C183,"RETURN_COM_EQY","FY 2022","FY 2022","Currency=USD","Period=FY","BEST_FPERIOD_OVERRIDE=FY","FILING_STATUS=MR","FA_ADJUSTED=GAAP","Sort=A","Dates=H","DateFormat=P","Fill=—","Direction=H","UseDPDF=Y")</f>
        <v>7.4481000000000002</v>
      </c>
      <c r="DD183" s="15" t="e">
        <f ca="1">(_xll.BDP(C183,"BEST_ROE","best_fperiod_override=23Y"))/100</f>
        <v>#NAME?</v>
      </c>
      <c r="DF183" s="25" t="e">
        <f ca="1">(_xll.BDP($C183,"BEST_DIV_YLD","best_fperiod_override=19Y"))/100</f>
        <v>#NAME?</v>
      </c>
      <c r="DG183" s="25" t="e">
        <f ca="1">(_xll.BDP($C183,"BEST_DIV_YLD","best_fperiod_override=20Y"))/100</f>
        <v>#NAME?</v>
      </c>
      <c r="DH183" s="25" t="e">
        <f ca="1">(_xll.BDP($C183,"BEST_DIV_YLD","best_fperiod_override=21Y"))/100</f>
        <v>#NAME?</v>
      </c>
      <c r="DI183" s="25" t="e">
        <f ca="1">(_xll.BDP($C183,"BEST_DIV_YLD","best_fperiod_override=22Y"))/100</f>
        <v>#NAME?</v>
      </c>
      <c r="DJ183" s="25" t="e">
        <f ca="1">(_xll.BDP($C183,"BEST_DIV_YLD","best_fperiod_override=23Y"))/100</f>
        <v>#NAME?</v>
      </c>
      <c r="DL183" s="48" t="e" cm="1">
        <f t="array" aca="1" ref="DL183" ca="1">_xll.BDP($C183,$DL$12)/1000</f>
        <v>#NAME?</v>
      </c>
      <c r="DM183" s="48" t="e" cm="1">
        <f t="array" aca="1" ref="DM183" ca="1">_xll.BDP($C183,$DL$13)*1000</f>
        <v>#NAME?</v>
      </c>
      <c r="DN183" s="48" t="e">
        <f t="shared" ca="1" si="394"/>
        <v>#NAME?</v>
      </c>
      <c r="DO183" s="48" t="e" cm="1">
        <f t="array" aca="1" ref="DO183" ca="1">_xll.BDP($C183,$DL$15)*1000</f>
        <v>#NAME?</v>
      </c>
      <c r="DQ183" s="15" t="e" cm="1">
        <f t="array" aca="1" ref="DQ183" ca="1">_xll.BDP(C183,"WACC")</f>
        <v>#NAME?</v>
      </c>
      <c r="DR183" s="15" t="e" cm="1">
        <f t="array" aca="1" ref="DR183" ca="1">_xll.BDP(C183,"WACC_COST_EQUITY")</f>
        <v>#NAME?</v>
      </c>
      <c r="DS183" s="15" t="e" cm="1">
        <f t="array" aca="1" ref="DS183" ca="1">_xll.BDP(C183,"WACC_COST_EQUITY")</f>
        <v>#NAME?</v>
      </c>
      <c r="DU183" s="15" t="e" cm="1">
        <f t="array" aca="1" ref="DU183" ca="1">_xll.BDP(C183,"BEST_PE_RATIO")</f>
        <v>#NAME?</v>
      </c>
      <c r="DV183" s="15" t="e" cm="1">
        <f t="array" aca="1" ref="DV183" ca="1">_xll.BDP(C183,"FIVE_YR_AVG_PRICE_EARNINGS")</f>
        <v>#NAME?</v>
      </c>
      <c r="DW183" s="15" t="e" cm="1">
        <f t="array" aca="1" ref="DW183" ca="1">_xll.BDP(C183,"10_YEAR_MOVING_AVERAGE_PE")</f>
        <v>#NAME?</v>
      </c>
      <c r="DY183" s="15" t="e" cm="1">
        <f t="array" aca="1" ref="DY183" ca="1">_xll.BDP(C183,"BEST_CUR_EV_TO_EBITDA")</f>
        <v>#NAME?</v>
      </c>
      <c r="DZ183" s="15" t="e" cm="1">
        <f t="array" aca="1" ref="DZ183" ca="1">_xll.BDP(C183,"FIVE_YEAR_AVG_EV_TO_T12_EBITDA")</f>
        <v>#NAME?</v>
      </c>
      <c r="EB183" s="15" t="e" cm="1">
        <f t="array" aca="1" ref="EB183" ca="1">_xll.BDP(C183,"BEST_PX_BPS_RATIO")</f>
        <v>#NAME?</v>
      </c>
      <c r="EC183" s="15" t="e" cm="1">
        <f t="array" aca="1" ref="EC183" ca="1">_xll.BDP(C183,"FIVE_YEAR_AVG_PRICE_BOOK")</f>
        <v>#NAME?</v>
      </c>
      <c r="ED183" s="15" t="e" cm="1">
        <f t="array" aca="1" ref="ED183" ca="1">_xll.BDP(C183,"EV_TO_T12M_SALES")</f>
        <v>#NAME?</v>
      </c>
      <c r="EE183" s="15" t="e" cm="1">
        <f t="array" aca="1" ref="EE183" ca="1">_xll.BDP(C183,"AVERAGE_EV_TO_T12M_SALES")</f>
        <v>#NAME?</v>
      </c>
      <c r="EF183" s="15" t="e">
        <f ca="1">_xll.BDP(C183,"BEST_CURRENT_EV_BEST_SALES","best_fperiod_override=23Y")</f>
        <v>#NAME?</v>
      </c>
      <c r="EH183" s="15" t="e" cm="1">
        <f t="array" aca="1" ref="EH183" ca="1">_xll.BDP(C183,"CF_FREE_CASH_FLOW")</f>
        <v>#NAME?</v>
      </c>
      <c r="EI183" s="15" t="e" cm="1">
        <f t="array" aca="1" ref="EI183" ca="1">_xll.BDP(C183,"FREE_CASH_FLOW_YIELD")/100</f>
        <v>#NAME?</v>
      </c>
      <c r="EJ183" s="15" t="e" cm="1">
        <f t="array" aca="1" ref="EJ183" ca="1">_xll.BDP(C183,"TRAIL_12M_FREE_CASH_FLOW_PER_SH")</f>
        <v>#NAME?</v>
      </c>
      <c r="EL183" s="15" t="e" cm="1">
        <f t="array" aca="1" ref="EL183" ca="1">_xll.BDP(C183,"CF_CASH_FROM_OPER")</f>
        <v>#NAME?</v>
      </c>
      <c r="EM183" s="15" t="e" cm="1">
        <f t="array" aca="1" ref="EM183" ca="1">_xll.BDP(C183,"CF_CASH_FROM_INV_ACT")</f>
        <v>#NAME?</v>
      </c>
      <c r="EN183" s="15" t="e" cm="1">
        <f t="array" aca="1" ref="EN183" ca="1">_xll.BDP(C183,"CF_CASH_FROM_FNC_ACT")</f>
        <v>#NAME?</v>
      </c>
      <c r="EP183" s="15" t="e" cm="1">
        <f t="array" aca="1" ref="EP183" ca="1">_xll.BDP(C183,"TOT_ANALYST_REC")</f>
        <v>#NAME?</v>
      </c>
      <c r="EQ183" s="15" t="e" cm="1">
        <f t="array" aca="1" ref="EQ183" ca="1">_xll.BDP(C183,"TOT_BUY_REC")</f>
        <v>#NAME?</v>
      </c>
      <c r="ER183" s="15" t="e" cm="1">
        <f t="array" aca="1" ref="ER183" ca="1">_xll.BDP(C183,"TOT_HOLD_REC")</f>
        <v>#NAME?</v>
      </c>
      <c r="ES183" s="15" t="e" cm="1">
        <f t="array" aca="1" ref="ES183" ca="1">_xll.BDP(C183,"TOT_SELL_REC")</f>
        <v>#NAME?</v>
      </c>
      <c r="ET183" s="15" t="e" cm="1">
        <f t="array" aca="1" ref="ET183" ca="1">_xll.BDP(C183,"EQY_REC_CONS")</f>
        <v>#NAME?</v>
      </c>
      <c r="EV183" s="15" t="e" cm="1">
        <f t="array" aca="1" ref="EV183" ca="1">_xll.BDP(C183,"BEST_TARGET_HI")</f>
        <v>#NAME?</v>
      </c>
      <c r="EW183" s="15" t="e" cm="1">
        <f t="array" aca="1" ref="EW183" ca="1">_xll.BDP(C183,"BEST_TARGET_LO")</f>
        <v>#NAME?</v>
      </c>
      <c r="EX183" s="15" t="e" cm="1">
        <f t="array" aca="1" ref="EX183" ca="1">_xll.BDP(C183,"BEST_TARGET_MEDIAN")</f>
        <v>#NAME?</v>
      </c>
      <c r="EZ183" s="15" t="e" cm="1">
        <f t="array" aca="1" ref="EZ183" ca="1">_xll.BDP(C183,"BEST_TARGET_1WK_CHG")</f>
        <v>#NAME?</v>
      </c>
      <c r="FA183" s="15" t="e" cm="1">
        <f t="array" aca="1" ref="FA183" ca="1">_xll.BDP(C183,"BEST_TARGET_4WK_CHG")</f>
        <v>#NAME?</v>
      </c>
      <c r="FB183" s="15" t="e" cm="1">
        <f t="array" aca="1" ref="FB183" ca="1">_xll.BDP(C183,"BEST_TARGET_3MO_CHG")</f>
        <v>#NAME?</v>
      </c>
      <c r="FC183" s="15" t="e" cm="1">
        <f t="array" aca="1" ref="FC183" ca="1">_xll.BDP(C183,"BEST_TARGET_6MO_CHG")</f>
        <v>#NAME?</v>
      </c>
      <c r="FE183" s="15" t="e" cm="1">
        <f t="array" aca="1" ref="FE183" ca="1">_xll.BDP(C183,"ANNOUNCEMENT_DT")</f>
        <v>#NAME?</v>
      </c>
      <c r="FF183" s="15" t="e" cm="1">
        <f t="array" aca="1" ref="FF183" ca="1">_xll.BDP(C183,"EXPECTED_REPORT_DT")</f>
        <v>#NAME?</v>
      </c>
      <c r="FG183" s="15" t="e" cm="1">
        <f t="array" aca="1" ref="FG183" ca="1">_xll.BDP(C183,"EARNINGS_RELATED_IMPLIED_MOVE")</f>
        <v>#NAME?</v>
      </c>
      <c r="FI183" s="15" t="e" cm="1">
        <f t="array" aca="1" ref="FI183" ca="1">_xll.BDP(C183,"SALES_SURPRISE_LAST_QTR")</f>
        <v>#NAME?</v>
      </c>
      <c r="FJ183" s="15" t="e" cm="1">
        <f t="array" aca="1" ref="FJ183" ca="1">_xll.BDP(C183,"EPS_SURPRISE_LAST_QTR")</f>
        <v>#NAME?</v>
      </c>
      <c r="FL183" s="15" t="e">
        <f ca="1">(_xll.BDP(C183,"VOLUME_AVG_5D"))/1000</f>
        <v>#NAME?</v>
      </c>
      <c r="FM183" s="15" t="e">
        <f ca="1">(_xll.BDP(C183,"VOLUME_AVG_3M"))/1000</f>
        <v>#NAME?</v>
      </c>
      <c r="FN183" s="15" t="e">
        <f ca="1">(_xll.BDP(C183,"VOLUME_AVG_6M"))/1000</f>
        <v>#NAME?</v>
      </c>
      <c r="FP183" s="15" t="e" cm="1">
        <f t="array" aca="1" ref="FP183" ca="1">_xll.BDP(C183,"CIE_DES")</f>
        <v>#NAME?</v>
      </c>
      <c r="FQ183" s="15" t="s">
        <v>1008</v>
      </c>
      <c r="FS183" s="15" t="e" cm="1">
        <f t="array" aca="1" ref="FS183" ca="1">_xll.BDP(C183,"HIGH_52WEEK")</f>
        <v>#NAME?</v>
      </c>
      <c r="FT183" s="15" t="e" cm="1">
        <f t="array" aca="1" ref="FT183" ca="1">_xll.BDP(C183,"LOW_52WEEK")</f>
        <v>#NAME?</v>
      </c>
      <c r="FV183" s="15" t="e" cm="1">
        <f t="array" aca="1" ref="FV183" ca="1">_xll.BDP(C183,"CHG_PCT_WTD")</f>
        <v>#NAME?</v>
      </c>
      <c r="FW183" s="15" t="e" cm="1">
        <f t="array" aca="1" ref="FW183" ca="1">_xll.BDP(C183,"CHG_PCT_MTD")</f>
        <v>#NAME?</v>
      </c>
      <c r="FX183" s="15" t="e" cm="1">
        <f t="array" aca="1" ref="FX183" ca="1">_xll.BDP(C183,"CHG_PCT_YTD")</f>
        <v>#NAME?</v>
      </c>
      <c r="FY183" s="15" t="e" cm="1">
        <f t="array" aca="1" ref="FY183" ca="1">_xll.BDP(C183,"CHG_PCT_1YR")</f>
        <v>#NAME?</v>
      </c>
      <c r="GA183" s="15" t="e">
        <f ca="1">_xll.BDP($C183,"BEST_NET_DEBT","best_fperiod_override=19Y")</f>
        <v>#NAME?</v>
      </c>
      <c r="GB183" s="15" t="e">
        <f ca="1">_xll.BDP($C183,"BEST_NET_DEBT","best_fperiod_override=20Y")</f>
        <v>#NAME?</v>
      </c>
      <c r="GC183" s="15" t="e">
        <f ca="1">_xll.BDP($C183,"BEST_NET_DEBT","best_fperiod_override=21Y")</f>
        <v>#NAME?</v>
      </c>
      <c r="GD183" s="15" t="e">
        <f ca="1">_xll.BDP($C183,"BEST_NET_DEBT","best_fperiod_override=22Y")</f>
        <v>#NAME?</v>
      </c>
      <c r="GE183" s="15" t="e">
        <f ca="1">_xll.BDP($C183,"BEST_NET_DEBT","best_fperiod_override=23Y")</f>
        <v>#NAME?</v>
      </c>
      <c r="GG183" s="15" t="e">
        <f t="shared" ca="1" si="395"/>
        <v>#NAME?</v>
      </c>
      <c r="GH183" s="15" t="e">
        <f t="shared" ca="1" si="396"/>
        <v>#NAME?</v>
      </c>
      <c r="GI183" s="15" t="e">
        <f t="shared" ca="1" si="397"/>
        <v>#NAME?</v>
      </c>
      <c r="GJ183" s="15" t="e">
        <f t="shared" ca="1" si="398"/>
        <v>#NAME?</v>
      </c>
      <c r="GK183" s="15" t="e">
        <f t="shared" ca="1" si="399"/>
        <v>#NAME?</v>
      </c>
      <c r="GM183" s="15" t="e" cm="1">
        <f t="array" aca="1" ref="GM183" ca="1">_xll.BDP(C183,"NET_DEBT_TO_EBITDA")</f>
        <v>#NAME?</v>
      </c>
      <c r="GN183" s="15" t="e" cm="1">
        <f t="array" aca="1" ref="GN183" ca="1">_xll.BDP(C183,"EBIT_TO_INT_EXP")</f>
        <v>#NAME?</v>
      </c>
      <c r="GO183" s="15" t="e" cm="1">
        <f t="array" aca="1" ref="GO183" ca="1">_xll.BDP(C183,"TOT_DEBT_TO_TOT_EQY")</f>
        <v>#NAME?</v>
      </c>
      <c r="GP183" s="15" t="e" cm="1">
        <f t="array" aca="1" ref="GP183" ca="1">_xll.BDP(C183,"TOT_DEBT_TO_TOT_ASSET")</f>
        <v>#NAME?</v>
      </c>
      <c r="GQ183" s="15" t="e" cm="1">
        <f t="array" aca="1" ref="GQ183" ca="1">_xll.BDP(C183,"ALTMAN_Z_SCORE")</f>
        <v>#NAME?</v>
      </c>
      <c r="GR183" s="15" t="e" cm="1">
        <f t="array" aca="1" ref="GR183" ca="1">_xll.BDP(C183,"CASH_%_CURRENT_MARKET_CAP")</f>
        <v>#NAME?</v>
      </c>
      <c r="GS183" s="15" t="e" cm="1">
        <f t="array" aca="1" ref="GS183" ca="1">_xll.BDP(C183,"CASH_TO_TOT_ASSET")</f>
        <v>#NAME?</v>
      </c>
      <c r="GU183" s="15" t="e" cm="1">
        <f t="array" aca="1" ref="GU183" ca="1">_xll.BDP(C183,"BOARD_SIZE")</f>
        <v>#NAME?</v>
      </c>
      <c r="GV183" s="15" t="e" cm="1">
        <f t="array" aca="1" ref="GV183" ca="1">_xll.BDP(C183,"PCT_INDEPENDENT_DIRECTORS")</f>
        <v>#NAME?</v>
      </c>
      <c r="GW183" s="15" t="e" cm="1">
        <f t="array" aca="1" ref="GW183" ca="1">_xll.BDP(C183,"BOARD_MEETING_ATTENDANCE_PCT")</f>
        <v>#NAME?</v>
      </c>
      <c r="GX183" s="15" t="e" cm="1">
        <f t="array" aca="1" ref="GX183" ca="1">_xll.BDP(C183,"BOARD_MEETINGS_PER_YR")</f>
        <v>#NAME?</v>
      </c>
      <c r="GY183" s="15" t="e" cm="1">
        <f t="array" aca="1" ref="GY183" ca="1">_xll.BDP(C183,"NUMBER_OF_WOMEN_ON_BOARD")</f>
        <v>#NAME?</v>
      </c>
      <c r="GZ183" s="15" t="e" cm="1">
        <f t="array" aca="1" ref="GZ183" ca="1">_xll.BDP(C183,"BOARD_AVERAGE_TENURE")</f>
        <v>#NAME?</v>
      </c>
      <c r="HA183" s="15" t="e" cm="1">
        <f t="array" aca="1" ref="HA183" ca="1">_xll.BDP(C183,"BOARD_AVERAGE_AGE")</f>
        <v>#NAME?</v>
      </c>
      <c r="HC183" s="15" t="e" cm="1">
        <f t="array" aca="1" ref="HC183" ca="1">_xll.BDP(C183,"TOT_COMP_AW_TO_CEO_&amp;_EQUIV")</f>
        <v>#NAME?</v>
      </c>
      <c r="HD183" s="15" t="e" cm="1">
        <f t="array" aca="1" ref="HD183" ca="1">_xll.BDP(C183,"TOT_COMPENSATION_AW_TO_EXECS")</f>
        <v>#NAME?</v>
      </c>
      <c r="HE183" s="15" t="e" cm="1">
        <f t="array" aca="1" ref="HE183" ca="1">_xll.BDP(C183,"CF_STOCK_BASED_COMPENSATION")</f>
        <v>#NAME?</v>
      </c>
      <c r="HF183" s="15" t="e" cm="1">
        <f t="array" aca="1" ref="HF183" ca="1">_xll.BDP(C183,"AVERAGE_BOD_TOTAL_COMPENSATION")</f>
        <v>#NAME?</v>
      </c>
      <c r="HH183" s="15" t="e" cm="1">
        <f t="array" aca="1" ref="HH183" ca="1">_xll.BDP(C183,"ISS_QUALITYSCORE")</f>
        <v>#NAME?</v>
      </c>
      <c r="HK183" s="15" t="e" cm="1">
        <f t="array" aca="1" ref="HK183" ca="1">_xll.BDP(C183,"EQY_SH_OUT")</f>
        <v>#NAME?</v>
      </c>
      <c r="HL183" s="15" t="e">
        <f t="shared" ca="1" si="400"/>
        <v>#NAME?</v>
      </c>
      <c r="HN183" s="15">
        <v>8.5</v>
      </c>
      <c r="HO183" s="15">
        <v>2</v>
      </c>
      <c r="HP183" s="39" t="e">
        <f t="shared" ca="1" si="401"/>
        <v>#NAME?</v>
      </c>
      <c r="HQ183" s="15" t="e">
        <f t="shared" ca="1" si="402"/>
        <v>#NAME?</v>
      </c>
      <c r="HS183" s="15" t="e">
        <f t="shared" ca="1" si="426"/>
        <v>#NAME?</v>
      </c>
      <c r="HU183" s="15" t="e">
        <f t="shared" ca="1" si="403"/>
        <v>#NAME?</v>
      </c>
      <c r="HW183" s="15" t="e">
        <f t="shared" ca="1" si="427"/>
        <v>#NAME?</v>
      </c>
      <c r="HY183" s="39" t="e">
        <f t="shared" ca="1" si="404"/>
        <v>#NAME?</v>
      </c>
      <c r="IA183" s="15" t="e">
        <f t="shared" ca="1" si="428"/>
        <v>#NAME?</v>
      </c>
      <c r="IB183" s="15" t="e">
        <f t="shared" ca="1" si="405"/>
        <v>#NAME?</v>
      </c>
      <c r="IC183" s="15" t="e">
        <f t="shared" ca="1" si="406"/>
        <v>#NAME?</v>
      </c>
      <c r="ID183" s="15" t="e">
        <f t="shared" ca="1" si="407"/>
        <v>#NAME?</v>
      </c>
      <c r="IE183" s="39" t="e">
        <f t="shared" ca="1" si="408"/>
        <v>#NAME?</v>
      </c>
      <c r="IF183" s="39" t="e">
        <f t="shared" si="409"/>
        <v>#NUM!</v>
      </c>
      <c r="IG183" s="39" t="e">
        <f t="shared" ca="1" si="410"/>
        <v>#NAME?</v>
      </c>
      <c r="II183" s="15">
        <f t="shared" si="440"/>
        <v>164</v>
      </c>
    </row>
    <row r="184" spans="1:243">
      <c r="A184" s="15">
        <f t="shared" si="441"/>
        <v>164</v>
      </c>
      <c r="B184" s="15" t="s">
        <v>332</v>
      </c>
      <c r="C184" s="15" t="s">
        <v>647</v>
      </c>
      <c r="D184" s="15" t="s">
        <v>331</v>
      </c>
      <c r="E184" s="15" t="str">
        <f t="shared" si="374"/>
        <v>N1UE34</v>
      </c>
      <c r="F184" s="15">
        <f t="shared" si="375"/>
        <v>164</v>
      </c>
      <c r="G184" s="15" t="str">
        <f t="shared" si="376"/>
        <v>Nucor Corp</v>
      </c>
      <c r="H184" s="24">
        <v>1.2850100000000001E-3</v>
      </c>
      <c r="I184" s="15" t="e" cm="1">
        <f t="array" aca="1" ref="I184" ca="1">_xll.BDP(C184,"GICS_SECTOR_NAME")</f>
        <v>#NAME?</v>
      </c>
      <c r="J184" s="15" t="e">
        <f t="shared" ca="1" si="377"/>
        <v>#NAME?</v>
      </c>
      <c r="K184" s="46" t="e" cm="1">
        <f t="array" aca="1" ref="K184" ca="1">_xll.BDP(C184,"BEST_PE_RATIO")</f>
        <v>#NAME?</v>
      </c>
      <c r="L184" s="46" t="e" cm="1">
        <f t="array" aca="1" ref="L184" ca="1">_xll.BDP(C184,"px_last")</f>
        <v>#NAME?</v>
      </c>
      <c r="M184" s="15" t="e" cm="1">
        <f t="array" aca="1" ref="M184" ca="1">_xll.BDP(C184,"COUNTRY_FULL_NAME")</f>
        <v>#NAME?</v>
      </c>
      <c r="N184" s="15" t="e" cm="1">
        <f t="array" aca="1" ref="N184" ca="1">_xll.BDP(C184,"px_last")</f>
        <v>#NAME?</v>
      </c>
      <c r="O184" s="15" t="e" cm="1">
        <f t="array" aca="1" ref="O184" ca="1">_xll.BDP(C184,"CRNCY")</f>
        <v>#NAME?</v>
      </c>
      <c r="Q184" s="15" t="e" cm="1">
        <f t="array" aca="1" ref="Q184" ca="1">_xll.BDP(C184,"GICS_SECTOR_NAME")</f>
        <v>#NAME?</v>
      </c>
      <c r="R184" s="15" t="e" cm="1">
        <f t="array" aca="1" ref="R184" ca="1">_xll.BDP(C184,"GICS_INDUSTRY_NAME")</f>
        <v>#NAME?</v>
      </c>
      <c r="S184" s="15" t="e" cm="1">
        <f t="array" aca="1" ref="S184" ca="1">_xll.BDP(C184,"GICS_INDUSTRY_GROUP_NAME")</f>
        <v>#NAME?</v>
      </c>
      <c r="T184" s="15" t="e" cm="1">
        <f t="array" aca="1" ref="T184" ca="1">_xll.BDP(C184,"GICS_SUB_INDUSTRY_NAME")</f>
        <v>#NAME?</v>
      </c>
      <c r="U184" s="15" t="s">
        <v>1521</v>
      </c>
      <c r="V184" s="15">
        <f>_xll.BDH(C184,"SALES_REV_TURN","FY 2009","FY 2009","Currency=USD","Period=FY","BEST_FPERIOD_OVERRIDE=FY","FILING_STATUS=MR","SCALING_FORMAT=MLN","FA_ADJUSTED=Adjusted","Sort=A","Dates=H","DateFormat=P","Fill=—","Direction=H","UseDPDF=Y")</f>
        <v>11190.296</v>
      </c>
      <c r="W184" s="15">
        <f>_xll.BDH(C184,"SALES_REV_TURN","FY 2019","FY 2019","Currency=USD","Period=FY","BEST_FPERIOD_OVERRIDE=FY","FILING_STATUS=MR","SCALING_FORMAT=MLN","FA_ADJUSTED=Adjusted","Sort=A","Dates=H","DateFormat=P","Fill=—","Direction=H","UseDPDF=Y")</f>
        <v>22588.858</v>
      </c>
      <c r="X184" s="15">
        <f>_xll.BDH(C184,"SALES_REV_TURN","FY 2020","FY 2020","Currency=USD","Period=FY","BEST_FPERIOD_OVERRIDE=FY","FILING_STATUS=MR","SCALING_FORMAT=MLN","FA_ADJUSTED=Adjusted","Sort=A","Dates=H","DateFormat=P","Fill=—","Direction=H","UseDPDF=Y")</f>
        <v>20139.657999999999</v>
      </c>
      <c r="Y184" s="15">
        <f>_xll.BDH(C184,"SALES_REV_TURN","FY 2021","FY 2021","Currency=USD","Period=FY","BEST_FPERIOD_OVERRIDE=FY","FILING_STATUS=MR","SCALING_FORMAT=MLN","FA_ADJUSTED=Adjusted","Sort=A","Dates=H","DateFormat=P","Fill=—","Direction=H","UseDPDF=Y")</f>
        <v>36483.938999999998</v>
      </c>
      <c r="Z184" s="15">
        <f>_xll.BDH(C184,"SALES_REV_TURN","FY 2022","FY 2022","Currency=USD","Period=FY","BEST_FPERIOD_OVERRIDE=FY","FILING_STATUS=MR","SCALING_FORMAT=MLN","FA_ADJUSTED=Adjusted","Sort=A","Dates=H","DateFormat=P","Fill=—","Direction=H","UseDPDF=Y")</f>
        <v>41512.466999999997</v>
      </c>
      <c r="AA184" s="15" t="e">
        <f ca="1">+_xll.BDP($C184,AA$15,"BEST_FPERIOD_OVERRIDE="&amp;AA$16)</f>
        <v>#NAME?</v>
      </c>
      <c r="AB184" s="15" t="e">
        <f ca="1">+_xll.BDP($C184,AB$15,"BEST_FPERIOD_OVERRIDE="&amp;AB$16)</f>
        <v>#NAME?</v>
      </c>
      <c r="AC184" s="15" t="e">
        <f ca="1">+_xll.BDP($C184,AC$15,"BEST_FPERIOD_OVERRIDE="&amp;AC$16)</f>
        <v>#NAME?</v>
      </c>
      <c r="AD184" s="15" t="e">
        <f ca="1">+_xll.BDP($C184,AD$15,"BEST_FPERIOD_OVERRIDE="&amp;AD$16)</f>
        <v>#NAME?</v>
      </c>
      <c r="AF184" s="25">
        <f t="shared" si="411"/>
        <v>-0.10842513596747572</v>
      </c>
      <c r="AG184" s="25">
        <f t="shared" si="412"/>
        <v>0.81154709777097511</v>
      </c>
      <c r="AH184" s="25">
        <f t="shared" si="413"/>
        <v>0.1378285387441307</v>
      </c>
      <c r="AI184" s="25" t="e">
        <f t="shared" ca="1" si="414"/>
        <v>#NAME?</v>
      </c>
      <c r="AJ184" s="25" t="e">
        <f t="shared" ca="1" si="415"/>
        <v>#NAME?</v>
      </c>
      <c r="AK184" s="25" t="e">
        <f t="shared" ca="1" si="416"/>
        <v>#NAME?</v>
      </c>
      <c r="AL184" s="25" t="e">
        <f t="shared" ca="1" si="429"/>
        <v>#NAME?</v>
      </c>
      <c r="AM184" s="25" t="e">
        <f t="shared" ca="1" si="417"/>
        <v>#NAME?</v>
      </c>
      <c r="AN184" s="25">
        <f t="shared" si="418"/>
        <v>7.2766665601228242E-2</v>
      </c>
      <c r="AP184" s="15">
        <f>_xll.BDH(C184,"EBITDA","FY 2009","FY 2009","Currency=USD","Period=FY","BEST_FPERIOD_OVERRIDE=FY","FILING_STATUS=MR","SCALING_FORMAT=MLN","FA_ADJUSTED=Adjusted","Sort=A","Dates=H","DateFormat=P","Fill=—","Direction=H","UseDPDF=Y")</f>
        <v>372.33800000000002</v>
      </c>
      <c r="AQ184" s="15">
        <f>_xll.BDH(C184,"EBITDA","FY 2019","FY 2019","Currency=USD","Period=FY","BEST_FPERIOD_OVERRIDE=FY","FILING_STATUS=MR","SCALING_FORMAT=MLN","FA_ADJUSTED=Adjusted","Sort=A","Dates=H","DateFormat=P","Fill=—","Direction=H","UseDPDF=Y")</f>
        <v>2829.0610000000001</v>
      </c>
      <c r="AR184" s="15">
        <f>_xll.BDH(C184,"EBITDA","FY 2020","FY 2020","Currency=USD","Period=FY","BEST_FPERIOD_OVERRIDE=FY","FILING_STATUS=MR","SCALING_FORMAT=MLN","FA_ADJUSTED=Adjusted","Sort=A","Dates=H","DateFormat=P","Fill=—","Direction=H","UseDPDF=Y")</f>
        <v>2523.3939999999998</v>
      </c>
      <c r="AS184" s="15">
        <f>_xll.BDH(C184,"EBITDA","FY 2021","FY 2021","Currency=USD","Period=FY","BEST_FPERIOD_OVERRIDE=FY","FILING_STATUS=MR","SCALING_FORMAT=MLN","FA_ADJUSTED=Adjusted","Sort=A","Dates=H","DateFormat=P","Fill=—","Direction=H","UseDPDF=Y")</f>
        <v>10337.86</v>
      </c>
      <c r="AT184" s="15">
        <f>_xll.BDH(C184,"EBITDA","FY 2022","FY 2022","Currency=USD","Period=FY","BEST_FPERIOD_OVERRIDE=FY","FILING_STATUS=MR","SCALING_FORMAT=MLN","FA_ADJUSTED=Adjusted","Sort=A","Dates=H","DateFormat=P","Fill=—","Direction=H","UseDPDF=Y")</f>
        <v>11841.641</v>
      </c>
      <c r="AU184" s="15" t="e">
        <f ca="1">+_xll.BDP($C184,AU$15,"BEST_FPERIOD_OVERRIDE="&amp;AU$16)</f>
        <v>#NAME?</v>
      </c>
      <c r="AV184" s="15" t="e">
        <f ca="1">+_xll.BDP($C184,AV$15,"BEST_FPERIOD_OVERRIDE="&amp;AV$16)</f>
        <v>#NAME?</v>
      </c>
      <c r="AW184" s="15" t="e">
        <f ca="1">+_xll.BDP($C184,AW$15,"BEST_FPERIOD_OVERRIDE="&amp;AW$16)</f>
        <v>#NAME?</v>
      </c>
      <c r="AX184" s="15" t="e">
        <f ca="1">+_xll.BDP($C184,AX$15,"BEST_FPERIOD_OVERRIDE="&amp;AX$16)</f>
        <v>#NAME?</v>
      </c>
      <c r="AZ184" s="25">
        <f t="shared" si="378"/>
        <v>-0.1080453903256241</v>
      </c>
      <c r="BA184" s="25">
        <f t="shared" si="379"/>
        <v>3.09680771215276</v>
      </c>
      <c r="BB184" s="25">
        <f t="shared" si="380"/>
        <v>0.1454634711632774</v>
      </c>
      <c r="BC184" s="25" t="e">
        <f t="shared" ca="1" si="381"/>
        <v>#NAME?</v>
      </c>
      <c r="BD184" s="25" t="e">
        <f t="shared" ca="1" si="382"/>
        <v>#NAME?</v>
      </c>
      <c r="BE184" s="25" t="e">
        <f t="shared" ca="1" si="383"/>
        <v>#NAME?</v>
      </c>
      <c r="BF184" s="25" t="e">
        <f t="shared" ca="1" si="430"/>
        <v>#NAME?</v>
      </c>
      <c r="BG184" s="25" t="e">
        <f t="shared" ca="1" si="384"/>
        <v>#NAME?</v>
      </c>
      <c r="BH184" s="25">
        <f t="shared" si="385"/>
        <v>0.22481499604703892</v>
      </c>
      <c r="BJ184" s="25">
        <f t="shared" si="419"/>
        <v>0.12524143540147095</v>
      </c>
      <c r="BK184" s="25">
        <f t="shared" si="420"/>
        <v>0.12529477908711259</v>
      </c>
      <c r="BL184" s="25">
        <f t="shared" si="421"/>
        <v>0.28335372449778523</v>
      </c>
      <c r="BM184" s="25">
        <f t="shared" si="422"/>
        <v>0.28525505362039794</v>
      </c>
      <c r="BN184" s="25" t="e">
        <f t="shared" ca="1" si="423"/>
        <v>#NAME?</v>
      </c>
      <c r="BO184" s="25" t="e">
        <f t="shared" ca="1" si="424"/>
        <v>#NAME?</v>
      </c>
      <c r="BP184" s="25" t="e">
        <f t="shared" ca="1" si="424"/>
        <v>#NAME?</v>
      </c>
      <c r="BQ184" s="25" t="e">
        <f t="shared" ca="1" si="425"/>
        <v>#NAME?</v>
      </c>
      <c r="BR184" s="15">
        <f>_xll.BDH(C184,"EARN_FOR_COMMON","FY 2009","FY 2009","Currency=USD","Period=FY","BEST_FPERIOD_OVERRIDE=FY","FILING_STATUS=MR","SCALING_FORMAT=MLN","FA_ADJUSTED=Adjusted","Sort=A","Dates=H","DateFormat=P","Fill=—","Direction=H","UseDPDF=Y")</f>
        <v>-291.79300000000001</v>
      </c>
      <c r="BS184" s="15">
        <f>_xll.BDH(C184,"EARN_FOR_COMMON","FY 2019","FY 2019","Currency=USD","Period=FY","BEST_FPERIOD_OVERRIDE=FY","FILING_STATUS=MR","SCALING_FORMAT=MLN","FA_ADJUSTED=Adjusted","Sort=A","Dates=H","DateFormat=P","Fill=—","Direction=H","UseDPDF=Y")</f>
        <v>1398.4205999999999</v>
      </c>
      <c r="BT184" s="15">
        <f>_xll.BDH(C184,"EARN_FOR_COMMON","FY 2020","FY 2020","Currency=USD","Period=FY","BEST_FPERIOD_OVERRIDE=FY","FILING_STATUS=MR","SCALING_FORMAT=MLN","FA_ADJUSTED=Adjusted","Sort=A","Dates=H","DateFormat=P","Fill=—","Direction=H","UseDPDF=Y")</f>
        <v>1277.7073</v>
      </c>
      <c r="BU184" s="15">
        <f>_xll.BDH(C184,"EARN_FOR_COMMON","FY 2021","FY 2021","Currency=USD","Period=FY","BEST_FPERIOD_OVERRIDE=FY","FILING_STATUS=MR","SCALING_FORMAT=MLN","FA_ADJUSTED=Adjusted","Sort=A","Dates=H","DateFormat=P","Fill=—","Direction=H","UseDPDF=Y")</f>
        <v>6946.9571999999998</v>
      </c>
      <c r="BV184" s="15">
        <f>_xll.BDH(C184,"EARN_FOR_COMMON","FY 2022","FY 2022","Currency=USD","Period=FY","BEST_FPERIOD_OVERRIDE=FY","FILING_STATUS=MR","SCALING_FORMAT=MLN","FA_ADJUSTED=Adjusted","Sort=A","Dates=H","DateFormat=P","Fill=—","Direction=H","UseDPDF=Y")</f>
        <v>7851.6822000000002</v>
      </c>
      <c r="BW184" s="15" t="e">
        <f ca="1">+_xll.BDP($C184,BW$15,"BEST_FPERIOD_OVERRIDE="&amp;BW$16)</f>
        <v>#NAME?</v>
      </c>
      <c r="BX184" s="15" t="e">
        <f ca="1">+_xll.BDP($C184,BX$15,"BEST_FPERIOD_OVERRIDE="&amp;BX$16)</f>
        <v>#NAME?</v>
      </c>
      <c r="BY184" s="15" t="e">
        <f ca="1">+_xll.BDP($C184,BY$15,"BEST_FPERIOD_OVERRIDE="&amp;BY$16)</f>
        <v>#NAME?</v>
      </c>
      <c r="BZ184" s="15" t="e">
        <f ca="1">+_xll.BDP($C184,BZ$15,"BEST_FPERIOD_OVERRIDE="&amp;BZ$16)</f>
        <v>#NAME?</v>
      </c>
      <c r="CB184" s="25">
        <f t="shared" si="386"/>
        <v>-8.6321168323750253E-2</v>
      </c>
      <c r="CC184" s="25">
        <f t="shared" si="387"/>
        <v>4.4370490017549402</v>
      </c>
      <c r="CD184" s="25">
        <f t="shared" si="388"/>
        <v>0.13023327680786645</v>
      </c>
      <c r="CE184" s="25" t="e">
        <f t="shared" ca="1" si="389"/>
        <v>#NAME?</v>
      </c>
      <c r="CF184" s="25" t="e">
        <f t="shared" ca="1" si="390"/>
        <v>#NAME?</v>
      </c>
      <c r="CG184" s="25" t="e">
        <f t="shared" ca="1" si="391"/>
        <v>#NAME?</v>
      </c>
      <c r="CH184" s="25" t="e">
        <f t="shared" ca="1" si="431"/>
        <v>#NAME?</v>
      </c>
      <c r="CI184" s="25" t="e">
        <f t="shared" ca="1" si="392"/>
        <v>#NAME?</v>
      </c>
      <c r="CJ184" s="25" t="e">
        <f t="shared" si="393"/>
        <v>#NUM!</v>
      </c>
      <c r="CM184" s="25">
        <f t="shared" si="432"/>
        <v>6.1907538663530486E-2</v>
      </c>
      <c r="CN184" s="25">
        <f t="shared" si="433"/>
        <v>6.3442353390509409E-2</v>
      </c>
      <c r="CO184" s="25">
        <f t="shared" si="434"/>
        <v>0.19041138074482583</v>
      </c>
      <c r="CP184" s="25">
        <f t="shared" si="435"/>
        <v>0.18914034186404774</v>
      </c>
      <c r="CQ184" s="25" t="e">
        <f t="shared" ca="1" si="436"/>
        <v>#NAME?</v>
      </c>
      <c r="CR184" s="25" t="e">
        <f t="shared" ca="1" si="437"/>
        <v>#NAME?</v>
      </c>
      <c r="CS184" s="25" t="e">
        <f t="shared" ca="1" si="438"/>
        <v>#NAME?</v>
      </c>
      <c r="CT184" s="15" t="e">
        <f t="shared" ca="1" si="439"/>
        <v>#NAME?</v>
      </c>
      <c r="CU184" s="25">
        <f>_xll.BDH($C184,"RETURN_ON_INV_CAPITAL","FY 2019","FY 2019","Currency=USD","Period=FY","BEST_FPERIOD_OVERRIDE=FY","FILING_STATUS=MR","FA_ADJUSTED=GAAP","Sort=A","Dates=H","DateFormat=P","Fill=—","Direction=H","UseDPDF=Y")/100</f>
        <v>9.5135999999999998E-2</v>
      </c>
      <c r="CV184" s="25">
        <f>_xll.BDH($C184,"RETURN_ON_INV_CAPITAL","FY 2020","FY 2020","Currency=USD","Period=FY","BEST_FPERIOD_OVERRIDE=FY","FILING_STATUS=MR","FA_ADJUSTED=GAAP","Sort=A","Dates=H","DateFormat=P","Fill=—","Direction=H","UseDPDF=Y")/100</f>
        <v>5.8068999999999996E-2</v>
      </c>
      <c r="CW184" s="25">
        <f>_xll.BDH($C184,"RETURN_ON_INV_CAPITAL","FY 2021","FY 2021","Currency=USD","Period=FY","BEST_FPERIOD_OVERRIDE=FY","FILING_STATUS=MR","FA_ADJUSTED=GAAP","Sort=A","Dates=H","DateFormat=P","Fill=—","Direction=H","UseDPDF=Y")/100</f>
        <v>0.37055900000000003</v>
      </c>
      <c r="CX184" s="25">
        <f>_xll.BDH(C184,"RETURN_COM_EQY","FY 2022","FY 2022","Currency=USD","Period=FY","BEST_FPERIOD_OVERRIDE=FY","FILING_STATUS=MR","FA_ADJUSTED=GAAP","Sort=A","Dates=H","DateFormat=P","Fill=—","Direction=H","UseDPDF=Y")/100</f>
        <v>0.46721600000000002</v>
      </c>
      <c r="CZ184" s="15">
        <f>_xll.BDH($C184,"RETURN_COM_EQY","FY 2019","FY 2019","Currency=USD","Period=FY","BEST_FPERIOD_OVERRIDE=FY","FILING_STATUS=MR","FA_ADJUSTED=GAAP","Sort=A","Dates=H","DateFormat=P","Fill=—","Direction=H","UseDPDF=Y")/100</f>
        <v>0.12547</v>
      </c>
      <c r="DA184" s="15">
        <f>_xll.BDH($C184,"RETURN_COM_EQY","FY 2020","FY 2020","Currency=USD","Period=FY","BEST_FPERIOD_OVERRIDE=FY","FILING_STATUS=MR","FA_ADJUSTED=GAAP","Sort=A","Dates=H","DateFormat=P","Fill=—","Direction=H","UseDPDF=Y")/100</f>
        <v>6.7823000000000008E-2</v>
      </c>
      <c r="DB184" s="15">
        <f>_xll.BDH($C184,"RETURN_COM_EQY","FY 2021","FY 2021","Currency=USD","Period=FY","BEST_FPERIOD_OVERRIDE=FY","FILING_STATUS=MR","FA_ADJUSTED=GAAP","Sort=A","Dates=H","DateFormat=P","Fill=—","Direction=H","UseDPDF=Y")/100</f>
        <v>0.54788400000000004</v>
      </c>
      <c r="DC184" s="25">
        <f>_xll.BDH(C184,"RETURN_COM_EQY","FY 2022","FY 2022","Currency=USD","Period=FY","BEST_FPERIOD_OVERRIDE=FY","FILING_STATUS=MR","FA_ADJUSTED=GAAP","Sort=A","Dates=H","DateFormat=P","Fill=—","Direction=H","UseDPDF=Y")</f>
        <v>46.721600000000002</v>
      </c>
      <c r="DD184" s="15" t="e">
        <f ca="1">(_xll.BDP(C184,"BEST_ROE","best_fperiod_override=23Y"))/100</f>
        <v>#NAME?</v>
      </c>
      <c r="DF184" s="25" t="e">
        <f ca="1">(_xll.BDP($C184,"BEST_DIV_YLD","best_fperiod_override=19Y"))/100</f>
        <v>#NAME?</v>
      </c>
      <c r="DG184" s="25" t="e">
        <f ca="1">(_xll.BDP($C184,"BEST_DIV_YLD","best_fperiod_override=20Y"))/100</f>
        <v>#NAME?</v>
      </c>
      <c r="DH184" s="25" t="e">
        <f ca="1">(_xll.BDP($C184,"BEST_DIV_YLD","best_fperiod_override=21Y"))/100</f>
        <v>#NAME?</v>
      </c>
      <c r="DI184" s="25" t="e">
        <f ca="1">(_xll.BDP($C184,"BEST_DIV_YLD","best_fperiod_override=22Y"))/100</f>
        <v>#NAME?</v>
      </c>
      <c r="DJ184" s="25" t="e">
        <f ca="1">(_xll.BDP($C184,"BEST_DIV_YLD","best_fperiod_override=23Y"))/100</f>
        <v>#NAME?</v>
      </c>
      <c r="DL184" s="48" t="e" cm="1">
        <f t="array" aca="1" ref="DL184" ca="1">_xll.BDP($C184,$DL$12)/1000</f>
        <v>#NAME?</v>
      </c>
      <c r="DM184" s="48" t="e" cm="1">
        <f t="array" aca="1" ref="DM184" ca="1">_xll.BDP($C184,$DL$13)*1000</f>
        <v>#NAME?</v>
      </c>
      <c r="DN184" s="48" t="e">
        <f t="shared" ca="1" si="394"/>
        <v>#NAME?</v>
      </c>
      <c r="DO184" s="48" t="e" cm="1">
        <f t="array" aca="1" ref="DO184" ca="1">_xll.BDP($C184,$DL$15)*1000</f>
        <v>#NAME?</v>
      </c>
      <c r="DQ184" s="15" t="e" cm="1">
        <f t="array" aca="1" ref="DQ184" ca="1">_xll.BDP(C184,"WACC")</f>
        <v>#NAME?</v>
      </c>
      <c r="DR184" s="15" t="e" cm="1">
        <f t="array" aca="1" ref="DR184" ca="1">_xll.BDP(C184,"WACC_COST_EQUITY")</f>
        <v>#NAME?</v>
      </c>
      <c r="DS184" s="15" t="e" cm="1">
        <f t="array" aca="1" ref="DS184" ca="1">_xll.BDP(C184,"WACC_COST_EQUITY")</f>
        <v>#NAME?</v>
      </c>
      <c r="DU184" s="15" t="e" cm="1">
        <f t="array" aca="1" ref="DU184" ca="1">_xll.BDP(C184,"BEST_PE_RATIO")</f>
        <v>#NAME?</v>
      </c>
      <c r="DV184" s="15" t="e" cm="1">
        <f t="array" aca="1" ref="DV184" ca="1">_xll.BDP(C184,"FIVE_YR_AVG_PRICE_EARNINGS")</f>
        <v>#NAME?</v>
      </c>
      <c r="DW184" s="15" t="e" cm="1">
        <f t="array" aca="1" ref="DW184" ca="1">_xll.BDP(C184,"10_YEAR_MOVING_AVERAGE_PE")</f>
        <v>#NAME?</v>
      </c>
      <c r="DY184" s="15" t="e" cm="1">
        <f t="array" aca="1" ref="DY184" ca="1">_xll.BDP(C184,"BEST_CUR_EV_TO_EBITDA")</f>
        <v>#NAME?</v>
      </c>
      <c r="DZ184" s="15" t="e" cm="1">
        <f t="array" aca="1" ref="DZ184" ca="1">_xll.BDP(C184,"FIVE_YEAR_AVG_EV_TO_T12_EBITDA")</f>
        <v>#NAME?</v>
      </c>
      <c r="EB184" s="15" t="e" cm="1">
        <f t="array" aca="1" ref="EB184" ca="1">_xll.BDP(C184,"BEST_PX_BPS_RATIO")</f>
        <v>#NAME?</v>
      </c>
      <c r="EC184" s="15" t="e" cm="1">
        <f t="array" aca="1" ref="EC184" ca="1">_xll.BDP(C184,"FIVE_YEAR_AVG_PRICE_BOOK")</f>
        <v>#NAME?</v>
      </c>
      <c r="ED184" s="15" t="e" cm="1">
        <f t="array" aca="1" ref="ED184" ca="1">_xll.BDP(C184,"EV_TO_T12M_SALES")</f>
        <v>#NAME?</v>
      </c>
      <c r="EE184" s="15" t="e" cm="1">
        <f t="array" aca="1" ref="EE184" ca="1">_xll.BDP(C184,"AVERAGE_EV_TO_T12M_SALES")</f>
        <v>#NAME?</v>
      </c>
      <c r="EF184" s="15" t="e">
        <f ca="1">_xll.BDP(C184,"BEST_CURRENT_EV_BEST_SALES","best_fperiod_override=23Y")</f>
        <v>#NAME?</v>
      </c>
      <c r="EH184" s="15" t="e" cm="1">
        <f t="array" aca="1" ref="EH184" ca="1">_xll.BDP(C184,"CF_FREE_CASH_FLOW")</f>
        <v>#NAME?</v>
      </c>
      <c r="EI184" s="15" t="e" cm="1">
        <f t="array" aca="1" ref="EI184" ca="1">_xll.BDP(C184,"FREE_CASH_FLOW_YIELD")/100</f>
        <v>#NAME?</v>
      </c>
      <c r="EJ184" s="15" t="e" cm="1">
        <f t="array" aca="1" ref="EJ184" ca="1">_xll.BDP(C184,"TRAIL_12M_FREE_CASH_FLOW_PER_SH")</f>
        <v>#NAME?</v>
      </c>
      <c r="EL184" s="15" t="e" cm="1">
        <f t="array" aca="1" ref="EL184" ca="1">_xll.BDP(C184,"CF_CASH_FROM_OPER")</f>
        <v>#NAME?</v>
      </c>
      <c r="EM184" s="15" t="e" cm="1">
        <f t="array" aca="1" ref="EM184" ca="1">_xll.BDP(C184,"CF_CASH_FROM_INV_ACT")</f>
        <v>#NAME?</v>
      </c>
      <c r="EN184" s="15" t="e" cm="1">
        <f t="array" aca="1" ref="EN184" ca="1">_xll.BDP(C184,"CF_CASH_FROM_FNC_ACT")</f>
        <v>#NAME?</v>
      </c>
      <c r="EP184" s="15" t="e" cm="1">
        <f t="array" aca="1" ref="EP184" ca="1">_xll.BDP(C184,"TOT_ANALYST_REC")</f>
        <v>#NAME?</v>
      </c>
      <c r="EQ184" s="15" t="e" cm="1">
        <f t="array" aca="1" ref="EQ184" ca="1">_xll.BDP(C184,"TOT_BUY_REC")</f>
        <v>#NAME?</v>
      </c>
      <c r="ER184" s="15" t="e" cm="1">
        <f t="array" aca="1" ref="ER184" ca="1">_xll.BDP(C184,"TOT_HOLD_REC")</f>
        <v>#NAME?</v>
      </c>
      <c r="ES184" s="15" t="e" cm="1">
        <f t="array" aca="1" ref="ES184" ca="1">_xll.BDP(C184,"TOT_SELL_REC")</f>
        <v>#NAME?</v>
      </c>
      <c r="ET184" s="15" t="e" cm="1">
        <f t="array" aca="1" ref="ET184" ca="1">_xll.BDP(C184,"EQY_REC_CONS")</f>
        <v>#NAME?</v>
      </c>
      <c r="EV184" s="15" t="e" cm="1">
        <f t="array" aca="1" ref="EV184" ca="1">_xll.BDP(C184,"BEST_TARGET_HI")</f>
        <v>#NAME?</v>
      </c>
      <c r="EW184" s="15" t="e" cm="1">
        <f t="array" aca="1" ref="EW184" ca="1">_xll.BDP(C184,"BEST_TARGET_LO")</f>
        <v>#NAME?</v>
      </c>
      <c r="EX184" s="15" t="e" cm="1">
        <f t="array" aca="1" ref="EX184" ca="1">_xll.BDP(C184,"BEST_TARGET_MEDIAN")</f>
        <v>#NAME?</v>
      </c>
      <c r="EZ184" s="15" t="e" cm="1">
        <f t="array" aca="1" ref="EZ184" ca="1">_xll.BDP(C184,"BEST_TARGET_1WK_CHG")</f>
        <v>#NAME?</v>
      </c>
      <c r="FA184" s="15" t="e" cm="1">
        <f t="array" aca="1" ref="FA184" ca="1">_xll.BDP(C184,"BEST_TARGET_4WK_CHG")</f>
        <v>#NAME?</v>
      </c>
      <c r="FB184" s="15" t="e" cm="1">
        <f t="array" aca="1" ref="FB184" ca="1">_xll.BDP(C184,"BEST_TARGET_3MO_CHG")</f>
        <v>#NAME?</v>
      </c>
      <c r="FC184" s="15" t="e" cm="1">
        <f t="array" aca="1" ref="FC184" ca="1">_xll.BDP(C184,"BEST_TARGET_6MO_CHG")</f>
        <v>#NAME?</v>
      </c>
      <c r="FE184" s="15" t="e" cm="1">
        <f t="array" aca="1" ref="FE184" ca="1">_xll.BDP(C184,"ANNOUNCEMENT_DT")</f>
        <v>#NAME?</v>
      </c>
      <c r="FF184" s="15" t="e" cm="1">
        <f t="array" aca="1" ref="FF184" ca="1">_xll.BDP(C184,"EXPECTED_REPORT_DT")</f>
        <v>#NAME?</v>
      </c>
      <c r="FG184" s="15" t="e" cm="1">
        <f t="array" aca="1" ref="FG184" ca="1">_xll.BDP(C184,"EARNINGS_RELATED_IMPLIED_MOVE")</f>
        <v>#NAME?</v>
      </c>
      <c r="FI184" s="15" t="e" cm="1">
        <f t="array" aca="1" ref="FI184" ca="1">_xll.BDP(C184,"SALES_SURPRISE_LAST_QTR")</f>
        <v>#NAME?</v>
      </c>
      <c r="FJ184" s="15" t="e" cm="1">
        <f t="array" aca="1" ref="FJ184" ca="1">_xll.BDP(C184,"EPS_SURPRISE_LAST_QTR")</f>
        <v>#NAME?</v>
      </c>
      <c r="FL184" s="15" t="e">
        <f ca="1">(_xll.BDP(C184,"VOLUME_AVG_5D"))/1000</f>
        <v>#NAME?</v>
      </c>
      <c r="FM184" s="15" t="e">
        <f ca="1">(_xll.BDP(C184,"VOLUME_AVG_3M"))/1000</f>
        <v>#NAME?</v>
      </c>
      <c r="FN184" s="15" t="e">
        <f ca="1">(_xll.BDP(C184,"VOLUME_AVG_6M"))/1000</f>
        <v>#NAME?</v>
      </c>
      <c r="FP184" s="15" t="e" cm="1">
        <f t="array" aca="1" ref="FP184" ca="1">_xll.BDP(C184,"CIE_DES")</f>
        <v>#NAME?</v>
      </c>
      <c r="FQ184" s="15" t="s">
        <v>1009</v>
      </c>
      <c r="FS184" s="15" t="e" cm="1">
        <f t="array" aca="1" ref="FS184" ca="1">_xll.BDP(C184,"HIGH_52WEEK")</f>
        <v>#NAME?</v>
      </c>
      <c r="FT184" s="15" t="e" cm="1">
        <f t="array" aca="1" ref="FT184" ca="1">_xll.BDP(C184,"LOW_52WEEK")</f>
        <v>#NAME?</v>
      </c>
      <c r="FV184" s="15" t="e" cm="1">
        <f t="array" aca="1" ref="FV184" ca="1">_xll.BDP(C184,"CHG_PCT_WTD")</f>
        <v>#NAME?</v>
      </c>
      <c r="FW184" s="15" t="e" cm="1">
        <f t="array" aca="1" ref="FW184" ca="1">_xll.BDP(C184,"CHG_PCT_MTD")</f>
        <v>#NAME?</v>
      </c>
      <c r="FX184" s="15" t="e" cm="1">
        <f t="array" aca="1" ref="FX184" ca="1">_xll.BDP(C184,"CHG_PCT_YTD")</f>
        <v>#NAME?</v>
      </c>
      <c r="FY184" s="15" t="e" cm="1">
        <f t="array" aca="1" ref="FY184" ca="1">_xll.BDP(C184,"CHG_PCT_1YR")</f>
        <v>#NAME?</v>
      </c>
      <c r="GA184" s="15" t="e">
        <f ca="1">_xll.BDP($C184,"BEST_NET_DEBT","best_fperiod_override=19Y")</f>
        <v>#NAME?</v>
      </c>
      <c r="GB184" s="15" t="e">
        <f ca="1">_xll.BDP($C184,"BEST_NET_DEBT","best_fperiod_override=20Y")</f>
        <v>#NAME?</v>
      </c>
      <c r="GC184" s="15" t="e">
        <f ca="1">_xll.BDP($C184,"BEST_NET_DEBT","best_fperiod_override=21Y")</f>
        <v>#NAME?</v>
      </c>
      <c r="GD184" s="15" t="e">
        <f ca="1">_xll.BDP($C184,"BEST_NET_DEBT","best_fperiod_override=22Y")</f>
        <v>#NAME?</v>
      </c>
      <c r="GE184" s="15" t="e">
        <f ca="1">_xll.BDP($C184,"BEST_NET_DEBT","best_fperiod_override=23Y")</f>
        <v>#NAME?</v>
      </c>
      <c r="GG184" s="15" t="e">
        <f t="shared" ca="1" si="395"/>
        <v>#NAME?</v>
      </c>
      <c r="GH184" s="15" t="e">
        <f t="shared" ca="1" si="396"/>
        <v>#NAME?</v>
      </c>
      <c r="GI184" s="15" t="e">
        <f t="shared" ca="1" si="397"/>
        <v>#NAME?</v>
      </c>
      <c r="GJ184" s="15" t="e">
        <f t="shared" ca="1" si="398"/>
        <v>#NAME?</v>
      </c>
      <c r="GK184" s="15" t="e">
        <f t="shared" ca="1" si="399"/>
        <v>#NAME?</v>
      </c>
      <c r="GM184" s="15" t="e" cm="1">
        <f t="array" aca="1" ref="GM184" ca="1">_xll.BDP(C184,"NET_DEBT_TO_EBITDA")</f>
        <v>#NAME?</v>
      </c>
      <c r="GN184" s="15" t="e" cm="1">
        <f t="array" aca="1" ref="GN184" ca="1">_xll.BDP(C184,"EBIT_TO_INT_EXP")</f>
        <v>#NAME?</v>
      </c>
      <c r="GO184" s="15" t="e" cm="1">
        <f t="array" aca="1" ref="GO184" ca="1">_xll.BDP(C184,"TOT_DEBT_TO_TOT_EQY")</f>
        <v>#NAME?</v>
      </c>
      <c r="GP184" s="15" t="e" cm="1">
        <f t="array" aca="1" ref="GP184" ca="1">_xll.BDP(C184,"TOT_DEBT_TO_TOT_ASSET")</f>
        <v>#NAME?</v>
      </c>
      <c r="GQ184" s="15" t="e" cm="1">
        <f t="array" aca="1" ref="GQ184" ca="1">_xll.BDP(C184,"ALTMAN_Z_SCORE")</f>
        <v>#NAME?</v>
      </c>
      <c r="GR184" s="15" t="e" cm="1">
        <f t="array" aca="1" ref="GR184" ca="1">_xll.BDP(C184,"CASH_%_CURRENT_MARKET_CAP")</f>
        <v>#NAME?</v>
      </c>
      <c r="GS184" s="15" t="e" cm="1">
        <f t="array" aca="1" ref="GS184" ca="1">_xll.BDP(C184,"CASH_TO_TOT_ASSET")</f>
        <v>#NAME?</v>
      </c>
      <c r="GU184" s="15" t="e" cm="1">
        <f t="array" aca="1" ref="GU184" ca="1">_xll.BDP(C184,"BOARD_SIZE")</f>
        <v>#NAME?</v>
      </c>
      <c r="GV184" s="15" t="e" cm="1">
        <f t="array" aca="1" ref="GV184" ca="1">_xll.BDP(C184,"PCT_INDEPENDENT_DIRECTORS")</f>
        <v>#NAME?</v>
      </c>
      <c r="GW184" s="15" t="e" cm="1">
        <f t="array" aca="1" ref="GW184" ca="1">_xll.BDP(C184,"BOARD_MEETING_ATTENDANCE_PCT")</f>
        <v>#NAME?</v>
      </c>
      <c r="GX184" s="15" t="e" cm="1">
        <f t="array" aca="1" ref="GX184" ca="1">_xll.BDP(C184,"BOARD_MEETINGS_PER_YR")</f>
        <v>#NAME?</v>
      </c>
      <c r="GY184" s="15" t="e" cm="1">
        <f t="array" aca="1" ref="GY184" ca="1">_xll.BDP(C184,"NUMBER_OF_WOMEN_ON_BOARD")</f>
        <v>#NAME?</v>
      </c>
      <c r="GZ184" s="15" t="e" cm="1">
        <f t="array" aca="1" ref="GZ184" ca="1">_xll.BDP(C184,"BOARD_AVERAGE_TENURE")</f>
        <v>#NAME?</v>
      </c>
      <c r="HA184" s="15" t="e" cm="1">
        <f t="array" aca="1" ref="HA184" ca="1">_xll.BDP(C184,"BOARD_AVERAGE_AGE")</f>
        <v>#NAME?</v>
      </c>
      <c r="HC184" s="15" t="e" cm="1">
        <f t="array" aca="1" ref="HC184" ca="1">_xll.BDP(C184,"TOT_COMP_AW_TO_CEO_&amp;_EQUIV")</f>
        <v>#NAME?</v>
      </c>
      <c r="HD184" s="15" t="e" cm="1">
        <f t="array" aca="1" ref="HD184" ca="1">_xll.BDP(C184,"TOT_COMPENSATION_AW_TO_EXECS")</f>
        <v>#NAME?</v>
      </c>
      <c r="HE184" s="15" t="e" cm="1">
        <f t="array" aca="1" ref="HE184" ca="1">_xll.BDP(C184,"CF_STOCK_BASED_COMPENSATION")</f>
        <v>#NAME?</v>
      </c>
      <c r="HF184" s="15" t="e" cm="1">
        <f t="array" aca="1" ref="HF184" ca="1">_xll.BDP(C184,"AVERAGE_BOD_TOTAL_COMPENSATION")</f>
        <v>#NAME?</v>
      </c>
      <c r="HH184" s="15" t="e" cm="1">
        <f t="array" aca="1" ref="HH184" ca="1">_xll.BDP(C184,"ISS_QUALITYSCORE")</f>
        <v>#NAME?</v>
      </c>
      <c r="HK184" s="15" t="e" cm="1">
        <f t="array" aca="1" ref="HK184" ca="1">_xll.BDP(C184,"EQY_SH_OUT")</f>
        <v>#NAME?</v>
      </c>
      <c r="HL184" s="15" t="e">
        <f t="shared" ca="1" si="400"/>
        <v>#NAME?</v>
      </c>
      <c r="HN184" s="15">
        <v>8.5</v>
      </c>
      <c r="HO184" s="15">
        <v>2</v>
      </c>
      <c r="HP184" s="39" t="e">
        <f t="shared" ca="1" si="401"/>
        <v>#NAME?</v>
      </c>
      <c r="HQ184" s="15" t="e">
        <f t="shared" ca="1" si="402"/>
        <v>#NAME?</v>
      </c>
      <c r="HS184" s="15" t="e">
        <f t="shared" ca="1" si="426"/>
        <v>#NAME?</v>
      </c>
      <c r="HU184" s="15" t="e">
        <f t="shared" ca="1" si="403"/>
        <v>#NAME?</v>
      </c>
      <c r="HW184" s="15" t="e">
        <f t="shared" ca="1" si="427"/>
        <v>#NAME?</v>
      </c>
      <c r="HY184" s="39" t="e">
        <f t="shared" ca="1" si="404"/>
        <v>#NAME?</v>
      </c>
      <c r="IA184" s="15" t="e">
        <f t="shared" ca="1" si="428"/>
        <v>#NAME?</v>
      </c>
      <c r="IB184" s="15" t="e">
        <f t="shared" ca="1" si="405"/>
        <v>#NAME?</v>
      </c>
      <c r="IC184" s="15" t="e">
        <f t="shared" ca="1" si="406"/>
        <v>#NAME?</v>
      </c>
      <c r="ID184" s="15" t="e">
        <f t="shared" ca="1" si="407"/>
        <v>#NAME?</v>
      </c>
      <c r="IE184" s="39" t="e">
        <f t="shared" ca="1" si="408"/>
        <v>#NAME?</v>
      </c>
      <c r="IF184" s="39" t="e">
        <f t="shared" si="409"/>
        <v>#NUM!</v>
      </c>
      <c r="IG184" s="39" t="e">
        <f t="shared" ca="1" si="410"/>
        <v>#NAME?</v>
      </c>
      <c r="II184" s="15">
        <f t="shared" si="440"/>
        <v>165</v>
      </c>
    </row>
    <row r="185" spans="1:243">
      <c r="A185" s="15">
        <f t="shared" si="441"/>
        <v>165</v>
      </c>
      <c r="B185" s="15" t="s">
        <v>334</v>
      </c>
      <c r="C185" s="15" t="s">
        <v>648</v>
      </c>
      <c r="D185" s="15" t="s">
        <v>333</v>
      </c>
      <c r="E185" s="15" t="str">
        <f t="shared" si="374"/>
        <v>N1VO34</v>
      </c>
      <c r="F185" s="15">
        <f t="shared" si="375"/>
        <v>165</v>
      </c>
      <c r="G185" s="15" t="str">
        <f t="shared" si="376"/>
        <v>Novo Nordisk A/S</v>
      </c>
      <c r="H185" s="24">
        <v>6.6875499999999996E-3</v>
      </c>
      <c r="I185" s="15" t="e" cm="1">
        <f t="array" aca="1" ref="I185" ca="1">_xll.BDP(C185,"GICS_SECTOR_NAME")</f>
        <v>#NAME?</v>
      </c>
      <c r="J185" s="15" t="e">
        <f t="shared" ca="1" si="377"/>
        <v>#NAME?</v>
      </c>
      <c r="K185" s="46" t="e" cm="1">
        <f t="array" aca="1" ref="K185" ca="1">_xll.BDP(C185,"BEST_PE_RATIO")</f>
        <v>#NAME?</v>
      </c>
      <c r="L185" s="46" t="e" cm="1">
        <f t="array" aca="1" ref="L185" ca="1">_xll.BDP(C185,"px_last")</f>
        <v>#NAME?</v>
      </c>
      <c r="M185" s="15" t="e" cm="1">
        <f t="array" aca="1" ref="M185" ca="1">_xll.BDP(C185,"COUNTRY_FULL_NAME")</f>
        <v>#NAME?</v>
      </c>
      <c r="N185" s="15" t="e" cm="1">
        <f t="array" aca="1" ref="N185" ca="1">_xll.BDP(C185,"px_last")</f>
        <v>#NAME?</v>
      </c>
      <c r="O185" s="15" t="e" cm="1">
        <f t="array" aca="1" ref="O185" ca="1">_xll.BDP(C185,"CRNCY")</f>
        <v>#NAME?</v>
      </c>
      <c r="Q185" s="15" t="e" cm="1">
        <f t="array" aca="1" ref="Q185" ca="1">_xll.BDP(C185,"GICS_SECTOR_NAME")</f>
        <v>#NAME?</v>
      </c>
      <c r="R185" s="15" t="e" cm="1">
        <f t="array" aca="1" ref="R185" ca="1">_xll.BDP(C185,"GICS_INDUSTRY_NAME")</f>
        <v>#NAME?</v>
      </c>
      <c r="S185" s="15" t="e" cm="1">
        <f t="array" aca="1" ref="S185" ca="1">_xll.BDP(C185,"GICS_INDUSTRY_GROUP_NAME")</f>
        <v>#NAME?</v>
      </c>
      <c r="T185" s="15" t="e" cm="1">
        <f t="array" aca="1" ref="T185" ca="1">_xll.BDP(C185,"GICS_SUB_INDUSTRY_NAME")</f>
        <v>#NAME?</v>
      </c>
      <c r="U185" s="15" t="s">
        <v>1532</v>
      </c>
      <c r="V185" s="15" t="e">
        <f ca="1">_xll.BDH(C185,"SALES_REV_TURN","FY 2009","FY 2009","Currency=USD","Period=FY","BEST_FPERIOD_OVERRIDE=FY","FILING_STATUS=MR","SCALING_FORMAT=MLN","FA_ADJUSTED=Adjusted","Sort=A","Dates=H","DateFormat=P","Fill=—","Direction=H","UseDPDF=Y")/M8</f>
        <v>#NAME?</v>
      </c>
      <c r="W185" s="15" t="e">
        <f ca="1">_xll.BDH(C185,"SALES_REV_TURN","FY 2019","FY 2019","Currency=USD","Period=FY","BEST_FPERIOD_OVERRIDE=FY","FILING_STATUS=MR","SCALING_FORMAT=MLN","FA_ADJUSTED=Adjusted","Sort=A","Dates=H","DateFormat=P","Fill=—","Direction=H","UseDPDF=Y")/M8</f>
        <v>#NAME?</v>
      </c>
      <c r="X185" s="15" t="e">
        <f ca="1">_xll.BDH(C185,"SALES_REV_TURN","FY 2020","FY 2020","Currency=USD","Period=FY","BEST_FPERIOD_OVERRIDE=FY","FILING_STATUS=MR","SCALING_FORMAT=MLN","FA_ADJUSTED=Adjusted","Sort=A","Dates=H","DateFormat=P","Fill=—","Direction=H","UseDPDF=Y")/M8</f>
        <v>#NAME?</v>
      </c>
      <c r="Y185" s="15" t="e">
        <f ca="1">_xll.BDH(C185,"SALES_REV_TURN","FY 2021","FY 2021","Currency=USD","Period=FY","BEST_FPERIOD_OVERRIDE=FY","FILING_STATUS=MR","SCALING_FORMAT=MLN","FA_ADJUSTED=Adjusted","Sort=A","Dates=H","DateFormat=P","Fill=—","Direction=H","UseDPDF=Y")/M8</f>
        <v>#NAME?</v>
      </c>
      <c r="Z185" s="15" t="e">
        <f ca="1">_xll.BDH(C185,"SALES_REV_TURN","FY 2022","FY 2022","Currency=USD","Period=FY","BEST_FPERIOD_OVERRIDE=FY","FILING_STATUS=MR","SCALING_FORMAT=MLN","FA_ADJUSTED=Adjusted","Sort=A","Dates=H","DateFormat=P","Fill=—","Direction=H","UseDPDF=Y")/M8</f>
        <v>#NAME?</v>
      </c>
      <c r="AA185" s="15" t="e">
        <f ca="1">+_xll.BDP($C185,AA$15,"BEST_FPERIOD_OVERRIDE="&amp;AA$16)/M8</f>
        <v>#NAME?</v>
      </c>
      <c r="AB185" s="15" t="e">
        <f ca="1">+_xll.BDP($C185,AB$15,"BEST_FPERIOD_OVERRIDE="&amp;AB$16)/M8</f>
        <v>#NAME?</v>
      </c>
      <c r="AC185" s="15" t="e">
        <f ca="1">+_xll.BDP($C185,AC$15,"BEST_FPERIOD_OVERRIDE="&amp;AC$16)</f>
        <v>#NAME?</v>
      </c>
      <c r="AD185" s="15" t="e">
        <f ca="1">+_xll.BDP($C185,AD$15,"BEST_FPERIOD_OVERRIDE="&amp;AD$16)</f>
        <v>#NAME?</v>
      </c>
      <c r="AF185" s="25" t="e">
        <f t="shared" ca="1" si="411"/>
        <v>#NAME?</v>
      </c>
      <c r="AG185" s="25" t="e">
        <f t="shared" ca="1" si="412"/>
        <v>#NAME?</v>
      </c>
      <c r="AH185" s="25" t="e">
        <f t="shared" ca="1" si="413"/>
        <v>#NAME?</v>
      </c>
      <c r="AI185" s="25" t="e">
        <f t="shared" ca="1" si="414"/>
        <v>#NAME?</v>
      </c>
      <c r="AJ185" s="25" t="e">
        <f t="shared" ca="1" si="415"/>
        <v>#NAME?</v>
      </c>
      <c r="AK185" s="25" t="e">
        <f t="shared" ca="1" si="416"/>
        <v>#NAME?</v>
      </c>
      <c r="AL185" s="25" t="e">
        <f t="shared" ca="1" si="429"/>
        <v>#NAME?</v>
      </c>
      <c r="AM185" s="25" t="e">
        <f t="shared" ca="1" si="417"/>
        <v>#NAME?</v>
      </c>
      <c r="AN185" s="25" t="e">
        <f t="shared" ca="1" si="418"/>
        <v>#NAME?</v>
      </c>
      <c r="AP185" s="15" t="e">
        <f ca="1">_xll.BDH(C185,"EBITDA","FY 2009","FY 2009","Currency=USD","Period=FY","BEST_FPERIOD_OVERRIDE=FY","FILING_STATUS=MR","SCALING_FORMAT=MLN","FA_ADJUSTED=Adjusted","Sort=A","Dates=H","DateFormat=P","Fill=—","Direction=H","UseDPDF=Y")/M8</f>
        <v>#NAME?</v>
      </c>
      <c r="AQ185" s="15" t="e">
        <f ca="1">_xll.BDH(C185,"EBITDA","FY 2019","FY 2019","Currency=USD","Period=FY","BEST_FPERIOD_OVERRIDE=FY","FILING_STATUS=MR","SCALING_FORMAT=MLN","FA_ADJUSTED=Adjusted","Sort=A","Dates=H","DateFormat=P","Fill=—","Direction=H","UseDPDF=Y")/M8</f>
        <v>#NAME?</v>
      </c>
      <c r="AR185" s="15" t="e">
        <f ca="1">_xll.BDH(C185,"EBITDA","FY 2020","FY 2020","Currency=USD","Period=FY","BEST_FPERIOD_OVERRIDE=FY","FILING_STATUS=MR","SCALING_FORMAT=MLN","FA_ADJUSTED=Adjusted","Sort=A","Dates=H","DateFormat=P","Fill=—","Direction=H","UseDPDF=Y")/M8</f>
        <v>#NAME?</v>
      </c>
      <c r="AS185" s="15" t="e">
        <f ca="1">_xll.BDH(C185,"EBITDA","FY 2021","FY 2021","Currency=USD","Period=FY","BEST_FPERIOD_OVERRIDE=FY","FILING_STATUS=MR","SCALING_FORMAT=MLN","FA_ADJUSTED=Adjusted","Sort=A","Dates=H","DateFormat=P","Fill=—","Direction=H","UseDPDF=Y")/M8</f>
        <v>#NAME?</v>
      </c>
      <c r="AT185" s="15" t="e">
        <f ca="1">_xll.BDH(C185,"EBITDA","FY 2022","FY 2022","Currency=USD","Period=FY","BEST_FPERIOD_OVERRIDE=FY","FILING_STATUS=MR","SCALING_FORMAT=MLN","FA_ADJUSTED=Adjusted","Sort=A","Dates=H","DateFormat=P","Fill=—","Direction=H","UseDPDF=Y")/M8</f>
        <v>#NAME?</v>
      </c>
      <c r="AU185" s="15" t="e">
        <f ca="1">+_xll.BDP($C185,AU$15,"BEST_FPERIOD_OVERRIDE="&amp;AU$16)/M8</f>
        <v>#NAME?</v>
      </c>
      <c r="AV185" s="15" t="e">
        <f ca="1">+_xll.BDP($C185,AV$15,"BEST_FPERIOD_OVERRIDE="&amp;AV$16)/M8</f>
        <v>#NAME?</v>
      </c>
      <c r="AW185" s="15" t="e">
        <f ca="1">+_xll.BDP($C185,AW$15,"BEST_FPERIOD_OVERRIDE="&amp;AW$16)/M8</f>
        <v>#NAME?</v>
      </c>
      <c r="AX185" s="15" t="e">
        <f ca="1">+_xll.BDP($C185,AX$15,"BEST_FPERIOD_OVERRIDE="&amp;AX$16)</f>
        <v>#NAME?</v>
      </c>
      <c r="AZ185" s="25" t="e">
        <f t="shared" ca="1" si="378"/>
        <v>#NAME?</v>
      </c>
      <c r="BA185" s="25" t="e">
        <f t="shared" ca="1" si="379"/>
        <v>#NAME?</v>
      </c>
      <c r="BB185" s="25" t="e">
        <f t="shared" ca="1" si="380"/>
        <v>#NAME?</v>
      </c>
      <c r="BC185" s="25" t="e">
        <f t="shared" ca="1" si="381"/>
        <v>#NAME?</v>
      </c>
      <c r="BD185" s="25" t="e">
        <f t="shared" ca="1" si="382"/>
        <v>#NAME?</v>
      </c>
      <c r="BE185" s="25" t="e">
        <f t="shared" ca="1" si="383"/>
        <v>#NAME?</v>
      </c>
      <c r="BF185" s="25" t="e">
        <f t="shared" ca="1" si="430"/>
        <v>#NAME?</v>
      </c>
      <c r="BG185" s="25" t="e">
        <f t="shared" ca="1" si="384"/>
        <v>#NAME?</v>
      </c>
      <c r="BH185" s="25" t="e">
        <f t="shared" ca="1" si="385"/>
        <v>#NAME?</v>
      </c>
      <c r="BJ185" s="25" t="e">
        <f t="shared" ca="1" si="419"/>
        <v>#NAME?</v>
      </c>
      <c r="BK185" s="25" t="e">
        <f t="shared" ca="1" si="420"/>
        <v>#NAME?</v>
      </c>
      <c r="BL185" s="25" t="e">
        <f t="shared" ca="1" si="421"/>
        <v>#NAME?</v>
      </c>
      <c r="BM185" s="25" t="e">
        <f t="shared" ca="1" si="422"/>
        <v>#NAME?</v>
      </c>
      <c r="BN185" s="25" t="e">
        <f t="shared" ca="1" si="423"/>
        <v>#NAME?</v>
      </c>
      <c r="BO185" s="25" t="e">
        <f t="shared" ca="1" si="424"/>
        <v>#NAME?</v>
      </c>
      <c r="BP185" s="25" t="e">
        <f t="shared" ca="1" si="424"/>
        <v>#NAME?</v>
      </c>
      <c r="BQ185" s="25" t="e">
        <f t="shared" ca="1" si="425"/>
        <v>#NAME?</v>
      </c>
      <c r="BR185" s="15" t="e">
        <f ca="1">_xll.BDH(C185,"EARN_FOR_COMMON","FY 2009","FY 2009","Currency=USD","Period=FY","BEST_FPERIOD_OVERRIDE=FY","FILING_STATUS=MR","SCALING_FORMAT=MLN","FA_ADJUSTED=Adjusted","Sort=A","Dates=H","DateFormat=P","Fill=—","Direction=H","UseDPDF=Y")/M8</f>
        <v>#NAME?</v>
      </c>
      <c r="BS185" s="15" t="e">
        <f ca="1">_xll.BDH(C185,"EARN_FOR_COMMON","FY 2019","FY 2019","Currency=USD","Period=FY","BEST_FPERIOD_OVERRIDE=FY","FILING_STATUS=MR","SCALING_FORMAT=MLN","FA_ADJUSTED=Adjusted","Sort=A","Dates=H","DateFormat=P","Fill=—","Direction=H","UseDPDF=Y")/M8</f>
        <v>#NAME?</v>
      </c>
      <c r="BT185" s="15" t="e">
        <f ca="1">_xll.BDH(C185,"EARN_FOR_COMMON","FY 2020","FY 2020","Currency=USD","Period=FY","BEST_FPERIOD_OVERRIDE=FY","FILING_STATUS=MR","SCALING_FORMAT=MLN","FA_ADJUSTED=Adjusted","Sort=A","Dates=H","DateFormat=P","Fill=—","Direction=H","UseDPDF=Y")/M8</f>
        <v>#NAME?</v>
      </c>
      <c r="BU185" s="15" t="e">
        <f ca="1">_xll.BDH(C185,"EARN_FOR_COMMON","FY 2021","FY 2021","Currency=USD","Period=FY","BEST_FPERIOD_OVERRIDE=FY","FILING_STATUS=MR","SCALING_FORMAT=MLN","FA_ADJUSTED=Adjusted","Sort=A","Dates=H","DateFormat=P","Fill=—","Direction=H","UseDPDF=Y")/M8</f>
        <v>#NAME?</v>
      </c>
      <c r="BV185" s="15" t="e">
        <f ca="1">_xll.BDH(C185,"EARN_FOR_COMMON","FY 2022","FY 2022","Currency=USD","Period=FY","BEST_FPERIOD_OVERRIDE=FY","FILING_STATUS=MR","SCALING_FORMAT=MLN","FA_ADJUSTED=Adjusted","Sort=A","Dates=H","DateFormat=P","Fill=—","Direction=H","UseDPDF=Y")/M8</f>
        <v>#NAME?</v>
      </c>
      <c r="BW185" s="15" t="e">
        <f ca="1">+_xll.BDP($C185,BW$15,"BEST_FPERIOD_OVERRIDE="&amp;BW$16)/M8</f>
        <v>#NAME?</v>
      </c>
      <c r="BX185" s="15" t="e">
        <f ca="1">+_xll.BDP($C185,BX$15,"BEST_FPERIOD_OVERRIDE="&amp;BX$16)/M8</f>
        <v>#NAME?</v>
      </c>
      <c r="BY185" s="15" t="e">
        <f ca="1">+_xll.BDP($C185,BY$15,"BEST_FPERIOD_OVERRIDE="&amp;BY$16)/M8</f>
        <v>#NAME?</v>
      </c>
      <c r="BZ185" s="15" t="e">
        <f ca="1">+_xll.BDP($C185,BZ$15,"BEST_FPERIOD_OVERRIDE="&amp;BZ$16)</f>
        <v>#NAME?</v>
      </c>
      <c r="CB185" s="25" t="e">
        <f t="shared" ca="1" si="386"/>
        <v>#NAME?</v>
      </c>
      <c r="CC185" s="25" t="e">
        <f t="shared" ca="1" si="387"/>
        <v>#NAME?</v>
      </c>
      <c r="CD185" s="25" t="e">
        <f t="shared" ca="1" si="388"/>
        <v>#NAME?</v>
      </c>
      <c r="CE185" s="25" t="e">
        <f t="shared" ca="1" si="389"/>
        <v>#NAME?</v>
      </c>
      <c r="CF185" s="25" t="e">
        <f t="shared" ca="1" si="390"/>
        <v>#NAME?</v>
      </c>
      <c r="CG185" s="25" t="e">
        <f t="shared" ca="1" si="391"/>
        <v>#NAME?</v>
      </c>
      <c r="CH185" s="25" t="e">
        <f t="shared" ca="1" si="431"/>
        <v>#NAME?</v>
      </c>
      <c r="CI185" s="25" t="e">
        <f t="shared" ca="1" si="392"/>
        <v>#NAME?</v>
      </c>
      <c r="CJ185" s="25" t="e">
        <f t="shared" ca="1" si="393"/>
        <v>#NAME?</v>
      </c>
      <c r="CM185" s="25" t="e">
        <f t="shared" ca="1" si="432"/>
        <v>#NAME?</v>
      </c>
      <c r="CN185" s="25" t="e">
        <f t="shared" ca="1" si="433"/>
        <v>#NAME?</v>
      </c>
      <c r="CO185" s="25" t="e">
        <f t="shared" ca="1" si="434"/>
        <v>#NAME?</v>
      </c>
      <c r="CP185" s="25" t="e">
        <f t="shared" ca="1" si="435"/>
        <v>#NAME?</v>
      </c>
      <c r="CQ185" s="25" t="e">
        <f t="shared" ca="1" si="436"/>
        <v>#NAME?</v>
      </c>
      <c r="CR185" s="25" t="e">
        <f t="shared" ca="1" si="437"/>
        <v>#NAME?</v>
      </c>
      <c r="CS185" s="25" t="e">
        <f t="shared" ca="1" si="438"/>
        <v>#NAME?</v>
      </c>
      <c r="CT185" s="15" t="e">
        <f t="shared" ca="1" si="439"/>
        <v>#NAME?</v>
      </c>
      <c r="CU185" s="25">
        <f>_xll.BDH($C185,"RETURN_ON_INV_CAPITAL","FY 2019","FY 2019","Currency=USD","Period=FY","BEST_FPERIOD_OVERRIDE=FY","FILING_STATUS=MR","FA_ADJUSTED=GAAP","Sort=A","Dates=H","DateFormat=P","Fill=—","Direction=H","UseDPDF=Y")/100</f>
        <v>0.70335300000000001</v>
      </c>
      <c r="CV185" s="25">
        <f>_xll.BDH($C185,"RETURN_ON_INV_CAPITAL","FY 2020","FY 2020","Currency=USD","Period=FY","BEST_FPERIOD_OVERRIDE=FY","FILING_STATUS=MR","FA_ADJUSTED=GAAP","Sort=A","Dates=H","DateFormat=P","Fill=—","Direction=H","UseDPDF=Y")/100</f>
        <v>0.61615200000000003</v>
      </c>
      <c r="CW185" s="25">
        <f>_xll.BDH($C185,"RETURN_ON_INV_CAPITAL","FY 2021","FY 2021","Currency=USD","Period=FY","BEST_FPERIOD_OVERRIDE=FY","FILING_STATUS=MR","FA_ADJUSTED=GAAP","Sort=A","Dates=H","DateFormat=P","Fill=—","Direction=H","UseDPDF=Y")/100</f>
        <v>0.54273099999999996</v>
      </c>
      <c r="CX185" s="25">
        <f>_xll.BDH(C185,"RETURN_COM_EQY","FY 2022","FY 2022","Currency=USD","Period=FY","BEST_FPERIOD_OVERRIDE=FY","FILING_STATUS=MR","FA_ADJUSTED=GAAP","Sort=A","Dates=H","DateFormat=P","Fill=—","Direction=H","UseDPDF=Y")/100</f>
        <v>0.72001900000000008</v>
      </c>
      <c r="CZ185" s="15">
        <f>_xll.BDH($C185,"RETURN_COM_EQY","FY 2019","FY 2019","Currency=USD","Period=FY","BEST_FPERIOD_OVERRIDE=FY","FILING_STATUS=MR","FA_ADJUSTED=GAAP","Sort=A","Dates=H","DateFormat=P","Fill=—","Direction=H","UseDPDF=Y")/100</f>
        <v>0.71187600000000006</v>
      </c>
      <c r="DA185" s="15">
        <f>_xll.BDH($C185,"RETURN_COM_EQY","FY 2020","FY 2020","Currency=USD","Period=FY","BEST_FPERIOD_OVERRIDE=FY","FILING_STATUS=MR","FA_ADJUSTED=GAAP","Sort=A","Dates=H","DateFormat=P","Fill=—","Direction=H","UseDPDF=Y")/100</f>
        <v>0.69696799999999992</v>
      </c>
      <c r="DB185" s="15">
        <f>_xll.BDH($C185,"RETURN_COM_EQY","FY 2021","FY 2021","Currency=USD","Period=FY","BEST_FPERIOD_OVERRIDE=FY","FILING_STATUS=MR","FA_ADJUSTED=GAAP","Sort=A","Dates=H","DateFormat=P","Fill=—","Direction=H","UseDPDF=Y")/100</f>
        <v>0.71241399999999999</v>
      </c>
      <c r="DC185" s="25">
        <f>_xll.BDH(C185,"RETURN_COM_EQY","FY 2022","FY 2022","Currency=USD","Period=FY","BEST_FPERIOD_OVERRIDE=FY","FILING_STATUS=MR","FA_ADJUSTED=GAAP","Sort=A","Dates=H","DateFormat=P","Fill=—","Direction=H","UseDPDF=Y")</f>
        <v>72.001900000000006</v>
      </c>
      <c r="DD185" s="15" t="e">
        <f ca="1">(_xll.BDP(C185,"BEST_ROE","best_fperiod_override=23Y"))/100</f>
        <v>#NAME?</v>
      </c>
      <c r="DF185" s="25" t="e">
        <f ca="1">(_xll.BDP($C185,"BEST_DIV_YLD","best_fperiod_override=19Y"))/100</f>
        <v>#NAME?</v>
      </c>
      <c r="DG185" s="25" t="e">
        <f ca="1">(_xll.BDP($C185,"BEST_DIV_YLD","best_fperiod_override=20Y"))/100</f>
        <v>#NAME?</v>
      </c>
      <c r="DH185" s="25" t="e">
        <f ca="1">(_xll.BDP($C185,"BEST_DIV_YLD","best_fperiod_override=21Y"))/100</f>
        <v>#NAME?</v>
      </c>
      <c r="DI185" s="25" t="e">
        <f ca="1">(_xll.BDP($C185,"BEST_DIV_YLD","best_fperiod_override=22Y"))/100</f>
        <v>#NAME?</v>
      </c>
      <c r="DJ185" s="25" t="e">
        <f ca="1">(_xll.BDP($C185,"BEST_DIV_YLD","best_fperiod_override=23Y"))/100</f>
        <v>#NAME?</v>
      </c>
      <c r="DL185" s="48" t="e" cm="1">
        <f t="array" aca="1" ref="DL185" ca="1">_xll.BDP($C185,$DL$12)/1000/M8</f>
        <v>#NAME?</v>
      </c>
      <c r="DM185" s="48" t="e" cm="1">
        <f t="array" aca="1" ref="DM185" ca="1">_xll.BDP($C185,$DL$13)*1000/M8</f>
        <v>#NAME?</v>
      </c>
      <c r="DN185" s="48" t="e">
        <f t="shared" ca="1" si="394"/>
        <v>#NAME?</v>
      </c>
      <c r="DO185" s="48" t="e" cm="1">
        <f t="array" aca="1" ref="DO185" ca="1">_xll.BDP($C185,$DL$15)*1000</f>
        <v>#NAME?</v>
      </c>
      <c r="DQ185" s="15" t="e" cm="1">
        <f t="array" aca="1" ref="DQ185" ca="1">_xll.BDP(C185,"WACC")</f>
        <v>#NAME?</v>
      </c>
      <c r="DR185" s="15" t="e" cm="1">
        <f t="array" aca="1" ref="DR185" ca="1">_xll.BDP(C185,"WACC_COST_EQUITY")</f>
        <v>#NAME?</v>
      </c>
      <c r="DS185" s="15" t="e" cm="1">
        <f t="array" aca="1" ref="DS185" ca="1">_xll.BDP(C185,"WACC_COST_EQUITY")</f>
        <v>#NAME?</v>
      </c>
      <c r="DU185" s="15" t="e" cm="1">
        <f t="array" aca="1" ref="DU185" ca="1">_xll.BDP(C185,"BEST_PE_RATIO")</f>
        <v>#NAME?</v>
      </c>
      <c r="DV185" s="15" t="e" cm="1">
        <f t="array" aca="1" ref="DV185" ca="1">_xll.BDP(C185,"FIVE_YR_AVG_PRICE_EARNINGS")</f>
        <v>#NAME?</v>
      </c>
      <c r="DW185" s="15" t="e" cm="1">
        <f t="array" aca="1" ref="DW185" ca="1">_xll.BDP(C185,"10_YEAR_MOVING_AVERAGE_PE")</f>
        <v>#NAME?</v>
      </c>
      <c r="DY185" s="15" t="e" cm="1">
        <f t="array" aca="1" ref="DY185" ca="1">_xll.BDP(C185,"BEST_CUR_EV_TO_EBITDA")</f>
        <v>#NAME?</v>
      </c>
      <c r="DZ185" s="15" t="e" cm="1">
        <f t="array" aca="1" ref="DZ185" ca="1">_xll.BDP(C185,"FIVE_YEAR_AVG_EV_TO_T12_EBITDA")</f>
        <v>#NAME?</v>
      </c>
      <c r="EB185" s="15" t="e" cm="1">
        <f t="array" aca="1" ref="EB185" ca="1">_xll.BDP(C185,"BEST_PX_BPS_RATIO")</f>
        <v>#NAME?</v>
      </c>
      <c r="EC185" s="15" t="e" cm="1">
        <f t="array" aca="1" ref="EC185" ca="1">_xll.BDP(C185,"FIVE_YEAR_AVG_PRICE_BOOK")</f>
        <v>#NAME?</v>
      </c>
      <c r="ED185" s="15" t="e" cm="1">
        <f t="array" aca="1" ref="ED185" ca="1">_xll.BDP(C185,"EV_TO_T12M_SALES")</f>
        <v>#NAME?</v>
      </c>
      <c r="EE185" s="15" t="e" cm="1">
        <f t="array" aca="1" ref="EE185" ca="1">_xll.BDP(C185,"AVERAGE_EV_TO_T12M_SALES")</f>
        <v>#NAME?</v>
      </c>
      <c r="EF185" s="15" t="e">
        <f ca="1">_xll.BDP(C185,"BEST_CURRENT_EV_BEST_SALES","best_fperiod_override=23Y")</f>
        <v>#NAME?</v>
      </c>
      <c r="EH185" s="15" t="e" cm="1">
        <f t="array" aca="1" ref="EH185" ca="1">_xll.BDP(C185,"CF_FREE_CASH_FLOW")/M8</f>
        <v>#NAME?</v>
      </c>
      <c r="EI185" s="15" t="e" cm="1">
        <f t="array" aca="1" ref="EI185" ca="1">_xll.BDP(C185,"FREE_CASH_FLOW_YIELD")/100</f>
        <v>#NAME?</v>
      </c>
      <c r="EJ185" s="15" t="e" cm="1">
        <f t="array" aca="1" ref="EJ185" ca="1">_xll.BDP(C185,"TRAIL_12M_FREE_CASH_FLOW_PER_SH")/M8</f>
        <v>#NAME?</v>
      </c>
      <c r="EL185" s="15" t="e" cm="1">
        <f t="array" aca="1" ref="EL185" ca="1">_xll.BDP(C185,"CF_CASH_FROM_OPER")/M8</f>
        <v>#NAME?</v>
      </c>
      <c r="EM185" s="15" t="e" cm="1">
        <f t="array" aca="1" ref="EM185" ca="1">_xll.BDP(C185,"CF_CASH_FROM_INV_ACT")/M8</f>
        <v>#NAME?</v>
      </c>
      <c r="EN185" s="15" t="e" cm="1">
        <f t="array" aca="1" ref="EN185" ca="1">_xll.BDP(C185,"CF_CASH_FROM_FNC_ACT")/M8</f>
        <v>#NAME?</v>
      </c>
      <c r="EP185" s="15" t="e" cm="1">
        <f t="array" aca="1" ref="EP185" ca="1">_xll.BDP(C185,"TOT_ANALYST_REC")</f>
        <v>#NAME?</v>
      </c>
      <c r="EQ185" s="15" t="e" cm="1">
        <f t="array" aca="1" ref="EQ185" ca="1">_xll.BDP(C185,"TOT_BUY_REC")</f>
        <v>#NAME?</v>
      </c>
      <c r="ER185" s="15" t="e" cm="1">
        <f t="array" aca="1" ref="ER185" ca="1">_xll.BDP(C185,"TOT_HOLD_REC")</f>
        <v>#NAME?</v>
      </c>
      <c r="ES185" s="15" t="e" cm="1">
        <f t="array" aca="1" ref="ES185" ca="1">_xll.BDP(C185,"TOT_SELL_REC")</f>
        <v>#NAME?</v>
      </c>
      <c r="ET185" s="15" t="e" cm="1">
        <f t="array" aca="1" ref="ET185" ca="1">_xll.BDP(C185,"EQY_REC_CONS")</f>
        <v>#NAME?</v>
      </c>
      <c r="EV185" s="15" t="e" cm="1">
        <f t="array" aca="1" ref="EV185" ca="1">_xll.BDP(C185,"BEST_TARGET_HI")</f>
        <v>#NAME?</v>
      </c>
      <c r="EW185" s="15" t="e" cm="1">
        <f t="array" aca="1" ref="EW185" ca="1">_xll.BDP(C185,"BEST_TARGET_LO")</f>
        <v>#NAME?</v>
      </c>
      <c r="EX185" s="15" t="e" cm="1">
        <f t="array" aca="1" ref="EX185" ca="1">_xll.BDP(C185,"BEST_TARGET_MEDIAN")</f>
        <v>#NAME?</v>
      </c>
      <c r="EZ185" s="15" t="e" cm="1">
        <f t="array" aca="1" ref="EZ185" ca="1">_xll.BDP(C185,"BEST_TARGET_1WK_CHG")</f>
        <v>#NAME?</v>
      </c>
      <c r="FA185" s="15" t="e" cm="1">
        <f t="array" aca="1" ref="FA185" ca="1">_xll.BDP(C185,"BEST_TARGET_4WK_CHG")</f>
        <v>#NAME?</v>
      </c>
      <c r="FB185" s="15" t="e" cm="1">
        <f t="array" aca="1" ref="FB185" ca="1">_xll.BDP(C185,"BEST_TARGET_3MO_CHG")</f>
        <v>#NAME?</v>
      </c>
      <c r="FC185" s="15" t="e" cm="1">
        <f t="array" aca="1" ref="FC185" ca="1">_xll.BDP(C185,"BEST_TARGET_6MO_CHG")</f>
        <v>#NAME?</v>
      </c>
      <c r="FE185" s="15" t="e" cm="1">
        <f t="array" aca="1" ref="FE185" ca="1">_xll.BDP(C185,"ANNOUNCEMENT_DT")</f>
        <v>#NAME?</v>
      </c>
      <c r="FF185" s="15" t="e" cm="1">
        <f t="array" aca="1" ref="FF185" ca="1">_xll.BDP(C185,"EXPECTED_REPORT_DT")</f>
        <v>#NAME?</v>
      </c>
      <c r="FG185" s="15" t="e" cm="1">
        <f t="array" aca="1" ref="FG185" ca="1">_xll.BDP(C185,"EARNINGS_RELATED_IMPLIED_MOVE")</f>
        <v>#NAME?</v>
      </c>
      <c r="FI185" s="15" t="e" cm="1">
        <f t="array" aca="1" ref="FI185" ca="1">_xll.BDP(C185,"SALES_SURPRISE_LAST_QTR")</f>
        <v>#NAME?</v>
      </c>
      <c r="FJ185" s="15" t="e" cm="1">
        <f t="array" aca="1" ref="FJ185" ca="1">_xll.BDP(C185,"EPS_SURPRISE_LAST_QTR")</f>
        <v>#NAME?</v>
      </c>
      <c r="FL185" s="15" t="e">
        <f ca="1">(_xll.BDP(C185,"VOLUME_AVG_5D"))/1000</f>
        <v>#NAME?</v>
      </c>
      <c r="FM185" s="15" t="e">
        <f ca="1">(_xll.BDP(C185,"VOLUME_AVG_3M"))/1000</f>
        <v>#NAME?</v>
      </c>
      <c r="FN185" s="15" t="e">
        <f ca="1">(_xll.BDP(C185,"VOLUME_AVG_6M"))/1000</f>
        <v>#NAME?</v>
      </c>
      <c r="FP185" s="15" t="e" cm="1">
        <f t="array" aca="1" ref="FP185" ca="1">_xll.BDP(C185,"CIE_DES")</f>
        <v>#NAME?</v>
      </c>
      <c r="FQ185" s="15" t="s">
        <v>1010</v>
      </c>
      <c r="FS185" s="15" t="e" cm="1">
        <f t="array" aca="1" ref="FS185" ca="1">_xll.BDP(C185,"HIGH_52WEEK")</f>
        <v>#NAME?</v>
      </c>
      <c r="FT185" s="15" t="e" cm="1">
        <f t="array" aca="1" ref="FT185" ca="1">_xll.BDP(C185,"LOW_52WEEK")</f>
        <v>#NAME?</v>
      </c>
      <c r="FV185" s="15" t="e" cm="1">
        <f t="array" aca="1" ref="FV185" ca="1">_xll.BDP(C185,"CHG_PCT_WTD")</f>
        <v>#NAME?</v>
      </c>
      <c r="FW185" s="15" t="e" cm="1">
        <f t="array" aca="1" ref="FW185" ca="1">_xll.BDP(C185,"CHG_PCT_MTD")</f>
        <v>#NAME?</v>
      </c>
      <c r="FX185" s="15" t="e" cm="1">
        <f t="array" aca="1" ref="FX185" ca="1">_xll.BDP(C185,"CHG_PCT_YTD")</f>
        <v>#NAME?</v>
      </c>
      <c r="FY185" s="15" t="e" cm="1">
        <f t="array" aca="1" ref="FY185" ca="1">_xll.BDP(C185,"CHG_PCT_1YR")</f>
        <v>#NAME?</v>
      </c>
      <c r="GA185" s="15" t="e">
        <f ca="1">_xll.BDP($C185,"BEST_NET_DEBT","best_fperiod_override=19Y")/M8</f>
        <v>#NAME?</v>
      </c>
      <c r="GB185" s="15" t="e">
        <f ca="1">_xll.BDP($C185,"BEST_NET_DEBT","best_fperiod_override=20Y")/M8</f>
        <v>#NAME?</v>
      </c>
      <c r="GC185" s="15" t="e">
        <f ca="1">_xll.BDP($C185,"BEST_NET_DEBT","best_fperiod_override=21Y")/M8</f>
        <v>#NAME?</v>
      </c>
      <c r="GD185" s="15" t="e">
        <f ca="1">_xll.BDP($C185,"BEST_NET_DEBT","best_fperiod_override=22Y")/M8</f>
        <v>#NAME?</v>
      </c>
      <c r="GE185" s="15" t="e">
        <f ca="1">_xll.BDP($C185,"BEST_NET_DEBT","best_fperiod_override=23Y")/M8</f>
        <v>#NAME?</v>
      </c>
      <c r="GG185" s="15" t="e">
        <f t="shared" ca="1" si="395"/>
        <v>#NAME?</v>
      </c>
      <c r="GH185" s="15" t="e">
        <f t="shared" ca="1" si="396"/>
        <v>#NAME?</v>
      </c>
      <c r="GI185" s="15" t="e">
        <f t="shared" ca="1" si="397"/>
        <v>#NAME?</v>
      </c>
      <c r="GJ185" s="15" t="e">
        <f t="shared" ca="1" si="398"/>
        <v>#NAME?</v>
      </c>
      <c r="GK185" s="15" t="e">
        <f t="shared" ca="1" si="399"/>
        <v>#NAME?</v>
      </c>
      <c r="GM185" s="15" t="e" cm="1">
        <f t="array" aca="1" ref="GM185" ca="1">_xll.BDP(C185,"NET_DEBT_TO_EBITDA")</f>
        <v>#NAME?</v>
      </c>
      <c r="GN185" s="15" t="e" cm="1">
        <f t="array" aca="1" ref="GN185" ca="1">_xll.BDP(C185,"EBIT_TO_INT_EXP")</f>
        <v>#NAME?</v>
      </c>
      <c r="GO185" s="15" t="e" cm="1">
        <f t="array" aca="1" ref="GO185" ca="1">_xll.BDP(C185,"TOT_DEBT_TO_TOT_EQY")</f>
        <v>#NAME?</v>
      </c>
      <c r="GP185" s="15" t="e" cm="1">
        <f t="array" aca="1" ref="GP185" ca="1">_xll.BDP(C185,"TOT_DEBT_TO_TOT_ASSET")</f>
        <v>#NAME?</v>
      </c>
      <c r="GQ185" s="15" t="e" cm="1">
        <f t="array" aca="1" ref="GQ185" ca="1">_xll.BDP(C185,"ALTMAN_Z_SCORE")</f>
        <v>#NAME?</v>
      </c>
      <c r="GR185" s="15" t="e" cm="1">
        <f t="array" aca="1" ref="GR185" ca="1">_xll.BDP(C185,"CASH_%_CURRENT_MARKET_CAP")</f>
        <v>#NAME?</v>
      </c>
      <c r="GS185" s="15" t="e" cm="1">
        <f t="array" aca="1" ref="GS185" ca="1">_xll.BDP(C185,"CASH_TO_TOT_ASSET")</f>
        <v>#NAME?</v>
      </c>
      <c r="GU185" s="15" t="e" cm="1">
        <f t="array" aca="1" ref="GU185" ca="1">_xll.BDP(C185,"BOARD_SIZE")</f>
        <v>#NAME?</v>
      </c>
      <c r="GV185" s="15" t="e" cm="1">
        <f t="array" aca="1" ref="GV185" ca="1">_xll.BDP(C185,"PCT_INDEPENDENT_DIRECTORS")</f>
        <v>#NAME?</v>
      </c>
      <c r="GW185" s="15" t="e" cm="1">
        <f t="array" aca="1" ref="GW185" ca="1">_xll.BDP(C185,"BOARD_MEETING_ATTENDANCE_PCT")</f>
        <v>#NAME?</v>
      </c>
      <c r="GX185" s="15" t="e" cm="1">
        <f t="array" aca="1" ref="GX185" ca="1">_xll.BDP(C185,"BOARD_MEETINGS_PER_YR")</f>
        <v>#NAME?</v>
      </c>
      <c r="GY185" s="15" t="e" cm="1">
        <f t="array" aca="1" ref="GY185" ca="1">_xll.BDP(C185,"NUMBER_OF_WOMEN_ON_BOARD")</f>
        <v>#NAME?</v>
      </c>
      <c r="GZ185" s="15" t="e" cm="1">
        <f t="array" aca="1" ref="GZ185" ca="1">_xll.BDP(C185,"BOARD_AVERAGE_TENURE")</f>
        <v>#NAME?</v>
      </c>
      <c r="HA185" s="15" t="e" cm="1">
        <f t="array" aca="1" ref="HA185" ca="1">_xll.BDP(C185,"BOARD_AVERAGE_AGE")</f>
        <v>#NAME?</v>
      </c>
      <c r="HC185" s="15" t="e" cm="1">
        <f t="array" aca="1" ref="HC185" ca="1">_xll.BDP(C185,"TOT_COMP_AW_TO_CEO_&amp;_EQUIV")</f>
        <v>#NAME?</v>
      </c>
      <c r="HD185" s="15" t="e" cm="1">
        <f t="array" aca="1" ref="HD185" ca="1">_xll.BDP(C185,"TOT_COMPENSATION_AW_TO_EXECS")</f>
        <v>#NAME?</v>
      </c>
      <c r="HE185" s="15" t="e" cm="1">
        <f t="array" aca="1" ref="HE185" ca="1">_xll.BDP(C185,"CF_STOCK_BASED_COMPENSATION")</f>
        <v>#NAME?</v>
      </c>
      <c r="HF185" s="15" t="e" cm="1">
        <f t="array" aca="1" ref="HF185" ca="1">_xll.BDP(C185,"AVERAGE_BOD_TOTAL_COMPENSATION")</f>
        <v>#NAME?</v>
      </c>
      <c r="HH185" s="15" t="e" cm="1">
        <f t="array" aca="1" ref="HH185" ca="1">_xll.BDP(C185,"ISS_QUALITYSCORE")</f>
        <v>#NAME?</v>
      </c>
      <c r="HK185" s="15" t="e" cm="1">
        <f t="array" aca="1" ref="HK185" ca="1">_xll.BDP(C185,"EQY_SH_OUT")</f>
        <v>#NAME?</v>
      </c>
      <c r="HL185" s="15" t="e">
        <f t="shared" ca="1" si="400"/>
        <v>#NAME?</v>
      </c>
      <c r="HN185" s="15">
        <v>8.5</v>
      </c>
      <c r="HO185" s="15">
        <v>2</v>
      </c>
      <c r="HP185" s="39" t="e">
        <f t="shared" ca="1" si="401"/>
        <v>#NAME?</v>
      </c>
      <c r="HQ185" s="15" t="e">
        <f t="shared" ca="1" si="402"/>
        <v>#NAME?</v>
      </c>
      <c r="HS185" s="15" t="e">
        <f t="shared" ca="1" si="426"/>
        <v>#NAME?</v>
      </c>
      <c r="HU185" s="15" t="e">
        <f t="shared" ca="1" si="403"/>
        <v>#NAME?</v>
      </c>
      <c r="HW185" s="15" t="e">
        <f t="shared" ca="1" si="427"/>
        <v>#NAME?</v>
      </c>
      <c r="HY185" s="39" t="e">
        <f t="shared" ca="1" si="404"/>
        <v>#NAME?</v>
      </c>
      <c r="IA185" s="15" t="e">
        <f t="shared" ca="1" si="428"/>
        <v>#NAME?</v>
      </c>
      <c r="IB185" s="15" t="e">
        <f t="shared" ca="1" si="405"/>
        <v>#NAME?</v>
      </c>
      <c r="IC185" s="15" t="e">
        <f t="shared" ca="1" si="406"/>
        <v>#NAME?</v>
      </c>
      <c r="ID185" s="15" t="e">
        <f t="shared" ca="1" si="407"/>
        <v>#NAME?</v>
      </c>
      <c r="IE185" s="39" t="e">
        <f t="shared" ca="1" si="408"/>
        <v>#NAME?</v>
      </c>
      <c r="IF185" s="39" t="e">
        <f t="shared" ca="1" si="409"/>
        <v>#NAME?</v>
      </c>
      <c r="IG185" s="39" t="e">
        <f t="shared" ca="1" si="410"/>
        <v>#NAME?</v>
      </c>
      <c r="II185" s="15">
        <f t="shared" si="440"/>
        <v>166</v>
      </c>
    </row>
    <row r="186" spans="1:243">
      <c r="A186" s="15">
        <f t="shared" si="441"/>
        <v>166</v>
      </c>
      <c r="B186" s="15" t="s">
        <v>336</v>
      </c>
      <c r="C186" s="15" t="s">
        <v>649</v>
      </c>
      <c r="D186" s="15" t="s">
        <v>335</v>
      </c>
      <c r="E186" s="15" t="str">
        <f t="shared" si="374"/>
        <v>N1VS34</v>
      </c>
      <c r="F186" s="15">
        <f t="shared" si="375"/>
        <v>166</v>
      </c>
      <c r="G186" s="15" t="str">
        <f t="shared" si="376"/>
        <v>Novartis AG</v>
      </c>
      <c r="H186" s="24">
        <v>6.8884599999999999E-3</v>
      </c>
      <c r="I186" s="15" t="e" cm="1">
        <f t="array" aca="1" ref="I186" ca="1">_xll.BDP(C186,"GICS_SECTOR_NAME")</f>
        <v>#NAME?</v>
      </c>
      <c r="J186" s="15" t="e">
        <f t="shared" ca="1" si="377"/>
        <v>#NAME?</v>
      </c>
      <c r="K186" s="46" t="e" cm="1">
        <f t="array" aca="1" ref="K186" ca="1">_xll.BDP(C186,"BEST_PE_RATIO")</f>
        <v>#NAME?</v>
      </c>
      <c r="L186" s="46" t="e" cm="1">
        <f t="array" aca="1" ref="L186" ca="1">_xll.BDP(C186,"px_last")</f>
        <v>#NAME?</v>
      </c>
      <c r="M186" s="15" t="e" cm="1">
        <f t="array" aca="1" ref="M186" ca="1">_xll.BDP(C186,"COUNTRY_FULL_NAME")</f>
        <v>#NAME?</v>
      </c>
      <c r="N186" s="15" t="e" cm="1">
        <f t="array" aca="1" ref="N186" ca="1">_xll.BDP(C186,"px_last")</f>
        <v>#NAME?</v>
      </c>
      <c r="O186" s="15" t="e" cm="1">
        <f t="array" aca="1" ref="O186" ca="1">_xll.BDP(C186,"CRNCY")</f>
        <v>#NAME?</v>
      </c>
      <c r="Q186" s="15" t="e" cm="1">
        <f t="array" aca="1" ref="Q186" ca="1">_xll.BDP(C186,"GICS_SECTOR_NAME")</f>
        <v>#NAME?</v>
      </c>
      <c r="R186" s="15" t="e" cm="1">
        <f t="array" aca="1" ref="R186" ca="1">_xll.BDP(C186,"GICS_INDUSTRY_NAME")</f>
        <v>#NAME?</v>
      </c>
      <c r="S186" s="15" t="e" cm="1">
        <f t="array" aca="1" ref="S186" ca="1">_xll.BDP(C186,"GICS_INDUSTRY_GROUP_NAME")</f>
        <v>#NAME?</v>
      </c>
      <c r="T186" s="15" t="e" cm="1">
        <f t="array" aca="1" ref="T186" ca="1">_xll.BDP(C186,"GICS_SUB_INDUSTRY_NAME")</f>
        <v>#NAME?</v>
      </c>
      <c r="U186" s="15" t="s">
        <v>1522</v>
      </c>
      <c r="V186" s="15" t="e">
        <f ca="1">_xll.BDH(C186,"SALES_REV_TURN","FY 2009","FY 2009","Currency=USD","Period=FY","BEST_FPERIOD_OVERRIDE=FY","FILING_STATUS=MR","SCALING_FORMAT=MLN","FA_ADJUSTED=Adjusted","Sort=A","Dates=H","DateFormat=P","Fill=—","Direction=H","UseDPDF=Y")/M6</f>
        <v>#NAME?</v>
      </c>
      <c r="W186" s="15" t="e">
        <f ca="1">_xll.BDH(C186,"SALES_REV_TURN","FY 2019","FY 2019","Currency=USD","Period=FY","BEST_FPERIOD_OVERRIDE=FY","FILING_STATUS=MR","SCALING_FORMAT=MLN","FA_ADJUSTED=Adjusted","Sort=A","Dates=H","DateFormat=P","Fill=—","Direction=H","UseDPDF=Y")/M6</f>
        <v>#NAME?</v>
      </c>
      <c r="X186" s="15" t="e">
        <f ca="1">_xll.BDH(C186,"SALES_REV_TURN","FY 2020","FY 2020","Currency=USD","Period=FY","BEST_FPERIOD_OVERRIDE=FY","FILING_STATUS=MR","SCALING_FORMAT=MLN","FA_ADJUSTED=Adjusted","Sort=A","Dates=H","DateFormat=P","Fill=—","Direction=H","UseDPDF=Y")/M6</f>
        <v>#NAME?</v>
      </c>
      <c r="Y186" s="15" t="e">
        <f ca="1">_xll.BDH(C186,"SALES_REV_TURN","FY 2021","FY 2021","Currency=USD","Period=FY","BEST_FPERIOD_OVERRIDE=FY","FILING_STATUS=MR","SCALING_FORMAT=MLN","FA_ADJUSTED=Adjusted","Sort=A","Dates=H","DateFormat=P","Fill=—","Direction=H","UseDPDF=Y")/M6</f>
        <v>#NAME?</v>
      </c>
      <c r="Z186" s="15" t="e">
        <f ca="1">_xll.BDH(C186,"SALES_REV_TURN","FY 2022","FY 2022","Currency=USD","Period=FY","BEST_FPERIOD_OVERRIDE=FY","FILING_STATUS=MR","SCALING_FORMAT=MLN","FA_ADJUSTED=Adjusted","Sort=A","Dates=H","DateFormat=P","Fill=—","Direction=H","UseDPDF=Y")/M6</f>
        <v>#NAME?</v>
      </c>
      <c r="AA186" s="15" t="e">
        <f ca="1">+_xll.BDP($C186,AA$15,"BEST_FPERIOD_OVERRIDE="&amp;AA$16)/M6</f>
        <v>#NAME?</v>
      </c>
      <c r="AB186" s="15" t="e">
        <f ca="1">+_xll.BDP($C186,AB$15,"BEST_FPERIOD_OVERRIDE="&amp;AB$16)/M6</f>
        <v>#NAME?</v>
      </c>
      <c r="AC186" s="15" t="e">
        <f ca="1">+_xll.BDP($C186,AC$15,"BEST_FPERIOD_OVERRIDE="&amp;AC$16)</f>
        <v>#NAME?</v>
      </c>
      <c r="AD186" s="15" t="e">
        <f ca="1">+_xll.BDP($C186,AD$15,"BEST_FPERIOD_OVERRIDE="&amp;AD$16)</f>
        <v>#NAME?</v>
      </c>
      <c r="AF186" s="25" t="e">
        <f t="shared" ca="1" si="411"/>
        <v>#NAME?</v>
      </c>
      <c r="AG186" s="25" t="e">
        <f t="shared" ca="1" si="412"/>
        <v>#NAME?</v>
      </c>
      <c r="AH186" s="25" t="e">
        <f t="shared" ca="1" si="413"/>
        <v>#NAME?</v>
      </c>
      <c r="AI186" s="25" t="e">
        <f t="shared" ca="1" si="414"/>
        <v>#NAME?</v>
      </c>
      <c r="AJ186" s="25" t="e">
        <f t="shared" ca="1" si="415"/>
        <v>#NAME?</v>
      </c>
      <c r="AK186" s="25" t="e">
        <f t="shared" ca="1" si="416"/>
        <v>#NAME?</v>
      </c>
      <c r="AL186" s="25" t="e">
        <f t="shared" ca="1" si="429"/>
        <v>#NAME?</v>
      </c>
      <c r="AM186" s="25" t="e">
        <f t="shared" ca="1" si="417"/>
        <v>#NAME?</v>
      </c>
      <c r="AN186" s="25" t="e">
        <f t="shared" ca="1" si="418"/>
        <v>#NAME?</v>
      </c>
      <c r="AP186" s="15" t="e">
        <f ca="1">_xll.BDH(C186,"EBITDA","FY 2009","FY 2009","Currency=USD","Period=FY","BEST_FPERIOD_OVERRIDE=FY","FILING_STATUS=MR","SCALING_FORMAT=MLN","FA_ADJUSTED=Adjusted","Sort=A","Dates=H","DateFormat=P","Fill=—","Direction=H","UseDPDF=Y")/M6</f>
        <v>#NAME?</v>
      </c>
      <c r="AQ186" s="15" t="e">
        <f ca="1">_xll.BDH(C186,"EBITDA","FY 2019","FY 2019","Currency=USD","Period=FY","BEST_FPERIOD_OVERRIDE=FY","FILING_STATUS=MR","SCALING_FORMAT=MLN","FA_ADJUSTED=Adjusted","Sort=A","Dates=H","DateFormat=P","Fill=—","Direction=H","UseDPDF=Y")/M6</f>
        <v>#NAME?</v>
      </c>
      <c r="AR186" s="15" t="e">
        <f ca="1">_xll.BDH(C186,"EBITDA","FY 2020","FY 2020","Currency=USD","Period=FY","BEST_FPERIOD_OVERRIDE=FY","FILING_STATUS=MR","SCALING_FORMAT=MLN","FA_ADJUSTED=Adjusted","Sort=A","Dates=H","DateFormat=P","Fill=—","Direction=H","UseDPDF=Y")/M6</f>
        <v>#NAME?</v>
      </c>
      <c r="AS186" s="15" t="e">
        <f ca="1">_xll.BDH(C186,"EBITDA","FY 2021","FY 2021","Currency=USD","Period=FY","BEST_FPERIOD_OVERRIDE=FY","FILING_STATUS=MR","SCALING_FORMAT=MLN","FA_ADJUSTED=Adjusted","Sort=A","Dates=H","DateFormat=P","Fill=—","Direction=H","UseDPDF=Y")/M6</f>
        <v>#NAME?</v>
      </c>
      <c r="AT186" s="15" t="e">
        <f ca="1">_xll.BDH(C186,"EBITDA","FY 2022","FY 2022","Currency=USD","Period=FY","BEST_FPERIOD_OVERRIDE=FY","FILING_STATUS=MR","SCALING_FORMAT=MLN","FA_ADJUSTED=Adjusted","Sort=A","Dates=H","DateFormat=P","Fill=—","Direction=H","UseDPDF=Y")/M6</f>
        <v>#NAME?</v>
      </c>
      <c r="AU186" s="15" t="e">
        <f ca="1">+_xll.BDP($C186,AU$15,"BEST_FPERIOD_OVERRIDE="&amp;AU$16)/M6</f>
        <v>#NAME?</v>
      </c>
      <c r="AV186" s="15" t="e">
        <f ca="1">+_xll.BDP($C186,AV$15,"BEST_FPERIOD_OVERRIDE="&amp;AV$16)/M6</f>
        <v>#NAME?</v>
      </c>
      <c r="AW186" s="15" t="e">
        <f ca="1">+_xll.BDP($C186,AW$15,"BEST_FPERIOD_OVERRIDE="&amp;AW$16)/M6</f>
        <v>#NAME?</v>
      </c>
      <c r="AX186" s="15" t="e">
        <f ca="1">+_xll.BDP($C186,AX$15,"BEST_FPERIOD_OVERRIDE="&amp;AX$16)</f>
        <v>#NAME?</v>
      </c>
      <c r="AZ186" s="25" t="e">
        <f t="shared" ca="1" si="378"/>
        <v>#NAME?</v>
      </c>
      <c r="BA186" s="25" t="e">
        <f t="shared" ca="1" si="379"/>
        <v>#NAME?</v>
      </c>
      <c r="BB186" s="25" t="e">
        <f t="shared" ca="1" si="380"/>
        <v>#NAME?</v>
      </c>
      <c r="BC186" s="25" t="e">
        <f t="shared" ca="1" si="381"/>
        <v>#NAME?</v>
      </c>
      <c r="BD186" s="25" t="e">
        <f t="shared" ca="1" si="382"/>
        <v>#NAME?</v>
      </c>
      <c r="BE186" s="25" t="e">
        <f t="shared" ca="1" si="383"/>
        <v>#NAME?</v>
      </c>
      <c r="BF186" s="25" t="e">
        <f t="shared" ca="1" si="430"/>
        <v>#NAME?</v>
      </c>
      <c r="BG186" s="25" t="e">
        <f t="shared" ca="1" si="384"/>
        <v>#NAME?</v>
      </c>
      <c r="BH186" s="25" t="e">
        <f t="shared" ca="1" si="385"/>
        <v>#NAME?</v>
      </c>
      <c r="BJ186" s="25" t="e">
        <f t="shared" ca="1" si="419"/>
        <v>#NAME?</v>
      </c>
      <c r="BK186" s="25" t="e">
        <f t="shared" ca="1" si="420"/>
        <v>#NAME?</v>
      </c>
      <c r="BL186" s="25" t="e">
        <f t="shared" ca="1" si="421"/>
        <v>#NAME?</v>
      </c>
      <c r="BM186" s="25" t="e">
        <f t="shared" ca="1" si="422"/>
        <v>#NAME?</v>
      </c>
      <c r="BN186" s="25" t="e">
        <f t="shared" ca="1" si="423"/>
        <v>#NAME?</v>
      </c>
      <c r="BO186" s="25" t="e">
        <f t="shared" ca="1" si="424"/>
        <v>#NAME?</v>
      </c>
      <c r="BP186" s="25" t="e">
        <f t="shared" ca="1" si="424"/>
        <v>#NAME?</v>
      </c>
      <c r="BQ186" s="25" t="e">
        <f t="shared" ca="1" si="425"/>
        <v>#NAME?</v>
      </c>
      <c r="BR186" s="15" t="e">
        <f ca="1">_xll.BDH(C186,"EARN_FOR_COMMON","FY 2009","FY 2009","Currency=USD","Period=FY","BEST_FPERIOD_OVERRIDE=FY","FILING_STATUS=MR","SCALING_FORMAT=MLN","FA_ADJUSTED=Adjusted","Sort=A","Dates=H","DateFormat=P","Fill=—","Direction=H","UseDPDF=Y")/M6</f>
        <v>#NAME?</v>
      </c>
      <c r="BS186" s="15" t="e">
        <f ca="1">_xll.BDH(C186,"EARN_FOR_COMMON","FY 2019","FY 2019","Currency=USD","Period=FY","BEST_FPERIOD_OVERRIDE=FY","FILING_STATUS=MR","SCALING_FORMAT=MLN","FA_ADJUSTED=Adjusted","Sort=A","Dates=H","DateFormat=P","Fill=—","Direction=H","UseDPDF=Y")/M6</f>
        <v>#NAME?</v>
      </c>
      <c r="BT186" s="15" t="e">
        <f ca="1">_xll.BDH(C186,"EARN_FOR_COMMON","FY 2020","FY 2020","Currency=USD","Period=FY","BEST_FPERIOD_OVERRIDE=FY","FILING_STATUS=MR","SCALING_FORMAT=MLN","FA_ADJUSTED=Adjusted","Sort=A","Dates=H","DateFormat=P","Fill=—","Direction=H","UseDPDF=Y")/M6</f>
        <v>#NAME?</v>
      </c>
      <c r="BU186" s="15" t="e">
        <f ca="1">_xll.BDH(C186,"EARN_FOR_COMMON","FY 2021","FY 2021","Currency=USD","Period=FY","BEST_FPERIOD_OVERRIDE=FY","FILING_STATUS=MR","SCALING_FORMAT=MLN","FA_ADJUSTED=Adjusted","Sort=A","Dates=H","DateFormat=P","Fill=—","Direction=H","UseDPDF=Y")/M6</f>
        <v>#NAME?</v>
      </c>
      <c r="BV186" s="15" t="e">
        <f ca="1">_xll.BDH(C186,"EARN_FOR_COMMON","FY 2022","FY 2022","Currency=USD","Period=FY","BEST_FPERIOD_OVERRIDE=FY","FILING_STATUS=MR","SCALING_FORMAT=MLN","FA_ADJUSTED=Adjusted","Sort=A","Dates=H","DateFormat=P","Fill=—","Direction=H","UseDPDF=Y")/M6</f>
        <v>#NAME?</v>
      </c>
      <c r="BW186" s="15" t="e">
        <f ca="1">+_xll.BDP($C186,BW$15,"BEST_FPERIOD_OVERRIDE="&amp;BW$16)/M6</f>
        <v>#NAME?</v>
      </c>
      <c r="BX186" s="15" t="e">
        <f ca="1">+_xll.BDP($C186,BX$15,"BEST_FPERIOD_OVERRIDE="&amp;BX$16)/M6</f>
        <v>#NAME?</v>
      </c>
      <c r="BY186" s="15" t="e">
        <f ca="1">+_xll.BDP($C186,BY$15,"BEST_FPERIOD_OVERRIDE="&amp;BY$16)/M6</f>
        <v>#NAME?</v>
      </c>
      <c r="BZ186" s="15" t="e">
        <f ca="1">+_xll.BDP($C186,BZ$15,"BEST_FPERIOD_OVERRIDE="&amp;BZ$16)</f>
        <v>#NAME?</v>
      </c>
      <c r="CB186" s="25" t="e">
        <f t="shared" ca="1" si="386"/>
        <v>#NAME?</v>
      </c>
      <c r="CC186" s="25" t="e">
        <f t="shared" ca="1" si="387"/>
        <v>#NAME?</v>
      </c>
      <c r="CD186" s="25" t="e">
        <f t="shared" ca="1" si="388"/>
        <v>#NAME?</v>
      </c>
      <c r="CE186" s="25" t="e">
        <f t="shared" ca="1" si="389"/>
        <v>#NAME?</v>
      </c>
      <c r="CF186" s="25" t="e">
        <f t="shared" ca="1" si="390"/>
        <v>#NAME?</v>
      </c>
      <c r="CG186" s="25" t="e">
        <f t="shared" ca="1" si="391"/>
        <v>#NAME?</v>
      </c>
      <c r="CH186" s="25" t="e">
        <f t="shared" ca="1" si="431"/>
        <v>#NAME?</v>
      </c>
      <c r="CI186" s="25" t="e">
        <f t="shared" ca="1" si="392"/>
        <v>#NAME?</v>
      </c>
      <c r="CJ186" s="25" t="e">
        <f t="shared" ca="1" si="393"/>
        <v>#NAME?</v>
      </c>
      <c r="CM186" s="25" t="e">
        <f t="shared" ca="1" si="432"/>
        <v>#NAME?</v>
      </c>
      <c r="CN186" s="25" t="e">
        <f t="shared" ca="1" si="433"/>
        <v>#NAME?</v>
      </c>
      <c r="CO186" s="25" t="e">
        <f t="shared" ca="1" si="434"/>
        <v>#NAME?</v>
      </c>
      <c r="CP186" s="25" t="e">
        <f t="shared" ca="1" si="435"/>
        <v>#NAME?</v>
      </c>
      <c r="CQ186" s="25" t="e">
        <f t="shared" ca="1" si="436"/>
        <v>#NAME?</v>
      </c>
      <c r="CR186" s="25" t="e">
        <f t="shared" ca="1" si="437"/>
        <v>#NAME?</v>
      </c>
      <c r="CS186" s="25" t="e">
        <f t="shared" ca="1" si="438"/>
        <v>#NAME?</v>
      </c>
      <c r="CT186" s="15" t="e">
        <f t="shared" ca="1" si="439"/>
        <v>#NAME?</v>
      </c>
      <c r="CU186" s="25">
        <f>_xll.BDH($C186,"RETURN_ON_INV_CAPITAL","FY 2019","FY 2019","Currency=USD","Period=FY","BEST_FPERIOD_OVERRIDE=FY","FILING_STATUS=MR","FA_ADJUSTED=GAAP","Sort=A","Dates=H","DateFormat=P","Fill=—","Direction=H","UseDPDF=Y")/100</f>
        <v>7.0095000000000005E-2</v>
      </c>
      <c r="CV186" s="25">
        <f>_xll.BDH($C186,"RETURN_ON_INV_CAPITAL","FY 2020","FY 2020","Currency=USD","Period=FY","BEST_FPERIOD_OVERRIDE=FY","FILING_STATUS=MR","FA_ADJUSTED=GAAP","Sort=A","Dates=H","DateFormat=P","Fill=—","Direction=H","UseDPDF=Y")/100</f>
        <v>8.6851999999999999E-2</v>
      </c>
      <c r="CW186" s="25">
        <f>_xll.BDH($C186,"RETURN_ON_INV_CAPITAL","FY 2021","FY 2021","Currency=USD","Period=FY","BEST_FPERIOD_OVERRIDE=FY","FILING_STATUS=MR","FA_ADJUSTED=GAAP","Sort=A","Dates=H","DateFormat=P","Fill=—","Direction=H","UseDPDF=Y")/100</f>
        <v>0.10413800000000001</v>
      </c>
      <c r="CX186" s="25">
        <f>_xll.BDH(C186,"RETURN_COM_EQY","FY 2022","FY 2022","Currency=USD","Period=FY","BEST_FPERIOD_OVERRIDE=FY","FILING_STATUS=MR","FA_ADJUSTED=GAAP","Sort=A","Dates=H","DateFormat=P","Fill=—","Direction=H","UseDPDF=Y")/100</f>
        <v>0.10952999999999999</v>
      </c>
      <c r="CZ186" s="15">
        <f>_xll.BDH($C186,"RETURN_COM_EQY","FY 2019","FY 2019","Currency=USD","Period=FY","BEST_FPERIOD_OVERRIDE=FY","FILING_STATUS=MR","FA_ADJUSTED=GAAP","Sort=A","Dates=H","DateFormat=P","Fill=—","Direction=H","UseDPDF=Y")/100</f>
        <v>0.17498999999999998</v>
      </c>
      <c r="DA186" s="15">
        <f>_xll.BDH($C186,"RETURN_COM_EQY","FY 2020","FY 2020","Currency=USD","Period=FY","BEST_FPERIOD_OVERRIDE=FY","FILING_STATUS=MR","FA_ADJUSTED=GAAP","Sort=A","Dates=H","DateFormat=P","Fill=—","Direction=H","UseDPDF=Y")/100</f>
        <v>0.14404999999999998</v>
      </c>
      <c r="DB186" s="15">
        <f>_xll.BDH($C186,"RETURN_COM_EQY","FY 2021","FY 2021","Currency=USD","Period=FY","BEST_FPERIOD_OVERRIDE=FY","FILING_STATUS=MR","FA_ADJUSTED=GAAP","Sort=A","Dates=H","DateFormat=P","Fill=—","Direction=H","UseDPDF=Y")/100</f>
        <v>0.38664700000000002</v>
      </c>
      <c r="DC186" s="25">
        <f>_xll.BDH(C186,"RETURN_COM_EQY","FY 2022","FY 2022","Currency=USD","Period=FY","BEST_FPERIOD_OVERRIDE=FY","FILING_STATUS=MR","FA_ADJUSTED=GAAP","Sort=A","Dates=H","DateFormat=P","Fill=—","Direction=H","UseDPDF=Y")</f>
        <v>10.952999999999999</v>
      </c>
      <c r="DD186" s="15" t="e">
        <f ca="1">(_xll.BDP(C186,"BEST_ROE","best_fperiod_override=23Y"))/100</f>
        <v>#NAME?</v>
      </c>
      <c r="DF186" s="25" t="e">
        <f ca="1">(_xll.BDP($C186,"BEST_DIV_YLD","best_fperiod_override=19Y"))/100</f>
        <v>#NAME?</v>
      </c>
      <c r="DG186" s="25" t="e">
        <f ca="1">(_xll.BDP($C186,"BEST_DIV_YLD","best_fperiod_override=20Y"))/100</f>
        <v>#NAME?</v>
      </c>
      <c r="DH186" s="25" t="e">
        <f ca="1">(_xll.BDP($C186,"BEST_DIV_YLD","best_fperiod_override=21Y"))/100</f>
        <v>#NAME?</v>
      </c>
      <c r="DI186" s="25" t="e">
        <f ca="1">(_xll.BDP($C186,"BEST_DIV_YLD","best_fperiod_override=22Y"))/100</f>
        <v>#NAME?</v>
      </c>
      <c r="DJ186" s="25" t="e">
        <f ca="1">(_xll.BDP($C186,"BEST_DIV_YLD","best_fperiod_override=23Y"))/100</f>
        <v>#NAME?</v>
      </c>
      <c r="DL186" s="48" t="e" cm="1">
        <f t="array" aca="1" ref="DL186" ca="1">_xll.BDP($C186,$DL$12)/1000/M6</f>
        <v>#NAME?</v>
      </c>
      <c r="DM186" s="48" t="e" cm="1">
        <f t="array" aca="1" ref="DM186" ca="1">_xll.BDP($C186,$DL$13)*1000/M6</f>
        <v>#NAME?</v>
      </c>
      <c r="DN186" s="48" t="e">
        <f t="shared" ca="1" si="394"/>
        <v>#NAME?</v>
      </c>
      <c r="DO186" s="48" t="e" cm="1">
        <f t="array" aca="1" ref="DO186" ca="1">_xll.BDP($C186,$DL$15)*1000</f>
        <v>#NAME?</v>
      </c>
      <c r="DQ186" s="15" t="e" cm="1">
        <f t="array" aca="1" ref="DQ186" ca="1">_xll.BDP(C186,"WACC")</f>
        <v>#NAME?</v>
      </c>
      <c r="DR186" s="15" t="e" cm="1">
        <f t="array" aca="1" ref="DR186" ca="1">_xll.BDP(C186,"WACC_COST_EQUITY")</f>
        <v>#NAME?</v>
      </c>
      <c r="DS186" s="15" t="e" cm="1">
        <f t="array" aca="1" ref="DS186" ca="1">_xll.BDP(C186,"WACC_COST_EQUITY")</f>
        <v>#NAME?</v>
      </c>
      <c r="DU186" s="15" t="e" cm="1">
        <f t="array" aca="1" ref="DU186" ca="1">_xll.BDP(C186,"BEST_PE_RATIO")</f>
        <v>#NAME?</v>
      </c>
      <c r="DV186" s="15" t="e" cm="1">
        <f t="array" aca="1" ref="DV186" ca="1">_xll.BDP(C186,"FIVE_YR_AVG_PRICE_EARNINGS")</f>
        <v>#NAME?</v>
      </c>
      <c r="DW186" s="15" t="e" cm="1">
        <f t="array" aca="1" ref="DW186" ca="1">_xll.BDP(C186,"10_YEAR_MOVING_AVERAGE_PE")</f>
        <v>#NAME?</v>
      </c>
      <c r="DY186" s="15" t="e" cm="1">
        <f t="array" aca="1" ref="DY186" ca="1">_xll.BDP(C186,"BEST_CUR_EV_TO_EBITDA")</f>
        <v>#NAME?</v>
      </c>
      <c r="DZ186" s="15" t="e" cm="1">
        <f t="array" aca="1" ref="DZ186" ca="1">_xll.BDP(C186,"FIVE_YEAR_AVG_EV_TO_T12_EBITDA")</f>
        <v>#NAME?</v>
      </c>
      <c r="EB186" s="15" t="e" cm="1">
        <f t="array" aca="1" ref="EB186" ca="1">_xll.BDP(C186,"BEST_PX_BPS_RATIO")</f>
        <v>#NAME?</v>
      </c>
      <c r="EC186" s="15" t="e" cm="1">
        <f t="array" aca="1" ref="EC186" ca="1">_xll.BDP(C186,"FIVE_YEAR_AVG_PRICE_BOOK")</f>
        <v>#NAME?</v>
      </c>
      <c r="ED186" s="15" t="e" cm="1">
        <f t="array" aca="1" ref="ED186" ca="1">_xll.BDP(C186,"EV_TO_T12M_SALES")</f>
        <v>#NAME?</v>
      </c>
      <c r="EE186" s="15" t="e" cm="1">
        <f t="array" aca="1" ref="EE186" ca="1">_xll.BDP(C186,"AVERAGE_EV_TO_T12M_SALES")</f>
        <v>#NAME?</v>
      </c>
      <c r="EF186" s="15" t="e">
        <f ca="1">_xll.BDP(C186,"BEST_CURRENT_EV_BEST_SALES","best_fperiod_override=23Y")</f>
        <v>#NAME?</v>
      </c>
      <c r="EH186" s="15" t="e" cm="1">
        <f t="array" aca="1" ref="EH186" ca="1">_xll.BDP(C186,"CF_FREE_CASH_FLOW")</f>
        <v>#NAME?</v>
      </c>
      <c r="EI186" s="15" t="e" cm="1">
        <f t="array" aca="1" ref="EI186" ca="1">_xll.BDP(C186,"FREE_CASH_FLOW_YIELD")/100</f>
        <v>#NAME?</v>
      </c>
      <c r="EJ186" s="15" t="e" cm="1">
        <f t="array" aca="1" ref="EJ186" ca="1">_xll.BDP(C186,"TRAIL_12M_FREE_CASH_FLOW_PER_SH")</f>
        <v>#NAME?</v>
      </c>
      <c r="EL186" s="15" t="e" cm="1">
        <f t="array" aca="1" ref="EL186" ca="1">_xll.BDP(C186,"CF_CASH_FROM_OPER")/M6</f>
        <v>#NAME?</v>
      </c>
      <c r="EM186" s="15" t="e" cm="1">
        <f t="array" aca="1" ref="EM186" ca="1">_xll.BDP(C186,"CF_CASH_FROM_INV_ACT")/M6</f>
        <v>#NAME?</v>
      </c>
      <c r="EN186" s="15" t="e" cm="1">
        <f t="array" aca="1" ref="EN186" ca="1">_xll.BDP(C186,"CF_CASH_FROM_FNC_ACT")/M6</f>
        <v>#NAME?</v>
      </c>
      <c r="EP186" s="15" t="e" cm="1">
        <f t="array" aca="1" ref="EP186" ca="1">_xll.BDP(C186,"TOT_ANALYST_REC")</f>
        <v>#NAME?</v>
      </c>
      <c r="EQ186" s="15" t="e" cm="1">
        <f t="array" aca="1" ref="EQ186" ca="1">_xll.BDP(C186,"TOT_BUY_REC")</f>
        <v>#NAME?</v>
      </c>
      <c r="ER186" s="15" t="e" cm="1">
        <f t="array" aca="1" ref="ER186" ca="1">_xll.BDP(C186,"TOT_HOLD_REC")</f>
        <v>#NAME?</v>
      </c>
      <c r="ES186" s="15" t="e" cm="1">
        <f t="array" aca="1" ref="ES186" ca="1">_xll.BDP(C186,"TOT_SELL_REC")</f>
        <v>#NAME?</v>
      </c>
      <c r="ET186" s="15" t="e" cm="1">
        <f t="array" aca="1" ref="ET186" ca="1">_xll.BDP(C186,"EQY_REC_CONS")</f>
        <v>#NAME?</v>
      </c>
      <c r="EV186" s="15" t="e" cm="1">
        <f t="array" aca="1" ref="EV186" ca="1">_xll.BDP(C186,"BEST_TARGET_HI")</f>
        <v>#NAME?</v>
      </c>
      <c r="EW186" s="15" t="e" cm="1">
        <f t="array" aca="1" ref="EW186" ca="1">_xll.BDP(C186,"BEST_TARGET_LO")</f>
        <v>#NAME?</v>
      </c>
      <c r="EX186" s="15" t="e" cm="1">
        <f t="array" aca="1" ref="EX186" ca="1">_xll.BDP(C186,"BEST_TARGET_MEDIAN")</f>
        <v>#NAME?</v>
      </c>
      <c r="EZ186" s="15" t="e" cm="1">
        <f t="array" aca="1" ref="EZ186" ca="1">_xll.BDP(C186,"BEST_TARGET_1WK_CHG")</f>
        <v>#NAME?</v>
      </c>
      <c r="FA186" s="15" t="e" cm="1">
        <f t="array" aca="1" ref="FA186" ca="1">_xll.BDP(C186,"BEST_TARGET_4WK_CHG")</f>
        <v>#NAME?</v>
      </c>
      <c r="FB186" s="15" t="e" cm="1">
        <f t="array" aca="1" ref="FB186" ca="1">_xll.BDP(C186,"BEST_TARGET_3MO_CHG")</f>
        <v>#NAME?</v>
      </c>
      <c r="FC186" s="15" t="e" cm="1">
        <f t="array" aca="1" ref="FC186" ca="1">_xll.BDP(C186,"BEST_TARGET_6MO_CHG")</f>
        <v>#NAME?</v>
      </c>
      <c r="FE186" s="15" t="e" cm="1">
        <f t="array" aca="1" ref="FE186" ca="1">_xll.BDP(C186,"ANNOUNCEMENT_DT")</f>
        <v>#NAME?</v>
      </c>
      <c r="FF186" s="15" t="e" cm="1">
        <f t="array" aca="1" ref="FF186" ca="1">_xll.BDP(C186,"EXPECTED_REPORT_DT")</f>
        <v>#NAME?</v>
      </c>
      <c r="FG186" s="15" t="e" cm="1">
        <f t="array" aca="1" ref="FG186" ca="1">_xll.BDP(C186,"EARNINGS_RELATED_IMPLIED_MOVE")</f>
        <v>#NAME?</v>
      </c>
      <c r="FI186" s="15" t="e" cm="1">
        <f t="array" aca="1" ref="FI186" ca="1">_xll.BDP(C186,"SALES_SURPRISE_LAST_QTR")</f>
        <v>#NAME?</v>
      </c>
      <c r="FJ186" s="15" t="e" cm="1">
        <f t="array" aca="1" ref="FJ186" ca="1">_xll.BDP(C186,"EPS_SURPRISE_LAST_QTR")</f>
        <v>#NAME?</v>
      </c>
      <c r="FL186" s="15" t="e">
        <f ca="1">(_xll.BDP(C186,"VOLUME_AVG_5D"))/1000</f>
        <v>#NAME?</v>
      </c>
      <c r="FM186" s="15" t="e">
        <f ca="1">(_xll.BDP(C186,"VOLUME_AVG_3M"))/1000</f>
        <v>#NAME?</v>
      </c>
      <c r="FN186" s="15" t="e">
        <f ca="1">(_xll.BDP(C186,"VOLUME_AVG_6M"))/1000</f>
        <v>#NAME?</v>
      </c>
      <c r="FP186" s="15" t="e" cm="1">
        <f t="array" aca="1" ref="FP186" ca="1">_xll.BDP(C186,"CIE_DES")</f>
        <v>#NAME?</v>
      </c>
      <c r="FQ186" s="15" t="s">
        <v>1011</v>
      </c>
      <c r="FS186" s="15" t="e" cm="1">
        <f t="array" aca="1" ref="FS186" ca="1">_xll.BDP(C186,"HIGH_52WEEK")</f>
        <v>#NAME?</v>
      </c>
      <c r="FT186" s="15" t="e" cm="1">
        <f t="array" aca="1" ref="FT186" ca="1">_xll.BDP(C186,"LOW_52WEEK")</f>
        <v>#NAME?</v>
      </c>
      <c r="FV186" s="15" t="e" cm="1">
        <f t="array" aca="1" ref="FV186" ca="1">_xll.BDP(C186,"CHG_PCT_WTD")</f>
        <v>#NAME?</v>
      </c>
      <c r="FW186" s="15" t="e" cm="1">
        <f t="array" aca="1" ref="FW186" ca="1">_xll.BDP(C186,"CHG_PCT_MTD")</f>
        <v>#NAME?</v>
      </c>
      <c r="FX186" s="15" t="e" cm="1">
        <f t="array" aca="1" ref="FX186" ca="1">_xll.BDP(C186,"CHG_PCT_YTD")</f>
        <v>#NAME?</v>
      </c>
      <c r="FY186" s="15" t="e" cm="1">
        <f t="array" aca="1" ref="FY186" ca="1">_xll.BDP(C186,"CHG_PCT_1YR")</f>
        <v>#NAME?</v>
      </c>
      <c r="GA186" s="15" t="e">
        <f ca="1">_xll.BDP($C186,"BEST_NET_DEBT","best_fperiod_override=19Y")/M6</f>
        <v>#NAME?</v>
      </c>
      <c r="GB186" s="15" t="e">
        <f ca="1">_xll.BDP($C186,"BEST_NET_DEBT","best_fperiod_override=20Y")/M6</f>
        <v>#NAME?</v>
      </c>
      <c r="GC186" s="15" t="e">
        <f ca="1">_xll.BDP($C186,"BEST_NET_DEBT","best_fperiod_override=21Y")/M6</f>
        <v>#NAME?</v>
      </c>
      <c r="GD186" s="15" t="e">
        <f ca="1">_xll.BDP($C186,"BEST_NET_DEBT","best_fperiod_override=22Y")/M6</f>
        <v>#NAME?</v>
      </c>
      <c r="GE186" s="15" t="e">
        <f ca="1">_xll.BDP($C186,"BEST_NET_DEBT","best_fperiod_override=23Y")/M6</f>
        <v>#NAME?</v>
      </c>
      <c r="GG186" s="15" t="e">
        <f t="shared" ca="1" si="395"/>
        <v>#NAME?</v>
      </c>
      <c r="GH186" s="15" t="e">
        <f t="shared" ca="1" si="396"/>
        <v>#NAME?</v>
      </c>
      <c r="GI186" s="15" t="e">
        <f t="shared" ca="1" si="397"/>
        <v>#NAME?</v>
      </c>
      <c r="GJ186" s="15" t="e">
        <f t="shared" ca="1" si="398"/>
        <v>#NAME?</v>
      </c>
      <c r="GK186" s="15" t="e">
        <f t="shared" ca="1" si="399"/>
        <v>#NAME?</v>
      </c>
      <c r="GM186" s="15" t="e" cm="1">
        <f t="array" aca="1" ref="GM186" ca="1">_xll.BDP(C186,"NET_DEBT_TO_EBITDA")</f>
        <v>#NAME?</v>
      </c>
      <c r="GN186" s="15" t="e" cm="1">
        <f t="array" aca="1" ref="GN186" ca="1">_xll.BDP(C186,"EBIT_TO_INT_EXP")</f>
        <v>#NAME?</v>
      </c>
      <c r="GO186" s="15" t="e" cm="1">
        <f t="array" aca="1" ref="GO186" ca="1">_xll.BDP(C186,"TOT_DEBT_TO_TOT_EQY")</f>
        <v>#NAME?</v>
      </c>
      <c r="GP186" s="15" t="e" cm="1">
        <f t="array" aca="1" ref="GP186" ca="1">_xll.BDP(C186,"TOT_DEBT_TO_TOT_ASSET")</f>
        <v>#NAME?</v>
      </c>
      <c r="GQ186" s="15" t="e" cm="1">
        <f t="array" aca="1" ref="GQ186" ca="1">_xll.BDP(C186,"ALTMAN_Z_SCORE")</f>
        <v>#NAME?</v>
      </c>
      <c r="GR186" s="15" t="e" cm="1">
        <f t="array" aca="1" ref="GR186" ca="1">_xll.BDP(C186,"CASH_%_CURRENT_MARKET_CAP")</f>
        <v>#NAME?</v>
      </c>
      <c r="GS186" s="15" t="e" cm="1">
        <f t="array" aca="1" ref="GS186" ca="1">_xll.BDP(C186,"CASH_TO_TOT_ASSET")</f>
        <v>#NAME?</v>
      </c>
      <c r="GU186" s="15" t="e" cm="1">
        <f t="array" aca="1" ref="GU186" ca="1">_xll.BDP(C186,"BOARD_SIZE")</f>
        <v>#NAME?</v>
      </c>
      <c r="GV186" s="15" t="e" cm="1">
        <f t="array" aca="1" ref="GV186" ca="1">_xll.BDP(C186,"PCT_INDEPENDENT_DIRECTORS")</f>
        <v>#NAME?</v>
      </c>
      <c r="GW186" s="15" t="e" cm="1">
        <f t="array" aca="1" ref="GW186" ca="1">_xll.BDP(C186,"BOARD_MEETING_ATTENDANCE_PCT")</f>
        <v>#NAME?</v>
      </c>
      <c r="GX186" s="15" t="e" cm="1">
        <f t="array" aca="1" ref="GX186" ca="1">_xll.BDP(C186,"BOARD_MEETINGS_PER_YR")</f>
        <v>#NAME?</v>
      </c>
      <c r="GY186" s="15" t="e" cm="1">
        <f t="array" aca="1" ref="GY186" ca="1">_xll.BDP(C186,"NUMBER_OF_WOMEN_ON_BOARD")</f>
        <v>#NAME?</v>
      </c>
      <c r="GZ186" s="15" t="e" cm="1">
        <f t="array" aca="1" ref="GZ186" ca="1">_xll.BDP(C186,"BOARD_AVERAGE_TENURE")</f>
        <v>#NAME?</v>
      </c>
      <c r="HA186" s="15" t="e" cm="1">
        <f t="array" aca="1" ref="HA186" ca="1">_xll.BDP(C186,"BOARD_AVERAGE_AGE")</f>
        <v>#NAME?</v>
      </c>
      <c r="HC186" s="15" t="e" cm="1">
        <f t="array" aca="1" ref="HC186" ca="1">_xll.BDP(C186,"TOT_COMP_AW_TO_CEO_&amp;_EQUIV")</f>
        <v>#NAME?</v>
      </c>
      <c r="HD186" s="15" t="e" cm="1">
        <f t="array" aca="1" ref="HD186" ca="1">_xll.BDP(C186,"TOT_COMPENSATION_AW_TO_EXECS")</f>
        <v>#NAME?</v>
      </c>
      <c r="HE186" s="15" t="e" cm="1">
        <f t="array" aca="1" ref="HE186" ca="1">_xll.BDP(C186,"CF_STOCK_BASED_COMPENSATION")</f>
        <v>#NAME?</v>
      </c>
      <c r="HF186" s="15" t="e" cm="1">
        <f t="array" aca="1" ref="HF186" ca="1">_xll.BDP(C186,"AVERAGE_BOD_TOTAL_COMPENSATION")</f>
        <v>#NAME?</v>
      </c>
      <c r="HH186" s="15" t="e" cm="1">
        <f t="array" aca="1" ref="HH186" ca="1">_xll.BDP(C186,"ISS_QUALITYSCORE")</f>
        <v>#NAME?</v>
      </c>
      <c r="HK186" s="15" t="e" cm="1">
        <f t="array" aca="1" ref="HK186" ca="1">_xll.BDP(C186,"EQY_SH_OUT")</f>
        <v>#NAME?</v>
      </c>
      <c r="HL186" s="15" t="e">
        <f t="shared" ca="1" si="400"/>
        <v>#NAME?</v>
      </c>
      <c r="HN186" s="15">
        <v>8.5</v>
      </c>
      <c r="HO186" s="15">
        <v>2</v>
      </c>
      <c r="HP186" s="39" t="e">
        <f t="shared" ca="1" si="401"/>
        <v>#NAME?</v>
      </c>
      <c r="HQ186" s="15" t="e">
        <f t="shared" ca="1" si="402"/>
        <v>#NAME?</v>
      </c>
      <c r="HS186" s="15" t="e">
        <f t="shared" ca="1" si="426"/>
        <v>#NAME?</v>
      </c>
      <c r="HU186" s="15" t="e">
        <f t="shared" ca="1" si="403"/>
        <v>#NAME?</v>
      </c>
      <c r="HW186" s="15" t="e">
        <f t="shared" ca="1" si="427"/>
        <v>#NAME?</v>
      </c>
      <c r="HY186" s="39" t="e">
        <f t="shared" ca="1" si="404"/>
        <v>#NAME?</v>
      </c>
      <c r="IA186" s="15" t="e">
        <f t="shared" ca="1" si="428"/>
        <v>#NAME?</v>
      </c>
      <c r="IB186" s="15" t="e">
        <f t="shared" ca="1" si="405"/>
        <v>#NAME?</v>
      </c>
      <c r="IC186" s="15" t="e">
        <f t="shared" ca="1" si="406"/>
        <v>#NAME?</v>
      </c>
      <c r="ID186" s="15" t="e">
        <f t="shared" ca="1" si="407"/>
        <v>#NAME?</v>
      </c>
      <c r="IE186" s="39" t="e">
        <f t="shared" ca="1" si="408"/>
        <v>#NAME?</v>
      </c>
      <c r="IF186" s="39" t="e">
        <f t="shared" ca="1" si="409"/>
        <v>#NAME?</v>
      </c>
      <c r="IG186" s="39" t="e">
        <f t="shared" ca="1" si="410"/>
        <v>#NAME?</v>
      </c>
      <c r="II186" s="15">
        <f t="shared" si="440"/>
        <v>167</v>
      </c>
    </row>
    <row r="187" spans="1:243">
      <c r="A187" s="15">
        <f t="shared" si="441"/>
        <v>167</v>
      </c>
      <c r="B187" s="15" t="s">
        <v>338</v>
      </c>
      <c r="C187" s="15" t="s">
        <v>650</v>
      </c>
      <c r="D187" s="15" t="s">
        <v>337</v>
      </c>
      <c r="E187" s="15" t="str">
        <f t="shared" si="374"/>
        <v>N1XP34</v>
      </c>
      <c r="F187" s="15">
        <f t="shared" si="375"/>
        <v>167</v>
      </c>
      <c r="G187" s="15" t="str">
        <f t="shared" si="376"/>
        <v>NXP Semiconductors NV</v>
      </c>
      <c r="H187" s="24">
        <v>1.57259E-3</v>
      </c>
      <c r="I187" s="15" t="e" cm="1">
        <f t="array" aca="1" ref="I187" ca="1">_xll.BDP(C187,"GICS_SECTOR_NAME")</f>
        <v>#NAME?</v>
      </c>
      <c r="J187" s="15" t="e">
        <f t="shared" ca="1" si="377"/>
        <v>#NAME?</v>
      </c>
      <c r="K187" s="46" t="e" cm="1">
        <f t="array" aca="1" ref="K187" ca="1">_xll.BDP(C187,"BEST_PE_RATIO")</f>
        <v>#NAME?</v>
      </c>
      <c r="L187" s="46" t="e" cm="1">
        <f t="array" aca="1" ref="L187" ca="1">_xll.BDP(C187,"px_last")</f>
        <v>#NAME?</v>
      </c>
      <c r="M187" s="15" t="e" cm="1">
        <f t="array" aca="1" ref="M187" ca="1">_xll.BDP(C187,"COUNTRY_FULL_NAME")</f>
        <v>#NAME?</v>
      </c>
      <c r="N187" s="15" t="e" cm="1">
        <f t="array" aca="1" ref="N187" ca="1">_xll.BDP(C187,"px_last")</f>
        <v>#NAME?</v>
      </c>
      <c r="O187" s="15" t="e" cm="1">
        <f t="array" aca="1" ref="O187" ca="1">_xll.BDP(C187,"CRNCY")</f>
        <v>#NAME?</v>
      </c>
      <c r="Q187" s="15" t="e" cm="1">
        <f t="array" aca="1" ref="Q187" ca="1">_xll.BDP(C187,"GICS_SECTOR_NAME")</f>
        <v>#NAME?</v>
      </c>
      <c r="R187" s="15" t="e" cm="1">
        <f t="array" aca="1" ref="R187" ca="1">_xll.BDP(C187,"GICS_INDUSTRY_NAME")</f>
        <v>#NAME?</v>
      </c>
      <c r="S187" s="15" t="e" cm="1">
        <f t="array" aca="1" ref="S187" ca="1">_xll.BDP(C187,"GICS_INDUSTRY_GROUP_NAME")</f>
        <v>#NAME?</v>
      </c>
      <c r="T187" s="15" t="e" cm="1">
        <f t="array" aca="1" ref="T187" ca="1">_xll.BDP(C187,"GICS_SUB_INDUSTRY_NAME")</f>
        <v>#NAME?</v>
      </c>
      <c r="U187" s="15" t="s">
        <v>1521</v>
      </c>
      <c r="V187" s="15">
        <f>_xll.BDH(C187,"SALES_REV_TURN","FY 2009","FY 2009","Currency=USD","Period=FY","BEST_FPERIOD_OVERRIDE=FY","FILING_STATUS=MR","SCALING_FORMAT=MLN","FA_ADJUSTED=Adjusted","Sort=A","Dates=H","DateFormat=P","Fill=—","Direction=H","UseDPDF=Y")</f>
        <v>3519</v>
      </c>
      <c r="W187" s="15">
        <f>_xll.BDH(C187,"SALES_REV_TURN","FY 2019","FY 2019","Currency=USD","Period=FY","BEST_FPERIOD_OVERRIDE=FY","FILING_STATUS=MR","SCALING_FORMAT=MLN","FA_ADJUSTED=Adjusted","Sort=A","Dates=H","DateFormat=P","Fill=—","Direction=H","UseDPDF=Y")</f>
        <v>8877</v>
      </c>
      <c r="X187" s="15">
        <f>_xll.BDH(C187,"SALES_REV_TURN","FY 2020","FY 2020","Currency=USD","Period=FY","BEST_FPERIOD_OVERRIDE=FY","FILING_STATUS=MR","SCALING_FORMAT=MLN","FA_ADJUSTED=Adjusted","Sort=A","Dates=H","DateFormat=P","Fill=—","Direction=H","UseDPDF=Y")</f>
        <v>8612</v>
      </c>
      <c r="Y187" s="15">
        <f>_xll.BDH(C187,"SALES_REV_TURN","FY 2021","FY 2021","Currency=USD","Period=FY","BEST_FPERIOD_OVERRIDE=FY","FILING_STATUS=MR","SCALING_FORMAT=MLN","FA_ADJUSTED=Adjusted","Sort=A","Dates=H","DateFormat=P","Fill=—","Direction=H","UseDPDF=Y")</f>
        <v>11063</v>
      </c>
      <c r="Z187" s="15">
        <f>_xll.BDH(C187,"SALES_REV_TURN","FY 2022","FY 2022","Currency=USD","Period=FY","BEST_FPERIOD_OVERRIDE=FY","FILING_STATUS=MR","SCALING_FORMAT=MLN","FA_ADJUSTED=Adjusted","Sort=A","Dates=H","DateFormat=P","Fill=—","Direction=H","UseDPDF=Y")</f>
        <v>13205</v>
      </c>
      <c r="AA187" s="15" t="e">
        <f ca="1">+_xll.BDP($C187,AA$15,"BEST_FPERIOD_OVERRIDE="&amp;AA$16)</f>
        <v>#NAME?</v>
      </c>
      <c r="AB187" s="15" t="e">
        <f ca="1">+_xll.BDP($C187,AB$15,"BEST_FPERIOD_OVERRIDE="&amp;AB$16)</f>
        <v>#NAME?</v>
      </c>
      <c r="AC187" s="15" t="e">
        <f ca="1">+_xll.BDP($C187,AC$15,"BEST_FPERIOD_OVERRIDE="&amp;AC$16)</f>
        <v>#NAME?</v>
      </c>
      <c r="AD187" s="15" t="e">
        <f ca="1">+_xll.BDP($C187,AD$15,"BEST_FPERIOD_OVERRIDE="&amp;AD$16)</f>
        <v>#NAME?</v>
      </c>
      <c r="AF187" s="25">
        <f t="shared" si="411"/>
        <v>-2.98524276219444E-2</v>
      </c>
      <c r="AG187" s="25">
        <f t="shared" si="412"/>
        <v>0.28460287970274045</v>
      </c>
      <c r="AH187" s="25">
        <f t="shared" si="413"/>
        <v>0.19361836753141093</v>
      </c>
      <c r="AI187" s="25" t="e">
        <f t="shared" ca="1" si="414"/>
        <v>#NAME?</v>
      </c>
      <c r="AJ187" s="25" t="e">
        <f t="shared" ca="1" si="415"/>
        <v>#NAME?</v>
      </c>
      <c r="AK187" s="25" t="e">
        <f t="shared" ca="1" si="416"/>
        <v>#NAME?</v>
      </c>
      <c r="AL187" s="25" t="e">
        <f t="shared" ca="1" si="429"/>
        <v>#NAME?</v>
      </c>
      <c r="AM187" s="25" t="e">
        <f t="shared" ca="1" si="417"/>
        <v>#NAME?</v>
      </c>
      <c r="AN187" s="25">
        <f t="shared" si="418"/>
        <v>9.6944601891332915E-2</v>
      </c>
      <c r="AP187" s="15">
        <f>_xll.BDH(C187,"EBITDA","FY 2009","FY 2009","Currency=USD","Period=FY","BEST_FPERIOD_OVERRIDE=FY","FILING_STATUS=MR","SCALING_FORMAT=MLN","FA_ADJUSTED=Adjusted","Sort=A","Dates=H","DateFormat=P","Fill=—","Direction=H","UseDPDF=Y")</f>
        <v>411</v>
      </c>
      <c r="AQ187" s="15">
        <f>_xll.BDH(C187,"EBITDA","FY 2019","FY 2019","Currency=USD","Period=FY","BEST_FPERIOD_OVERRIDE=FY","FILING_STATUS=MR","SCALING_FORMAT=MLN","FA_ADJUSTED=Adjusted","Sort=A","Dates=H","DateFormat=P","Fill=—","Direction=H","UseDPDF=Y")</f>
        <v>2785</v>
      </c>
      <c r="AR187" s="15">
        <f>_xll.BDH(C187,"EBITDA","FY 2020","FY 2020","Currency=USD","Period=FY","BEST_FPERIOD_OVERRIDE=FY","FILING_STATUS=MR","SCALING_FORMAT=MLN","FA_ADJUSTED=Adjusted","Sort=A","Dates=H","DateFormat=P","Fill=—","Direction=H","UseDPDF=Y")</f>
        <v>2341</v>
      </c>
      <c r="AS187" s="15">
        <f>_xll.BDH(C187,"EBITDA","FY 2021","FY 2021","Currency=USD","Period=FY","BEST_FPERIOD_OVERRIDE=FY","FILING_STATUS=MR","SCALING_FORMAT=MLN","FA_ADJUSTED=Adjusted","Sort=A","Dates=H","DateFormat=P","Fill=—","Direction=H","UseDPDF=Y")</f>
        <v>4615</v>
      </c>
      <c r="AT187" s="15">
        <f>_xll.BDH(C187,"EBITDA","FY 2022","FY 2022","Currency=USD","Period=FY","BEST_FPERIOD_OVERRIDE=FY","FILING_STATUS=MR","SCALING_FORMAT=MLN","FA_ADJUSTED=Adjusted","Sort=A","Dates=H","DateFormat=P","Fill=—","Direction=H","UseDPDF=Y")</f>
        <v>6252</v>
      </c>
      <c r="AU187" s="15" t="e">
        <f ca="1">+_xll.BDP($C187,AU$15,"BEST_FPERIOD_OVERRIDE="&amp;AU$16)</f>
        <v>#NAME?</v>
      </c>
      <c r="AV187" s="15" t="e">
        <f ca="1">+_xll.BDP($C187,AV$15,"BEST_FPERIOD_OVERRIDE="&amp;AV$16)</f>
        <v>#NAME?</v>
      </c>
      <c r="AW187" s="15" t="e">
        <f ca="1">+_xll.BDP($C187,AW$15,"BEST_FPERIOD_OVERRIDE="&amp;AW$16)</f>
        <v>#NAME?</v>
      </c>
      <c r="AX187" s="15" t="e">
        <f ca="1">+_xll.BDP($C187,AX$15,"BEST_FPERIOD_OVERRIDE="&amp;AX$16)</f>
        <v>#NAME?</v>
      </c>
      <c r="AZ187" s="25">
        <f t="shared" si="378"/>
        <v>-0.15942549371633752</v>
      </c>
      <c r="BA187" s="25">
        <f t="shared" si="379"/>
        <v>0.97137975224263129</v>
      </c>
      <c r="BB187" s="25">
        <f t="shared" si="380"/>
        <v>0.35471289274106166</v>
      </c>
      <c r="BC187" s="25" t="e">
        <f t="shared" ca="1" si="381"/>
        <v>#NAME?</v>
      </c>
      <c r="BD187" s="25" t="e">
        <f t="shared" ca="1" si="382"/>
        <v>#NAME?</v>
      </c>
      <c r="BE187" s="25" t="e">
        <f t="shared" ca="1" si="383"/>
        <v>#NAME?</v>
      </c>
      <c r="BF187" s="25" t="e">
        <f t="shared" ca="1" si="430"/>
        <v>#NAME?</v>
      </c>
      <c r="BG187" s="25" t="e">
        <f t="shared" ca="1" si="384"/>
        <v>#NAME?</v>
      </c>
      <c r="BH187" s="25">
        <f t="shared" si="385"/>
        <v>0.21087228161544047</v>
      </c>
      <c r="BJ187" s="25">
        <f t="shared" si="419"/>
        <v>0.31373211670609441</v>
      </c>
      <c r="BK187" s="25">
        <f t="shared" si="420"/>
        <v>0.27183000464468182</v>
      </c>
      <c r="BL187" s="25">
        <f t="shared" si="421"/>
        <v>0.41715628672150412</v>
      </c>
      <c r="BM187" s="25">
        <f t="shared" si="422"/>
        <v>0.47345702385460053</v>
      </c>
      <c r="BN187" s="25" t="e">
        <f t="shared" ca="1" si="423"/>
        <v>#NAME?</v>
      </c>
      <c r="BO187" s="25" t="e">
        <f t="shared" ca="1" si="424"/>
        <v>#NAME?</v>
      </c>
      <c r="BP187" s="25" t="e">
        <f t="shared" ca="1" si="424"/>
        <v>#NAME?</v>
      </c>
      <c r="BQ187" s="25" t="e">
        <f t="shared" ca="1" si="425"/>
        <v>#NAME?</v>
      </c>
      <c r="BR187" s="15">
        <f>_xll.BDH(C187,"EARN_FOR_COMMON","FY 2009","FY 2009","Currency=USD","Period=FY","BEST_FPERIOD_OVERRIDE=FY","FILING_STATUS=MR","SCALING_FORMAT=MLN","FA_ADJUSTED=Adjusted","Sort=A","Dates=H","DateFormat=P","Fill=—","Direction=H","UseDPDF=Y")</f>
        <v>-375.55</v>
      </c>
      <c r="BS187" s="15">
        <f>_xll.BDH(C187,"EARN_FOR_COMMON","FY 2019","FY 2019","Currency=USD","Period=FY","BEST_FPERIOD_OVERRIDE=FY","FILING_STATUS=MR","SCALING_FORMAT=MLN","FA_ADJUSTED=Adjusted","Sort=A","Dates=H","DateFormat=P","Fill=—","Direction=H","UseDPDF=Y")</f>
        <v>281.70999999999998</v>
      </c>
      <c r="BT187" s="15">
        <f>_xll.BDH(C187,"EARN_FOR_COMMON","FY 2020","FY 2020","Currency=USD","Period=FY","BEST_FPERIOD_OVERRIDE=FY","FILING_STATUS=MR","SCALING_FORMAT=MLN","FA_ADJUSTED=Adjusted","Sort=A","Dates=H","DateFormat=P","Fill=—","Direction=H","UseDPDF=Y")</f>
        <v>-3.3</v>
      </c>
      <c r="BU187" s="15">
        <f>_xll.BDH(C187,"EARN_FOR_COMMON","FY 2021","FY 2021","Currency=USD","Period=FY","BEST_FPERIOD_OVERRIDE=FY","FILING_STATUS=MR","SCALING_FORMAT=MLN","FA_ADJUSTED=Adjusted","Sort=A","Dates=H","DateFormat=P","Fill=—","Direction=H","UseDPDF=Y")</f>
        <v>2444.54</v>
      </c>
      <c r="BV187" s="15">
        <f>_xll.BDH(C187,"EARN_FOR_COMMON","FY 2022","FY 2022","Currency=USD","Period=FY","BEST_FPERIOD_OVERRIDE=FY","FILING_STATUS=MR","SCALING_FORMAT=MLN","FA_ADJUSTED=Adjusted","Sort=A","Dates=H","DateFormat=P","Fill=—","Direction=H","UseDPDF=Y")</f>
        <v>3701.03</v>
      </c>
      <c r="BW187" s="15" t="e">
        <f ca="1">+_xll.BDP($C187,BW$15,"BEST_FPERIOD_OVERRIDE="&amp;BW$16)</f>
        <v>#NAME?</v>
      </c>
      <c r="BX187" s="15" t="e">
        <f ca="1">+_xll.BDP($C187,BX$15,"BEST_FPERIOD_OVERRIDE="&amp;BX$16)</f>
        <v>#NAME?</v>
      </c>
      <c r="BY187" s="15" t="e">
        <f ca="1">+_xll.BDP($C187,BY$15,"BEST_FPERIOD_OVERRIDE="&amp;BY$16)</f>
        <v>#NAME?</v>
      </c>
      <c r="BZ187" s="15" t="e">
        <f ca="1">+_xll.BDP($C187,BZ$15,"BEST_FPERIOD_OVERRIDE="&amp;BZ$16)</f>
        <v>#NAME?</v>
      </c>
      <c r="CB187" s="25">
        <f t="shared" si="386"/>
        <v>-1.0117141741507223</v>
      </c>
      <c r="CC187" s="25">
        <f t="shared" si="387"/>
        <v>-741.76969696969695</v>
      </c>
      <c r="CD187" s="25">
        <f t="shared" si="388"/>
        <v>0.51399854369329212</v>
      </c>
      <c r="CE187" s="25" t="e">
        <f t="shared" ca="1" si="389"/>
        <v>#NAME?</v>
      </c>
      <c r="CF187" s="25" t="e">
        <f t="shared" ca="1" si="390"/>
        <v>#NAME?</v>
      </c>
      <c r="CG187" s="25" t="e">
        <f t="shared" ca="1" si="391"/>
        <v>#NAME?</v>
      </c>
      <c r="CH187" s="25" t="e">
        <f t="shared" ca="1" si="431"/>
        <v>#NAME?</v>
      </c>
      <c r="CI187" s="25" t="e">
        <f t="shared" ca="1" si="392"/>
        <v>#NAME?</v>
      </c>
      <c r="CJ187" s="25" t="e">
        <f t="shared" si="393"/>
        <v>#NUM!</v>
      </c>
      <c r="CM187" s="25">
        <f t="shared" si="432"/>
        <v>3.1734820322180918E-2</v>
      </c>
      <c r="CN187" s="25">
        <f t="shared" si="433"/>
        <v>-3.8318625174175568E-4</v>
      </c>
      <c r="CO187" s="25">
        <f t="shared" si="434"/>
        <v>0.22096538009581487</v>
      </c>
      <c r="CP187" s="25">
        <f t="shared" si="435"/>
        <v>0.28027489587277549</v>
      </c>
      <c r="CQ187" s="25" t="e">
        <f t="shared" ca="1" si="436"/>
        <v>#NAME?</v>
      </c>
      <c r="CR187" s="25" t="e">
        <f t="shared" ca="1" si="437"/>
        <v>#NAME?</v>
      </c>
      <c r="CS187" s="25" t="e">
        <f t="shared" ca="1" si="438"/>
        <v>#NAME?</v>
      </c>
      <c r="CT187" s="15" t="e">
        <f t="shared" ca="1" si="439"/>
        <v>#NAME?</v>
      </c>
      <c r="CU187" s="25">
        <f>_xll.BDH($C187,"RETURN_ON_INV_CAPITAL","FY 2019","FY 2019","Currency=USD","Period=FY","BEST_FPERIOD_OVERRIDE=FY","FILING_STATUS=MR","FA_ADJUSTED=GAAP","Sort=A","Dates=H","DateFormat=P","Fill=—","Direction=H","UseDPDF=Y")/100</f>
        <v>3.4271999999999997E-2</v>
      </c>
      <c r="CV187" s="25">
        <f>_xll.BDH($C187,"RETURN_ON_INV_CAPITAL","FY 2020","FY 2020","Currency=USD","Period=FY","BEST_FPERIOD_OVERRIDE=FY","FILING_STATUS=MR","FA_ADJUSTED=GAAP","Sort=A","Dates=H","DateFormat=P","Fill=—","Direction=H","UseDPDF=Y")/100</f>
        <v>2.4759000000000003E-2</v>
      </c>
      <c r="CW187" s="25">
        <f>_xll.BDH($C187,"RETURN_ON_INV_CAPITAL","FY 2021","FY 2021","Currency=USD","Period=FY","BEST_FPERIOD_OVERRIDE=FY","FILING_STATUS=MR","FA_ADJUSTED=GAAP","Sort=A","Dates=H","DateFormat=P","Fill=—","Direction=H","UseDPDF=Y")/100</f>
        <v>0.13428699999999999</v>
      </c>
      <c r="CX187" s="25">
        <f>_xll.BDH(C187,"RETURN_COM_EQY","FY 2022","FY 2022","Currency=USD","Period=FY","BEST_FPERIOD_OVERRIDE=FY","FILING_STATUS=MR","FA_ADJUSTED=GAAP","Sort=A","Dates=H","DateFormat=P","Fill=—","Direction=H","UseDPDF=Y")/100</f>
        <v>0.39879800000000004</v>
      </c>
      <c r="CZ187" s="15">
        <f>_xll.BDH($C187,"RETURN_COM_EQY","FY 2019","FY 2019","Currency=USD","Period=FY","BEST_FPERIOD_OVERRIDE=FY","FILING_STATUS=MR","FA_ADJUSTED=GAAP","Sort=A","Dates=H","DateFormat=P","Fill=—","Direction=H","UseDPDF=Y")/100</f>
        <v>2.4365999999999999E-2</v>
      </c>
      <c r="DA187" s="15">
        <f>_xll.BDH($C187,"RETURN_COM_EQY","FY 2020","FY 2020","Currency=USD","Period=FY","BEST_FPERIOD_OVERRIDE=FY","FILING_STATUS=MR","FA_ADJUSTED=GAAP","Sort=A","Dates=H","DateFormat=P","Fill=—","Direction=H","UseDPDF=Y")/100</f>
        <v>5.6569999999999997E-3</v>
      </c>
      <c r="DB187" s="15">
        <f>_xll.BDH($C187,"RETURN_COM_EQY","FY 2021","FY 2021","Currency=USD","Period=FY","BEST_FPERIOD_OVERRIDE=FY","FILING_STATUS=MR","FA_ADJUSTED=GAAP","Sort=A","Dates=H","DateFormat=P","Fill=—","Direction=H","UseDPDF=Y")/100</f>
        <v>0.24185600000000002</v>
      </c>
      <c r="DC187" s="25">
        <f>_xll.BDH(C187,"RETURN_COM_EQY","FY 2022","FY 2022","Currency=USD","Period=FY","BEST_FPERIOD_OVERRIDE=FY","FILING_STATUS=MR","FA_ADJUSTED=GAAP","Sort=A","Dates=H","DateFormat=P","Fill=—","Direction=H","UseDPDF=Y")</f>
        <v>39.879800000000003</v>
      </c>
      <c r="DD187" s="15" t="e">
        <f ca="1">(_xll.BDP(C187,"BEST_ROE","best_fperiod_override=23Y"))/100</f>
        <v>#NAME?</v>
      </c>
      <c r="DF187" s="25" t="e">
        <f ca="1">(_xll.BDP($C187,"BEST_DIV_YLD","best_fperiod_override=19Y"))/100</f>
        <v>#NAME?</v>
      </c>
      <c r="DG187" s="25" t="e">
        <f ca="1">(_xll.BDP($C187,"BEST_DIV_YLD","best_fperiod_override=20Y"))/100</f>
        <v>#NAME?</v>
      </c>
      <c r="DH187" s="25" t="e">
        <f ca="1">(_xll.BDP($C187,"BEST_DIV_YLD","best_fperiod_override=21Y"))/100</f>
        <v>#NAME?</v>
      </c>
      <c r="DI187" s="25" t="e">
        <f ca="1">(_xll.BDP($C187,"BEST_DIV_YLD","best_fperiod_override=22Y"))/100</f>
        <v>#NAME?</v>
      </c>
      <c r="DJ187" s="25" t="e">
        <f ca="1">(_xll.BDP($C187,"BEST_DIV_YLD","best_fperiod_override=23Y"))/100</f>
        <v>#NAME?</v>
      </c>
      <c r="DL187" s="48" t="e" cm="1">
        <f t="array" aca="1" ref="DL187" ca="1">_xll.BDP($C187,$DL$12)/1000</f>
        <v>#NAME?</v>
      </c>
      <c r="DM187" s="48" t="e" cm="1">
        <f t="array" aca="1" ref="DM187" ca="1">_xll.BDP($C187,$DL$13)*1000</f>
        <v>#NAME?</v>
      </c>
      <c r="DN187" s="48" t="e">
        <f t="shared" ca="1" si="394"/>
        <v>#NAME?</v>
      </c>
      <c r="DO187" s="48" t="e" cm="1">
        <f t="array" aca="1" ref="DO187" ca="1">_xll.BDP($C187,$DL$15)*1000</f>
        <v>#NAME?</v>
      </c>
      <c r="DQ187" s="15" t="e" cm="1">
        <f t="array" aca="1" ref="DQ187" ca="1">_xll.BDP(C187,"WACC")</f>
        <v>#NAME?</v>
      </c>
      <c r="DR187" s="15" t="e" cm="1">
        <f t="array" aca="1" ref="DR187" ca="1">_xll.BDP(C187,"WACC_COST_EQUITY")</f>
        <v>#NAME?</v>
      </c>
      <c r="DS187" s="15" t="e" cm="1">
        <f t="array" aca="1" ref="DS187" ca="1">_xll.BDP(C187,"WACC_COST_EQUITY")</f>
        <v>#NAME?</v>
      </c>
      <c r="DU187" s="15" t="e" cm="1">
        <f t="array" aca="1" ref="DU187" ca="1">_xll.BDP(C187,"BEST_PE_RATIO")</f>
        <v>#NAME?</v>
      </c>
      <c r="DV187" s="15" t="e" cm="1">
        <f t="array" aca="1" ref="DV187" ca="1">_xll.BDP(C187,"FIVE_YR_AVG_PRICE_EARNINGS")</f>
        <v>#NAME?</v>
      </c>
      <c r="DW187" s="15" t="e" cm="1">
        <f t="array" aca="1" ref="DW187" ca="1">_xll.BDP(C187,"10_YEAR_MOVING_AVERAGE_PE")</f>
        <v>#NAME?</v>
      </c>
      <c r="DY187" s="15" t="e" cm="1">
        <f t="array" aca="1" ref="DY187" ca="1">_xll.BDP(C187,"BEST_CUR_EV_TO_EBITDA")</f>
        <v>#NAME?</v>
      </c>
      <c r="DZ187" s="15" t="e" cm="1">
        <f t="array" aca="1" ref="DZ187" ca="1">_xll.BDP(C187,"FIVE_YEAR_AVG_EV_TO_T12_EBITDA")</f>
        <v>#NAME?</v>
      </c>
      <c r="EB187" s="15" t="e" cm="1">
        <f t="array" aca="1" ref="EB187" ca="1">_xll.BDP(C187,"BEST_PX_BPS_RATIO")</f>
        <v>#NAME?</v>
      </c>
      <c r="EC187" s="15" t="e" cm="1">
        <f t="array" aca="1" ref="EC187" ca="1">_xll.BDP(C187,"FIVE_YEAR_AVG_PRICE_BOOK")</f>
        <v>#NAME?</v>
      </c>
      <c r="ED187" s="15" t="e" cm="1">
        <f t="array" aca="1" ref="ED187" ca="1">_xll.BDP(C187,"EV_TO_T12M_SALES")</f>
        <v>#NAME?</v>
      </c>
      <c r="EE187" s="15" t="e" cm="1">
        <f t="array" aca="1" ref="EE187" ca="1">_xll.BDP(C187,"AVERAGE_EV_TO_T12M_SALES")</f>
        <v>#NAME?</v>
      </c>
      <c r="EF187" s="15" t="e">
        <f ca="1">_xll.BDP(C187,"BEST_CURRENT_EV_BEST_SALES","best_fperiod_override=23Y")</f>
        <v>#NAME?</v>
      </c>
      <c r="EH187" s="15" t="e" cm="1">
        <f t="array" aca="1" ref="EH187" ca="1">_xll.BDP(C187,"CF_FREE_CASH_FLOW")</f>
        <v>#NAME?</v>
      </c>
      <c r="EI187" s="15" t="e" cm="1">
        <f t="array" aca="1" ref="EI187" ca="1">_xll.BDP(C187,"FREE_CASH_FLOW_YIELD")/100</f>
        <v>#NAME?</v>
      </c>
      <c r="EJ187" s="15" t="e" cm="1">
        <f t="array" aca="1" ref="EJ187" ca="1">_xll.BDP(C187,"TRAIL_12M_FREE_CASH_FLOW_PER_SH")</f>
        <v>#NAME?</v>
      </c>
      <c r="EL187" s="15" t="e" cm="1">
        <f t="array" aca="1" ref="EL187" ca="1">_xll.BDP(C187,"CF_CASH_FROM_OPER")</f>
        <v>#NAME?</v>
      </c>
      <c r="EM187" s="15" t="e" cm="1">
        <f t="array" aca="1" ref="EM187" ca="1">_xll.BDP(C187,"CF_CASH_FROM_INV_ACT")</f>
        <v>#NAME?</v>
      </c>
      <c r="EN187" s="15" t="e" cm="1">
        <f t="array" aca="1" ref="EN187" ca="1">_xll.BDP(C187,"CF_CASH_FROM_FNC_ACT")</f>
        <v>#NAME?</v>
      </c>
      <c r="EP187" s="15" t="e" cm="1">
        <f t="array" aca="1" ref="EP187" ca="1">_xll.BDP(C187,"TOT_ANALYST_REC")</f>
        <v>#NAME?</v>
      </c>
      <c r="EQ187" s="15" t="e" cm="1">
        <f t="array" aca="1" ref="EQ187" ca="1">_xll.BDP(C187,"TOT_BUY_REC")</f>
        <v>#NAME?</v>
      </c>
      <c r="ER187" s="15" t="e" cm="1">
        <f t="array" aca="1" ref="ER187" ca="1">_xll.BDP(C187,"TOT_HOLD_REC")</f>
        <v>#NAME?</v>
      </c>
      <c r="ES187" s="15" t="e" cm="1">
        <f t="array" aca="1" ref="ES187" ca="1">_xll.BDP(C187,"TOT_SELL_REC")</f>
        <v>#NAME?</v>
      </c>
      <c r="ET187" s="15" t="e" cm="1">
        <f t="array" aca="1" ref="ET187" ca="1">_xll.BDP(C187,"EQY_REC_CONS")</f>
        <v>#NAME?</v>
      </c>
      <c r="EV187" s="15" t="e" cm="1">
        <f t="array" aca="1" ref="EV187" ca="1">_xll.BDP(C187,"BEST_TARGET_HI")</f>
        <v>#NAME?</v>
      </c>
      <c r="EW187" s="15" t="e" cm="1">
        <f t="array" aca="1" ref="EW187" ca="1">_xll.BDP(C187,"BEST_TARGET_LO")</f>
        <v>#NAME?</v>
      </c>
      <c r="EX187" s="15" t="e" cm="1">
        <f t="array" aca="1" ref="EX187" ca="1">_xll.BDP(C187,"BEST_TARGET_MEDIAN")</f>
        <v>#NAME?</v>
      </c>
      <c r="EZ187" s="15" t="e" cm="1">
        <f t="array" aca="1" ref="EZ187" ca="1">_xll.BDP(C187,"BEST_TARGET_1WK_CHG")</f>
        <v>#NAME?</v>
      </c>
      <c r="FA187" s="15" t="e" cm="1">
        <f t="array" aca="1" ref="FA187" ca="1">_xll.BDP(C187,"BEST_TARGET_4WK_CHG")</f>
        <v>#NAME?</v>
      </c>
      <c r="FB187" s="15" t="e" cm="1">
        <f t="array" aca="1" ref="FB187" ca="1">_xll.BDP(C187,"BEST_TARGET_3MO_CHG")</f>
        <v>#NAME?</v>
      </c>
      <c r="FC187" s="15" t="e" cm="1">
        <f t="array" aca="1" ref="FC187" ca="1">_xll.BDP(C187,"BEST_TARGET_6MO_CHG")</f>
        <v>#NAME?</v>
      </c>
      <c r="FE187" s="15" t="e" cm="1">
        <f t="array" aca="1" ref="FE187" ca="1">_xll.BDP(C187,"ANNOUNCEMENT_DT")</f>
        <v>#NAME?</v>
      </c>
      <c r="FF187" s="15" t="e" cm="1">
        <f t="array" aca="1" ref="FF187" ca="1">_xll.BDP(C187,"EXPECTED_REPORT_DT")</f>
        <v>#NAME?</v>
      </c>
      <c r="FG187" s="15" t="e" cm="1">
        <f t="array" aca="1" ref="FG187" ca="1">_xll.BDP(C187,"EARNINGS_RELATED_IMPLIED_MOVE")</f>
        <v>#NAME?</v>
      </c>
      <c r="FI187" s="15" t="e" cm="1">
        <f t="array" aca="1" ref="FI187" ca="1">_xll.BDP(C187,"SALES_SURPRISE_LAST_QTR")</f>
        <v>#NAME?</v>
      </c>
      <c r="FJ187" s="15" t="e" cm="1">
        <f t="array" aca="1" ref="FJ187" ca="1">_xll.BDP(C187,"EPS_SURPRISE_LAST_QTR")</f>
        <v>#NAME?</v>
      </c>
      <c r="FL187" s="15" t="e">
        <f ca="1">(_xll.BDP(C187,"VOLUME_AVG_5D"))/1000</f>
        <v>#NAME?</v>
      </c>
      <c r="FM187" s="15" t="e">
        <f ca="1">(_xll.BDP(C187,"VOLUME_AVG_3M"))/1000</f>
        <v>#NAME?</v>
      </c>
      <c r="FN187" s="15" t="e">
        <f ca="1">(_xll.BDP(C187,"VOLUME_AVG_6M"))/1000</f>
        <v>#NAME?</v>
      </c>
      <c r="FP187" s="15" t="e" cm="1">
        <f t="array" aca="1" ref="FP187" ca="1">_xll.BDP(C187,"CIE_DES")</f>
        <v>#NAME?</v>
      </c>
      <c r="FQ187" s="15" t="s">
        <v>1012</v>
      </c>
      <c r="FS187" s="15" t="e" cm="1">
        <f t="array" aca="1" ref="FS187" ca="1">_xll.BDP(C187,"HIGH_52WEEK")</f>
        <v>#NAME?</v>
      </c>
      <c r="FT187" s="15" t="e" cm="1">
        <f t="array" aca="1" ref="FT187" ca="1">_xll.BDP(C187,"LOW_52WEEK")</f>
        <v>#NAME?</v>
      </c>
      <c r="FV187" s="15" t="e" cm="1">
        <f t="array" aca="1" ref="FV187" ca="1">_xll.BDP(C187,"CHG_PCT_WTD")</f>
        <v>#NAME?</v>
      </c>
      <c r="FW187" s="15" t="e" cm="1">
        <f t="array" aca="1" ref="FW187" ca="1">_xll.BDP(C187,"CHG_PCT_MTD")</f>
        <v>#NAME?</v>
      </c>
      <c r="FX187" s="15" t="e" cm="1">
        <f t="array" aca="1" ref="FX187" ca="1">_xll.BDP(C187,"CHG_PCT_YTD")</f>
        <v>#NAME?</v>
      </c>
      <c r="FY187" s="15" t="e" cm="1">
        <f t="array" aca="1" ref="FY187" ca="1">_xll.BDP(C187,"CHG_PCT_1YR")</f>
        <v>#NAME?</v>
      </c>
      <c r="GA187" s="15" t="e">
        <f ca="1">_xll.BDP($C187,"BEST_NET_DEBT","best_fperiod_override=19Y")</f>
        <v>#NAME?</v>
      </c>
      <c r="GB187" s="15" t="e">
        <f ca="1">_xll.BDP($C187,"BEST_NET_DEBT","best_fperiod_override=20Y")</f>
        <v>#NAME?</v>
      </c>
      <c r="GC187" s="15" t="e">
        <f ca="1">_xll.BDP($C187,"BEST_NET_DEBT","best_fperiod_override=21Y")</f>
        <v>#NAME?</v>
      </c>
      <c r="GD187" s="15" t="e">
        <f ca="1">_xll.BDP($C187,"BEST_NET_DEBT","best_fperiod_override=22Y")</f>
        <v>#NAME?</v>
      </c>
      <c r="GE187" s="15" t="e">
        <f ca="1">_xll.BDP($C187,"BEST_NET_DEBT","best_fperiod_override=23Y")</f>
        <v>#NAME?</v>
      </c>
      <c r="GG187" s="15" t="e">
        <f t="shared" ca="1" si="395"/>
        <v>#NAME?</v>
      </c>
      <c r="GH187" s="15" t="e">
        <f t="shared" ca="1" si="396"/>
        <v>#NAME?</v>
      </c>
      <c r="GI187" s="15" t="e">
        <f t="shared" ca="1" si="397"/>
        <v>#NAME?</v>
      </c>
      <c r="GJ187" s="15" t="e">
        <f t="shared" ca="1" si="398"/>
        <v>#NAME?</v>
      </c>
      <c r="GK187" s="15" t="e">
        <f t="shared" ca="1" si="399"/>
        <v>#NAME?</v>
      </c>
      <c r="GM187" s="15" t="e" cm="1">
        <f t="array" aca="1" ref="GM187" ca="1">_xll.BDP(C187,"NET_DEBT_TO_EBITDA")</f>
        <v>#NAME?</v>
      </c>
      <c r="GN187" s="15" t="e" cm="1">
        <f t="array" aca="1" ref="GN187" ca="1">_xll.BDP(C187,"EBIT_TO_INT_EXP")</f>
        <v>#NAME?</v>
      </c>
      <c r="GO187" s="15" t="e" cm="1">
        <f t="array" aca="1" ref="GO187" ca="1">_xll.BDP(C187,"TOT_DEBT_TO_TOT_EQY")</f>
        <v>#NAME?</v>
      </c>
      <c r="GP187" s="15" t="e" cm="1">
        <f t="array" aca="1" ref="GP187" ca="1">_xll.BDP(C187,"TOT_DEBT_TO_TOT_ASSET")</f>
        <v>#NAME?</v>
      </c>
      <c r="GQ187" s="15" t="e" cm="1">
        <f t="array" aca="1" ref="GQ187" ca="1">_xll.BDP(C187,"ALTMAN_Z_SCORE")</f>
        <v>#NAME?</v>
      </c>
      <c r="GR187" s="15" t="e" cm="1">
        <f t="array" aca="1" ref="GR187" ca="1">_xll.BDP(C187,"CASH_%_CURRENT_MARKET_CAP")</f>
        <v>#NAME?</v>
      </c>
      <c r="GS187" s="15" t="e" cm="1">
        <f t="array" aca="1" ref="GS187" ca="1">_xll.BDP(C187,"CASH_TO_TOT_ASSET")</f>
        <v>#NAME?</v>
      </c>
      <c r="GU187" s="15" t="e" cm="1">
        <f t="array" aca="1" ref="GU187" ca="1">_xll.BDP(C187,"BOARD_SIZE")</f>
        <v>#NAME?</v>
      </c>
      <c r="GV187" s="15" t="e" cm="1">
        <f t="array" aca="1" ref="GV187" ca="1">_xll.BDP(C187,"PCT_INDEPENDENT_DIRECTORS")</f>
        <v>#NAME?</v>
      </c>
      <c r="GW187" s="15" t="e" cm="1">
        <f t="array" aca="1" ref="GW187" ca="1">_xll.BDP(C187,"BOARD_MEETING_ATTENDANCE_PCT")</f>
        <v>#NAME?</v>
      </c>
      <c r="GX187" s="15" t="e" cm="1">
        <f t="array" aca="1" ref="GX187" ca="1">_xll.BDP(C187,"BOARD_MEETINGS_PER_YR")</f>
        <v>#NAME?</v>
      </c>
      <c r="GY187" s="15" t="e" cm="1">
        <f t="array" aca="1" ref="GY187" ca="1">_xll.BDP(C187,"NUMBER_OF_WOMEN_ON_BOARD")</f>
        <v>#NAME?</v>
      </c>
      <c r="GZ187" s="15" t="e" cm="1">
        <f t="array" aca="1" ref="GZ187" ca="1">_xll.BDP(C187,"BOARD_AVERAGE_TENURE")</f>
        <v>#NAME?</v>
      </c>
      <c r="HA187" s="15" t="e" cm="1">
        <f t="array" aca="1" ref="HA187" ca="1">_xll.BDP(C187,"BOARD_AVERAGE_AGE")</f>
        <v>#NAME?</v>
      </c>
      <c r="HC187" s="15" t="e" cm="1">
        <f t="array" aca="1" ref="HC187" ca="1">_xll.BDP(C187,"TOT_COMP_AW_TO_CEO_&amp;_EQUIV")</f>
        <v>#NAME?</v>
      </c>
      <c r="HD187" s="15" t="e" cm="1">
        <f t="array" aca="1" ref="HD187" ca="1">_xll.BDP(C187,"TOT_COMPENSATION_AW_TO_EXECS")</f>
        <v>#NAME?</v>
      </c>
      <c r="HE187" s="15" t="e" cm="1">
        <f t="array" aca="1" ref="HE187" ca="1">_xll.BDP(C187,"CF_STOCK_BASED_COMPENSATION")</f>
        <v>#NAME?</v>
      </c>
      <c r="HF187" s="15" t="e" cm="1">
        <f t="array" aca="1" ref="HF187" ca="1">_xll.BDP(C187,"AVERAGE_BOD_TOTAL_COMPENSATION")</f>
        <v>#NAME?</v>
      </c>
      <c r="HH187" s="15" t="e" cm="1">
        <f t="array" aca="1" ref="HH187" ca="1">_xll.BDP(C187,"ISS_QUALITYSCORE")</f>
        <v>#NAME?</v>
      </c>
      <c r="HK187" s="15" t="e" cm="1">
        <f t="array" aca="1" ref="HK187" ca="1">_xll.BDP(C187,"EQY_SH_OUT")</f>
        <v>#NAME?</v>
      </c>
      <c r="HL187" s="15" t="e">
        <f t="shared" ca="1" si="400"/>
        <v>#NAME?</v>
      </c>
      <c r="HN187" s="15">
        <v>8.5</v>
      </c>
      <c r="HO187" s="15">
        <v>2</v>
      </c>
      <c r="HP187" s="39" t="e">
        <f t="shared" ca="1" si="401"/>
        <v>#NAME?</v>
      </c>
      <c r="HQ187" s="15" t="e">
        <f t="shared" ca="1" si="402"/>
        <v>#NAME?</v>
      </c>
      <c r="HS187" s="15" t="e">
        <f t="shared" ca="1" si="426"/>
        <v>#NAME?</v>
      </c>
      <c r="HU187" s="15" t="e">
        <f t="shared" ca="1" si="403"/>
        <v>#NAME?</v>
      </c>
      <c r="HW187" s="15" t="e">
        <f t="shared" ca="1" si="427"/>
        <v>#NAME?</v>
      </c>
      <c r="HY187" s="39" t="e">
        <f t="shared" ca="1" si="404"/>
        <v>#NAME?</v>
      </c>
      <c r="IA187" s="15" t="e">
        <f t="shared" ca="1" si="428"/>
        <v>#NAME?</v>
      </c>
      <c r="IB187" s="15" t="e">
        <f t="shared" ca="1" si="405"/>
        <v>#NAME?</v>
      </c>
      <c r="IC187" s="15" t="e">
        <f t="shared" ca="1" si="406"/>
        <v>#NAME?</v>
      </c>
      <c r="ID187" s="15" t="e">
        <f t="shared" ca="1" si="407"/>
        <v>#NAME?</v>
      </c>
      <c r="IE187" s="39" t="e">
        <f t="shared" ca="1" si="408"/>
        <v>#NAME?</v>
      </c>
      <c r="IF187" s="39" t="e">
        <f t="shared" si="409"/>
        <v>#NUM!</v>
      </c>
      <c r="IG187" s="39" t="e">
        <f t="shared" ca="1" si="410"/>
        <v>#NAME?</v>
      </c>
      <c r="II187" s="15">
        <f t="shared" si="440"/>
        <v>168</v>
      </c>
    </row>
    <row r="188" spans="1:243">
      <c r="A188" s="15">
        <f t="shared" si="441"/>
        <v>168</v>
      </c>
      <c r="B188" s="15" t="s">
        <v>340</v>
      </c>
      <c r="C188" s="15" t="s">
        <v>651</v>
      </c>
      <c r="D188" s="15" t="s">
        <v>339</v>
      </c>
      <c r="E188" s="15" t="str">
        <f t="shared" si="374"/>
        <v>NETE34</v>
      </c>
      <c r="F188" s="15">
        <f t="shared" si="375"/>
        <v>168</v>
      </c>
      <c r="G188" s="15" t="str">
        <f t="shared" si="376"/>
        <v>NetEase Inc</v>
      </c>
      <c r="H188" s="24">
        <v>2.0245200000000001E-3</v>
      </c>
      <c r="I188" s="15" t="e" cm="1">
        <f t="array" aca="1" ref="I188" ca="1">_xll.BDP(C188,"GICS_SECTOR_NAME")</f>
        <v>#NAME?</v>
      </c>
      <c r="J188" s="15" t="e">
        <f t="shared" ca="1" si="377"/>
        <v>#NAME?</v>
      </c>
      <c r="K188" s="46" t="e" cm="1">
        <f t="array" aca="1" ref="K188" ca="1">_xll.BDP(C188,"BEST_PE_RATIO")</f>
        <v>#NAME?</v>
      </c>
      <c r="L188" s="46" t="e" cm="1">
        <f t="array" aca="1" ref="L188" ca="1">_xll.BDP(C188,"px_last")</f>
        <v>#NAME?</v>
      </c>
      <c r="M188" s="15" t="e" cm="1">
        <f t="array" aca="1" ref="M188" ca="1">_xll.BDP(C188,"COUNTRY_FULL_NAME")</f>
        <v>#NAME?</v>
      </c>
      <c r="N188" s="15" t="e" cm="1">
        <f t="array" aca="1" ref="N188" ca="1">_xll.BDP(C188,"px_last")</f>
        <v>#NAME?</v>
      </c>
      <c r="O188" s="15" t="e" cm="1">
        <f t="array" aca="1" ref="O188" ca="1">_xll.BDP(C188,"CRNCY")</f>
        <v>#NAME?</v>
      </c>
      <c r="Q188" s="15" t="e" cm="1">
        <f t="array" aca="1" ref="Q188" ca="1">_xll.BDP(C188,"GICS_SECTOR_NAME")</f>
        <v>#NAME?</v>
      </c>
      <c r="R188" s="15" t="e" cm="1">
        <f t="array" aca="1" ref="R188" ca="1">_xll.BDP(C188,"GICS_INDUSTRY_NAME")</f>
        <v>#NAME?</v>
      </c>
      <c r="S188" s="15" t="e" cm="1">
        <f t="array" aca="1" ref="S188" ca="1">_xll.BDP(C188,"GICS_INDUSTRY_GROUP_NAME")</f>
        <v>#NAME?</v>
      </c>
      <c r="T188" s="15" t="e" cm="1">
        <f t="array" aca="1" ref="T188" ca="1">_xll.BDP(C188,"GICS_SUB_INDUSTRY_NAME")</f>
        <v>#NAME?</v>
      </c>
      <c r="U188" s="15" t="s">
        <v>1525</v>
      </c>
      <c r="V188" s="15" t="e">
        <f ca="1">_xll.BDH(C188,"SALES_REV_TURN","FY 2009","FY 2009","Currency=USD","Period=FY","BEST_FPERIOD_OVERRIDE=FY","FILING_STATUS=MR","SCALING_FORMAT=MLN","FA_ADJUSTED=Adjusted","Sort=A","Dates=H","DateFormat=P","Fill=—","Direction=H","UseDPDF=Y")/M11</f>
        <v>#NAME?</v>
      </c>
      <c r="W188" s="15" t="e">
        <f ca="1">_xll.BDH(C188,"SALES_REV_TURN","FY 2019","FY 2019","Currency=USD","Period=FY","BEST_FPERIOD_OVERRIDE=FY","FILING_STATUS=MR","SCALING_FORMAT=MLN","FA_ADJUSTED=Adjusted","Sort=A","Dates=H","DateFormat=P","Fill=—","Direction=H","UseDPDF=Y")/M11</f>
        <v>#NAME?</v>
      </c>
      <c r="X188" s="15" t="e">
        <f ca="1">_xll.BDH(C188,"SALES_REV_TURN","FY 2020","FY 2020","Currency=USD","Period=FY","BEST_FPERIOD_OVERRIDE=FY","FILING_STATUS=MR","SCALING_FORMAT=MLN","FA_ADJUSTED=Adjusted","Sort=A","Dates=H","DateFormat=P","Fill=—","Direction=H","UseDPDF=Y")/M11</f>
        <v>#NAME?</v>
      </c>
      <c r="Y188" s="15" t="e">
        <f ca="1">_xll.BDH(C188,"SALES_REV_TURN","FY 2021","FY 2021","Currency=USD","Period=FY","BEST_FPERIOD_OVERRIDE=FY","FILING_STATUS=MR","SCALING_FORMAT=MLN","FA_ADJUSTED=Adjusted","Sort=A","Dates=H","DateFormat=P","Fill=—","Direction=H","UseDPDF=Y")/M11</f>
        <v>#NAME?</v>
      </c>
      <c r="Z188" s="15" t="e">
        <f ca="1">_xll.BDH(C188,"SALES_REV_TURN","FY 2022","FY 2022","Currency=USD","Period=FY","BEST_FPERIOD_OVERRIDE=FY","FILING_STATUS=MR","SCALING_FORMAT=MLN","FA_ADJUSTED=Adjusted","Sort=A","Dates=H","DateFormat=P","Fill=—","Direction=H","UseDPDF=Y")/M11</f>
        <v>#NAME?</v>
      </c>
      <c r="AA188" s="15" t="e">
        <f ca="1">+_xll.BDP($C188,AA$15,"BEST_FPERIOD_OVERRIDE="&amp;AA$16)/M11</f>
        <v>#NAME?</v>
      </c>
      <c r="AB188" s="15" t="e">
        <f ca="1">+_xll.BDP($C188,AB$15,"BEST_FPERIOD_OVERRIDE="&amp;AB$16)/M11</f>
        <v>#NAME?</v>
      </c>
      <c r="AC188" s="15" t="e">
        <f ca="1">+_xll.BDP($C188,AC$15,"BEST_FPERIOD_OVERRIDE="&amp;AC$16)</f>
        <v>#NAME?</v>
      </c>
      <c r="AD188" s="15" t="e">
        <f ca="1">+_xll.BDP($C188,AD$15,"BEST_FPERIOD_OVERRIDE="&amp;AD$16)</f>
        <v>#NAME?</v>
      </c>
      <c r="AF188" s="25" t="e">
        <f t="shared" ca="1" si="411"/>
        <v>#NAME?</v>
      </c>
      <c r="AG188" s="25" t="e">
        <f t="shared" ca="1" si="412"/>
        <v>#NAME?</v>
      </c>
      <c r="AH188" s="25" t="e">
        <f t="shared" ca="1" si="413"/>
        <v>#NAME?</v>
      </c>
      <c r="AI188" s="25" t="e">
        <f t="shared" ca="1" si="414"/>
        <v>#NAME?</v>
      </c>
      <c r="AJ188" s="25" t="e">
        <f t="shared" ca="1" si="415"/>
        <v>#NAME?</v>
      </c>
      <c r="AK188" s="25" t="e">
        <f t="shared" ca="1" si="416"/>
        <v>#NAME?</v>
      </c>
      <c r="AL188" s="25" t="e">
        <f t="shared" ca="1" si="429"/>
        <v>#NAME?</v>
      </c>
      <c r="AM188" s="25" t="e">
        <f t="shared" ca="1" si="417"/>
        <v>#NAME?</v>
      </c>
      <c r="AN188" s="25" t="e">
        <f t="shared" ca="1" si="418"/>
        <v>#NAME?</v>
      </c>
      <c r="AP188" s="15" t="e">
        <f ca="1">_xll.BDH(C188,"EBITDA","FY 2009","FY 2009","Currency=USD","Period=FY","BEST_FPERIOD_OVERRIDE=FY","FILING_STATUS=MR","SCALING_FORMAT=MLN","FA_ADJUSTED=Adjusted","Sort=A","Dates=H","DateFormat=P","Fill=—","Direction=H","UseDPDF=Y")/M11</f>
        <v>#NAME?</v>
      </c>
      <c r="AQ188" s="15" t="e">
        <f ca="1">_xll.BDH(C188,"EBITDA","FY 2019","FY 2019","Currency=USD","Period=FY","BEST_FPERIOD_OVERRIDE=FY","FILING_STATUS=MR","SCALING_FORMAT=MLN","FA_ADJUSTED=Adjusted","Sort=A","Dates=H","DateFormat=P","Fill=—","Direction=H","UseDPDF=Y")/M11</f>
        <v>#NAME?</v>
      </c>
      <c r="AR188" s="15" t="e">
        <f ca="1">_xll.BDH(C188,"EBITDA","FY 2020","FY 2020","Currency=USD","Period=FY","BEST_FPERIOD_OVERRIDE=FY","FILING_STATUS=MR","SCALING_FORMAT=MLN","FA_ADJUSTED=Adjusted","Sort=A","Dates=H","DateFormat=P","Fill=—","Direction=H","UseDPDF=Y")/M11</f>
        <v>#NAME?</v>
      </c>
      <c r="AS188" s="15" t="e">
        <f ca="1">_xll.BDH(C188,"EBITDA","FY 2021","FY 2021","Currency=USD","Period=FY","BEST_FPERIOD_OVERRIDE=FY","FILING_STATUS=MR","SCALING_FORMAT=MLN","FA_ADJUSTED=Adjusted","Sort=A","Dates=H","DateFormat=P","Fill=—","Direction=H","UseDPDF=Y")/M11</f>
        <v>#NAME?</v>
      </c>
      <c r="AT188" s="15" t="e">
        <f ca="1">_xll.BDH(C188,"EBITDA","FY 2022","FY 2022","Currency=USD","Period=FY","BEST_FPERIOD_OVERRIDE=FY","FILING_STATUS=MR","SCALING_FORMAT=MLN","FA_ADJUSTED=Adjusted","Sort=A","Dates=H","DateFormat=P","Fill=—","Direction=H","UseDPDF=Y")/M11</f>
        <v>#NAME?</v>
      </c>
      <c r="AU188" s="15" t="e">
        <f ca="1">+_xll.BDP($C188,AU$15,"BEST_FPERIOD_OVERRIDE="&amp;AU$16)/M11</f>
        <v>#NAME?</v>
      </c>
      <c r="AV188" s="15" t="e">
        <f ca="1">+_xll.BDP($C188,AV$15,"BEST_FPERIOD_OVERRIDE="&amp;AV$16)/M11</f>
        <v>#NAME?</v>
      </c>
      <c r="AW188" s="15" t="e">
        <f ca="1">+_xll.BDP($C188,AW$15,"BEST_FPERIOD_OVERRIDE="&amp;AW$16)/M11</f>
        <v>#NAME?</v>
      </c>
      <c r="AX188" s="15" t="e">
        <f ca="1">+_xll.BDP($C188,AX$15,"BEST_FPERIOD_OVERRIDE="&amp;AX$16)</f>
        <v>#NAME?</v>
      </c>
      <c r="AZ188" s="25" t="e">
        <f t="shared" ca="1" si="378"/>
        <v>#NAME?</v>
      </c>
      <c r="BA188" s="25" t="e">
        <f t="shared" ca="1" si="379"/>
        <v>#NAME?</v>
      </c>
      <c r="BB188" s="25" t="e">
        <f t="shared" ca="1" si="380"/>
        <v>#NAME?</v>
      </c>
      <c r="BC188" s="25" t="e">
        <f t="shared" ca="1" si="381"/>
        <v>#NAME?</v>
      </c>
      <c r="BD188" s="25" t="e">
        <f t="shared" ca="1" si="382"/>
        <v>#NAME?</v>
      </c>
      <c r="BE188" s="25" t="e">
        <f t="shared" ca="1" si="383"/>
        <v>#NAME?</v>
      </c>
      <c r="BF188" s="25" t="e">
        <f t="shared" ca="1" si="430"/>
        <v>#NAME?</v>
      </c>
      <c r="BG188" s="25" t="e">
        <f t="shared" ca="1" si="384"/>
        <v>#NAME?</v>
      </c>
      <c r="BH188" s="25" t="e">
        <f t="shared" ca="1" si="385"/>
        <v>#NAME?</v>
      </c>
      <c r="BJ188" s="25" t="e">
        <f t="shared" ca="1" si="419"/>
        <v>#NAME?</v>
      </c>
      <c r="BK188" s="25" t="e">
        <f t="shared" ca="1" si="420"/>
        <v>#NAME?</v>
      </c>
      <c r="BL188" s="25" t="e">
        <f t="shared" ca="1" si="421"/>
        <v>#NAME?</v>
      </c>
      <c r="BM188" s="25" t="e">
        <f t="shared" ca="1" si="422"/>
        <v>#NAME?</v>
      </c>
      <c r="BN188" s="25" t="e">
        <f t="shared" ca="1" si="423"/>
        <v>#NAME?</v>
      </c>
      <c r="BO188" s="25" t="e">
        <f t="shared" ca="1" si="424"/>
        <v>#NAME?</v>
      </c>
      <c r="BP188" s="25" t="e">
        <f t="shared" ca="1" si="424"/>
        <v>#NAME?</v>
      </c>
      <c r="BQ188" s="25" t="e">
        <f t="shared" ca="1" si="425"/>
        <v>#NAME?</v>
      </c>
      <c r="BR188" s="15" t="e">
        <f ca="1">_xll.BDH(C188,"EARN_FOR_COMMON","FY 2009","FY 2009","Currency=USD","Period=FY","BEST_FPERIOD_OVERRIDE=FY","FILING_STATUS=MR","SCALING_FORMAT=MLN","FA_ADJUSTED=Adjusted","Sort=A","Dates=H","DateFormat=P","Fill=—","Direction=H","UseDPDF=Y")/M11</f>
        <v>#NAME?</v>
      </c>
      <c r="BS188" s="15" t="e">
        <f ca="1">_xll.BDH(C188,"EARN_FOR_COMMON","FY 2019","FY 2019","Currency=USD","Period=FY","BEST_FPERIOD_OVERRIDE=FY","FILING_STATUS=MR","SCALING_FORMAT=MLN","FA_ADJUSTED=Adjusted","Sort=A","Dates=H","DateFormat=P","Fill=—","Direction=H","UseDPDF=Y")/M11</f>
        <v>#NAME?</v>
      </c>
      <c r="BT188" s="15" t="e">
        <f ca="1">_xll.BDH(C188,"EARN_FOR_COMMON","FY 2020","FY 2020","Currency=USD","Period=FY","BEST_FPERIOD_OVERRIDE=FY","FILING_STATUS=MR","SCALING_FORMAT=MLN","FA_ADJUSTED=Adjusted","Sort=A","Dates=H","DateFormat=P","Fill=—","Direction=H","UseDPDF=Y")/M11</f>
        <v>#NAME?</v>
      </c>
      <c r="BU188" s="15" t="e">
        <f ca="1">_xll.BDH(C188,"EARN_FOR_COMMON","FY 2021","FY 2021","Currency=USD","Period=FY","BEST_FPERIOD_OVERRIDE=FY","FILING_STATUS=MR","SCALING_FORMAT=MLN","FA_ADJUSTED=Adjusted","Sort=A","Dates=H","DateFormat=P","Fill=—","Direction=H","UseDPDF=Y")/M11</f>
        <v>#NAME?</v>
      </c>
      <c r="BV188" s="15" t="e">
        <f ca="1">_xll.BDH(C188,"EARN_FOR_COMMON","FY 2022","FY 2022","Currency=USD","Period=FY","BEST_FPERIOD_OVERRIDE=FY","FILING_STATUS=MR","SCALING_FORMAT=MLN","FA_ADJUSTED=Adjusted","Sort=A","Dates=H","DateFormat=P","Fill=—","Direction=H","UseDPDF=Y")/M11</f>
        <v>#NAME?</v>
      </c>
      <c r="BW188" s="15" t="e">
        <f ca="1">+_xll.BDP($C188,BW$15,"BEST_FPERIOD_OVERRIDE="&amp;BW$16)/M11</f>
        <v>#NAME?</v>
      </c>
      <c r="BX188" s="15" t="e">
        <f ca="1">+_xll.BDP($C188,BX$15,"BEST_FPERIOD_OVERRIDE="&amp;BX$16)/M11</f>
        <v>#NAME?</v>
      </c>
      <c r="BY188" s="15" t="e">
        <f ca="1">+_xll.BDP($C188,BY$15,"BEST_FPERIOD_OVERRIDE="&amp;BY$16)/M11</f>
        <v>#NAME?</v>
      </c>
      <c r="BZ188" s="15" t="e">
        <f ca="1">+_xll.BDP($C188,BZ$15,"BEST_FPERIOD_OVERRIDE="&amp;BZ$16)</f>
        <v>#NAME?</v>
      </c>
      <c r="CB188" s="25" t="e">
        <f t="shared" ca="1" si="386"/>
        <v>#NAME?</v>
      </c>
      <c r="CC188" s="25" t="e">
        <f t="shared" ca="1" si="387"/>
        <v>#NAME?</v>
      </c>
      <c r="CD188" s="25" t="e">
        <f t="shared" ca="1" si="388"/>
        <v>#NAME?</v>
      </c>
      <c r="CE188" s="25" t="e">
        <f t="shared" ca="1" si="389"/>
        <v>#NAME?</v>
      </c>
      <c r="CF188" s="25" t="e">
        <f t="shared" ca="1" si="390"/>
        <v>#NAME?</v>
      </c>
      <c r="CG188" s="25" t="e">
        <f t="shared" ca="1" si="391"/>
        <v>#NAME?</v>
      </c>
      <c r="CH188" s="25" t="e">
        <f t="shared" ca="1" si="431"/>
        <v>#NAME?</v>
      </c>
      <c r="CI188" s="25" t="e">
        <f t="shared" ca="1" si="392"/>
        <v>#NAME?</v>
      </c>
      <c r="CJ188" s="25" t="e">
        <f t="shared" ca="1" si="393"/>
        <v>#NAME?</v>
      </c>
      <c r="CM188" s="25" t="e">
        <f t="shared" ca="1" si="432"/>
        <v>#NAME?</v>
      </c>
      <c r="CN188" s="25" t="e">
        <f t="shared" ca="1" si="433"/>
        <v>#NAME?</v>
      </c>
      <c r="CO188" s="25" t="e">
        <f t="shared" ca="1" si="434"/>
        <v>#NAME?</v>
      </c>
      <c r="CP188" s="25" t="e">
        <f t="shared" ca="1" si="435"/>
        <v>#NAME?</v>
      </c>
      <c r="CQ188" s="25" t="e">
        <f t="shared" ca="1" si="436"/>
        <v>#NAME?</v>
      </c>
      <c r="CR188" s="25" t="e">
        <f t="shared" ca="1" si="437"/>
        <v>#NAME?</v>
      </c>
      <c r="CS188" s="25" t="e">
        <f t="shared" ca="1" si="438"/>
        <v>#NAME?</v>
      </c>
      <c r="CT188" s="15" t="e">
        <f t="shared" ca="1" si="439"/>
        <v>#NAME?</v>
      </c>
      <c r="CU188" s="25">
        <f>_xll.BDH($C188,"RETURN_ON_INV_CAPITAL","FY 2019","FY 2019","Currency=USD","Period=FY","BEST_FPERIOD_OVERRIDE=FY","FILING_STATUS=MR","FA_ADJUSTED=GAAP","Sort=A","Dates=H","DateFormat=P","Fill=—","Direction=H","UseDPDF=Y")/100</f>
        <v>0.14203399999999999</v>
      </c>
      <c r="CV188" s="25">
        <f>_xll.BDH($C188,"RETURN_ON_INV_CAPITAL","FY 2020","FY 2020","Currency=USD","Period=FY","BEST_FPERIOD_OVERRIDE=FY","FILING_STATUS=MR","FA_ADJUSTED=GAAP","Sort=A","Dates=H","DateFormat=P","Fill=—","Direction=H","UseDPDF=Y")/100</f>
        <v>0.110541</v>
      </c>
      <c r="CW188" s="25">
        <f>_xll.BDH($C188,"RETURN_ON_INV_CAPITAL","FY 2021","FY 2021","Currency=USD","Period=FY","BEST_FPERIOD_OVERRIDE=FY","FILING_STATUS=MR","FA_ADJUSTED=GAAP","Sort=A","Dates=H","DateFormat=P","Fill=—","Direction=H","UseDPDF=Y")/100</f>
        <v>0.10893900000000001</v>
      </c>
      <c r="CX188" s="25">
        <f>_xll.BDH(C188,"RETURN_COM_EQY","FY 2022","FY 2022","Currency=USD","Period=FY","BEST_FPERIOD_OVERRIDE=FY","FILING_STATUS=MR","FA_ADJUSTED=GAAP","Sort=A","Dates=H","DateFormat=P","Fill=—","Direction=H","UseDPDF=Y")/100</f>
        <v>0.20331600000000002</v>
      </c>
      <c r="CZ188" s="15">
        <f>_xll.BDH($C188,"RETURN_COM_EQY","FY 2019","FY 2019","Currency=USD","Period=FY","BEST_FPERIOD_OVERRIDE=FY","FILING_STATUS=MR","FA_ADJUSTED=GAAP","Sort=A","Dates=H","DateFormat=P","Fill=—","Direction=H","UseDPDF=Y")/100</f>
        <v>0.39813399999999999</v>
      </c>
      <c r="DA188" s="15">
        <f>_xll.BDH($C188,"RETURN_COM_EQY","FY 2020","FY 2020","Currency=USD","Period=FY","BEST_FPERIOD_OVERRIDE=FY","FILING_STATUS=MR","FA_ADJUSTED=GAAP","Sort=A","Dates=H","DateFormat=P","Fill=—","Direction=H","UseDPDF=Y")/100</f>
        <v>0.16802800000000001</v>
      </c>
      <c r="DB188" s="15">
        <f>_xll.BDH($C188,"RETURN_COM_EQY","FY 2021","FY 2021","Currency=USD","Period=FY","BEST_FPERIOD_OVERRIDE=FY","FILING_STATUS=MR","FA_ADJUSTED=GAAP","Sort=A","Dates=H","DateFormat=P","Fill=—","Direction=H","UseDPDF=Y")/100</f>
        <v>0.18998499999999999</v>
      </c>
      <c r="DC188" s="25">
        <f>_xll.BDH(C188,"RETURN_COM_EQY","FY 2022","FY 2022","Currency=USD","Period=FY","BEST_FPERIOD_OVERRIDE=FY","FILING_STATUS=MR","FA_ADJUSTED=GAAP","Sort=A","Dates=H","DateFormat=P","Fill=—","Direction=H","UseDPDF=Y")</f>
        <v>20.331600000000002</v>
      </c>
      <c r="DD188" s="15" t="e">
        <f ca="1">(_xll.BDP(C188,"BEST_ROE","best_fperiod_override=23Y"))/100</f>
        <v>#NAME?</v>
      </c>
      <c r="DF188" s="25" t="e">
        <f ca="1">(_xll.BDP($C188,"BEST_DIV_YLD","best_fperiod_override=19Y"))/100</f>
        <v>#NAME?</v>
      </c>
      <c r="DG188" s="25" t="e">
        <f ca="1">(_xll.BDP($C188,"BEST_DIV_YLD","best_fperiod_override=20Y"))/100</f>
        <v>#NAME?</v>
      </c>
      <c r="DH188" s="25" t="e">
        <f ca="1">(_xll.BDP($C188,"BEST_DIV_YLD","best_fperiod_override=21Y"))/100</f>
        <v>#NAME?</v>
      </c>
      <c r="DI188" s="25" t="e">
        <f ca="1">(_xll.BDP($C188,"BEST_DIV_YLD","best_fperiod_override=22Y"))/100</f>
        <v>#NAME?</v>
      </c>
      <c r="DJ188" s="25" t="e">
        <f ca="1">(_xll.BDP($C188,"BEST_DIV_YLD","best_fperiod_override=23Y"))/100</f>
        <v>#NAME?</v>
      </c>
      <c r="DL188" s="48" t="e" cm="1">
        <f t="array" aca="1" ref="DL188" ca="1">_xll.BDP($C188,$DL$12)/1000/M11</f>
        <v>#NAME?</v>
      </c>
      <c r="DM188" s="48" t="e" cm="1">
        <f t="array" aca="1" ref="DM188" ca="1">_xll.BDP($C188,$DL$13)*1000/M11</f>
        <v>#NAME?</v>
      </c>
      <c r="DN188" s="48" t="e">
        <f t="shared" ca="1" si="394"/>
        <v>#NAME?</v>
      </c>
      <c r="DO188" s="48" t="e" cm="1">
        <f t="array" aca="1" ref="DO188" ca="1">_xll.BDP($C188,$DL$15)*1000</f>
        <v>#NAME?</v>
      </c>
      <c r="DQ188" s="15" t="e" cm="1">
        <f t="array" aca="1" ref="DQ188" ca="1">_xll.BDP(C188,"WACC")</f>
        <v>#NAME?</v>
      </c>
      <c r="DR188" s="15" t="e" cm="1">
        <f t="array" aca="1" ref="DR188" ca="1">_xll.BDP(C188,"WACC_COST_EQUITY")</f>
        <v>#NAME?</v>
      </c>
      <c r="DS188" s="15" t="e" cm="1">
        <f t="array" aca="1" ref="DS188" ca="1">_xll.BDP(C188,"WACC_COST_EQUITY")</f>
        <v>#NAME?</v>
      </c>
      <c r="DU188" s="15" t="e" cm="1">
        <f t="array" aca="1" ref="DU188" ca="1">_xll.BDP(C188,"BEST_PE_RATIO")</f>
        <v>#NAME?</v>
      </c>
      <c r="DV188" s="15" t="e" cm="1">
        <f t="array" aca="1" ref="DV188" ca="1">_xll.BDP(C188,"FIVE_YR_AVG_PRICE_EARNINGS")</f>
        <v>#NAME?</v>
      </c>
      <c r="DW188" s="15" t="e" cm="1">
        <f t="array" aca="1" ref="DW188" ca="1">_xll.BDP(C188,"10_YEAR_MOVING_AVERAGE_PE")</f>
        <v>#NAME?</v>
      </c>
      <c r="DY188" s="15" t="e" cm="1">
        <f t="array" aca="1" ref="DY188" ca="1">_xll.BDP(C188,"BEST_CUR_EV_TO_EBITDA")</f>
        <v>#NAME?</v>
      </c>
      <c r="DZ188" s="15" t="e" cm="1">
        <f t="array" aca="1" ref="DZ188" ca="1">_xll.BDP(C188,"FIVE_YEAR_AVG_EV_TO_T12_EBITDA")</f>
        <v>#NAME?</v>
      </c>
      <c r="EB188" s="15" t="e" cm="1">
        <f t="array" aca="1" ref="EB188" ca="1">_xll.BDP(C188,"BEST_PX_BPS_RATIO")</f>
        <v>#NAME?</v>
      </c>
      <c r="EC188" s="15" t="e" cm="1">
        <f t="array" aca="1" ref="EC188" ca="1">_xll.BDP(C188,"FIVE_YEAR_AVG_PRICE_BOOK")</f>
        <v>#NAME?</v>
      </c>
      <c r="ED188" s="15" t="e" cm="1">
        <f t="array" aca="1" ref="ED188" ca="1">_xll.BDP(C188,"EV_TO_T12M_SALES")</f>
        <v>#NAME?</v>
      </c>
      <c r="EE188" s="15" t="e" cm="1">
        <f t="array" aca="1" ref="EE188" ca="1">_xll.BDP(C188,"AVERAGE_EV_TO_T12M_SALES")</f>
        <v>#NAME?</v>
      </c>
      <c r="EF188" s="15" t="e">
        <f ca="1">_xll.BDP(C188,"BEST_CURRENT_EV_BEST_SALES","best_fperiod_override=23Y")</f>
        <v>#NAME?</v>
      </c>
      <c r="EH188" s="15" t="e" cm="1">
        <f t="array" aca="1" ref="EH188" ca="1">_xll.BDP(C188,"CF_FREE_CASH_FLOW")/M11</f>
        <v>#NAME?</v>
      </c>
      <c r="EI188" s="15" t="e" cm="1">
        <f t="array" aca="1" ref="EI188" ca="1">_xll.BDP(C188,"FREE_CASH_FLOW_YIELD")/100</f>
        <v>#NAME?</v>
      </c>
      <c r="EJ188" s="15" t="e" cm="1">
        <f t="array" aca="1" ref="EJ188" ca="1">_xll.BDP(C188,"TRAIL_12M_FREE_CASH_FLOW_PER_SH")/M11</f>
        <v>#NAME?</v>
      </c>
      <c r="EL188" s="15" t="e" cm="1">
        <f t="array" aca="1" ref="EL188" ca="1">_xll.BDP(C188,"CF_CASH_FROM_OPER")/M11</f>
        <v>#NAME?</v>
      </c>
      <c r="EM188" s="15" t="e" cm="1">
        <f t="array" aca="1" ref="EM188" ca="1">_xll.BDP(C188,"CF_CASH_FROM_INV_ACT")/M11</f>
        <v>#NAME?</v>
      </c>
      <c r="EN188" s="15" t="e" cm="1">
        <f t="array" aca="1" ref="EN188" ca="1">_xll.BDP(C188,"CF_CASH_FROM_FNC_ACT")/M11</f>
        <v>#NAME?</v>
      </c>
      <c r="EP188" s="15" t="e" cm="1">
        <f t="array" aca="1" ref="EP188" ca="1">_xll.BDP(C188,"TOT_ANALYST_REC")</f>
        <v>#NAME?</v>
      </c>
      <c r="EQ188" s="15" t="e" cm="1">
        <f t="array" aca="1" ref="EQ188" ca="1">_xll.BDP(C188,"TOT_BUY_REC")</f>
        <v>#NAME?</v>
      </c>
      <c r="ER188" s="15" t="e" cm="1">
        <f t="array" aca="1" ref="ER188" ca="1">_xll.BDP(C188,"TOT_HOLD_REC")</f>
        <v>#NAME?</v>
      </c>
      <c r="ES188" s="15" t="e" cm="1">
        <f t="array" aca="1" ref="ES188" ca="1">_xll.BDP(C188,"TOT_SELL_REC")</f>
        <v>#NAME?</v>
      </c>
      <c r="ET188" s="15" t="e" cm="1">
        <f t="array" aca="1" ref="ET188" ca="1">_xll.BDP(C188,"EQY_REC_CONS")</f>
        <v>#NAME?</v>
      </c>
      <c r="EV188" s="15" t="e" cm="1">
        <f t="array" aca="1" ref="EV188" ca="1">_xll.BDP(C188,"BEST_TARGET_HI")</f>
        <v>#NAME?</v>
      </c>
      <c r="EW188" s="15" t="e" cm="1">
        <f t="array" aca="1" ref="EW188" ca="1">_xll.BDP(C188,"BEST_TARGET_LO")</f>
        <v>#NAME?</v>
      </c>
      <c r="EX188" s="15" t="e" cm="1">
        <f t="array" aca="1" ref="EX188" ca="1">_xll.BDP(C188,"BEST_TARGET_MEDIAN")</f>
        <v>#NAME?</v>
      </c>
      <c r="EZ188" s="15" t="e" cm="1">
        <f t="array" aca="1" ref="EZ188" ca="1">_xll.BDP(C188,"BEST_TARGET_1WK_CHG")</f>
        <v>#NAME?</v>
      </c>
      <c r="FA188" s="15" t="e" cm="1">
        <f t="array" aca="1" ref="FA188" ca="1">_xll.BDP(C188,"BEST_TARGET_4WK_CHG")</f>
        <v>#NAME?</v>
      </c>
      <c r="FB188" s="15" t="e" cm="1">
        <f t="array" aca="1" ref="FB188" ca="1">_xll.BDP(C188,"BEST_TARGET_3MO_CHG")</f>
        <v>#NAME?</v>
      </c>
      <c r="FC188" s="15" t="e" cm="1">
        <f t="array" aca="1" ref="FC188" ca="1">_xll.BDP(C188,"BEST_TARGET_6MO_CHG")</f>
        <v>#NAME?</v>
      </c>
      <c r="FE188" s="15" t="e" cm="1">
        <f t="array" aca="1" ref="FE188" ca="1">_xll.BDP(C188,"ANNOUNCEMENT_DT")</f>
        <v>#NAME?</v>
      </c>
      <c r="FF188" s="15" t="e" cm="1">
        <f t="array" aca="1" ref="FF188" ca="1">_xll.BDP(C188,"EXPECTED_REPORT_DT")</f>
        <v>#NAME?</v>
      </c>
      <c r="FG188" s="15" t="e" cm="1">
        <f t="array" aca="1" ref="FG188" ca="1">_xll.BDP(C188,"EARNINGS_RELATED_IMPLIED_MOVE")</f>
        <v>#NAME?</v>
      </c>
      <c r="FI188" s="15" t="e" cm="1">
        <f t="array" aca="1" ref="FI188" ca="1">_xll.BDP(C188,"SALES_SURPRISE_LAST_QTR")</f>
        <v>#NAME?</v>
      </c>
      <c r="FJ188" s="15" t="e" cm="1">
        <f t="array" aca="1" ref="FJ188" ca="1">_xll.BDP(C188,"EPS_SURPRISE_LAST_QTR")</f>
        <v>#NAME?</v>
      </c>
      <c r="FL188" s="15" t="e">
        <f ca="1">(_xll.BDP(C188,"VOLUME_AVG_5D"))/1000</f>
        <v>#NAME?</v>
      </c>
      <c r="FM188" s="15" t="e">
        <f ca="1">(_xll.BDP(C188,"VOLUME_AVG_3M"))/1000</f>
        <v>#NAME?</v>
      </c>
      <c r="FN188" s="15" t="e">
        <f ca="1">(_xll.BDP(C188,"VOLUME_AVG_6M"))/1000</f>
        <v>#NAME?</v>
      </c>
      <c r="FP188" s="15" t="e" cm="1">
        <f t="array" aca="1" ref="FP188" ca="1">_xll.BDP(C188,"CIE_DES")</f>
        <v>#NAME?</v>
      </c>
      <c r="FQ188" s="15" t="s">
        <v>1013</v>
      </c>
      <c r="FS188" s="15" t="e" cm="1">
        <f t="array" aca="1" ref="FS188" ca="1">_xll.BDP(C188,"HIGH_52WEEK")</f>
        <v>#NAME?</v>
      </c>
      <c r="FT188" s="15" t="e" cm="1">
        <f t="array" aca="1" ref="FT188" ca="1">_xll.BDP(C188,"LOW_52WEEK")</f>
        <v>#NAME?</v>
      </c>
      <c r="FV188" s="15" t="e" cm="1">
        <f t="array" aca="1" ref="FV188" ca="1">_xll.BDP(C188,"CHG_PCT_WTD")</f>
        <v>#NAME?</v>
      </c>
      <c r="FW188" s="15" t="e" cm="1">
        <f t="array" aca="1" ref="FW188" ca="1">_xll.BDP(C188,"CHG_PCT_MTD")</f>
        <v>#NAME?</v>
      </c>
      <c r="FX188" s="15" t="e" cm="1">
        <f t="array" aca="1" ref="FX188" ca="1">_xll.BDP(C188,"CHG_PCT_YTD")</f>
        <v>#NAME?</v>
      </c>
      <c r="FY188" s="15" t="e" cm="1">
        <f t="array" aca="1" ref="FY188" ca="1">_xll.BDP(C188,"CHG_PCT_1YR")</f>
        <v>#NAME?</v>
      </c>
      <c r="GA188" s="15" t="e">
        <f ca="1">_xll.BDP($C188,"BEST_NET_DEBT","best_fperiod_override=19Y")/M11</f>
        <v>#NAME?</v>
      </c>
      <c r="GB188" s="15" t="e">
        <f ca="1">_xll.BDP($C188,"BEST_NET_DEBT","best_fperiod_override=20Y")/M11</f>
        <v>#NAME?</v>
      </c>
      <c r="GC188" s="15" t="e">
        <f ca="1">_xll.BDP($C188,"BEST_NET_DEBT","best_fperiod_override=21Y")/M11</f>
        <v>#NAME?</v>
      </c>
      <c r="GD188" s="15" t="e">
        <f ca="1">_xll.BDP($C188,"BEST_NET_DEBT","best_fperiod_override=22Y")/M11</f>
        <v>#NAME?</v>
      </c>
      <c r="GE188" s="15" t="e">
        <f ca="1">_xll.BDP($C188,"BEST_NET_DEBT","best_fperiod_override=23Y")/M11</f>
        <v>#NAME?</v>
      </c>
      <c r="GG188" s="15" t="e">
        <f t="shared" ca="1" si="395"/>
        <v>#NAME?</v>
      </c>
      <c r="GH188" s="15" t="e">
        <f t="shared" ca="1" si="396"/>
        <v>#NAME?</v>
      </c>
      <c r="GI188" s="15" t="e">
        <f t="shared" ca="1" si="397"/>
        <v>#NAME?</v>
      </c>
      <c r="GJ188" s="15" t="e">
        <f t="shared" ca="1" si="398"/>
        <v>#NAME?</v>
      </c>
      <c r="GK188" s="15" t="e">
        <f t="shared" ca="1" si="399"/>
        <v>#NAME?</v>
      </c>
      <c r="GM188" s="15" t="e" cm="1">
        <f t="array" aca="1" ref="GM188" ca="1">_xll.BDP(C188,"NET_DEBT_TO_EBITDA")</f>
        <v>#NAME?</v>
      </c>
      <c r="GN188" s="15" t="e" cm="1">
        <f t="array" aca="1" ref="GN188" ca="1">_xll.BDP(C188,"EBIT_TO_INT_EXP")</f>
        <v>#NAME?</v>
      </c>
      <c r="GO188" s="15" t="e" cm="1">
        <f t="array" aca="1" ref="GO188" ca="1">_xll.BDP(C188,"TOT_DEBT_TO_TOT_EQY")</f>
        <v>#NAME?</v>
      </c>
      <c r="GP188" s="15" t="e" cm="1">
        <f t="array" aca="1" ref="GP188" ca="1">_xll.BDP(C188,"TOT_DEBT_TO_TOT_ASSET")</f>
        <v>#NAME?</v>
      </c>
      <c r="GQ188" s="15" t="e" cm="1">
        <f t="array" aca="1" ref="GQ188" ca="1">_xll.BDP(C188,"ALTMAN_Z_SCORE")</f>
        <v>#NAME?</v>
      </c>
      <c r="GR188" s="15" t="e" cm="1">
        <f t="array" aca="1" ref="GR188" ca="1">_xll.BDP(C188,"CASH_%_CURRENT_MARKET_CAP")</f>
        <v>#NAME?</v>
      </c>
      <c r="GS188" s="15" t="e" cm="1">
        <f t="array" aca="1" ref="GS188" ca="1">_xll.BDP(C188,"CASH_TO_TOT_ASSET")</f>
        <v>#NAME?</v>
      </c>
      <c r="GU188" s="15" t="e" cm="1">
        <f t="array" aca="1" ref="GU188" ca="1">_xll.BDP(C188,"BOARD_SIZE")</f>
        <v>#NAME?</v>
      </c>
      <c r="GV188" s="15" t="e" cm="1">
        <f t="array" aca="1" ref="GV188" ca="1">_xll.BDP(C188,"PCT_INDEPENDENT_DIRECTORS")</f>
        <v>#NAME?</v>
      </c>
      <c r="GW188" s="15" t="e" cm="1">
        <f t="array" aca="1" ref="GW188" ca="1">_xll.BDP(C188,"BOARD_MEETING_ATTENDANCE_PCT")</f>
        <v>#NAME?</v>
      </c>
      <c r="GX188" s="15" t="e" cm="1">
        <f t="array" aca="1" ref="GX188" ca="1">_xll.BDP(C188,"BOARD_MEETINGS_PER_YR")</f>
        <v>#NAME?</v>
      </c>
      <c r="GY188" s="15" t="e" cm="1">
        <f t="array" aca="1" ref="GY188" ca="1">_xll.BDP(C188,"NUMBER_OF_WOMEN_ON_BOARD")</f>
        <v>#NAME?</v>
      </c>
      <c r="GZ188" s="15" t="e" cm="1">
        <f t="array" aca="1" ref="GZ188" ca="1">_xll.BDP(C188,"BOARD_AVERAGE_TENURE")</f>
        <v>#NAME?</v>
      </c>
      <c r="HA188" s="15" t="e" cm="1">
        <f t="array" aca="1" ref="HA188" ca="1">_xll.BDP(C188,"BOARD_AVERAGE_AGE")</f>
        <v>#NAME?</v>
      </c>
      <c r="HC188" s="15" t="e" cm="1">
        <f t="array" aca="1" ref="HC188" ca="1">_xll.BDP(C188,"TOT_COMP_AW_TO_CEO_&amp;_EQUIV")</f>
        <v>#NAME?</v>
      </c>
      <c r="HD188" s="15" t="e" cm="1">
        <f t="array" aca="1" ref="HD188" ca="1">_xll.BDP(C188,"TOT_COMPENSATION_AW_TO_EXECS")</f>
        <v>#NAME?</v>
      </c>
      <c r="HE188" s="15" t="e" cm="1">
        <f t="array" aca="1" ref="HE188" ca="1">_xll.BDP(C188,"CF_STOCK_BASED_COMPENSATION")</f>
        <v>#NAME?</v>
      </c>
      <c r="HF188" s="15" t="e" cm="1">
        <f t="array" aca="1" ref="HF188" ca="1">_xll.BDP(C188,"AVERAGE_BOD_TOTAL_COMPENSATION")</f>
        <v>#NAME?</v>
      </c>
      <c r="HH188" s="15" t="e" cm="1">
        <f t="array" aca="1" ref="HH188" ca="1">_xll.BDP(C188,"ISS_QUALITYSCORE")</f>
        <v>#NAME?</v>
      </c>
      <c r="HK188" s="15" t="e" cm="1">
        <f t="array" aca="1" ref="HK188" ca="1">_xll.BDP(C188,"EQY_SH_OUT")</f>
        <v>#NAME?</v>
      </c>
      <c r="HL188" s="15" t="e">
        <f t="shared" ca="1" si="400"/>
        <v>#NAME?</v>
      </c>
      <c r="HN188" s="15">
        <v>8.5</v>
      </c>
      <c r="HO188" s="15">
        <v>2</v>
      </c>
      <c r="HP188" s="39" t="e">
        <f t="shared" ca="1" si="401"/>
        <v>#NAME?</v>
      </c>
      <c r="HQ188" s="15" t="e">
        <f t="shared" ca="1" si="402"/>
        <v>#NAME?</v>
      </c>
      <c r="HS188" s="15" t="e">
        <f t="shared" ca="1" si="426"/>
        <v>#NAME?</v>
      </c>
      <c r="HU188" s="15" t="e">
        <f t="shared" ca="1" si="403"/>
        <v>#NAME?</v>
      </c>
      <c r="HW188" s="15" t="e">
        <f t="shared" ca="1" si="427"/>
        <v>#NAME?</v>
      </c>
      <c r="HY188" s="39" t="e">
        <f t="shared" ca="1" si="404"/>
        <v>#NAME?</v>
      </c>
      <c r="IA188" s="15" t="e">
        <f t="shared" ca="1" si="428"/>
        <v>#NAME?</v>
      </c>
      <c r="IB188" s="15" t="e">
        <f t="shared" ca="1" si="405"/>
        <v>#NAME?</v>
      </c>
      <c r="IC188" s="15" t="e">
        <f t="shared" ca="1" si="406"/>
        <v>#NAME?</v>
      </c>
      <c r="ID188" s="15" t="e">
        <f t="shared" ca="1" si="407"/>
        <v>#NAME?</v>
      </c>
      <c r="IE188" s="39" t="e">
        <f t="shared" ca="1" si="408"/>
        <v>#NAME?</v>
      </c>
      <c r="IF188" s="39" t="e">
        <f t="shared" ca="1" si="409"/>
        <v>#NAME?</v>
      </c>
      <c r="IG188" s="39" t="e">
        <f t="shared" ca="1" si="410"/>
        <v>#NAME?</v>
      </c>
      <c r="II188" s="15">
        <f t="shared" si="440"/>
        <v>169</v>
      </c>
    </row>
    <row r="189" spans="1:243">
      <c r="A189" s="15">
        <f t="shared" si="441"/>
        <v>169</v>
      </c>
      <c r="B189" s="15" t="s">
        <v>342</v>
      </c>
      <c r="C189" s="15" t="s">
        <v>652</v>
      </c>
      <c r="D189" s="15" t="s">
        <v>341</v>
      </c>
      <c r="E189" s="15" t="str">
        <f t="shared" si="374"/>
        <v>NEXT34</v>
      </c>
      <c r="F189" s="15">
        <f t="shared" si="375"/>
        <v>169</v>
      </c>
      <c r="G189" s="15" t="str">
        <f t="shared" si="376"/>
        <v>NextEra Energy Inc</v>
      </c>
      <c r="H189" s="24">
        <v>5.95081E-3</v>
      </c>
      <c r="I189" s="15" t="e" cm="1">
        <f t="array" aca="1" ref="I189" ca="1">_xll.BDP(C189,"GICS_SECTOR_NAME")</f>
        <v>#NAME?</v>
      </c>
      <c r="J189" s="15" t="e">
        <f t="shared" ca="1" si="377"/>
        <v>#NAME?</v>
      </c>
      <c r="K189" s="46" t="e" cm="1">
        <f t="array" aca="1" ref="K189" ca="1">_xll.BDP(C189,"BEST_PE_RATIO")</f>
        <v>#NAME?</v>
      </c>
      <c r="L189" s="46" t="e" cm="1">
        <f t="array" aca="1" ref="L189" ca="1">_xll.BDP(C189,"px_last")</f>
        <v>#NAME?</v>
      </c>
      <c r="M189" s="15" t="e" cm="1">
        <f t="array" aca="1" ref="M189" ca="1">_xll.BDP(C189,"COUNTRY_FULL_NAME")</f>
        <v>#NAME?</v>
      </c>
      <c r="N189" s="15" t="e" cm="1">
        <f t="array" aca="1" ref="N189" ca="1">_xll.BDP(C189,"px_last")</f>
        <v>#NAME?</v>
      </c>
      <c r="O189" s="15" t="e" cm="1">
        <f t="array" aca="1" ref="O189" ca="1">_xll.BDP(C189,"CRNCY")</f>
        <v>#NAME?</v>
      </c>
      <c r="Q189" s="15" t="e" cm="1">
        <f t="array" aca="1" ref="Q189" ca="1">_xll.BDP(C189,"GICS_SECTOR_NAME")</f>
        <v>#NAME?</v>
      </c>
      <c r="R189" s="15" t="e" cm="1">
        <f t="array" aca="1" ref="R189" ca="1">_xll.BDP(C189,"GICS_INDUSTRY_NAME")</f>
        <v>#NAME?</v>
      </c>
      <c r="S189" s="15" t="e" cm="1">
        <f t="array" aca="1" ref="S189" ca="1">_xll.BDP(C189,"GICS_INDUSTRY_GROUP_NAME")</f>
        <v>#NAME?</v>
      </c>
      <c r="T189" s="15" t="e" cm="1">
        <f t="array" aca="1" ref="T189" ca="1">_xll.BDP(C189,"GICS_SUB_INDUSTRY_NAME")</f>
        <v>#NAME?</v>
      </c>
      <c r="U189" s="15" t="s">
        <v>1521</v>
      </c>
      <c r="V189" s="15">
        <f>_xll.BDH(C189,"SALES_REV_TURN","FY 2009","FY 2009","Currency=USD","Period=FY","BEST_FPERIOD_OVERRIDE=FY","FILING_STATUS=MR","SCALING_FORMAT=MLN","FA_ADJUSTED=Adjusted","Sort=A","Dates=H","DateFormat=P","Fill=—","Direction=H","UseDPDF=Y")</f>
        <v>15643</v>
      </c>
      <c r="W189" s="15">
        <f>_xll.BDH(C189,"SALES_REV_TURN","FY 2019","FY 2019","Currency=USD","Period=FY","BEST_FPERIOD_OVERRIDE=FY","FILING_STATUS=MR","SCALING_FORMAT=MLN","FA_ADJUSTED=Adjusted","Sort=A","Dates=H","DateFormat=P","Fill=—","Direction=H","UseDPDF=Y")</f>
        <v>19204</v>
      </c>
      <c r="X189" s="15">
        <f>_xll.BDH(C189,"SALES_REV_TURN","FY 2020","FY 2020","Currency=USD","Period=FY","BEST_FPERIOD_OVERRIDE=FY","FILING_STATUS=MR","SCALING_FORMAT=MLN","FA_ADJUSTED=Adjusted","Sort=A","Dates=H","DateFormat=P","Fill=—","Direction=H","UseDPDF=Y")</f>
        <v>17997</v>
      </c>
      <c r="Y189" s="15">
        <f>_xll.BDH(C189,"SALES_REV_TURN","FY 2021","FY 2021","Currency=USD","Period=FY","BEST_FPERIOD_OVERRIDE=FY","FILING_STATUS=MR","SCALING_FORMAT=MLN","FA_ADJUSTED=Adjusted","Sort=A","Dates=H","DateFormat=P","Fill=—","Direction=H","UseDPDF=Y")</f>
        <v>17069</v>
      </c>
      <c r="Z189" s="15">
        <f>_xll.BDH(C189,"SALES_REV_TURN","FY 2022","FY 2022","Currency=USD","Period=FY","BEST_FPERIOD_OVERRIDE=FY","FILING_STATUS=MR","SCALING_FORMAT=MLN","FA_ADJUSTED=Adjusted","Sort=A","Dates=H","DateFormat=P","Fill=—","Direction=H","UseDPDF=Y")</f>
        <v>20956</v>
      </c>
      <c r="AA189" s="15" t="e">
        <f ca="1">+_xll.BDP($C189,AA$15,"BEST_FPERIOD_OVERRIDE="&amp;AA$16)</f>
        <v>#NAME?</v>
      </c>
      <c r="AB189" s="15" t="e">
        <f ca="1">+_xll.BDP($C189,AB$15,"BEST_FPERIOD_OVERRIDE="&amp;AB$16)</f>
        <v>#NAME?</v>
      </c>
      <c r="AC189" s="15" t="e">
        <f ca="1">+_xll.BDP($C189,AC$15,"BEST_FPERIOD_OVERRIDE="&amp;AC$16)</f>
        <v>#NAME?</v>
      </c>
      <c r="AD189" s="15" t="e">
        <f ca="1">+_xll.BDP($C189,AD$15,"BEST_FPERIOD_OVERRIDE="&amp;AD$16)</f>
        <v>#NAME?</v>
      </c>
      <c r="AF189" s="25">
        <f t="shared" si="411"/>
        <v>-6.2851489273068162E-2</v>
      </c>
      <c r="AG189" s="25">
        <f t="shared" si="412"/>
        <v>-5.1564149580485608E-2</v>
      </c>
      <c r="AH189" s="25">
        <f t="shared" si="413"/>
        <v>0.2277227722772277</v>
      </c>
      <c r="AI189" s="25" t="e">
        <f t="shared" ca="1" si="414"/>
        <v>#NAME?</v>
      </c>
      <c r="AJ189" s="25" t="e">
        <f t="shared" ca="1" si="415"/>
        <v>#NAME?</v>
      </c>
      <c r="AK189" s="25" t="e">
        <f t="shared" ca="1" si="416"/>
        <v>#NAME?</v>
      </c>
      <c r="AL189" s="25" t="e">
        <f t="shared" ca="1" si="429"/>
        <v>#NAME?</v>
      </c>
      <c r="AM189" s="25" t="e">
        <f t="shared" ca="1" si="417"/>
        <v>#NAME?</v>
      </c>
      <c r="AN189" s="25">
        <f t="shared" si="418"/>
        <v>2.0721270978425466E-2</v>
      </c>
      <c r="AP189" s="15">
        <f>_xll.BDH(C189,"EBITDA","FY 2009","FY 2009","Currency=USD","Period=FY","BEST_FPERIOD_OVERRIDE=FY","FILING_STATUS=MR","SCALING_FORMAT=MLN","FA_ADJUSTED=Adjusted","Sort=A","Dates=H","DateFormat=P","Fill=—","Direction=H","UseDPDF=Y")</f>
        <v>4618</v>
      </c>
      <c r="AQ189" s="15">
        <f>_xll.BDH(C189,"EBITDA","FY 2019","FY 2019","Currency=USD","Period=FY","BEST_FPERIOD_OVERRIDE=FY","FILING_STATUS=MR","SCALING_FORMAT=MLN","FA_ADJUSTED=Adjusted","Sort=A","Dates=H","DateFormat=P","Fill=—","Direction=H","UseDPDF=Y")</f>
        <v>9682</v>
      </c>
      <c r="AR189" s="15">
        <f>_xll.BDH(C189,"EBITDA","FY 2020","FY 2020","Currency=USD","Period=FY","BEST_FPERIOD_OVERRIDE=FY","FILING_STATUS=MR","SCALING_FORMAT=MLN","FA_ADJUSTED=Adjusted","Sort=A","Dates=H","DateFormat=P","Fill=—","Direction=H","UseDPDF=Y")</f>
        <v>10814</v>
      </c>
      <c r="AS189" s="15">
        <f>_xll.BDH(C189,"EBITDA","FY 2021","FY 2021","Currency=USD","Period=FY","BEST_FPERIOD_OVERRIDE=FY","FILING_STATUS=MR","SCALING_FORMAT=MLN","FA_ADJUSTED=Adjusted","Sort=A","Dates=H","DateFormat=P","Fill=—","Direction=H","UseDPDF=Y")</f>
        <v>7272</v>
      </c>
      <c r="AT189" s="15">
        <f>_xll.BDH(C189,"EBITDA","FY 2022","FY 2022","Currency=USD","Period=FY","BEST_FPERIOD_OVERRIDE=FY","FILING_STATUS=MR","SCALING_FORMAT=MLN","FA_ADJUSTED=Adjusted","Sort=A","Dates=H","DateFormat=P","Fill=—","Direction=H","UseDPDF=Y")</f>
        <v>8013</v>
      </c>
      <c r="AU189" s="15" t="e">
        <f ca="1">+_xll.BDP($C189,AU$15,"BEST_FPERIOD_OVERRIDE="&amp;AU$16)</f>
        <v>#NAME?</v>
      </c>
      <c r="AV189" s="15" t="e">
        <f ca="1">+_xll.BDP($C189,AV$15,"BEST_FPERIOD_OVERRIDE="&amp;AV$16)</f>
        <v>#NAME?</v>
      </c>
      <c r="AW189" s="15" t="e">
        <f ca="1">+_xll.BDP($C189,AW$15,"BEST_FPERIOD_OVERRIDE="&amp;AW$16)</f>
        <v>#NAME?</v>
      </c>
      <c r="AX189" s="15" t="e">
        <f ca="1">+_xll.BDP($C189,AX$15,"BEST_FPERIOD_OVERRIDE="&amp;AX$16)</f>
        <v>#NAME?</v>
      </c>
      <c r="AZ189" s="25">
        <f t="shared" si="378"/>
        <v>0.11691799215038223</v>
      </c>
      <c r="BA189" s="25">
        <f t="shared" si="379"/>
        <v>-0.32753837617902715</v>
      </c>
      <c r="BB189" s="25">
        <f t="shared" si="380"/>
        <v>0.10189768976897695</v>
      </c>
      <c r="BC189" s="25" t="e">
        <f t="shared" ca="1" si="381"/>
        <v>#NAME?</v>
      </c>
      <c r="BD189" s="25" t="e">
        <f t="shared" ca="1" si="382"/>
        <v>#NAME?</v>
      </c>
      <c r="BE189" s="25" t="e">
        <f t="shared" ca="1" si="383"/>
        <v>#NAME?</v>
      </c>
      <c r="BF189" s="25" t="e">
        <f t="shared" ca="1" si="430"/>
        <v>#NAME?</v>
      </c>
      <c r="BG189" s="25" t="e">
        <f t="shared" ca="1" si="384"/>
        <v>#NAME?</v>
      </c>
      <c r="BH189" s="25">
        <f t="shared" si="385"/>
        <v>7.6839840345133359E-2</v>
      </c>
      <c r="BJ189" s="25">
        <f t="shared" si="419"/>
        <v>0.50416579879191836</v>
      </c>
      <c r="BK189" s="25">
        <f t="shared" si="420"/>
        <v>0.60087792409846086</v>
      </c>
      <c r="BL189" s="25">
        <f t="shared" si="421"/>
        <v>0.42603550295857989</v>
      </c>
      <c r="BM189" s="25">
        <f t="shared" si="422"/>
        <v>0.38237259018896735</v>
      </c>
      <c r="BN189" s="25" t="e">
        <f t="shared" ca="1" si="423"/>
        <v>#NAME?</v>
      </c>
      <c r="BO189" s="25" t="e">
        <f t="shared" ca="1" si="424"/>
        <v>#NAME?</v>
      </c>
      <c r="BP189" s="25" t="e">
        <f t="shared" ca="1" si="424"/>
        <v>#NAME?</v>
      </c>
      <c r="BQ189" s="25" t="e">
        <f t="shared" ca="1" si="425"/>
        <v>#NAME?</v>
      </c>
      <c r="BR189" s="15">
        <f>_xll.BDH(C189,"EARN_FOR_COMMON","FY 2009","FY 2009","Currency=USD","Period=FY","BEST_FPERIOD_OVERRIDE=FY","FILING_STATUS=MR","SCALING_FORMAT=MLN","FA_ADJUSTED=Adjusted","Sort=A","Dates=H","DateFormat=P","Fill=—","Direction=H","UseDPDF=Y")</f>
        <v>1646.7</v>
      </c>
      <c r="BS189" s="15">
        <f>_xll.BDH(C189,"EARN_FOR_COMMON","FY 2019","FY 2019","Currency=USD","Period=FY","BEST_FPERIOD_OVERRIDE=FY","FILING_STATUS=MR","SCALING_FORMAT=MLN","FA_ADJUSTED=Adjusted","Sort=A","Dates=H","DateFormat=P","Fill=—","Direction=H","UseDPDF=Y")</f>
        <v>4062</v>
      </c>
      <c r="BT189" s="15">
        <f>_xll.BDH(C189,"EARN_FOR_COMMON","FY 2020","FY 2020","Currency=USD","Period=FY","BEST_FPERIOD_OVERRIDE=FY","FILING_STATUS=MR","SCALING_FORMAT=MLN","FA_ADJUSTED=Adjusted","Sort=A","Dates=H","DateFormat=P","Fill=—","Direction=H","UseDPDF=Y")</f>
        <v>4273.13</v>
      </c>
      <c r="BU189" s="15">
        <f>_xll.BDH(C189,"EARN_FOR_COMMON","FY 2021","FY 2021","Currency=USD","Period=FY","BEST_FPERIOD_OVERRIDE=FY","FILING_STATUS=MR","SCALING_FORMAT=MLN","FA_ADJUSTED=Adjusted","Sort=A","Dates=H","DateFormat=P","Fill=—","Direction=H","UseDPDF=Y")</f>
        <v>4899.34</v>
      </c>
      <c r="BV189" s="15">
        <f>_xll.BDH(C189,"EARN_FOR_COMMON","FY 2022","FY 2022","Currency=USD","Period=FY","BEST_FPERIOD_OVERRIDE=FY","FILING_STATUS=MR","SCALING_FORMAT=MLN","FA_ADJUSTED=Adjusted","Sort=A","Dates=H","DateFormat=P","Fill=—","Direction=H","UseDPDF=Y")</f>
        <v>4854.04</v>
      </c>
      <c r="BW189" s="15" t="e">
        <f ca="1">+_xll.BDP($C189,BW$15,"BEST_FPERIOD_OVERRIDE="&amp;BW$16)</f>
        <v>#NAME?</v>
      </c>
      <c r="BX189" s="15" t="e">
        <f ca="1">+_xll.BDP($C189,BX$15,"BEST_FPERIOD_OVERRIDE="&amp;BX$16)</f>
        <v>#NAME?</v>
      </c>
      <c r="BY189" s="15" t="e">
        <f ca="1">+_xll.BDP($C189,BY$15,"BEST_FPERIOD_OVERRIDE="&amp;BY$16)</f>
        <v>#NAME?</v>
      </c>
      <c r="BZ189" s="15" t="e">
        <f ca="1">+_xll.BDP($C189,BZ$15,"BEST_FPERIOD_OVERRIDE="&amp;BZ$16)</f>
        <v>#NAME?</v>
      </c>
      <c r="CB189" s="25">
        <f t="shared" si="386"/>
        <v>5.1976858690300443E-2</v>
      </c>
      <c r="CC189" s="25">
        <f t="shared" si="387"/>
        <v>0.14654597449644635</v>
      </c>
      <c r="CD189" s="25">
        <f t="shared" si="388"/>
        <v>-9.2461433580850461E-3</v>
      </c>
      <c r="CE189" s="25" t="e">
        <f t="shared" ca="1" si="389"/>
        <v>#NAME?</v>
      </c>
      <c r="CF189" s="25" t="e">
        <f t="shared" ca="1" si="390"/>
        <v>#NAME?</v>
      </c>
      <c r="CG189" s="25" t="e">
        <f t="shared" ca="1" si="391"/>
        <v>#NAME?</v>
      </c>
      <c r="CH189" s="25" t="e">
        <f t="shared" ca="1" si="431"/>
        <v>#NAME?</v>
      </c>
      <c r="CI189" s="25" t="e">
        <f t="shared" ca="1" si="392"/>
        <v>#NAME?</v>
      </c>
      <c r="CJ189" s="25">
        <f t="shared" si="393"/>
        <v>9.4491878633114146E-2</v>
      </c>
      <c r="CM189" s="25">
        <f t="shared" si="432"/>
        <v>0.21151843365965423</v>
      </c>
      <c r="CN189" s="25">
        <f t="shared" si="433"/>
        <v>0.23743568372506529</v>
      </c>
      <c r="CO189" s="25">
        <f t="shared" si="434"/>
        <v>0.28703146054250395</v>
      </c>
      <c r="CP189" s="25">
        <f t="shared" si="435"/>
        <v>0.23163008207673219</v>
      </c>
      <c r="CQ189" s="25" t="e">
        <f t="shared" ca="1" si="436"/>
        <v>#NAME?</v>
      </c>
      <c r="CR189" s="25" t="e">
        <f t="shared" ca="1" si="437"/>
        <v>#NAME?</v>
      </c>
      <c r="CS189" s="25" t="e">
        <f t="shared" ca="1" si="438"/>
        <v>#NAME?</v>
      </c>
      <c r="CT189" s="15" t="e">
        <f t="shared" ca="1" si="439"/>
        <v>#NAME?</v>
      </c>
      <c r="CU189" s="25">
        <f>_xll.BDH($C189,"RETURN_ON_INV_CAPITAL","FY 2019","FY 2019","Currency=USD","Period=FY","BEST_FPERIOD_OVERRIDE=FY","FILING_STATUS=MR","FA_ADJUSTED=GAAP","Sort=A","Dates=H","DateFormat=P","Fill=—","Direction=H","UseDPDF=Y")/100</f>
        <v>5.5345999999999999E-2</v>
      </c>
      <c r="CV189" s="25">
        <f>_xll.BDH($C189,"RETURN_ON_INV_CAPITAL","FY 2020","FY 2020","Currency=USD","Period=FY","BEST_FPERIOD_OVERRIDE=FY","FILING_STATUS=MR","FA_ADJUSTED=GAAP","Sort=A","Dates=H","DateFormat=P","Fill=—","Direction=H","UseDPDF=Y")/100</f>
        <v>5.2706000000000003E-2</v>
      </c>
      <c r="CW189" s="25">
        <f>_xll.BDH($C189,"RETURN_ON_INV_CAPITAL","FY 2021","FY 2021","Currency=USD","Period=FY","BEST_FPERIOD_OVERRIDE=FY","FILING_STATUS=MR","FA_ADJUSTED=GAAP","Sort=A","Dates=H","DateFormat=P","Fill=—","Direction=H","UseDPDF=Y")/100</f>
        <v>2.6282E-2</v>
      </c>
      <c r="CX189" s="25">
        <f>_xll.BDH(C189,"RETURN_COM_EQY","FY 2022","FY 2022","Currency=USD","Period=FY","BEST_FPERIOD_OVERRIDE=FY","FILING_STATUS=MR","FA_ADJUSTED=GAAP","Sort=A","Dates=H","DateFormat=P","Fill=—","Direction=H","UseDPDF=Y")/100</f>
        <v>0.108516</v>
      </c>
      <c r="CZ189" s="15">
        <f>_xll.BDH($C189,"RETURN_COM_EQY","FY 2019","FY 2019","Currency=USD","Period=FY","BEST_FPERIOD_OVERRIDE=FY","FILING_STATUS=MR","FA_ADJUSTED=GAAP","Sort=A","Dates=H","DateFormat=P","Fill=—","Direction=H","UseDPDF=Y")/100</f>
        <v>0.105947</v>
      </c>
      <c r="DA189" s="15">
        <f>_xll.BDH($C189,"RETURN_COM_EQY","FY 2020","FY 2020","Currency=USD","Period=FY","BEST_FPERIOD_OVERRIDE=FY","FILING_STATUS=MR","FA_ADJUSTED=GAAP","Sort=A","Dates=H","DateFormat=P","Fill=—","Direction=H","UseDPDF=Y")/100</f>
        <v>7.9409000000000007E-2</v>
      </c>
      <c r="DB189" s="15">
        <f>_xll.BDH($C189,"RETURN_COM_EQY","FY 2021","FY 2021","Currency=USD","Period=FY","BEST_FPERIOD_OVERRIDE=FY","FILING_STATUS=MR","FA_ADJUSTED=GAAP","Sort=A","Dates=H","DateFormat=P","Fill=—","Direction=H","UseDPDF=Y")/100</f>
        <v>9.6940999999999999E-2</v>
      </c>
      <c r="DC189" s="25">
        <f>_xll.BDH(C189,"RETURN_COM_EQY","FY 2022","FY 2022","Currency=USD","Period=FY","BEST_FPERIOD_OVERRIDE=FY","FILING_STATUS=MR","FA_ADJUSTED=GAAP","Sort=A","Dates=H","DateFormat=P","Fill=—","Direction=H","UseDPDF=Y")</f>
        <v>10.851599999999999</v>
      </c>
      <c r="DD189" s="15" t="e">
        <f ca="1">(_xll.BDP(C189,"BEST_ROE","best_fperiod_override=23Y"))/100</f>
        <v>#NAME?</v>
      </c>
      <c r="DF189" s="25" t="e">
        <f ca="1">(_xll.BDP($C189,"BEST_DIV_YLD","best_fperiod_override=19Y"))/100</f>
        <v>#NAME?</v>
      </c>
      <c r="DG189" s="25" t="e">
        <f ca="1">(_xll.BDP($C189,"BEST_DIV_YLD","best_fperiod_override=20Y"))/100</f>
        <v>#NAME?</v>
      </c>
      <c r="DH189" s="25" t="e">
        <f ca="1">(_xll.BDP($C189,"BEST_DIV_YLD","best_fperiod_override=21Y"))/100</f>
        <v>#NAME?</v>
      </c>
      <c r="DI189" s="25" t="e">
        <f ca="1">(_xll.BDP($C189,"BEST_DIV_YLD","best_fperiod_override=22Y"))/100</f>
        <v>#NAME?</v>
      </c>
      <c r="DJ189" s="25" t="e">
        <f ca="1">(_xll.BDP($C189,"BEST_DIV_YLD","best_fperiod_override=23Y"))/100</f>
        <v>#NAME?</v>
      </c>
      <c r="DL189" s="48" t="e" cm="1">
        <f t="array" aca="1" ref="DL189" ca="1">_xll.BDP($C189,$DL$12)/1000</f>
        <v>#NAME?</v>
      </c>
      <c r="DM189" s="48" t="e" cm="1">
        <f t="array" aca="1" ref="DM189" ca="1">_xll.BDP($C189,$DL$13)*1000</f>
        <v>#NAME?</v>
      </c>
      <c r="DN189" s="48" t="e">
        <f t="shared" ca="1" si="394"/>
        <v>#NAME?</v>
      </c>
      <c r="DO189" s="48" t="e" cm="1">
        <f t="array" aca="1" ref="DO189" ca="1">_xll.BDP($C189,$DL$15)*1000</f>
        <v>#NAME?</v>
      </c>
      <c r="DQ189" s="15" t="e" cm="1">
        <f t="array" aca="1" ref="DQ189" ca="1">_xll.BDP(C189,"WACC")</f>
        <v>#NAME?</v>
      </c>
      <c r="DR189" s="15" t="e" cm="1">
        <f t="array" aca="1" ref="DR189" ca="1">_xll.BDP(C189,"WACC_COST_EQUITY")</f>
        <v>#NAME?</v>
      </c>
      <c r="DS189" s="15" t="e" cm="1">
        <f t="array" aca="1" ref="DS189" ca="1">_xll.BDP(C189,"WACC_COST_EQUITY")</f>
        <v>#NAME?</v>
      </c>
      <c r="DU189" s="15" t="e" cm="1">
        <f t="array" aca="1" ref="DU189" ca="1">_xll.BDP(C189,"BEST_PE_RATIO")</f>
        <v>#NAME?</v>
      </c>
      <c r="DV189" s="15" t="e" cm="1">
        <f t="array" aca="1" ref="DV189" ca="1">_xll.BDP(C189,"FIVE_YR_AVG_PRICE_EARNINGS")</f>
        <v>#NAME?</v>
      </c>
      <c r="DW189" s="15" t="e" cm="1">
        <f t="array" aca="1" ref="DW189" ca="1">_xll.BDP(C189,"10_YEAR_MOVING_AVERAGE_PE")</f>
        <v>#NAME?</v>
      </c>
      <c r="DY189" s="15" t="e" cm="1">
        <f t="array" aca="1" ref="DY189" ca="1">_xll.BDP(C189,"BEST_CUR_EV_TO_EBITDA")</f>
        <v>#NAME?</v>
      </c>
      <c r="DZ189" s="15" t="e" cm="1">
        <f t="array" aca="1" ref="DZ189" ca="1">_xll.BDP(C189,"FIVE_YEAR_AVG_EV_TO_T12_EBITDA")</f>
        <v>#NAME?</v>
      </c>
      <c r="EB189" s="15" t="e" cm="1">
        <f t="array" aca="1" ref="EB189" ca="1">_xll.BDP(C189,"BEST_PX_BPS_RATIO")</f>
        <v>#NAME?</v>
      </c>
      <c r="EC189" s="15" t="e" cm="1">
        <f t="array" aca="1" ref="EC189" ca="1">_xll.BDP(C189,"FIVE_YEAR_AVG_PRICE_BOOK")</f>
        <v>#NAME?</v>
      </c>
      <c r="ED189" s="15" t="e" cm="1">
        <f t="array" aca="1" ref="ED189" ca="1">_xll.BDP(C189,"EV_TO_T12M_SALES")</f>
        <v>#NAME?</v>
      </c>
      <c r="EE189" s="15" t="e" cm="1">
        <f t="array" aca="1" ref="EE189" ca="1">_xll.BDP(C189,"AVERAGE_EV_TO_T12M_SALES")</f>
        <v>#NAME?</v>
      </c>
      <c r="EF189" s="15" t="e">
        <f ca="1">_xll.BDP(C189,"BEST_CURRENT_EV_BEST_SALES","best_fperiod_override=23Y")</f>
        <v>#NAME?</v>
      </c>
      <c r="EH189" s="15" t="e" cm="1">
        <f t="array" aca="1" ref="EH189" ca="1">_xll.BDP(C189,"CF_FREE_CASH_FLOW")</f>
        <v>#NAME?</v>
      </c>
      <c r="EI189" s="15" t="e" cm="1">
        <f t="array" aca="1" ref="EI189" ca="1">_xll.BDP(C189,"FREE_CASH_FLOW_YIELD")/100</f>
        <v>#NAME?</v>
      </c>
      <c r="EJ189" s="15" t="e" cm="1">
        <f t="array" aca="1" ref="EJ189" ca="1">_xll.BDP(C189,"TRAIL_12M_FREE_CASH_FLOW_PER_SH")</f>
        <v>#NAME?</v>
      </c>
      <c r="EL189" s="15" t="e" cm="1">
        <f t="array" aca="1" ref="EL189" ca="1">_xll.BDP(C189,"CF_CASH_FROM_OPER")</f>
        <v>#NAME?</v>
      </c>
      <c r="EM189" s="15" t="e" cm="1">
        <f t="array" aca="1" ref="EM189" ca="1">_xll.BDP(C189,"CF_CASH_FROM_INV_ACT")</f>
        <v>#NAME?</v>
      </c>
      <c r="EN189" s="15" t="e" cm="1">
        <f t="array" aca="1" ref="EN189" ca="1">_xll.BDP(C189,"CF_CASH_FROM_FNC_ACT")</f>
        <v>#NAME?</v>
      </c>
      <c r="EP189" s="15" t="e" cm="1">
        <f t="array" aca="1" ref="EP189" ca="1">_xll.BDP(C189,"TOT_ANALYST_REC")</f>
        <v>#NAME?</v>
      </c>
      <c r="EQ189" s="15" t="e" cm="1">
        <f t="array" aca="1" ref="EQ189" ca="1">_xll.BDP(C189,"TOT_BUY_REC")</f>
        <v>#NAME?</v>
      </c>
      <c r="ER189" s="15" t="e" cm="1">
        <f t="array" aca="1" ref="ER189" ca="1">_xll.BDP(C189,"TOT_HOLD_REC")</f>
        <v>#NAME?</v>
      </c>
      <c r="ES189" s="15" t="e" cm="1">
        <f t="array" aca="1" ref="ES189" ca="1">_xll.BDP(C189,"TOT_SELL_REC")</f>
        <v>#NAME?</v>
      </c>
      <c r="ET189" s="15" t="e" cm="1">
        <f t="array" aca="1" ref="ET189" ca="1">_xll.BDP(C189,"EQY_REC_CONS")</f>
        <v>#NAME?</v>
      </c>
      <c r="EV189" s="15" t="e" cm="1">
        <f t="array" aca="1" ref="EV189" ca="1">_xll.BDP(C189,"BEST_TARGET_HI")</f>
        <v>#NAME?</v>
      </c>
      <c r="EW189" s="15" t="e" cm="1">
        <f t="array" aca="1" ref="EW189" ca="1">_xll.BDP(C189,"BEST_TARGET_LO")</f>
        <v>#NAME?</v>
      </c>
      <c r="EX189" s="15" t="e" cm="1">
        <f t="array" aca="1" ref="EX189" ca="1">_xll.BDP(C189,"BEST_TARGET_MEDIAN")</f>
        <v>#NAME?</v>
      </c>
      <c r="EZ189" s="15" t="e" cm="1">
        <f t="array" aca="1" ref="EZ189" ca="1">_xll.BDP(C189,"BEST_TARGET_1WK_CHG")</f>
        <v>#NAME?</v>
      </c>
      <c r="FA189" s="15" t="e" cm="1">
        <f t="array" aca="1" ref="FA189" ca="1">_xll.BDP(C189,"BEST_TARGET_4WK_CHG")</f>
        <v>#NAME?</v>
      </c>
      <c r="FB189" s="15" t="e" cm="1">
        <f t="array" aca="1" ref="FB189" ca="1">_xll.BDP(C189,"BEST_TARGET_3MO_CHG")</f>
        <v>#NAME?</v>
      </c>
      <c r="FC189" s="15" t="e" cm="1">
        <f t="array" aca="1" ref="FC189" ca="1">_xll.BDP(C189,"BEST_TARGET_6MO_CHG")</f>
        <v>#NAME?</v>
      </c>
      <c r="FE189" s="15" t="e" cm="1">
        <f t="array" aca="1" ref="FE189" ca="1">_xll.BDP(C189,"ANNOUNCEMENT_DT")</f>
        <v>#NAME?</v>
      </c>
      <c r="FF189" s="15" t="e" cm="1">
        <f t="array" aca="1" ref="FF189" ca="1">_xll.BDP(C189,"EXPECTED_REPORT_DT")</f>
        <v>#NAME?</v>
      </c>
      <c r="FG189" s="15" t="e" cm="1">
        <f t="array" aca="1" ref="FG189" ca="1">_xll.BDP(C189,"EARNINGS_RELATED_IMPLIED_MOVE")</f>
        <v>#NAME?</v>
      </c>
      <c r="FI189" s="15" t="e" cm="1">
        <f t="array" aca="1" ref="FI189" ca="1">_xll.BDP(C189,"SALES_SURPRISE_LAST_QTR")</f>
        <v>#NAME?</v>
      </c>
      <c r="FJ189" s="15" t="e" cm="1">
        <f t="array" aca="1" ref="FJ189" ca="1">_xll.BDP(C189,"EPS_SURPRISE_LAST_QTR")</f>
        <v>#NAME?</v>
      </c>
      <c r="FL189" s="15" t="e">
        <f ca="1">(_xll.BDP(C189,"VOLUME_AVG_5D"))/1000</f>
        <v>#NAME?</v>
      </c>
      <c r="FM189" s="15" t="e">
        <f ca="1">(_xll.BDP(C189,"VOLUME_AVG_3M"))/1000</f>
        <v>#NAME?</v>
      </c>
      <c r="FN189" s="15" t="e">
        <f ca="1">(_xll.BDP(C189,"VOLUME_AVG_6M"))/1000</f>
        <v>#NAME?</v>
      </c>
      <c r="FP189" s="15" t="e" cm="1">
        <f t="array" aca="1" ref="FP189" ca="1">_xll.BDP(C189,"CIE_DES")</f>
        <v>#NAME?</v>
      </c>
      <c r="FQ189" s="15" t="s">
        <v>1014</v>
      </c>
      <c r="FS189" s="15" t="e" cm="1">
        <f t="array" aca="1" ref="FS189" ca="1">_xll.BDP(C189,"HIGH_52WEEK")</f>
        <v>#NAME?</v>
      </c>
      <c r="FT189" s="15" t="e" cm="1">
        <f t="array" aca="1" ref="FT189" ca="1">_xll.BDP(C189,"LOW_52WEEK")</f>
        <v>#NAME?</v>
      </c>
      <c r="FV189" s="15" t="e" cm="1">
        <f t="array" aca="1" ref="FV189" ca="1">_xll.BDP(C189,"CHG_PCT_WTD")</f>
        <v>#NAME?</v>
      </c>
      <c r="FW189" s="15" t="e" cm="1">
        <f t="array" aca="1" ref="FW189" ca="1">_xll.BDP(C189,"CHG_PCT_MTD")</f>
        <v>#NAME?</v>
      </c>
      <c r="FX189" s="15" t="e" cm="1">
        <f t="array" aca="1" ref="FX189" ca="1">_xll.BDP(C189,"CHG_PCT_YTD")</f>
        <v>#NAME?</v>
      </c>
      <c r="FY189" s="15" t="e" cm="1">
        <f t="array" aca="1" ref="FY189" ca="1">_xll.BDP(C189,"CHG_PCT_1YR")</f>
        <v>#NAME?</v>
      </c>
      <c r="GA189" s="15" t="e">
        <f ca="1">_xll.BDP($C189,"BEST_NET_DEBT","best_fperiod_override=19Y")</f>
        <v>#NAME?</v>
      </c>
      <c r="GB189" s="15" t="e">
        <f ca="1">_xll.BDP($C189,"BEST_NET_DEBT","best_fperiod_override=20Y")</f>
        <v>#NAME?</v>
      </c>
      <c r="GC189" s="15" t="e">
        <f ca="1">_xll.BDP($C189,"BEST_NET_DEBT","best_fperiod_override=21Y")</f>
        <v>#NAME?</v>
      </c>
      <c r="GD189" s="15" t="e">
        <f ca="1">_xll.BDP($C189,"BEST_NET_DEBT","best_fperiod_override=22Y")</f>
        <v>#NAME?</v>
      </c>
      <c r="GE189" s="15" t="e">
        <f ca="1">_xll.BDP($C189,"BEST_NET_DEBT","best_fperiod_override=23Y")</f>
        <v>#NAME?</v>
      </c>
      <c r="GG189" s="15" t="e">
        <f t="shared" ca="1" si="395"/>
        <v>#NAME?</v>
      </c>
      <c r="GH189" s="15" t="e">
        <f t="shared" ca="1" si="396"/>
        <v>#NAME?</v>
      </c>
      <c r="GI189" s="15" t="e">
        <f t="shared" ca="1" si="397"/>
        <v>#NAME?</v>
      </c>
      <c r="GJ189" s="15" t="e">
        <f t="shared" ca="1" si="398"/>
        <v>#NAME?</v>
      </c>
      <c r="GK189" s="15" t="e">
        <f t="shared" ca="1" si="399"/>
        <v>#NAME?</v>
      </c>
      <c r="GM189" s="15" t="e" cm="1">
        <f t="array" aca="1" ref="GM189" ca="1">_xll.BDP(C189,"NET_DEBT_TO_EBITDA")</f>
        <v>#NAME?</v>
      </c>
      <c r="GN189" s="15" t="e" cm="1">
        <f t="array" aca="1" ref="GN189" ca="1">_xll.BDP(C189,"EBIT_TO_INT_EXP")</f>
        <v>#NAME?</v>
      </c>
      <c r="GO189" s="15" t="e" cm="1">
        <f t="array" aca="1" ref="GO189" ca="1">_xll.BDP(C189,"TOT_DEBT_TO_TOT_EQY")</f>
        <v>#NAME?</v>
      </c>
      <c r="GP189" s="15" t="e" cm="1">
        <f t="array" aca="1" ref="GP189" ca="1">_xll.BDP(C189,"TOT_DEBT_TO_TOT_ASSET")</f>
        <v>#NAME?</v>
      </c>
      <c r="GQ189" s="15" t="e" cm="1">
        <f t="array" aca="1" ref="GQ189" ca="1">_xll.BDP(C189,"ALTMAN_Z_SCORE")</f>
        <v>#NAME?</v>
      </c>
      <c r="GR189" s="15" t="e" cm="1">
        <f t="array" aca="1" ref="GR189" ca="1">_xll.BDP(C189,"CASH_%_CURRENT_MARKET_CAP")</f>
        <v>#NAME?</v>
      </c>
      <c r="GS189" s="15" t="e" cm="1">
        <f t="array" aca="1" ref="GS189" ca="1">_xll.BDP(C189,"CASH_TO_TOT_ASSET")</f>
        <v>#NAME?</v>
      </c>
      <c r="GU189" s="15" t="e" cm="1">
        <f t="array" aca="1" ref="GU189" ca="1">_xll.BDP(C189,"BOARD_SIZE")</f>
        <v>#NAME?</v>
      </c>
      <c r="GV189" s="15" t="e" cm="1">
        <f t="array" aca="1" ref="GV189" ca="1">_xll.BDP(C189,"PCT_INDEPENDENT_DIRECTORS")</f>
        <v>#NAME?</v>
      </c>
      <c r="GW189" s="15" t="e" cm="1">
        <f t="array" aca="1" ref="GW189" ca="1">_xll.BDP(C189,"BOARD_MEETING_ATTENDANCE_PCT")</f>
        <v>#NAME?</v>
      </c>
      <c r="GX189" s="15" t="e" cm="1">
        <f t="array" aca="1" ref="GX189" ca="1">_xll.BDP(C189,"BOARD_MEETINGS_PER_YR")</f>
        <v>#NAME?</v>
      </c>
      <c r="GY189" s="15" t="e" cm="1">
        <f t="array" aca="1" ref="GY189" ca="1">_xll.BDP(C189,"NUMBER_OF_WOMEN_ON_BOARD")</f>
        <v>#NAME?</v>
      </c>
      <c r="GZ189" s="15" t="e" cm="1">
        <f t="array" aca="1" ref="GZ189" ca="1">_xll.BDP(C189,"BOARD_AVERAGE_TENURE")</f>
        <v>#NAME?</v>
      </c>
      <c r="HA189" s="15" t="e" cm="1">
        <f t="array" aca="1" ref="HA189" ca="1">_xll.BDP(C189,"BOARD_AVERAGE_AGE")</f>
        <v>#NAME?</v>
      </c>
      <c r="HC189" s="15" t="e" cm="1">
        <f t="array" aca="1" ref="HC189" ca="1">_xll.BDP(C189,"TOT_COMP_AW_TO_CEO_&amp;_EQUIV")</f>
        <v>#NAME?</v>
      </c>
      <c r="HD189" s="15" t="e" cm="1">
        <f t="array" aca="1" ref="HD189" ca="1">_xll.BDP(C189,"TOT_COMPENSATION_AW_TO_EXECS")</f>
        <v>#NAME?</v>
      </c>
      <c r="HE189" s="15" t="e" cm="1">
        <f t="array" aca="1" ref="HE189" ca="1">_xll.BDP(C189,"CF_STOCK_BASED_COMPENSATION")</f>
        <v>#NAME?</v>
      </c>
      <c r="HF189" s="15" t="e" cm="1">
        <f t="array" aca="1" ref="HF189" ca="1">_xll.BDP(C189,"AVERAGE_BOD_TOTAL_COMPENSATION")</f>
        <v>#NAME?</v>
      </c>
      <c r="HH189" s="15" t="e" cm="1">
        <f t="array" aca="1" ref="HH189" ca="1">_xll.BDP(C189,"ISS_QUALITYSCORE")</f>
        <v>#NAME?</v>
      </c>
      <c r="HK189" s="15" t="e" cm="1">
        <f t="array" aca="1" ref="HK189" ca="1">_xll.BDP(C189,"EQY_SH_OUT")</f>
        <v>#NAME?</v>
      </c>
      <c r="HL189" s="15" t="e">
        <f t="shared" ca="1" si="400"/>
        <v>#NAME?</v>
      </c>
      <c r="HN189" s="15">
        <v>8.5</v>
      </c>
      <c r="HO189" s="15">
        <v>2</v>
      </c>
      <c r="HP189" s="39" t="e">
        <f t="shared" ca="1" si="401"/>
        <v>#NAME?</v>
      </c>
      <c r="HQ189" s="15" t="e">
        <f t="shared" ca="1" si="402"/>
        <v>#NAME?</v>
      </c>
      <c r="HS189" s="15" t="e">
        <f t="shared" ca="1" si="426"/>
        <v>#NAME?</v>
      </c>
      <c r="HU189" s="15" t="e">
        <f t="shared" ca="1" si="403"/>
        <v>#NAME?</v>
      </c>
      <c r="HW189" s="15" t="e">
        <f t="shared" ca="1" si="427"/>
        <v>#NAME?</v>
      </c>
      <c r="HY189" s="39" t="e">
        <f t="shared" ca="1" si="404"/>
        <v>#NAME?</v>
      </c>
      <c r="IA189" s="15" t="e">
        <f t="shared" ca="1" si="428"/>
        <v>#NAME?</v>
      </c>
      <c r="IB189" s="15" t="e">
        <f t="shared" ca="1" si="405"/>
        <v>#NAME?</v>
      </c>
      <c r="IC189" s="15" t="e">
        <f t="shared" ca="1" si="406"/>
        <v>#NAME?</v>
      </c>
      <c r="ID189" s="15" t="e">
        <f t="shared" ca="1" si="407"/>
        <v>#NAME?</v>
      </c>
      <c r="IE189" s="39" t="e">
        <f t="shared" ca="1" si="408"/>
        <v>#NAME?</v>
      </c>
      <c r="IF189" s="39">
        <f t="shared" si="409"/>
        <v>9.4491878633114155</v>
      </c>
      <c r="IG189" s="39" t="e">
        <f t="shared" ca="1" si="410"/>
        <v>#NAME?</v>
      </c>
      <c r="II189" s="15">
        <f t="shared" si="440"/>
        <v>170</v>
      </c>
    </row>
    <row r="190" spans="1:243">
      <c r="A190" s="15">
        <f t="shared" si="441"/>
        <v>170</v>
      </c>
      <c r="B190" s="15" t="s">
        <v>344</v>
      </c>
      <c r="C190" s="15" t="s">
        <v>653</v>
      </c>
      <c r="D190" s="15" t="s">
        <v>343</v>
      </c>
      <c r="E190" s="15" t="str">
        <f t="shared" si="374"/>
        <v>NFLX34</v>
      </c>
      <c r="F190" s="15">
        <f t="shared" si="375"/>
        <v>170</v>
      </c>
      <c r="G190" s="15" t="str">
        <f t="shared" si="376"/>
        <v>Netflix Inc</v>
      </c>
      <c r="H190" s="24">
        <v>3.5023599999999999E-3</v>
      </c>
      <c r="I190" s="15" t="e" cm="1">
        <f t="array" aca="1" ref="I190" ca="1">_xll.BDP(C190,"GICS_SECTOR_NAME")</f>
        <v>#NAME?</v>
      </c>
      <c r="J190" s="15" t="e">
        <f t="shared" ca="1" si="377"/>
        <v>#NAME?</v>
      </c>
      <c r="K190" s="46" t="e" cm="1">
        <f t="array" aca="1" ref="K190" ca="1">_xll.BDP(C190,"BEST_PE_RATIO")</f>
        <v>#NAME?</v>
      </c>
      <c r="L190" s="46" t="e" cm="1">
        <f t="array" aca="1" ref="L190" ca="1">_xll.BDP(C190,"px_last")</f>
        <v>#NAME?</v>
      </c>
      <c r="M190" s="15" t="e" cm="1">
        <f t="array" aca="1" ref="M190" ca="1">_xll.BDP(C190,"COUNTRY_FULL_NAME")</f>
        <v>#NAME?</v>
      </c>
      <c r="N190" s="15" t="e" cm="1">
        <f t="array" aca="1" ref="N190" ca="1">_xll.BDP(C190,"px_last")</f>
        <v>#NAME?</v>
      </c>
      <c r="O190" s="15" t="e" cm="1">
        <f t="array" aca="1" ref="O190" ca="1">_xll.BDP(C190,"CRNCY")</f>
        <v>#NAME?</v>
      </c>
      <c r="Q190" s="15" t="e" cm="1">
        <f t="array" aca="1" ref="Q190" ca="1">_xll.BDP(C190,"GICS_SECTOR_NAME")</f>
        <v>#NAME?</v>
      </c>
      <c r="R190" s="15" t="e" cm="1">
        <f t="array" aca="1" ref="R190" ca="1">_xll.BDP(C190,"GICS_INDUSTRY_NAME")</f>
        <v>#NAME?</v>
      </c>
      <c r="S190" s="15" t="e" cm="1">
        <f t="array" aca="1" ref="S190" ca="1">_xll.BDP(C190,"GICS_INDUSTRY_GROUP_NAME")</f>
        <v>#NAME?</v>
      </c>
      <c r="T190" s="15" t="e" cm="1">
        <f t="array" aca="1" ref="T190" ca="1">_xll.BDP(C190,"GICS_SUB_INDUSTRY_NAME")</f>
        <v>#NAME?</v>
      </c>
      <c r="U190" s="15" t="s">
        <v>1521</v>
      </c>
      <c r="V190" s="15">
        <f>_xll.BDH(C190,"SALES_REV_TURN","FY 2009","FY 2009","Currency=USD","Period=FY","BEST_FPERIOD_OVERRIDE=FY","FILING_STATUS=MR","SCALING_FORMAT=MLN","FA_ADJUSTED=Adjusted","Sort=A","Dates=H","DateFormat=P","Fill=—","Direction=H","UseDPDF=Y")</f>
        <v>1670.269</v>
      </c>
      <c r="W190" s="15">
        <f>_xll.BDH(C190,"SALES_REV_TURN","FY 2019","FY 2019","Currency=USD","Period=FY","BEST_FPERIOD_OVERRIDE=FY","FILING_STATUS=MR","SCALING_FORMAT=MLN","FA_ADJUSTED=Adjusted","Sort=A","Dates=H","DateFormat=P","Fill=—","Direction=H","UseDPDF=Y")</f>
        <v>20156.447</v>
      </c>
      <c r="X190" s="15">
        <f>_xll.BDH(C190,"SALES_REV_TURN","FY 2020","FY 2020","Currency=USD","Period=FY","BEST_FPERIOD_OVERRIDE=FY","FILING_STATUS=MR","SCALING_FORMAT=MLN","FA_ADJUSTED=Adjusted","Sort=A","Dates=H","DateFormat=P","Fill=—","Direction=H","UseDPDF=Y")</f>
        <v>24996.056</v>
      </c>
      <c r="Y190" s="15">
        <f>_xll.BDH(C190,"SALES_REV_TURN","FY 2021","FY 2021","Currency=USD","Period=FY","BEST_FPERIOD_OVERRIDE=FY","FILING_STATUS=MR","SCALING_FORMAT=MLN","FA_ADJUSTED=Adjusted","Sort=A","Dates=H","DateFormat=P","Fill=—","Direction=H","UseDPDF=Y")</f>
        <v>29697.844000000001</v>
      </c>
      <c r="Z190" s="15">
        <f>_xll.BDH(C190,"SALES_REV_TURN","FY 2022","FY 2022","Currency=USD","Period=FY","BEST_FPERIOD_OVERRIDE=FY","FILING_STATUS=MR","SCALING_FORMAT=MLN","FA_ADJUSTED=Adjusted","Sort=A","Dates=H","DateFormat=P","Fill=—","Direction=H","UseDPDF=Y")</f>
        <v>31615.55</v>
      </c>
      <c r="AA190" s="15" t="e">
        <f ca="1">+_xll.BDP($C190,AA$15,"BEST_FPERIOD_OVERRIDE="&amp;AA$16)</f>
        <v>#NAME?</v>
      </c>
      <c r="AB190" s="15" t="e">
        <f ca="1">+_xll.BDP($C190,AB$15,"BEST_FPERIOD_OVERRIDE="&amp;AB$16)</f>
        <v>#NAME?</v>
      </c>
      <c r="AC190" s="15" t="e">
        <f ca="1">+_xll.BDP($C190,AC$15,"BEST_FPERIOD_OVERRIDE="&amp;AC$16)</f>
        <v>#NAME?</v>
      </c>
      <c r="AD190" s="15" t="e">
        <f ca="1">+_xll.BDP($C190,AD$15,"BEST_FPERIOD_OVERRIDE="&amp;AD$16)</f>
        <v>#NAME?</v>
      </c>
      <c r="AF190" s="25">
        <f t="shared" si="411"/>
        <v>0.24010228588401517</v>
      </c>
      <c r="AG190" s="25">
        <f t="shared" si="412"/>
        <v>0.18810119484449861</v>
      </c>
      <c r="AH190" s="25">
        <f t="shared" si="413"/>
        <v>6.45739131769969E-2</v>
      </c>
      <c r="AI190" s="25" t="e">
        <f t="shared" ca="1" si="414"/>
        <v>#NAME?</v>
      </c>
      <c r="AJ190" s="25" t="e">
        <f t="shared" ca="1" si="415"/>
        <v>#NAME?</v>
      </c>
      <c r="AK190" s="25" t="e">
        <f t="shared" ca="1" si="416"/>
        <v>#NAME?</v>
      </c>
      <c r="AL190" s="25" t="e">
        <f t="shared" ca="1" si="429"/>
        <v>#NAME?</v>
      </c>
      <c r="AM190" s="25" t="e">
        <f t="shared" ca="1" si="417"/>
        <v>#NAME?</v>
      </c>
      <c r="AN190" s="25">
        <f t="shared" si="418"/>
        <v>0.2828112383934287</v>
      </c>
      <c r="AP190" s="15">
        <f>_xll.BDH(C190,"EBITDA","FY 2009","FY 2009","Currency=USD","Period=FY","BEST_FPERIOD_OVERRIDE=FY","FILING_STATUS=MR","SCALING_FORMAT=MLN","FA_ADJUSTED=Adjusted","Sort=A","Dates=H","DateFormat=P","Fill=—","Direction=H","UseDPDF=Y")</f>
        <v>225.423</v>
      </c>
      <c r="AQ190" s="15">
        <f>_xll.BDH(C190,"EBITDA","FY 2019","FY 2019","Currency=USD","Period=FY","BEST_FPERIOD_OVERRIDE=FY","FILING_STATUS=MR","SCALING_FORMAT=MLN","FA_ADJUSTED=Adjusted","Sort=A","Dates=H","DateFormat=P","Fill=—","Direction=H","UseDPDF=Y")</f>
        <v>2925.9749999999999</v>
      </c>
      <c r="AR190" s="15">
        <f>_xll.BDH(C190,"EBITDA","FY 2020","FY 2020","Currency=USD","Period=FY","BEST_FPERIOD_OVERRIDE=FY","FILING_STATUS=MR","SCALING_FORMAT=MLN","FA_ADJUSTED=Adjusted","Sort=A","Dates=H","DateFormat=P","Fill=—","Direction=H","UseDPDF=Y")</f>
        <v>5817.3091000000004</v>
      </c>
      <c r="AS190" s="15">
        <f>_xll.BDH(C190,"EBITDA","FY 2021","FY 2021","Currency=USD","Period=FY","BEST_FPERIOD_OVERRIDE=FY","FILING_STATUS=MR","SCALING_FORMAT=MLN","FA_ADJUSTED=Adjusted","Sort=A","Dates=H","DateFormat=P","Fill=—","Direction=H","UseDPDF=Y")</f>
        <v>6511.7133000000003</v>
      </c>
      <c r="AT190" s="15">
        <f>_xll.BDH(C190,"EBITDA","FY 2022","FY 2022","Currency=USD","Period=FY","BEST_FPERIOD_OVERRIDE=FY","FILING_STATUS=MR","SCALING_FORMAT=MLN","FA_ADJUSTED=Adjusted","Sort=A","Dates=H","DateFormat=P","Fill=—","Direction=H","UseDPDF=Y")</f>
        <v>6533.1769999999997</v>
      </c>
      <c r="AU190" s="15" t="e">
        <f ca="1">+_xll.BDP($C190,AU$15,"BEST_FPERIOD_OVERRIDE="&amp;AU$16)</f>
        <v>#NAME?</v>
      </c>
      <c r="AV190" s="15" t="e">
        <f ca="1">+_xll.BDP($C190,AV$15,"BEST_FPERIOD_OVERRIDE="&amp;AV$16)</f>
        <v>#NAME?</v>
      </c>
      <c r="AW190" s="15" t="e">
        <f ca="1">+_xll.BDP($C190,AW$15,"BEST_FPERIOD_OVERRIDE="&amp;AW$16)</f>
        <v>#NAME?</v>
      </c>
      <c r="AX190" s="15" t="e">
        <f ca="1">+_xll.BDP($C190,AX$15,"BEST_FPERIOD_OVERRIDE="&amp;AX$16)</f>
        <v>#NAME?</v>
      </c>
      <c r="AZ190" s="25">
        <f t="shared" si="378"/>
        <v>0.98816090363041398</v>
      </c>
      <c r="BA190" s="25">
        <f t="shared" si="379"/>
        <v>0.11936862698253381</v>
      </c>
      <c r="BB190" s="25">
        <f t="shared" si="380"/>
        <v>3.2961678457188448E-3</v>
      </c>
      <c r="BC190" s="25" t="e">
        <f t="shared" ca="1" si="381"/>
        <v>#NAME?</v>
      </c>
      <c r="BD190" s="25" t="e">
        <f t="shared" ca="1" si="382"/>
        <v>#NAME?</v>
      </c>
      <c r="BE190" s="25" t="e">
        <f t="shared" ca="1" si="383"/>
        <v>#NAME?</v>
      </c>
      <c r="BF190" s="25" t="e">
        <f t="shared" ca="1" si="430"/>
        <v>#NAME?</v>
      </c>
      <c r="BG190" s="25" t="e">
        <f t="shared" ca="1" si="384"/>
        <v>#NAME?</v>
      </c>
      <c r="BH190" s="25">
        <f t="shared" si="385"/>
        <v>0.29219256713457598</v>
      </c>
      <c r="BJ190" s="25">
        <f t="shared" si="419"/>
        <v>0.14516323238912096</v>
      </c>
      <c r="BK190" s="25">
        <f t="shared" si="420"/>
        <v>0.23272907933955661</v>
      </c>
      <c r="BL190" s="25">
        <f t="shared" si="421"/>
        <v>0.21926552311339503</v>
      </c>
      <c r="BM190" s="25">
        <f t="shared" si="422"/>
        <v>0.2066444202299185</v>
      </c>
      <c r="BN190" s="25" t="e">
        <f t="shared" ca="1" si="423"/>
        <v>#NAME?</v>
      </c>
      <c r="BO190" s="25" t="e">
        <f t="shared" ca="1" si="424"/>
        <v>#NAME?</v>
      </c>
      <c r="BP190" s="25" t="e">
        <f t="shared" ca="1" si="424"/>
        <v>#NAME?</v>
      </c>
      <c r="BQ190" s="25" t="e">
        <f t="shared" ca="1" si="425"/>
        <v>#NAME?</v>
      </c>
      <c r="BR190" s="15">
        <f>_xll.BDH(C190,"EARN_FOR_COMMON","FY 2009","FY 2009","Currency=USD","Period=FY","BEST_FPERIOD_OVERRIDE=FY","FILING_STATUS=MR","SCALING_FORMAT=MLN","FA_ADJUSTED=Adjusted","Sort=A","Dates=H","DateFormat=P","Fill=—","Direction=H","UseDPDF=Y")</f>
        <v>112.896</v>
      </c>
      <c r="BS190" s="15">
        <f>_xll.BDH(C190,"EARN_FOR_COMMON","FY 2019","FY 2019","Currency=USD","Period=FY","BEST_FPERIOD_OVERRIDE=FY","FILING_STATUS=MR","SCALING_FORMAT=MLN","FA_ADJUSTED=Adjusted","Sort=A","Dates=H","DateFormat=P","Fill=—","Direction=H","UseDPDF=Y")</f>
        <v>1866.9159999999999</v>
      </c>
      <c r="BT190" s="15">
        <f>_xll.BDH(C190,"EARN_FOR_COMMON","FY 2020","FY 2020","Currency=USD","Period=FY","BEST_FPERIOD_OVERRIDE=FY","FILING_STATUS=MR","SCALING_FORMAT=MLN","FA_ADJUSTED=Adjusted","Sort=A","Dates=H","DateFormat=P","Fill=—","Direction=H","UseDPDF=Y")</f>
        <v>3607.395</v>
      </c>
      <c r="BU190" s="15">
        <f>_xll.BDH(C190,"EARN_FOR_COMMON","FY 2021","FY 2021","Currency=USD","Period=FY","BEST_FPERIOD_OVERRIDE=FY","FILING_STATUS=MR","SCALING_FORMAT=MLN","FA_ADJUSTED=Adjusted","Sort=A","Dates=H","DateFormat=P","Fill=—","Direction=H","UseDPDF=Y")</f>
        <v>4894.2280000000001</v>
      </c>
      <c r="BV190" s="15">
        <f>_xll.BDH(C190,"EARN_FOR_COMMON","FY 2022","FY 2022","Currency=USD","Period=FY","BEST_FPERIOD_OVERRIDE=FY","FILING_STATUS=MR","SCALING_FORMAT=MLN","FA_ADJUSTED=Adjusted","Sort=A","Dates=H","DateFormat=P","Fill=—","Direction=H","UseDPDF=Y")</f>
        <v>4331.4663</v>
      </c>
      <c r="BW190" s="15" t="e">
        <f ca="1">+_xll.BDP($C190,BW$15,"BEST_FPERIOD_OVERRIDE="&amp;BW$16)</f>
        <v>#NAME?</v>
      </c>
      <c r="BX190" s="15" t="e">
        <f ca="1">+_xll.BDP($C190,BX$15,"BEST_FPERIOD_OVERRIDE="&amp;BX$16)</f>
        <v>#NAME?</v>
      </c>
      <c r="BY190" s="15" t="e">
        <f ca="1">+_xll.BDP($C190,BY$15,"BEST_FPERIOD_OVERRIDE="&amp;BY$16)</f>
        <v>#NAME?</v>
      </c>
      <c r="BZ190" s="15" t="e">
        <f ca="1">+_xll.BDP($C190,BZ$15,"BEST_FPERIOD_OVERRIDE="&amp;BZ$16)</f>
        <v>#NAME?</v>
      </c>
      <c r="CB190" s="25">
        <f t="shared" si="386"/>
        <v>0.93227493899029201</v>
      </c>
      <c r="CC190" s="25">
        <f t="shared" si="387"/>
        <v>0.35672084703782092</v>
      </c>
      <c r="CD190" s="25">
        <f t="shared" si="388"/>
        <v>-0.11498477390101158</v>
      </c>
      <c r="CE190" s="25" t="e">
        <f t="shared" ca="1" si="389"/>
        <v>#NAME?</v>
      </c>
      <c r="CF190" s="25" t="e">
        <f t="shared" ca="1" si="390"/>
        <v>#NAME?</v>
      </c>
      <c r="CG190" s="25" t="e">
        <f t="shared" ca="1" si="391"/>
        <v>#NAME?</v>
      </c>
      <c r="CH190" s="25" t="e">
        <f t="shared" ca="1" si="431"/>
        <v>#NAME?</v>
      </c>
      <c r="CI190" s="25" t="e">
        <f t="shared" ca="1" si="392"/>
        <v>#NAME?</v>
      </c>
      <c r="CJ190" s="25">
        <f t="shared" si="393"/>
        <v>0.32386780976349261</v>
      </c>
      <c r="CM190" s="25">
        <f t="shared" si="432"/>
        <v>9.262128389988572E-2</v>
      </c>
      <c r="CN190" s="25">
        <f t="shared" si="433"/>
        <v>0.14431856769723991</v>
      </c>
      <c r="CO190" s="25">
        <f t="shared" si="434"/>
        <v>0.1648007848650562</v>
      </c>
      <c r="CP190" s="25">
        <f t="shared" si="435"/>
        <v>0.13700430009916006</v>
      </c>
      <c r="CQ190" s="25" t="e">
        <f t="shared" ca="1" si="436"/>
        <v>#NAME?</v>
      </c>
      <c r="CR190" s="25" t="e">
        <f t="shared" ca="1" si="437"/>
        <v>#NAME?</v>
      </c>
      <c r="CS190" s="25" t="e">
        <f t="shared" ca="1" si="438"/>
        <v>#NAME?</v>
      </c>
      <c r="CT190" s="15" t="e">
        <f t="shared" ca="1" si="439"/>
        <v>#NAME?</v>
      </c>
      <c r="CU190" s="25">
        <f>_xll.BDH($C190,"RETURN_ON_INV_CAPITAL","FY 2019","FY 2019","Currency=USD","Period=FY","BEST_FPERIOD_OVERRIDE=FY","FILING_STATUS=MR","FA_ADJUSTED=GAAP","Sort=A","Dates=H","DateFormat=P","Fill=—","Direction=H","UseDPDF=Y")/100</f>
        <v>0.123013</v>
      </c>
      <c r="CV190" s="25">
        <f>_xll.BDH($C190,"RETURN_ON_INV_CAPITAL","FY 2020","FY 2020","Currency=USD","Period=FY","BEST_FPERIOD_OVERRIDE=FY","FILING_STATUS=MR","FA_ADJUSTED=GAAP","Sort=A","Dates=H","DateFormat=P","Fill=—","Direction=H","UseDPDF=Y")/100</f>
        <v>0.151391</v>
      </c>
      <c r="CW190" s="25">
        <f>_xll.BDH($C190,"RETURN_ON_INV_CAPITAL","FY 2021","FY 2021","Currency=USD","Period=FY","BEST_FPERIOD_OVERRIDE=FY","FILING_STATUS=MR","FA_ADJUSTED=GAAP","Sort=A","Dates=H","DateFormat=P","Fill=—","Direction=H","UseDPDF=Y")/100</f>
        <v>0.17281199999999999</v>
      </c>
      <c r="CX190" s="25">
        <f>_xll.BDH(C190,"RETURN_COM_EQY","FY 2022","FY 2022","Currency=USD","Period=FY","BEST_FPERIOD_OVERRIDE=FY","FILING_STATUS=MR","FA_ADJUSTED=GAAP","Sort=A","Dates=H","DateFormat=P","Fill=—","Direction=H","UseDPDF=Y")/100</f>
        <v>0.24528199999999997</v>
      </c>
      <c r="CZ190" s="15">
        <f>_xll.BDH($C190,"RETURN_COM_EQY","FY 2019","FY 2019","Currency=USD","Period=FY","BEST_FPERIOD_OVERRIDE=FY","FILING_STATUS=MR","FA_ADJUSTED=GAAP","Sort=A","Dates=H","DateFormat=P","Fill=—","Direction=H","UseDPDF=Y")/100</f>
        <v>0.29122999999999999</v>
      </c>
      <c r="DA190" s="15">
        <f>_xll.BDH($C190,"RETURN_COM_EQY","FY 2020","FY 2020","Currency=USD","Period=FY","BEST_FPERIOD_OVERRIDE=FY","FILING_STATUS=MR","FA_ADJUSTED=GAAP","Sort=A","Dates=H","DateFormat=P","Fill=—","Direction=H","UseDPDF=Y")/100</f>
        <v>0.29616900000000002</v>
      </c>
      <c r="DB190" s="15">
        <f>_xll.BDH($C190,"RETURN_COM_EQY","FY 2021","FY 2021","Currency=USD","Period=FY","BEST_FPERIOD_OVERRIDE=FY","FILING_STATUS=MR","FA_ADJUSTED=GAAP","Sort=A","Dates=H","DateFormat=P","Fill=—","Direction=H","UseDPDF=Y")/100</f>
        <v>0.38018400000000002</v>
      </c>
      <c r="DC190" s="25">
        <f>_xll.BDH(C190,"RETURN_COM_EQY","FY 2022","FY 2022","Currency=USD","Period=FY","BEST_FPERIOD_OVERRIDE=FY","FILING_STATUS=MR","FA_ADJUSTED=GAAP","Sort=A","Dates=H","DateFormat=P","Fill=—","Direction=H","UseDPDF=Y")</f>
        <v>24.528199999999998</v>
      </c>
      <c r="DD190" s="15" t="e">
        <f ca="1">(_xll.BDP(C190,"BEST_ROE","best_fperiod_override=23Y"))/100</f>
        <v>#NAME?</v>
      </c>
      <c r="DF190" s="25" t="e">
        <f ca="1">(_xll.BDP($C190,"BEST_DIV_YLD","best_fperiod_override=19Y"))/100</f>
        <v>#NAME?</v>
      </c>
      <c r="DG190" s="25" t="e">
        <f ca="1">(_xll.BDP($C190,"BEST_DIV_YLD","best_fperiod_override=20Y"))/100</f>
        <v>#NAME?</v>
      </c>
      <c r="DH190" s="25" t="e">
        <f ca="1">(_xll.BDP($C190,"BEST_DIV_YLD","best_fperiod_override=21Y"))/100</f>
        <v>#NAME?</v>
      </c>
      <c r="DI190" s="25" t="e">
        <f ca="1">(_xll.BDP($C190,"BEST_DIV_YLD","best_fperiod_override=22Y"))/100</f>
        <v>#NAME?</v>
      </c>
      <c r="DJ190" s="25" t="e">
        <f ca="1">(_xll.BDP($C190,"BEST_DIV_YLD","best_fperiod_override=23Y"))/100</f>
        <v>#NAME?</v>
      </c>
      <c r="DL190" s="48" t="e" cm="1">
        <f t="array" aca="1" ref="DL190" ca="1">_xll.BDP($C190,$DL$12)/1000</f>
        <v>#NAME?</v>
      </c>
      <c r="DM190" s="48" t="e" cm="1">
        <f t="array" aca="1" ref="DM190" ca="1">_xll.BDP($C190,$DL$13)*1000</f>
        <v>#NAME?</v>
      </c>
      <c r="DN190" s="48" t="e">
        <f t="shared" ca="1" si="394"/>
        <v>#NAME?</v>
      </c>
      <c r="DO190" s="48" t="e" cm="1">
        <f t="array" aca="1" ref="DO190" ca="1">_xll.BDP($C190,$DL$15)*1000</f>
        <v>#NAME?</v>
      </c>
      <c r="DQ190" s="15" t="e" cm="1">
        <f t="array" aca="1" ref="DQ190" ca="1">_xll.BDP(C190,"WACC")</f>
        <v>#NAME?</v>
      </c>
      <c r="DR190" s="15" t="e" cm="1">
        <f t="array" aca="1" ref="DR190" ca="1">_xll.BDP(C190,"WACC_COST_EQUITY")</f>
        <v>#NAME?</v>
      </c>
      <c r="DS190" s="15" t="e" cm="1">
        <f t="array" aca="1" ref="DS190" ca="1">_xll.BDP(C190,"WACC_COST_EQUITY")</f>
        <v>#NAME?</v>
      </c>
      <c r="DU190" s="15" t="e" cm="1">
        <f t="array" aca="1" ref="DU190" ca="1">_xll.BDP(C190,"BEST_PE_RATIO")</f>
        <v>#NAME?</v>
      </c>
      <c r="DV190" s="15" t="e" cm="1">
        <f t="array" aca="1" ref="DV190" ca="1">_xll.BDP(C190,"FIVE_YR_AVG_PRICE_EARNINGS")</f>
        <v>#NAME?</v>
      </c>
      <c r="DW190" s="15" t="e" cm="1">
        <f t="array" aca="1" ref="DW190" ca="1">_xll.BDP(C190,"10_YEAR_MOVING_AVERAGE_PE")</f>
        <v>#NAME?</v>
      </c>
      <c r="DY190" s="15" t="e" cm="1">
        <f t="array" aca="1" ref="DY190" ca="1">_xll.BDP(C190,"BEST_CUR_EV_TO_EBITDA")</f>
        <v>#NAME?</v>
      </c>
      <c r="DZ190" s="15" t="e" cm="1">
        <f t="array" aca="1" ref="DZ190" ca="1">_xll.BDP(C190,"FIVE_YEAR_AVG_EV_TO_T12_EBITDA")</f>
        <v>#NAME?</v>
      </c>
      <c r="EB190" s="15" t="e" cm="1">
        <f t="array" aca="1" ref="EB190" ca="1">_xll.BDP(C190,"BEST_PX_BPS_RATIO")</f>
        <v>#NAME?</v>
      </c>
      <c r="EC190" s="15" t="e" cm="1">
        <f t="array" aca="1" ref="EC190" ca="1">_xll.BDP(C190,"FIVE_YEAR_AVG_PRICE_BOOK")</f>
        <v>#NAME?</v>
      </c>
      <c r="ED190" s="15" t="e" cm="1">
        <f t="array" aca="1" ref="ED190" ca="1">_xll.BDP(C190,"EV_TO_T12M_SALES")</f>
        <v>#NAME?</v>
      </c>
      <c r="EE190" s="15" t="e" cm="1">
        <f t="array" aca="1" ref="EE190" ca="1">_xll.BDP(C190,"AVERAGE_EV_TO_T12M_SALES")</f>
        <v>#NAME?</v>
      </c>
      <c r="EF190" s="15" t="e">
        <f ca="1">_xll.BDP(C190,"BEST_CURRENT_EV_BEST_SALES","best_fperiod_override=23Y")</f>
        <v>#NAME?</v>
      </c>
      <c r="EH190" s="15" t="e" cm="1">
        <f t="array" aca="1" ref="EH190" ca="1">_xll.BDP(C190,"CF_FREE_CASH_FLOW")</f>
        <v>#NAME?</v>
      </c>
      <c r="EI190" s="15" t="e" cm="1">
        <f t="array" aca="1" ref="EI190" ca="1">_xll.BDP(C190,"FREE_CASH_FLOW_YIELD")/100</f>
        <v>#NAME?</v>
      </c>
      <c r="EJ190" s="15" t="e" cm="1">
        <f t="array" aca="1" ref="EJ190" ca="1">_xll.BDP(C190,"TRAIL_12M_FREE_CASH_FLOW_PER_SH")</f>
        <v>#NAME?</v>
      </c>
      <c r="EL190" s="15" t="e" cm="1">
        <f t="array" aca="1" ref="EL190" ca="1">_xll.BDP(C190,"CF_CASH_FROM_OPER")</f>
        <v>#NAME?</v>
      </c>
      <c r="EM190" s="15" t="e" cm="1">
        <f t="array" aca="1" ref="EM190" ca="1">_xll.BDP(C190,"CF_CASH_FROM_INV_ACT")</f>
        <v>#NAME?</v>
      </c>
      <c r="EN190" s="15" t="e" cm="1">
        <f t="array" aca="1" ref="EN190" ca="1">_xll.BDP(C190,"CF_CASH_FROM_FNC_ACT")</f>
        <v>#NAME?</v>
      </c>
      <c r="EP190" s="15" t="e" cm="1">
        <f t="array" aca="1" ref="EP190" ca="1">_xll.BDP(C190,"TOT_ANALYST_REC")</f>
        <v>#NAME?</v>
      </c>
      <c r="EQ190" s="15" t="e" cm="1">
        <f t="array" aca="1" ref="EQ190" ca="1">_xll.BDP(C190,"TOT_BUY_REC")</f>
        <v>#NAME?</v>
      </c>
      <c r="ER190" s="15" t="e" cm="1">
        <f t="array" aca="1" ref="ER190" ca="1">_xll.BDP(C190,"TOT_HOLD_REC")</f>
        <v>#NAME?</v>
      </c>
      <c r="ES190" s="15" t="e" cm="1">
        <f t="array" aca="1" ref="ES190" ca="1">_xll.BDP(C190,"TOT_SELL_REC")</f>
        <v>#NAME?</v>
      </c>
      <c r="ET190" s="15" t="e" cm="1">
        <f t="array" aca="1" ref="ET190" ca="1">_xll.BDP(C190,"EQY_REC_CONS")</f>
        <v>#NAME?</v>
      </c>
      <c r="EV190" s="15" t="e" cm="1">
        <f t="array" aca="1" ref="EV190" ca="1">_xll.BDP(C190,"BEST_TARGET_HI")</f>
        <v>#NAME?</v>
      </c>
      <c r="EW190" s="15" t="e" cm="1">
        <f t="array" aca="1" ref="EW190" ca="1">_xll.BDP(C190,"BEST_TARGET_LO")</f>
        <v>#NAME?</v>
      </c>
      <c r="EX190" s="15" t="e" cm="1">
        <f t="array" aca="1" ref="EX190" ca="1">_xll.BDP(C190,"BEST_TARGET_MEDIAN")</f>
        <v>#NAME?</v>
      </c>
      <c r="EZ190" s="15" t="e" cm="1">
        <f t="array" aca="1" ref="EZ190" ca="1">_xll.BDP(C190,"BEST_TARGET_1WK_CHG")</f>
        <v>#NAME?</v>
      </c>
      <c r="FA190" s="15" t="e" cm="1">
        <f t="array" aca="1" ref="FA190" ca="1">_xll.BDP(C190,"BEST_TARGET_4WK_CHG")</f>
        <v>#NAME?</v>
      </c>
      <c r="FB190" s="15" t="e" cm="1">
        <f t="array" aca="1" ref="FB190" ca="1">_xll.BDP(C190,"BEST_TARGET_3MO_CHG")</f>
        <v>#NAME?</v>
      </c>
      <c r="FC190" s="15" t="e" cm="1">
        <f t="array" aca="1" ref="FC190" ca="1">_xll.BDP(C190,"BEST_TARGET_6MO_CHG")</f>
        <v>#NAME?</v>
      </c>
      <c r="FE190" s="15" t="e" cm="1">
        <f t="array" aca="1" ref="FE190" ca="1">_xll.BDP(C190,"ANNOUNCEMENT_DT")</f>
        <v>#NAME?</v>
      </c>
      <c r="FF190" s="15" t="e" cm="1">
        <f t="array" aca="1" ref="FF190" ca="1">_xll.BDP(C190,"EXPECTED_REPORT_DT")</f>
        <v>#NAME?</v>
      </c>
      <c r="FG190" s="15" t="e" cm="1">
        <f t="array" aca="1" ref="FG190" ca="1">_xll.BDP(C190,"EARNINGS_RELATED_IMPLIED_MOVE")</f>
        <v>#NAME?</v>
      </c>
      <c r="FI190" s="15" t="e" cm="1">
        <f t="array" aca="1" ref="FI190" ca="1">_xll.BDP(C190,"SALES_SURPRISE_LAST_QTR")</f>
        <v>#NAME?</v>
      </c>
      <c r="FJ190" s="15" t="e" cm="1">
        <f t="array" aca="1" ref="FJ190" ca="1">_xll.BDP(C190,"EPS_SURPRISE_LAST_QTR")</f>
        <v>#NAME?</v>
      </c>
      <c r="FL190" s="15" t="e">
        <f ca="1">(_xll.BDP(C190,"VOLUME_AVG_5D"))/1000</f>
        <v>#NAME?</v>
      </c>
      <c r="FM190" s="15" t="e">
        <f ca="1">(_xll.BDP(C190,"VOLUME_AVG_3M"))/1000</f>
        <v>#NAME?</v>
      </c>
      <c r="FN190" s="15" t="e">
        <f ca="1">(_xll.BDP(C190,"VOLUME_AVG_6M"))/1000</f>
        <v>#NAME?</v>
      </c>
      <c r="FP190" s="15" t="e" cm="1">
        <f t="array" aca="1" ref="FP190" ca="1">_xll.BDP(C190,"CIE_DES")</f>
        <v>#NAME?</v>
      </c>
      <c r="FQ190" s="15" t="s">
        <v>1015</v>
      </c>
      <c r="FS190" s="15" t="e" cm="1">
        <f t="array" aca="1" ref="FS190" ca="1">_xll.BDP(C190,"HIGH_52WEEK")</f>
        <v>#NAME?</v>
      </c>
      <c r="FT190" s="15" t="e" cm="1">
        <f t="array" aca="1" ref="FT190" ca="1">_xll.BDP(C190,"LOW_52WEEK")</f>
        <v>#NAME?</v>
      </c>
      <c r="FV190" s="15" t="e" cm="1">
        <f t="array" aca="1" ref="FV190" ca="1">_xll.BDP(C190,"CHG_PCT_WTD")</f>
        <v>#NAME?</v>
      </c>
      <c r="FW190" s="15" t="e" cm="1">
        <f t="array" aca="1" ref="FW190" ca="1">_xll.BDP(C190,"CHG_PCT_MTD")</f>
        <v>#NAME?</v>
      </c>
      <c r="FX190" s="15" t="e" cm="1">
        <f t="array" aca="1" ref="FX190" ca="1">_xll.BDP(C190,"CHG_PCT_YTD")</f>
        <v>#NAME?</v>
      </c>
      <c r="FY190" s="15" t="e" cm="1">
        <f t="array" aca="1" ref="FY190" ca="1">_xll.BDP(C190,"CHG_PCT_1YR")</f>
        <v>#NAME?</v>
      </c>
      <c r="GA190" s="15" t="e">
        <f ca="1">_xll.BDP($C190,"BEST_NET_DEBT","best_fperiod_override=19Y")</f>
        <v>#NAME?</v>
      </c>
      <c r="GB190" s="15" t="e">
        <f ca="1">_xll.BDP($C190,"BEST_NET_DEBT","best_fperiod_override=20Y")</f>
        <v>#NAME?</v>
      </c>
      <c r="GC190" s="15" t="e">
        <f ca="1">_xll.BDP($C190,"BEST_NET_DEBT","best_fperiod_override=21Y")</f>
        <v>#NAME?</v>
      </c>
      <c r="GD190" s="15" t="e">
        <f ca="1">_xll.BDP($C190,"BEST_NET_DEBT","best_fperiod_override=22Y")</f>
        <v>#NAME?</v>
      </c>
      <c r="GE190" s="15" t="e">
        <f ca="1">_xll.BDP($C190,"BEST_NET_DEBT","best_fperiod_override=23Y")</f>
        <v>#NAME?</v>
      </c>
      <c r="GG190" s="15" t="e">
        <f t="shared" ca="1" si="395"/>
        <v>#NAME?</v>
      </c>
      <c r="GH190" s="15" t="e">
        <f t="shared" ca="1" si="396"/>
        <v>#NAME?</v>
      </c>
      <c r="GI190" s="15" t="e">
        <f t="shared" ca="1" si="397"/>
        <v>#NAME?</v>
      </c>
      <c r="GJ190" s="15" t="e">
        <f t="shared" ca="1" si="398"/>
        <v>#NAME?</v>
      </c>
      <c r="GK190" s="15" t="e">
        <f t="shared" ca="1" si="399"/>
        <v>#NAME?</v>
      </c>
      <c r="GM190" s="15" t="e" cm="1">
        <f t="array" aca="1" ref="GM190" ca="1">_xll.BDP(C190,"NET_DEBT_TO_EBITDA")</f>
        <v>#NAME?</v>
      </c>
      <c r="GN190" s="15" t="e" cm="1">
        <f t="array" aca="1" ref="GN190" ca="1">_xll.BDP(C190,"EBIT_TO_INT_EXP")</f>
        <v>#NAME?</v>
      </c>
      <c r="GO190" s="15" t="e" cm="1">
        <f t="array" aca="1" ref="GO190" ca="1">_xll.BDP(C190,"TOT_DEBT_TO_TOT_EQY")</f>
        <v>#NAME?</v>
      </c>
      <c r="GP190" s="15" t="e" cm="1">
        <f t="array" aca="1" ref="GP190" ca="1">_xll.BDP(C190,"TOT_DEBT_TO_TOT_ASSET")</f>
        <v>#NAME?</v>
      </c>
      <c r="GQ190" s="15" t="e" cm="1">
        <f t="array" aca="1" ref="GQ190" ca="1">_xll.BDP(C190,"ALTMAN_Z_SCORE")</f>
        <v>#NAME?</v>
      </c>
      <c r="GR190" s="15" t="e" cm="1">
        <f t="array" aca="1" ref="GR190" ca="1">_xll.BDP(C190,"CASH_%_CURRENT_MARKET_CAP")</f>
        <v>#NAME?</v>
      </c>
      <c r="GS190" s="15" t="e" cm="1">
        <f t="array" aca="1" ref="GS190" ca="1">_xll.BDP(C190,"CASH_TO_TOT_ASSET")</f>
        <v>#NAME?</v>
      </c>
      <c r="GU190" s="15" t="e" cm="1">
        <f t="array" aca="1" ref="GU190" ca="1">_xll.BDP(C190,"BOARD_SIZE")</f>
        <v>#NAME?</v>
      </c>
      <c r="GV190" s="15" t="e" cm="1">
        <f t="array" aca="1" ref="GV190" ca="1">_xll.BDP(C190,"PCT_INDEPENDENT_DIRECTORS")</f>
        <v>#NAME?</v>
      </c>
      <c r="GW190" s="15" t="e" cm="1">
        <f t="array" aca="1" ref="GW190" ca="1">_xll.BDP(C190,"BOARD_MEETING_ATTENDANCE_PCT")</f>
        <v>#NAME?</v>
      </c>
      <c r="GX190" s="15" t="e" cm="1">
        <f t="array" aca="1" ref="GX190" ca="1">_xll.BDP(C190,"BOARD_MEETINGS_PER_YR")</f>
        <v>#NAME?</v>
      </c>
      <c r="GY190" s="15" t="e" cm="1">
        <f t="array" aca="1" ref="GY190" ca="1">_xll.BDP(C190,"NUMBER_OF_WOMEN_ON_BOARD")</f>
        <v>#NAME?</v>
      </c>
      <c r="GZ190" s="15" t="e" cm="1">
        <f t="array" aca="1" ref="GZ190" ca="1">_xll.BDP(C190,"BOARD_AVERAGE_TENURE")</f>
        <v>#NAME?</v>
      </c>
      <c r="HA190" s="15" t="e" cm="1">
        <f t="array" aca="1" ref="HA190" ca="1">_xll.BDP(C190,"BOARD_AVERAGE_AGE")</f>
        <v>#NAME?</v>
      </c>
      <c r="HC190" s="15" t="e" cm="1">
        <f t="array" aca="1" ref="HC190" ca="1">_xll.BDP(C190,"TOT_COMP_AW_TO_CEO_&amp;_EQUIV")</f>
        <v>#NAME?</v>
      </c>
      <c r="HD190" s="15" t="e" cm="1">
        <f t="array" aca="1" ref="HD190" ca="1">_xll.BDP(C190,"TOT_COMPENSATION_AW_TO_EXECS")</f>
        <v>#NAME?</v>
      </c>
      <c r="HE190" s="15" t="e" cm="1">
        <f t="array" aca="1" ref="HE190" ca="1">_xll.BDP(C190,"CF_STOCK_BASED_COMPENSATION")</f>
        <v>#NAME?</v>
      </c>
      <c r="HF190" s="15" t="e" cm="1">
        <f t="array" aca="1" ref="HF190" ca="1">_xll.BDP(C190,"AVERAGE_BOD_TOTAL_COMPENSATION")</f>
        <v>#NAME?</v>
      </c>
      <c r="HH190" s="15" t="e" cm="1">
        <f t="array" aca="1" ref="HH190" ca="1">_xll.BDP(C190,"ISS_QUALITYSCORE")</f>
        <v>#NAME?</v>
      </c>
      <c r="HK190" s="15" t="e" cm="1">
        <f t="array" aca="1" ref="HK190" ca="1">_xll.BDP(C190,"EQY_SH_OUT")</f>
        <v>#NAME?</v>
      </c>
      <c r="HL190" s="15" t="e">
        <f t="shared" ca="1" si="400"/>
        <v>#NAME?</v>
      </c>
      <c r="HN190" s="15">
        <v>8.5</v>
      </c>
      <c r="HO190" s="15">
        <v>2</v>
      </c>
      <c r="HP190" s="39" t="e">
        <f t="shared" ca="1" si="401"/>
        <v>#NAME?</v>
      </c>
      <c r="HQ190" s="15" t="e">
        <f t="shared" ca="1" si="402"/>
        <v>#NAME?</v>
      </c>
      <c r="HS190" s="15" t="e">
        <f t="shared" ca="1" si="426"/>
        <v>#NAME?</v>
      </c>
      <c r="HU190" s="15" t="e">
        <f t="shared" ca="1" si="403"/>
        <v>#NAME?</v>
      </c>
      <c r="HW190" s="15" t="e">
        <f t="shared" ca="1" si="427"/>
        <v>#NAME?</v>
      </c>
      <c r="HY190" s="39" t="e">
        <f t="shared" ca="1" si="404"/>
        <v>#NAME?</v>
      </c>
      <c r="IA190" s="15" t="e">
        <f t="shared" ca="1" si="428"/>
        <v>#NAME?</v>
      </c>
      <c r="IB190" s="15" t="e">
        <f t="shared" ca="1" si="405"/>
        <v>#NAME?</v>
      </c>
      <c r="IC190" s="15" t="e">
        <f t="shared" ca="1" si="406"/>
        <v>#NAME?</v>
      </c>
      <c r="ID190" s="15" t="e">
        <f t="shared" ca="1" si="407"/>
        <v>#NAME?</v>
      </c>
      <c r="IE190" s="39" t="e">
        <f t="shared" ca="1" si="408"/>
        <v>#NAME?</v>
      </c>
      <c r="IF190" s="39">
        <f t="shared" si="409"/>
        <v>32.386780976349257</v>
      </c>
      <c r="IG190" s="39" t="e">
        <f t="shared" ca="1" si="410"/>
        <v>#NAME?</v>
      </c>
      <c r="II190" s="15">
        <f t="shared" si="440"/>
        <v>171</v>
      </c>
    </row>
    <row r="191" spans="1:243">
      <c r="A191" s="15">
        <f t="shared" si="441"/>
        <v>171</v>
      </c>
      <c r="B191" s="15" t="s">
        <v>346</v>
      </c>
      <c r="C191" s="15" t="s">
        <v>654</v>
      </c>
      <c r="D191" s="15" t="s">
        <v>345</v>
      </c>
      <c r="E191" s="15" t="str">
        <f t="shared" si="374"/>
        <v>NIKE34</v>
      </c>
      <c r="F191" s="15">
        <f t="shared" si="375"/>
        <v>171</v>
      </c>
      <c r="G191" s="15" t="str">
        <f t="shared" si="376"/>
        <v>NIKE Inc</v>
      </c>
      <c r="H191" s="24">
        <v>4.8476399999999994E-3</v>
      </c>
      <c r="I191" s="15" t="e" cm="1">
        <f t="array" aca="1" ref="I191" ca="1">_xll.BDP(C191,"GICS_SECTOR_NAME")</f>
        <v>#NAME?</v>
      </c>
      <c r="J191" s="15" t="e">
        <f t="shared" ca="1" si="377"/>
        <v>#NAME?</v>
      </c>
      <c r="K191" s="46" t="e" cm="1">
        <f t="array" aca="1" ref="K191" ca="1">_xll.BDP(C191,"BEST_PE_RATIO")</f>
        <v>#NAME?</v>
      </c>
      <c r="L191" s="46" t="e" cm="1">
        <f t="array" aca="1" ref="L191" ca="1">_xll.BDP(C191,"px_last")</f>
        <v>#NAME?</v>
      </c>
      <c r="M191" s="15" t="e" cm="1">
        <f t="array" aca="1" ref="M191" ca="1">_xll.BDP(C191,"COUNTRY_FULL_NAME")</f>
        <v>#NAME?</v>
      </c>
      <c r="N191" s="15" t="e" cm="1">
        <f t="array" aca="1" ref="N191" ca="1">_xll.BDP(C191,"px_last")</f>
        <v>#NAME?</v>
      </c>
      <c r="O191" s="15" t="e" cm="1">
        <f t="array" aca="1" ref="O191" ca="1">_xll.BDP(C191,"CRNCY")</f>
        <v>#NAME?</v>
      </c>
      <c r="Q191" s="15" t="e" cm="1">
        <f t="array" aca="1" ref="Q191" ca="1">_xll.BDP(C191,"GICS_SECTOR_NAME")</f>
        <v>#NAME?</v>
      </c>
      <c r="R191" s="15" t="e" cm="1">
        <f t="array" aca="1" ref="R191" ca="1">_xll.BDP(C191,"GICS_INDUSTRY_NAME")</f>
        <v>#NAME?</v>
      </c>
      <c r="S191" s="15" t="e" cm="1">
        <f t="array" aca="1" ref="S191" ca="1">_xll.BDP(C191,"GICS_INDUSTRY_GROUP_NAME")</f>
        <v>#NAME?</v>
      </c>
      <c r="T191" s="15" t="e" cm="1">
        <f t="array" aca="1" ref="T191" ca="1">_xll.BDP(C191,"GICS_SUB_INDUSTRY_NAME")</f>
        <v>#NAME?</v>
      </c>
      <c r="U191" s="15" t="s">
        <v>1521</v>
      </c>
      <c r="V191" s="15">
        <f>_xll.BDH(C191,"SALES_REV_TURN","FY 2009","FY 2009","Currency=USD","Period=FY","BEST_FPERIOD_OVERRIDE=FY","FILING_STATUS=MR","SCALING_FORMAT=MLN","FA_ADJUSTED=Adjusted","Sort=A","Dates=H","DateFormat=P","Fill=—","Direction=H","UseDPDF=Y")</f>
        <v>19176.099999999999</v>
      </c>
      <c r="W191" s="15">
        <f>_xll.BDH(C191,"SALES_REV_TURN","FY 2019","FY 2019","Currency=USD","Period=FY","BEST_FPERIOD_OVERRIDE=FY","FILING_STATUS=MR","SCALING_FORMAT=MLN","FA_ADJUSTED=Adjusted","Sort=A","Dates=H","DateFormat=P","Fill=—","Direction=H","UseDPDF=Y")</f>
        <v>39117</v>
      </c>
      <c r="X191" s="15">
        <f>_xll.BDH(C191,"SALES_REV_TURN","FY 2020","FY 2020","Currency=USD","Period=FY","BEST_FPERIOD_OVERRIDE=FY","FILING_STATUS=MR","SCALING_FORMAT=MLN","FA_ADJUSTED=Adjusted","Sort=A","Dates=H","DateFormat=P","Fill=—","Direction=H","UseDPDF=Y")</f>
        <v>37403</v>
      </c>
      <c r="Y191" s="15">
        <f>_xll.BDH(C191,"SALES_REV_TURN","FY 2021","FY 2021","Currency=USD","Period=FY","BEST_FPERIOD_OVERRIDE=FY","FILING_STATUS=MR","SCALING_FORMAT=MLN","FA_ADJUSTED=Adjusted","Sort=A","Dates=H","DateFormat=P","Fill=—","Direction=H","UseDPDF=Y")</f>
        <v>44538</v>
      </c>
      <c r="Z191" s="15">
        <f>_xll.BDH(C191,"SALES_REV_TURN","FY 2022","FY 2022","Currency=USD","Period=FY","BEST_FPERIOD_OVERRIDE=FY","FILING_STATUS=MR","SCALING_FORMAT=MLN","FA_ADJUSTED=Adjusted","Sort=A","Dates=H","DateFormat=P","Fill=—","Direction=H","UseDPDF=Y")</f>
        <v>46710</v>
      </c>
      <c r="AA191" s="15" t="e">
        <f ca="1">+_xll.BDP($C191,AA$15,"BEST_FPERIOD_OVERRIDE="&amp;AA$16)</f>
        <v>#NAME?</v>
      </c>
      <c r="AB191" s="15" t="e">
        <f ca="1">+_xll.BDP($C191,AB$15,"BEST_FPERIOD_OVERRIDE="&amp;AB$16)</f>
        <v>#NAME?</v>
      </c>
      <c r="AC191" s="15" t="e">
        <f ca="1">+_xll.BDP($C191,AC$15,"BEST_FPERIOD_OVERRIDE="&amp;AC$16)</f>
        <v>#NAME?</v>
      </c>
      <c r="AD191" s="15" t="e">
        <f ca="1">+_xll.BDP($C191,AD$15,"BEST_FPERIOD_OVERRIDE="&amp;AD$16)</f>
        <v>#NAME?</v>
      </c>
      <c r="AF191" s="25">
        <f t="shared" si="411"/>
        <v>-4.3817266150267153E-2</v>
      </c>
      <c r="AG191" s="25">
        <f t="shared" si="412"/>
        <v>0.19076009945726269</v>
      </c>
      <c r="AH191" s="25">
        <f t="shared" si="413"/>
        <v>4.8767344739323759E-2</v>
      </c>
      <c r="AI191" s="25" t="e">
        <f t="shared" ca="1" si="414"/>
        <v>#NAME?</v>
      </c>
      <c r="AJ191" s="25" t="e">
        <f t="shared" ca="1" si="415"/>
        <v>#NAME?</v>
      </c>
      <c r="AK191" s="25" t="e">
        <f t="shared" ca="1" si="416"/>
        <v>#NAME?</v>
      </c>
      <c r="AL191" s="25" t="e">
        <f t="shared" ca="1" si="429"/>
        <v>#NAME?</v>
      </c>
      <c r="AM191" s="25" t="e">
        <f t="shared" ca="1" si="417"/>
        <v>#NAME?</v>
      </c>
      <c r="AN191" s="25">
        <f t="shared" si="418"/>
        <v>7.3891798046909152E-2</v>
      </c>
      <c r="AP191" s="15">
        <f>_xll.BDH(C191,"EBITDA","FY 2009","FY 2009","Currency=USD","Period=FY","BEST_FPERIOD_OVERRIDE=FY","FILING_STATUS=MR","SCALING_FORMAT=MLN","FA_ADJUSTED=Adjusted","Sort=A","Dates=H","DateFormat=P","Fill=—","Direction=H","UseDPDF=Y")</f>
        <v>2789.8</v>
      </c>
      <c r="AQ191" s="15">
        <f>_xll.BDH(C191,"EBITDA","FY 2019","FY 2019","Currency=USD","Period=FY","BEST_FPERIOD_OVERRIDE=FY","FILING_STATUS=MR","SCALING_FORMAT=MLN","FA_ADJUSTED=Adjusted","Sort=A","Dates=H","DateFormat=P","Fill=—","Direction=H","UseDPDF=Y")</f>
        <v>5477</v>
      </c>
      <c r="AR191" s="15">
        <f>_xll.BDH(C191,"EBITDA","FY 2020","FY 2020","Currency=USD","Period=FY","BEST_FPERIOD_OVERRIDE=FY","FILING_STATUS=MR","SCALING_FORMAT=MLN","FA_ADJUSTED=Adjusted","Sort=A","Dates=H","DateFormat=P","Fill=—","Direction=H","UseDPDF=Y")</f>
        <v>4805</v>
      </c>
      <c r="AS191" s="15">
        <f>_xll.BDH(C191,"EBITDA","FY 2021","FY 2021","Currency=USD","Period=FY","BEST_FPERIOD_OVERRIDE=FY","FILING_STATUS=MR","SCALING_FORMAT=MLN","FA_ADJUSTED=Adjusted","Sort=A","Dates=H","DateFormat=P","Fill=—","Direction=H","UseDPDF=Y")</f>
        <v>8530</v>
      </c>
      <c r="AT191" s="15">
        <f>_xll.BDH(C191,"EBITDA","FY 2022","FY 2022","Currency=USD","Period=FY","BEST_FPERIOD_OVERRIDE=FY","FILING_STATUS=MR","SCALING_FORMAT=MLN","FA_ADJUSTED=Adjusted","Sort=A","Dates=H","DateFormat=P","Fill=—","Direction=H","UseDPDF=Y")</f>
        <v>8072</v>
      </c>
      <c r="AU191" s="15" t="e">
        <f ca="1">+_xll.BDP($C191,AU$15,"BEST_FPERIOD_OVERRIDE="&amp;AU$16)</f>
        <v>#NAME?</v>
      </c>
      <c r="AV191" s="15" t="e">
        <f ca="1">+_xll.BDP($C191,AV$15,"BEST_FPERIOD_OVERRIDE="&amp;AV$16)</f>
        <v>#NAME?</v>
      </c>
      <c r="AW191" s="15" t="e">
        <f ca="1">+_xll.BDP($C191,AW$15,"BEST_FPERIOD_OVERRIDE="&amp;AW$16)</f>
        <v>#NAME?</v>
      </c>
      <c r="AX191" s="15" t="e">
        <f ca="1">+_xll.BDP($C191,AX$15,"BEST_FPERIOD_OVERRIDE="&amp;AX$16)</f>
        <v>#NAME?</v>
      </c>
      <c r="AZ191" s="25">
        <f t="shared" si="378"/>
        <v>-0.12269490597042176</v>
      </c>
      <c r="BA191" s="25">
        <f t="shared" si="379"/>
        <v>0.77523413111342343</v>
      </c>
      <c r="BB191" s="25">
        <f t="shared" si="380"/>
        <v>-5.369284876905045E-2</v>
      </c>
      <c r="BC191" s="25" t="e">
        <f t="shared" ca="1" si="381"/>
        <v>#NAME?</v>
      </c>
      <c r="BD191" s="25" t="e">
        <f t="shared" ca="1" si="382"/>
        <v>#NAME?</v>
      </c>
      <c r="BE191" s="25" t="e">
        <f t="shared" ca="1" si="383"/>
        <v>#NAME?</v>
      </c>
      <c r="BF191" s="25" t="e">
        <f t="shared" ca="1" si="430"/>
        <v>#NAME?</v>
      </c>
      <c r="BG191" s="25" t="e">
        <f t="shared" ca="1" si="384"/>
        <v>#NAME?</v>
      </c>
      <c r="BH191" s="25">
        <f t="shared" si="385"/>
        <v>6.9786140400233121E-2</v>
      </c>
      <c r="BJ191" s="25">
        <f t="shared" si="419"/>
        <v>0.14001584988623872</v>
      </c>
      <c r="BK191" s="25">
        <f t="shared" si="420"/>
        <v>0.12846563109910969</v>
      </c>
      <c r="BL191" s="25">
        <f t="shared" si="421"/>
        <v>0.19152184651308995</v>
      </c>
      <c r="BM191" s="25">
        <f t="shared" si="422"/>
        <v>0.1728109612502676</v>
      </c>
      <c r="BN191" s="25" t="e">
        <f t="shared" ca="1" si="423"/>
        <v>#NAME?</v>
      </c>
      <c r="BO191" s="25" t="e">
        <f t="shared" ca="1" si="424"/>
        <v>#NAME?</v>
      </c>
      <c r="BP191" s="25" t="e">
        <f t="shared" ca="1" si="424"/>
        <v>#NAME?</v>
      </c>
      <c r="BQ191" s="25" t="e">
        <f t="shared" ca="1" si="425"/>
        <v>#NAME?</v>
      </c>
      <c r="BR191" s="15">
        <f>_xll.BDH(C191,"EARN_FOR_COMMON","FY 2009","FY 2009","Currency=USD","Period=FY","BEST_FPERIOD_OVERRIDE=FY","FILING_STATUS=MR","SCALING_FORMAT=MLN","FA_ADJUSTED=Adjusted","Sort=A","Dates=H","DateFormat=P","Fill=—","Direction=H","UseDPDF=Y")</f>
        <v>1961.8</v>
      </c>
      <c r="BS191" s="15">
        <f>_xll.BDH(C191,"EARN_FOR_COMMON","FY 2019","FY 2019","Currency=USD","Period=FY","BEST_FPERIOD_OVERRIDE=FY","FILING_STATUS=MR","SCALING_FORMAT=MLN","FA_ADJUSTED=Adjusted","Sort=A","Dates=H","DateFormat=P","Fill=—","Direction=H","UseDPDF=Y")</f>
        <v>4029</v>
      </c>
      <c r="BT191" s="15">
        <f>_xll.BDH(C191,"EARN_FOR_COMMON","FY 2020","FY 2020","Currency=USD","Period=FY","BEST_FPERIOD_OVERRIDE=FY","FILING_STATUS=MR","SCALING_FORMAT=MLN","FA_ADJUSTED=Adjusted","Sort=A","Dates=H","DateFormat=P","Fill=—","Direction=H","UseDPDF=Y")</f>
        <v>2855</v>
      </c>
      <c r="BU191" s="15">
        <f>_xll.BDH(C191,"EARN_FOR_COMMON","FY 2021","FY 2021","Currency=USD","Period=FY","BEST_FPERIOD_OVERRIDE=FY","FILING_STATUS=MR","SCALING_FORMAT=MLN","FA_ADJUSTED=Adjusted","Sort=A","Dates=H","DateFormat=P","Fill=—","Direction=H","UseDPDF=Y")</f>
        <v>5932.4</v>
      </c>
      <c r="BV191" s="15">
        <f>_xll.BDH(C191,"EARN_FOR_COMMON","FY 2022","FY 2022","Currency=USD","Period=FY","BEST_FPERIOD_OVERRIDE=FY","FILING_STATUS=MR","SCALING_FORMAT=MLN","FA_ADJUSTED=Adjusted","Sort=A","Dates=H","DateFormat=P","Fill=—","Direction=H","UseDPDF=Y")</f>
        <v>6114.73</v>
      </c>
      <c r="BW191" s="15" t="e">
        <f ca="1">+_xll.BDP($C191,BW$15,"BEST_FPERIOD_OVERRIDE="&amp;BW$16)</f>
        <v>#NAME?</v>
      </c>
      <c r="BX191" s="15" t="e">
        <f ca="1">+_xll.BDP($C191,BX$15,"BEST_FPERIOD_OVERRIDE="&amp;BX$16)</f>
        <v>#NAME?</v>
      </c>
      <c r="BY191" s="15" t="e">
        <f ca="1">+_xll.BDP($C191,BY$15,"BEST_FPERIOD_OVERRIDE="&amp;BY$16)</f>
        <v>#NAME?</v>
      </c>
      <c r="BZ191" s="15" t="e">
        <f ca="1">+_xll.BDP($C191,BZ$15,"BEST_FPERIOD_OVERRIDE="&amp;BZ$16)</f>
        <v>#NAME?</v>
      </c>
      <c r="CB191" s="25">
        <f t="shared" si="386"/>
        <v>-0.29138744105237036</v>
      </c>
      <c r="CC191" s="25">
        <f t="shared" si="387"/>
        <v>1.0778984238178633</v>
      </c>
      <c r="CD191" s="25">
        <f t="shared" si="388"/>
        <v>3.0734609938642077E-2</v>
      </c>
      <c r="CE191" s="25" t="e">
        <f t="shared" ca="1" si="389"/>
        <v>#NAME?</v>
      </c>
      <c r="CF191" s="25" t="e">
        <f t="shared" ca="1" si="390"/>
        <v>#NAME?</v>
      </c>
      <c r="CG191" s="25" t="e">
        <f t="shared" ca="1" si="391"/>
        <v>#NAME?</v>
      </c>
      <c r="CH191" s="25" t="e">
        <f t="shared" ca="1" si="431"/>
        <v>#NAME?</v>
      </c>
      <c r="CI191" s="25" t="e">
        <f t="shared" ca="1" si="392"/>
        <v>#NAME?</v>
      </c>
      <c r="CJ191" s="25">
        <f t="shared" si="393"/>
        <v>7.4618353673020721E-2</v>
      </c>
      <c r="CM191" s="25">
        <f t="shared" si="432"/>
        <v>0.10299869621903521</v>
      </c>
      <c r="CN191" s="25">
        <f t="shared" si="433"/>
        <v>7.6330775606234788E-2</v>
      </c>
      <c r="CO191" s="25">
        <f t="shared" si="434"/>
        <v>0.1331986169114015</v>
      </c>
      <c r="CP191" s="25">
        <f t="shared" si="435"/>
        <v>0.1309083707985442</v>
      </c>
      <c r="CQ191" s="25" t="e">
        <f t="shared" ca="1" si="436"/>
        <v>#NAME?</v>
      </c>
      <c r="CR191" s="25" t="e">
        <f t="shared" ca="1" si="437"/>
        <v>#NAME?</v>
      </c>
      <c r="CS191" s="25" t="e">
        <f t="shared" ca="1" si="438"/>
        <v>#NAME?</v>
      </c>
      <c r="CT191" s="15" t="e">
        <f t="shared" ca="1" si="439"/>
        <v>#NAME?</v>
      </c>
      <c r="CU191" s="25">
        <f>_xll.BDH($C191,"RETURN_ON_INV_CAPITAL","FY 2019","FY 2019","Currency=USD","Period=FY","BEST_FPERIOD_OVERRIDE=FY","FILING_STATUS=MR","FA_ADJUSTED=GAAP","Sort=A","Dates=H","DateFormat=P","Fill=—","Direction=H","UseDPDF=Y")/100</f>
        <v>0.28860399999999997</v>
      </c>
      <c r="CV191" s="25">
        <f>_xll.BDH($C191,"RETURN_ON_INV_CAPITAL","FY 2020","FY 2020","Currency=USD","Period=FY","BEST_FPERIOD_OVERRIDE=FY","FILING_STATUS=MR","FA_ADJUSTED=GAAP","Sort=A","Dates=H","DateFormat=P","Fill=—","Direction=H","UseDPDF=Y")/100</f>
        <v>0.151757</v>
      </c>
      <c r="CW191" s="25">
        <f>_xll.BDH($C191,"RETURN_ON_INV_CAPITAL","FY 2021","FY 2021","Currency=USD","Period=FY","BEST_FPERIOD_OVERRIDE=FY","FILING_STATUS=MR","FA_ADJUSTED=GAAP","Sort=A","Dates=H","DateFormat=P","Fill=—","Direction=H","UseDPDF=Y")/100</f>
        <v>0.25086400000000003</v>
      </c>
      <c r="CX191" s="25">
        <f>_xll.BDH(C191,"RETURN_COM_EQY","FY 2022","FY 2022","Currency=USD","Period=FY","BEST_FPERIOD_OVERRIDE=FY","FILING_STATUS=MR","FA_ADJUSTED=GAAP","Sort=A","Dates=H","DateFormat=P","Fill=—","Direction=H","UseDPDF=Y")/100</f>
        <v>0.431118</v>
      </c>
      <c r="CZ191" s="15">
        <f>_xll.BDH($C191,"RETURN_COM_EQY","FY 2019","FY 2019","Currency=USD","Period=FY","BEST_FPERIOD_OVERRIDE=FY","FILING_STATUS=MR","FA_ADJUSTED=GAAP","Sort=A","Dates=H","DateFormat=P","Fill=—","Direction=H","UseDPDF=Y")/100</f>
        <v>0.42743499999999995</v>
      </c>
      <c r="DA191" s="15">
        <f>_xll.BDH($C191,"RETURN_COM_EQY","FY 2020","FY 2020","Currency=USD","Period=FY","BEST_FPERIOD_OVERRIDE=FY","FILING_STATUS=MR","FA_ADJUSTED=GAAP","Sort=A","Dates=H","DateFormat=P","Fill=—","Direction=H","UseDPDF=Y")/100</f>
        <v>0.29704599999999998</v>
      </c>
      <c r="DB191" s="15">
        <f>_xll.BDH($C191,"RETURN_COM_EQY","FY 2021","FY 2021","Currency=USD","Period=FY","BEST_FPERIOD_OVERRIDE=FY","FILING_STATUS=MR","FA_ADJUSTED=GAAP","Sort=A","Dates=H","DateFormat=P","Fill=—","Direction=H","UseDPDF=Y")/100</f>
        <v>0.550091</v>
      </c>
      <c r="DC191" s="25">
        <f>_xll.BDH(C191,"RETURN_COM_EQY","FY 2022","FY 2022","Currency=USD","Period=FY","BEST_FPERIOD_OVERRIDE=FY","FILING_STATUS=MR","FA_ADJUSTED=GAAP","Sort=A","Dates=H","DateFormat=P","Fill=—","Direction=H","UseDPDF=Y")</f>
        <v>43.111800000000002</v>
      </c>
      <c r="DD191" s="15" t="e">
        <f ca="1">(_xll.BDP(C191,"BEST_ROE","best_fperiod_override=23Y"))/100</f>
        <v>#NAME?</v>
      </c>
      <c r="DF191" s="25" t="e">
        <f ca="1">(_xll.BDP($C191,"BEST_DIV_YLD","best_fperiod_override=19Y"))/100</f>
        <v>#NAME?</v>
      </c>
      <c r="DG191" s="25" t="e">
        <f ca="1">(_xll.BDP($C191,"BEST_DIV_YLD","best_fperiod_override=20Y"))/100</f>
        <v>#NAME?</v>
      </c>
      <c r="DH191" s="25" t="e">
        <f ca="1">(_xll.BDP($C191,"BEST_DIV_YLD","best_fperiod_override=21Y"))/100</f>
        <v>#NAME?</v>
      </c>
      <c r="DI191" s="25" t="e">
        <f ca="1">(_xll.BDP($C191,"BEST_DIV_YLD","best_fperiod_override=22Y"))/100</f>
        <v>#NAME?</v>
      </c>
      <c r="DJ191" s="25" t="e">
        <f ca="1">(_xll.BDP($C191,"BEST_DIV_YLD","best_fperiod_override=23Y"))/100</f>
        <v>#NAME?</v>
      </c>
      <c r="DL191" s="48" t="e" cm="1">
        <f t="array" aca="1" ref="DL191" ca="1">_xll.BDP($C191,$DL$12)/1000</f>
        <v>#NAME?</v>
      </c>
      <c r="DM191" s="48" t="e" cm="1">
        <f t="array" aca="1" ref="DM191" ca="1">_xll.BDP($C191,$DL$13)*1000</f>
        <v>#NAME?</v>
      </c>
      <c r="DN191" s="48" t="e">
        <f t="shared" ca="1" si="394"/>
        <v>#NAME?</v>
      </c>
      <c r="DO191" s="48" t="e" cm="1">
        <f t="array" aca="1" ref="DO191" ca="1">_xll.BDP($C191,$DL$15)*1000</f>
        <v>#NAME?</v>
      </c>
      <c r="DQ191" s="15" t="e" cm="1">
        <f t="array" aca="1" ref="DQ191" ca="1">_xll.BDP(C191,"WACC")</f>
        <v>#NAME?</v>
      </c>
      <c r="DR191" s="15" t="e" cm="1">
        <f t="array" aca="1" ref="DR191" ca="1">_xll.BDP(C191,"WACC_COST_EQUITY")</f>
        <v>#NAME?</v>
      </c>
      <c r="DS191" s="15" t="e" cm="1">
        <f t="array" aca="1" ref="DS191" ca="1">_xll.BDP(C191,"WACC_COST_EQUITY")</f>
        <v>#NAME?</v>
      </c>
      <c r="DU191" s="15" t="e" cm="1">
        <f t="array" aca="1" ref="DU191" ca="1">_xll.BDP(C191,"BEST_PE_RATIO")</f>
        <v>#NAME?</v>
      </c>
      <c r="DV191" s="15" t="e" cm="1">
        <f t="array" aca="1" ref="DV191" ca="1">_xll.BDP(C191,"FIVE_YR_AVG_PRICE_EARNINGS")</f>
        <v>#NAME?</v>
      </c>
      <c r="DW191" s="15" t="e" cm="1">
        <f t="array" aca="1" ref="DW191" ca="1">_xll.BDP(C191,"10_YEAR_MOVING_AVERAGE_PE")</f>
        <v>#NAME?</v>
      </c>
      <c r="DY191" s="15" t="e" cm="1">
        <f t="array" aca="1" ref="DY191" ca="1">_xll.BDP(C191,"BEST_CUR_EV_TO_EBITDA")</f>
        <v>#NAME?</v>
      </c>
      <c r="DZ191" s="15" t="e" cm="1">
        <f t="array" aca="1" ref="DZ191" ca="1">_xll.BDP(C191,"FIVE_YEAR_AVG_EV_TO_T12_EBITDA")</f>
        <v>#NAME?</v>
      </c>
      <c r="EB191" s="15" t="e" cm="1">
        <f t="array" aca="1" ref="EB191" ca="1">_xll.BDP(C191,"BEST_PX_BPS_RATIO")</f>
        <v>#NAME?</v>
      </c>
      <c r="EC191" s="15" t="e" cm="1">
        <f t="array" aca="1" ref="EC191" ca="1">_xll.BDP(C191,"FIVE_YEAR_AVG_PRICE_BOOK")</f>
        <v>#NAME?</v>
      </c>
      <c r="ED191" s="15" t="e" cm="1">
        <f t="array" aca="1" ref="ED191" ca="1">_xll.BDP(C191,"EV_TO_T12M_SALES")</f>
        <v>#NAME?</v>
      </c>
      <c r="EE191" s="15" t="e" cm="1">
        <f t="array" aca="1" ref="EE191" ca="1">_xll.BDP(C191,"AVERAGE_EV_TO_T12M_SALES")</f>
        <v>#NAME?</v>
      </c>
      <c r="EF191" s="15" t="e">
        <f ca="1">_xll.BDP(C191,"BEST_CURRENT_EV_BEST_SALES","best_fperiod_override=23Y")</f>
        <v>#NAME?</v>
      </c>
      <c r="EH191" s="15" t="e" cm="1">
        <f t="array" aca="1" ref="EH191" ca="1">_xll.BDP(C191,"CF_FREE_CASH_FLOW")</f>
        <v>#NAME?</v>
      </c>
      <c r="EI191" s="15" t="e" cm="1">
        <f t="array" aca="1" ref="EI191" ca="1">_xll.BDP(C191,"FREE_CASH_FLOW_YIELD")/100</f>
        <v>#NAME?</v>
      </c>
      <c r="EJ191" s="15" t="e" cm="1">
        <f t="array" aca="1" ref="EJ191" ca="1">_xll.BDP(C191,"TRAIL_12M_FREE_CASH_FLOW_PER_SH")</f>
        <v>#NAME?</v>
      </c>
      <c r="EL191" s="15" t="e" cm="1">
        <f t="array" aca="1" ref="EL191" ca="1">_xll.BDP(C191,"CF_CASH_FROM_OPER")</f>
        <v>#NAME?</v>
      </c>
      <c r="EM191" s="15" t="e" cm="1">
        <f t="array" aca="1" ref="EM191" ca="1">_xll.BDP(C191,"CF_CASH_FROM_INV_ACT")</f>
        <v>#NAME?</v>
      </c>
      <c r="EN191" s="15" t="e" cm="1">
        <f t="array" aca="1" ref="EN191" ca="1">_xll.BDP(C191,"CF_CASH_FROM_FNC_ACT")</f>
        <v>#NAME?</v>
      </c>
      <c r="EP191" s="15" t="e" cm="1">
        <f t="array" aca="1" ref="EP191" ca="1">_xll.BDP(C191,"TOT_ANALYST_REC")</f>
        <v>#NAME?</v>
      </c>
      <c r="EQ191" s="15" t="e" cm="1">
        <f t="array" aca="1" ref="EQ191" ca="1">_xll.BDP(C191,"TOT_BUY_REC")</f>
        <v>#NAME?</v>
      </c>
      <c r="ER191" s="15" t="e" cm="1">
        <f t="array" aca="1" ref="ER191" ca="1">_xll.BDP(C191,"TOT_HOLD_REC")</f>
        <v>#NAME?</v>
      </c>
      <c r="ES191" s="15" t="e" cm="1">
        <f t="array" aca="1" ref="ES191" ca="1">_xll.BDP(C191,"TOT_SELL_REC")</f>
        <v>#NAME?</v>
      </c>
      <c r="ET191" s="15" t="e" cm="1">
        <f t="array" aca="1" ref="ET191" ca="1">_xll.BDP(C191,"EQY_REC_CONS")</f>
        <v>#NAME?</v>
      </c>
      <c r="EV191" s="15" t="e" cm="1">
        <f t="array" aca="1" ref="EV191" ca="1">_xll.BDP(C191,"BEST_TARGET_HI")</f>
        <v>#NAME?</v>
      </c>
      <c r="EW191" s="15" t="e" cm="1">
        <f t="array" aca="1" ref="EW191" ca="1">_xll.BDP(C191,"BEST_TARGET_LO")</f>
        <v>#NAME?</v>
      </c>
      <c r="EX191" s="15" t="e" cm="1">
        <f t="array" aca="1" ref="EX191" ca="1">_xll.BDP(C191,"BEST_TARGET_MEDIAN")</f>
        <v>#NAME?</v>
      </c>
      <c r="EZ191" s="15" t="e" cm="1">
        <f t="array" aca="1" ref="EZ191" ca="1">_xll.BDP(C191,"BEST_TARGET_1WK_CHG")</f>
        <v>#NAME?</v>
      </c>
      <c r="FA191" s="15" t="e" cm="1">
        <f t="array" aca="1" ref="FA191" ca="1">_xll.BDP(C191,"BEST_TARGET_4WK_CHG")</f>
        <v>#NAME?</v>
      </c>
      <c r="FB191" s="15" t="e" cm="1">
        <f t="array" aca="1" ref="FB191" ca="1">_xll.BDP(C191,"BEST_TARGET_3MO_CHG")</f>
        <v>#NAME?</v>
      </c>
      <c r="FC191" s="15" t="e" cm="1">
        <f t="array" aca="1" ref="FC191" ca="1">_xll.BDP(C191,"BEST_TARGET_6MO_CHG")</f>
        <v>#NAME?</v>
      </c>
      <c r="FE191" s="15" t="e" cm="1">
        <f t="array" aca="1" ref="FE191" ca="1">_xll.BDP(C191,"ANNOUNCEMENT_DT")</f>
        <v>#NAME?</v>
      </c>
      <c r="FF191" s="15" t="e" cm="1">
        <f t="array" aca="1" ref="FF191" ca="1">_xll.BDP(C191,"EXPECTED_REPORT_DT")</f>
        <v>#NAME?</v>
      </c>
      <c r="FG191" s="15" t="e" cm="1">
        <f t="array" aca="1" ref="FG191" ca="1">_xll.BDP(C191,"EARNINGS_RELATED_IMPLIED_MOVE")</f>
        <v>#NAME?</v>
      </c>
      <c r="FI191" s="15" t="e" cm="1">
        <f t="array" aca="1" ref="FI191" ca="1">_xll.BDP(C191,"SALES_SURPRISE_LAST_QTR")</f>
        <v>#NAME?</v>
      </c>
      <c r="FJ191" s="15" t="e" cm="1">
        <f t="array" aca="1" ref="FJ191" ca="1">_xll.BDP(C191,"EPS_SURPRISE_LAST_QTR")</f>
        <v>#NAME?</v>
      </c>
      <c r="FL191" s="15" t="e">
        <f ca="1">(_xll.BDP(C191,"VOLUME_AVG_5D"))/1000</f>
        <v>#NAME?</v>
      </c>
      <c r="FM191" s="15" t="e">
        <f ca="1">(_xll.BDP(C191,"VOLUME_AVG_3M"))/1000</f>
        <v>#NAME?</v>
      </c>
      <c r="FN191" s="15" t="e">
        <f ca="1">(_xll.BDP(C191,"VOLUME_AVG_6M"))/1000</f>
        <v>#NAME?</v>
      </c>
      <c r="FP191" s="15" t="e" cm="1">
        <f t="array" aca="1" ref="FP191" ca="1">_xll.BDP(C191,"CIE_DES")</f>
        <v>#NAME?</v>
      </c>
      <c r="FQ191" s="15" t="s">
        <v>1016</v>
      </c>
      <c r="FS191" s="15" t="e" cm="1">
        <f t="array" aca="1" ref="FS191" ca="1">_xll.BDP(C191,"HIGH_52WEEK")</f>
        <v>#NAME?</v>
      </c>
      <c r="FT191" s="15" t="e" cm="1">
        <f t="array" aca="1" ref="FT191" ca="1">_xll.BDP(C191,"LOW_52WEEK")</f>
        <v>#NAME?</v>
      </c>
      <c r="FV191" s="15" t="e" cm="1">
        <f t="array" aca="1" ref="FV191" ca="1">_xll.BDP(C191,"CHG_PCT_WTD")</f>
        <v>#NAME?</v>
      </c>
      <c r="FW191" s="15" t="e" cm="1">
        <f t="array" aca="1" ref="FW191" ca="1">_xll.BDP(C191,"CHG_PCT_MTD")</f>
        <v>#NAME?</v>
      </c>
      <c r="FX191" s="15" t="e" cm="1">
        <f t="array" aca="1" ref="FX191" ca="1">_xll.BDP(C191,"CHG_PCT_YTD")</f>
        <v>#NAME?</v>
      </c>
      <c r="FY191" s="15" t="e" cm="1">
        <f t="array" aca="1" ref="FY191" ca="1">_xll.BDP(C191,"CHG_PCT_1YR")</f>
        <v>#NAME?</v>
      </c>
      <c r="GA191" s="15" t="e">
        <f ca="1">_xll.BDP($C191,"BEST_NET_DEBT","best_fperiod_override=19Y")</f>
        <v>#NAME?</v>
      </c>
      <c r="GB191" s="15" t="e">
        <f ca="1">_xll.BDP($C191,"BEST_NET_DEBT","best_fperiod_override=20Y")</f>
        <v>#NAME?</v>
      </c>
      <c r="GC191" s="15" t="e">
        <f ca="1">_xll.BDP($C191,"BEST_NET_DEBT","best_fperiod_override=21Y")</f>
        <v>#NAME?</v>
      </c>
      <c r="GD191" s="15" t="e">
        <f ca="1">_xll.BDP($C191,"BEST_NET_DEBT","best_fperiod_override=22Y")</f>
        <v>#NAME?</v>
      </c>
      <c r="GE191" s="15" t="e">
        <f ca="1">_xll.BDP($C191,"BEST_NET_DEBT","best_fperiod_override=23Y")</f>
        <v>#NAME?</v>
      </c>
      <c r="GG191" s="15" t="e">
        <f t="shared" ca="1" si="395"/>
        <v>#NAME?</v>
      </c>
      <c r="GH191" s="15" t="e">
        <f t="shared" ca="1" si="396"/>
        <v>#NAME?</v>
      </c>
      <c r="GI191" s="15" t="e">
        <f t="shared" ca="1" si="397"/>
        <v>#NAME?</v>
      </c>
      <c r="GJ191" s="15" t="e">
        <f t="shared" ca="1" si="398"/>
        <v>#NAME?</v>
      </c>
      <c r="GK191" s="15" t="e">
        <f t="shared" ca="1" si="399"/>
        <v>#NAME?</v>
      </c>
      <c r="GM191" s="15" t="e" cm="1">
        <f t="array" aca="1" ref="GM191" ca="1">_xll.BDP(C191,"NET_DEBT_TO_EBITDA")</f>
        <v>#NAME?</v>
      </c>
      <c r="GN191" s="15" t="e" cm="1">
        <f t="array" aca="1" ref="GN191" ca="1">_xll.BDP(C191,"EBIT_TO_INT_EXP")</f>
        <v>#NAME?</v>
      </c>
      <c r="GO191" s="15" t="e" cm="1">
        <f t="array" aca="1" ref="GO191" ca="1">_xll.BDP(C191,"TOT_DEBT_TO_TOT_EQY")</f>
        <v>#NAME?</v>
      </c>
      <c r="GP191" s="15" t="e" cm="1">
        <f t="array" aca="1" ref="GP191" ca="1">_xll.BDP(C191,"TOT_DEBT_TO_TOT_ASSET")</f>
        <v>#NAME?</v>
      </c>
      <c r="GQ191" s="15" t="e" cm="1">
        <f t="array" aca="1" ref="GQ191" ca="1">_xll.BDP(C191,"ALTMAN_Z_SCORE")</f>
        <v>#NAME?</v>
      </c>
      <c r="GR191" s="15" t="e" cm="1">
        <f t="array" aca="1" ref="GR191" ca="1">_xll.BDP(C191,"CASH_%_CURRENT_MARKET_CAP")</f>
        <v>#NAME?</v>
      </c>
      <c r="GS191" s="15" t="e" cm="1">
        <f t="array" aca="1" ref="GS191" ca="1">_xll.BDP(C191,"CASH_TO_TOT_ASSET")</f>
        <v>#NAME?</v>
      </c>
      <c r="GU191" s="15" t="e" cm="1">
        <f t="array" aca="1" ref="GU191" ca="1">_xll.BDP(C191,"BOARD_SIZE")</f>
        <v>#NAME?</v>
      </c>
      <c r="GV191" s="15" t="e" cm="1">
        <f t="array" aca="1" ref="GV191" ca="1">_xll.BDP(C191,"PCT_INDEPENDENT_DIRECTORS")</f>
        <v>#NAME?</v>
      </c>
      <c r="GW191" s="15" t="e" cm="1">
        <f t="array" aca="1" ref="GW191" ca="1">_xll.BDP(C191,"BOARD_MEETING_ATTENDANCE_PCT")</f>
        <v>#NAME?</v>
      </c>
      <c r="GX191" s="15" t="e" cm="1">
        <f t="array" aca="1" ref="GX191" ca="1">_xll.BDP(C191,"BOARD_MEETINGS_PER_YR")</f>
        <v>#NAME?</v>
      </c>
      <c r="GY191" s="15" t="e" cm="1">
        <f t="array" aca="1" ref="GY191" ca="1">_xll.BDP(C191,"NUMBER_OF_WOMEN_ON_BOARD")</f>
        <v>#NAME?</v>
      </c>
      <c r="GZ191" s="15" t="e" cm="1">
        <f t="array" aca="1" ref="GZ191" ca="1">_xll.BDP(C191,"BOARD_AVERAGE_TENURE")</f>
        <v>#NAME?</v>
      </c>
      <c r="HA191" s="15" t="e" cm="1">
        <f t="array" aca="1" ref="HA191" ca="1">_xll.BDP(C191,"BOARD_AVERAGE_AGE")</f>
        <v>#NAME?</v>
      </c>
      <c r="HC191" s="15" t="e" cm="1">
        <f t="array" aca="1" ref="HC191" ca="1">_xll.BDP(C191,"TOT_COMP_AW_TO_CEO_&amp;_EQUIV")</f>
        <v>#NAME?</v>
      </c>
      <c r="HD191" s="15" t="e" cm="1">
        <f t="array" aca="1" ref="HD191" ca="1">_xll.BDP(C191,"TOT_COMPENSATION_AW_TO_EXECS")</f>
        <v>#NAME?</v>
      </c>
      <c r="HE191" s="15" t="e" cm="1">
        <f t="array" aca="1" ref="HE191" ca="1">_xll.BDP(C191,"CF_STOCK_BASED_COMPENSATION")</f>
        <v>#NAME?</v>
      </c>
      <c r="HF191" s="15" t="e" cm="1">
        <f t="array" aca="1" ref="HF191" ca="1">_xll.BDP(C191,"AVERAGE_BOD_TOTAL_COMPENSATION")</f>
        <v>#NAME?</v>
      </c>
      <c r="HH191" s="15" t="e" cm="1">
        <f t="array" aca="1" ref="HH191" ca="1">_xll.BDP(C191,"ISS_QUALITYSCORE")</f>
        <v>#NAME?</v>
      </c>
      <c r="HK191" s="15" t="e" cm="1">
        <f t="array" aca="1" ref="HK191" ca="1">_xll.BDP(C191,"EQY_SH_OUT")</f>
        <v>#NAME?</v>
      </c>
      <c r="HL191" s="15" t="e">
        <f t="shared" ca="1" si="400"/>
        <v>#NAME?</v>
      </c>
      <c r="HN191" s="15">
        <v>8.5</v>
      </c>
      <c r="HO191" s="15">
        <v>2</v>
      </c>
      <c r="HP191" s="39" t="e">
        <f t="shared" ca="1" si="401"/>
        <v>#NAME?</v>
      </c>
      <c r="HQ191" s="15" t="e">
        <f t="shared" ca="1" si="402"/>
        <v>#NAME?</v>
      </c>
      <c r="HS191" s="15" t="e">
        <f t="shared" ca="1" si="426"/>
        <v>#NAME?</v>
      </c>
      <c r="HU191" s="15" t="e">
        <f t="shared" ca="1" si="403"/>
        <v>#NAME?</v>
      </c>
      <c r="HW191" s="15" t="e">
        <f t="shared" ca="1" si="427"/>
        <v>#NAME?</v>
      </c>
      <c r="HY191" s="39" t="e">
        <f t="shared" ca="1" si="404"/>
        <v>#NAME?</v>
      </c>
      <c r="IA191" s="15" t="e">
        <f t="shared" ca="1" si="428"/>
        <v>#NAME?</v>
      </c>
      <c r="IB191" s="15" t="e">
        <f t="shared" ca="1" si="405"/>
        <v>#NAME?</v>
      </c>
      <c r="IC191" s="15" t="e">
        <f t="shared" ca="1" si="406"/>
        <v>#NAME?</v>
      </c>
      <c r="ID191" s="15" t="e">
        <f t="shared" ca="1" si="407"/>
        <v>#NAME?</v>
      </c>
      <c r="IE191" s="39" t="e">
        <f t="shared" ca="1" si="408"/>
        <v>#NAME?</v>
      </c>
      <c r="IF191" s="39">
        <f t="shared" si="409"/>
        <v>7.4618353673020721</v>
      </c>
      <c r="IG191" s="39" t="e">
        <f t="shared" ca="1" si="410"/>
        <v>#NAME?</v>
      </c>
      <c r="II191" s="15">
        <f t="shared" si="440"/>
        <v>172</v>
      </c>
    </row>
    <row r="192" spans="1:243">
      <c r="A192" s="15">
        <f t="shared" si="441"/>
        <v>172</v>
      </c>
      <c r="B192" s="15" t="s">
        <v>348</v>
      </c>
      <c r="C192" s="15" t="s">
        <v>655</v>
      </c>
      <c r="D192" s="15" t="s">
        <v>347</v>
      </c>
      <c r="E192" s="15" t="str">
        <f t="shared" si="374"/>
        <v>NOKI34</v>
      </c>
      <c r="F192" s="15">
        <f t="shared" si="375"/>
        <v>172</v>
      </c>
      <c r="G192" s="15" t="str">
        <f t="shared" si="376"/>
        <v>Nokia Oyj</v>
      </c>
      <c r="H192" s="24">
        <v>9.7550999999999996E-4</v>
      </c>
      <c r="I192" s="15" t="e" cm="1">
        <f t="array" aca="1" ref="I192" ca="1">_xll.BDP(C192,"GICS_SECTOR_NAME")</f>
        <v>#NAME?</v>
      </c>
      <c r="J192" s="15" t="e">
        <f t="shared" ca="1" si="377"/>
        <v>#NAME?</v>
      </c>
      <c r="K192" s="46" t="e" cm="1">
        <f t="array" aca="1" ref="K192" ca="1">_xll.BDP(C192,"BEST_PE_RATIO")</f>
        <v>#NAME?</v>
      </c>
      <c r="L192" s="46" t="e" cm="1">
        <f t="array" aca="1" ref="L192" ca="1">_xll.BDP(C192,"px_last")</f>
        <v>#NAME?</v>
      </c>
      <c r="M192" s="15" t="e" cm="1">
        <f t="array" aca="1" ref="M192" ca="1">_xll.BDP(C192,"COUNTRY_FULL_NAME")</f>
        <v>#NAME?</v>
      </c>
      <c r="N192" s="15" t="e" cm="1">
        <f t="array" aca="1" ref="N192" ca="1">_xll.BDP(C192,"px_last")</f>
        <v>#NAME?</v>
      </c>
      <c r="O192" s="15" t="e" cm="1">
        <f t="array" aca="1" ref="O192" ca="1">_xll.BDP(C192,"CRNCY")</f>
        <v>#NAME?</v>
      </c>
      <c r="Q192" s="15" t="e" cm="1">
        <f t="array" aca="1" ref="Q192" ca="1">_xll.BDP(C192,"GICS_SECTOR_NAME")</f>
        <v>#NAME?</v>
      </c>
      <c r="R192" s="15" t="e" cm="1">
        <f t="array" aca="1" ref="R192" ca="1">_xll.BDP(C192,"GICS_INDUSTRY_NAME")</f>
        <v>#NAME?</v>
      </c>
      <c r="S192" s="15" t="e" cm="1">
        <f t="array" aca="1" ref="S192" ca="1">_xll.BDP(C192,"GICS_INDUSTRY_GROUP_NAME")</f>
        <v>#NAME?</v>
      </c>
      <c r="T192" s="15" t="e" cm="1">
        <f t="array" aca="1" ref="T192" ca="1">_xll.BDP(C192,"GICS_SUB_INDUSTRY_NAME")</f>
        <v>#NAME?</v>
      </c>
      <c r="U192" s="15" t="s">
        <v>1523</v>
      </c>
      <c r="V192" s="15" t="e">
        <f ca="1">_xll.BDH(C192,"SALES_REV_TURN","FY 2009","FY 2009","Currency=USD","Period=FY","BEST_FPERIOD_OVERRIDE=FY","FILING_STATUS=MR","SCALING_FORMAT=MLN","FA_ADJUSTED=Adjusted","Sort=A","Dates=H","DateFormat=P","Fill=—","Direction=H","UseDPDF=Y")/M9</f>
        <v>#NAME?</v>
      </c>
      <c r="W192" s="15" t="e">
        <f ca="1">_xll.BDH(C192,"SALES_REV_TURN","FY 2019","FY 2019","Currency=USD","Period=FY","BEST_FPERIOD_OVERRIDE=FY","FILING_STATUS=MR","SCALING_FORMAT=MLN","FA_ADJUSTED=Adjusted","Sort=A","Dates=H","DateFormat=P","Fill=—","Direction=H","UseDPDF=Y")/M9</f>
        <v>#NAME?</v>
      </c>
      <c r="X192" s="15" t="e">
        <f ca="1">_xll.BDH(C192,"SALES_REV_TURN","FY 2020","FY 2020","Currency=USD","Period=FY","BEST_FPERIOD_OVERRIDE=FY","FILING_STATUS=MR","SCALING_FORMAT=MLN","FA_ADJUSTED=Adjusted","Sort=A","Dates=H","DateFormat=P","Fill=—","Direction=H","UseDPDF=Y")/M9</f>
        <v>#NAME?</v>
      </c>
      <c r="Y192" s="15" t="e">
        <f ca="1">_xll.BDH(C192,"SALES_REV_TURN","FY 2021","FY 2021","Currency=USD","Period=FY","BEST_FPERIOD_OVERRIDE=FY","FILING_STATUS=MR","SCALING_FORMAT=MLN","FA_ADJUSTED=Adjusted","Sort=A","Dates=H","DateFormat=P","Fill=—","Direction=H","UseDPDF=Y")/M9</f>
        <v>#NAME?</v>
      </c>
      <c r="Z192" s="15" t="e">
        <f ca="1">_xll.BDH(C192,"SALES_REV_TURN","FY 2022","FY 2022","Currency=USD","Period=FY","BEST_FPERIOD_OVERRIDE=FY","FILING_STATUS=MR","SCALING_FORMAT=MLN","FA_ADJUSTED=Adjusted","Sort=A","Dates=H","DateFormat=P","Fill=—","Direction=H","UseDPDF=Y")/M9</f>
        <v>#NAME?</v>
      </c>
      <c r="AA192" s="15" t="e">
        <f ca="1">+_xll.BDP($C192,AA$15,"BEST_FPERIOD_OVERRIDE="&amp;AA$16)/M9</f>
        <v>#NAME?</v>
      </c>
      <c r="AB192" s="15" t="e">
        <f ca="1">+_xll.BDP($C192,AB$15,"BEST_FPERIOD_OVERRIDE="&amp;AB$16)/M9</f>
        <v>#NAME?</v>
      </c>
      <c r="AC192" s="15" t="e">
        <f ca="1">+_xll.BDP($C192,AC$15,"BEST_FPERIOD_OVERRIDE="&amp;AC$16)</f>
        <v>#NAME?</v>
      </c>
      <c r="AD192" s="15" t="e">
        <f ca="1">+_xll.BDP($C192,AD$15,"BEST_FPERIOD_OVERRIDE="&amp;AD$16)</f>
        <v>#NAME?</v>
      </c>
      <c r="AF192" s="25" t="e">
        <f t="shared" ca="1" si="411"/>
        <v>#NAME?</v>
      </c>
      <c r="AG192" s="25" t="e">
        <f t="shared" ca="1" si="412"/>
        <v>#NAME?</v>
      </c>
      <c r="AH192" s="25" t="e">
        <f t="shared" ca="1" si="413"/>
        <v>#NAME?</v>
      </c>
      <c r="AI192" s="25" t="e">
        <f t="shared" ca="1" si="414"/>
        <v>#NAME?</v>
      </c>
      <c r="AJ192" s="25" t="e">
        <f t="shared" ca="1" si="415"/>
        <v>#NAME?</v>
      </c>
      <c r="AK192" s="25" t="e">
        <f t="shared" ca="1" si="416"/>
        <v>#NAME?</v>
      </c>
      <c r="AL192" s="25" t="e">
        <f t="shared" ca="1" si="429"/>
        <v>#NAME?</v>
      </c>
      <c r="AM192" s="25" t="e">
        <f t="shared" ca="1" si="417"/>
        <v>#NAME?</v>
      </c>
      <c r="AN192" s="25" t="e">
        <f t="shared" ca="1" si="418"/>
        <v>#NAME?</v>
      </c>
      <c r="AP192" s="15" t="e">
        <f ca="1">_xll.BDH(C192,"EBITDA","FY 2009","FY 2009","Currency=USD","Period=FY","BEST_FPERIOD_OVERRIDE=FY","FILING_STATUS=MR","SCALING_FORMAT=MLN","FA_ADJUSTED=Adjusted","Sort=A","Dates=H","DateFormat=P","Fill=—","Direction=H","UseDPDF=Y")/M9</f>
        <v>#NAME?</v>
      </c>
      <c r="AQ192" s="15" t="e">
        <f ca="1">_xll.BDH(C192,"EBITDA","FY 2019","FY 2019","Currency=USD","Period=FY","BEST_FPERIOD_OVERRIDE=FY","FILING_STATUS=MR","SCALING_FORMAT=MLN","FA_ADJUSTED=Adjusted","Sort=A","Dates=H","DateFormat=P","Fill=—","Direction=H","UseDPDF=Y")/M9</f>
        <v>#NAME?</v>
      </c>
      <c r="AR192" s="15" t="e">
        <f ca="1">_xll.BDH(C192,"EBITDA","FY 2020","FY 2020","Currency=USD","Period=FY","BEST_FPERIOD_OVERRIDE=FY","FILING_STATUS=MR","SCALING_FORMAT=MLN","FA_ADJUSTED=Adjusted","Sort=A","Dates=H","DateFormat=P","Fill=—","Direction=H","UseDPDF=Y")/M9</f>
        <v>#NAME?</v>
      </c>
      <c r="AS192" s="15" t="e">
        <f ca="1">_xll.BDH(C192,"EBITDA","FY 2021","FY 2021","Currency=USD","Period=FY","BEST_FPERIOD_OVERRIDE=FY","FILING_STATUS=MR","SCALING_FORMAT=MLN","FA_ADJUSTED=Adjusted","Sort=A","Dates=H","DateFormat=P","Fill=—","Direction=H","UseDPDF=Y")/M9</f>
        <v>#NAME?</v>
      </c>
      <c r="AT192" s="15" t="e">
        <f ca="1">_xll.BDH(C192,"EBITDA","FY 2022","FY 2022","Currency=USD","Period=FY","BEST_FPERIOD_OVERRIDE=FY","FILING_STATUS=MR","SCALING_FORMAT=MLN","FA_ADJUSTED=Adjusted","Sort=A","Dates=H","DateFormat=P","Fill=—","Direction=H","UseDPDF=Y")/M9</f>
        <v>#NAME?</v>
      </c>
      <c r="AU192" s="15" t="e">
        <f ca="1">+_xll.BDP($C192,AU$15,"BEST_FPERIOD_OVERRIDE="&amp;AU$16)/M9</f>
        <v>#NAME?</v>
      </c>
      <c r="AV192" s="15" t="e">
        <f ca="1">+_xll.BDP($C192,AV$15,"BEST_FPERIOD_OVERRIDE="&amp;AV$16)/M9</f>
        <v>#NAME?</v>
      </c>
      <c r="AW192" s="15" t="e">
        <f ca="1">+_xll.BDP($C192,AW$15,"BEST_FPERIOD_OVERRIDE="&amp;AW$16)/M9</f>
        <v>#NAME?</v>
      </c>
      <c r="AX192" s="15" t="e">
        <f ca="1">+_xll.BDP($C192,AX$15,"BEST_FPERIOD_OVERRIDE="&amp;AX$16)</f>
        <v>#NAME?</v>
      </c>
      <c r="AZ192" s="25" t="e">
        <f t="shared" ca="1" si="378"/>
        <v>#NAME?</v>
      </c>
      <c r="BA192" s="25" t="e">
        <f t="shared" ca="1" si="379"/>
        <v>#NAME?</v>
      </c>
      <c r="BB192" s="25" t="e">
        <f t="shared" ca="1" si="380"/>
        <v>#NAME?</v>
      </c>
      <c r="BC192" s="25" t="e">
        <f t="shared" ca="1" si="381"/>
        <v>#NAME?</v>
      </c>
      <c r="BD192" s="25" t="e">
        <f t="shared" ca="1" si="382"/>
        <v>#NAME?</v>
      </c>
      <c r="BE192" s="25" t="e">
        <f t="shared" ca="1" si="383"/>
        <v>#NAME?</v>
      </c>
      <c r="BF192" s="25" t="e">
        <f t="shared" ca="1" si="430"/>
        <v>#NAME?</v>
      </c>
      <c r="BG192" s="25" t="e">
        <f t="shared" ca="1" si="384"/>
        <v>#NAME?</v>
      </c>
      <c r="BH192" s="25" t="e">
        <f t="shared" ca="1" si="385"/>
        <v>#NAME?</v>
      </c>
      <c r="BJ192" s="25" t="e">
        <f t="shared" ca="1" si="419"/>
        <v>#NAME?</v>
      </c>
      <c r="BK192" s="25" t="e">
        <f t="shared" ca="1" si="420"/>
        <v>#NAME?</v>
      </c>
      <c r="BL192" s="25" t="e">
        <f t="shared" ca="1" si="421"/>
        <v>#NAME?</v>
      </c>
      <c r="BM192" s="25" t="e">
        <f t="shared" ca="1" si="422"/>
        <v>#NAME?</v>
      </c>
      <c r="BN192" s="25" t="e">
        <f t="shared" ca="1" si="423"/>
        <v>#NAME?</v>
      </c>
      <c r="BO192" s="25" t="e">
        <f t="shared" ca="1" si="424"/>
        <v>#NAME?</v>
      </c>
      <c r="BP192" s="25" t="e">
        <f t="shared" ca="1" si="424"/>
        <v>#NAME?</v>
      </c>
      <c r="BQ192" s="25" t="e">
        <f t="shared" ca="1" si="425"/>
        <v>#NAME?</v>
      </c>
      <c r="BR192" s="15" t="e">
        <f ca="1">_xll.BDH(C192,"EARN_FOR_COMMON","FY 2009","FY 2009","Currency=USD","Period=FY","BEST_FPERIOD_OVERRIDE=FY","FILING_STATUS=MR","SCALING_FORMAT=MLN","FA_ADJUSTED=Adjusted","Sort=A","Dates=H","DateFormat=P","Fill=—","Direction=H","UseDPDF=Y")/M9</f>
        <v>#NAME?</v>
      </c>
      <c r="BS192" s="15" t="e">
        <f ca="1">_xll.BDH(C192,"EARN_FOR_COMMON","FY 2019","FY 2019","Currency=USD","Period=FY","BEST_FPERIOD_OVERRIDE=FY","FILING_STATUS=MR","SCALING_FORMAT=MLN","FA_ADJUSTED=Adjusted","Sort=A","Dates=H","DateFormat=P","Fill=—","Direction=H","UseDPDF=Y")/M9</f>
        <v>#NAME?</v>
      </c>
      <c r="BT192" s="15" t="e">
        <f ca="1">_xll.BDH(C192,"EARN_FOR_COMMON","FY 2020","FY 2020","Currency=USD","Period=FY","BEST_FPERIOD_OVERRIDE=FY","FILING_STATUS=MR","SCALING_FORMAT=MLN","FA_ADJUSTED=Adjusted","Sort=A","Dates=H","DateFormat=P","Fill=—","Direction=H","UseDPDF=Y")/M9</f>
        <v>#NAME?</v>
      </c>
      <c r="BU192" s="15" t="e">
        <f ca="1">_xll.BDH(C192,"EARN_FOR_COMMON","FY 2021","FY 2021","Currency=USD","Period=FY","BEST_FPERIOD_OVERRIDE=FY","FILING_STATUS=MR","SCALING_FORMAT=MLN","FA_ADJUSTED=Adjusted","Sort=A","Dates=H","DateFormat=P","Fill=—","Direction=H","UseDPDF=Y")/M9</f>
        <v>#NAME?</v>
      </c>
      <c r="BV192" s="15" t="e">
        <f ca="1">_xll.BDH(C192,"EARN_FOR_COMMON","FY 2022","FY 2022","Currency=USD","Period=FY","BEST_FPERIOD_OVERRIDE=FY","FILING_STATUS=MR","SCALING_FORMAT=MLN","FA_ADJUSTED=Adjusted","Sort=A","Dates=H","DateFormat=P","Fill=—","Direction=H","UseDPDF=Y")/M9</f>
        <v>#NAME?</v>
      </c>
      <c r="BW192" s="15" t="e">
        <f ca="1">+_xll.BDP($C192,BW$15,"BEST_FPERIOD_OVERRIDE="&amp;BW$16)/M9</f>
        <v>#NAME?</v>
      </c>
      <c r="BX192" s="15" t="e">
        <f ca="1">+_xll.BDP($C192,BX$15,"BEST_FPERIOD_OVERRIDE="&amp;BX$16)/M9</f>
        <v>#NAME?</v>
      </c>
      <c r="BY192" s="15" t="e">
        <f ca="1">+_xll.BDP($C192,BY$15,"BEST_FPERIOD_OVERRIDE="&amp;BY$16)/M9</f>
        <v>#NAME?</v>
      </c>
      <c r="BZ192" s="15" t="e">
        <f ca="1">+_xll.BDP($C192,BZ$15,"BEST_FPERIOD_OVERRIDE="&amp;BZ$16)</f>
        <v>#NAME?</v>
      </c>
      <c r="CB192" s="25" t="e">
        <f t="shared" ca="1" si="386"/>
        <v>#NAME?</v>
      </c>
      <c r="CC192" s="25" t="e">
        <f t="shared" ca="1" si="387"/>
        <v>#NAME?</v>
      </c>
      <c r="CD192" s="25" t="e">
        <f t="shared" ca="1" si="388"/>
        <v>#NAME?</v>
      </c>
      <c r="CE192" s="25" t="e">
        <f t="shared" ca="1" si="389"/>
        <v>#NAME?</v>
      </c>
      <c r="CF192" s="25" t="e">
        <f t="shared" ca="1" si="390"/>
        <v>#NAME?</v>
      </c>
      <c r="CG192" s="25" t="e">
        <f t="shared" ca="1" si="391"/>
        <v>#NAME?</v>
      </c>
      <c r="CH192" s="25" t="e">
        <f t="shared" ca="1" si="431"/>
        <v>#NAME?</v>
      </c>
      <c r="CI192" s="25" t="e">
        <f t="shared" ca="1" si="392"/>
        <v>#NAME?</v>
      </c>
      <c r="CJ192" s="25" t="e">
        <f t="shared" ca="1" si="393"/>
        <v>#NAME?</v>
      </c>
      <c r="CM192" s="25" t="e">
        <f t="shared" ca="1" si="432"/>
        <v>#NAME?</v>
      </c>
      <c r="CN192" s="25" t="e">
        <f t="shared" ca="1" si="433"/>
        <v>#NAME?</v>
      </c>
      <c r="CO192" s="25" t="e">
        <f t="shared" ca="1" si="434"/>
        <v>#NAME?</v>
      </c>
      <c r="CP192" s="25" t="e">
        <f t="shared" ca="1" si="435"/>
        <v>#NAME?</v>
      </c>
      <c r="CQ192" s="25" t="e">
        <f t="shared" ca="1" si="436"/>
        <v>#NAME?</v>
      </c>
      <c r="CR192" s="25" t="e">
        <f t="shared" ca="1" si="437"/>
        <v>#NAME?</v>
      </c>
      <c r="CS192" s="25" t="e">
        <f t="shared" ca="1" si="438"/>
        <v>#NAME?</v>
      </c>
      <c r="CT192" s="15" t="e">
        <f t="shared" ca="1" si="439"/>
        <v>#NAME?</v>
      </c>
      <c r="CU192" s="25">
        <f>_xll.BDH($C192,"RETURN_ON_INV_CAPITAL","FY 2019","FY 2019","Currency=USD","Period=FY","BEST_FPERIOD_OVERRIDE=FY","FILING_STATUS=MR","FA_ADJUSTED=GAAP","Sort=A","Dates=H","DateFormat=P","Fill=—","Direction=H","UseDPDF=Y")/100</f>
        <v>-3.4879999999999998E-3</v>
      </c>
      <c r="CV192" s="25">
        <f>_xll.BDH($C192,"RETURN_ON_INV_CAPITAL","FY 2020","FY 2020","Currency=USD","Period=FY","BEST_FPERIOD_OVERRIDE=FY","FILING_STATUS=MR","FA_ADJUSTED=GAAP","Sort=A","Dates=H","DateFormat=P","Fill=—","Direction=H","UseDPDF=Y")/100</f>
        <v>-0.175122</v>
      </c>
      <c r="CW192" s="25">
        <f>_xll.BDH($C192,"RETURN_ON_INV_CAPITAL","FY 2021","FY 2021","Currency=USD","Period=FY","BEST_FPERIOD_OVERRIDE=FY","FILING_STATUS=MR","FA_ADJUSTED=GAAP","Sort=A","Dates=H","DateFormat=P","Fill=—","Direction=H","UseDPDF=Y")/100</f>
        <v>8.7422E-2</v>
      </c>
      <c r="CX192" s="25">
        <f>_xll.BDH(C192,"RETURN_COM_EQY","FY 2022","FY 2022","Currency=USD","Period=FY","BEST_FPERIOD_OVERRIDE=FY","FILING_STATUS=MR","FA_ADJUSTED=GAAP","Sort=A","Dates=H","DateFormat=P","Fill=—","Direction=H","UseDPDF=Y")/100</f>
        <v>0.21967800000000001</v>
      </c>
      <c r="CZ192" s="15">
        <f>_xll.BDH($C192,"RETURN_COM_EQY","FY 2019","FY 2019","Currency=USD","Period=FY","BEST_FPERIOD_OVERRIDE=FY","FILING_STATUS=MR","FA_ADJUSTED=GAAP","Sort=A","Dates=H","DateFormat=P","Fill=—","Direction=H","UseDPDF=Y")/100</f>
        <v>4.57E-4</v>
      </c>
      <c r="DA192" s="15">
        <f>_xll.BDH($C192,"RETURN_COM_EQY","FY 2020","FY 2020","Currency=USD","Period=FY","BEST_FPERIOD_OVERRIDE=FY","FILING_STATUS=MR","FA_ADJUSTED=GAAP","Sort=A","Dates=H","DateFormat=P","Fill=—","Direction=H","UseDPDF=Y")/100</f>
        <v>-0.18157599999999999</v>
      </c>
      <c r="DB192" s="15">
        <f>_xll.BDH($C192,"RETURN_COM_EQY","FY 2021","FY 2021","Currency=USD","Period=FY","BEST_FPERIOD_OVERRIDE=FY","FILING_STATUS=MR","FA_ADJUSTED=GAAP","Sort=A","Dates=H","DateFormat=P","Fill=—","Direction=H","UseDPDF=Y")/100</f>
        <v>0.108835</v>
      </c>
      <c r="DC192" s="25">
        <f>_xll.BDH(C192,"RETURN_COM_EQY","FY 2022","FY 2022","Currency=USD","Period=FY","BEST_FPERIOD_OVERRIDE=FY","FILING_STATUS=MR","FA_ADJUSTED=GAAP","Sort=A","Dates=H","DateFormat=P","Fill=—","Direction=H","UseDPDF=Y")</f>
        <v>21.9678</v>
      </c>
      <c r="DD192" s="15" t="e">
        <f ca="1">(_xll.BDP(C192,"BEST_ROE","best_fperiod_override=23Y"))/100</f>
        <v>#NAME?</v>
      </c>
      <c r="DF192" s="25" t="e">
        <f ca="1">(_xll.BDP($C192,"BEST_DIV_YLD","best_fperiod_override=19Y"))/100</f>
        <v>#NAME?</v>
      </c>
      <c r="DG192" s="25" t="e">
        <f ca="1">(_xll.BDP($C192,"BEST_DIV_YLD","best_fperiod_override=20Y"))/100</f>
        <v>#NAME?</v>
      </c>
      <c r="DH192" s="25" t="e">
        <f ca="1">(_xll.BDP($C192,"BEST_DIV_YLD","best_fperiod_override=21Y"))/100</f>
        <v>#NAME?</v>
      </c>
      <c r="DI192" s="25" t="e">
        <f ca="1">(_xll.BDP($C192,"BEST_DIV_YLD","best_fperiod_override=22Y"))/100</f>
        <v>#NAME?</v>
      </c>
      <c r="DJ192" s="25" t="e">
        <f ca="1">(_xll.BDP($C192,"BEST_DIV_YLD","best_fperiod_override=23Y"))/100</f>
        <v>#NAME?</v>
      </c>
      <c r="DL192" s="48" t="e" cm="1">
        <f t="array" aca="1" ref="DL192" ca="1">_xll.BDP($C192,$DL$12)/1000/M9</f>
        <v>#NAME?</v>
      </c>
      <c r="DM192" s="48" t="e" cm="1">
        <f t="array" aca="1" ref="DM192" ca="1">_xll.BDP($C192,$DL$13)*1000/M9</f>
        <v>#NAME?</v>
      </c>
      <c r="DN192" s="48" t="e">
        <f t="shared" ca="1" si="394"/>
        <v>#NAME?</v>
      </c>
      <c r="DO192" s="48" t="e" cm="1">
        <f t="array" aca="1" ref="DO192" ca="1">_xll.BDP($C192,$DL$15)*1000</f>
        <v>#NAME?</v>
      </c>
      <c r="DQ192" s="15" t="e" cm="1">
        <f t="array" aca="1" ref="DQ192" ca="1">_xll.BDP(C192,"WACC")</f>
        <v>#NAME?</v>
      </c>
      <c r="DR192" s="15" t="e" cm="1">
        <f t="array" aca="1" ref="DR192" ca="1">_xll.BDP(C192,"WACC_COST_EQUITY")</f>
        <v>#NAME?</v>
      </c>
      <c r="DS192" s="15" t="e" cm="1">
        <f t="array" aca="1" ref="DS192" ca="1">_xll.BDP(C192,"WACC_COST_EQUITY")</f>
        <v>#NAME?</v>
      </c>
      <c r="DU192" s="15" t="e" cm="1">
        <f t="array" aca="1" ref="DU192" ca="1">_xll.BDP(C192,"BEST_PE_RATIO")</f>
        <v>#NAME?</v>
      </c>
      <c r="DV192" s="15" t="e" cm="1">
        <f t="array" aca="1" ref="DV192" ca="1">_xll.BDP(C192,"FIVE_YR_AVG_PRICE_EARNINGS")</f>
        <v>#NAME?</v>
      </c>
      <c r="DW192" s="15" t="e" cm="1">
        <f t="array" aca="1" ref="DW192" ca="1">_xll.BDP(C192,"10_YEAR_MOVING_AVERAGE_PE")</f>
        <v>#NAME?</v>
      </c>
      <c r="DY192" s="15" t="e" cm="1">
        <f t="array" aca="1" ref="DY192" ca="1">_xll.BDP(C192,"BEST_CUR_EV_TO_EBITDA")</f>
        <v>#NAME?</v>
      </c>
      <c r="DZ192" s="15" t="e" cm="1">
        <f t="array" aca="1" ref="DZ192" ca="1">_xll.BDP(C192,"FIVE_YEAR_AVG_EV_TO_T12_EBITDA")</f>
        <v>#NAME?</v>
      </c>
      <c r="EB192" s="15" t="e" cm="1">
        <f t="array" aca="1" ref="EB192" ca="1">_xll.BDP(C192,"BEST_PX_BPS_RATIO")</f>
        <v>#NAME?</v>
      </c>
      <c r="EC192" s="15" t="e" cm="1">
        <f t="array" aca="1" ref="EC192" ca="1">_xll.BDP(C192,"FIVE_YEAR_AVG_PRICE_BOOK")</f>
        <v>#NAME?</v>
      </c>
      <c r="ED192" s="15" t="e" cm="1">
        <f t="array" aca="1" ref="ED192" ca="1">_xll.BDP(C192,"EV_TO_T12M_SALES")</f>
        <v>#NAME?</v>
      </c>
      <c r="EE192" s="15" t="e" cm="1">
        <f t="array" aca="1" ref="EE192" ca="1">_xll.BDP(C192,"AVERAGE_EV_TO_T12M_SALES")</f>
        <v>#NAME?</v>
      </c>
      <c r="EF192" s="15" t="e">
        <f ca="1">_xll.BDP(C192,"BEST_CURRENT_EV_BEST_SALES","best_fperiod_override=23Y")</f>
        <v>#NAME?</v>
      </c>
      <c r="EH192" s="15" t="e" cm="1">
        <f t="array" aca="1" ref="EH192" ca="1">_xll.BDP(C192,"CF_FREE_CASH_FLOW")/M9</f>
        <v>#NAME?</v>
      </c>
      <c r="EI192" s="15" t="e" cm="1">
        <f t="array" aca="1" ref="EI192" ca="1">_xll.BDP(C192,"FREE_CASH_FLOW_YIELD")/100</f>
        <v>#NAME?</v>
      </c>
      <c r="EJ192" s="15" t="e" cm="1">
        <f t="array" aca="1" ref="EJ192" ca="1">_xll.BDP(C192,"TRAIL_12M_FREE_CASH_FLOW_PER_SH")/M9</f>
        <v>#NAME?</v>
      </c>
      <c r="EL192" s="15" t="e" cm="1">
        <f t="array" aca="1" ref="EL192" ca="1">_xll.BDP(C192,"CF_CASH_FROM_OPER")/M9</f>
        <v>#NAME?</v>
      </c>
      <c r="EM192" s="15" t="e" cm="1">
        <f t="array" aca="1" ref="EM192" ca="1">_xll.BDP(C192,"CF_CASH_FROM_INV_ACT")/M9</f>
        <v>#NAME?</v>
      </c>
      <c r="EN192" s="15" t="e" cm="1">
        <f t="array" aca="1" ref="EN192" ca="1">_xll.BDP(C192,"CF_CASH_FROM_FNC_ACT")/M9</f>
        <v>#NAME?</v>
      </c>
      <c r="EP192" s="15" t="e" cm="1">
        <f t="array" aca="1" ref="EP192" ca="1">_xll.BDP(C192,"TOT_ANALYST_REC")</f>
        <v>#NAME?</v>
      </c>
      <c r="EQ192" s="15" t="e" cm="1">
        <f t="array" aca="1" ref="EQ192" ca="1">_xll.BDP(C192,"TOT_BUY_REC")</f>
        <v>#NAME?</v>
      </c>
      <c r="ER192" s="15" t="e" cm="1">
        <f t="array" aca="1" ref="ER192" ca="1">_xll.BDP(C192,"TOT_HOLD_REC")</f>
        <v>#NAME?</v>
      </c>
      <c r="ES192" s="15" t="e" cm="1">
        <f t="array" aca="1" ref="ES192" ca="1">_xll.BDP(C192,"TOT_SELL_REC")</f>
        <v>#NAME?</v>
      </c>
      <c r="ET192" s="15" t="e" cm="1">
        <f t="array" aca="1" ref="ET192" ca="1">_xll.BDP(C192,"EQY_REC_CONS")</f>
        <v>#NAME?</v>
      </c>
      <c r="EV192" s="15" t="e" cm="1">
        <f t="array" aca="1" ref="EV192" ca="1">_xll.BDP(C192,"BEST_TARGET_HI")</f>
        <v>#NAME?</v>
      </c>
      <c r="EW192" s="15" t="e" cm="1">
        <f t="array" aca="1" ref="EW192" ca="1">_xll.BDP(C192,"BEST_TARGET_LO")</f>
        <v>#NAME?</v>
      </c>
      <c r="EX192" s="15" t="e" cm="1">
        <f t="array" aca="1" ref="EX192" ca="1">_xll.BDP(C192,"BEST_TARGET_MEDIAN")</f>
        <v>#NAME?</v>
      </c>
      <c r="EZ192" s="15" t="e" cm="1">
        <f t="array" aca="1" ref="EZ192" ca="1">_xll.BDP(C192,"BEST_TARGET_1WK_CHG")</f>
        <v>#NAME?</v>
      </c>
      <c r="FA192" s="15" t="e" cm="1">
        <f t="array" aca="1" ref="FA192" ca="1">_xll.BDP(C192,"BEST_TARGET_4WK_CHG")</f>
        <v>#NAME?</v>
      </c>
      <c r="FB192" s="15" t="e" cm="1">
        <f t="array" aca="1" ref="FB192" ca="1">_xll.BDP(C192,"BEST_TARGET_3MO_CHG")</f>
        <v>#NAME?</v>
      </c>
      <c r="FC192" s="15" t="e" cm="1">
        <f t="array" aca="1" ref="FC192" ca="1">_xll.BDP(C192,"BEST_TARGET_6MO_CHG")</f>
        <v>#NAME?</v>
      </c>
      <c r="FE192" s="15" t="e" cm="1">
        <f t="array" aca="1" ref="FE192" ca="1">_xll.BDP(C192,"ANNOUNCEMENT_DT")</f>
        <v>#NAME?</v>
      </c>
      <c r="FF192" s="15" t="e" cm="1">
        <f t="array" aca="1" ref="FF192" ca="1">_xll.BDP(C192,"EXPECTED_REPORT_DT")</f>
        <v>#NAME?</v>
      </c>
      <c r="FG192" s="15" t="e" cm="1">
        <f t="array" aca="1" ref="FG192" ca="1">_xll.BDP(C192,"EARNINGS_RELATED_IMPLIED_MOVE")</f>
        <v>#NAME?</v>
      </c>
      <c r="FI192" s="15" t="e" cm="1">
        <f t="array" aca="1" ref="FI192" ca="1">_xll.BDP(C192,"SALES_SURPRISE_LAST_QTR")</f>
        <v>#NAME?</v>
      </c>
      <c r="FJ192" s="15" t="e" cm="1">
        <f t="array" aca="1" ref="FJ192" ca="1">_xll.BDP(C192,"EPS_SURPRISE_LAST_QTR")</f>
        <v>#NAME?</v>
      </c>
      <c r="FL192" s="15" t="e">
        <f ca="1">(_xll.BDP(C192,"VOLUME_AVG_5D"))/1000</f>
        <v>#NAME?</v>
      </c>
      <c r="FM192" s="15" t="e">
        <f ca="1">(_xll.BDP(C192,"VOLUME_AVG_3M"))/1000</f>
        <v>#NAME?</v>
      </c>
      <c r="FN192" s="15" t="e">
        <f ca="1">(_xll.BDP(C192,"VOLUME_AVG_6M"))/1000</f>
        <v>#NAME?</v>
      </c>
      <c r="FP192" s="15" t="e" cm="1">
        <f t="array" aca="1" ref="FP192" ca="1">_xll.BDP(C192,"CIE_DES")</f>
        <v>#NAME?</v>
      </c>
      <c r="FQ192" s="15" t="s">
        <v>1017</v>
      </c>
      <c r="FS192" s="15" t="e" cm="1">
        <f t="array" aca="1" ref="FS192" ca="1">_xll.BDP(C192,"HIGH_52WEEK")</f>
        <v>#NAME?</v>
      </c>
      <c r="FT192" s="15" t="e" cm="1">
        <f t="array" aca="1" ref="FT192" ca="1">_xll.BDP(C192,"LOW_52WEEK")</f>
        <v>#NAME?</v>
      </c>
      <c r="FV192" s="15" t="e" cm="1">
        <f t="array" aca="1" ref="FV192" ca="1">_xll.BDP(C192,"CHG_PCT_WTD")</f>
        <v>#NAME?</v>
      </c>
      <c r="FW192" s="15" t="e" cm="1">
        <f t="array" aca="1" ref="FW192" ca="1">_xll.BDP(C192,"CHG_PCT_MTD")</f>
        <v>#NAME?</v>
      </c>
      <c r="FX192" s="15" t="e" cm="1">
        <f t="array" aca="1" ref="FX192" ca="1">_xll.BDP(C192,"CHG_PCT_YTD")</f>
        <v>#NAME?</v>
      </c>
      <c r="FY192" s="15" t="e" cm="1">
        <f t="array" aca="1" ref="FY192" ca="1">_xll.BDP(C192,"CHG_PCT_1YR")</f>
        <v>#NAME?</v>
      </c>
      <c r="GA192" s="15" t="e">
        <f ca="1">_xll.BDP($C192,"BEST_NET_DEBT","best_fperiod_override=19Y")/M9</f>
        <v>#NAME?</v>
      </c>
      <c r="GB192" s="15" t="e">
        <f ca="1">_xll.BDP($C192,"BEST_NET_DEBT","best_fperiod_override=20Y")/M9</f>
        <v>#NAME?</v>
      </c>
      <c r="GC192" s="15" t="e">
        <f ca="1">_xll.BDP($C192,"BEST_NET_DEBT","best_fperiod_override=21Y")/M9</f>
        <v>#NAME?</v>
      </c>
      <c r="GD192" s="15" t="e">
        <f ca="1">_xll.BDP($C192,"BEST_NET_DEBT","best_fperiod_override=22Y")/M9</f>
        <v>#NAME?</v>
      </c>
      <c r="GE192" s="15" t="e">
        <f ca="1">_xll.BDP($C192,"BEST_NET_DEBT","best_fperiod_override=23Y")/M9</f>
        <v>#NAME?</v>
      </c>
      <c r="GG192" s="15" t="e">
        <f t="shared" ca="1" si="395"/>
        <v>#NAME?</v>
      </c>
      <c r="GH192" s="15" t="e">
        <f t="shared" ca="1" si="396"/>
        <v>#NAME?</v>
      </c>
      <c r="GI192" s="15" t="e">
        <f t="shared" ca="1" si="397"/>
        <v>#NAME?</v>
      </c>
      <c r="GJ192" s="15" t="e">
        <f t="shared" ca="1" si="398"/>
        <v>#NAME?</v>
      </c>
      <c r="GK192" s="15" t="e">
        <f t="shared" ca="1" si="399"/>
        <v>#NAME?</v>
      </c>
      <c r="GM192" s="15" t="e" cm="1">
        <f t="array" aca="1" ref="GM192" ca="1">_xll.BDP(C192,"NET_DEBT_TO_EBITDA")</f>
        <v>#NAME?</v>
      </c>
      <c r="GN192" s="15" t="e" cm="1">
        <f t="array" aca="1" ref="GN192" ca="1">_xll.BDP(C192,"EBIT_TO_INT_EXP")</f>
        <v>#NAME?</v>
      </c>
      <c r="GO192" s="15" t="e" cm="1">
        <f t="array" aca="1" ref="GO192" ca="1">_xll.BDP(C192,"TOT_DEBT_TO_TOT_EQY")</f>
        <v>#NAME?</v>
      </c>
      <c r="GP192" s="15" t="e" cm="1">
        <f t="array" aca="1" ref="GP192" ca="1">_xll.BDP(C192,"TOT_DEBT_TO_TOT_ASSET")</f>
        <v>#NAME?</v>
      </c>
      <c r="GQ192" s="15" t="e" cm="1">
        <f t="array" aca="1" ref="GQ192" ca="1">_xll.BDP(C192,"ALTMAN_Z_SCORE")</f>
        <v>#NAME?</v>
      </c>
      <c r="GR192" s="15" t="e" cm="1">
        <f t="array" aca="1" ref="GR192" ca="1">_xll.BDP(C192,"CASH_%_CURRENT_MARKET_CAP")</f>
        <v>#NAME?</v>
      </c>
      <c r="GS192" s="15" t="e" cm="1">
        <f t="array" aca="1" ref="GS192" ca="1">_xll.BDP(C192,"CASH_TO_TOT_ASSET")</f>
        <v>#NAME?</v>
      </c>
      <c r="GU192" s="15" t="e" cm="1">
        <f t="array" aca="1" ref="GU192" ca="1">_xll.BDP(C192,"BOARD_SIZE")</f>
        <v>#NAME?</v>
      </c>
      <c r="GV192" s="15" t="e" cm="1">
        <f t="array" aca="1" ref="GV192" ca="1">_xll.BDP(C192,"PCT_INDEPENDENT_DIRECTORS")</f>
        <v>#NAME?</v>
      </c>
      <c r="GW192" s="15" t="e" cm="1">
        <f t="array" aca="1" ref="GW192" ca="1">_xll.BDP(C192,"BOARD_MEETING_ATTENDANCE_PCT")</f>
        <v>#NAME?</v>
      </c>
      <c r="GX192" s="15" t="e" cm="1">
        <f t="array" aca="1" ref="GX192" ca="1">_xll.BDP(C192,"BOARD_MEETINGS_PER_YR")</f>
        <v>#NAME?</v>
      </c>
      <c r="GY192" s="15" t="e" cm="1">
        <f t="array" aca="1" ref="GY192" ca="1">_xll.BDP(C192,"NUMBER_OF_WOMEN_ON_BOARD")</f>
        <v>#NAME?</v>
      </c>
      <c r="GZ192" s="15" t="e" cm="1">
        <f t="array" aca="1" ref="GZ192" ca="1">_xll.BDP(C192,"BOARD_AVERAGE_TENURE")</f>
        <v>#NAME?</v>
      </c>
      <c r="HA192" s="15" t="e" cm="1">
        <f t="array" aca="1" ref="HA192" ca="1">_xll.BDP(C192,"BOARD_AVERAGE_AGE")</f>
        <v>#NAME?</v>
      </c>
      <c r="HC192" s="15" t="e" cm="1">
        <f t="array" aca="1" ref="HC192" ca="1">_xll.BDP(C192,"TOT_COMP_AW_TO_CEO_&amp;_EQUIV")</f>
        <v>#NAME?</v>
      </c>
      <c r="HD192" s="15" t="e" cm="1">
        <f t="array" aca="1" ref="HD192" ca="1">_xll.BDP(C192,"TOT_COMPENSATION_AW_TO_EXECS")</f>
        <v>#NAME?</v>
      </c>
      <c r="HE192" s="15" t="e" cm="1">
        <f t="array" aca="1" ref="HE192" ca="1">_xll.BDP(C192,"CF_STOCK_BASED_COMPENSATION")</f>
        <v>#NAME?</v>
      </c>
      <c r="HF192" s="15" t="e" cm="1">
        <f t="array" aca="1" ref="HF192" ca="1">_xll.BDP(C192,"AVERAGE_BOD_TOTAL_COMPENSATION")</f>
        <v>#NAME?</v>
      </c>
      <c r="HH192" s="15" t="e" cm="1">
        <f t="array" aca="1" ref="HH192" ca="1">_xll.BDP(C192,"ISS_QUALITYSCORE")</f>
        <v>#NAME?</v>
      </c>
      <c r="HK192" s="15" t="e" cm="1">
        <f t="array" aca="1" ref="HK192" ca="1">_xll.BDP(C192,"EQY_SH_OUT")</f>
        <v>#NAME?</v>
      </c>
      <c r="HL192" s="15" t="e">
        <f t="shared" ca="1" si="400"/>
        <v>#NAME?</v>
      </c>
      <c r="HN192" s="15">
        <v>8.5</v>
      </c>
      <c r="HO192" s="15">
        <v>2</v>
      </c>
      <c r="HP192" s="39" t="e">
        <f t="shared" ca="1" si="401"/>
        <v>#NAME?</v>
      </c>
      <c r="HQ192" s="15" t="e">
        <f t="shared" ca="1" si="402"/>
        <v>#NAME?</v>
      </c>
      <c r="HS192" s="15" t="e">
        <f t="shared" ca="1" si="426"/>
        <v>#NAME?</v>
      </c>
      <c r="HU192" s="15" t="e">
        <f t="shared" ca="1" si="403"/>
        <v>#NAME?</v>
      </c>
      <c r="HW192" s="15" t="e">
        <f t="shared" ca="1" si="427"/>
        <v>#NAME?</v>
      </c>
      <c r="HY192" s="39" t="e">
        <f t="shared" ca="1" si="404"/>
        <v>#NAME?</v>
      </c>
      <c r="IA192" s="15" t="e">
        <f t="shared" ca="1" si="428"/>
        <v>#NAME?</v>
      </c>
      <c r="IB192" s="15" t="e">
        <f t="shared" ca="1" si="405"/>
        <v>#NAME?</v>
      </c>
      <c r="IC192" s="15" t="e">
        <f t="shared" ca="1" si="406"/>
        <v>#NAME?</v>
      </c>
      <c r="ID192" s="15" t="e">
        <f t="shared" ca="1" si="407"/>
        <v>#NAME?</v>
      </c>
      <c r="IE192" s="39" t="e">
        <f t="shared" ca="1" si="408"/>
        <v>#NAME?</v>
      </c>
      <c r="IF192" s="39" t="e">
        <f t="shared" ca="1" si="409"/>
        <v>#NAME?</v>
      </c>
      <c r="IG192" s="39" t="e">
        <f t="shared" ca="1" si="410"/>
        <v>#NAME?</v>
      </c>
      <c r="II192" s="15">
        <f t="shared" si="440"/>
        <v>173</v>
      </c>
    </row>
    <row r="193" spans="1:243">
      <c r="A193" s="15">
        <f t="shared" si="441"/>
        <v>173</v>
      </c>
      <c r="B193" s="15" t="s">
        <v>350</v>
      </c>
      <c r="C193" s="15" t="s">
        <v>656</v>
      </c>
      <c r="D193" s="15" t="s">
        <v>349</v>
      </c>
      <c r="E193" s="15" t="str">
        <f t="shared" si="374"/>
        <v>NVDC34</v>
      </c>
      <c r="F193" s="15">
        <f t="shared" si="375"/>
        <v>173</v>
      </c>
      <c r="G193" s="15" t="str">
        <f t="shared" si="376"/>
        <v>NVIDIA Corp</v>
      </c>
      <c r="H193" s="24">
        <v>1.509946E-2</v>
      </c>
      <c r="I193" s="15" t="e" cm="1">
        <f t="array" aca="1" ref="I193" ca="1">_xll.BDP(C193,"GICS_SECTOR_NAME")</f>
        <v>#NAME?</v>
      </c>
      <c r="J193" s="15" t="e">
        <f t="shared" ca="1" si="377"/>
        <v>#NAME?</v>
      </c>
      <c r="K193" s="46" t="e" cm="1">
        <f t="array" aca="1" ref="K193" ca="1">_xll.BDP(C193,"BEST_PE_RATIO")</f>
        <v>#NAME?</v>
      </c>
      <c r="L193" s="46" t="e" cm="1">
        <f t="array" aca="1" ref="L193" ca="1">_xll.BDP(C193,"px_last")</f>
        <v>#NAME?</v>
      </c>
      <c r="M193" s="15" t="e" cm="1">
        <f t="array" aca="1" ref="M193" ca="1">_xll.BDP(C193,"COUNTRY_FULL_NAME")</f>
        <v>#NAME?</v>
      </c>
      <c r="N193" s="15" t="e" cm="1">
        <f t="array" aca="1" ref="N193" ca="1">_xll.BDP(C193,"px_last")</f>
        <v>#NAME?</v>
      </c>
      <c r="O193" s="15" t="e" cm="1">
        <f t="array" aca="1" ref="O193" ca="1">_xll.BDP(C193,"CRNCY")</f>
        <v>#NAME?</v>
      </c>
      <c r="Q193" s="15" t="e" cm="1">
        <f t="array" aca="1" ref="Q193" ca="1">_xll.BDP(C193,"GICS_SECTOR_NAME")</f>
        <v>#NAME?</v>
      </c>
      <c r="R193" s="15" t="e" cm="1">
        <f t="array" aca="1" ref="R193" ca="1">_xll.BDP(C193,"GICS_INDUSTRY_NAME")</f>
        <v>#NAME?</v>
      </c>
      <c r="S193" s="15" t="e" cm="1">
        <f t="array" aca="1" ref="S193" ca="1">_xll.BDP(C193,"GICS_INDUSTRY_GROUP_NAME")</f>
        <v>#NAME?</v>
      </c>
      <c r="T193" s="15" t="e" cm="1">
        <f t="array" aca="1" ref="T193" ca="1">_xll.BDP(C193,"GICS_SUB_INDUSTRY_NAME")</f>
        <v>#NAME?</v>
      </c>
      <c r="U193" s="15" t="s">
        <v>1521</v>
      </c>
      <c r="V193" s="15">
        <f>_xll.BDH(C193,"SALES_REV_TURN","FY 2009","FY 2009","Currency=USD","Period=FY","BEST_FPERIOD_OVERRIDE=FY","FILING_STATUS=MR","SCALING_FORMAT=MLN","FA_ADJUSTED=Adjusted","Sort=A","Dates=H","DateFormat=P","Fill=—","Direction=H","UseDPDF=Y")</f>
        <v>3424.8589999999999</v>
      </c>
      <c r="W193" s="15">
        <f>_xll.BDH(C193,"SALES_REV_TURN","FY 2019","FY 2019","Currency=USD","Period=FY","BEST_FPERIOD_OVERRIDE=FY","FILING_STATUS=MR","SCALING_FORMAT=MLN","FA_ADJUSTED=Adjusted","Sort=A","Dates=H","DateFormat=P","Fill=—","Direction=H","UseDPDF=Y")</f>
        <v>11716</v>
      </c>
      <c r="X193" s="15">
        <f>_xll.BDH(C193,"SALES_REV_TURN","FY 2020","FY 2020","Currency=USD","Period=FY","BEST_FPERIOD_OVERRIDE=FY","FILING_STATUS=MR","SCALING_FORMAT=MLN","FA_ADJUSTED=Adjusted","Sort=A","Dates=H","DateFormat=P","Fill=—","Direction=H","UseDPDF=Y")</f>
        <v>10918</v>
      </c>
      <c r="Y193" s="15">
        <f>_xll.BDH(C193,"SALES_REV_TURN","FY 2021","FY 2021","Currency=USD","Period=FY","BEST_FPERIOD_OVERRIDE=FY","FILING_STATUS=MR","SCALING_FORMAT=MLN","FA_ADJUSTED=Adjusted","Sort=A","Dates=H","DateFormat=P","Fill=—","Direction=H","UseDPDF=Y")</f>
        <v>16675</v>
      </c>
      <c r="Z193" s="15">
        <f>_xll.BDH(C193,"SALES_REV_TURN","FY 2022","FY 2022","Currency=USD","Period=FY","BEST_FPERIOD_OVERRIDE=FY","FILING_STATUS=MR","SCALING_FORMAT=MLN","FA_ADJUSTED=Adjusted","Sort=A","Dates=H","DateFormat=P","Fill=—","Direction=H","UseDPDF=Y")</f>
        <v>26914</v>
      </c>
      <c r="AA193" s="15" t="e">
        <f ca="1">+_xll.BDP($C193,AA$15,"BEST_FPERIOD_OVERRIDE="&amp;AA$16)</f>
        <v>#NAME?</v>
      </c>
      <c r="AB193" s="15" t="e">
        <f ca="1">+_xll.BDP($C193,AB$15,"BEST_FPERIOD_OVERRIDE="&amp;AB$16)</f>
        <v>#NAME?</v>
      </c>
      <c r="AC193" s="15" t="e">
        <f ca="1">+_xll.BDP($C193,AC$15,"BEST_FPERIOD_OVERRIDE="&amp;AC$16)</f>
        <v>#NAME?</v>
      </c>
      <c r="AD193" s="15" t="e">
        <f ca="1">+_xll.BDP($C193,AD$15,"BEST_FPERIOD_OVERRIDE="&amp;AD$16)</f>
        <v>#NAME?</v>
      </c>
      <c r="AF193" s="25">
        <f t="shared" si="411"/>
        <v>-6.8111983612154314E-2</v>
      </c>
      <c r="AG193" s="25">
        <f t="shared" si="412"/>
        <v>0.52729437625938824</v>
      </c>
      <c r="AH193" s="25">
        <f t="shared" si="413"/>
        <v>0.61403298350824587</v>
      </c>
      <c r="AI193" s="25" t="e">
        <f t="shared" ca="1" si="414"/>
        <v>#NAME?</v>
      </c>
      <c r="AJ193" s="25" t="e">
        <f t="shared" ca="1" si="415"/>
        <v>#NAME?</v>
      </c>
      <c r="AK193" s="25" t="e">
        <f t="shared" ca="1" si="416"/>
        <v>#NAME?</v>
      </c>
      <c r="AL193" s="25" t="e">
        <f t="shared" ca="1" si="429"/>
        <v>#NAME?</v>
      </c>
      <c r="AM193" s="25" t="e">
        <f t="shared" ca="1" si="417"/>
        <v>#NAME?</v>
      </c>
      <c r="AN193" s="25">
        <f t="shared" si="418"/>
        <v>0.13087256097036004</v>
      </c>
      <c r="AO193" s="15" t="e">
        <f ca="1">+_xll.BDP($C193,AO$15,"BEST_FPERIOD_OVERRIDE="&amp;AO$16)</f>
        <v>#NAME?</v>
      </c>
      <c r="AP193" s="15">
        <f>_xll.BDH(C193,"EBITDA","FY 2009","FY 2009","Currency=USD","Period=FY","BEST_FPERIOD_OVERRIDE=FY","FILING_STATUS=MR","SCALING_FORMAT=MLN","FA_ADJUSTED=Adjusted","Sort=A","Dates=H","DateFormat=P","Fill=—","Direction=H","UseDPDF=Y")</f>
        <v>343.54500000000002</v>
      </c>
      <c r="AQ193" s="15">
        <f>_xll.BDH(C193,"EBITDA","FY 2019","FY 2019","Currency=USD","Period=FY","BEST_FPERIOD_OVERRIDE=FY","FILING_STATUS=MR","SCALING_FORMAT=MLN","FA_ADJUSTED=Adjusted","Sort=A","Dates=H","DateFormat=P","Fill=—","Direction=H","UseDPDF=Y")</f>
        <v>4112</v>
      </c>
      <c r="AR193" s="15">
        <f>_xll.BDH(C193,"EBITDA","FY 2020","FY 2020","Currency=USD","Period=FY","BEST_FPERIOD_OVERRIDE=FY","FILING_STATUS=MR","SCALING_FORMAT=MLN","FA_ADJUSTED=Adjusted","Sort=A","Dates=H","DateFormat=P","Fill=—","Direction=H","UseDPDF=Y")</f>
        <v>3386</v>
      </c>
      <c r="AS193" s="15">
        <f>_xll.BDH(C193,"EBITDA","FY 2021","FY 2021","Currency=USD","Period=FY","BEST_FPERIOD_OVERRIDE=FY","FILING_STATUS=MR","SCALING_FORMAT=MLN","FA_ADJUSTED=Adjusted","Sort=A","Dates=H","DateFormat=P","Fill=—","Direction=H","UseDPDF=Y")</f>
        <v>6649</v>
      </c>
      <c r="AT193" s="15">
        <f>_xll.BDH(C193,"EBITDA","FY 2022","FY 2022","Currency=USD","Period=FY","BEST_FPERIOD_OVERRIDE=FY","FILING_STATUS=MR","SCALING_FORMAT=MLN","FA_ADJUSTED=Adjusted","Sort=A","Dates=H","DateFormat=P","Fill=—","Direction=H","UseDPDF=Y")</f>
        <v>12372</v>
      </c>
      <c r="AU193" s="15" t="e">
        <f ca="1">+_xll.BDP($C193,AU$15,"BEST_FPERIOD_OVERRIDE="&amp;AU$16)</f>
        <v>#NAME?</v>
      </c>
      <c r="AV193" s="15" t="e">
        <f ca="1">+_xll.BDP($C193,AV$15,"BEST_FPERIOD_OVERRIDE="&amp;AV$16)</f>
        <v>#NAME?</v>
      </c>
      <c r="AW193" s="15" t="e">
        <f ca="1">+_xll.BDP($C193,AW$15,"BEST_FPERIOD_OVERRIDE="&amp;AW$16)</f>
        <v>#NAME?</v>
      </c>
      <c r="AX193" s="15" t="e">
        <f ca="1">+_xll.BDP($C193,AX$15,"BEST_FPERIOD_OVERRIDE="&amp;AX$16)</f>
        <v>#NAME?</v>
      </c>
      <c r="AY193" s="15" t="e">
        <f ca="1">+_xll.BDP($C193,AX$15,"BEST_FPERIOD_OVERRIDE="&amp;AX$16)</f>
        <v>#NAME?</v>
      </c>
      <c r="AZ193" s="25">
        <f t="shared" si="378"/>
        <v>-0.17655642023346307</v>
      </c>
      <c r="BA193" s="25">
        <f t="shared" si="379"/>
        <v>0.9636739515652688</v>
      </c>
      <c r="BB193" s="25">
        <f t="shared" si="380"/>
        <v>0.86073093698300496</v>
      </c>
      <c r="BC193" s="25" t="e">
        <f t="shared" ca="1" si="381"/>
        <v>#NAME?</v>
      </c>
      <c r="BD193" s="25" t="e">
        <f t="shared" ca="1" si="382"/>
        <v>#NAME?</v>
      </c>
      <c r="BE193" s="25" t="e">
        <f t="shared" ca="1" si="383"/>
        <v>#NAME?</v>
      </c>
      <c r="BF193" s="25" t="e">
        <f t="shared" ca="1" si="430"/>
        <v>#NAME?</v>
      </c>
      <c r="BG193" s="25" t="e">
        <f t="shared" ca="1" si="384"/>
        <v>#NAME?</v>
      </c>
      <c r="BH193" s="25">
        <f t="shared" si="385"/>
        <v>0.28176068764384077</v>
      </c>
      <c r="BJ193" s="25">
        <f t="shared" si="419"/>
        <v>0.35097302833731647</v>
      </c>
      <c r="BK193" s="25">
        <f t="shared" si="420"/>
        <v>0.31013006045063196</v>
      </c>
      <c r="BL193" s="25">
        <f t="shared" si="421"/>
        <v>0.39874062968515744</v>
      </c>
      <c r="BM193" s="25">
        <f t="shared" si="422"/>
        <v>0.45968640856060045</v>
      </c>
      <c r="BN193" s="25" t="e">
        <f t="shared" ca="1" si="423"/>
        <v>#NAME?</v>
      </c>
      <c r="BO193" s="25" t="e">
        <f t="shared" ca="1" si="424"/>
        <v>#NAME?</v>
      </c>
      <c r="BP193" s="25" t="e">
        <f t="shared" ca="1" si="424"/>
        <v>#NAME?</v>
      </c>
      <c r="BQ193" s="25" t="e">
        <f t="shared" ca="1" si="425"/>
        <v>#NAME?</v>
      </c>
      <c r="BR193" s="15">
        <f>_xll.BDH(C193,"EARN_FOR_COMMON","FY 2009","FY 2009","Currency=USD","Period=FY","BEST_FPERIOD_OVERRIDE=FY","FILING_STATUS=MR","SCALING_FORMAT=MLN","FA_ADJUSTED=Adjusted","Sort=A","Dates=H","DateFormat=P","Fill=—","Direction=H","UseDPDF=Y")</f>
        <v>165.35400000000001</v>
      </c>
      <c r="BS193" s="15">
        <f>_xll.BDH(C193,"EARN_FOR_COMMON","FY 2019","FY 2019","Currency=USD","Period=FY","BEST_FPERIOD_OVERRIDE=FY","FILING_STATUS=MR","SCALING_FORMAT=MLN","FA_ADJUSTED=Adjusted","Sort=A","Dates=H","DateFormat=P","Fill=—","Direction=H","UseDPDF=Y")</f>
        <v>3772.8845999999999</v>
      </c>
      <c r="BT193" s="15">
        <f>_xll.BDH(C193,"EARN_FOR_COMMON","FY 2020","FY 2020","Currency=USD","Period=FY","BEST_FPERIOD_OVERRIDE=FY","FILING_STATUS=MR","SCALING_FORMAT=MLN","FA_ADJUSTED=Adjusted","Sort=A","Dates=H","DateFormat=P","Fill=—","Direction=H","UseDPDF=Y")</f>
        <v>2836.509</v>
      </c>
      <c r="BU193" s="15">
        <f>_xll.BDH(C193,"EARN_FOR_COMMON","FY 2021","FY 2021","Currency=USD","Period=FY","BEST_FPERIOD_OVERRIDE=FY","FILING_STATUS=MR","SCALING_FORMAT=MLN","FA_ADJUSTED=Adjusted","Sort=A","Dates=H","DateFormat=P","Fill=—","Direction=H","UseDPDF=Y")</f>
        <v>5079.2160000000003</v>
      </c>
      <c r="BV193" s="15">
        <f>_xll.BDH(C193,"EARN_FOR_COMMON","FY 2022","FY 2022","Currency=USD","Period=FY","BEST_FPERIOD_OVERRIDE=FY","FILING_STATUS=MR","SCALING_FORMAT=MLN","FA_ADJUSTED=Adjusted","Sort=A","Dates=H","DateFormat=P","Fill=—","Direction=H","UseDPDF=Y")</f>
        <v>10083.4874</v>
      </c>
      <c r="BW193" s="15" t="e">
        <f ca="1">+_xll.BDP($C193,BW$15,"BEST_FPERIOD_OVERRIDE="&amp;BW$16)</f>
        <v>#NAME?</v>
      </c>
      <c r="BX193" s="15" t="e">
        <f ca="1">+_xll.BDP($C193,BX$15,"BEST_FPERIOD_OVERRIDE="&amp;BX$16)</f>
        <v>#NAME?</v>
      </c>
      <c r="BY193" s="15" t="e">
        <f ca="1">+_xll.BDP($C193,BY$15,"BEST_FPERIOD_OVERRIDE="&amp;BY$16)</f>
        <v>#NAME?</v>
      </c>
      <c r="BZ193" s="15" t="e">
        <f ca="1">+_xll.BDP($C193,BZ$15,"BEST_FPERIOD_OVERRIDE="&amp;BZ$16)</f>
        <v>#NAME?</v>
      </c>
      <c r="CB193" s="25">
        <f t="shared" si="386"/>
        <v>-0.24818559253044736</v>
      </c>
      <c r="CC193" s="25">
        <f t="shared" si="387"/>
        <v>0.79065745957442779</v>
      </c>
      <c r="CD193" s="25">
        <f t="shared" si="388"/>
        <v>0.98524484881131258</v>
      </c>
      <c r="CE193" s="25" t="e">
        <f t="shared" ca="1" si="389"/>
        <v>#NAME?</v>
      </c>
      <c r="CF193" s="25" t="e">
        <f t="shared" ca="1" si="390"/>
        <v>#NAME?</v>
      </c>
      <c r="CG193" s="25" t="e">
        <f t="shared" ca="1" si="391"/>
        <v>#NAME?</v>
      </c>
      <c r="CH193" s="25" t="e">
        <f t="shared" ca="1" si="431"/>
        <v>#NAME?</v>
      </c>
      <c r="CI193" s="25" t="e">
        <f t="shared" ca="1" si="392"/>
        <v>#NAME?</v>
      </c>
      <c r="CJ193" s="25">
        <f t="shared" si="393"/>
        <v>0.36718058252341423</v>
      </c>
      <c r="CM193" s="25">
        <f t="shared" si="432"/>
        <v>0.32202838852850801</v>
      </c>
      <c r="CN193" s="25">
        <f t="shared" si="433"/>
        <v>0.25980115405751969</v>
      </c>
      <c r="CO193" s="25">
        <f t="shared" si="434"/>
        <v>0.30460065967016492</v>
      </c>
      <c r="CP193" s="25">
        <f t="shared" si="435"/>
        <v>0.37465584454187412</v>
      </c>
      <c r="CQ193" s="25" t="e">
        <f t="shared" ca="1" si="436"/>
        <v>#NAME?</v>
      </c>
      <c r="CR193" s="25" t="e">
        <f t="shared" ca="1" si="437"/>
        <v>#NAME?</v>
      </c>
      <c r="CS193" s="25" t="e">
        <f t="shared" ca="1" si="438"/>
        <v>#NAME?</v>
      </c>
      <c r="CT193" s="15" t="e">
        <f t="shared" ca="1" si="439"/>
        <v>#NAME?</v>
      </c>
      <c r="CU193" s="25">
        <f>_xll.BDH($C193,"RETURN_ON_INV_CAPITAL","FY 2019","FY 2019","Currency=USD","Period=FY","BEST_FPERIOD_OVERRIDE=FY","FILING_STATUS=MR","FA_ADJUSTED=GAAP","Sort=A","Dates=H","DateFormat=P","Fill=—","Direction=H","UseDPDF=Y")/100</f>
        <v>0.39448500000000003</v>
      </c>
      <c r="CV193" s="25">
        <f>_xll.BDH($C193,"RETURN_ON_INV_CAPITAL","FY 2020","FY 2020","Currency=USD","Period=FY","BEST_FPERIOD_OVERRIDE=FY","FILING_STATUS=MR","FA_ADJUSTED=GAAP","Sort=A","Dates=H","DateFormat=P","Fill=—","Direction=H","UseDPDF=Y")/100</f>
        <v>0.21202599999999999</v>
      </c>
      <c r="CW193" s="25">
        <f>_xll.BDH($C193,"RETURN_ON_INV_CAPITAL","FY 2021","FY 2021","Currency=USD","Period=FY","BEST_FPERIOD_OVERRIDE=FY","FILING_STATUS=MR","FA_ADJUSTED=GAAP","Sort=A","Dates=H","DateFormat=P","Fill=—","Direction=H","UseDPDF=Y")/100</f>
        <v>0.23167200000000002</v>
      </c>
      <c r="CX193" s="25">
        <f>_xll.BDH(C193,"RETURN_COM_EQY","FY 2022","FY 2022","Currency=USD","Period=FY","BEST_FPERIOD_OVERRIDE=FY","FILING_STATUS=MR","FA_ADJUSTED=GAAP","Sort=A","Dates=H","DateFormat=P","Fill=—","Direction=H","UseDPDF=Y")/100</f>
        <v>0.44831599999999999</v>
      </c>
      <c r="CZ193" s="15">
        <f>_xll.BDH($C193,"RETURN_COM_EQY","FY 2019","FY 2019","Currency=USD","Period=FY","BEST_FPERIOD_OVERRIDE=FY","FILING_STATUS=MR","FA_ADJUSTED=GAAP","Sort=A","Dates=H","DateFormat=P","Fill=—","Direction=H","UseDPDF=Y")/100</f>
        <v>0.49259500000000001</v>
      </c>
      <c r="DA193" s="15">
        <f>_xll.BDH($C193,"RETURN_COM_EQY","FY 2020","FY 2020","Currency=USD","Period=FY","BEST_FPERIOD_OVERRIDE=FY","FILING_STATUS=MR","FA_ADJUSTED=GAAP","Sort=A","Dates=H","DateFormat=P","Fill=—","Direction=H","UseDPDF=Y")/100</f>
        <v>0.25953799999999999</v>
      </c>
      <c r="DB193" s="15">
        <f>_xll.BDH($C193,"RETURN_COM_EQY","FY 2021","FY 2021","Currency=USD","Period=FY","BEST_FPERIOD_OVERRIDE=FY","FILING_STATUS=MR","FA_ADJUSTED=GAAP","Sort=A","Dates=H","DateFormat=P","Fill=—","Direction=H","UseDPDF=Y")/100</f>
        <v>0.297763</v>
      </c>
      <c r="DC193" s="25">
        <f>_xll.BDH(C193,"RETURN_COM_EQY","FY 2022","FY 2022","Currency=USD","Period=FY","BEST_FPERIOD_OVERRIDE=FY","FILING_STATUS=MR","FA_ADJUSTED=GAAP","Sort=A","Dates=H","DateFormat=P","Fill=—","Direction=H","UseDPDF=Y")</f>
        <v>44.831600000000002</v>
      </c>
      <c r="DD193" s="15" t="e">
        <f ca="1">(_xll.BDP(C193,"BEST_ROE","best_fperiod_override=23Y"))/100</f>
        <v>#NAME?</v>
      </c>
      <c r="DF193" s="25" t="e">
        <f ca="1">(_xll.BDP($C193,"BEST_DIV_YLD","best_fperiod_override=19Y"))/100</f>
        <v>#NAME?</v>
      </c>
      <c r="DG193" s="25" t="e">
        <f ca="1">(_xll.BDP($C193,"BEST_DIV_YLD","best_fperiod_override=20Y"))/100</f>
        <v>#NAME?</v>
      </c>
      <c r="DH193" s="25" t="e">
        <f ca="1">(_xll.BDP($C193,"BEST_DIV_YLD","best_fperiod_override=21Y"))/100</f>
        <v>#NAME?</v>
      </c>
      <c r="DI193" s="25" t="e">
        <f ca="1">(_xll.BDP($C193,"BEST_DIV_YLD","best_fperiod_override=22Y"))/100</f>
        <v>#NAME?</v>
      </c>
      <c r="DJ193" s="25" t="e">
        <f ca="1">(_xll.BDP($C193,"BEST_DIV_YLD","best_fperiod_override=23Y"))/100</f>
        <v>#NAME?</v>
      </c>
      <c r="DL193" s="48" t="e" cm="1">
        <f t="array" aca="1" ref="DL193" ca="1">_xll.BDP($C193,$DL$12)/1000</f>
        <v>#NAME?</v>
      </c>
      <c r="DM193" s="48" t="e" cm="1">
        <f t="array" aca="1" ref="DM193" ca="1">_xll.BDP($C193,$DL$13)*1000</f>
        <v>#NAME?</v>
      </c>
      <c r="DN193" s="48" t="e">
        <f t="shared" ca="1" si="394"/>
        <v>#NAME?</v>
      </c>
      <c r="DO193" s="48" t="e" cm="1">
        <f t="array" aca="1" ref="DO193" ca="1">_xll.BDP($C193,$DL$15)*1000</f>
        <v>#NAME?</v>
      </c>
      <c r="DQ193" s="15" t="e" cm="1">
        <f t="array" aca="1" ref="DQ193" ca="1">_xll.BDP(C193,"WACC")</f>
        <v>#NAME?</v>
      </c>
      <c r="DR193" s="15" t="e" cm="1">
        <f t="array" aca="1" ref="DR193" ca="1">_xll.BDP(C193,"WACC_COST_EQUITY")</f>
        <v>#NAME?</v>
      </c>
      <c r="DS193" s="15" t="e" cm="1">
        <f t="array" aca="1" ref="DS193" ca="1">_xll.BDP(C193,"WACC_COST_EQUITY")</f>
        <v>#NAME?</v>
      </c>
      <c r="DU193" s="15" t="e" cm="1">
        <f t="array" aca="1" ref="DU193" ca="1">_xll.BDP(C193,"BEST_PE_RATIO")</f>
        <v>#NAME?</v>
      </c>
      <c r="DV193" s="15" t="e" cm="1">
        <f t="array" aca="1" ref="DV193" ca="1">_xll.BDP(C193,"FIVE_YR_AVG_PRICE_EARNINGS")</f>
        <v>#NAME?</v>
      </c>
      <c r="DW193" s="15" t="e" cm="1">
        <f t="array" aca="1" ref="DW193" ca="1">_xll.BDP(C193,"10_YEAR_MOVING_AVERAGE_PE")</f>
        <v>#NAME?</v>
      </c>
      <c r="DY193" s="15" t="e" cm="1">
        <f t="array" aca="1" ref="DY193" ca="1">_xll.BDP(C193,"BEST_CUR_EV_TO_EBITDA")</f>
        <v>#NAME?</v>
      </c>
      <c r="DZ193" s="15" t="e" cm="1">
        <f t="array" aca="1" ref="DZ193" ca="1">_xll.BDP(C193,"FIVE_YEAR_AVG_EV_TO_T12_EBITDA")</f>
        <v>#NAME?</v>
      </c>
      <c r="EB193" s="15" t="e" cm="1">
        <f t="array" aca="1" ref="EB193" ca="1">_xll.BDP(C193,"BEST_PX_BPS_RATIO")</f>
        <v>#NAME?</v>
      </c>
      <c r="EC193" s="15" t="e" cm="1">
        <f t="array" aca="1" ref="EC193" ca="1">_xll.BDP(C193,"FIVE_YEAR_AVG_PRICE_BOOK")</f>
        <v>#NAME?</v>
      </c>
      <c r="ED193" s="15" t="e" cm="1">
        <f t="array" aca="1" ref="ED193" ca="1">_xll.BDP(C193,"EV_TO_T12M_SALES")</f>
        <v>#NAME?</v>
      </c>
      <c r="EE193" s="15" t="e" cm="1">
        <f t="array" aca="1" ref="EE193" ca="1">_xll.BDP(C193,"AVERAGE_EV_TO_T12M_SALES")</f>
        <v>#NAME?</v>
      </c>
      <c r="EF193" s="15" t="e">
        <f ca="1">_xll.BDP(C193,"BEST_CURRENT_EV_BEST_SALES","best_fperiod_override=23Y")</f>
        <v>#NAME?</v>
      </c>
      <c r="EH193" s="15" t="e" cm="1">
        <f t="array" aca="1" ref="EH193" ca="1">_xll.BDP(C193,"CF_FREE_CASH_FLOW")</f>
        <v>#NAME?</v>
      </c>
      <c r="EI193" s="15" t="e" cm="1">
        <f t="array" aca="1" ref="EI193" ca="1">_xll.BDP(C193,"FREE_CASH_FLOW_YIELD")/100</f>
        <v>#NAME?</v>
      </c>
      <c r="EJ193" s="15" t="e" cm="1">
        <f t="array" aca="1" ref="EJ193" ca="1">_xll.BDP(C193,"TRAIL_12M_FREE_CASH_FLOW_PER_SH")</f>
        <v>#NAME?</v>
      </c>
      <c r="EL193" s="15" t="e" cm="1">
        <f t="array" aca="1" ref="EL193" ca="1">_xll.BDP(C193,"CF_CASH_FROM_OPER")</f>
        <v>#NAME?</v>
      </c>
      <c r="EM193" s="15" t="e" cm="1">
        <f t="array" aca="1" ref="EM193" ca="1">_xll.BDP(C193,"CF_CASH_FROM_INV_ACT")</f>
        <v>#NAME?</v>
      </c>
      <c r="EN193" s="15" t="e" cm="1">
        <f t="array" aca="1" ref="EN193" ca="1">_xll.BDP(C193,"CF_CASH_FROM_FNC_ACT")</f>
        <v>#NAME?</v>
      </c>
      <c r="EP193" s="15" t="e" cm="1">
        <f t="array" aca="1" ref="EP193" ca="1">_xll.BDP(C193,"TOT_ANALYST_REC")</f>
        <v>#NAME?</v>
      </c>
      <c r="EQ193" s="15" t="e" cm="1">
        <f t="array" aca="1" ref="EQ193" ca="1">_xll.BDP(C193,"TOT_BUY_REC")</f>
        <v>#NAME?</v>
      </c>
      <c r="ER193" s="15" t="e" cm="1">
        <f t="array" aca="1" ref="ER193" ca="1">_xll.BDP(C193,"TOT_HOLD_REC")</f>
        <v>#NAME?</v>
      </c>
      <c r="ES193" s="15" t="e" cm="1">
        <f t="array" aca="1" ref="ES193" ca="1">_xll.BDP(C193,"TOT_SELL_REC")</f>
        <v>#NAME?</v>
      </c>
      <c r="ET193" s="15" t="e" cm="1">
        <f t="array" aca="1" ref="ET193" ca="1">_xll.BDP(C193,"EQY_REC_CONS")</f>
        <v>#NAME?</v>
      </c>
      <c r="EV193" s="15" t="e" cm="1">
        <f t="array" aca="1" ref="EV193" ca="1">_xll.BDP(C193,"BEST_TARGET_HI")</f>
        <v>#NAME?</v>
      </c>
      <c r="EW193" s="15" t="e" cm="1">
        <f t="array" aca="1" ref="EW193" ca="1">_xll.BDP(C193,"BEST_TARGET_LO")</f>
        <v>#NAME?</v>
      </c>
      <c r="EX193" s="15" t="e" cm="1">
        <f t="array" aca="1" ref="EX193" ca="1">_xll.BDP(C193,"BEST_TARGET_MEDIAN")</f>
        <v>#NAME?</v>
      </c>
      <c r="EZ193" s="15" t="e" cm="1">
        <f t="array" aca="1" ref="EZ193" ca="1">_xll.BDP(C193,"BEST_TARGET_1WK_CHG")</f>
        <v>#NAME?</v>
      </c>
      <c r="FA193" s="15" t="e" cm="1">
        <f t="array" aca="1" ref="FA193" ca="1">_xll.BDP(C193,"BEST_TARGET_4WK_CHG")</f>
        <v>#NAME?</v>
      </c>
      <c r="FB193" s="15" t="e" cm="1">
        <f t="array" aca="1" ref="FB193" ca="1">_xll.BDP(C193,"BEST_TARGET_3MO_CHG")</f>
        <v>#NAME?</v>
      </c>
      <c r="FC193" s="15" t="e" cm="1">
        <f t="array" aca="1" ref="FC193" ca="1">_xll.BDP(C193,"BEST_TARGET_6MO_CHG")</f>
        <v>#NAME?</v>
      </c>
      <c r="FE193" s="15" t="e" cm="1">
        <f t="array" aca="1" ref="FE193" ca="1">_xll.BDP(C193,"ANNOUNCEMENT_DT")</f>
        <v>#NAME?</v>
      </c>
      <c r="FF193" s="15" t="e" cm="1">
        <f t="array" aca="1" ref="FF193" ca="1">_xll.BDP(C193,"EXPECTED_REPORT_DT")</f>
        <v>#NAME?</v>
      </c>
      <c r="FG193" s="15" t="e" cm="1">
        <f t="array" aca="1" ref="FG193" ca="1">_xll.BDP(C193,"EARNINGS_RELATED_IMPLIED_MOVE")</f>
        <v>#NAME?</v>
      </c>
      <c r="FI193" s="15" t="e" cm="1">
        <f t="array" aca="1" ref="FI193" ca="1">_xll.BDP(C193,"SALES_SURPRISE_LAST_QTR")</f>
        <v>#NAME?</v>
      </c>
      <c r="FJ193" s="15" t="e" cm="1">
        <f t="array" aca="1" ref="FJ193" ca="1">_xll.BDP(C193,"EPS_SURPRISE_LAST_QTR")</f>
        <v>#NAME?</v>
      </c>
      <c r="FL193" s="15" t="e">
        <f ca="1">(_xll.BDP(C193,"VOLUME_AVG_5D"))/1000</f>
        <v>#NAME?</v>
      </c>
      <c r="FM193" s="15" t="e">
        <f ca="1">(_xll.BDP(C193,"VOLUME_AVG_3M"))/1000</f>
        <v>#NAME?</v>
      </c>
      <c r="FN193" s="15" t="e">
        <f ca="1">(_xll.BDP(C193,"VOLUME_AVG_6M"))/1000</f>
        <v>#NAME?</v>
      </c>
      <c r="FP193" s="15" t="e" cm="1">
        <f t="array" aca="1" ref="FP193" ca="1">_xll.BDP(C193,"CIE_DES")</f>
        <v>#NAME?</v>
      </c>
      <c r="FQ193" s="15" t="s">
        <v>1018</v>
      </c>
      <c r="FS193" s="15" t="e" cm="1">
        <f t="array" aca="1" ref="FS193" ca="1">_xll.BDP(C193,"HIGH_52WEEK")</f>
        <v>#NAME?</v>
      </c>
      <c r="FT193" s="15" t="e" cm="1">
        <f t="array" aca="1" ref="FT193" ca="1">_xll.BDP(C193,"LOW_52WEEK")</f>
        <v>#NAME?</v>
      </c>
      <c r="FV193" s="15" t="e" cm="1">
        <f t="array" aca="1" ref="FV193" ca="1">_xll.BDP(C193,"CHG_PCT_WTD")</f>
        <v>#NAME?</v>
      </c>
      <c r="FW193" s="15" t="e" cm="1">
        <f t="array" aca="1" ref="FW193" ca="1">_xll.BDP(C193,"CHG_PCT_MTD")</f>
        <v>#NAME?</v>
      </c>
      <c r="FX193" s="15" t="e" cm="1">
        <f t="array" aca="1" ref="FX193" ca="1">_xll.BDP(C193,"CHG_PCT_YTD")</f>
        <v>#NAME?</v>
      </c>
      <c r="FY193" s="15" t="e" cm="1">
        <f t="array" aca="1" ref="FY193" ca="1">_xll.BDP(C193,"CHG_PCT_1YR")</f>
        <v>#NAME?</v>
      </c>
      <c r="GA193" s="15" t="e">
        <f ca="1">_xll.BDP($C193,"BEST_NET_DEBT","best_fperiod_override=19Y")</f>
        <v>#NAME?</v>
      </c>
      <c r="GB193" s="15" t="e">
        <f ca="1">_xll.BDP($C193,"BEST_NET_DEBT","best_fperiod_override=20Y")</f>
        <v>#NAME?</v>
      </c>
      <c r="GC193" s="15" t="e">
        <f ca="1">_xll.BDP($C193,"BEST_NET_DEBT","best_fperiod_override=21Y")</f>
        <v>#NAME?</v>
      </c>
      <c r="GD193" s="15" t="e">
        <f ca="1">_xll.BDP($C193,"BEST_NET_DEBT","best_fperiod_override=22Y")</f>
        <v>#NAME?</v>
      </c>
      <c r="GE193" s="15" t="e">
        <f ca="1">_xll.BDP($C193,"BEST_NET_DEBT","best_fperiod_override=23Y")</f>
        <v>#NAME?</v>
      </c>
      <c r="GG193" s="15" t="e">
        <f t="shared" ca="1" si="395"/>
        <v>#NAME?</v>
      </c>
      <c r="GH193" s="15" t="e">
        <f t="shared" ca="1" si="396"/>
        <v>#NAME?</v>
      </c>
      <c r="GI193" s="15" t="e">
        <f t="shared" ca="1" si="397"/>
        <v>#NAME?</v>
      </c>
      <c r="GJ193" s="15" t="e">
        <f t="shared" ca="1" si="398"/>
        <v>#NAME?</v>
      </c>
      <c r="GK193" s="15" t="e">
        <f t="shared" ca="1" si="399"/>
        <v>#NAME?</v>
      </c>
      <c r="GM193" s="15" t="e" cm="1">
        <f t="array" aca="1" ref="GM193" ca="1">_xll.BDP(C193,"NET_DEBT_TO_EBITDA")</f>
        <v>#NAME?</v>
      </c>
      <c r="GN193" s="15" t="e" cm="1">
        <f t="array" aca="1" ref="GN193" ca="1">_xll.BDP(C193,"EBIT_TO_INT_EXP")</f>
        <v>#NAME?</v>
      </c>
      <c r="GO193" s="15" t="e" cm="1">
        <f t="array" aca="1" ref="GO193" ca="1">_xll.BDP(C193,"TOT_DEBT_TO_TOT_EQY")</f>
        <v>#NAME?</v>
      </c>
      <c r="GP193" s="15" t="e" cm="1">
        <f t="array" aca="1" ref="GP193" ca="1">_xll.BDP(C193,"TOT_DEBT_TO_TOT_ASSET")</f>
        <v>#NAME?</v>
      </c>
      <c r="GQ193" s="15" t="e" cm="1">
        <f t="array" aca="1" ref="GQ193" ca="1">_xll.BDP(C193,"ALTMAN_Z_SCORE")</f>
        <v>#NAME?</v>
      </c>
      <c r="GR193" s="15" t="e" cm="1">
        <f t="array" aca="1" ref="GR193" ca="1">_xll.BDP(C193,"CASH_%_CURRENT_MARKET_CAP")</f>
        <v>#NAME?</v>
      </c>
      <c r="GS193" s="15" t="e" cm="1">
        <f t="array" aca="1" ref="GS193" ca="1">_xll.BDP(C193,"CASH_TO_TOT_ASSET")</f>
        <v>#NAME?</v>
      </c>
      <c r="GU193" s="15" t="e" cm="1">
        <f t="array" aca="1" ref="GU193" ca="1">_xll.BDP(C193,"BOARD_SIZE")</f>
        <v>#NAME?</v>
      </c>
      <c r="GV193" s="15" t="e" cm="1">
        <f t="array" aca="1" ref="GV193" ca="1">_xll.BDP(C193,"PCT_INDEPENDENT_DIRECTORS")</f>
        <v>#NAME?</v>
      </c>
      <c r="GW193" s="15" t="e" cm="1">
        <f t="array" aca="1" ref="GW193" ca="1">_xll.BDP(C193,"BOARD_MEETING_ATTENDANCE_PCT")</f>
        <v>#NAME?</v>
      </c>
      <c r="GX193" s="15" t="e" cm="1">
        <f t="array" aca="1" ref="GX193" ca="1">_xll.BDP(C193,"BOARD_MEETINGS_PER_YR")</f>
        <v>#NAME?</v>
      </c>
      <c r="GY193" s="15" t="e" cm="1">
        <f t="array" aca="1" ref="GY193" ca="1">_xll.BDP(C193,"NUMBER_OF_WOMEN_ON_BOARD")</f>
        <v>#NAME?</v>
      </c>
      <c r="GZ193" s="15" t="e" cm="1">
        <f t="array" aca="1" ref="GZ193" ca="1">_xll.BDP(C193,"BOARD_AVERAGE_TENURE")</f>
        <v>#NAME?</v>
      </c>
      <c r="HA193" s="15" t="e" cm="1">
        <f t="array" aca="1" ref="HA193" ca="1">_xll.BDP(C193,"BOARD_AVERAGE_AGE")</f>
        <v>#NAME?</v>
      </c>
      <c r="HC193" s="15" t="e" cm="1">
        <f t="array" aca="1" ref="HC193" ca="1">_xll.BDP(C193,"TOT_COMP_AW_TO_CEO_&amp;_EQUIV")</f>
        <v>#NAME?</v>
      </c>
      <c r="HD193" s="15" t="e" cm="1">
        <f t="array" aca="1" ref="HD193" ca="1">_xll.BDP(C193,"TOT_COMPENSATION_AW_TO_EXECS")</f>
        <v>#NAME?</v>
      </c>
      <c r="HE193" s="15" t="e" cm="1">
        <f t="array" aca="1" ref="HE193" ca="1">_xll.BDP(C193,"CF_STOCK_BASED_COMPENSATION")</f>
        <v>#NAME?</v>
      </c>
      <c r="HF193" s="15" t="e" cm="1">
        <f t="array" aca="1" ref="HF193" ca="1">_xll.BDP(C193,"AVERAGE_BOD_TOTAL_COMPENSATION")</f>
        <v>#NAME?</v>
      </c>
      <c r="HH193" s="15" t="e" cm="1">
        <f t="array" aca="1" ref="HH193" ca="1">_xll.BDP(C193,"ISS_QUALITYSCORE")</f>
        <v>#NAME?</v>
      </c>
      <c r="HK193" s="15" t="e" cm="1">
        <f t="array" aca="1" ref="HK193" ca="1">_xll.BDP(C193,"EQY_SH_OUT")</f>
        <v>#NAME?</v>
      </c>
      <c r="HL193" s="15" t="e">
        <f t="shared" ca="1" si="400"/>
        <v>#NAME?</v>
      </c>
      <c r="HN193" s="15">
        <v>8.5</v>
      </c>
      <c r="HO193" s="15">
        <v>2</v>
      </c>
      <c r="HP193" s="39" t="e">
        <f t="shared" ca="1" si="401"/>
        <v>#NAME?</v>
      </c>
      <c r="HQ193" s="15" t="e">
        <f t="shared" ca="1" si="402"/>
        <v>#NAME?</v>
      </c>
      <c r="HS193" s="15" t="e">
        <f t="shared" ca="1" si="426"/>
        <v>#NAME?</v>
      </c>
      <c r="HU193" s="15" t="e">
        <f t="shared" ca="1" si="403"/>
        <v>#NAME?</v>
      </c>
      <c r="HW193" s="15" t="e">
        <f t="shared" ca="1" si="427"/>
        <v>#NAME?</v>
      </c>
      <c r="HY193" s="39" t="e">
        <f t="shared" ca="1" si="404"/>
        <v>#NAME?</v>
      </c>
      <c r="IA193" s="15" t="e">
        <f t="shared" ca="1" si="428"/>
        <v>#NAME?</v>
      </c>
      <c r="IB193" s="15" t="e">
        <f t="shared" ca="1" si="405"/>
        <v>#NAME?</v>
      </c>
      <c r="IC193" s="15" t="e">
        <f t="shared" ca="1" si="406"/>
        <v>#NAME?</v>
      </c>
      <c r="ID193" s="15" t="e">
        <f t="shared" ca="1" si="407"/>
        <v>#NAME?</v>
      </c>
      <c r="IE193" s="39" t="e">
        <f t="shared" ca="1" si="408"/>
        <v>#NAME?</v>
      </c>
      <c r="IF193" s="39">
        <f t="shared" si="409"/>
        <v>36.718058252341422</v>
      </c>
      <c r="IG193" s="39" t="e">
        <f t="shared" ca="1" si="410"/>
        <v>#NAME?</v>
      </c>
      <c r="II193" s="15">
        <f t="shared" si="440"/>
        <v>174</v>
      </c>
    </row>
    <row r="194" spans="1:243">
      <c r="A194" s="15">
        <f t="shared" si="441"/>
        <v>174</v>
      </c>
      <c r="B194" s="15" t="s">
        <v>352</v>
      </c>
      <c r="C194" s="15" t="s">
        <v>657</v>
      </c>
      <c r="D194" s="15" t="s">
        <v>351</v>
      </c>
      <c r="E194" s="15" t="str">
        <f t="shared" si="374"/>
        <v>O1KT34</v>
      </c>
      <c r="F194" s="15">
        <f t="shared" si="375"/>
        <v>174</v>
      </c>
      <c r="G194" s="15" t="str">
        <f t="shared" si="376"/>
        <v>Okta Inc</v>
      </c>
      <c r="H194" s="24">
        <v>4.9744999999999998E-4</v>
      </c>
      <c r="I194" s="15" t="e" cm="1">
        <f t="array" aca="1" ref="I194" ca="1">_xll.BDP(C194,"GICS_SECTOR_NAME")</f>
        <v>#NAME?</v>
      </c>
      <c r="J194" s="15" t="e">
        <f t="shared" ca="1" si="377"/>
        <v>#NAME?</v>
      </c>
      <c r="K194" s="46" t="e" cm="1">
        <f t="array" aca="1" ref="K194" ca="1">_xll.BDP(C194,"BEST_PE_RATIO")</f>
        <v>#NAME?</v>
      </c>
      <c r="L194" s="46" t="e" cm="1">
        <f t="array" aca="1" ref="L194" ca="1">_xll.BDP(C194,"px_last")</f>
        <v>#NAME?</v>
      </c>
      <c r="M194" s="15" t="e" cm="1">
        <f t="array" aca="1" ref="M194" ca="1">_xll.BDP(C194,"COUNTRY_FULL_NAME")</f>
        <v>#NAME?</v>
      </c>
      <c r="N194" s="15" t="e" cm="1">
        <f t="array" aca="1" ref="N194" ca="1">_xll.BDP(C194,"px_last")</f>
        <v>#NAME?</v>
      </c>
      <c r="O194" s="15" t="e" cm="1">
        <f t="array" aca="1" ref="O194" ca="1">_xll.BDP(C194,"CRNCY")</f>
        <v>#NAME?</v>
      </c>
      <c r="Q194" s="15" t="e" cm="1">
        <f t="array" aca="1" ref="Q194" ca="1">_xll.BDP(C194,"GICS_SECTOR_NAME")</f>
        <v>#NAME?</v>
      </c>
      <c r="R194" s="15" t="e" cm="1">
        <f t="array" aca="1" ref="R194" ca="1">_xll.BDP(C194,"GICS_INDUSTRY_NAME")</f>
        <v>#NAME?</v>
      </c>
      <c r="S194" s="15" t="e" cm="1">
        <f t="array" aca="1" ref="S194" ca="1">_xll.BDP(C194,"GICS_INDUSTRY_GROUP_NAME")</f>
        <v>#NAME?</v>
      </c>
      <c r="T194" s="15" t="e" cm="1">
        <f t="array" aca="1" ref="T194" ca="1">_xll.BDP(C194,"GICS_SUB_INDUSTRY_NAME")</f>
        <v>#NAME?</v>
      </c>
      <c r="U194" s="15" t="s">
        <v>1521</v>
      </c>
      <c r="V194" s="15" t="str">
        <f>_xll.BDH(C194,"SALES_REV_TURN","FY 2009","FY 2009","Currency=USD","Period=FY","BEST_FPERIOD_OVERRIDE=FY","FILING_STATUS=MR","SCALING_FORMAT=MLN","FA_ADJUSTED=Adjusted","Sort=A","Dates=H","DateFormat=P","Fill=—","Direction=H","UseDPDF=Y")</f>
        <v>—</v>
      </c>
      <c r="W194" s="15">
        <f>_xll.BDH(C194,"SALES_REV_TURN","FY 2019","FY 2019","Currency=USD","Period=FY","BEST_FPERIOD_OVERRIDE=FY","FILING_STATUS=MR","SCALING_FORMAT=MLN","FA_ADJUSTED=Adjusted","Sort=A","Dates=H","DateFormat=P","Fill=—","Direction=H","UseDPDF=Y")</f>
        <v>399.25400000000002</v>
      </c>
      <c r="X194" s="15">
        <f>_xll.BDH(C194,"SALES_REV_TURN","FY 2020","FY 2020","Currency=USD","Period=FY","BEST_FPERIOD_OVERRIDE=FY","FILING_STATUS=MR","SCALING_FORMAT=MLN","FA_ADJUSTED=Adjusted","Sort=A","Dates=H","DateFormat=P","Fill=—","Direction=H","UseDPDF=Y")</f>
        <v>586.06700000000001</v>
      </c>
      <c r="Y194" s="15">
        <f>_xll.BDH(C194,"SALES_REV_TURN","FY 2021","FY 2021","Currency=USD","Period=FY","BEST_FPERIOD_OVERRIDE=FY","FILING_STATUS=MR","SCALING_FORMAT=MLN","FA_ADJUSTED=Adjusted","Sort=A","Dates=H","DateFormat=P","Fill=—","Direction=H","UseDPDF=Y")</f>
        <v>835.42399999999998</v>
      </c>
      <c r="Z194" s="15">
        <f>_xll.BDH(C194,"SALES_REV_TURN","FY 2022","FY 2022","Currency=USD","Period=FY","BEST_FPERIOD_OVERRIDE=FY","FILING_STATUS=MR","SCALING_FORMAT=MLN","FA_ADJUSTED=Adjusted","Sort=A","Dates=H","DateFormat=P","Fill=—","Direction=H","UseDPDF=Y")</f>
        <v>1300.201</v>
      </c>
      <c r="AA194" s="15" t="e">
        <f ca="1">+_xll.BDP($C194,AA$15,"BEST_FPERIOD_OVERRIDE="&amp;AA$16)</f>
        <v>#NAME?</v>
      </c>
      <c r="AB194" s="15" t="e">
        <f ca="1">+_xll.BDP($C194,AB$15,"BEST_FPERIOD_OVERRIDE="&amp;AB$16)</f>
        <v>#NAME?</v>
      </c>
      <c r="AC194" s="15" t="e">
        <f ca="1">+_xll.BDP($C194,AC$15,"BEST_FPERIOD_OVERRIDE="&amp;AC$16)</f>
        <v>#NAME?</v>
      </c>
      <c r="AD194" s="15" t="e">
        <f ca="1">+_xll.BDP($C194,AD$15,"BEST_FPERIOD_OVERRIDE="&amp;AD$16)</f>
        <v>#NAME?</v>
      </c>
      <c r="AF194" s="25">
        <f t="shared" si="411"/>
        <v>0.46790514309186637</v>
      </c>
      <c r="AG194" s="25">
        <f t="shared" si="412"/>
        <v>0.42547524429800676</v>
      </c>
      <c r="AH194" s="25">
        <f t="shared" si="413"/>
        <v>0.55633666258091696</v>
      </c>
      <c r="AI194" s="25" t="e">
        <f t="shared" ca="1" si="414"/>
        <v>#NAME?</v>
      </c>
      <c r="AJ194" s="25" t="e">
        <f t="shared" ca="1" si="415"/>
        <v>#NAME?</v>
      </c>
      <c r="AK194" s="25" t="e">
        <f t="shared" ca="1" si="416"/>
        <v>#NAME?</v>
      </c>
      <c r="AL194" s="25" t="e">
        <f t="shared" ca="1" si="429"/>
        <v>#NAME?</v>
      </c>
      <c r="AM194" s="25" t="e">
        <f t="shared" ca="1" si="417"/>
        <v>#NAME?</v>
      </c>
      <c r="AN194" s="25" t="e">
        <f t="shared" si="418"/>
        <v>#VALUE!</v>
      </c>
      <c r="AP194" s="15" t="str">
        <f>_xll.BDH(C194,"EBITDA","FY 2009","FY 2009","Currency=USD","Period=FY","BEST_FPERIOD_OVERRIDE=FY","FILING_STATUS=MR","SCALING_FORMAT=MLN","FA_ADJUSTED=Adjusted","Sort=A","Dates=H","DateFormat=P","Fill=—","Direction=H","UseDPDF=Y")</f>
        <v>—</v>
      </c>
      <c r="AQ194" s="15">
        <f>_xll.BDH(C194,"EBITDA","FY 2019","FY 2019","Currency=USD","Period=FY","BEST_FPERIOD_OVERRIDE=FY","FILING_STATUS=MR","SCALING_FORMAT=MLN","FA_ADJUSTED=Adjusted","Sort=A","Dates=H","DateFormat=P","Fill=—","Direction=H","UseDPDF=Y")</f>
        <v>-88.331000000000003</v>
      </c>
      <c r="AR194" s="15">
        <f>_xll.BDH(C194,"EBITDA","FY 2020","FY 2020","Currency=USD","Period=FY","BEST_FPERIOD_OVERRIDE=FY","FILING_STATUS=MR","SCALING_FORMAT=MLN","FA_ADJUSTED=Adjusted","Sort=A","Dates=H","DateFormat=P","Fill=—","Direction=H","UseDPDF=Y")</f>
        <v>-143.65819999999999</v>
      </c>
      <c r="AS194" s="15">
        <f>_xll.BDH(C194,"EBITDA","FY 2021","FY 2021","Currency=USD","Period=FY","BEST_FPERIOD_OVERRIDE=FY","FILING_STATUS=MR","SCALING_FORMAT=MLN","FA_ADJUSTED=Adjusted","Sort=A","Dates=H","DateFormat=P","Fill=—","Direction=H","UseDPDF=Y")</f>
        <v>-134.21799999999999</v>
      </c>
      <c r="AT194" s="15">
        <f>_xll.BDH(C194,"EBITDA","FY 2022","FY 2022","Currency=USD","Period=FY","BEST_FPERIOD_OVERRIDE=FY","FILING_STATUS=MR","SCALING_FORMAT=MLN","FA_ADJUSTED=Adjusted","Sort=A","Dates=H","DateFormat=P","Fill=—","Direction=H","UseDPDF=Y")</f>
        <v>-572.17899999999997</v>
      </c>
      <c r="AU194" s="15" t="e">
        <f ca="1">+_xll.BDP($C194,AU$15,"BEST_FPERIOD_OVERRIDE="&amp;AU$16)</f>
        <v>#NAME?</v>
      </c>
      <c r="AV194" s="15" t="e">
        <f ca="1">+_xll.BDP($C194,AV$15,"BEST_FPERIOD_OVERRIDE="&amp;AV$16)</f>
        <v>#NAME?</v>
      </c>
      <c r="AW194" s="15" t="e">
        <f ca="1">+_xll.BDP($C194,AW$15,"BEST_FPERIOD_OVERRIDE="&amp;AW$16)</f>
        <v>#NAME?</v>
      </c>
      <c r="AX194" s="15" t="e">
        <f ca="1">+_xll.BDP($C194,AX$15,"BEST_FPERIOD_OVERRIDE="&amp;AX$16)</f>
        <v>#NAME?</v>
      </c>
      <c r="AZ194" s="25">
        <f t="shared" si="378"/>
        <v>0.62636220579411517</v>
      </c>
      <c r="BA194" s="25">
        <f t="shared" si="379"/>
        <v>-6.5712921364739385E-2</v>
      </c>
      <c r="BB194" s="25">
        <f t="shared" si="380"/>
        <v>3.2630571160351076</v>
      </c>
      <c r="BC194" s="25" t="e">
        <f t="shared" ca="1" si="381"/>
        <v>#NAME?</v>
      </c>
      <c r="BD194" s="25" t="e">
        <f t="shared" ca="1" si="382"/>
        <v>#NAME?</v>
      </c>
      <c r="BE194" s="25" t="e">
        <f t="shared" ca="1" si="383"/>
        <v>#NAME?</v>
      </c>
      <c r="BF194" s="25" t="e">
        <f t="shared" ca="1" si="430"/>
        <v>#NAME?</v>
      </c>
      <c r="BG194" s="25" t="e">
        <f t="shared" ca="1" si="384"/>
        <v>#NAME?</v>
      </c>
      <c r="BH194" s="25" t="e">
        <f t="shared" si="385"/>
        <v>#VALUE!</v>
      </c>
      <c r="BJ194" s="25">
        <f t="shared" si="419"/>
        <v>-0.22124011281039138</v>
      </c>
      <c r="BK194" s="25">
        <f t="shared" si="420"/>
        <v>-0.24512248599562847</v>
      </c>
      <c r="BL194" s="25">
        <f t="shared" si="421"/>
        <v>-0.16065853985521122</v>
      </c>
      <c r="BM194" s="25">
        <f t="shared" si="422"/>
        <v>-0.44006965076938104</v>
      </c>
      <c r="BN194" s="25" t="e">
        <f t="shared" ca="1" si="423"/>
        <v>#NAME?</v>
      </c>
      <c r="BO194" s="25" t="e">
        <f t="shared" ca="1" si="424"/>
        <v>#NAME?</v>
      </c>
      <c r="BP194" s="25" t="e">
        <f t="shared" ca="1" si="424"/>
        <v>#NAME?</v>
      </c>
      <c r="BQ194" s="25" t="e">
        <f t="shared" ca="1" si="425"/>
        <v>#NAME?</v>
      </c>
      <c r="BR194" s="15" t="str">
        <f>_xll.BDH(C194,"EARN_FOR_COMMON","FY 2009","FY 2009","Currency=USD","Period=FY","BEST_FPERIOD_OVERRIDE=FY","FILING_STATUS=MR","SCALING_FORMAT=MLN","FA_ADJUSTED=Adjusted","Sort=A","Dates=H","DateFormat=P","Fill=—","Direction=H","UseDPDF=Y")</f>
        <v>—</v>
      </c>
      <c r="BS194" s="15">
        <f>_xll.BDH(C194,"EARN_FOR_COMMON","FY 2019","FY 2019","Currency=USD","Period=FY","BEST_FPERIOD_OVERRIDE=FY","FILING_STATUS=MR","SCALING_FORMAT=MLN","FA_ADJUSTED=Adjusted","Sort=A","Dates=H","DateFormat=P","Fill=—","Direction=H","UseDPDF=Y")</f>
        <v>-125.497</v>
      </c>
      <c r="BT194" s="15">
        <f>_xll.BDH(C194,"EARN_FOR_COMMON","FY 2020","FY 2020","Currency=USD","Period=FY","BEST_FPERIOD_OVERRIDE=FY","FILING_STATUS=MR","SCALING_FORMAT=MLN","FA_ADJUSTED=Adjusted","Sort=A","Dates=H","DateFormat=P","Fill=—","Direction=H","UseDPDF=Y")</f>
        <v>-194.67</v>
      </c>
      <c r="BU194" s="15">
        <f>_xll.BDH(C194,"EARN_FOR_COMMON","FY 2021","FY 2021","Currency=USD","Period=FY","BEST_FPERIOD_OVERRIDE=FY","FILING_STATUS=MR","SCALING_FORMAT=MLN","FA_ADJUSTED=Adjusted","Sort=A","Dates=H","DateFormat=P","Fill=—","Direction=H","UseDPDF=Y")</f>
        <v>-264.06900000000002</v>
      </c>
      <c r="BV194" s="15">
        <f>_xll.BDH(C194,"EARN_FOR_COMMON","FY 2022","FY 2022","Currency=USD","Period=FY","BEST_FPERIOD_OVERRIDE=FY","FILING_STATUS=MR","SCALING_FORMAT=MLN","FA_ADJUSTED=Adjusted","Sort=A","Dates=H","DateFormat=P","Fill=—","Direction=H","UseDPDF=Y")</f>
        <v>-797.5761</v>
      </c>
      <c r="BW194" s="15" t="e">
        <f ca="1">+_xll.BDP($C194,BW$15,"BEST_FPERIOD_OVERRIDE="&amp;BW$16)</f>
        <v>#NAME?</v>
      </c>
      <c r="BX194" s="15" t="e">
        <f ca="1">+_xll.BDP($C194,BX$15,"BEST_FPERIOD_OVERRIDE="&amp;BX$16)</f>
        <v>#NAME?</v>
      </c>
      <c r="BY194" s="15" t="e">
        <f ca="1">+_xll.BDP($C194,BY$15,"BEST_FPERIOD_OVERRIDE="&amp;BY$16)</f>
        <v>#NAME?</v>
      </c>
      <c r="BZ194" s="15" t="e">
        <f ca="1">+_xll.BDP($C194,BZ$15,"BEST_FPERIOD_OVERRIDE="&amp;BZ$16)</f>
        <v>#NAME?</v>
      </c>
      <c r="CB194" s="25">
        <f t="shared" si="386"/>
        <v>0.55119245878387524</v>
      </c>
      <c r="CC194" s="25">
        <f t="shared" si="387"/>
        <v>0.35649560795191881</v>
      </c>
      <c r="CD194" s="25">
        <f t="shared" si="388"/>
        <v>2.0203321859059562</v>
      </c>
      <c r="CE194" s="25" t="e">
        <f t="shared" ca="1" si="389"/>
        <v>#NAME?</v>
      </c>
      <c r="CF194" s="25" t="e">
        <f t="shared" ca="1" si="390"/>
        <v>#NAME?</v>
      </c>
      <c r="CG194" s="25" t="e">
        <f t="shared" ca="1" si="391"/>
        <v>#NAME?</v>
      </c>
      <c r="CH194" s="25" t="e">
        <f t="shared" ca="1" si="431"/>
        <v>#NAME?</v>
      </c>
      <c r="CI194" s="25" t="e">
        <f t="shared" ca="1" si="392"/>
        <v>#NAME?</v>
      </c>
      <c r="CJ194" s="25" t="e">
        <f t="shared" si="393"/>
        <v>#VALUE!</v>
      </c>
      <c r="CM194" s="25">
        <f t="shared" si="432"/>
        <v>-0.31432872306852278</v>
      </c>
      <c r="CN194" s="25">
        <f t="shared" si="433"/>
        <v>-0.33216338746252561</v>
      </c>
      <c r="CO194" s="25">
        <f t="shared" si="434"/>
        <v>-0.31608979392500097</v>
      </c>
      <c r="CP194" s="25">
        <f t="shared" si="435"/>
        <v>-0.61342523194490695</v>
      </c>
      <c r="CQ194" s="25" t="e">
        <f t="shared" ca="1" si="436"/>
        <v>#NAME?</v>
      </c>
      <c r="CR194" s="25" t="e">
        <f t="shared" ca="1" si="437"/>
        <v>#NAME?</v>
      </c>
      <c r="CS194" s="25" t="e">
        <f t="shared" ca="1" si="438"/>
        <v>#NAME?</v>
      </c>
      <c r="CT194" s="15" t="e">
        <f t="shared" ca="1" si="439"/>
        <v>#NAME?</v>
      </c>
      <c r="CU194" s="25">
        <f>_xll.BDH($C194,"RETURN_ON_INV_CAPITAL","FY 2019","FY 2019","Currency=USD","Period=FY","BEST_FPERIOD_OVERRIDE=FY","FILING_STATUS=MR","FA_ADJUSTED=GAAP","Sort=A","Dates=H","DateFormat=P","Fill=—","Direction=H","UseDPDF=Y")/100</f>
        <v>-0.27653899999999998</v>
      </c>
      <c r="CV194" s="25">
        <f>_xll.BDH($C194,"RETURN_ON_INV_CAPITAL","FY 2020","FY 2020","Currency=USD","Period=FY","BEST_FPERIOD_OVERRIDE=FY","FILING_STATUS=MR","FA_ADJUSTED=GAAP","Sort=A","Dates=H","DateFormat=P","Fill=—","Direction=H","UseDPDF=Y")/100</f>
        <v>-0.173593</v>
      </c>
      <c r="CW194" s="25">
        <f>_xll.BDH($C194,"RETURN_ON_INV_CAPITAL","FY 2021","FY 2021","Currency=USD","Period=FY","BEST_FPERIOD_OVERRIDE=FY","FILING_STATUS=MR","FA_ADJUSTED=GAAP","Sort=A","Dates=H","DateFormat=P","Fill=—","Direction=H","UseDPDF=Y")/100</f>
        <v>-0.104047</v>
      </c>
      <c r="CX194" s="25">
        <f>_xll.BDH(C194,"RETURN_COM_EQY","FY 2022","FY 2022","Currency=USD","Period=FY","BEST_FPERIOD_OVERRIDE=FY","FILING_STATUS=MR","FA_ADJUSTED=GAAP","Sort=A","Dates=H","DateFormat=P","Fill=—","Direction=H","UseDPDF=Y")/100</f>
        <v>-0.25647599999999998</v>
      </c>
      <c r="CZ194" s="15">
        <f>_xll.BDH($C194,"RETURN_COM_EQY","FY 2019","FY 2019","Currency=USD","Period=FY","BEST_FPERIOD_OVERRIDE=FY","FILING_STATUS=MR","FA_ADJUSTED=GAAP","Sort=A","Dates=H","DateFormat=P","Fill=—","Direction=H","UseDPDF=Y")/100</f>
        <v>-0.55564400000000003</v>
      </c>
      <c r="DA194" s="15">
        <f>_xll.BDH($C194,"RETURN_COM_EQY","FY 2020","FY 2020","Currency=USD","Period=FY","BEST_FPERIOD_OVERRIDE=FY","FILING_STATUS=MR","FA_ADJUSTED=GAAP","Sort=A","Dates=H","DateFormat=P","Fill=—","Direction=H","UseDPDF=Y")/100</f>
        <v>-0.63526300000000002</v>
      </c>
      <c r="DB194" s="15">
        <f>_xll.BDH($C194,"RETURN_COM_EQY","FY 2021","FY 2021","Currency=USD","Period=FY","BEST_FPERIOD_OVERRIDE=FY","FILING_STATUS=MR","FA_ADJUSTED=GAAP","Sort=A","Dates=H","DateFormat=P","Fill=—","Direction=H","UseDPDF=Y")/100</f>
        <v>-0.48451</v>
      </c>
      <c r="DC194" s="25">
        <f>_xll.BDH(C194,"RETURN_COM_EQY","FY 2022","FY 2022","Currency=USD","Period=FY","BEST_FPERIOD_OVERRIDE=FY","FILING_STATUS=MR","FA_ADJUSTED=GAAP","Sort=A","Dates=H","DateFormat=P","Fill=—","Direction=H","UseDPDF=Y")</f>
        <v>-25.647600000000001</v>
      </c>
      <c r="DD194" s="15" t="e">
        <f ca="1">(_xll.BDP(C194,"BEST_ROE","best_fperiod_override=23Y"))/100</f>
        <v>#NAME?</v>
      </c>
      <c r="DF194" s="25" t="e">
        <f ca="1">(_xll.BDP($C194,"BEST_DIV_YLD","best_fperiod_override=19Y"))/100</f>
        <v>#NAME?</v>
      </c>
      <c r="DG194" s="25" t="e">
        <f ca="1">(_xll.BDP($C194,"BEST_DIV_YLD","best_fperiod_override=20Y"))/100</f>
        <v>#NAME?</v>
      </c>
      <c r="DH194" s="25" t="e">
        <f ca="1">(_xll.BDP($C194,"BEST_DIV_YLD","best_fperiod_override=21Y"))/100</f>
        <v>#NAME?</v>
      </c>
      <c r="DI194" s="25" t="e">
        <f ca="1">(_xll.BDP($C194,"BEST_DIV_YLD","best_fperiod_override=22Y"))/100</f>
        <v>#NAME?</v>
      </c>
      <c r="DJ194" s="25" t="e">
        <f ca="1">(_xll.BDP($C194,"BEST_DIV_YLD","best_fperiod_override=23Y"))/100</f>
        <v>#NAME?</v>
      </c>
      <c r="DL194" s="48" t="e" cm="1">
        <f t="array" aca="1" ref="DL194" ca="1">_xll.BDP($C194,$DL$12)/1000</f>
        <v>#NAME?</v>
      </c>
      <c r="DM194" s="48" t="e" cm="1">
        <f t="array" aca="1" ref="DM194" ca="1">_xll.BDP($C194,$DL$13)*1000</f>
        <v>#NAME?</v>
      </c>
      <c r="DN194" s="48" t="e">
        <f t="shared" ca="1" si="394"/>
        <v>#NAME?</v>
      </c>
      <c r="DO194" s="48" t="e" cm="1">
        <f t="array" aca="1" ref="DO194" ca="1">_xll.BDP($C194,$DL$15)*1000</f>
        <v>#NAME?</v>
      </c>
      <c r="DQ194" s="15" t="e" cm="1">
        <f t="array" aca="1" ref="DQ194" ca="1">_xll.BDP(C194,"WACC")</f>
        <v>#NAME?</v>
      </c>
      <c r="DR194" s="15" t="e" cm="1">
        <f t="array" aca="1" ref="DR194" ca="1">_xll.BDP(C194,"WACC_COST_EQUITY")</f>
        <v>#NAME?</v>
      </c>
      <c r="DS194" s="15" t="e" cm="1">
        <f t="array" aca="1" ref="DS194" ca="1">_xll.BDP(C194,"WACC_COST_EQUITY")</f>
        <v>#NAME?</v>
      </c>
      <c r="DU194" s="15" t="e" cm="1">
        <f t="array" aca="1" ref="DU194" ca="1">_xll.BDP(C194,"BEST_PE_RATIO")</f>
        <v>#NAME?</v>
      </c>
      <c r="DV194" s="15" t="e" cm="1">
        <f t="array" aca="1" ref="DV194" ca="1">_xll.BDP(C194,"FIVE_YR_AVG_PRICE_EARNINGS")</f>
        <v>#NAME?</v>
      </c>
      <c r="DW194" s="15" t="e" cm="1">
        <f t="array" aca="1" ref="DW194" ca="1">_xll.BDP(C194,"10_YEAR_MOVING_AVERAGE_PE")</f>
        <v>#NAME?</v>
      </c>
      <c r="DY194" s="15" t="e" cm="1">
        <f t="array" aca="1" ref="DY194" ca="1">_xll.BDP(C194,"BEST_CUR_EV_TO_EBITDA")</f>
        <v>#NAME?</v>
      </c>
      <c r="DZ194" s="15" t="e" cm="1">
        <f t="array" aca="1" ref="DZ194" ca="1">_xll.BDP(C194,"FIVE_YEAR_AVG_EV_TO_T12_EBITDA")</f>
        <v>#NAME?</v>
      </c>
      <c r="EB194" s="15" t="e" cm="1">
        <f t="array" aca="1" ref="EB194" ca="1">_xll.BDP(C194,"BEST_PX_BPS_RATIO")</f>
        <v>#NAME?</v>
      </c>
      <c r="EC194" s="15" t="e" cm="1">
        <f t="array" aca="1" ref="EC194" ca="1">_xll.BDP(C194,"FIVE_YEAR_AVG_PRICE_BOOK")</f>
        <v>#NAME?</v>
      </c>
      <c r="ED194" s="15" t="e" cm="1">
        <f t="array" aca="1" ref="ED194" ca="1">_xll.BDP(C194,"EV_TO_T12M_SALES")</f>
        <v>#NAME?</v>
      </c>
      <c r="EE194" s="15" t="e" cm="1">
        <f t="array" aca="1" ref="EE194" ca="1">_xll.BDP(C194,"AVERAGE_EV_TO_T12M_SALES")</f>
        <v>#NAME?</v>
      </c>
      <c r="EF194" s="15" t="e">
        <f ca="1">_xll.BDP(C194,"BEST_CURRENT_EV_BEST_SALES","best_fperiod_override=23Y")</f>
        <v>#NAME?</v>
      </c>
      <c r="EH194" s="15" t="e" cm="1">
        <f t="array" aca="1" ref="EH194" ca="1">_xll.BDP(C194,"CF_FREE_CASH_FLOW")</f>
        <v>#NAME?</v>
      </c>
      <c r="EI194" s="15" t="e" cm="1">
        <f t="array" aca="1" ref="EI194" ca="1">_xll.BDP(C194,"FREE_CASH_FLOW_YIELD")/100</f>
        <v>#NAME?</v>
      </c>
      <c r="EJ194" s="15" t="e" cm="1">
        <f t="array" aca="1" ref="EJ194" ca="1">_xll.BDP(C194,"TRAIL_12M_FREE_CASH_FLOW_PER_SH")</f>
        <v>#NAME?</v>
      </c>
      <c r="EL194" s="15" t="e" cm="1">
        <f t="array" aca="1" ref="EL194" ca="1">_xll.BDP(C194,"CF_CASH_FROM_OPER")</f>
        <v>#NAME?</v>
      </c>
      <c r="EM194" s="15" t="e" cm="1">
        <f t="array" aca="1" ref="EM194" ca="1">_xll.BDP(C194,"CF_CASH_FROM_INV_ACT")</f>
        <v>#NAME?</v>
      </c>
      <c r="EN194" s="15" t="e" cm="1">
        <f t="array" aca="1" ref="EN194" ca="1">_xll.BDP(C194,"CF_CASH_FROM_FNC_ACT")</f>
        <v>#NAME?</v>
      </c>
      <c r="EP194" s="15" t="e" cm="1">
        <f t="array" aca="1" ref="EP194" ca="1">_xll.BDP(C194,"TOT_ANALYST_REC")</f>
        <v>#NAME?</v>
      </c>
      <c r="EQ194" s="15" t="e" cm="1">
        <f t="array" aca="1" ref="EQ194" ca="1">_xll.BDP(C194,"TOT_BUY_REC")</f>
        <v>#NAME?</v>
      </c>
      <c r="ER194" s="15" t="e" cm="1">
        <f t="array" aca="1" ref="ER194" ca="1">_xll.BDP(C194,"TOT_HOLD_REC")</f>
        <v>#NAME?</v>
      </c>
      <c r="ES194" s="15" t="e" cm="1">
        <f t="array" aca="1" ref="ES194" ca="1">_xll.BDP(C194,"TOT_SELL_REC")</f>
        <v>#NAME?</v>
      </c>
      <c r="ET194" s="15" t="e" cm="1">
        <f t="array" aca="1" ref="ET194" ca="1">_xll.BDP(C194,"EQY_REC_CONS")</f>
        <v>#NAME?</v>
      </c>
      <c r="EV194" s="15" t="e" cm="1">
        <f t="array" aca="1" ref="EV194" ca="1">_xll.BDP(C194,"BEST_TARGET_HI")</f>
        <v>#NAME?</v>
      </c>
      <c r="EW194" s="15" t="e" cm="1">
        <f t="array" aca="1" ref="EW194" ca="1">_xll.BDP(C194,"BEST_TARGET_LO")</f>
        <v>#NAME?</v>
      </c>
      <c r="EX194" s="15" t="e" cm="1">
        <f t="array" aca="1" ref="EX194" ca="1">_xll.BDP(C194,"BEST_TARGET_MEDIAN")</f>
        <v>#NAME?</v>
      </c>
      <c r="EZ194" s="15" t="e" cm="1">
        <f t="array" aca="1" ref="EZ194" ca="1">_xll.BDP(C194,"BEST_TARGET_1WK_CHG")</f>
        <v>#NAME?</v>
      </c>
      <c r="FA194" s="15" t="e" cm="1">
        <f t="array" aca="1" ref="FA194" ca="1">_xll.BDP(C194,"BEST_TARGET_4WK_CHG")</f>
        <v>#NAME?</v>
      </c>
      <c r="FB194" s="15" t="e" cm="1">
        <f t="array" aca="1" ref="FB194" ca="1">_xll.BDP(C194,"BEST_TARGET_3MO_CHG")</f>
        <v>#NAME?</v>
      </c>
      <c r="FC194" s="15" t="e" cm="1">
        <f t="array" aca="1" ref="FC194" ca="1">_xll.BDP(C194,"BEST_TARGET_6MO_CHG")</f>
        <v>#NAME?</v>
      </c>
      <c r="FE194" s="15" t="e" cm="1">
        <f t="array" aca="1" ref="FE194" ca="1">_xll.BDP(C194,"ANNOUNCEMENT_DT")</f>
        <v>#NAME?</v>
      </c>
      <c r="FF194" s="15" t="e" cm="1">
        <f t="array" aca="1" ref="FF194" ca="1">_xll.BDP(C194,"EXPECTED_REPORT_DT")</f>
        <v>#NAME?</v>
      </c>
      <c r="FG194" s="15" t="e" cm="1">
        <f t="array" aca="1" ref="FG194" ca="1">_xll.BDP(C194,"EARNINGS_RELATED_IMPLIED_MOVE")</f>
        <v>#NAME?</v>
      </c>
      <c r="FI194" s="15" t="e" cm="1">
        <f t="array" aca="1" ref="FI194" ca="1">_xll.BDP(C194,"SALES_SURPRISE_LAST_QTR")</f>
        <v>#NAME?</v>
      </c>
      <c r="FJ194" s="15" t="e" cm="1">
        <f t="array" aca="1" ref="FJ194" ca="1">_xll.BDP(C194,"EPS_SURPRISE_LAST_QTR")</f>
        <v>#NAME?</v>
      </c>
      <c r="FL194" s="15" t="e">
        <f ca="1">(_xll.BDP(C194,"VOLUME_AVG_5D"))/1000</f>
        <v>#NAME?</v>
      </c>
      <c r="FM194" s="15" t="e">
        <f ca="1">(_xll.BDP(C194,"VOLUME_AVG_3M"))/1000</f>
        <v>#NAME?</v>
      </c>
      <c r="FN194" s="15" t="e">
        <f ca="1">(_xll.BDP(C194,"VOLUME_AVG_6M"))/1000</f>
        <v>#NAME?</v>
      </c>
      <c r="FP194" s="15" t="e" cm="1">
        <f t="array" aca="1" ref="FP194" ca="1">_xll.BDP(C194,"CIE_DES")</f>
        <v>#NAME?</v>
      </c>
      <c r="FQ194" s="15" t="s">
        <v>1019</v>
      </c>
      <c r="FS194" s="15" t="e" cm="1">
        <f t="array" aca="1" ref="FS194" ca="1">_xll.BDP(C194,"HIGH_52WEEK")</f>
        <v>#NAME?</v>
      </c>
      <c r="FT194" s="15" t="e" cm="1">
        <f t="array" aca="1" ref="FT194" ca="1">_xll.BDP(C194,"LOW_52WEEK")</f>
        <v>#NAME?</v>
      </c>
      <c r="FV194" s="15" t="e" cm="1">
        <f t="array" aca="1" ref="FV194" ca="1">_xll.BDP(C194,"CHG_PCT_WTD")</f>
        <v>#NAME?</v>
      </c>
      <c r="FW194" s="15" t="e" cm="1">
        <f t="array" aca="1" ref="FW194" ca="1">_xll.BDP(C194,"CHG_PCT_MTD")</f>
        <v>#NAME?</v>
      </c>
      <c r="FX194" s="15" t="e" cm="1">
        <f t="array" aca="1" ref="FX194" ca="1">_xll.BDP(C194,"CHG_PCT_YTD")</f>
        <v>#NAME?</v>
      </c>
      <c r="FY194" s="15" t="e" cm="1">
        <f t="array" aca="1" ref="FY194" ca="1">_xll.BDP(C194,"CHG_PCT_1YR")</f>
        <v>#NAME?</v>
      </c>
      <c r="GA194" s="15" t="e">
        <f ca="1">_xll.BDP($C194,"BEST_NET_DEBT","best_fperiod_override=19Y")</f>
        <v>#NAME?</v>
      </c>
      <c r="GB194" s="15" t="e">
        <f ca="1">_xll.BDP($C194,"BEST_NET_DEBT","best_fperiod_override=20Y")</f>
        <v>#NAME?</v>
      </c>
      <c r="GC194" s="15" t="e">
        <f ca="1">_xll.BDP($C194,"BEST_NET_DEBT","best_fperiod_override=21Y")</f>
        <v>#NAME?</v>
      </c>
      <c r="GD194" s="15" t="e">
        <f ca="1">_xll.BDP($C194,"BEST_NET_DEBT","best_fperiod_override=22Y")</f>
        <v>#NAME?</v>
      </c>
      <c r="GE194" s="15" t="e">
        <f ca="1">_xll.BDP($C194,"BEST_NET_DEBT","best_fperiod_override=23Y")</f>
        <v>#NAME?</v>
      </c>
      <c r="GG194" s="15" t="e">
        <f t="shared" ca="1" si="395"/>
        <v>#NAME?</v>
      </c>
      <c r="GH194" s="15" t="e">
        <f t="shared" ca="1" si="396"/>
        <v>#NAME?</v>
      </c>
      <c r="GI194" s="15" t="e">
        <f t="shared" ca="1" si="397"/>
        <v>#NAME?</v>
      </c>
      <c r="GJ194" s="15" t="e">
        <f t="shared" ca="1" si="398"/>
        <v>#NAME?</v>
      </c>
      <c r="GK194" s="15" t="e">
        <f t="shared" ca="1" si="399"/>
        <v>#NAME?</v>
      </c>
      <c r="GM194" s="15" t="e" cm="1">
        <f t="array" aca="1" ref="GM194" ca="1">_xll.BDP(C194,"NET_DEBT_TO_EBITDA")</f>
        <v>#NAME?</v>
      </c>
      <c r="GN194" s="15" t="e" cm="1">
        <f t="array" aca="1" ref="GN194" ca="1">_xll.BDP(C194,"EBIT_TO_INT_EXP")</f>
        <v>#NAME?</v>
      </c>
      <c r="GO194" s="15" t="e" cm="1">
        <f t="array" aca="1" ref="GO194" ca="1">_xll.BDP(C194,"TOT_DEBT_TO_TOT_EQY")</f>
        <v>#NAME?</v>
      </c>
      <c r="GP194" s="15" t="e" cm="1">
        <f t="array" aca="1" ref="GP194" ca="1">_xll.BDP(C194,"TOT_DEBT_TO_TOT_ASSET")</f>
        <v>#NAME?</v>
      </c>
      <c r="GQ194" s="15" t="e" cm="1">
        <f t="array" aca="1" ref="GQ194" ca="1">_xll.BDP(C194,"ALTMAN_Z_SCORE")</f>
        <v>#NAME?</v>
      </c>
      <c r="GR194" s="15" t="e" cm="1">
        <f t="array" aca="1" ref="GR194" ca="1">_xll.BDP(C194,"CASH_%_CURRENT_MARKET_CAP")</f>
        <v>#NAME?</v>
      </c>
      <c r="GS194" s="15" t="e" cm="1">
        <f t="array" aca="1" ref="GS194" ca="1">_xll.BDP(C194,"CASH_TO_TOT_ASSET")</f>
        <v>#NAME?</v>
      </c>
      <c r="GU194" s="15" t="e" cm="1">
        <f t="array" aca="1" ref="GU194" ca="1">_xll.BDP(C194,"BOARD_SIZE")</f>
        <v>#NAME?</v>
      </c>
      <c r="GV194" s="15" t="e" cm="1">
        <f t="array" aca="1" ref="GV194" ca="1">_xll.BDP(C194,"PCT_INDEPENDENT_DIRECTORS")</f>
        <v>#NAME?</v>
      </c>
      <c r="GW194" s="15" t="e" cm="1">
        <f t="array" aca="1" ref="GW194" ca="1">_xll.BDP(C194,"BOARD_MEETING_ATTENDANCE_PCT")</f>
        <v>#NAME?</v>
      </c>
      <c r="GX194" s="15" t="e" cm="1">
        <f t="array" aca="1" ref="GX194" ca="1">_xll.BDP(C194,"BOARD_MEETINGS_PER_YR")</f>
        <v>#NAME?</v>
      </c>
      <c r="GY194" s="15" t="e" cm="1">
        <f t="array" aca="1" ref="GY194" ca="1">_xll.BDP(C194,"NUMBER_OF_WOMEN_ON_BOARD")</f>
        <v>#NAME?</v>
      </c>
      <c r="GZ194" s="15" t="e" cm="1">
        <f t="array" aca="1" ref="GZ194" ca="1">_xll.BDP(C194,"BOARD_AVERAGE_TENURE")</f>
        <v>#NAME?</v>
      </c>
      <c r="HA194" s="15" t="e" cm="1">
        <f t="array" aca="1" ref="HA194" ca="1">_xll.BDP(C194,"BOARD_AVERAGE_AGE")</f>
        <v>#NAME?</v>
      </c>
      <c r="HC194" s="15" t="e" cm="1">
        <f t="array" aca="1" ref="HC194" ca="1">_xll.BDP(C194,"TOT_COMP_AW_TO_CEO_&amp;_EQUIV")</f>
        <v>#NAME?</v>
      </c>
      <c r="HD194" s="15" t="e" cm="1">
        <f t="array" aca="1" ref="HD194" ca="1">_xll.BDP(C194,"TOT_COMPENSATION_AW_TO_EXECS")</f>
        <v>#NAME?</v>
      </c>
      <c r="HE194" s="15" t="e" cm="1">
        <f t="array" aca="1" ref="HE194" ca="1">_xll.BDP(C194,"CF_STOCK_BASED_COMPENSATION")</f>
        <v>#NAME?</v>
      </c>
      <c r="HF194" s="15" t="e" cm="1">
        <f t="array" aca="1" ref="HF194" ca="1">_xll.BDP(C194,"AVERAGE_BOD_TOTAL_COMPENSATION")</f>
        <v>#NAME?</v>
      </c>
      <c r="HH194" s="15" t="e" cm="1">
        <f t="array" aca="1" ref="HH194" ca="1">_xll.BDP(C194,"ISS_QUALITYSCORE")</f>
        <v>#NAME?</v>
      </c>
      <c r="HK194" s="15" t="e" cm="1">
        <f t="array" aca="1" ref="HK194" ca="1">_xll.BDP(C194,"EQY_SH_OUT")</f>
        <v>#NAME?</v>
      </c>
      <c r="HL194" s="15" t="e">
        <f t="shared" ca="1" si="400"/>
        <v>#NAME?</v>
      </c>
      <c r="HN194" s="15">
        <v>8.5</v>
      </c>
      <c r="HO194" s="15">
        <v>2</v>
      </c>
      <c r="HP194" s="39" t="e">
        <f t="shared" ca="1" si="401"/>
        <v>#NAME?</v>
      </c>
      <c r="HQ194" s="15" t="e">
        <f t="shared" ca="1" si="402"/>
        <v>#NAME?</v>
      </c>
      <c r="HS194" s="15" t="e">
        <f t="shared" ca="1" si="426"/>
        <v>#NAME?</v>
      </c>
      <c r="HU194" s="15" t="e">
        <f t="shared" ca="1" si="403"/>
        <v>#NAME?</v>
      </c>
      <c r="HW194" s="15" t="e">
        <f t="shared" ca="1" si="427"/>
        <v>#NAME?</v>
      </c>
      <c r="HY194" s="39" t="e">
        <f t="shared" ca="1" si="404"/>
        <v>#NAME?</v>
      </c>
      <c r="IA194" s="15" t="e">
        <f t="shared" ca="1" si="428"/>
        <v>#NAME?</v>
      </c>
      <c r="IB194" s="15" t="e">
        <f t="shared" ca="1" si="405"/>
        <v>#NAME?</v>
      </c>
      <c r="IC194" s="15" t="e">
        <f t="shared" ca="1" si="406"/>
        <v>#NAME?</v>
      </c>
      <c r="ID194" s="15" t="e">
        <f t="shared" ca="1" si="407"/>
        <v>#NAME?</v>
      </c>
      <c r="IE194" s="39" t="e">
        <f t="shared" ca="1" si="408"/>
        <v>#NAME?</v>
      </c>
      <c r="IF194" s="39" t="e">
        <f t="shared" si="409"/>
        <v>#VALUE!</v>
      </c>
      <c r="IG194" s="39" t="e">
        <f t="shared" ca="1" si="410"/>
        <v>#NAME?</v>
      </c>
      <c r="II194" s="15">
        <f t="shared" si="440"/>
        <v>175</v>
      </c>
    </row>
    <row r="195" spans="1:243">
      <c r="A195" s="15">
        <f t="shared" si="441"/>
        <v>175</v>
      </c>
      <c r="B195" s="15" t="s">
        <v>354</v>
      </c>
      <c r="C195" s="15" t="s">
        <v>658</v>
      </c>
      <c r="D195" s="15" t="s">
        <v>353</v>
      </c>
      <c r="E195" s="15" t="str">
        <f t="shared" si="374"/>
        <v>ORCL34</v>
      </c>
      <c r="F195" s="15">
        <f t="shared" si="375"/>
        <v>175</v>
      </c>
      <c r="G195" s="15" t="str">
        <f t="shared" si="376"/>
        <v>Oracle Corp</v>
      </c>
      <c r="H195" s="24">
        <v>6.9484100000000003E-3</v>
      </c>
      <c r="I195" s="15" t="e" cm="1">
        <f t="array" aca="1" ref="I195" ca="1">_xll.BDP(C195,"GICS_SECTOR_NAME")</f>
        <v>#NAME?</v>
      </c>
      <c r="J195" s="15" t="e">
        <f t="shared" ca="1" si="377"/>
        <v>#NAME?</v>
      </c>
      <c r="K195" s="46" t="e" cm="1">
        <f t="array" aca="1" ref="K195" ca="1">_xll.BDP(C195,"BEST_PE_RATIO")</f>
        <v>#NAME?</v>
      </c>
      <c r="L195" s="46" t="e" cm="1">
        <f t="array" aca="1" ref="L195" ca="1">_xll.BDP(C195,"px_last")</f>
        <v>#NAME?</v>
      </c>
      <c r="M195" s="15" t="e" cm="1">
        <f t="array" aca="1" ref="M195" ca="1">_xll.BDP(C195,"COUNTRY_FULL_NAME")</f>
        <v>#NAME?</v>
      </c>
      <c r="N195" s="15" t="e" cm="1">
        <f t="array" aca="1" ref="N195" ca="1">_xll.BDP(C195,"px_last")</f>
        <v>#NAME?</v>
      </c>
      <c r="O195" s="15" t="e" cm="1">
        <f t="array" aca="1" ref="O195" ca="1">_xll.BDP(C195,"CRNCY")</f>
        <v>#NAME?</v>
      </c>
      <c r="Q195" s="15" t="e" cm="1">
        <f t="array" aca="1" ref="Q195" ca="1">_xll.BDP(C195,"GICS_SECTOR_NAME")</f>
        <v>#NAME?</v>
      </c>
      <c r="R195" s="15" t="e" cm="1">
        <f t="array" aca="1" ref="R195" ca="1">_xll.BDP(C195,"GICS_INDUSTRY_NAME")</f>
        <v>#NAME?</v>
      </c>
      <c r="S195" s="15" t="e" cm="1">
        <f t="array" aca="1" ref="S195" ca="1">_xll.BDP(C195,"GICS_INDUSTRY_GROUP_NAME")</f>
        <v>#NAME?</v>
      </c>
      <c r="T195" s="15" t="e" cm="1">
        <f t="array" aca="1" ref="T195" ca="1">_xll.BDP(C195,"GICS_SUB_INDUSTRY_NAME")</f>
        <v>#NAME?</v>
      </c>
      <c r="U195" s="15" t="s">
        <v>1521</v>
      </c>
      <c r="V195" s="15">
        <f>_xll.BDH(C195,"SALES_REV_TURN","FY 2009","FY 2009","Currency=USD","Period=FY","BEST_FPERIOD_OVERRIDE=FY","FILING_STATUS=MR","SCALING_FORMAT=MLN","FA_ADJUSTED=Adjusted","Sort=A","Dates=H","DateFormat=P","Fill=—","Direction=H","UseDPDF=Y")</f>
        <v>23252</v>
      </c>
      <c r="W195" s="15">
        <f>_xll.BDH(C195,"SALES_REV_TURN","FY 2019","FY 2019","Currency=USD","Period=FY","BEST_FPERIOD_OVERRIDE=FY","FILING_STATUS=MR","SCALING_FORMAT=MLN","FA_ADJUSTED=Adjusted","Sort=A","Dates=H","DateFormat=P","Fill=—","Direction=H","UseDPDF=Y")</f>
        <v>39506</v>
      </c>
      <c r="X195" s="15">
        <f>_xll.BDH(C195,"SALES_REV_TURN","FY 2020","FY 2020","Currency=USD","Period=FY","BEST_FPERIOD_OVERRIDE=FY","FILING_STATUS=MR","SCALING_FORMAT=MLN","FA_ADJUSTED=Adjusted","Sort=A","Dates=H","DateFormat=P","Fill=—","Direction=H","UseDPDF=Y")</f>
        <v>39068</v>
      </c>
      <c r="Y195" s="15">
        <f>_xll.BDH(C195,"SALES_REV_TURN","FY 2021","FY 2021","Currency=USD","Period=FY","BEST_FPERIOD_OVERRIDE=FY","FILING_STATUS=MR","SCALING_FORMAT=MLN","FA_ADJUSTED=Adjusted","Sort=A","Dates=H","DateFormat=P","Fill=—","Direction=H","UseDPDF=Y")</f>
        <v>40479</v>
      </c>
      <c r="Z195" s="15">
        <f>_xll.BDH(C195,"SALES_REV_TURN","FY 2022","FY 2022","Currency=USD","Period=FY","BEST_FPERIOD_OVERRIDE=FY","FILING_STATUS=MR","SCALING_FORMAT=MLN","FA_ADJUSTED=Adjusted","Sort=A","Dates=H","DateFormat=P","Fill=—","Direction=H","UseDPDF=Y")</f>
        <v>42440</v>
      </c>
      <c r="AA195" s="15" t="e">
        <f ca="1">+_xll.BDP($C195,AA$15,"BEST_FPERIOD_OVERRIDE="&amp;AA$16)</f>
        <v>#NAME?</v>
      </c>
      <c r="AB195" s="15" t="e">
        <f ca="1">+_xll.BDP($C195,AB$15,"BEST_FPERIOD_OVERRIDE="&amp;AB$16)</f>
        <v>#NAME?</v>
      </c>
      <c r="AC195" s="15" t="e">
        <f ca="1">+_xll.BDP($C195,AC$15,"BEST_FPERIOD_OVERRIDE="&amp;AC$16)</f>
        <v>#NAME?</v>
      </c>
      <c r="AD195" s="15" t="e">
        <f ca="1">+_xll.BDP($C195,AD$15,"BEST_FPERIOD_OVERRIDE="&amp;AD$16)</f>
        <v>#NAME?</v>
      </c>
      <c r="AF195" s="25">
        <f t="shared" si="411"/>
        <v>-1.108692350529028E-2</v>
      </c>
      <c r="AG195" s="25">
        <f t="shared" si="412"/>
        <v>3.6116514794716892E-2</v>
      </c>
      <c r="AH195" s="25">
        <f t="shared" si="413"/>
        <v>4.8444872650015958E-2</v>
      </c>
      <c r="AI195" s="25" t="e">
        <f t="shared" ca="1" si="414"/>
        <v>#NAME?</v>
      </c>
      <c r="AJ195" s="25" t="e">
        <f t="shared" ca="1" si="415"/>
        <v>#NAME?</v>
      </c>
      <c r="AK195" s="25" t="e">
        <f t="shared" ca="1" si="416"/>
        <v>#NAME?</v>
      </c>
      <c r="AL195" s="25" t="e">
        <f t="shared" ca="1" si="429"/>
        <v>#NAME?</v>
      </c>
      <c r="AM195" s="25" t="e">
        <f t="shared" ca="1" si="417"/>
        <v>#NAME?</v>
      </c>
      <c r="AN195" s="25">
        <f t="shared" si="418"/>
        <v>5.4436120314367509E-2</v>
      </c>
      <c r="AP195" s="15">
        <f>_xll.BDH(C195,"EBITDA","FY 2009","FY 2009","Currency=USD","Period=FY","BEST_FPERIOD_OVERRIDE=FY","FILING_STATUS=MR","SCALING_FORMAT=MLN","FA_ADJUSTED=Adjusted","Sort=A","Dates=H","DateFormat=P","Fill=—","Direction=H","UseDPDF=Y")</f>
        <v>10531</v>
      </c>
      <c r="AQ195" s="15">
        <f>_xll.BDH(C195,"EBITDA","FY 2019","FY 2019","Currency=USD","Period=FY","BEST_FPERIOD_OVERRIDE=FY","FILING_STATUS=MR","SCALING_FORMAT=MLN","FA_ADJUSTED=Adjusted","Sort=A","Dates=H","DateFormat=P","Fill=—","Direction=H","UseDPDF=Y")</f>
        <v>16941</v>
      </c>
      <c r="AR195" s="15">
        <f>_xll.BDH(C195,"EBITDA","FY 2020","FY 2020","Currency=USD","Period=FY","BEST_FPERIOD_OVERRIDE=FY","FILING_STATUS=MR","SCALING_FORMAT=MLN","FA_ADJUSTED=Adjusted","Sort=A","Dates=H","DateFormat=P","Fill=—","Direction=H","UseDPDF=Y")</f>
        <v>17753</v>
      </c>
      <c r="AS195" s="15">
        <f>_xll.BDH(C195,"EBITDA","FY 2021","FY 2021","Currency=USD","Period=FY","BEST_FPERIOD_OVERRIDE=FY","FILING_STATUS=MR","SCALING_FORMAT=MLN","FA_ADJUSTED=Adjusted","Sort=A","Dates=H","DateFormat=P","Fill=—","Direction=H","UseDPDF=Y")</f>
        <v>19339</v>
      </c>
      <c r="AT195" s="15">
        <f>_xll.BDH(C195,"EBITDA","FY 2022","FY 2022","Currency=USD","Period=FY","BEST_FPERIOD_OVERRIDE=FY","FILING_STATUS=MR","SCALING_FORMAT=MLN","FA_ADJUSTED=Adjusted","Sort=A","Dates=H","DateFormat=P","Fill=—","Direction=H","UseDPDF=Y")</f>
        <v>24406</v>
      </c>
      <c r="AU195" s="15" t="e">
        <f ca="1">+_xll.BDP($C195,AU$15,"BEST_FPERIOD_OVERRIDE="&amp;AU$16)</f>
        <v>#NAME?</v>
      </c>
      <c r="AV195" s="15" t="e">
        <f ca="1">+_xll.BDP($C195,AV$15,"BEST_FPERIOD_OVERRIDE="&amp;AV$16)</f>
        <v>#NAME?</v>
      </c>
      <c r="AW195" s="15" t="e">
        <f ca="1">+_xll.BDP($C195,AW$15,"BEST_FPERIOD_OVERRIDE="&amp;AW$16)</f>
        <v>#NAME?</v>
      </c>
      <c r="AX195" s="15" t="e">
        <f ca="1">+_xll.BDP($C195,AX$15,"BEST_FPERIOD_OVERRIDE="&amp;AX$16)</f>
        <v>#NAME?</v>
      </c>
      <c r="AZ195" s="25">
        <f t="shared" si="378"/>
        <v>4.7931054837376807E-2</v>
      </c>
      <c r="BA195" s="25">
        <f t="shared" si="379"/>
        <v>8.9337013462513326E-2</v>
      </c>
      <c r="BB195" s="25">
        <f t="shared" si="380"/>
        <v>0.26200941103469666</v>
      </c>
      <c r="BC195" s="25" t="e">
        <f t="shared" ca="1" si="381"/>
        <v>#NAME?</v>
      </c>
      <c r="BD195" s="25" t="e">
        <f t="shared" ca="1" si="382"/>
        <v>#NAME?</v>
      </c>
      <c r="BE195" s="25" t="e">
        <f t="shared" ca="1" si="383"/>
        <v>#NAME?</v>
      </c>
      <c r="BF195" s="25" t="e">
        <f t="shared" ca="1" si="430"/>
        <v>#NAME?</v>
      </c>
      <c r="BG195" s="25" t="e">
        <f t="shared" ca="1" si="384"/>
        <v>#NAME?</v>
      </c>
      <c r="BH195" s="25">
        <f t="shared" si="385"/>
        <v>4.8689556298097347E-2</v>
      </c>
      <c r="BJ195" s="25">
        <f t="shared" si="419"/>
        <v>0.42882093859160636</v>
      </c>
      <c r="BK195" s="25">
        <f t="shared" si="420"/>
        <v>0.45441281867513056</v>
      </c>
      <c r="BL195" s="25">
        <f t="shared" si="421"/>
        <v>0.47775389708243782</v>
      </c>
      <c r="BM195" s="25">
        <f t="shared" si="422"/>
        <v>0.57507068803016026</v>
      </c>
      <c r="BN195" s="25" t="e">
        <f t="shared" ca="1" si="423"/>
        <v>#NAME?</v>
      </c>
      <c r="BO195" s="25" t="e">
        <f t="shared" ca="1" si="424"/>
        <v>#NAME?</v>
      </c>
      <c r="BP195" s="25" t="e">
        <f t="shared" ca="1" si="424"/>
        <v>#NAME?</v>
      </c>
      <c r="BQ195" s="25" t="e">
        <f t="shared" ca="1" si="425"/>
        <v>#NAME?</v>
      </c>
      <c r="BR195" s="15">
        <f>_xll.BDH(C195,"EARN_FOR_COMMON","FY 2009","FY 2009","Currency=USD","Period=FY","BEST_FPERIOD_OVERRIDE=FY","FILING_STATUS=MR","SCALING_FORMAT=MLN","FA_ADJUSTED=Adjusted","Sort=A","Dates=H","DateFormat=P","Fill=—","Direction=H","UseDPDF=Y")</f>
        <v>5759.4822000000004</v>
      </c>
      <c r="BS195" s="15">
        <f>_xll.BDH(C195,"EARN_FOR_COMMON","FY 2019","FY 2019","Currency=USD","Period=FY","BEST_FPERIOD_OVERRIDE=FY","FILING_STATUS=MR","SCALING_FORMAT=MLN","FA_ADJUSTED=Adjusted","Sort=A","Dates=H","DateFormat=P","Fill=—","Direction=H","UseDPDF=Y")</f>
        <v>11342.885200000001</v>
      </c>
      <c r="BT195" s="15">
        <f>_xll.BDH(C195,"EARN_FOR_COMMON","FY 2020","FY 2020","Currency=USD","Period=FY","BEST_FPERIOD_OVERRIDE=FY","FILING_STATUS=MR","SCALING_FORMAT=MLN","FA_ADJUSTED=Adjusted","Sort=A","Dates=H","DateFormat=P","Fill=—","Direction=H","UseDPDF=Y")</f>
        <v>10358.3853</v>
      </c>
      <c r="BU195" s="15">
        <f>_xll.BDH(C195,"EARN_FOR_COMMON","FY 2021","FY 2021","Currency=USD","Period=FY","BEST_FPERIOD_OVERRIDE=FY","FILING_STATUS=MR","SCALING_FORMAT=MLN","FA_ADJUSTED=Adjusted","Sort=A","Dates=H","DateFormat=P","Fill=—","Direction=H","UseDPDF=Y")</f>
        <v>11848.346</v>
      </c>
      <c r="BV195" s="15">
        <f>_xll.BDH(C195,"EARN_FOR_COMMON","FY 2022","FY 2022","Currency=USD","Period=FY","BEST_FPERIOD_OVERRIDE=FY","FILING_STATUS=MR","SCALING_FORMAT=MLN","FA_ADJUSTED=Adjusted","Sort=A","Dates=H","DateFormat=P","Fill=—","Direction=H","UseDPDF=Y")</f>
        <v>15083.0489</v>
      </c>
      <c r="BW195" s="15" t="e">
        <f ca="1">+_xll.BDP($C195,BW$15,"BEST_FPERIOD_OVERRIDE="&amp;BW$16)</f>
        <v>#NAME?</v>
      </c>
      <c r="BX195" s="15" t="e">
        <f ca="1">+_xll.BDP($C195,BX$15,"BEST_FPERIOD_OVERRIDE="&amp;BX$16)</f>
        <v>#NAME?</v>
      </c>
      <c r="BY195" s="15" t="e">
        <f ca="1">+_xll.BDP($C195,BY$15,"BEST_FPERIOD_OVERRIDE="&amp;BY$16)</f>
        <v>#NAME?</v>
      </c>
      <c r="BZ195" s="15" t="e">
        <f ca="1">+_xll.BDP($C195,BZ$15,"BEST_FPERIOD_OVERRIDE="&amp;BZ$16)</f>
        <v>#NAME?</v>
      </c>
      <c r="CB195" s="25">
        <f t="shared" si="386"/>
        <v>-8.6794486820690131E-2</v>
      </c>
      <c r="CC195" s="25">
        <f t="shared" si="387"/>
        <v>0.14384101931408177</v>
      </c>
      <c r="CD195" s="25">
        <f t="shared" si="388"/>
        <v>0.27300881490125284</v>
      </c>
      <c r="CE195" s="25" t="e">
        <f t="shared" ca="1" si="389"/>
        <v>#NAME?</v>
      </c>
      <c r="CF195" s="25" t="e">
        <f t="shared" ca="1" si="390"/>
        <v>#NAME?</v>
      </c>
      <c r="CG195" s="25" t="e">
        <f t="shared" ca="1" si="391"/>
        <v>#NAME?</v>
      </c>
      <c r="CH195" s="25" t="e">
        <f t="shared" ca="1" si="431"/>
        <v>#NAME?</v>
      </c>
      <c r="CI195" s="25" t="e">
        <f t="shared" ca="1" si="392"/>
        <v>#NAME?</v>
      </c>
      <c r="CJ195" s="25">
        <f t="shared" si="393"/>
        <v>7.0123766907191243E-2</v>
      </c>
      <c r="CM195" s="25">
        <f t="shared" si="432"/>
        <v>0.28711803776641526</v>
      </c>
      <c r="CN195" s="25">
        <f t="shared" si="433"/>
        <v>0.26513733234360604</v>
      </c>
      <c r="CO195" s="25">
        <f t="shared" si="434"/>
        <v>0.29270352528471549</v>
      </c>
      <c r="CP195" s="25">
        <f t="shared" si="435"/>
        <v>0.35539700518378886</v>
      </c>
      <c r="CQ195" s="25" t="e">
        <f t="shared" ca="1" si="436"/>
        <v>#NAME?</v>
      </c>
      <c r="CR195" s="25" t="e">
        <f t="shared" ca="1" si="437"/>
        <v>#NAME?</v>
      </c>
      <c r="CS195" s="25" t="e">
        <f t="shared" ca="1" si="438"/>
        <v>#NAME?</v>
      </c>
      <c r="CT195" s="15" t="e">
        <f t="shared" ca="1" si="439"/>
        <v>#NAME?</v>
      </c>
      <c r="CU195" s="25">
        <f>_xll.BDH($C195,"RETURN_ON_INV_CAPITAL","FY 2019","FY 2019","Currency=USD","Period=FY","BEST_FPERIOD_OVERRIDE=FY","FILING_STATUS=MR","FA_ADJUSTED=GAAP","Sort=A","Dates=H","DateFormat=P","Fill=—","Direction=H","UseDPDF=Y")/100</f>
        <v>0.13364000000000001</v>
      </c>
      <c r="CV195" s="25">
        <f>_xll.BDH($C195,"RETURN_ON_INV_CAPITAL","FY 2020","FY 2020","Currency=USD","Period=FY","BEST_FPERIOD_OVERRIDE=FY","FILING_STATUS=MR","FA_ADJUSTED=GAAP","Sort=A","Dates=H","DateFormat=P","Fill=—","Direction=H","UseDPDF=Y")/100</f>
        <v>0.14588699999999999</v>
      </c>
      <c r="CW195" s="25">
        <f>_xll.BDH($C195,"RETURN_ON_INV_CAPITAL","FY 2021","FY 2021","Currency=USD","Period=FY","BEST_FPERIOD_OVERRIDE=FY","FILING_STATUS=MR","FA_ADJUSTED=GAAP","Sort=A","Dates=H","DateFormat=P","Fill=—","Direction=H","UseDPDF=Y")/100</f>
        <v>0.18107099999999998</v>
      </c>
      <c r="CX195" s="25" t="e">
        <f>_xll.BDH(C195,"RETURN_COM_EQY","FY 2022","FY 2022","Currency=USD","Period=FY","BEST_FPERIOD_OVERRIDE=FY","FILING_STATUS=MR","FA_ADJUSTED=GAAP","Sort=A","Dates=H","DateFormat=P","Fill=—","Direction=H","UseDPDF=Y")/100</f>
        <v>#VALUE!</v>
      </c>
      <c r="CZ195" s="15">
        <f>_xll.BDH($C195,"RETURN_COM_EQY","FY 2019","FY 2019","Currency=USD","Period=FY","BEST_FPERIOD_OVERRIDE=FY","FILING_STATUS=MR","FA_ADJUSTED=GAAP","Sort=A","Dates=H","DateFormat=P","Fill=—","Direction=H","UseDPDF=Y")/100</f>
        <v>0.32522000000000001</v>
      </c>
      <c r="DA195" s="15">
        <f>_xll.BDH($C195,"RETURN_COM_EQY","FY 2020","FY 2020","Currency=USD","Period=FY","BEST_FPERIOD_OVERRIDE=FY","FILING_STATUS=MR","FA_ADJUSTED=GAAP","Sort=A","Dates=H","DateFormat=P","Fill=—","Direction=H","UseDPDF=Y")/100</f>
        <v>0.59865900000000005</v>
      </c>
      <c r="DB195" s="15">
        <f>_xll.BDH($C195,"RETURN_COM_EQY","FY 2021","FY 2021","Currency=USD","Period=FY","BEST_FPERIOD_OVERRIDE=FY","FILING_STATUS=MR","FA_ADJUSTED=GAAP","Sort=A","Dates=H","DateFormat=P","Fill=—","Direction=H","UseDPDF=Y")/100</f>
        <v>1.588031</v>
      </c>
      <c r="DC195" s="25" t="str">
        <f>_xll.BDH(C195,"RETURN_COM_EQY","FY 2022","FY 2022","Currency=USD","Period=FY","BEST_FPERIOD_OVERRIDE=FY","FILING_STATUS=MR","FA_ADJUSTED=GAAP","Sort=A","Dates=H","DateFormat=P","Fill=—","Direction=H","UseDPDF=Y")</f>
        <v>—</v>
      </c>
      <c r="DD195" s="15" t="e">
        <f ca="1">(_xll.BDP(C195,"BEST_ROE","best_fperiod_override=23Y"))/100</f>
        <v>#NAME?</v>
      </c>
      <c r="DF195" s="25" t="e">
        <f ca="1">(_xll.BDP($C195,"BEST_DIV_YLD","best_fperiod_override=19Y"))/100</f>
        <v>#NAME?</v>
      </c>
      <c r="DG195" s="25" t="e">
        <f ca="1">(_xll.BDP($C195,"BEST_DIV_YLD","best_fperiod_override=20Y"))/100</f>
        <v>#NAME?</v>
      </c>
      <c r="DH195" s="25" t="e">
        <f ca="1">(_xll.BDP($C195,"BEST_DIV_YLD","best_fperiod_override=21Y"))/100</f>
        <v>#NAME?</v>
      </c>
      <c r="DI195" s="25" t="e">
        <f ca="1">(_xll.BDP($C195,"BEST_DIV_YLD","best_fperiod_override=22Y"))/100</f>
        <v>#NAME?</v>
      </c>
      <c r="DJ195" s="25" t="e">
        <f ca="1">(_xll.BDP($C195,"BEST_DIV_YLD","best_fperiod_override=23Y"))/100</f>
        <v>#NAME?</v>
      </c>
      <c r="DL195" s="48" t="e" cm="1">
        <f t="array" aca="1" ref="DL195" ca="1">_xll.BDP($C195,$DL$12)/1000</f>
        <v>#NAME?</v>
      </c>
      <c r="DM195" s="48" t="e" cm="1">
        <f t="array" aca="1" ref="DM195" ca="1">_xll.BDP($C195,$DL$13)*1000</f>
        <v>#NAME?</v>
      </c>
      <c r="DN195" s="48" t="e">
        <f t="shared" ca="1" si="394"/>
        <v>#NAME?</v>
      </c>
      <c r="DO195" s="48" t="e" cm="1">
        <f t="array" aca="1" ref="DO195" ca="1">_xll.BDP($C195,$DL$15)*1000</f>
        <v>#NAME?</v>
      </c>
      <c r="DQ195" s="15" t="e" cm="1">
        <f t="array" aca="1" ref="DQ195" ca="1">_xll.BDP(C195,"WACC")</f>
        <v>#NAME?</v>
      </c>
      <c r="DR195" s="15" t="e" cm="1">
        <f t="array" aca="1" ref="DR195" ca="1">_xll.BDP(C195,"WACC_COST_EQUITY")</f>
        <v>#NAME?</v>
      </c>
      <c r="DS195" s="15" t="e" cm="1">
        <f t="array" aca="1" ref="DS195" ca="1">_xll.BDP(C195,"WACC_COST_EQUITY")</f>
        <v>#NAME?</v>
      </c>
      <c r="DU195" s="15" t="e" cm="1">
        <f t="array" aca="1" ref="DU195" ca="1">_xll.BDP(C195,"BEST_PE_RATIO")</f>
        <v>#NAME?</v>
      </c>
      <c r="DV195" s="15" t="e" cm="1">
        <f t="array" aca="1" ref="DV195" ca="1">_xll.BDP(C195,"FIVE_YR_AVG_PRICE_EARNINGS")</f>
        <v>#NAME?</v>
      </c>
      <c r="DW195" s="15" t="e" cm="1">
        <f t="array" aca="1" ref="DW195" ca="1">_xll.BDP(C195,"10_YEAR_MOVING_AVERAGE_PE")</f>
        <v>#NAME?</v>
      </c>
      <c r="DY195" s="15" t="e" cm="1">
        <f t="array" aca="1" ref="DY195" ca="1">_xll.BDP(C195,"BEST_CUR_EV_TO_EBITDA")</f>
        <v>#NAME?</v>
      </c>
      <c r="DZ195" s="15" t="e" cm="1">
        <f t="array" aca="1" ref="DZ195" ca="1">_xll.BDP(C195,"FIVE_YEAR_AVG_EV_TO_T12_EBITDA")</f>
        <v>#NAME?</v>
      </c>
      <c r="EB195" s="15" t="e" cm="1">
        <f t="array" aca="1" ref="EB195" ca="1">_xll.BDP(C195,"BEST_PX_BPS_RATIO")</f>
        <v>#NAME?</v>
      </c>
      <c r="EC195" s="15" t="e" cm="1">
        <f t="array" aca="1" ref="EC195" ca="1">_xll.BDP(C195,"FIVE_YEAR_AVG_PRICE_BOOK")</f>
        <v>#NAME?</v>
      </c>
      <c r="ED195" s="15" t="e" cm="1">
        <f t="array" aca="1" ref="ED195" ca="1">_xll.BDP(C195,"EV_TO_T12M_SALES")</f>
        <v>#NAME?</v>
      </c>
      <c r="EE195" s="15" t="e" cm="1">
        <f t="array" aca="1" ref="EE195" ca="1">_xll.BDP(C195,"AVERAGE_EV_TO_T12M_SALES")</f>
        <v>#NAME?</v>
      </c>
      <c r="EF195" s="15" t="e">
        <f ca="1">_xll.BDP(C195,"BEST_CURRENT_EV_BEST_SALES","best_fperiod_override=23Y")</f>
        <v>#NAME?</v>
      </c>
      <c r="EH195" s="15" t="e" cm="1">
        <f t="array" aca="1" ref="EH195" ca="1">_xll.BDP(C195,"CF_FREE_CASH_FLOW")</f>
        <v>#NAME?</v>
      </c>
      <c r="EI195" s="15" t="e" cm="1">
        <f t="array" aca="1" ref="EI195" ca="1">_xll.BDP(C195,"FREE_CASH_FLOW_YIELD")/100</f>
        <v>#NAME?</v>
      </c>
      <c r="EJ195" s="15" t="e" cm="1">
        <f t="array" aca="1" ref="EJ195" ca="1">_xll.BDP(C195,"TRAIL_12M_FREE_CASH_FLOW_PER_SH")</f>
        <v>#NAME?</v>
      </c>
      <c r="EL195" s="15" t="e" cm="1">
        <f t="array" aca="1" ref="EL195" ca="1">_xll.BDP(C195,"CF_CASH_FROM_OPER")</f>
        <v>#NAME?</v>
      </c>
      <c r="EM195" s="15" t="e" cm="1">
        <f t="array" aca="1" ref="EM195" ca="1">_xll.BDP(C195,"CF_CASH_FROM_INV_ACT")</f>
        <v>#NAME?</v>
      </c>
      <c r="EN195" s="15" t="e" cm="1">
        <f t="array" aca="1" ref="EN195" ca="1">_xll.BDP(C195,"CF_CASH_FROM_FNC_ACT")</f>
        <v>#NAME?</v>
      </c>
      <c r="EP195" s="15" t="e" cm="1">
        <f t="array" aca="1" ref="EP195" ca="1">_xll.BDP(C195,"TOT_ANALYST_REC")</f>
        <v>#NAME?</v>
      </c>
      <c r="EQ195" s="15" t="e" cm="1">
        <f t="array" aca="1" ref="EQ195" ca="1">_xll.BDP(C195,"TOT_BUY_REC")</f>
        <v>#NAME?</v>
      </c>
      <c r="ER195" s="15" t="e" cm="1">
        <f t="array" aca="1" ref="ER195" ca="1">_xll.BDP(C195,"TOT_HOLD_REC")</f>
        <v>#NAME?</v>
      </c>
      <c r="ES195" s="15" t="e" cm="1">
        <f t="array" aca="1" ref="ES195" ca="1">_xll.BDP(C195,"TOT_SELL_REC")</f>
        <v>#NAME?</v>
      </c>
      <c r="ET195" s="15" t="e" cm="1">
        <f t="array" aca="1" ref="ET195" ca="1">_xll.BDP(C195,"EQY_REC_CONS")</f>
        <v>#NAME?</v>
      </c>
      <c r="EV195" s="15" t="e" cm="1">
        <f t="array" aca="1" ref="EV195" ca="1">_xll.BDP(C195,"BEST_TARGET_HI")</f>
        <v>#NAME?</v>
      </c>
      <c r="EW195" s="15" t="e" cm="1">
        <f t="array" aca="1" ref="EW195" ca="1">_xll.BDP(C195,"BEST_TARGET_LO")</f>
        <v>#NAME?</v>
      </c>
      <c r="EX195" s="15" t="e" cm="1">
        <f t="array" aca="1" ref="EX195" ca="1">_xll.BDP(C195,"BEST_TARGET_MEDIAN")</f>
        <v>#NAME?</v>
      </c>
      <c r="EZ195" s="15" t="e" cm="1">
        <f t="array" aca="1" ref="EZ195" ca="1">_xll.BDP(C195,"BEST_TARGET_1WK_CHG")</f>
        <v>#NAME?</v>
      </c>
      <c r="FA195" s="15" t="e" cm="1">
        <f t="array" aca="1" ref="FA195" ca="1">_xll.BDP(C195,"BEST_TARGET_4WK_CHG")</f>
        <v>#NAME?</v>
      </c>
      <c r="FB195" s="15" t="e" cm="1">
        <f t="array" aca="1" ref="FB195" ca="1">_xll.BDP(C195,"BEST_TARGET_3MO_CHG")</f>
        <v>#NAME?</v>
      </c>
      <c r="FC195" s="15" t="e" cm="1">
        <f t="array" aca="1" ref="FC195" ca="1">_xll.BDP(C195,"BEST_TARGET_6MO_CHG")</f>
        <v>#NAME?</v>
      </c>
      <c r="FE195" s="15" t="e" cm="1">
        <f t="array" aca="1" ref="FE195" ca="1">_xll.BDP(C195,"ANNOUNCEMENT_DT")</f>
        <v>#NAME?</v>
      </c>
      <c r="FF195" s="15" t="e" cm="1">
        <f t="array" aca="1" ref="FF195" ca="1">_xll.BDP(C195,"EXPECTED_REPORT_DT")</f>
        <v>#NAME?</v>
      </c>
      <c r="FG195" s="15" t="e" cm="1">
        <f t="array" aca="1" ref="FG195" ca="1">_xll.BDP(C195,"EARNINGS_RELATED_IMPLIED_MOVE")</f>
        <v>#NAME?</v>
      </c>
      <c r="FI195" s="15" t="e" cm="1">
        <f t="array" aca="1" ref="FI195" ca="1">_xll.BDP(C195,"SALES_SURPRISE_LAST_QTR")</f>
        <v>#NAME?</v>
      </c>
      <c r="FJ195" s="15" t="e" cm="1">
        <f t="array" aca="1" ref="FJ195" ca="1">_xll.BDP(C195,"EPS_SURPRISE_LAST_QTR")</f>
        <v>#NAME?</v>
      </c>
      <c r="FL195" s="15" t="e">
        <f ca="1">(_xll.BDP(C195,"VOLUME_AVG_5D"))/1000</f>
        <v>#NAME?</v>
      </c>
      <c r="FM195" s="15" t="e">
        <f ca="1">(_xll.BDP(C195,"VOLUME_AVG_3M"))/1000</f>
        <v>#NAME?</v>
      </c>
      <c r="FN195" s="15" t="e">
        <f ca="1">(_xll.BDP(C195,"VOLUME_AVG_6M"))/1000</f>
        <v>#NAME?</v>
      </c>
      <c r="FP195" s="15" t="e" cm="1">
        <f t="array" aca="1" ref="FP195" ca="1">_xll.BDP(C195,"CIE_DES")</f>
        <v>#NAME?</v>
      </c>
      <c r="FQ195" s="15" t="s">
        <v>1020</v>
      </c>
      <c r="FS195" s="15" t="e" cm="1">
        <f t="array" aca="1" ref="FS195" ca="1">_xll.BDP(C195,"HIGH_52WEEK")</f>
        <v>#NAME?</v>
      </c>
      <c r="FT195" s="15" t="e" cm="1">
        <f t="array" aca="1" ref="FT195" ca="1">_xll.BDP(C195,"LOW_52WEEK")</f>
        <v>#NAME?</v>
      </c>
      <c r="FV195" s="15" t="e" cm="1">
        <f t="array" aca="1" ref="FV195" ca="1">_xll.BDP(C195,"CHG_PCT_WTD")</f>
        <v>#NAME?</v>
      </c>
      <c r="FW195" s="15" t="e" cm="1">
        <f t="array" aca="1" ref="FW195" ca="1">_xll.BDP(C195,"CHG_PCT_MTD")</f>
        <v>#NAME?</v>
      </c>
      <c r="FX195" s="15" t="e" cm="1">
        <f t="array" aca="1" ref="FX195" ca="1">_xll.BDP(C195,"CHG_PCT_YTD")</f>
        <v>#NAME?</v>
      </c>
      <c r="FY195" s="15" t="e" cm="1">
        <f t="array" aca="1" ref="FY195" ca="1">_xll.BDP(C195,"CHG_PCT_1YR")</f>
        <v>#NAME?</v>
      </c>
      <c r="GA195" s="15" t="e">
        <f ca="1">_xll.BDP($C195,"BEST_NET_DEBT","best_fperiod_override=19Y")</f>
        <v>#NAME?</v>
      </c>
      <c r="GB195" s="15" t="e">
        <f ca="1">_xll.BDP($C195,"BEST_NET_DEBT","best_fperiod_override=20Y")</f>
        <v>#NAME?</v>
      </c>
      <c r="GC195" s="15" t="e">
        <f ca="1">_xll.BDP($C195,"BEST_NET_DEBT","best_fperiod_override=21Y")</f>
        <v>#NAME?</v>
      </c>
      <c r="GD195" s="15" t="e">
        <f ca="1">_xll.BDP($C195,"BEST_NET_DEBT","best_fperiod_override=22Y")</f>
        <v>#NAME?</v>
      </c>
      <c r="GE195" s="15" t="e">
        <f ca="1">_xll.BDP($C195,"BEST_NET_DEBT","best_fperiod_override=23Y")</f>
        <v>#NAME?</v>
      </c>
      <c r="GG195" s="15" t="e">
        <f t="shared" ca="1" si="395"/>
        <v>#NAME?</v>
      </c>
      <c r="GH195" s="15" t="e">
        <f t="shared" ca="1" si="396"/>
        <v>#NAME?</v>
      </c>
      <c r="GI195" s="15" t="e">
        <f t="shared" ca="1" si="397"/>
        <v>#NAME?</v>
      </c>
      <c r="GJ195" s="15" t="e">
        <f t="shared" ca="1" si="398"/>
        <v>#NAME?</v>
      </c>
      <c r="GK195" s="15" t="e">
        <f t="shared" ca="1" si="399"/>
        <v>#NAME?</v>
      </c>
      <c r="GM195" s="15" t="e" cm="1">
        <f t="array" aca="1" ref="GM195" ca="1">_xll.BDP(C195,"NET_DEBT_TO_EBITDA")</f>
        <v>#NAME?</v>
      </c>
      <c r="GN195" s="15" t="e" cm="1">
        <f t="array" aca="1" ref="GN195" ca="1">_xll.BDP(C195,"EBIT_TO_INT_EXP")</f>
        <v>#NAME?</v>
      </c>
      <c r="GO195" s="15" t="e" cm="1">
        <f t="array" aca="1" ref="GO195" ca="1">_xll.BDP(C195,"TOT_DEBT_TO_TOT_EQY")</f>
        <v>#NAME?</v>
      </c>
      <c r="GP195" s="15" t="e" cm="1">
        <f t="array" aca="1" ref="GP195" ca="1">_xll.BDP(C195,"TOT_DEBT_TO_TOT_ASSET")</f>
        <v>#NAME?</v>
      </c>
      <c r="GQ195" s="15" t="e" cm="1">
        <f t="array" aca="1" ref="GQ195" ca="1">_xll.BDP(C195,"ALTMAN_Z_SCORE")</f>
        <v>#NAME?</v>
      </c>
      <c r="GR195" s="15" t="e" cm="1">
        <f t="array" aca="1" ref="GR195" ca="1">_xll.BDP(C195,"CASH_%_CURRENT_MARKET_CAP")</f>
        <v>#NAME?</v>
      </c>
      <c r="GS195" s="15" t="e" cm="1">
        <f t="array" aca="1" ref="GS195" ca="1">_xll.BDP(C195,"CASH_TO_TOT_ASSET")</f>
        <v>#NAME?</v>
      </c>
      <c r="GU195" s="15" t="e" cm="1">
        <f t="array" aca="1" ref="GU195" ca="1">_xll.BDP(C195,"BOARD_SIZE")</f>
        <v>#NAME?</v>
      </c>
      <c r="GV195" s="15" t="e" cm="1">
        <f t="array" aca="1" ref="GV195" ca="1">_xll.BDP(C195,"PCT_INDEPENDENT_DIRECTORS")</f>
        <v>#NAME?</v>
      </c>
      <c r="GW195" s="15" t="e" cm="1">
        <f t="array" aca="1" ref="GW195" ca="1">_xll.BDP(C195,"BOARD_MEETING_ATTENDANCE_PCT")</f>
        <v>#NAME?</v>
      </c>
      <c r="GX195" s="15" t="e" cm="1">
        <f t="array" aca="1" ref="GX195" ca="1">_xll.BDP(C195,"BOARD_MEETINGS_PER_YR")</f>
        <v>#NAME?</v>
      </c>
      <c r="GY195" s="15" t="e" cm="1">
        <f t="array" aca="1" ref="GY195" ca="1">_xll.BDP(C195,"NUMBER_OF_WOMEN_ON_BOARD")</f>
        <v>#NAME?</v>
      </c>
      <c r="GZ195" s="15" t="e" cm="1">
        <f t="array" aca="1" ref="GZ195" ca="1">_xll.BDP(C195,"BOARD_AVERAGE_TENURE")</f>
        <v>#NAME?</v>
      </c>
      <c r="HA195" s="15" t="e" cm="1">
        <f t="array" aca="1" ref="HA195" ca="1">_xll.BDP(C195,"BOARD_AVERAGE_AGE")</f>
        <v>#NAME?</v>
      </c>
      <c r="HC195" s="15" t="e" cm="1">
        <f t="array" aca="1" ref="HC195" ca="1">_xll.BDP(C195,"TOT_COMP_AW_TO_CEO_&amp;_EQUIV")</f>
        <v>#NAME?</v>
      </c>
      <c r="HD195" s="15" t="e" cm="1">
        <f t="array" aca="1" ref="HD195" ca="1">_xll.BDP(C195,"TOT_COMPENSATION_AW_TO_EXECS")</f>
        <v>#NAME?</v>
      </c>
      <c r="HE195" s="15" t="e" cm="1">
        <f t="array" aca="1" ref="HE195" ca="1">_xll.BDP(C195,"CF_STOCK_BASED_COMPENSATION")</f>
        <v>#NAME?</v>
      </c>
      <c r="HF195" s="15" t="e" cm="1">
        <f t="array" aca="1" ref="HF195" ca="1">_xll.BDP(C195,"AVERAGE_BOD_TOTAL_COMPENSATION")</f>
        <v>#NAME?</v>
      </c>
      <c r="HH195" s="15" t="e" cm="1">
        <f t="array" aca="1" ref="HH195" ca="1">_xll.BDP(C195,"ISS_QUALITYSCORE")</f>
        <v>#NAME?</v>
      </c>
      <c r="HK195" s="15" t="e" cm="1">
        <f t="array" aca="1" ref="HK195" ca="1">_xll.BDP(C195,"EQY_SH_OUT")</f>
        <v>#NAME?</v>
      </c>
      <c r="HL195" s="15" t="e">
        <f t="shared" ca="1" si="400"/>
        <v>#NAME?</v>
      </c>
      <c r="HN195" s="15">
        <v>8.5</v>
      </c>
      <c r="HO195" s="15">
        <v>2</v>
      </c>
      <c r="HP195" s="39" t="e">
        <f t="shared" ca="1" si="401"/>
        <v>#NAME?</v>
      </c>
      <c r="HQ195" s="15" t="e">
        <f t="shared" ca="1" si="402"/>
        <v>#NAME?</v>
      </c>
      <c r="HS195" s="15" t="e">
        <f t="shared" ca="1" si="426"/>
        <v>#NAME?</v>
      </c>
      <c r="HU195" s="15" t="e">
        <f t="shared" ca="1" si="403"/>
        <v>#NAME?</v>
      </c>
      <c r="HW195" s="15" t="e">
        <f t="shared" ca="1" si="427"/>
        <v>#NAME?</v>
      </c>
      <c r="HY195" s="39" t="e">
        <f t="shared" ca="1" si="404"/>
        <v>#NAME?</v>
      </c>
      <c r="IA195" s="15" t="e">
        <f t="shared" ca="1" si="428"/>
        <v>#NAME?</v>
      </c>
      <c r="IB195" s="15" t="e">
        <f t="shared" ca="1" si="405"/>
        <v>#NAME?</v>
      </c>
      <c r="IC195" s="15" t="e">
        <f t="shared" ca="1" si="406"/>
        <v>#NAME?</v>
      </c>
      <c r="ID195" s="15" t="e">
        <f t="shared" ca="1" si="407"/>
        <v>#NAME?</v>
      </c>
      <c r="IE195" s="39" t="e">
        <f t="shared" ca="1" si="408"/>
        <v>#NAME?</v>
      </c>
      <c r="IF195" s="39">
        <f t="shared" si="409"/>
        <v>7.0123766907191243</v>
      </c>
      <c r="IG195" s="39" t="e">
        <f t="shared" ca="1" si="410"/>
        <v>#NAME?</v>
      </c>
      <c r="II195" s="15">
        <f t="shared" si="440"/>
        <v>176</v>
      </c>
    </row>
    <row r="196" spans="1:243">
      <c r="A196" s="15">
        <f t="shared" si="441"/>
        <v>176</v>
      </c>
      <c r="B196" s="15" t="s">
        <v>356</v>
      </c>
      <c r="C196" s="15" t="s">
        <v>659</v>
      </c>
      <c r="D196" s="15" t="s">
        <v>355</v>
      </c>
      <c r="E196" s="15" t="str">
        <f t="shared" si="374"/>
        <v>OXYP34</v>
      </c>
      <c r="F196" s="15">
        <f t="shared" si="375"/>
        <v>176</v>
      </c>
      <c r="G196" s="15" t="str">
        <f t="shared" si="376"/>
        <v>Occidental Petroleum Corp</v>
      </c>
      <c r="H196" s="24">
        <v>2.3714999999999999E-3</v>
      </c>
      <c r="I196" s="15" t="e" cm="1">
        <f t="array" aca="1" ref="I196" ca="1">_xll.BDP(C196,"GICS_SECTOR_NAME")</f>
        <v>#NAME?</v>
      </c>
      <c r="J196" s="15" t="e">
        <f t="shared" ca="1" si="377"/>
        <v>#NAME?</v>
      </c>
      <c r="K196" s="46" t="e" cm="1">
        <f t="array" aca="1" ref="K196" ca="1">_xll.BDP(C196,"BEST_PE_RATIO")</f>
        <v>#NAME?</v>
      </c>
      <c r="L196" s="46" t="e" cm="1">
        <f t="array" aca="1" ref="L196" ca="1">_xll.BDP(C196,"px_last")</f>
        <v>#NAME?</v>
      </c>
      <c r="M196" s="15" t="e" cm="1">
        <f t="array" aca="1" ref="M196" ca="1">_xll.BDP(C196,"COUNTRY_FULL_NAME")</f>
        <v>#NAME?</v>
      </c>
      <c r="N196" s="15" t="e" cm="1">
        <f t="array" aca="1" ref="N196" ca="1">_xll.BDP(C196,"px_last")</f>
        <v>#NAME?</v>
      </c>
      <c r="O196" s="15" t="e" cm="1">
        <f t="array" aca="1" ref="O196" ca="1">_xll.BDP(C196,"CRNCY")</f>
        <v>#NAME?</v>
      </c>
      <c r="Q196" s="15" t="e" cm="1">
        <f t="array" aca="1" ref="Q196" ca="1">_xll.BDP(C196,"GICS_SECTOR_NAME")</f>
        <v>#NAME?</v>
      </c>
      <c r="R196" s="15" t="e" cm="1">
        <f t="array" aca="1" ref="R196" ca="1">_xll.BDP(C196,"GICS_INDUSTRY_NAME")</f>
        <v>#NAME?</v>
      </c>
      <c r="S196" s="15" t="e" cm="1">
        <f t="array" aca="1" ref="S196" ca="1">_xll.BDP(C196,"GICS_INDUSTRY_GROUP_NAME")</f>
        <v>#NAME?</v>
      </c>
      <c r="T196" s="15" t="e" cm="1">
        <f t="array" aca="1" ref="T196" ca="1">_xll.BDP(C196,"GICS_SUB_INDUSTRY_NAME")</f>
        <v>#NAME?</v>
      </c>
      <c r="U196" s="15" t="s">
        <v>1521</v>
      </c>
      <c r="V196" s="15">
        <f>_xll.BDH(C196,"SALES_REV_TURN","FY 2009","FY 2009","Currency=USD","Period=FY","BEST_FPERIOD_OVERRIDE=FY","FILING_STATUS=MR","SCALING_FORMAT=MLN","FA_ADJUSTED=Adjusted","Sort=A","Dates=H","DateFormat=P","Fill=—","Direction=H","UseDPDF=Y")</f>
        <v>14814</v>
      </c>
      <c r="W196" s="15">
        <f>_xll.BDH(C196,"SALES_REV_TURN","FY 2019","FY 2019","Currency=USD","Period=FY","BEST_FPERIOD_OVERRIDE=FY","FILING_STATUS=MR","SCALING_FORMAT=MLN","FA_ADJUSTED=Adjusted","Sort=A","Dates=H","DateFormat=P","Fill=—","Direction=H","UseDPDF=Y")</f>
        <v>20911</v>
      </c>
      <c r="X196" s="15">
        <f>_xll.BDH(C196,"SALES_REV_TURN","FY 2020","FY 2020","Currency=USD","Period=FY","BEST_FPERIOD_OVERRIDE=FY","FILING_STATUS=MR","SCALING_FORMAT=MLN","FA_ADJUSTED=Adjusted","Sort=A","Dates=H","DateFormat=P","Fill=—","Direction=H","UseDPDF=Y")</f>
        <v>17809</v>
      </c>
      <c r="Y196" s="15">
        <f>_xll.BDH(C196,"SALES_REV_TURN","FY 2021","FY 2021","Currency=USD","Period=FY","BEST_FPERIOD_OVERRIDE=FY","FILING_STATUS=MR","SCALING_FORMAT=MLN","FA_ADJUSTED=Adjusted","Sort=A","Dates=H","DateFormat=P","Fill=—","Direction=H","UseDPDF=Y")</f>
        <v>25956</v>
      </c>
      <c r="Z196" s="15">
        <f>_xll.BDH(C196,"SALES_REV_TURN","FY 2022","FY 2022","Currency=USD","Period=FY","BEST_FPERIOD_OVERRIDE=FY","FILING_STATUS=MR","SCALING_FORMAT=MLN","FA_ADJUSTED=Adjusted","Sort=A","Dates=H","DateFormat=P","Fill=—","Direction=H","UseDPDF=Y")</f>
        <v>36634</v>
      </c>
      <c r="AA196" s="15" t="e">
        <f ca="1">+_xll.BDP($C196,AA$15,"BEST_FPERIOD_OVERRIDE="&amp;AA$16)</f>
        <v>#NAME?</v>
      </c>
      <c r="AB196" s="15" t="e">
        <f ca="1">+_xll.BDP($C196,AB$15,"BEST_FPERIOD_OVERRIDE="&amp;AB$16)</f>
        <v>#NAME?</v>
      </c>
      <c r="AC196" s="15" t="e">
        <f ca="1">+_xll.BDP($C196,AC$15,"BEST_FPERIOD_OVERRIDE="&amp;AC$16)</f>
        <v>#NAME?</v>
      </c>
      <c r="AD196" s="15" t="e">
        <f ca="1">+_xll.BDP($C196,AD$15,"BEST_FPERIOD_OVERRIDE="&amp;AD$16)</f>
        <v>#NAME?</v>
      </c>
      <c r="AF196" s="25">
        <f t="shared" si="411"/>
        <v>-0.14834297738032609</v>
      </c>
      <c r="AG196" s="25">
        <f t="shared" si="412"/>
        <v>0.45746532652029881</v>
      </c>
      <c r="AH196" s="25">
        <f t="shared" si="413"/>
        <v>0.41138850362151325</v>
      </c>
      <c r="AI196" s="25" t="e">
        <f t="shared" ca="1" si="414"/>
        <v>#NAME?</v>
      </c>
      <c r="AJ196" s="25" t="e">
        <f t="shared" ca="1" si="415"/>
        <v>#NAME?</v>
      </c>
      <c r="AK196" s="25" t="e">
        <f t="shared" ca="1" si="416"/>
        <v>#NAME?</v>
      </c>
      <c r="AL196" s="25" t="e">
        <f t="shared" ca="1" si="429"/>
        <v>#NAME?</v>
      </c>
      <c r="AM196" s="25" t="e">
        <f t="shared" ca="1" si="417"/>
        <v>#NAME?</v>
      </c>
      <c r="AN196" s="25">
        <f t="shared" si="418"/>
        <v>3.5071250769800999E-2</v>
      </c>
      <c r="AP196" s="15">
        <f>_xll.BDH(C196,"EBITDA","FY 2009","FY 2009","Currency=USD","Period=FY","BEST_FPERIOD_OVERRIDE=FY","FILING_STATUS=MR","SCALING_FORMAT=MLN","FA_ADJUSTED=Adjusted","Sort=A","Dates=H","DateFormat=P","Fill=—","Direction=H","UseDPDF=Y")</f>
        <v>7955</v>
      </c>
      <c r="AQ196" s="15">
        <f>_xll.BDH(C196,"EBITDA","FY 2019","FY 2019","Currency=USD","Period=FY","BEST_FPERIOD_OVERRIDE=FY","FILING_STATUS=MR","SCALING_FORMAT=MLN","FA_ADJUSTED=Adjusted","Sort=A","Dates=H","DateFormat=P","Fill=—","Direction=H","UseDPDF=Y")</f>
        <v>9489</v>
      </c>
      <c r="AR196" s="15">
        <f>_xll.BDH(C196,"EBITDA","FY 2020","FY 2020","Currency=USD","Period=FY","BEST_FPERIOD_OVERRIDE=FY","FILING_STATUS=MR","SCALING_FORMAT=MLN","FA_ADJUSTED=Adjusted","Sort=A","Dates=H","DateFormat=P","Fill=—","Direction=H","UseDPDF=Y")</f>
        <v>7398</v>
      </c>
      <c r="AS196" s="15">
        <f>_xll.BDH(C196,"EBITDA","FY 2021","FY 2021","Currency=USD","Period=FY","BEST_FPERIOD_OVERRIDE=FY","FILING_STATUS=MR","SCALING_FORMAT=MLN","FA_ADJUSTED=Adjusted","Sort=A","Dates=H","DateFormat=P","Fill=—","Direction=H","UseDPDF=Y")</f>
        <v>13572</v>
      </c>
      <c r="AT196" s="15">
        <f>_xll.BDH(C196,"EBITDA","FY 2022","FY 2022","Currency=USD","Period=FY","BEST_FPERIOD_OVERRIDE=FY","FILING_STATUS=MR","SCALING_FORMAT=MLN","FA_ADJUSTED=Adjusted","Sort=A","Dates=H","DateFormat=P","Fill=—","Direction=H","UseDPDF=Y")</f>
        <v>20727</v>
      </c>
      <c r="AU196" s="15" t="e">
        <f ca="1">+_xll.BDP($C196,AU$15,"BEST_FPERIOD_OVERRIDE="&amp;AU$16)</f>
        <v>#NAME?</v>
      </c>
      <c r="AV196" s="15" t="e">
        <f ca="1">+_xll.BDP($C196,AV$15,"BEST_FPERIOD_OVERRIDE="&amp;AV$16)</f>
        <v>#NAME?</v>
      </c>
      <c r="AW196" s="15" t="e">
        <f ca="1">+_xll.BDP($C196,AW$15,"BEST_FPERIOD_OVERRIDE="&amp;AW$16)</f>
        <v>#NAME?</v>
      </c>
      <c r="AX196" s="15" t="e">
        <f ca="1">+_xll.BDP($C196,AX$15,"BEST_FPERIOD_OVERRIDE="&amp;AX$16)</f>
        <v>#NAME?</v>
      </c>
      <c r="AZ196" s="25">
        <f t="shared" si="378"/>
        <v>-0.22036041732532408</v>
      </c>
      <c r="BA196" s="25">
        <f t="shared" si="379"/>
        <v>0.83454987834549876</v>
      </c>
      <c r="BB196" s="25">
        <f t="shared" si="380"/>
        <v>0.52718832891246681</v>
      </c>
      <c r="BC196" s="25" t="e">
        <f t="shared" ca="1" si="381"/>
        <v>#NAME?</v>
      </c>
      <c r="BD196" s="25" t="e">
        <f t="shared" ca="1" si="382"/>
        <v>#NAME?</v>
      </c>
      <c r="BE196" s="25" t="e">
        <f t="shared" ca="1" si="383"/>
        <v>#NAME?</v>
      </c>
      <c r="BF196" s="25" t="e">
        <f t="shared" ca="1" si="430"/>
        <v>#NAME?</v>
      </c>
      <c r="BG196" s="25" t="e">
        <f t="shared" ca="1" si="384"/>
        <v>#NAME?</v>
      </c>
      <c r="BH196" s="25">
        <f t="shared" si="385"/>
        <v>1.7789640830977227E-2</v>
      </c>
      <c r="BJ196" s="25">
        <f t="shared" si="419"/>
        <v>0.45378030701544642</v>
      </c>
      <c r="BK196" s="25">
        <f t="shared" si="420"/>
        <v>0.41540793980571622</v>
      </c>
      <c r="BL196" s="25">
        <f t="shared" si="421"/>
        <v>0.52288488210818307</v>
      </c>
      <c r="BM196" s="25">
        <f t="shared" si="422"/>
        <v>0.56578588196757107</v>
      </c>
      <c r="BN196" s="25" t="e">
        <f t="shared" ca="1" si="423"/>
        <v>#NAME?</v>
      </c>
      <c r="BO196" s="25" t="e">
        <f t="shared" ca="1" si="424"/>
        <v>#NAME?</v>
      </c>
      <c r="BP196" s="25" t="e">
        <f t="shared" ca="1" si="424"/>
        <v>#NAME?</v>
      </c>
      <c r="BQ196" s="25" t="e">
        <f t="shared" ca="1" si="425"/>
        <v>#NAME?</v>
      </c>
      <c r="BR196" s="15">
        <f>_xll.BDH(C196,"EARN_FOR_COMMON","FY 2009","FY 2009","Currency=USD","Period=FY","BEST_FPERIOD_OVERRIDE=FY","FILING_STATUS=MR","SCALING_FORMAT=MLN","FA_ADJUSTED=Adjusted","Sort=A","Dates=H","DateFormat=P","Fill=—","Direction=H","UseDPDF=Y")</f>
        <v>3291.5</v>
      </c>
      <c r="BS196" s="15">
        <f>_xll.BDH(C196,"EARN_FOR_COMMON","FY 2019","FY 2019","Currency=USD","Period=FY","BEST_FPERIOD_OVERRIDE=FY","FILING_STATUS=MR","SCALING_FORMAT=MLN","FA_ADJUSTED=Adjusted","Sort=A","Dates=H","DateFormat=P","Fill=—","Direction=H","UseDPDF=Y")</f>
        <v>914.94</v>
      </c>
      <c r="BT196" s="15">
        <f>_xll.BDH(C196,"EARN_FOR_COMMON","FY 2020","FY 2020","Currency=USD","Period=FY","BEST_FPERIOD_OVERRIDE=FY","FILING_STATUS=MR","SCALING_FORMAT=MLN","FA_ADJUSTED=Adjusted","Sort=A","Dates=H","DateFormat=P","Fill=—","Direction=H","UseDPDF=Y")</f>
        <v>-4037.48</v>
      </c>
      <c r="BU196" s="15">
        <f>_xll.BDH(C196,"EARN_FOR_COMMON","FY 2021","FY 2021","Currency=USD","Period=FY","BEST_FPERIOD_OVERRIDE=FY","FILING_STATUS=MR","SCALING_FORMAT=MLN","FA_ADJUSTED=Adjusted","Sort=A","Dates=H","DateFormat=P","Fill=—","Direction=H","UseDPDF=Y")</f>
        <v>2196.19</v>
      </c>
      <c r="BV196" s="15">
        <f>_xll.BDH(C196,"EARN_FOR_COMMON","FY 2022","FY 2022","Currency=USD","Period=FY","BEST_FPERIOD_OVERRIDE=FY","FILING_STATUS=MR","SCALING_FORMAT=MLN","FA_ADJUSTED=Adjusted","Sort=A","Dates=H","DateFormat=P","Fill=—","Direction=H","UseDPDF=Y")</f>
        <v>11962.85</v>
      </c>
      <c r="BW196" s="15" t="e">
        <f ca="1">+_xll.BDP($C196,BW$15,"BEST_FPERIOD_OVERRIDE="&amp;BW$16)</f>
        <v>#NAME?</v>
      </c>
      <c r="BX196" s="15" t="e">
        <f ca="1">+_xll.BDP($C196,BX$15,"BEST_FPERIOD_OVERRIDE="&amp;BX$16)</f>
        <v>#NAME?</v>
      </c>
      <c r="BY196" s="15" t="e">
        <f ca="1">+_xll.BDP($C196,BY$15,"BEST_FPERIOD_OVERRIDE="&amp;BY$16)</f>
        <v>#NAME?</v>
      </c>
      <c r="BZ196" s="15" t="e">
        <f ca="1">+_xll.BDP($C196,BZ$15,"BEST_FPERIOD_OVERRIDE="&amp;BZ$16)</f>
        <v>#NAME?</v>
      </c>
      <c r="CB196" s="25">
        <f t="shared" si="386"/>
        <v>-5.4128358143703412</v>
      </c>
      <c r="CC196" s="25">
        <f t="shared" si="387"/>
        <v>-1.5439506821086422</v>
      </c>
      <c r="CD196" s="25">
        <f t="shared" si="388"/>
        <v>4.4470924646774641</v>
      </c>
      <c r="CE196" s="25" t="e">
        <f t="shared" ca="1" si="389"/>
        <v>#NAME?</v>
      </c>
      <c r="CF196" s="25" t="e">
        <f t="shared" ca="1" si="390"/>
        <v>#NAME?</v>
      </c>
      <c r="CG196" s="25" t="e">
        <f t="shared" ca="1" si="391"/>
        <v>#NAME?</v>
      </c>
      <c r="CH196" s="25" t="e">
        <f t="shared" ca="1" si="431"/>
        <v>#NAME?</v>
      </c>
      <c r="CI196" s="25" t="e">
        <f t="shared" ca="1" si="392"/>
        <v>#NAME?</v>
      </c>
      <c r="CJ196" s="25">
        <f t="shared" si="393"/>
        <v>-0.12016775270474167</v>
      </c>
      <c r="CM196" s="25">
        <f t="shared" si="432"/>
        <v>4.3754005069102389E-2</v>
      </c>
      <c r="CN196" s="25">
        <f t="shared" si="433"/>
        <v>-0.22671009040372844</v>
      </c>
      <c r="CO196" s="25">
        <f t="shared" si="434"/>
        <v>8.4612035752812453E-2</v>
      </c>
      <c r="CP196" s="25">
        <f t="shared" si="435"/>
        <v>0.32655047223890377</v>
      </c>
      <c r="CQ196" s="25" t="e">
        <f t="shared" ca="1" si="436"/>
        <v>#NAME?</v>
      </c>
      <c r="CR196" s="25" t="e">
        <f t="shared" ca="1" si="437"/>
        <v>#NAME?</v>
      </c>
      <c r="CS196" s="25" t="e">
        <f t="shared" ca="1" si="438"/>
        <v>#NAME?</v>
      </c>
      <c r="CT196" s="15" t="e">
        <f t="shared" ca="1" si="439"/>
        <v>#NAME?</v>
      </c>
      <c r="CU196" s="25">
        <f>_xll.BDH($C196,"RETURN_ON_INV_CAPITAL","FY 2019","FY 2019","Currency=USD","Period=FY","BEST_FPERIOD_OVERRIDE=FY","FILING_STATUS=MR","FA_ADJUSTED=GAAP","Sort=A","Dates=H","DateFormat=P","Fill=—","Direction=H","UseDPDF=Y")/100</f>
        <v>-1.7017999999999998E-2</v>
      </c>
      <c r="CV196" s="25">
        <f>_xll.BDH($C196,"RETURN_ON_INV_CAPITAL","FY 2020","FY 2020","Currency=USD","Period=FY","BEST_FPERIOD_OVERRIDE=FY","FILING_STATUS=MR","FA_ADJUSTED=GAAP","Sort=A","Dates=H","DateFormat=P","Fill=—","Direction=H","UseDPDF=Y")/100</f>
        <v>-0.19335999999999998</v>
      </c>
      <c r="CW196" s="25">
        <f>_xll.BDH($C196,"RETURN_ON_INV_CAPITAL","FY 2021","FY 2021","Currency=USD","Period=FY","BEST_FPERIOD_OVERRIDE=FY","FILING_STATUS=MR","FA_ADJUSTED=GAAP","Sort=A","Dates=H","DateFormat=P","Fill=—","Direction=H","UseDPDF=Y")/100</f>
        <v>6.0822000000000001E-2</v>
      </c>
      <c r="CX196" s="25">
        <f>_xll.BDH(C196,"RETURN_COM_EQY","FY 2022","FY 2022","Currency=USD","Period=FY","BEST_FPERIOD_OVERRIDE=FY","FILING_STATUS=MR","FA_ADJUSTED=GAAP","Sort=A","Dates=H","DateFormat=P","Fill=—","Direction=H","UseDPDF=Y")/100</f>
        <v>0.83605200000000002</v>
      </c>
      <c r="CZ196" s="15">
        <f>_xll.BDH($C196,"RETURN_COM_EQY","FY 2019","FY 2019","Currency=USD","Period=FY","BEST_FPERIOD_OVERRIDE=FY","FILING_STATUS=MR","FA_ADJUSTED=GAAP","Sort=A","Dates=H","DateFormat=P","Fill=—","Direction=H","UseDPDF=Y")/100</f>
        <v>-4.3718000000000007E-2</v>
      </c>
      <c r="DA196" s="15">
        <f>_xll.BDH($C196,"RETURN_COM_EQY","FY 2020","FY 2020","Currency=USD","Period=FY","BEST_FPERIOD_OVERRIDE=FY","FILING_STATUS=MR","FA_ADJUSTED=GAAP","Sort=A","Dates=H","DateFormat=P","Fill=—","Direction=H","UseDPDF=Y")/100</f>
        <v>-0.98569400000000007</v>
      </c>
      <c r="DB196" s="15">
        <f>_xll.BDH($C196,"RETURN_COM_EQY","FY 2021","FY 2021","Currency=USD","Period=FY","BEST_FPERIOD_OVERRIDE=FY","FILING_STATUS=MR","FA_ADJUSTED=GAAP","Sort=A","Dates=H","DateFormat=P","Fill=—","Direction=H","UseDPDF=Y")/100</f>
        <v>0.17005600000000001</v>
      </c>
      <c r="DC196" s="25">
        <f>_xll.BDH(C196,"RETURN_COM_EQY","FY 2022","FY 2022","Currency=USD","Period=FY","BEST_FPERIOD_OVERRIDE=FY","FILING_STATUS=MR","FA_ADJUSTED=GAAP","Sort=A","Dates=H","DateFormat=P","Fill=—","Direction=H","UseDPDF=Y")</f>
        <v>83.605199999999996</v>
      </c>
      <c r="DD196" s="15" t="e">
        <f ca="1">(_xll.BDP(C196,"BEST_ROE","best_fperiod_override=23Y"))/100</f>
        <v>#NAME?</v>
      </c>
      <c r="DF196" s="25" t="e">
        <f ca="1">(_xll.BDP($C196,"BEST_DIV_YLD","best_fperiod_override=19Y"))/100</f>
        <v>#NAME?</v>
      </c>
      <c r="DG196" s="25" t="e">
        <f ca="1">(_xll.BDP($C196,"BEST_DIV_YLD","best_fperiod_override=20Y"))/100</f>
        <v>#NAME?</v>
      </c>
      <c r="DH196" s="25" t="e">
        <f ca="1">(_xll.BDP($C196,"BEST_DIV_YLD","best_fperiod_override=21Y"))/100</f>
        <v>#NAME?</v>
      </c>
      <c r="DI196" s="25" t="e">
        <f ca="1">(_xll.BDP($C196,"BEST_DIV_YLD","best_fperiod_override=22Y"))/100</f>
        <v>#NAME?</v>
      </c>
      <c r="DJ196" s="25" t="e">
        <f ca="1">(_xll.BDP($C196,"BEST_DIV_YLD","best_fperiod_override=23Y"))/100</f>
        <v>#NAME?</v>
      </c>
      <c r="DL196" s="48" t="e" cm="1">
        <f t="array" aca="1" ref="DL196" ca="1">_xll.BDP($C196,$DL$12)/1000</f>
        <v>#NAME?</v>
      </c>
      <c r="DM196" s="48" t="e" cm="1">
        <f t="array" aca="1" ref="DM196" ca="1">_xll.BDP($C196,$DL$13)*1000</f>
        <v>#NAME?</v>
      </c>
      <c r="DN196" s="48" t="e">
        <f t="shared" ca="1" si="394"/>
        <v>#NAME?</v>
      </c>
      <c r="DO196" s="48" t="e" cm="1">
        <f t="array" aca="1" ref="DO196" ca="1">_xll.BDP($C196,$DL$15)*1000</f>
        <v>#NAME?</v>
      </c>
      <c r="DQ196" s="15" t="e" cm="1">
        <f t="array" aca="1" ref="DQ196" ca="1">_xll.BDP(C196,"WACC")</f>
        <v>#NAME?</v>
      </c>
      <c r="DR196" s="15" t="e" cm="1">
        <f t="array" aca="1" ref="DR196" ca="1">_xll.BDP(C196,"WACC_COST_EQUITY")</f>
        <v>#NAME?</v>
      </c>
      <c r="DS196" s="15" t="e" cm="1">
        <f t="array" aca="1" ref="DS196" ca="1">_xll.BDP(C196,"WACC_COST_EQUITY")</f>
        <v>#NAME?</v>
      </c>
      <c r="DU196" s="15" t="e" cm="1">
        <f t="array" aca="1" ref="DU196" ca="1">_xll.BDP(C196,"BEST_PE_RATIO")</f>
        <v>#NAME?</v>
      </c>
      <c r="DV196" s="15" t="e" cm="1">
        <f t="array" aca="1" ref="DV196" ca="1">_xll.BDP(C196,"FIVE_YR_AVG_PRICE_EARNINGS")</f>
        <v>#NAME?</v>
      </c>
      <c r="DW196" s="15" t="e" cm="1">
        <f t="array" aca="1" ref="DW196" ca="1">_xll.BDP(C196,"10_YEAR_MOVING_AVERAGE_PE")</f>
        <v>#NAME?</v>
      </c>
      <c r="DY196" s="15" t="e" cm="1">
        <f t="array" aca="1" ref="DY196" ca="1">_xll.BDP(C196,"BEST_CUR_EV_TO_EBITDA")</f>
        <v>#NAME?</v>
      </c>
      <c r="DZ196" s="15" t="e" cm="1">
        <f t="array" aca="1" ref="DZ196" ca="1">_xll.BDP(C196,"FIVE_YEAR_AVG_EV_TO_T12_EBITDA")</f>
        <v>#NAME?</v>
      </c>
      <c r="EB196" s="15" t="e" cm="1">
        <f t="array" aca="1" ref="EB196" ca="1">_xll.BDP(C196,"BEST_PX_BPS_RATIO")</f>
        <v>#NAME?</v>
      </c>
      <c r="EC196" s="15" t="e" cm="1">
        <f t="array" aca="1" ref="EC196" ca="1">_xll.BDP(C196,"FIVE_YEAR_AVG_PRICE_BOOK")</f>
        <v>#NAME?</v>
      </c>
      <c r="ED196" s="15" t="e" cm="1">
        <f t="array" aca="1" ref="ED196" ca="1">_xll.BDP(C196,"EV_TO_T12M_SALES")</f>
        <v>#NAME?</v>
      </c>
      <c r="EE196" s="15" t="e" cm="1">
        <f t="array" aca="1" ref="EE196" ca="1">_xll.BDP(C196,"AVERAGE_EV_TO_T12M_SALES")</f>
        <v>#NAME?</v>
      </c>
      <c r="EF196" s="15" t="e">
        <f ca="1">_xll.BDP(C196,"BEST_CURRENT_EV_BEST_SALES","best_fperiod_override=23Y")</f>
        <v>#NAME?</v>
      </c>
      <c r="EH196" s="15" t="e" cm="1">
        <f t="array" aca="1" ref="EH196" ca="1">_xll.BDP(C196,"CF_FREE_CASH_FLOW")</f>
        <v>#NAME?</v>
      </c>
      <c r="EI196" s="15" t="e" cm="1">
        <f t="array" aca="1" ref="EI196" ca="1">_xll.BDP(C196,"FREE_CASH_FLOW_YIELD")/100</f>
        <v>#NAME?</v>
      </c>
      <c r="EJ196" s="15" t="e" cm="1">
        <f t="array" aca="1" ref="EJ196" ca="1">_xll.BDP(C196,"TRAIL_12M_FREE_CASH_FLOW_PER_SH")</f>
        <v>#NAME?</v>
      </c>
      <c r="EL196" s="15" t="e" cm="1">
        <f t="array" aca="1" ref="EL196" ca="1">_xll.BDP(C196,"CF_CASH_FROM_OPER")</f>
        <v>#NAME?</v>
      </c>
      <c r="EM196" s="15" t="e" cm="1">
        <f t="array" aca="1" ref="EM196" ca="1">_xll.BDP(C196,"CF_CASH_FROM_INV_ACT")</f>
        <v>#NAME?</v>
      </c>
      <c r="EN196" s="15" t="e" cm="1">
        <f t="array" aca="1" ref="EN196" ca="1">_xll.BDP(C196,"CF_CASH_FROM_FNC_ACT")</f>
        <v>#NAME?</v>
      </c>
      <c r="EP196" s="15" t="e" cm="1">
        <f t="array" aca="1" ref="EP196" ca="1">_xll.BDP(C196,"TOT_ANALYST_REC")</f>
        <v>#NAME?</v>
      </c>
      <c r="EQ196" s="15" t="e" cm="1">
        <f t="array" aca="1" ref="EQ196" ca="1">_xll.BDP(C196,"TOT_BUY_REC")</f>
        <v>#NAME?</v>
      </c>
      <c r="ER196" s="15" t="e" cm="1">
        <f t="array" aca="1" ref="ER196" ca="1">_xll.BDP(C196,"TOT_HOLD_REC")</f>
        <v>#NAME?</v>
      </c>
      <c r="ES196" s="15" t="e" cm="1">
        <f t="array" aca="1" ref="ES196" ca="1">_xll.BDP(C196,"TOT_SELL_REC")</f>
        <v>#NAME?</v>
      </c>
      <c r="ET196" s="15" t="e" cm="1">
        <f t="array" aca="1" ref="ET196" ca="1">_xll.BDP(C196,"EQY_REC_CONS")</f>
        <v>#NAME?</v>
      </c>
      <c r="EV196" s="15" t="e" cm="1">
        <f t="array" aca="1" ref="EV196" ca="1">_xll.BDP(C196,"BEST_TARGET_HI")</f>
        <v>#NAME?</v>
      </c>
      <c r="EW196" s="15" t="e" cm="1">
        <f t="array" aca="1" ref="EW196" ca="1">_xll.BDP(C196,"BEST_TARGET_LO")</f>
        <v>#NAME?</v>
      </c>
      <c r="EX196" s="15" t="e" cm="1">
        <f t="array" aca="1" ref="EX196" ca="1">_xll.BDP(C196,"BEST_TARGET_MEDIAN")</f>
        <v>#NAME?</v>
      </c>
      <c r="EZ196" s="15" t="e" cm="1">
        <f t="array" aca="1" ref="EZ196" ca="1">_xll.BDP(C196,"BEST_TARGET_1WK_CHG")</f>
        <v>#NAME?</v>
      </c>
      <c r="FA196" s="15" t="e" cm="1">
        <f t="array" aca="1" ref="FA196" ca="1">_xll.BDP(C196,"BEST_TARGET_4WK_CHG")</f>
        <v>#NAME?</v>
      </c>
      <c r="FB196" s="15" t="e" cm="1">
        <f t="array" aca="1" ref="FB196" ca="1">_xll.BDP(C196,"BEST_TARGET_3MO_CHG")</f>
        <v>#NAME?</v>
      </c>
      <c r="FC196" s="15" t="e" cm="1">
        <f t="array" aca="1" ref="FC196" ca="1">_xll.BDP(C196,"BEST_TARGET_6MO_CHG")</f>
        <v>#NAME?</v>
      </c>
      <c r="FE196" s="15" t="e" cm="1">
        <f t="array" aca="1" ref="FE196" ca="1">_xll.BDP(C196,"ANNOUNCEMENT_DT")</f>
        <v>#NAME?</v>
      </c>
      <c r="FF196" s="15" t="e" cm="1">
        <f t="array" aca="1" ref="FF196" ca="1">_xll.BDP(C196,"EXPECTED_REPORT_DT")</f>
        <v>#NAME?</v>
      </c>
      <c r="FG196" s="15" t="e" cm="1">
        <f t="array" aca="1" ref="FG196" ca="1">_xll.BDP(C196,"EARNINGS_RELATED_IMPLIED_MOVE")</f>
        <v>#NAME?</v>
      </c>
      <c r="FI196" s="15" t="e" cm="1">
        <f t="array" aca="1" ref="FI196" ca="1">_xll.BDP(C196,"SALES_SURPRISE_LAST_QTR")</f>
        <v>#NAME?</v>
      </c>
      <c r="FJ196" s="15" t="e" cm="1">
        <f t="array" aca="1" ref="FJ196" ca="1">_xll.BDP(C196,"EPS_SURPRISE_LAST_QTR")</f>
        <v>#NAME?</v>
      </c>
      <c r="FL196" s="15" t="e">
        <f ca="1">(_xll.BDP(C196,"VOLUME_AVG_5D"))/1000</f>
        <v>#NAME?</v>
      </c>
      <c r="FM196" s="15" t="e">
        <f ca="1">(_xll.BDP(C196,"VOLUME_AVG_3M"))/1000</f>
        <v>#NAME?</v>
      </c>
      <c r="FN196" s="15" t="e">
        <f ca="1">(_xll.BDP(C196,"VOLUME_AVG_6M"))/1000</f>
        <v>#NAME?</v>
      </c>
      <c r="FP196" s="15" t="e" cm="1">
        <f t="array" aca="1" ref="FP196" ca="1">_xll.BDP(C196,"CIE_DES")</f>
        <v>#NAME?</v>
      </c>
      <c r="FQ196" s="15" t="s">
        <v>1021</v>
      </c>
      <c r="FS196" s="15" t="e" cm="1">
        <f t="array" aca="1" ref="FS196" ca="1">_xll.BDP(C196,"HIGH_52WEEK")</f>
        <v>#NAME?</v>
      </c>
      <c r="FT196" s="15" t="e" cm="1">
        <f t="array" aca="1" ref="FT196" ca="1">_xll.BDP(C196,"LOW_52WEEK")</f>
        <v>#NAME?</v>
      </c>
      <c r="FV196" s="15" t="e" cm="1">
        <f t="array" aca="1" ref="FV196" ca="1">_xll.BDP(C196,"CHG_PCT_WTD")</f>
        <v>#NAME?</v>
      </c>
      <c r="FW196" s="15" t="e" cm="1">
        <f t="array" aca="1" ref="FW196" ca="1">_xll.BDP(C196,"CHG_PCT_MTD")</f>
        <v>#NAME?</v>
      </c>
      <c r="FX196" s="15" t="e" cm="1">
        <f t="array" aca="1" ref="FX196" ca="1">_xll.BDP(C196,"CHG_PCT_YTD")</f>
        <v>#NAME?</v>
      </c>
      <c r="FY196" s="15" t="e" cm="1">
        <f t="array" aca="1" ref="FY196" ca="1">_xll.BDP(C196,"CHG_PCT_1YR")</f>
        <v>#NAME?</v>
      </c>
      <c r="GA196" s="15" t="e">
        <f ca="1">_xll.BDP($C196,"BEST_NET_DEBT","best_fperiod_override=19Y")</f>
        <v>#NAME?</v>
      </c>
      <c r="GB196" s="15" t="e">
        <f ca="1">_xll.BDP($C196,"BEST_NET_DEBT","best_fperiod_override=20Y")</f>
        <v>#NAME?</v>
      </c>
      <c r="GC196" s="15" t="e">
        <f ca="1">_xll.BDP($C196,"BEST_NET_DEBT","best_fperiod_override=21Y")</f>
        <v>#NAME?</v>
      </c>
      <c r="GD196" s="15" t="e">
        <f ca="1">_xll.BDP($C196,"BEST_NET_DEBT","best_fperiod_override=22Y")</f>
        <v>#NAME?</v>
      </c>
      <c r="GE196" s="15" t="e">
        <f ca="1">_xll.BDP($C196,"BEST_NET_DEBT","best_fperiod_override=23Y")</f>
        <v>#NAME?</v>
      </c>
      <c r="GG196" s="15" t="e">
        <f t="shared" ca="1" si="395"/>
        <v>#NAME?</v>
      </c>
      <c r="GH196" s="15" t="e">
        <f t="shared" ca="1" si="396"/>
        <v>#NAME?</v>
      </c>
      <c r="GI196" s="15" t="e">
        <f t="shared" ca="1" si="397"/>
        <v>#NAME?</v>
      </c>
      <c r="GJ196" s="15" t="e">
        <f t="shared" ca="1" si="398"/>
        <v>#NAME?</v>
      </c>
      <c r="GK196" s="15" t="e">
        <f t="shared" ca="1" si="399"/>
        <v>#NAME?</v>
      </c>
      <c r="GM196" s="15" t="e" cm="1">
        <f t="array" aca="1" ref="GM196" ca="1">_xll.BDP(C196,"NET_DEBT_TO_EBITDA")</f>
        <v>#NAME?</v>
      </c>
      <c r="GN196" s="15" t="e" cm="1">
        <f t="array" aca="1" ref="GN196" ca="1">_xll.BDP(C196,"EBIT_TO_INT_EXP")</f>
        <v>#NAME?</v>
      </c>
      <c r="GO196" s="15" t="e" cm="1">
        <f t="array" aca="1" ref="GO196" ca="1">_xll.BDP(C196,"TOT_DEBT_TO_TOT_EQY")</f>
        <v>#NAME?</v>
      </c>
      <c r="GP196" s="15" t="e" cm="1">
        <f t="array" aca="1" ref="GP196" ca="1">_xll.BDP(C196,"TOT_DEBT_TO_TOT_ASSET")</f>
        <v>#NAME?</v>
      </c>
      <c r="GQ196" s="15" t="e" cm="1">
        <f t="array" aca="1" ref="GQ196" ca="1">_xll.BDP(C196,"ALTMAN_Z_SCORE")</f>
        <v>#NAME?</v>
      </c>
      <c r="GR196" s="15" t="e" cm="1">
        <f t="array" aca="1" ref="GR196" ca="1">_xll.BDP(C196,"CASH_%_CURRENT_MARKET_CAP")</f>
        <v>#NAME?</v>
      </c>
      <c r="GS196" s="15" t="e" cm="1">
        <f t="array" aca="1" ref="GS196" ca="1">_xll.BDP(C196,"CASH_TO_TOT_ASSET")</f>
        <v>#NAME?</v>
      </c>
      <c r="GU196" s="15" t="e" cm="1">
        <f t="array" aca="1" ref="GU196" ca="1">_xll.BDP(C196,"BOARD_SIZE")</f>
        <v>#NAME?</v>
      </c>
      <c r="GV196" s="15" t="e" cm="1">
        <f t="array" aca="1" ref="GV196" ca="1">_xll.BDP(C196,"PCT_INDEPENDENT_DIRECTORS")</f>
        <v>#NAME?</v>
      </c>
      <c r="GW196" s="15" t="e" cm="1">
        <f t="array" aca="1" ref="GW196" ca="1">_xll.BDP(C196,"BOARD_MEETING_ATTENDANCE_PCT")</f>
        <v>#NAME?</v>
      </c>
      <c r="GX196" s="15" t="e" cm="1">
        <f t="array" aca="1" ref="GX196" ca="1">_xll.BDP(C196,"BOARD_MEETINGS_PER_YR")</f>
        <v>#NAME?</v>
      </c>
      <c r="GY196" s="15" t="e" cm="1">
        <f t="array" aca="1" ref="GY196" ca="1">_xll.BDP(C196,"NUMBER_OF_WOMEN_ON_BOARD")</f>
        <v>#NAME?</v>
      </c>
      <c r="GZ196" s="15" t="e" cm="1">
        <f t="array" aca="1" ref="GZ196" ca="1">_xll.BDP(C196,"BOARD_AVERAGE_TENURE")</f>
        <v>#NAME?</v>
      </c>
      <c r="HA196" s="15" t="e" cm="1">
        <f t="array" aca="1" ref="HA196" ca="1">_xll.BDP(C196,"BOARD_AVERAGE_AGE")</f>
        <v>#NAME?</v>
      </c>
      <c r="HC196" s="15" t="e" cm="1">
        <f t="array" aca="1" ref="HC196" ca="1">_xll.BDP(C196,"TOT_COMP_AW_TO_CEO_&amp;_EQUIV")</f>
        <v>#NAME?</v>
      </c>
      <c r="HD196" s="15" t="e" cm="1">
        <f t="array" aca="1" ref="HD196" ca="1">_xll.BDP(C196,"TOT_COMPENSATION_AW_TO_EXECS")</f>
        <v>#NAME?</v>
      </c>
      <c r="HE196" s="15" t="e" cm="1">
        <f t="array" aca="1" ref="HE196" ca="1">_xll.BDP(C196,"CF_STOCK_BASED_COMPENSATION")</f>
        <v>#NAME?</v>
      </c>
      <c r="HF196" s="15" t="e" cm="1">
        <f t="array" aca="1" ref="HF196" ca="1">_xll.BDP(C196,"AVERAGE_BOD_TOTAL_COMPENSATION")</f>
        <v>#NAME?</v>
      </c>
      <c r="HH196" s="15" t="e" cm="1">
        <f t="array" aca="1" ref="HH196" ca="1">_xll.BDP(C196,"ISS_QUALITYSCORE")</f>
        <v>#NAME?</v>
      </c>
      <c r="HK196" s="15" t="e" cm="1">
        <f t="array" aca="1" ref="HK196" ca="1">_xll.BDP(C196,"EQY_SH_OUT")</f>
        <v>#NAME?</v>
      </c>
      <c r="HL196" s="15" t="e">
        <f t="shared" ca="1" si="400"/>
        <v>#NAME?</v>
      </c>
      <c r="HN196" s="15">
        <v>8.5</v>
      </c>
      <c r="HO196" s="15">
        <v>2</v>
      </c>
      <c r="HP196" s="39" t="e">
        <f t="shared" ca="1" si="401"/>
        <v>#NAME?</v>
      </c>
      <c r="HQ196" s="15" t="e">
        <f t="shared" ca="1" si="402"/>
        <v>#NAME?</v>
      </c>
      <c r="HS196" s="15" t="e">
        <f t="shared" ca="1" si="426"/>
        <v>#NAME?</v>
      </c>
      <c r="HU196" s="15" t="e">
        <f t="shared" ca="1" si="403"/>
        <v>#NAME?</v>
      </c>
      <c r="HW196" s="15" t="e">
        <f t="shared" ca="1" si="427"/>
        <v>#NAME?</v>
      </c>
      <c r="HY196" s="39" t="e">
        <f t="shared" ca="1" si="404"/>
        <v>#NAME?</v>
      </c>
      <c r="IA196" s="15" t="e">
        <f t="shared" ca="1" si="428"/>
        <v>#NAME?</v>
      </c>
      <c r="IB196" s="15" t="e">
        <f t="shared" ca="1" si="405"/>
        <v>#NAME?</v>
      </c>
      <c r="IC196" s="15" t="e">
        <f t="shared" ca="1" si="406"/>
        <v>#NAME?</v>
      </c>
      <c r="ID196" s="15" t="e">
        <f t="shared" ca="1" si="407"/>
        <v>#NAME?</v>
      </c>
      <c r="IE196" s="39" t="e">
        <f t="shared" ca="1" si="408"/>
        <v>#NAME?</v>
      </c>
      <c r="IF196" s="39">
        <f t="shared" si="409"/>
        <v>-12.016775270474167</v>
      </c>
      <c r="IG196" s="39" t="e">
        <f t="shared" ca="1" si="410"/>
        <v>#NAME?</v>
      </c>
      <c r="II196" s="15">
        <f t="shared" si="440"/>
        <v>177</v>
      </c>
    </row>
    <row r="197" spans="1:243">
      <c r="A197" s="15">
        <f t="shared" si="441"/>
        <v>177</v>
      </c>
      <c r="B197" s="15" t="s">
        <v>358</v>
      </c>
      <c r="C197" s="15" t="s">
        <v>660</v>
      </c>
      <c r="D197" s="15" t="s">
        <v>357</v>
      </c>
      <c r="E197" s="15" t="str">
        <f t="shared" si="374"/>
        <v>P1DD34</v>
      </c>
      <c r="F197" s="15">
        <f t="shared" si="375"/>
        <v>177</v>
      </c>
      <c r="G197" s="15" t="str">
        <f t="shared" si="376"/>
        <v>Pinduoduo Inc</v>
      </c>
      <c r="H197" s="24">
        <v>2.54704E-3</v>
      </c>
      <c r="I197" s="15" t="e" cm="1">
        <f t="array" aca="1" ref="I197" ca="1">_xll.BDP(C197,"GICS_SECTOR_NAME")</f>
        <v>#NAME?</v>
      </c>
      <c r="J197" s="15" t="e">
        <f t="shared" ca="1" si="377"/>
        <v>#NAME?</v>
      </c>
      <c r="K197" s="46" t="e" cm="1">
        <f t="array" aca="1" ref="K197" ca="1">_xll.BDP(C197,"BEST_PE_RATIO")</f>
        <v>#NAME?</v>
      </c>
      <c r="L197" s="46" t="e" cm="1">
        <f t="array" aca="1" ref="L197" ca="1">_xll.BDP(C197,"px_last")</f>
        <v>#NAME?</v>
      </c>
      <c r="M197" s="15" t="e" cm="1">
        <f t="array" aca="1" ref="M197" ca="1">_xll.BDP(C197,"COUNTRY_FULL_NAME")</f>
        <v>#NAME?</v>
      </c>
      <c r="N197" s="15" t="e" cm="1">
        <f t="array" aca="1" ref="N197" ca="1">_xll.BDP(C197,"px_last")</f>
        <v>#NAME?</v>
      </c>
      <c r="O197" s="15" t="e" cm="1">
        <f t="array" aca="1" ref="O197" ca="1">_xll.BDP(C197,"CRNCY")</f>
        <v>#NAME?</v>
      </c>
      <c r="Q197" s="15" t="e" cm="1">
        <f t="array" aca="1" ref="Q197" ca="1">_xll.BDP(C197,"GICS_SECTOR_NAME")</f>
        <v>#NAME?</v>
      </c>
      <c r="R197" s="15" t="e" cm="1">
        <f t="array" aca="1" ref="R197" ca="1">_xll.BDP(C197,"GICS_INDUSTRY_NAME")</f>
        <v>#NAME?</v>
      </c>
      <c r="S197" s="15" t="e" cm="1">
        <f t="array" aca="1" ref="S197" ca="1">_xll.BDP(C197,"GICS_INDUSTRY_GROUP_NAME")</f>
        <v>#NAME?</v>
      </c>
      <c r="T197" s="15" t="e" cm="1">
        <f t="array" aca="1" ref="T197" ca="1">_xll.BDP(C197,"GICS_SUB_INDUSTRY_NAME")</f>
        <v>#NAME?</v>
      </c>
      <c r="U197" s="15" t="s">
        <v>1521</v>
      </c>
      <c r="V197" s="15" t="str">
        <f>_xll.BDH(C197,"SALES_REV_TURN","FY 2009","FY 2009","Currency=USD","Period=FY","BEST_FPERIOD_OVERRIDE=FY","FILING_STATUS=MR","SCALING_FORMAT=MLN","FA_ADJUSTED=Adjusted","Sort=A","Dates=H","DateFormat=P","Fill=—","Direction=H","UseDPDF=Y")</f>
        <v>—</v>
      </c>
      <c r="W197" s="15">
        <f>_xll.BDH(C197,"SALES_REV_TURN","FY 2019","FY 2019","Currency=USD","Period=FY","BEST_FPERIOD_OVERRIDE=FY","FILING_STATUS=MR","SCALING_FORMAT=MLN","FA_ADJUSTED=Adjusted","Sort=A","Dates=H","DateFormat=P","Fill=—","Direction=H","UseDPDF=Y")</f>
        <v>4364.2235000000001</v>
      </c>
      <c r="X197" s="15">
        <f>_xll.BDH(C197,"SALES_REV_TURN","FY 2020","FY 2020","Currency=USD","Period=FY","BEST_FPERIOD_OVERRIDE=FY","FILING_STATUS=MR","SCALING_FORMAT=MLN","FA_ADJUSTED=Adjusted","Sort=A","Dates=H","DateFormat=P","Fill=—","Direction=H","UseDPDF=Y")</f>
        <v>8631.1244999999999</v>
      </c>
      <c r="Y197" s="15">
        <f>_xll.BDH(C197,"SALES_REV_TURN","FY 2021","FY 2021","Currency=USD","Period=FY","BEST_FPERIOD_OVERRIDE=FY","FILING_STATUS=MR","SCALING_FORMAT=MLN","FA_ADJUSTED=Adjusted","Sort=A","Dates=H","DateFormat=P","Fill=—","Direction=H","UseDPDF=Y")</f>
        <v>14567.3051</v>
      </c>
      <c r="Z197" s="15">
        <f>_xll.BDH(C197,"SALES_REV_TURN","FY 2022","FY 2022","Currency=USD","Period=FY","BEST_FPERIOD_OVERRIDE=FY","FILING_STATUS=MR","SCALING_FORMAT=MLN","FA_ADJUSTED=Adjusted","Sort=A","Dates=H","DateFormat=P","Fill=—","Direction=H","UseDPDF=Y")</f>
        <v>19414.7886</v>
      </c>
      <c r="AA197" s="15" t="e">
        <f ca="1">+_xll.BDP($C197,AA$15,"BEST_FPERIOD_OVERRIDE="&amp;AA$16)</f>
        <v>#NAME?</v>
      </c>
      <c r="AB197" s="15" t="e">
        <f ca="1">+_xll.BDP($C197,AB$15,"BEST_FPERIOD_OVERRIDE="&amp;AB$16)</f>
        <v>#NAME?</v>
      </c>
      <c r="AC197" s="15" t="e">
        <f ca="1">+_xll.BDP($C197,AC$15,"BEST_FPERIOD_OVERRIDE="&amp;AC$16)</f>
        <v>#NAME?</v>
      </c>
      <c r="AD197" s="15" t="e">
        <f ca="1">+_xll.BDP($C197,AD$15,"BEST_FPERIOD_OVERRIDE="&amp;AD$16)</f>
        <v>#NAME?</v>
      </c>
      <c r="AF197" s="25">
        <f t="shared" si="411"/>
        <v>0.97769992760453261</v>
      </c>
      <c r="AG197" s="25">
        <f t="shared" si="412"/>
        <v>0.68776445062285907</v>
      </c>
      <c r="AH197" s="25">
        <f t="shared" si="413"/>
        <v>0.33276460311111355</v>
      </c>
      <c r="AI197" s="25" t="e">
        <f t="shared" ca="1" si="414"/>
        <v>#NAME?</v>
      </c>
      <c r="AJ197" s="25" t="e">
        <f t="shared" ca="1" si="415"/>
        <v>#NAME?</v>
      </c>
      <c r="AK197" s="25" t="e">
        <f t="shared" ca="1" si="416"/>
        <v>#NAME?</v>
      </c>
      <c r="AL197" s="25" t="e">
        <f t="shared" ca="1" si="429"/>
        <v>#NAME?</v>
      </c>
      <c r="AM197" s="25" t="e">
        <f t="shared" ca="1" si="417"/>
        <v>#NAME?</v>
      </c>
      <c r="AN197" s="25" t="e">
        <f t="shared" si="418"/>
        <v>#VALUE!</v>
      </c>
      <c r="AP197" s="15" t="str">
        <f>_xll.BDH(C197,"EBITDA","FY 2009","FY 2009","Currency=USD","Period=FY","BEST_FPERIOD_OVERRIDE=FY","FILING_STATUS=MR","SCALING_FORMAT=MLN","FA_ADJUSTED=Adjusted","Sort=A","Dates=H","DateFormat=P","Fill=—","Direction=H","UseDPDF=Y")</f>
        <v>—</v>
      </c>
      <c r="AQ197" s="15">
        <f>_xll.BDH(C197,"EBITDA","FY 2019","FY 2019","Currency=USD","Period=FY","BEST_FPERIOD_OVERRIDE=FY","FILING_STATUS=MR","SCALING_FORMAT=MLN","FA_ADJUSTED=Adjusted","Sort=A","Dates=H","DateFormat=P","Fill=—","Direction=H","UseDPDF=Y")</f>
        <v>-1130.1206999999999</v>
      </c>
      <c r="AR197" s="15">
        <f>_xll.BDH(C197,"EBITDA","FY 2020","FY 2020","Currency=USD","Period=FY","BEST_FPERIOD_OVERRIDE=FY","FILING_STATUS=MR","SCALING_FORMAT=MLN","FA_ADJUSTED=Adjusted","Sort=A","Dates=H","DateFormat=P","Fill=—","Direction=H","UseDPDF=Y")</f>
        <v>-1240.5568000000001</v>
      </c>
      <c r="AS197" s="15">
        <f>_xll.BDH(C197,"EBITDA","FY 2021","FY 2021","Currency=USD","Period=FY","BEST_FPERIOD_OVERRIDE=FY","FILING_STATUS=MR","SCALING_FORMAT=MLN","FA_ADJUSTED=Adjusted","Sort=A","Dates=H","DateFormat=P","Fill=—","Direction=H","UseDPDF=Y")</f>
        <v>1360.9485999999999</v>
      </c>
      <c r="AT197" s="15">
        <f>_xll.BDH(C197,"EBITDA","FY 2022","FY 2022","Currency=USD","Period=FY","BEST_FPERIOD_OVERRIDE=FY","FILING_STATUS=MR","SCALING_FORMAT=MLN","FA_ADJUSTED=Adjusted","Sort=A","Dates=H","DateFormat=P","Fill=—","Direction=H","UseDPDF=Y")</f>
        <v>4936.2096000000001</v>
      </c>
      <c r="AU197" s="15" t="e">
        <f ca="1">+_xll.BDP($C197,AU$15,"BEST_FPERIOD_OVERRIDE="&amp;AU$16)</f>
        <v>#NAME?</v>
      </c>
      <c r="AV197" s="15" t="e">
        <f ca="1">+_xll.BDP($C197,AV$15,"BEST_FPERIOD_OVERRIDE="&amp;AV$16)</f>
        <v>#NAME?</v>
      </c>
      <c r="AW197" s="15" t="e">
        <f ca="1">+_xll.BDP($C197,AW$15,"BEST_FPERIOD_OVERRIDE="&amp;AW$16)</f>
        <v>#NAME?</v>
      </c>
      <c r="AX197" s="15" t="e">
        <f ca="1">+_xll.BDP($C197,AX$15,"BEST_FPERIOD_OVERRIDE="&amp;AX$16)</f>
        <v>#NAME?</v>
      </c>
      <c r="AZ197" s="25">
        <f t="shared" si="378"/>
        <v>9.772062400060455E-2</v>
      </c>
      <c r="BA197" s="25">
        <f t="shared" si="379"/>
        <v>-2.0970465842434622</v>
      </c>
      <c r="BB197" s="25">
        <f t="shared" si="380"/>
        <v>2.6270360247256952</v>
      </c>
      <c r="BC197" s="25" t="e">
        <f t="shared" ca="1" si="381"/>
        <v>#NAME?</v>
      </c>
      <c r="BD197" s="25" t="e">
        <f t="shared" ca="1" si="382"/>
        <v>#NAME?</v>
      </c>
      <c r="BE197" s="25" t="e">
        <f t="shared" ca="1" si="383"/>
        <v>#NAME?</v>
      </c>
      <c r="BF197" s="25" t="e">
        <f t="shared" ca="1" si="430"/>
        <v>#NAME?</v>
      </c>
      <c r="BG197" s="25" t="e">
        <f t="shared" ca="1" si="384"/>
        <v>#NAME?</v>
      </c>
      <c r="BH197" s="25" t="e">
        <f t="shared" si="385"/>
        <v>#VALUE!</v>
      </c>
      <c r="BJ197" s="25">
        <f t="shared" si="419"/>
        <v>-0.25895115133310653</v>
      </c>
      <c r="BK197" s="25">
        <f t="shared" si="420"/>
        <v>-0.14373061123147976</v>
      </c>
      <c r="BL197" s="25">
        <f t="shared" si="421"/>
        <v>9.3424871014749319E-2</v>
      </c>
      <c r="BM197" s="25">
        <f t="shared" si="422"/>
        <v>0.2542499793173128</v>
      </c>
      <c r="BN197" s="25" t="e">
        <f t="shared" ca="1" si="423"/>
        <v>#NAME?</v>
      </c>
      <c r="BO197" s="25" t="e">
        <f t="shared" ca="1" si="424"/>
        <v>#NAME?</v>
      </c>
      <c r="BP197" s="25" t="e">
        <f t="shared" ca="1" si="424"/>
        <v>#NAME?</v>
      </c>
      <c r="BQ197" s="25" t="e">
        <f t="shared" ca="1" si="425"/>
        <v>#NAME?</v>
      </c>
      <c r="BR197" s="15" t="str">
        <f>_xll.BDH(C197,"EARN_FOR_COMMON","FY 2009","FY 2009","Currency=USD","Period=FY","BEST_FPERIOD_OVERRIDE=FY","FILING_STATUS=MR","SCALING_FORMAT=MLN","FA_ADJUSTED=Adjusted","Sort=A","Dates=H","DateFormat=P","Fill=—","Direction=H","UseDPDF=Y")</f>
        <v>—</v>
      </c>
      <c r="BS197" s="15">
        <f>_xll.BDH(C197,"EARN_FOR_COMMON","FY 2019","FY 2019","Currency=USD","Period=FY","BEST_FPERIOD_OVERRIDE=FY","FILING_STATUS=MR","SCALING_FORMAT=MLN","FA_ADJUSTED=Adjusted","Sort=A","Dates=H","DateFormat=P","Fill=—","Direction=H","UseDPDF=Y")</f>
        <v>-1008.8156</v>
      </c>
      <c r="BT197" s="15">
        <f>_xll.BDH(C197,"EARN_FOR_COMMON","FY 2020","FY 2020","Currency=USD","Period=FY","BEST_FPERIOD_OVERRIDE=FY","FILING_STATUS=MR","SCALING_FORMAT=MLN","FA_ADJUSTED=Adjusted","Sort=A","Dates=H","DateFormat=P","Fill=—","Direction=H","UseDPDF=Y")</f>
        <v>-1041.6397999999999</v>
      </c>
      <c r="BU197" s="15">
        <f>_xll.BDH(C197,"EARN_FOR_COMMON","FY 2021","FY 2021","Currency=USD","Period=FY","BEST_FPERIOD_OVERRIDE=FY","FILING_STATUS=MR","SCALING_FORMAT=MLN","FA_ADJUSTED=Adjusted","Sort=A","Dates=H","DateFormat=P","Fill=—","Direction=H","UseDPDF=Y")</f>
        <v>1214.499</v>
      </c>
      <c r="BV197" s="15">
        <f>_xll.BDH(C197,"EARN_FOR_COMMON","FY 2022","FY 2022","Currency=USD","Period=FY","BEST_FPERIOD_OVERRIDE=FY","FILING_STATUS=MR","SCALING_FORMAT=MLN","FA_ADJUSTED=Adjusted","Sort=A","Dates=H","DateFormat=P","Fill=—","Direction=H","UseDPDF=Y")</f>
        <v>4724.0735999999997</v>
      </c>
      <c r="BW197" s="15" t="e">
        <f ca="1">+_xll.BDP($C197,BW$15,"BEST_FPERIOD_OVERRIDE="&amp;BW$16)</f>
        <v>#NAME?</v>
      </c>
      <c r="BX197" s="15" t="e">
        <f ca="1">+_xll.BDP($C197,BX$15,"BEST_FPERIOD_OVERRIDE="&amp;BX$16)</f>
        <v>#NAME?</v>
      </c>
      <c r="BY197" s="15" t="e">
        <f ca="1">+_xll.BDP($C197,BY$15,"BEST_FPERIOD_OVERRIDE="&amp;BY$16)</f>
        <v>#NAME?</v>
      </c>
      <c r="BZ197" s="15" t="e">
        <f ca="1">+_xll.BDP($C197,BZ$15,"BEST_FPERIOD_OVERRIDE="&amp;BZ$16)</f>
        <v>#NAME?</v>
      </c>
      <c r="CB197" s="25">
        <f t="shared" si="386"/>
        <v>3.2537363617295201E-2</v>
      </c>
      <c r="CC197" s="25">
        <f t="shared" si="387"/>
        <v>-2.1659491121595007</v>
      </c>
      <c r="CD197" s="25">
        <f t="shared" si="388"/>
        <v>2.8897303332485245</v>
      </c>
      <c r="CE197" s="25" t="e">
        <f t="shared" ca="1" si="389"/>
        <v>#NAME?</v>
      </c>
      <c r="CF197" s="25" t="e">
        <f t="shared" ca="1" si="390"/>
        <v>#NAME?</v>
      </c>
      <c r="CG197" s="25" t="e">
        <f t="shared" ca="1" si="391"/>
        <v>#NAME?</v>
      </c>
      <c r="CH197" s="25" t="e">
        <f t="shared" ca="1" si="431"/>
        <v>#NAME?</v>
      </c>
      <c r="CI197" s="25" t="e">
        <f t="shared" ca="1" si="392"/>
        <v>#NAME?</v>
      </c>
      <c r="CJ197" s="25" t="e">
        <f t="shared" si="393"/>
        <v>#VALUE!</v>
      </c>
      <c r="CM197" s="25">
        <f t="shared" si="432"/>
        <v>-0.23115580583808323</v>
      </c>
      <c r="CN197" s="25">
        <f t="shared" si="433"/>
        <v>-0.12068413565347133</v>
      </c>
      <c r="CO197" s="25">
        <f t="shared" si="434"/>
        <v>8.3371563351137615E-2</v>
      </c>
      <c r="CP197" s="25">
        <f t="shared" si="435"/>
        <v>0.24332346322843812</v>
      </c>
      <c r="CQ197" s="25" t="e">
        <f t="shared" ca="1" si="436"/>
        <v>#NAME?</v>
      </c>
      <c r="CR197" s="25" t="e">
        <f t="shared" ca="1" si="437"/>
        <v>#NAME?</v>
      </c>
      <c r="CS197" s="25" t="e">
        <f t="shared" ca="1" si="438"/>
        <v>#NAME?</v>
      </c>
      <c r="CT197" s="15" t="e">
        <f t="shared" ca="1" si="439"/>
        <v>#NAME?</v>
      </c>
      <c r="CU197" s="25">
        <f>_xll.BDH($C197,"RETURN_ON_INV_CAPITAL","FY 2019","FY 2019","Currency=USD","Period=FY","BEST_FPERIOD_OVERRIDE=FY","FILING_STATUS=MR","FA_ADJUSTED=GAAP","Sort=A","Dates=H","DateFormat=P","Fill=—","Direction=H","UseDPDF=Y")/100</f>
        <v>-0.32504699999999997</v>
      </c>
      <c r="CV197" s="25">
        <f>_xll.BDH($C197,"RETURN_ON_INV_CAPITAL","FY 2020","FY 2020","Currency=USD","Period=FY","BEST_FPERIOD_OVERRIDE=FY","FILING_STATUS=MR","FA_ADJUSTED=GAAP","Sort=A","Dates=H","DateFormat=P","Fill=—","Direction=H","UseDPDF=Y")/100</f>
        <v>-0.162859</v>
      </c>
      <c r="CW197" s="25">
        <f>_xll.BDH($C197,"RETURN_ON_INV_CAPITAL","FY 2021","FY 2021","Currency=USD","Period=FY","BEST_FPERIOD_OVERRIDE=FY","FILING_STATUS=MR","FA_ADJUSTED=GAAP","Sort=A","Dates=H","DateFormat=P","Fill=—","Direction=H","UseDPDF=Y")/100</f>
        <v>6.692999999999999E-2</v>
      </c>
      <c r="CX197" s="25">
        <f>_xll.BDH(C197,"RETURN_COM_EQY","FY 2022","FY 2022","Currency=USD","Period=FY","BEST_FPERIOD_OVERRIDE=FY","FILING_STATUS=MR","FA_ADJUSTED=GAAP","Sort=A","Dates=H","DateFormat=P","Fill=—","Direction=H","UseDPDF=Y")/100</f>
        <v>0.32701300000000005</v>
      </c>
      <c r="CZ197" s="15">
        <f>_xll.BDH($C197,"RETURN_COM_EQY","FY 2019","FY 2019","Currency=USD","Period=FY","BEST_FPERIOD_OVERRIDE=FY","FILING_STATUS=MR","FA_ADJUSTED=GAAP","Sort=A","Dates=H","DateFormat=P","Fill=—","Direction=H","UseDPDF=Y")/100</f>
        <v>-0.320575</v>
      </c>
      <c r="DA197" s="15">
        <f>_xll.BDH($C197,"RETURN_COM_EQY","FY 2020","FY 2020","Currency=USD","Period=FY","BEST_FPERIOD_OVERRIDE=FY","FILING_STATUS=MR","FA_ADJUSTED=GAAP","Sort=A","Dates=H","DateFormat=P","Fill=—","Direction=H","UseDPDF=Y")/100</f>
        <v>-0.16928799999999999</v>
      </c>
      <c r="DB197" s="15">
        <f>_xll.BDH($C197,"RETURN_COM_EQY","FY 2021","FY 2021","Currency=USD","Period=FY","BEST_FPERIOD_OVERRIDE=FY","FILING_STATUS=MR","FA_ADJUSTED=GAAP","Sort=A","Dates=H","DateFormat=P","Fill=—","Direction=H","UseDPDF=Y")/100</f>
        <v>0.114844</v>
      </c>
      <c r="DC197" s="25">
        <f>_xll.BDH(C197,"RETURN_COM_EQY","FY 2022","FY 2022","Currency=USD","Period=FY","BEST_FPERIOD_OVERRIDE=FY","FILING_STATUS=MR","FA_ADJUSTED=GAAP","Sort=A","Dates=H","DateFormat=P","Fill=—","Direction=H","UseDPDF=Y")</f>
        <v>32.701300000000003</v>
      </c>
      <c r="DD197" s="15" t="e">
        <f ca="1">(_xll.BDP(C197,"BEST_ROE","best_fperiod_override=23Y"))/100</f>
        <v>#NAME?</v>
      </c>
      <c r="DF197" s="25" t="e">
        <f ca="1">(_xll.BDP($C197,"BEST_DIV_YLD","best_fperiod_override=19Y"))/100</f>
        <v>#NAME?</v>
      </c>
      <c r="DG197" s="25" t="e">
        <f ca="1">(_xll.BDP($C197,"BEST_DIV_YLD","best_fperiod_override=20Y"))/100</f>
        <v>#NAME?</v>
      </c>
      <c r="DH197" s="25" t="e">
        <f ca="1">(_xll.BDP($C197,"BEST_DIV_YLD","best_fperiod_override=21Y"))/100</f>
        <v>#NAME?</v>
      </c>
      <c r="DI197" s="25" t="e">
        <f ca="1">(_xll.BDP($C197,"BEST_DIV_YLD","best_fperiod_override=22Y"))/100</f>
        <v>#NAME?</v>
      </c>
      <c r="DJ197" s="25" t="e">
        <f ca="1">(_xll.BDP($C197,"BEST_DIV_YLD","best_fperiod_override=23Y"))/100</f>
        <v>#NAME?</v>
      </c>
      <c r="DL197" s="48" t="e" cm="1">
        <f t="array" aca="1" ref="DL197" ca="1">_xll.BDP($C197,$DL$12)/1000</f>
        <v>#NAME?</v>
      </c>
      <c r="DM197" s="48" t="e" cm="1">
        <f t="array" aca="1" ref="DM197" ca="1">_xll.BDP($C197,$DL$13)*1000</f>
        <v>#NAME?</v>
      </c>
      <c r="DN197" s="48" t="e">
        <f t="shared" ca="1" si="394"/>
        <v>#NAME?</v>
      </c>
      <c r="DO197" s="48" t="e" cm="1">
        <f t="array" aca="1" ref="DO197" ca="1">_xll.BDP($C197,$DL$15)*1000</f>
        <v>#NAME?</v>
      </c>
      <c r="DQ197" s="15" t="e" cm="1">
        <f t="array" aca="1" ref="DQ197" ca="1">_xll.BDP(C197,"WACC")</f>
        <v>#NAME?</v>
      </c>
      <c r="DR197" s="15" t="e" cm="1">
        <f t="array" aca="1" ref="DR197" ca="1">_xll.BDP(C197,"WACC_COST_EQUITY")</f>
        <v>#NAME?</v>
      </c>
      <c r="DS197" s="15" t="e" cm="1">
        <f t="array" aca="1" ref="DS197" ca="1">_xll.BDP(C197,"WACC_COST_EQUITY")</f>
        <v>#NAME?</v>
      </c>
      <c r="DU197" s="15" t="e" cm="1">
        <f t="array" aca="1" ref="DU197" ca="1">_xll.BDP(C197,"BEST_PE_RATIO")</f>
        <v>#NAME?</v>
      </c>
      <c r="DV197" s="15" t="e" cm="1">
        <f t="array" aca="1" ref="DV197" ca="1">_xll.BDP(C197,"FIVE_YR_AVG_PRICE_EARNINGS")</f>
        <v>#NAME?</v>
      </c>
      <c r="DW197" s="15" t="e" cm="1">
        <f t="array" aca="1" ref="DW197" ca="1">_xll.BDP(C197,"10_YEAR_MOVING_AVERAGE_PE")</f>
        <v>#NAME?</v>
      </c>
      <c r="DY197" s="15" t="e" cm="1">
        <f t="array" aca="1" ref="DY197" ca="1">_xll.BDP(C197,"BEST_CUR_EV_TO_EBITDA")</f>
        <v>#NAME?</v>
      </c>
      <c r="DZ197" s="15" t="e" cm="1">
        <f t="array" aca="1" ref="DZ197" ca="1">_xll.BDP(C197,"FIVE_YEAR_AVG_EV_TO_T12_EBITDA")</f>
        <v>#NAME?</v>
      </c>
      <c r="EB197" s="15" t="e" cm="1">
        <f t="array" aca="1" ref="EB197" ca="1">_xll.BDP(C197,"BEST_PX_BPS_RATIO")</f>
        <v>#NAME?</v>
      </c>
      <c r="EC197" s="15" t="e" cm="1">
        <f t="array" aca="1" ref="EC197" ca="1">_xll.BDP(C197,"FIVE_YEAR_AVG_PRICE_BOOK")</f>
        <v>#NAME?</v>
      </c>
      <c r="ED197" s="15" t="e" cm="1">
        <f t="array" aca="1" ref="ED197" ca="1">_xll.BDP(C197,"EV_TO_T12M_SALES")</f>
        <v>#NAME?</v>
      </c>
      <c r="EE197" s="15" t="e" cm="1">
        <f t="array" aca="1" ref="EE197" ca="1">_xll.BDP(C197,"AVERAGE_EV_TO_T12M_SALES")</f>
        <v>#NAME?</v>
      </c>
      <c r="EF197" s="15" t="e">
        <f ca="1">_xll.BDP(C197,"BEST_CURRENT_EV_BEST_SALES","best_fperiod_override=23Y")</f>
        <v>#NAME?</v>
      </c>
      <c r="EH197" s="15" t="e" cm="1">
        <f t="array" aca="1" ref="EH197" ca="1">_xll.BDP(C197,"CF_FREE_CASH_FLOW")</f>
        <v>#NAME?</v>
      </c>
      <c r="EI197" s="15" t="e" cm="1">
        <f t="array" aca="1" ref="EI197" ca="1">_xll.BDP(C197,"FREE_CASH_FLOW_YIELD")/100</f>
        <v>#NAME?</v>
      </c>
      <c r="EJ197" s="15" t="e" cm="1">
        <f t="array" aca="1" ref="EJ197" ca="1">_xll.BDP(C197,"TRAIL_12M_FREE_CASH_FLOW_PER_SH")</f>
        <v>#NAME?</v>
      </c>
      <c r="EL197" s="15" t="e" cm="1">
        <f t="array" aca="1" ref="EL197" ca="1">_xll.BDP(C197,"CF_CASH_FROM_OPER")</f>
        <v>#NAME?</v>
      </c>
      <c r="EM197" s="15" t="e" cm="1">
        <f t="array" aca="1" ref="EM197" ca="1">_xll.BDP(C197,"CF_CASH_FROM_INV_ACT")</f>
        <v>#NAME?</v>
      </c>
      <c r="EN197" s="15" t="e" cm="1">
        <f t="array" aca="1" ref="EN197" ca="1">_xll.BDP(C197,"CF_CASH_FROM_FNC_ACT")</f>
        <v>#NAME?</v>
      </c>
      <c r="EP197" s="15" t="e" cm="1">
        <f t="array" aca="1" ref="EP197" ca="1">_xll.BDP(C197,"TOT_ANALYST_REC")</f>
        <v>#NAME?</v>
      </c>
      <c r="EQ197" s="15" t="e" cm="1">
        <f t="array" aca="1" ref="EQ197" ca="1">_xll.BDP(C197,"TOT_BUY_REC")</f>
        <v>#NAME?</v>
      </c>
      <c r="ER197" s="15" t="e" cm="1">
        <f t="array" aca="1" ref="ER197" ca="1">_xll.BDP(C197,"TOT_HOLD_REC")</f>
        <v>#NAME?</v>
      </c>
      <c r="ES197" s="15" t="e" cm="1">
        <f t="array" aca="1" ref="ES197" ca="1">_xll.BDP(C197,"TOT_SELL_REC")</f>
        <v>#NAME?</v>
      </c>
      <c r="ET197" s="15" t="e" cm="1">
        <f t="array" aca="1" ref="ET197" ca="1">_xll.BDP(C197,"EQY_REC_CONS")</f>
        <v>#NAME?</v>
      </c>
      <c r="EV197" s="15" t="e" cm="1">
        <f t="array" aca="1" ref="EV197" ca="1">_xll.BDP(C197,"BEST_TARGET_HI")</f>
        <v>#NAME?</v>
      </c>
      <c r="EW197" s="15" t="e" cm="1">
        <f t="array" aca="1" ref="EW197" ca="1">_xll.BDP(C197,"BEST_TARGET_LO")</f>
        <v>#NAME?</v>
      </c>
      <c r="EX197" s="15" t="e" cm="1">
        <f t="array" aca="1" ref="EX197" ca="1">_xll.BDP(C197,"BEST_TARGET_MEDIAN")</f>
        <v>#NAME?</v>
      </c>
      <c r="EZ197" s="15" t="e" cm="1">
        <f t="array" aca="1" ref="EZ197" ca="1">_xll.BDP(C197,"BEST_TARGET_1WK_CHG")</f>
        <v>#NAME?</v>
      </c>
      <c r="FA197" s="15" t="e" cm="1">
        <f t="array" aca="1" ref="FA197" ca="1">_xll.BDP(C197,"BEST_TARGET_4WK_CHG")</f>
        <v>#NAME?</v>
      </c>
      <c r="FB197" s="15" t="e" cm="1">
        <f t="array" aca="1" ref="FB197" ca="1">_xll.BDP(C197,"BEST_TARGET_3MO_CHG")</f>
        <v>#NAME?</v>
      </c>
      <c r="FC197" s="15" t="e" cm="1">
        <f t="array" aca="1" ref="FC197" ca="1">_xll.BDP(C197,"BEST_TARGET_6MO_CHG")</f>
        <v>#NAME?</v>
      </c>
      <c r="FE197" s="15" t="e" cm="1">
        <f t="array" aca="1" ref="FE197" ca="1">_xll.BDP(C197,"ANNOUNCEMENT_DT")</f>
        <v>#NAME?</v>
      </c>
      <c r="FF197" s="15" t="e" cm="1">
        <f t="array" aca="1" ref="FF197" ca="1">_xll.BDP(C197,"EXPECTED_REPORT_DT")</f>
        <v>#NAME?</v>
      </c>
      <c r="FG197" s="15" t="e" cm="1">
        <f t="array" aca="1" ref="FG197" ca="1">_xll.BDP(C197,"EARNINGS_RELATED_IMPLIED_MOVE")</f>
        <v>#NAME?</v>
      </c>
      <c r="FI197" s="15" t="e" cm="1">
        <f t="array" aca="1" ref="FI197" ca="1">_xll.BDP(C197,"SALES_SURPRISE_LAST_QTR")</f>
        <v>#NAME?</v>
      </c>
      <c r="FJ197" s="15" t="e" cm="1">
        <f t="array" aca="1" ref="FJ197" ca="1">_xll.BDP(C197,"EPS_SURPRISE_LAST_QTR")</f>
        <v>#NAME?</v>
      </c>
      <c r="FL197" s="15" t="e">
        <f ca="1">(_xll.BDP(C197,"VOLUME_AVG_5D"))/1000</f>
        <v>#NAME?</v>
      </c>
      <c r="FM197" s="15" t="e">
        <f ca="1">(_xll.BDP(C197,"VOLUME_AVG_3M"))/1000</f>
        <v>#NAME?</v>
      </c>
      <c r="FN197" s="15" t="e">
        <f ca="1">(_xll.BDP(C197,"VOLUME_AVG_6M"))/1000</f>
        <v>#NAME?</v>
      </c>
      <c r="FP197" s="15" t="e" cm="1">
        <f t="array" aca="1" ref="FP197" ca="1">_xll.BDP(C197,"CIE_DES")</f>
        <v>#NAME?</v>
      </c>
      <c r="FQ197" s="15" t="s">
        <v>1022</v>
      </c>
      <c r="FS197" s="15" t="e" cm="1">
        <f t="array" aca="1" ref="FS197" ca="1">_xll.BDP(C197,"HIGH_52WEEK")</f>
        <v>#NAME?</v>
      </c>
      <c r="FT197" s="15" t="e" cm="1">
        <f t="array" aca="1" ref="FT197" ca="1">_xll.BDP(C197,"LOW_52WEEK")</f>
        <v>#NAME?</v>
      </c>
      <c r="FV197" s="15" t="e" cm="1">
        <f t="array" aca="1" ref="FV197" ca="1">_xll.BDP(C197,"CHG_PCT_WTD")</f>
        <v>#NAME?</v>
      </c>
      <c r="FW197" s="15" t="e" cm="1">
        <f t="array" aca="1" ref="FW197" ca="1">_xll.BDP(C197,"CHG_PCT_MTD")</f>
        <v>#NAME?</v>
      </c>
      <c r="FX197" s="15" t="e" cm="1">
        <f t="array" aca="1" ref="FX197" ca="1">_xll.BDP(C197,"CHG_PCT_YTD")</f>
        <v>#NAME?</v>
      </c>
      <c r="FY197" s="15" t="e" cm="1">
        <f t="array" aca="1" ref="FY197" ca="1">_xll.BDP(C197,"CHG_PCT_1YR")</f>
        <v>#NAME?</v>
      </c>
      <c r="GA197" s="15" t="e">
        <f ca="1">_xll.BDP($C197,"BEST_NET_DEBT","best_fperiod_override=19Y")</f>
        <v>#NAME?</v>
      </c>
      <c r="GB197" s="15" t="e">
        <f ca="1">_xll.BDP($C197,"BEST_NET_DEBT","best_fperiod_override=20Y")</f>
        <v>#NAME?</v>
      </c>
      <c r="GC197" s="15" t="e">
        <f ca="1">_xll.BDP($C197,"BEST_NET_DEBT","best_fperiod_override=21Y")</f>
        <v>#NAME?</v>
      </c>
      <c r="GD197" s="15" t="e">
        <f ca="1">_xll.BDP($C197,"BEST_NET_DEBT","best_fperiod_override=22Y")</f>
        <v>#NAME?</v>
      </c>
      <c r="GE197" s="15" t="e">
        <f ca="1">_xll.BDP($C197,"BEST_NET_DEBT","best_fperiod_override=23Y")</f>
        <v>#NAME?</v>
      </c>
      <c r="GG197" s="15" t="e">
        <f t="shared" ca="1" si="395"/>
        <v>#NAME?</v>
      </c>
      <c r="GH197" s="15" t="e">
        <f t="shared" ca="1" si="396"/>
        <v>#NAME?</v>
      </c>
      <c r="GI197" s="15" t="e">
        <f t="shared" ca="1" si="397"/>
        <v>#NAME?</v>
      </c>
      <c r="GJ197" s="15" t="e">
        <f t="shared" ca="1" si="398"/>
        <v>#NAME?</v>
      </c>
      <c r="GK197" s="15" t="e">
        <f t="shared" ca="1" si="399"/>
        <v>#NAME?</v>
      </c>
      <c r="GM197" s="15" t="e" cm="1">
        <f t="array" aca="1" ref="GM197" ca="1">_xll.BDP(C197,"NET_DEBT_TO_EBITDA")</f>
        <v>#NAME?</v>
      </c>
      <c r="GN197" s="15" t="e" cm="1">
        <f t="array" aca="1" ref="GN197" ca="1">_xll.BDP(C197,"EBIT_TO_INT_EXP")</f>
        <v>#NAME?</v>
      </c>
      <c r="GO197" s="15" t="e" cm="1">
        <f t="array" aca="1" ref="GO197" ca="1">_xll.BDP(C197,"TOT_DEBT_TO_TOT_EQY")</f>
        <v>#NAME?</v>
      </c>
      <c r="GP197" s="15" t="e" cm="1">
        <f t="array" aca="1" ref="GP197" ca="1">_xll.BDP(C197,"TOT_DEBT_TO_TOT_ASSET")</f>
        <v>#NAME?</v>
      </c>
      <c r="GQ197" s="15" t="e" cm="1">
        <f t="array" aca="1" ref="GQ197" ca="1">_xll.BDP(C197,"ALTMAN_Z_SCORE")</f>
        <v>#NAME?</v>
      </c>
      <c r="GR197" s="15" t="e" cm="1">
        <f t="array" aca="1" ref="GR197" ca="1">_xll.BDP(C197,"CASH_%_CURRENT_MARKET_CAP")</f>
        <v>#NAME?</v>
      </c>
      <c r="GS197" s="15" t="e" cm="1">
        <f t="array" aca="1" ref="GS197" ca="1">_xll.BDP(C197,"CASH_TO_TOT_ASSET")</f>
        <v>#NAME?</v>
      </c>
      <c r="GU197" s="15" t="e" cm="1">
        <f t="array" aca="1" ref="GU197" ca="1">_xll.BDP(C197,"BOARD_SIZE")</f>
        <v>#NAME?</v>
      </c>
      <c r="GV197" s="15" t="e" cm="1">
        <f t="array" aca="1" ref="GV197" ca="1">_xll.BDP(C197,"PCT_INDEPENDENT_DIRECTORS")</f>
        <v>#NAME?</v>
      </c>
      <c r="GW197" s="15" t="e" cm="1">
        <f t="array" aca="1" ref="GW197" ca="1">_xll.BDP(C197,"BOARD_MEETING_ATTENDANCE_PCT")</f>
        <v>#NAME?</v>
      </c>
      <c r="GX197" s="15" t="e" cm="1">
        <f t="array" aca="1" ref="GX197" ca="1">_xll.BDP(C197,"BOARD_MEETINGS_PER_YR")</f>
        <v>#NAME?</v>
      </c>
      <c r="GY197" s="15" t="e" cm="1">
        <f t="array" aca="1" ref="GY197" ca="1">_xll.BDP(C197,"NUMBER_OF_WOMEN_ON_BOARD")</f>
        <v>#NAME?</v>
      </c>
      <c r="GZ197" s="15" t="e" cm="1">
        <f t="array" aca="1" ref="GZ197" ca="1">_xll.BDP(C197,"BOARD_AVERAGE_TENURE")</f>
        <v>#NAME?</v>
      </c>
      <c r="HA197" s="15" t="e" cm="1">
        <f t="array" aca="1" ref="HA197" ca="1">_xll.BDP(C197,"BOARD_AVERAGE_AGE")</f>
        <v>#NAME?</v>
      </c>
      <c r="HC197" s="15" t="e" cm="1">
        <f t="array" aca="1" ref="HC197" ca="1">_xll.BDP(C197,"TOT_COMP_AW_TO_CEO_&amp;_EQUIV")</f>
        <v>#NAME?</v>
      </c>
      <c r="HD197" s="15" t="e" cm="1">
        <f t="array" aca="1" ref="HD197" ca="1">_xll.BDP(C197,"TOT_COMPENSATION_AW_TO_EXECS")</f>
        <v>#NAME?</v>
      </c>
      <c r="HE197" s="15" t="e" cm="1">
        <f t="array" aca="1" ref="HE197" ca="1">_xll.BDP(C197,"CF_STOCK_BASED_COMPENSATION")</f>
        <v>#NAME?</v>
      </c>
      <c r="HF197" s="15" t="e" cm="1">
        <f t="array" aca="1" ref="HF197" ca="1">_xll.BDP(C197,"AVERAGE_BOD_TOTAL_COMPENSATION")</f>
        <v>#NAME?</v>
      </c>
      <c r="HH197" s="15" t="e" cm="1">
        <f t="array" aca="1" ref="HH197" ca="1">_xll.BDP(C197,"ISS_QUALITYSCORE")</f>
        <v>#NAME?</v>
      </c>
      <c r="HK197" s="15" t="e" cm="1">
        <f t="array" aca="1" ref="HK197" ca="1">_xll.BDP(C197,"EQY_SH_OUT")</f>
        <v>#NAME?</v>
      </c>
      <c r="HL197" s="15" t="e">
        <f t="shared" ca="1" si="400"/>
        <v>#NAME?</v>
      </c>
      <c r="HN197" s="15">
        <v>8.5</v>
      </c>
      <c r="HO197" s="15">
        <v>2</v>
      </c>
      <c r="HP197" s="39" t="e">
        <f t="shared" ca="1" si="401"/>
        <v>#NAME?</v>
      </c>
      <c r="HQ197" s="15" t="e">
        <f t="shared" ca="1" si="402"/>
        <v>#NAME?</v>
      </c>
      <c r="HS197" s="15" t="e">
        <f t="shared" ca="1" si="426"/>
        <v>#NAME?</v>
      </c>
      <c r="HU197" s="15" t="e">
        <f t="shared" ca="1" si="403"/>
        <v>#NAME?</v>
      </c>
      <c r="HW197" s="15" t="e">
        <f t="shared" ca="1" si="427"/>
        <v>#NAME?</v>
      </c>
      <c r="HY197" s="39" t="e">
        <f t="shared" ca="1" si="404"/>
        <v>#NAME?</v>
      </c>
      <c r="IA197" s="15" t="e">
        <f t="shared" ca="1" si="428"/>
        <v>#NAME?</v>
      </c>
      <c r="IB197" s="15" t="e">
        <f t="shared" ca="1" si="405"/>
        <v>#NAME?</v>
      </c>
      <c r="IC197" s="15" t="e">
        <f t="shared" ca="1" si="406"/>
        <v>#NAME?</v>
      </c>
      <c r="ID197" s="15" t="e">
        <f t="shared" ca="1" si="407"/>
        <v>#NAME?</v>
      </c>
      <c r="IE197" s="39" t="e">
        <f t="shared" ca="1" si="408"/>
        <v>#NAME?</v>
      </c>
      <c r="IF197" s="39" t="e">
        <f t="shared" si="409"/>
        <v>#VALUE!</v>
      </c>
      <c r="IG197" s="39" t="e">
        <f t="shared" ca="1" si="410"/>
        <v>#NAME?</v>
      </c>
      <c r="II197" s="15">
        <f t="shared" si="440"/>
        <v>178</v>
      </c>
    </row>
    <row r="198" spans="1:243">
      <c r="A198" s="15">
        <f t="shared" si="441"/>
        <v>178</v>
      </c>
      <c r="B198" s="15" t="s">
        <v>360</v>
      </c>
      <c r="C198" s="15" t="s">
        <v>661</v>
      </c>
      <c r="D198" s="15" t="s">
        <v>359</v>
      </c>
      <c r="E198" s="15" t="str">
        <f t="shared" si="374"/>
        <v>P1LD34</v>
      </c>
      <c r="F198" s="15">
        <f t="shared" si="375"/>
        <v>178</v>
      </c>
      <c r="G198" s="15" t="str">
        <f t="shared" si="376"/>
        <v>Prologis Inc</v>
      </c>
      <c r="H198" s="24">
        <v>3.3288000000000002E-3</v>
      </c>
      <c r="I198" s="15" t="e" cm="1">
        <f t="array" aca="1" ref="I198" ca="1">_xll.BDP(C198,"GICS_SECTOR_NAME")</f>
        <v>#NAME?</v>
      </c>
      <c r="J198" s="15" t="e">
        <f t="shared" ca="1" si="377"/>
        <v>#NAME?</v>
      </c>
      <c r="K198" s="46" t="e" cm="1">
        <f t="array" aca="1" ref="K198" ca="1">_xll.BDP(C198,"BEST_PE_RATIO")</f>
        <v>#NAME?</v>
      </c>
      <c r="L198" s="46" t="e" cm="1">
        <f t="array" aca="1" ref="L198" ca="1">_xll.BDP(C198,"px_last")</f>
        <v>#NAME?</v>
      </c>
      <c r="M198" s="15" t="e" cm="1">
        <f t="array" aca="1" ref="M198" ca="1">_xll.BDP(C198,"COUNTRY_FULL_NAME")</f>
        <v>#NAME?</v>
      </c>
      <c r="N198" s="15" t="e" cm="1">
        <f t="array" aca="1" ref="N198" ca="1">_xll.BDP(C198,"px_last")</f>
        <v>#NAME?</v>
      </c>
      <c r="O198" s="15" t="e" cm="1">
        <f t="array" aca="1" ref="O198" ca="1">_xll.BDP(C198,"CRNCY")</f>
        <v>#NAME?</v>
      </c>
      <c r="Q198" s="15" t="e" cm="1">
        <f t="array" aca="1" ref="Q198" ca="1">_xll.BDP(C198,"GICS_SECTOR_NAME")</f>
        <v>#NAME?</v>
      </c>
      <c r="R198" s="15" t="e" cm="1">
        <f t="array" aca="1" ref="R198" ca="1">_xll.BDP(C198,"GICS_INDUSTRY_NAME")</f>
        <v>#NAME?</v>
      </c>
      <c r="S198" s="15" t="e" cm="1">
        <f t="array" aca="1" ref="S198" ca="1">_xll.BDP(C198,"GICS_INDUSTRY_GROUP_NAME")</f>
        <v>#NAME?</v>
      </c>
      <c r="T198" s="15" t="e" cm="1">
        <f t="array" aca="1" ref="T198" ca="1">_xll.BDP(C198,"GICS_SUB_INDUSTRY_NAME")</f>
        <v>#NAME?</v>
      </c>
      <c r="U198" s="15" t="s">
        <v>1521</v>
      </c>
      <c r="V198" s="15">
        <f>_xll.BDH(C198,"SALES_REV_TURN","FY 2009","FY 2009","Currency=USD","Period=FY","BEST_FPERIOD_OVERRIDE=FY","FILING_STATUS=MR","SCALING_FORMAT=MLN","FA_ADJUSTED=Adjusted","Sort=A","Dates=H","DateFormat=P","Fill=—","Direction=H","UseDPDF=Y")</f>
        <v>1027.171</v>
      </c>
      <c r="W198" s="15">
        <f>_xll.BDH(C198,"SALES_REV_TURN","FY 2019","FY 2019","Currency=USD","Period=FY","BEST_FPERIOD_OVERRIDE=FY","FILING_STATUS=MR","SCALING_FORMAT=MLN","FA_ADJUSTED=Adjusted","Sort=A","Dates=H","DateFormat=P","Fill=—","Direction=H","UseDPDF=Y")</f>
        <v>3330.6210000000001</v>
      </c>
      <c r="X198" s="15">
        <f>_xll.BDH(C198,"SALES_REV_TURN","FY 2020","FY 2020","Currency=USD","Period=FY","BEST_FPERIOD_OVERRIDE=FY","FILING_STATUS=MR","SCALING_FORMAT=MLN","FA_ADJUSTED=Adjusted","Sort=A","Dates=H","DateFormat=P","Fill=—","Direction=H","UseDPDF=Y")</f>
        <v>4438.7349999999997</v>
      </c>
      <c r="Y198" s="15">
        <f>_xll.BDH(C198,"SALES_REV_TURN","FY 2021","FY 2021","Currency=USD","Period=FY","BEST_FPERIOD_OVERRIDE=FY","FILING_STATUS=MR","SCALING_FORMAT=MLN","FA_ADJUSTED=Adjusted","Sort=A","Dates=H","DateFormat=P","Fill=—","Direction=H","UseDPDF=Y")</f>
        <v>4759.4399999999996</v>
      </c>
      <c r="Z198" s="15">
        <f>_xll.BDH(C198,"SALES_REV_TURN","FY 2022","FY 2022","Currency=USD","Period=FY","BEST_FPERIOD_OVERRIDE=FY","FILING_STATUS=MR","SCALING_FORMAT=MLN","FA_ADJUSTED=Adjusted","Sort=A","Dates=H","DateFormat=P","Fill=—","Direction=H","UseDPDF=Y")</f>
        <v>5973.692</v>
      </c>
      <c r="AA198" s="15" t="e">
        <f ca="1">+_xll.BDP($C198,AA$15,"BEST_FPERIOD_OVERRIDE="&amp;AA$16)</f>
        <v>#NAME?</v>
      </c>
      <c r="AB198" s="15" t="e">
        <f ca="1">+_xll.BDP($C198,AB$15,"BEST_FPERIOD_OVERRIDE="&amp;AB$16)</f>
        <v>#NAME?</v>
      </c>
      <c r="AC198" s="15" t="e">
        <f ca="1">+_xll.BDP($C198,AC$15,"BEST_FPERIOD_OVERRIDE="&amp;AC$16)</f>
        <v>#NAME?</v>
      </c>
      <c r="AD198" s="15" t="e">
        <f ca="1">+_xll.BDP($C198,AD$15,"BEST_FPERIOD_OVERRIDE="&amp;AD$16)</f>
        <v>#NAME?</v>
      </c>
      <c r="AF198" s="25">
        <f t="shared" si="411"/>
        <v>0.33270492199502733</v>
      </c>
      <c r="AG198" s="25">
        <f t="shared" si="412"/>
        <v>7.2251441007404216E-2</v>
      </c>
      <c r="AH198" s="25">
        <f t="shared" si="413"/>
        <v>0.25512497268586221</v>
      </c>
      <c r="AI198" s="25" t="e">
        <f t="shared" ca="1" si="414"/>
        <v>#NAME?</v>
      </c>
      <c r="AJ198" s="25" t="e">
        <f t="shared" ca="1" si="415"/>
        <v>#NAME?</v>
      </c>
      <c r="AK198" s="25" t="e">
        <f t="shared" ca="1" si="416"/>
        <v>#NAME?</v>
      </c>
      <c r="AL198" s="25" t="e">
        <f t="shared" ca="1" si="429"/>
        <v>#NAME?</v>
      </c>
      <c r="AM198" s="25" t="e">
        <f t="shared" ca="1" si="417"/>
        <v>#NAME?</v>
      </c>
      <c r="AN198" s="25">
        <f t="shared" si="418"/>
        <v>0.12483351176481006</v>
      </c>
      <c r="AP198" s="15">
        <f>_xll.BDH(C198,"EBITDA","FY 2009","FY 2009","Currency=USD","Period=FY","BEST_FPERIOD_OVERRIDE=FY","FILING_STATUS=MR","SCALING_FORMAT=MLN","FA_ADJUSTED=Adjusted","Sort=A","Dates=H","DateFormat=P","Fill=—","Direction=H","UseDPDF=Y")</f>
        <v>698.91499999999996</v>
      </c>
      <c r="AQ198" s="15">
        <f>_xll.BDH(C198,"EBITDA","FY 2019","FY 2019","Currency=USD","Period=FY","BEST_FPERIOD_OVERRIDE=FY","FILING_STATUS=MR","SCALING_FORMAT=MLN","FA_ADJUSTED=Adjusted","Sort=A","Dates=H","DateFormat=P","Fill=—","Direction=H","UseDPDF=Y")</f>
        <v>2131.8270000000002</v>
      </c>
      <c r="AR198" s="15">
        <f>_xll.BDH(C198,"EBITDA","FY 2020","FY 2020","Currency=USD","Period=FY","BEST_FPERIOD_OVERRIDE=FY","FILING_STATUS=MR","SCALING_FORMAT=MLN","FA_ADJUSTED=Adjusted","Sort=A","Dates=H","DateFormat=P","Fill=—","Direction=H","UseDPDF=Y")</f>
        <v>2963.7759999999998</v>
      </c>
      <c r="AS198" s="15">
        <f>_xll.BDH(C198,"EBITDA","FY 2021","FY 2021","Currency=USD","Period=FY","BEST_FPERIOD_OVERRIDE=FY","FILING_STATUS=MR","SCALING_FORMAT=MLN","FA_ADJUSTED=Adjusted","Sort=A","Dates=H","DateFormat=P","Fill=—","Direction=H","UseDPDF=Y")</f>
        <v>3195.3510000000001</v>
      </c>
      <c r="AT198" s="15">
        <f>_xll.BDH(C198,"EBITDA","FY 2022","FY 2022","Currency=USD","Period=FY","BEST_FPERIOD_OVERRIDE=FY","FILING_STATUS=MR","SCALING_FORMAT=MLN","FA_ADJUSTED=Adjusted","Sort=A","Dates=H","DateFormat=P","Fill=—","Direction=H","UseDPDF=Y")</f>
        <v>4093.1790000000001</v>
      </c>
      <c r="AU198" s="15" t="e">
        <f ca="1">+_xll.BDP($C198,AU$15,"BEST_FPERIOD_OVERRIDE="&amp;AU$16)</f>
        <v>#NAME?</v>
      </c>
      <c r="AV198" s="15" t="e">
        <f ca="1">+_xll.BDP($C198,AV$15,"BEST_FPERIOD_OVERRIDE="&amp;AV$16)</f>
        <v>#NAME?</v>
      </c>
      <c r="AW198" s="15" t="e">
        <f ca="1">+_xll.BDP($C198,AW$15,"BEST_FPERIOD_OVERRIDE="&amp;AW$16)</f>
        <v>#NAME?</v>
      </c>
      <c r="AX198" s="15" t="e">
        <f ca="1">+_xll.BDP($C198,AX$15,"BEST_FPERIOD_OVERRIDE="&amp;AX$16)</f>
        <v>#NAME?</v>
      </c>
      <c r="AZ198" s="25">
        <f t="shared" si="378"/>
        <v>0.39025164799957945</v>
      </c>
      <c r="BA198" s="25">
        <f t="shared" si="379"/>
        <v>7.8135122222462217E-2</v>
      </c>
      <c r="BB198" s="25">
        <f t="shared" si="380"/>
        <v>0.28097946047241762</v>
      </c>
      <c r="BC198" s="25" t="e">
        <f t="shared" ca="1" si="381"/>
        <v>#NAME?</v>
      </c>
      <c r="BD198" s="25" t="e">
        <f t="shared" ca="1" si="382"/>
        <v>#NAME?</v>
      </c>
      <c r="BE198" s="25" t="e">
        <f t="shared" ca="1" si="383"/>
        <v>#NAME?</v>
      </c>
      <c r="BF198" s="25" t="e">
        <f t="shared" ca="1" si="430"/>
        <v>#NAME?</v>
      </c>
      <c r="BG198" s="25" t="e">
        <f t="shared" ca="1" si="384"/>
        <v>#NAME?</v>
      </c>
      <c r="BH198" s="25">
        <f t="shared" si="385"/>
        <v>0.11797671874748916</v>
      </c>
      <c r="BJ198" s="25">
        <f t="shared" si="419"/>
        <v>0.64006892408352678</v>
      </c>
      <c r="BK198" s="25">
        <f t="shared" si="420"/>
        <v>0.66770735355906585</v>
      </c>
      <c r="BL198" s="25">
        <f t="shared" si="421"/>
        <v>0.67137121173919634</v>
      </c>
      <c r="BM198" s="25">
        <f t="shared" si="422"/>
        <v>0.68520087744731395</v>
      </c>
      <c r="BN198" s="25" t="e">
        <f t="shared" ca="1" si="423"/>
        <v>#NAME?</v>
      </c>
      <c r="BO198" s="25" t="e">
        <f t="shared" ca="1" si="424"/>
        <v>#NAME?</v>
      </c>
      <c r="BP198" s="25" t="e">
        <f t="shared" ca="1" si="424"/>
        <v>#NAME?</v>
      </c>
      <c r="BQ198" s="25" t="e">
        <f t="shared" ca="1" si="425"/>
        <v>#NAME?</v>
      </c>
      <c r="BR198" s="15">
        <f>_xll.BDH(C198,"EARN_FOR_COMMON","FY 2009","FY 2009","Currency=USD","Period=FY","BEST_FPERIOD_OVERRIDE=FY","FILING_STATUS=MR","SCALING_FORMAT=MLN","FA_ADJUSTED=Adjusted","Sort=A","Dates=H","DateFormat=P","Fill=—","Direction=H","UseDPDF=Y")</f>
        <v>-93.951999999999998</v>
      </c>
      <c r="BS198" s="15">
        <f>_xll.BDH(C198,"EARN_FOR_COMMON","FY 2019","FY 2019","Currency=USD","Period=FY","BEST_FPERIOD_OVERRIDE=FY","FILING_STATUS=MR","SCALING_FORMAT=MLN","FA_ADJUSTED=Adjusted","Sort=A","Dates=H","DateFormat=P","Fill=—","Direction=H","UseDPDF=Y")</f>
        <v>725.25800000000004</v>
      </c>
      <c r="BT198" s="15">
        <f>_xll.BDH(C198,"EARN_FOR_COMMON","FY 2020","FY 2020","Currency=USD","Period=FY","BEST_FPERIOD_OVERRIDE=FY","FILING_STATUS=MR","SCALING_FORMAT=MLN","FA_ADJUSTED=Adjusted","Sort=A","Dates=H","DateFormat=P","Fill=—","Direction=H","UseDPDF=Y")</f>
        <v>944.27499999999998</v>
      </c>
      <c r="BU198" s="15">
        <f>_xll.BDH(C198,"EARN_FOR_COMMON","FY 2021","FY 2021","Currency=USD","Period=FY","BEST_FPERIOD_OVERRIDE=FY","FILING_STATUS=MR","SCALING_FORMAT=MLN","FA_ADJUSTED=Adjusted","Sort=A","Dates=H","DateFormat=P","Fill=—","Direction=H","UseDPDF=Y")</f>
        <v>1531.4369999999999</v>
      </c>
      <c r="BV198" s="15">
        <f>_xll.BDH(C198,"EARN_FOR_COMMON","FY 2022","FY 2022","Currency=USD","Period=FY","BEST_FPERIOD_OVERRIDE=FY","FILING_STATUS=MR","SCALING_FORMAT=MLN","FA_ADJUSTED=Adjusted","Sort=A","Dates=H","DateFormat=P","Fill=—","Direction=H","UseDPDF=Y")</f>
        <v>2191.8440000000001</v>
      </c>
      <c r="BW198" s="15" t="e">
        <f ca="1">+_xll.BDP($C198,BW$15,"BEST_FPERIOD_OVERRIDE="&amp;BW$16)</f>
        <v>#NAME?</v>
      </c>
      <c r="BX198" s="15" t="e">
        <f ca="1">+_xll.BDP($C198,BX$15,"BEST_FPERIOD_OVERRIDE="&amp;BX$16)</f>
        <v>#NAME?</v>
      </c>
      <c r="BY198" s="15" t="e">
        <f ca="1">+_xll.BDP($C198,BY$15,"BEST_FPERIOD_OVERRIDE="&amp;BY$16)</f>
        <v>#NAME?</v>
      </c>
      <c r="BZ198" s="15" t="e">
        <f ca="1">+_xll.BDP($C198,BZ$15,"BEST_FPERIOD_OVERRIDE="&amp;BZ$16)</f>
        <v>#NAME?</v>
      </c>
      <c r="CB198" s="25">
        <f t="shared" si="386"/>
        <v>0.30198494880442528</v>
      </c>
      <c r="CC198" s="25">
        <f t="shared" si="387"/>
        <v>0.62181250165470847</v>
      </c>
      <c r="CD198" s="25">
        <f t="shared" si="388"/>
        <v>0.43123354078554987</v>
      </c>
      <c r="CE198" s="25" t="e">
        <f t="shared" ca="1" si="389"/>
        <v>#NAME?</v>
      </c>
      <c r="CF198" s="25" t="e">
        <f t="shared" ca="1" si="390"/>
        <v>#NAME?</v>
      </c>
      <c r="CG198" s="25" t="e">
        <f t="shared" ca="1" si="391"/>
        <v>#NAME?</v>
      </c>
      <c r="CH198" s="25" t="e">
        <f t="shared" ca="1" si="431"/>
        <v>#NAME?</v>
      </c>
      <c r="CI198" s="25" t="e">
        <f t="shared" ca="1" si="392"/>
        <v>#NAME?</v>
      </c>
      <c r="CJ198" s="25" t="e">
        <f t="shared" si="393"/>
        <v>#NUM!</v>
      </c>
      <c r="CM198" s="25">
        <f t="shared" si="432"/>
        <v>0.21775458690736654</v>
      </c>
      <c r="CN198" s="25">
        <f t="shared" si="433"/>
        <v>0.21273515990479269</v>
      </c>
      <c r="CO198" s="25">
        <f t="shared" si="434"/>
        <v>0.32176831728102467</v>
      </c>
      <c r="CP198" s="25">
        <f t="shared" si="435"/>
        <v>0.36691613829437475</v>
      </c>
      <c r="CQ198" s="25" t="e">
        <f t="shared" ca="1" si="436"/>
        <v>#NAME?</v>
      </c>
      <c r="CR198" s="25" t="e">
        <f t="shared" ca="1" si="437"/>
        <v>#NAME?</v>
      </c>
      <c r="CS198" s="25" t="e">
        <f t="shared" ca="1" si="438"/>
        <v>#NAME?</v>
      </c>
      <c r="CT198" s="15" t="e">
        <f t="shared" ca="1" si="439"/>
        <v>#NAME?</v>
      </c>
      <c r="CU198" s="25">
        <f>_xll.BDH($C198,"RETURN_ON_INV_CAPITAL","FY 2019","FY 2019","Currency=USD","Period=FY","BEST_FPERIOD_OVERRIDE=FY","FILING_STATUS=MR","FA_ADJUSTED=GAAP","Sort=A","Dates=H","DateFormat=P","Fill=—","Direction=H","UseDPDF=Y")/100</f>
        <v>3.0276000000000001E-2</v>
      </c>
      <c r="CV198" s="25">
        <f>_xll.BDH($C198,"RETURN_ON_INV_CAPITAL","FY 2020","FY 2020","Currency=USD","Period=FY","BEST_FPERIOD_OVERRIDE=FY","FILING_STATUS=MR","FA_ADJUSTED=GAAP","Sort=A","Dates=H","DateFormat=P","Fill=—","Direction=H","UseDPDF=Y")/100</f>
        <v>3.4096000000000001E-2</v>
      </c>
      <c r="CW198" s="25">
        <f>_xll.BDH($C198,"RETURN_ON_INV_CAPITAL","FY 2021","FY 2021","Currency=USD","Period=FY","BEST_FPERIOD_OVERRIDE=FY","FILING_STATUS=MR","FA_ADJUSTED=GAAP","Sort=A","Dates=H","DateFormat=P","Fill=—","Direction=H","UseDPDF=Y")/100</f>
        <v>3.4928000000000001E-2</v>
      </c>
      <c r="CX198" s="25">
        <f>_xll.BDH(C198,"RETURN_COM_EQY","FY 2022","FY 2022","Currency=USD","Period=FY","BEST_FPERIOD_OVERRIDE=FY","FILING_STATUS=MR","FA_ADJUSTED=GAAP","Sort=A","Dates=H","DateFormat=P","Fill=—","Direction=H","UseDPDF=Y")/100</f>
        <v>7.7627000000000002E-2</v>
      </c>
      <c r="CZ198" s="15">
        <f>_xll.BDH($C198,"RETURN_COM_EQY","FY 2019","FY 2019","Currency=USD","Period=FY","BEST_FPERIOD_OVERRIDE=FY","FILING_STATUS=MR","FA_ADJUSTED=GAAP","Sort=A","Dates=H","DateFormat=P","Fill=—","Direction=H","UseDPDF=Y")/100</f>
        <v>6.9931999999999994E-2</v>
      </c>
      <c r="DA198" s="15">
        <f>_xll.BDH($C198,"RETURN_COM_EQY","FY 2020","FY 2020","Currency=USD","Period=FY","BEST_FPERIOD_OVERRIDE=FY","FILING_STATUS=MR","FA_ADJUSTED=GAAP","Sort=A","Dates=H","DateFormat=P","Fill=—","Direction=H","UseDPDF=Y")/100</f>
        <v>5.4067999999999998E-2</v>
      </c>
      <c r="DB198" s="15">
        <f>_xll.BDH($C198,"RETURN_COM_EQY","FY 2021","FY 2021","Currency=USD","Period=FY","BEST_FPERIOD_OVERRIDE=FY","FILING_STATUS=MR","FA_ADJUSTED=GAAP","Sort=A","Dates=H","DateFormat=P","Fill=—","Direction=H","UseDPDF=Y")/100</f>
        <v>8.9890000000000012E-2</v>
      </c>
      <c r="DC198" s="25">
        <f>_xll.BDH(C198,"RETURN_COM_EQY","FY 2022","FY 2022","Currency=USD","Period=FY","BEST_FPERIOD_OVERRIDE=FY","FILING_STATUS=MR","FA_ADJUSTED=GAAP","Sort=A","Dates=H","DateFormat=P","Fill=—","Direction=H","UseDPDF=Y")</f>
        <v>7.7626999999999997</v>
      </c>
      <c r="DD198" s="15" t="e">
        <f ca="1">(_xll.BDP(C198,"BEST_ROE","best_fperiod_override=23Y"))/100</f>
        <v>#NAME?</v>
      </c>
      <c r="DF198" s="25" t="e">
        <f ca="1">(_xll.BDP($C198,"BEST_DIV_YLD","best_fperiod_override=19Y"))/100</f>
        <v>#NAME?</v>
      </c>
      <c r="DG198" s="25" t="e">
        <f ca="1">(_xll.BDP($C198,"BEST_DIV_YLD","best_fperiod_override=20Y"))/100</f>
        <v>#NAME?</v>
      </c>
      <c r="DH198" s="25" t="e">
        <f ca="1">(_xll.BDP($C198,"BEST_DIV_YLD","best_fperiod_override=21Y"))/100</f>
        <v>#NAME?</v>
      </c>
      <c r="DI198" s="25" t="e">
        <f ca="1">(_xll.BDP($C198,"BEST_DIV_YLD","best_fperiod_override=22Y"))/100</f>
        <v>#NAME?</v>
      </c>
      <c r="DJ198" s="25" t="e">
        <f ca="1">(_xll.BDP($C198,"BEST_DIV_YLD","best_fperiod_override=23Y"))/100</f>
        <v>#NAME?</v>
      </c>
      <c r="DL198" s="48" t="e" cm="1">
        <f t="array" aca="1" ref="DL198" ca="1">_xll.BDP($C198,$DL$12)/1000</f>
        <v>#NAME?</v>
      </c>
      <c r="DM198" s="48" t="e" cm="1">
        <f t="array" aca="1" ref="DM198" ca="1">_xll.BDP($C198,$DL$13)*1000</f>
        <v>#NAME?</v>
      </c>
      <c r="DN198" s="48" t="e">
        <f t="shared" ca="1" si="394"/>
        <v>#NAME?</v>
      </c>
      <c r="DO198" s="48" t="e" cm="1">
        <f t="array" aca="1" ref="DO198" ca="1">_xll.BDP($C198,$DL$15)*1000</f>
        <v>#NAME?</v>
      </c>
      <c r="DQ198" s="15" t="e" cm="1">
        <f t="array" aca="1" ref="DQ198" ca="1">_xll.BDP(C198,"WACC")</f>
        <v>#NAME?</v>
      </c>
      <c r="DR198" s="15" t="e" cm="1">
        <f t="array" aca="1" ref="DR198" ca="1">_xll.BDP(C198,"WACC_COST_EQUITY")</f>
        <v>#NAME?</v>
      </c>
      <c r="DS198" s="15" t="e" cm="1">
        <f t="array" aca="1" ref="DS198" ca="1">_xll.BDP(C198,"WACC_COST_EQUITY")</f>
        <v>#NAME?</v>
      </c>
      <c r="DU198" s="15" t="e" cm="1">
        <f t="array" aca="1" ref="DU198" ca="1">_xll.BDP(C198,"BEST_PE_RATIO")</f>
        <v>#NAME?</v>
      </c>
      <c r="DV198" s="15" t="e" cm="1">
        <f t="array" aca="1" ref="DV198" ca="1">_xll.BDP(C198,"FIVE_YR_AVG_PRICE_EARNINGS")</f>
        <v>#NAME?</v>
      </c>
      <c r="DW198" s="15" t="e" cm="1">
        <f t="array" aca="1" ref="DW198" ca="1">_xll.BDP(C198,"10_YEAR_MOVING_AVERAGE_PE")</f>
        <v>#NAME?</v>
      </c>
      <c r="DY198" s="15" t="e" cm="1">
        <f t="array" aca="1" ref="DY198" ca="1">_xll.BDP(C198,"BEST_CUR_EV_TO_EBITDA")</f>
        <v>#NAME?</v>
      </c>
      <c r="DZ198" s="15" t="e" cm="1">
        <f t="array" aca="1" ref="DZ198" ca="1">_xll.BDP(C198,"FIVE_YEAR_AVG_EV_TO_T12_EBITDA")</f>
        <v>#NAME?</v>
      </c>
      <c r="EB198" s="15" t="e" cm="1">
        <f t="array" aca="1" ref="EB198" ca="1">_xll.BDP(C198,"BEST_PX_BPS_RATIO")</f>
        <v>#NAME?</v>
      </c>
      <c r="EC198" s="15" t="e" cm="1">
        <f t="array" aca="1" ref="EC198" ca="1">_xll.BDP(C198,"FIVE_YEAR_AVG_PRICE_BOOK")</f>
        <v>#NAME?</v>
      </c>
      <c r="ED198" s="15" t="e" cm="1">
        <f t="array" aca="1" ref="ED198" ca="1">_xll.BDP(C198,"EV_TO_T12M_SALES")</f>
        <v>#NAME?</v>
      </c>
      <c r="EE198" s="15" t="e" cm="1">
        <f t="array" aca="1" ref="EE198" ca="1">_xll.BDP(C198,"AVERAGE_EV_TO_T12M_SALES")</f>
        <v>#NAME?</v>
      </c>
      <c r="EF198" s="15" t="e">
        <f ca="1">_xll.BDP(C198,"BEST_CURRENT_EV_BEST_SALES","best_fperiod_override=23Y")</f>
        <v>#NAME?</v>
      </c>
      <c r="EH198" s="15" t="e" cm="1">
        <f t="array" aca="1" ref="EH198" ca="1">_xll.BDP(C198,"CF_FREE_CASH_FLOW")</f>
        <v>#NAME?</v>
      </c>
      <c r="EI198" s="15" t="e" cm="1">
        <f t="array" aca="1" ref="EI198" ca="1">_xll.BDP(C198,"FREE_CASH_FLOW_YIELD")/100</f>
        <v>#NAME?</v>
      </c>
      <c r="EJ198" s="15" t="e" cm="1">
        <f t="array" aca="1" ref="EJ198" ca="1">_xll.BDP(C198,"TRAIL_12M_FREE_CASH_FLOW_PER_SH")</f>
        <v>#NAME?</v>
      </c>
      <c r="EL198" s="15" t="e" cm="1">
        <f t="array" aca="1" ref="EL198" ca="1">_xll.BDP(C198,"CF_CASH_FROM_OPER")</f>
        <v>#NAME?</v>
      </c>
      <c r="EM198" s="15" t="e" cm="1">
        <f t="array" aca="1" ref="EM198" ca="1">_xll.BDP(C198,"CF_CASH_FROM_INV_ACT")</f>
        <v>#NAME?</v>
      </c>
      <c r="EN198" s="15" t="e" cm="1">
        <f t="array" aca="1" ref="EN198" ca="1">_xll.BDP(C198,"CF_CASH_FROM_FNC_ACT")</f>
        <v>#NAME?</v>
      </c>
      <c r="EP198" s="15" t="e" cm="1">
        <f t="array" aca="1" ref="EP198" ca="1">_xll.BDP(C198,"TOT_ANALYST_REC")</f>
        <v>#NAME?</v>
      </c>
      <c r="EQ198" s="15" t="e" cm="1">
        <f t="array" aca="1" ref="EQ198" ca="1">_xll.BDP(C198,"TOT_BUY_REC")</f>
        <v>#NAME?</v>
      </c>
      <c r="ER198" s="15" t="e" cm="1">
        <f t="array" aca="1" ref="ER198" ca="1">_xll.BDP(C198,"TOT_HOLD_REC")</f>
        <v>#NAME?</v>
      </c>
      <c r="ES198" s="15" t="e" cm="1">
        <f t="array" aca="1" ref="ES198" ca="1">_xll.BDP(C198,"TOT_SELL_REC")</f>
        <v>#NAME?</v>
      </c>
      <c r="ET198" s="15" t="e" cm="1">
        <f t="array" aca="1" ref="ET198" ca="1">_xll.BDP(C198,"EQY_REC_CONS")</f>
        <v>#NAME?</v>
      </c>
      <c r="EV198" s="15" t="e" cm="1">
        <f t="array" aca="1" ref="EV198" ca="1">_xll.BDP(C198,"BEST_TARGET_HI")</f>
        <v>#NAME?</v>
      </c>
      <c r="EW198" s="15" t="e" cm="1">
        <f t="array" aca="1" ref="EW198" ca="1">_xll.BDP(C198,"BEST_TARGET_LO")</f>
        <v>#NAME?</v>
      </c>
      <c r="EX198" s="15" t="e" cm="1">
        <f t="array" aca="1" ref="EX198" ca="1">_xll.BDP(C198,"BEST_TARGET_MEDIAN")</f>
        <v>#NAME?</v>
      </c>
      <c r="EZ198" s="15" t="e" cm="1">
        <f t="array" aca="1" ref="EZ198" ca="1">_xll.BDP(C198,"BEST_TARGET_1WK_CHG")</f>
        <v>#NAME?</v>
      </c>
      <c r="FA198" s="15" t="e" cm="1">
        <f t="array" aca="1" ref="FA198" ca="1">_xll.BDP(C198,"BEST_TARGET_4WK_CHG")</f>
        <v>#NAME?</v>
      </c>
      <c r="FB198" s="15" t="e" cm="1">
        <f t="array" aca="1" ref="FB198" ca="1">_xll.BDP(C198,"BEST_TARGET_3MO_CHG")</f>
        <v>#NAME?</v>
      </c>
      <c r="FC198" s="15" t="e" cm="1">
        <f t="array" aca="1" ref="FC198" ca="1">_xll.BDP(C198,"BEST_TARGET_6MO_CHG")</f>
        <v>#NAME?</v>
      </c>
      <c r="FE198" s="15" t="e" cm="1">
        <f t="array" aca="1" ref="FE198" ca="1">_xll.BDP(C198,"ANNOUNCEMENT_DT")</f>
        <v>#NAME?</v>
      </c>
      <c r="FF198" s="15" t="e" cm="1">
        <f t="array" aca="1" ref="FF198" ca="1">_xll.BDP(C198,"EXPECTED_REPORT_DT")</f>
        <v>#NAME?</v>
      </c>
      <c r="FG198" s="15" t="e" cm="1">
        <f t="array" aca="1" ref="FG198" ca="1">_xll.BDP(C198,"EARNINGS_RELATED_IMPLIED_MOVE")</f>
        <v>#NAME?</v>
      </c>
      <c r="FI198" s="15" t="e" cm="1">
        <f t="array" aca="1" ref="FI198" ca="1">_xll.BDP(C198,"SALES_SURPRISE_LAST_QTR")</f>
        <v>#NAME?</v>
      </c>
      <c r="FJ198" s="15" t="e" cm="1">
        <f t="array" aca="1" ref="FJ198" ca="1">_xll.BDP(C198,"EPS_SURPRISE_LAST_QTR")</f>
        <v>#NAME?</v>
      </c>
      <c r="FL198" s="15" t="e">
        <f ca="1">(_xll.BDP(C198,"VOLUME_AVG_5D"))/1000</f>
        <v>#NAME?</v>
      </c>
      <c r="FM198" s="15" t="e">
        <f ca="1">(_xll.BDP(C198,"VOLUME_AVG_3M"))/1000</f>
        <v>#NAME?</v>
      </c>
      <c r="FN198" s="15" t="e">
        <f ca="1">(_xll.BDP(C198,"VOLUME_AVG_6M"))/1000</f>
        <v>#NAME?</v>
      </c>
      <c r="FP198" s="15" t="e" cm="1">
        <f t="array" aca="1" ref="FP198" ca="1">_xll.BDP(C198,"CIE_DES")</f>
        <v>#NAME?</v>
      </c>
      <c r="FQ198" s="15" t="s">
        <v>1023</v>
      </c>
      <c r="FS198" s="15" t="e" cm="1">
        <f t="array" aca="1" ref="FS198" ca="1">_xll.BDP(C198,"HIGH_52WEEK")</f>
        <v>#NAME?</v>
      </c>
      <c r="FT198" s="15" t="e" cm="1">
        <f t="array" aca="1" ref="FT198" ca="1">_xll.BDP(C198,"LOW_52WEEK")</f>
        <v>#NAME?</v>
      </c>
      <c r="FV198" s="15" t="e" cm="1">
        <f t="array" aca="1" ref="FV198" ca="1">_xll.BDP(C198,"CHG_PCT_WTD")</f>
        <v>#NAME?</v>
      </c>
      <c r="FW198" s="15" t="e" cm="1">
        <f t="array" aca="1" ref="FW198" ca="1">_xll.BDP(C198,"CHG_PCT_MTD")</f>
        <v>#NAME?</v>
      </c>
      <c r="FX198" s="15" t="e" cm="1">
        <f t="array" aca="1" ref="FX198" ca="1">_xll.BDP(C198,"CHG_PCT_YTD")</f>
        <v>#NAME?</v>
      </c>
      <c r="FY198" s="15" t="e" cm="1">
        <f t="array" aca="1" ref="FY198" ca="1">_xll.BDP(C198,"CHG_PCT_1YR")</f>
        <v>#NAME?</v>
      </c>
      <c r="GA198" s="15" t="e">
        <f ca="1">_xll.BDP($C198,"BEST_NET_DEBT","best_fperiod_override=19Y")</f>
        <v>#NAME?</v>
      </c>
      <c r="GB198" s="15" t="e">
        <f ca="1">_xll.BDP($C198,"BEST_NET_DEBT","best_fperiod_override=20Y")</f>
        <v>#NAME?</v>
      </c>
      <c r="GC198" s="15" t="e">
        <f ca="1">_xll.BDP($C198,"BEST_NET_DEBT","best_fperiod_override=21Y")</f>
        <v>#NAME?</v>
      </c>
      <c r="GD198" s="15" t="e">
        <f ca="1">_xll.BDP($C198,"BEST_NET_DEBT","best_fperiod_override=22Y")</f>
        <v>#NAME?</v>
      </c>
      <c r="GE198" s="15" t="e">
        <f ca="1">_xll.BDP($C198,"BEST_NET_DEBT","best_fperiod_override=23Y")</f>
        <v>#NAME?</v>
      </c>
      <c r="GG198" s="15" t="e">
        <f t="shared" ca="1" si="395"/>
        <v>#NAME?</v>
      </c>
      <c r="GH198" s="15" t="e">
        <f t="shared" ca="1" si="396"/>
        <v>#NAME?</v>
      </c>
      <c r="GI198" s="15" t="e">
        <f t="shared" ca="1" si="397"/>
        <v>#NAME?</v>
      </c>
      <c r="GJ198" s="15" t="e">
        <f t="shared" ca="1" si="398"/>
        <v>#NAME?</v>
      </c>
      <c r="GK198" s="15" t="e">
        <f t="shared" ca="1" si="399"/>
        <v>#NAME?</v>
      </c>
      <c r="GM198" s="15" t="e" cm="1">
        <f t="array" aca="1" ref="GM198" ca="1">_xll.BDP(C198,"NET_DEBT_TO_EBITDA")</f>
        <v>#NAME?</v>
      </c>
      <c r="GN198" s="15" t="e" cm="1">
        <f t="array" aca="1" ref="GN198" ca="1">_xll.BDP(C198,"EBIT_TO_INT_EXP")</f>
        <v>#NAME?</v>
      </c>
      <c r="GO198" s="15" t="e" cm="1">
        <f t="array" aca="1" ref="GO198" ca="1">_xll.BDP(C198,"TOT_DEBT_TO_TOT_EQY")</f>
        <v>#NAME?</v>
      </c>
      <c r="GP198" s="15" t="e" cm="1">
        <f t="array" aca="1" ref="GP198" ca="1">_xll.BDP(C198,"TOT_DEBT_TO_TOT_ASSET")</f>
        <v>#NAME?</v>
      </c>
      <c r="GQ198" s="15" t="e" cm="1">
        <f t="array" aca="1" ref="GQ198" ca="1">_xll.BDP(C198,"ALTMAN_Z_SCORE")</f>
        <v>#NAME?</v>
      </c>
      <c r="GR198" s="15" t="e" cm="1">
        <f t="array" aca="1" ref="GR198" ca="1">_xll.BDP(C198,"CASH_%_CURRENT_MARKET_CAP")</f>
        <v>#NAME?</v>
      </c>
      <c r="GS198" s="15" t="e" cm="1">
        <f t="array" aca="1" ref="GS198" ca="1">_xll.BDP(C198,"CASH_TO_TOT_ASSET")</f>
        <v>#NAME?</v>
      </c>
      <c r="GU198" s="15" t="e" cm="1">
        <f t="array" aca="1" ref="GU198" ca="1">_xll.BDP(C198,"BOARD_SIZE")</f>
        <v>#NAME?</v>
      </c>
      <c r="GV198" s="15" t="e" cm="1">
        <f t="array" aca="1" ref="GV198" ca="1">_xll.BDP(C198,"PCT_INDEPENDENT_DIRECTORS")</f>
        <v>#NAME?</v>
      </c>
      <c r="GW198" s="15" t="e" cm="1">
        <f t="array" aca="1" ref="GW198" ca="1">_xll.BDP(C198,"BOARD_MEETING_ATTENDANCE_PCT")</f>
        <v>#NAME?</v>
      </c>
      <c r="GX198" s="15" t="e" cm="1">
        <f t="array" aca="1" ref="GX198" ca="1">_xll.BDP(C198,"BOARD_MEETINGS_PER_YR")</f>
        <v>#NAME?</v>
      </c>
      <c r="GY198" s="15" t="e" cm="1">
        <f t="array" aca="1" ref="GY198" ca="1">_xll.BDP(C198,"NUMBER_OF_WOMEN_ON_BOARD")</f>
        <v>#NAME?</v>
      </c>
      <c r="GZ198" s="15" t="e" cm="1">
        <f t="array" aca="1" ref="GZ198" ca="1">_xll.BDP(C198,"BOARD_AVERAGE_TENURE")</f>
        <v>#NAME?</v>
      </c>
      <c r="HA198" s="15" t="e" cm="1">
        <f t="array" aca="1" ref="HA198" ca="1">_xll.BDP(C198,"BOARD_AVERAGE_AGE")</f>
        <v>#NAME?</v>
      </c>
      <c r="HC198" s="15" t="e" cm="1">
        <f t="array" aca="1" ref="HC198" ca="1">_xll.BDP(C198,"TOT_COMP_AW_TO_CEO_&amp;_EQUIV")</f>
        <v>#NAME?</v>
      </c>
      <c r="HD198" s="15" t="e" cm="1">
        <f t="array" aca="1" ref="HD198" ca="1">_xll.BDP(C198,"TOT_COMPENSATION_AW_TO_EXECS")</f>
        <v>#NAME?</v>
      </c>
      <c r="HE198" s="15" t="e" cm="1">
        <f t="array" aca="1" ref="HE198" ca="1">_xll.BDP(C198,"CF_STOCK_BASED_COMPENSATION")</f>
        <v>#NAME?</v>
      </c>
      <c r="HF198" s="15" t="e" cm="1">
        <f t="array" aca="1" ref="HF198" ca="1">_xll.BDP(C198,"AVERAGE_BOD_TOTAL_COMPENSATION")</f>
        <v>#NAME?</v>
      </c>
      <c r="HH198" s="15" t="e" cm="1">
        <f t="array" aca="1" ref="HH198" ca="1">_xll.BDP(C198,"ISS_QUALITYSCORE")</f>
        <v>#NAME?</v>
      </c>
      <c r="HK198" s="15" t="e" cm="1">
        <f t="array" aca="1" ref="HK198" ca="1">_xll.BDP(C198,"EQY_SH_OUT")</f>
        <v>#NAME?</v>
      </c>
      <c r="HL198" s="15" t="e">
        <f t="shared" ca="1" si="400"/>
        <v>#NAME?</v>
      </c>
      <c r="HN198" s="15">
        <v>8.5</v>
      </c>
      <c r="HO198" s="15">
        <v>2</v>
      </c>
      <c r="HP198" s="39" t="e">
        <f t="shared" ca="1" si="401"/>
        <v>#NAME?</v>
      </c>
      <c r="HQ198" s="15" t="e">
        <f t="shared" ca="1" si="402"/>
        <v>#NAME?</v>
      </c>
      <c r="HS198" s="15" t="e">
        <f t="shared" ca="1" si="426"/>
        <v>#NAME?</v>
      </c>
      <c r="HU198" s="15" t="e">
        <f t="shared" ca="1" si="403"/>
        <v>#NAME?</v>
      </c>
      <c r="HW198" s="15" t="e">
        <f t="shared" ca="1" si="427"/>
        <v>#NAME?</v>
      </c>
      <c r="HY198" s="39" t="e">
        <f t="shared" ca="1" si="404"/>
        <v>#NAME?</v>
      </c>
      <c r="IA198" s="15" t="e">
        <f t="shared" ca="1" si="428"/>
        <v>#NAME?</v>
      </c>
      <c r="IB198" s="15" t="e">
        <f t="shared" ca="1" si="405"/>
        <v>#NAME?</v>
      </c>
      <c r="IC198" s="15" t="e">
        <f t="shared" ca="1" si="406"/>
        <v>#NAME?</v>
      </c>
      <c r="ID198" s="15" t="e">
        <f t="shared" ca="1" si="407"/>
        <v>#NAME?</v>
      </c>
      <c r="IE198" s="39" t="e">
        <f t="shared" ca="1" si="408"/>
        <v>#NAME?</v>
      </c>
      <c r="IF198" s="39" t="e">
        <f t="shared" si="409"/>
        <v>#NUM!</v>
      </c>
      <c r="IG198" s="39" t="e">
        <f t="shared" ca="1" si="410"/>
        <v>#NAME?</v>
      </c>
      <c r="II198" s="15">
        <f t="shared" si="440"/>
        <v>179</v>
      </c>
    </row>
    <row r="199" spans="1:243">
      <c r="A199" s="15">
        <f t="shared" si="441"/>
        <v>179</v>
      </c>
      <c r="B199" s="15" t="s">
        <v>362</v>
      </c>
      <c r="C199" s="15" t="s">
        <v>662</v>
      </c>
      <c r="D199" s="15" t="s">
        <v>361</v>
      </c>
      <c r="E199" s="15" t="str">
        <f t="shared" si="374"/>
        <v>P1SA34</v>
      </c>
      <c r="F199" s="15">
        <f t="shared" si="375"/>
        <v>179</v>
      </c>
      <c r="G199" s="15" t="str">
        <f t="shared" si="376"/>
        <v>Public Storage</v>
      </c>
      <c r="H199" s="24">
        <v>2.0535000000000002E-3</v>
      </c>
      <c r="I199" s="15" t="e" cm="1">
        <f t="array" aca="1" ref="I199" ca="1">_xll.BDP(C199,"GICS_SECTOR_NAME")</f>
        <v>#NAME?</v>
      </c>
      <c r="J199" s="15" t="e">
        <f t="shared" ca="1" si="377"/>
        <v>#NAME?</v>
      </c>
      <c r="K199" s="46" t="e" cm="1">
        <f t="array" aca="1" ref="K199" ca="1">_xll.BDP(C199,"BEST_PE_RATIO")</f>
        <v>#NAME?</v>
      </c>
      <c r="L199" s="46" t="e" cm="1">
        <f t="array" aca="1" ref="L199" ca="1">_xll.BDP(C199,"px_last")</f>
        <v>#NAME?</v>
      </c>
      <c r="M199" s="15" t="e" cm="1">
        <f t="array" aca="1" ref="M199" ca="1">_xll.BDP(C199,"COUNTRY_FULL_NAME")</f>
        <v>#NAME?</v>
      </c>
      <c r="N199" s="15" t="e" cm="1">
        <f t="array" aca="1" ref="N199" ca="1">_xll.BDP(C199,"px_last")</f>
        <v>#NAME?</v>
      </c>
      <c r="O199" s="15" t="e" cm="1">
        <f t="array" aca="1" ref="O199" ca="1">_xll.BDP(C199,"CRNCY")</f>
        <v>#NAME?</v>
      </c>
      <c r="Q199" s="15" t="e" cm="1">
        <f t="array" aca="1" ref="Q199" ca="1">_xll.BDP(C199,"GICS_SECTOR_NAME")</f>
        <v>#NAME?</v>
      </c>
      <c r="R199" s="15" t="e" cm="1">
        <f t="array" aca="1" ref="R199" ca="1">_xll.BDP(C199,"GICS_INDUSTRY_NAME")</f>
        <v>#NAME?</v>
      </c>
      <c r="S199" s="15" t="e" cm="1">
        <f t="array" aca="1" ref="S199" ca="1">_xll.BDP(C199,"GICS_INDUSTRY_GROUP_NAME")</f>
        <v>#NAME?</v>
      </c>
      <c r="T199" s="15" t="e" cm="1">
        <f t="array" aca="1" ref="T199" ca="1">_xll.BDP(C199,"GICS_SUB_INDUSTRY_NAME")</f>
        <v>#NAME?</v>
      </c>
      <c r="U199" s="15" t="s">
        <v>1521</v>
      </c>
      <c r="V199" s="15">
        <f>_xll.BDH(C199,"SALES_REV_TURN","FY 2009","FY 2009","Currency=USD","Period=FY","BEST_FPERIOD_OVERRIDE=FY","FILING_STATUS=MR","SCALING_FORMAT=MLN","FA_ADJUSTED=Adjusted","Sort=A","Dates=H","DateFormat=P","Fill=—","Direction=H","UseDPDF=Y")</f>
        <v>1622.92</v>
      </c>
      <c r="W199" s="15">
        <f>_xll.BDH(C199,"SALES_REV_TURN","FY 2019","FY 2019","Currency=USD","Period=FY","BEST_FPERIOD_OVERRIDE=FY","FILING_STATUS=MR","SCALING_FORMAT=MLN","FA_ADJUSTED=Adjusted","Sort=A","Dates=H","DateFormat=P","Fill=—","Direction=H","UseDPDF=Y")</f>
        <v>2855.1080000000002</v>
      </c>
      <c r="X199" s="15">
        <f>_xll.BDH(C199,"SALES_REV_TURN","FY 2020","FY 2020","Currency=USD","Period=FY","BEST_FPERIOD_OVERRIDE=FY","FILING_STATUS=MR","SCALING_FORMAT=MLN","FA_ADJUSTED=Adjusted","Sort=A","Dates=H","DateFormat=P","Fill=—","Direction=H","UseDPDF=Y")</f>
        <v>2915.0680000000002</v>
      </c>
      <c r="Y199" s="15">
        <f>_xll.BDH(C199,"SALES_REV_TURN","FY 2021","FY 2021","Currency=USD","Period=FY","BEST_FPERIOD_OVERRIDE=FY","FILING_STATUS=MR","SCALING_FORMAT=MLN","FA_ADJUSTED=Adjusted","Sort=A","Dates=H","DateFormat=P","Fill=—","Direction=H","UseDPDF=Y")</f>
        <v>3415.8240000000001</v>
      </c>
      <c r="Z199" s="15">
        <f>_xll.BDH(C199,"SALES_REV_TURN","FY 2022","FY 2022","Currency=USD","Period=FY","BEST_FPERIOD_OVERRIDE=FY","FILING_STATUS=MR","SCALING_FORMAT=MLN","FA_ADJUSTED=Adjusted","Sort=A","Dates=H","DateFormat=P","Fill=—","Direction=H","UseDPDF=Y")</f>
        <v>4182.1629999999996</v>
      </c>
      <c r="AA199" s="15" t="e">
        <f ca="1">+_xll.BDP($C199,AA$15,"BEST_FPERIOD_OVERRIDE="&amp;AA$16)</f>
        <v>#NAME?</v>
      </c>
      <c r="AB199" s="15" t="e">
        <f ca="1">+_xll.BDP($C199,AB$15,"BEST_FPERIOD_OVERRIDE="&amp;AB$16)</f>
        <v>#NAME?</v>
      </c>
      <c r="AC199" s="15" t="e">
        <f ca="1">+_xll.BDP($C199,AC$15,"BEST_FPERIOD_OVERRIDE="&amp;AC$16)</f>
        <v>#NAME?</v>
      </c>
      <c r="AD199" s="15" t="e">
        <f ca="1">+_xll.BDP($C199,AD$15,"BEST_FPERIOD_OVERRIDE="&amp;AD$16)</f>
        <v>#NAME?</v>
      </c>
      <c r="AF199" s="25">
        <f t="shared" si="411"/>
        <v>2.1000956881491062E-2</v>
      </c>
      <c r="AG199" s="25">
        <f t="shared" si="412"/>
        <v>0.17178192755709287</v>
      </c>
      <c r="AH199" s="25">
        <f t="shared" si="413"/>
        <v>0.22434967375368275</v>
      </c>
      <c r="AI199" s="25" t="e">
        <f t="shared" ca="1" si="414"/>
        <v>#NAME?</v>
      </c>
      <c r="AJ199" s="25" t="e">
        <f t="shared" ca="1" si="415"/>
        <v>#NAME?</v>
      </c>
      <c r="AK199" s="25" t="e">
        <f t="shared" ca="1" si="416"/>
        <v>#NAME?</v>
      </c>
      <c r="AL199" s="25" t="e">
        <f t="shared" ca="1" si="429"/>
        <v>#NAME?</v>
      </c>
      <c r="AM199" s="25" t="e">
        <f t="shared" ca="1" si="417"/>
        <v>#NAME?</v>
      </c>
      <c r="AN199" s="25">
        <f t="shared" si="418"/>
        <v>5.8114200390037007E-2</v>
      </c>
      <c r="AP199" s="15">
        <f>_xll.BDH(C199,"EBITDA","FY 2009","FY 2009","Currency=USD","Period=FY","BEST_FPERIOD_OVERRIDE=FY","FILING_STATUS=MR","SCALING_FORMAT=MLN","FA_ADJUSTED=Adjusted","Sort=A","Dates=H","DateFormat=P","Fill=—","Direction=H","UseDPDF=Y")</f>
        <v>1068.9549999999999</v>
      </c>
      <c r="AQ199" s="15">
        <f>_xll.BDH(C199,"EBITDA","FY 2019","FY 2019","Currency=USD","Period=FY","BEST_FPERIOD_OVERRIDE=FY","FILING_STATUS=MR","SCALING_FORMAT=MLN","FA_ADJUSTED=Adjusted","Sort=A","Dates=H","DateFormat=P","Fill=—","Direction=H","UseDPDF=Y")</f>
        <v>1979.4690000000001</v>
      </c>
      <c r="AR199" s="15">
        <f>_xll.BDH(C199,"EBITDA","FY 2020","FY 2020","Currency=USD","Period=FY","BEST_FPERIOD_OVERRIDE=FY","FILING_STATUS=MR","SCALING_FORMAT=MLN","FA_ADJUSTED=Adjusted","Sort=A","Dates=H","DateFormat=P","Fill=—","Direction=H","UseDPDF=Y")</f>
        <v>1962.914</v>
      </c>
      <c r="AS199" s="15">
        <f>_xll.BDH(C199,"EBITDA","FY 2021","FY 2021","Currency=USD","Period=FY","BEST_FPERIOD_OVERRIDE=FY","FILING_STATUS=MR","SCALING_FORMAT=MLN","FA_ADJUSTED=Adjusted","Sort=A","Dates=H","DateFormat=P","Fill=—","Direction=H","UseDPDF=Y")</f>
        <v>2380.2890000000002</v>
      </c>
      <c r="AT199" s="15">
        <f>_xll.BDH(C199,"EBITDA","FY 2022","FY 2022","Currency=USD","Period=FY","BEST_FPERIOD_OVERRIDE=FY","FILING_STATUS=MR","SCALING_FORMAT=MLN","FA_ADJUSTED=Adjusted","Sort=A","Dates=H","DateFormat=P","Fill=—","Direction=H","UseDPDF=Y")</f>
        <v>3013.011</v>
      </c>
      <c r="AU199" s="15" t="e">
        <f ca="1">+_xll.BDP($C199,AU$15,"BEST_FPERIOD_OVERRIDE="&amp;AU$16)</f>
        <v>#NAME?</v>
      </c>
      <c r="AV199" s="15" t="e">
        <f ca="1">+_xll.BDP($C199,AV$15,"BEST_FPERIOD_OVERRIDE="&amp;AV$16)</f>
        <v>#NAME?</v>
      </c>
      <c r="AW199" s="15" t="e">
        <f ca="1">+_xll.BDP($C199,AW$15,"BEST_FPERIOD_OVERRIDE="&amp;AW$16)</f>
        <v>#NAME?</v>
      </c>
      <c r="AX199" s="15" t="e">
        <f ca="1">+_xll.BDP($C199,AX$15,"BEST_FPERIOD_OVERRIDE="&amp;AX$16)</f>
        <v>#NAME?</v>
      </c>
      <c r="AZ199" s="25">
        <f t="shared" si="378"/>
        <v>-8.363354010595847E-3</v>
      </c>
      <c r="BA199" s="25">
        <f t="shared" si="379"/>
        <v>0.21263030372191549</v>
      </c>
      <c r="BB199" s="25">
        <f t="shared" si="380"/>
        <v>0.26581730201668785</v>
      </c>
      <c r="BC199" s="25" t="e">
        <f t="shared" ca="1" si="381"/>
        <v>#NAME?</v>
      </c>
      <c r="BD199" s="25" t="e">
        <f t="shared" ca="1" si="382"/>
        <v>#NAME?</v>
      </c>
      <c r="BE199" s="25" t="e">
        <f t="shared" ca="1" si="383"/>
        <v>#NAME?</v>
      </c>
      <c r="BF199" s="25" t="e">
        <f t="shared" ca="1" si="430"/>
        <v>#NAME?</v>
      </c>
      <c r="BG199" s="25" t="e">
        <f t="shared" ca="1" si="384"/>
        <v>#NAME?</v>
      </c>
      <c r="BH199" s="25">
        <f t="shared" si="385"/>
        <v>6.3552488699836651E-2</v>
      </c>
      <c r="BJ199" s="25">
        <f t="shared" si="419"/>
        <v>0.69330792390340401</v>
      </c>
      <c r="BK199" s="25">
        <f t="shared" si="420"/>
        <v>0.67336816842694569</v>
      </c>
      <c r="BL199" s="25">
        <f t="shared" si="421"/>
        <v>0.69684181620598729</v>
      </c>
      <c r="BM199" s="25">
        <f t="shared" si="422"/>
        <v>0.72044322519232284</v>
      </c>
      <c r="BN199" s="25" t="e">
        <f t="shared" ca="1" si="423"/>
        <v>#NAME?</v>
      </c>
      <c r="BO199" s="25" t="e">
        <f t="shared" ca="1" si="424"/>
        <v>#NAME?</v>
      </c>
      <c r="BP199" s="25" t="e">
        <f t="shared" ca="1" si="424"/>
        <v>#NAME?</v>
      </c>
      <c r="BQ199" s="25" t="e">
        <f t="shared" ca="1" si="425"/>
        <v>#NAME?</v>
      </c>
      <c r="BR199" s="15">
        <f>_xll.BDH(C199,"EARN_FOR_COMMON","FY 2009","FY 2009","Currency=USD","Period=FY","BEST_FPERIOD_OVERRIDE=FY","FILING_STATUS=MR","SCALING_FORMAT=MLN","FA_ADJUSTED=Adjusted","Sort=A","Dates=H","DateFormat=P","Fill=—","Direction=H","UseDPDF=Y")</f>
        <v>555.32799999999997</v>
      </c>
      <c r="BS199" s="15">
        <f>_xll.BDH(C199,"EARN_FOR_COMMON","FY 2019","FY 2019","Currency=USD","Period=FY","BEST_FPERIOD_OVERRIDE=FY","FILING_STATUS=MR","SCALING_FORMAT=MLN","FA_ADJUSTED=Adjusted","Sort=A","Dates=H","DateFormat=P","Fill=—","Direction=H","UseDPDF=Y")</f>
        <v>1272.4259999999999</v>
      </c>
      <c r="BT199" s="15">
        <f>_xll.BDH(C199,"EARN_FOR_COMMON","FY 2020","FY 2020","Currency=USD","Period=FY","BEST_FPERIOD_OVERRIDE=FY","FILING_STATUS=MR","SCALING_FORMAT=MLN","FA_ADJUSTED=Adjusted","Sort=A","Dates=H","DateFormat=P","Fill=—","Direction=H","UseDPDF=Y")</f>
        <v>1096.8420000000001</v>
      </c>
      <c r="BU199" s="15">
        <f>_xll.BDH(C199,"EARN_FOR_COMMON","FY 2021","FY 2021","Currency=USD","Period=FY","BEST_FPERIOD_OVERRIDE=FY","FILING_STATUS=MR","SCALING_FORMAT=MLN","FA_ADJUSTED=Adjusted","Sort=A","Dates=H","DateFormat=P","Fill=—","Direction=H","UseDPDF=Y")</f>
        <v>1718.761</v>
      </c>
      <c r="BV199" s="15">
        <f>_xll.BDH(C199,"EARN_FOR_COMMON","FY 2022","FY 2022","Currency=USD","Period=FY","BEST_FPERIOD_OVERRIDE=FY","FILING_STATUS=MR","SCALING_FORMAT=MLN","FA_ADJUSTED=Adjusted","Sort=A","Dates=H","DateFormat=P","Fill=—","Direction=H","UseDPDF=Y")</f>
        <v>2011.925</v>
      </c>
      <c r="BW199" s="15" t="e">
        <f ca="1">+_xll.BDP($C199,BW$15,"BEST_FPERIOD_OVERRIDE="&amp;BW$16)</f>
        <v>#NAME?</v>
      </c>
      <c r="BX199" s="15" t="e">
        <f ca="1">+_xll.BDP($C199,BX$15,"BEST_FPERIOD_OVERRIDE="&amp;BX$16)</f>
        <v>#NAME?</v>
      </c>
      <c r="BY199" s="15" t="e">
        <f ca="1">+_xll.BDP($C199,BY$15,"BEST_FPERIOD_OVERRIDE="&amp;BY$16)</f>
        <v>#NAME?</v>
      </c>
      <c r="BZ199" s="15" t="e">
        <f ca="1">+_xll.BDP($C199,BZ$15,"BEST_FPERIOD_OVERRIDE="&amp;BZ$16)</f>
        <v>#NAME?</v>
      </c>
      <c r="CB199" s="25">
        <f t="shared" si="386"/>
        <v>-0.13799152170735263</v>
      </c>
      <c r="CC199" s="25">
        <f t="shared" si="387"/>
        <v>0.56700873963615517</v>
      </c>
      <c r="CD199" s="25">
        <f t="shared" si="388"/>
        <v>0.17056705382540094</v>
      </c>
      <c r="CE199" s="25" t="e">
        <f t="shared" ca="1" si="389"/>
        <v>#NAME?</v>
      </c>
      <c r="CF199" s="25" t="e">
        <f t="shared" ca="1" si="390"/>
        <v>#NAME?</v>
      </c>
      <c r="CG199" s="25" t="e">
        <f t="shared" ca="1" si="391"/>
        <v>#NAME?</v>
      </c>
      <c r="CH199" s="25" t="e">
        <f t="shared" ca="1" si="431"/>
        <v>#NAME?</v>
      </c>
      <c r="CI199" s="25" t="e">
        <f t="shared" ca="1" si="392"/>
        <v>#NAME?</v>
      </c>
      <c r="CJ199" s="25">
        <f t="shared" si="393"/>
        <v>8.6446377786948858E-2</v>
      </c>
      <c r="CM199" s="25">
        <f t="shared" si="432"/>
        <v>0.44566650368392363</v>
      </c>
      <c r="CN199" s="25">
        <f t="shared" si="433"/>
        <v>0.37626635124806695</v>
      </c>
      <c r="CO199" s="25">
        <f t="shared" si="434"/>
        <v>0.50317610040798355</v>
      </c>
      <c r="CP199" s="25">
        <f t="shared" si="435"/>
        <v>0.48107283240753651</v>
      </c>
      <c r="CQ199" s="25" t="e">
        <f t="shared" ca="1" si="436"/>
        <v>#NAME?</v>
      </c>
      <c r="CR199" s="25" t="e">
        <f t="shared" ca="1" si="437"/>
        <v>#NAME?</v>
      </c>
      <c r="CS199" s="25" t="e">
        <f t="shared" ca="1" si="438"/>
        <v>#NAME?</v>
      </c>
      <c r="CT199" s="15" t="e">
        <f t="shared" ca="1" si="439"/>
        <v>#NAME?</v>
      </c>
      <c r="CU199" s="25">
        <f>_xll.BDH($C199,"RETURN_ON_INV_CAPITAL","FY 2019","FY 2019","Currency=USD","Period=FY","BEST_FPERIOD_OVERRIDE=FY","FILING_STATUS=MR","FA_ADJUSTED=GAAP","Sort=A","Dates=H","DateFormat=P","Fill=—","Direction=H","UseDPDF=Y")/100</f>
        <v>0.14266500000000001</v>
      </c>
      <c r="CV199" s="25">
        <f>_xll.BDH($C199,"RETURN_ON_INV_CAPITAL","FY 2020","FY 2020","Currency=USD","Period=FY","BEST_FPERIOD_OVERRIDE=FY","FILING_STATUS=MR","FA_ADJUSTED=GAAP","Sort=A","Dates=H","DateFormat=P","Fill=—","Direction=H","UseDPDF=Y")/100</f>
        <v>0.134966</v>
      </c>
      <c r="CW199" s="25">
        <f>_xll.BDH($C199,"RETURN_ON_INV_CAPITAL","FY 2021","FY 2021","Currency=USD","Period=FY","BEST_FPERIOD_OVERRIDE=FY","FILING_STATUS=MR","FA_ADJUSTED=GAAP","Sort=A","Dates=H","DateFormat=P","Fill=—","Direction=H","UseDPDF=Y")/100</f>
        <v>0.136516</v>
      </c>
      <c r="CX199" s="25">
        <f>_xll.BDH(C199,"RETURN_COM_EQY","FY 2022","FY 2022","Currency=USD","Period=FY","BEST_FPERIOD_OVERRIDE=FY","FILING_STATUS=MR","FA_ADJUSTED=GAAP","Sort=A","Dates=H","DateFormat=P","Fill=—","Direction=H","UseDPDF=Y")/100</f>
        <v>0.75599000000000005</v>
      </c>
      <c r="CZ199" s="15">
        <f>_xll.BDH($C199,"RETURN_COM_EQY","FY 2019","FY 2019","Currency=USD","Period=FY","BEST_FPERIOD_OVERRIDE=FY","FILING_STATUS=MR","FA_ADJUSTED=GAAP","Sort=A","Dates=H","DateFormat=P","Fill=—","Direction=H","UseDPDF=Y")/100</f>
        <v>0.25222300000000003</v>
      </c>
      <c r="DA199" s="15">
        <f>_xll.BDH($C199,"RETURN_COM_EQY","FY 2020","FY 2020","Currency=USD","Period=FY","BEST_FPERIOD_OVERRIDE=FY","FILING_STATUS=MR","FA_ADJUSTED=GAAP","Sort=A","Dates=H","DateFormat=P","Fill=—","Direction=H","UseDPDF=Y")/100</f>
        <v>0.22497</v>
      </c>
      <c r="DB199" s="15">
        <f>_xll.BDH($C199,"RETURN_COM_EQY","FY 2021","FY 2021","Currency=USD","Period=FY","BEST_FPERIOD_OVERRIDE=FY","FILING_STATUS=MR","FA_ADJUSTED=GAAP","Sort=A","Dates=H","DateFormat=P","Fill=—","Direction=H","UseDPDF=Y")/100</f>
        <v>0.34643500000000005</v>
      </c>
      <c r="DC199" s="25">
        <f>_xll.BDH(C199,"RETURN_COM_EQY","FY 2022","FY 2022","Currency=USD","Period=FY","BEST_FPERIOD_OVERRIDE=FY","FILING_STATUS=MR","FA_ADJUSTED=GAAP","Sort=A","Dates=H","DateFormat=P","Fill=—","Direction=H","UseDPDF=Y")</f>
        <v>75.599000000000004</v>
      </c>
      <c r="DD199" s="15" t="e">
        <f ca="1">(_xll.BDP(C199,"BEST_ROE","best_fperiod_override=23Y"))/100</f>
        <v>#NAME?</v>
      </c>
      <c r="DF199" s="25" t="e">
        <f ca="1">(_xll.BDP($C199,"BEST_DIV_YLD","best_fperiod_override=19Y"))/100</f>
        <v>#NAME?</v>
      </c>
      <c r="DG199" s="25" t="e">
        <f ca="1">(_xll.BDP($C199,"BEST_DIV_YLD","best_fperiod_override=20Y"))/100</f>
        <v>#NAME?</v>
      </c>
      <c r="DH199" s="25" t="e">
        <f ca="1">(_xll.BDP($C199,"BEST_DIV_YLD","best_fperiod_override=21Y"))/100</f>
        <v>#NAME?</v>
      </c>
      <c r="DI199" s="25" t="e">
        <f ca="1">(_xll.BDP($C199,"BEST_DIV_YLD","best_fperiod_override=22Y"))/100</f>
        <v>#NAME?</v>
      </c>
      <c r="DJ199" s="25" t="e">
        <f ca="1">(_xll.BDP($C199,"BEST_DIV_YLD","best_fperiod_override=23Y"))/100</f>
        <v>#NAME?</v>
      </c>
      <c r="DL199" s="48" t="e" cm="1">
        <f t="array" aca="1" ref="DL199" ca="1">_xll.BDP($C199,$DL$12)/1000</f>
        <v>#NAME?</v>
      </c>
      <c r="DM199" s="48" t="e" cm="1">
        <f t="array" aca="1" ref="DM199" ca="1">_xll.BDP($C199,$DL$13)*1000</f>
        <v>#NAME?</v>
      </c>
      <c r="DN199" s="48" t="e">
        <f t="shared" ca="1" si="394"/>
        <v>#NAME?</v>
      </c>
      <c r="DO199" s="48" t="e" cm="1">
        <f t="array" aca="1" ref="DO199" ca="1">_xll.BDP($C199,$DL$15)*1000</f>
        <v>#NAME?</v>
      </c>
      <c r="DQ199" s="15" t="e" cm="1">
        <f t="array" aca="1" ref="DQ199" ca="1">_xll.BDP(C199,"WACC")</f>
        <v>#NAME?</v>
      </c>
      <c r="DR199" s="15" t="e" cm="1">
        <f t="array" aca="1" ref="DR199" ca="1">_xll.BDP(C199,"WACC_COST_EQUITY")</f>
        <v>#NAME?</v>
      </c>
      <c r="DS199" s="15" t="e" cm="1">
        <f t="array" aca="1" ref="DS199" ca="1">_xll.BDP(C199,"WACC_COST_EQUITY")</f>
        <v>#NAME?</v>
      </c>
      <c r="DU199" s="15" t="e" cm="1">
        <f t="array" aca="1" ref="DU199" ca="1">_xll.BDP(C199,"BEST_PE_RATIO")</f>
        <v>#NAME?</v>
      </c>
      <c r="DV199" s="15" t="e" cm="1">
        <f t="array" aca="1" ref="DV199" ca="1">_xll.BDP(C199,"FIVE_YR_AVG_PRICE_EARNINGS")</f>
        <v>#NAME?</v>
      </c>
      <c r="DW199" s="15" t="e" cm="1">
        <f t="array" aca="1" ref="DW199" ca="1">_xll.BDP(C199,"10_YEAR_MOVING_AVERAGE_PE")</f>
        <v>#NAME?</v>
      </c>
      <c r="DY199" s="15" t="e" cm="1">
        <f t="array" aca="1" ref="DY199" ca="1">_xll.BDP(C199,"BEST_CUR_EV_TO_EBITDA")</f>
        <v>#NAME?</v>
      </c>
      <c r="DZ199" s="15" t="e" cm="1">
        <f t="array" aca="1" ref="DZ199" ca="1">_xll.BDP(C199,"FIVE_YEAR_AVG_EV_TO_T12_EBITDA")</f>
        <v>#NAME?</v>
      </c>
      <c r="EB199" s="15" t="e" cm="1">
        <f t="array" aca="1" ref="EB199" ca="1">_xll.BDP(C199,"BEST_PX_BPS_RATIO")</f>
        <v>#NAME?</v>
      </c>
      <c r="EC199" s="15" t="e" cm="1">
        <f t="array" aca="1" ref="EC199" ca="1">_xll.BDP(C199,"FIVE_YEAR_AVG_PRICE_BOOK")</f>
        <v>#NAME?</v>
      </c>
      <c r="ED199" s="15" t="e" cm="1">
        <f t="array" aca="1" ref="ED199" ca="1">_xll.BDP(C199,"EV_TO_T12M_SALES")</f>
        <v>#NAME?</v>
      </c>
      <c r="EE199" s="15" t="e" cm="1">
        <f t="array" aca="1" ref="EE199" ca="1">_xll.BDP(C199,"AVERAGE_EV_TO_T12M_SALES")</f>
        <v>#NAME?</v>
      </c>
      <c r="EF199" s="15" t="e">
        <f ca="1">_xll.BDP(C199,"BEST_CURRENT_EV_BEST_SALES","best_fperiod_override=23Y")</f>
        <v>#NAME?</v>
      </c>
      <c r="EH199" s="15" t="e" cm="1">
        <f t="array" aca="1" ref="EH199" ca="1">_xll.BDP(C199,"CF_FREE_CASH_FLOW")</f>
        <v>#NAME?</v>
      </c>
      <c r="EI199" s="15" t="e" cm="1">
        <f t="array" aca="1" ref="EI199" ca="1">_xll.BDP(C199,"FREE_CASH_FLOW_YIELD")/100</f>
        <v>#NAME?</v>
      </c>
      <c r="EJ199" s="15" t="e" cm="1">
        <f t="array" aca="1" ref="EJ199" ca="1">_xll.BDP(C199,"TRAIL_12M_FREE_CASH_FLOW_PER_SH")</f>
        <v>#NAME?</v>
      </c>
      <c r="EL199" s="15" t="e" cm="1">
        <f t="array" aca="1" ref="EL199" ca="1">_xll.BDP(C199,"CF_CASH_FROM_OPER")</f>
        <v>#NAME?</v>
      </c>
      <c r="EM199" s="15" t="e" cm="1">
        <f t="array" aca="1" ref="EM199" ca="1">_xll.BDP(C199,"CF_CASH_FROM_INV_ACT")</f>
        <v>#NAME?</v>
      </c>
      <c r="EN199" s="15" t="e" cm="1">
        <f t="array" aca="1" ref="EN199" ca="1">_xll.BDP(C199,"CF_CASH_FROM_FNC_ACT")</f>
        <v>#NAME?</v>
      </c>
      <c r="EP199" s="15" t="e" cm="1">
        <f t="array" aca="1" ref="EP199" ca="1">_xll.BDP(C199,"TOT_ANALYST_REC")</f>
        <v>#NAME?</v>
      </c>
      <c r="EQ199" s="15" t="e" cm="1">
        <f t="array" aca="1" ref="EQ199" ca="1">_xll.BDP(C199,"TOT_BUY_REC")</f>
        <v>#NAME?</v>
      </c>
      <c r="ER199" s="15" t="e" cm="1">
        <f t="array" aca="1" ref="ER199" ca="1">_xll.BDP(C199,"TOT_HOLD_REC")</f>
        <v>#NAME?</v>
      </c>
      <c r="ES199" s="15" t="e" cm="1">
        <f t="array" aca="1" ref="ES199" ca="1">_xll.BDP(C199,"TOT_SELL_REC")</f>
        <v>#NAME?</v>
      </c>
      <c r="ET199" s="15" t="e" cm="1">
        <f t="array" aca="1" ref="ET199" ca="1">_xll.BDP(C199,"EQY_REC_CONS")</f>
        <v>#NAME?</v>
      </c>
      <c r="EV199" s="15" t="e" cm="1">
        <f t="array" aca="1" ref="EV199" ca="1">_xll.BDP(C199,"BEST_TARGET_HI")</f>
        <v>#NAME?</v>
      </c>
      <c r="EW199" s="15" t="e" cm="1">
        <f t="array" aca="1" ref="EW199" ca="1">_xll.BDP(C199,"BEST_TARGET_LO")</f>
        <v>#NAME?</v>
      </c>
      <c r="EX199" s="15" t="e" cm="1">
        <f t="array" aca="1" ref="EX199" ca="1">_xll.BDP(C199,"BEST_TARGET_MEDIAN")</f>
        <v>#NAME?</v>
      </c>
      <c r="EZ199" s="15" t="e" cm="1">
        <f t="array" aca="1" ref="EZ199" ca="1">_xll.BDP(C199,"BEST_TARGET_1WK_CHG")</f>
        <v>#NAME?</v>
      </c>
      <c r="FA199" s="15" t="e" cm="1">
        <f t="array" aca="1" ref="FA199" ca="1">_xll.BDP(C199,"BEST_TARGET_4WK_CHG")</f>
        <v>#NAME?</v>
      </c>
      <c r="FB199" s="15" t="e" cm="1">
        <f t="array" aca="1" ref="FB199" ca="1">_xll.BDP(C199,"BEST_TARGET_3MO_CHG")</f>
        <v>#NAME?</v>
      </c>
      <c r="FC199" s="15" t="e" cm="1">
        <f t="array" aca="1" ref="FC199" ca="1">_xll.BDP(C199,"BEST_TARGET_6MO_CHG")</f>
        <v>#NAME?</v>
      </c>
      <c r="FE199" s="15" t="e" cm="1">
        <f t="array" aca="1" ref="FE199" ca="1">_xll.BDP(C199,"ANNOUNCEMENT_DT")</f>
        <v>#NAME?</v>
      </c>
      <c r="FF199" s="15" t="e" cm="1">
        <f t="array" aca="1" ref="FF199" ca="1">_xll.BDP(C199,"EXPECTED_REPORT_DT")</f>
        <v>#NAME?</v>
      </c>
      <c r="FG199" s="15" t="e" cm="1">
        <f t="array" aca="1" ref="FG199" ca="1">_xll.BDP(C199,"EARNINGS_RELATED_IMPLIED_MOVE")</f>
        <v>#NAME?</v>
      </c>
      <c r="FI199" s="15" t="e" cm="1">
        <f t="array" aca="1" ref="FI199" ca="1">_xll.BDP(C199,"SALES_SURPRISE_LAST_QTR")</f>
        <v>#NAME?</v>
      </c>
      <c r="FJ199" s="15" t="e" cm="1">
        <f t="array" aca="1" ref="FJ199" ca="1">_xll.BDP(C199,"EPS_SURPRISE_LAST_QTR")</f>
        <v>#NAME?</v>
      </c>
      <c r="FL199" s="15" t="e">
        <f ca="1">(_xll.BDP(C199,"VOLUME_AVG_5D"))/1000</f>
        <v>#NAME?</v>
      </c>
      <c r="FM199" s="15" t="e">
        <f ca="1">(_xll.BDP(C199,"VOLUME_AVG_3M"))/1000</f>
        <v>#NAME?</v>
      </c>
      <c r="FN199" s="15" t="e">
        <f ca="1">(_xll.BDP(C199,"VOLUME_AVG_6M"))/1000</f>
        <v>#NAME?</v>
      </c>
      <c r="FP199" s="15" t="e" cm="1">
        <f t="array" aca="1" ref="FP199" ca="1">_xll.BDP(C199,"CIE_DES")</f>
        <v>#NAME?</v>
      </c>
      <c r="FQ199" s="15" t="s">
        <v>1024</v>
      </c>
      <c r="FS199" s="15" t="e" cm="1">
        <f t="array" aca="1" ref="FS199" ca="1">_xll.BDP(C199,"HIGH_52WEEK")</f>
        <v>#NAME?</v>
      </c>
      <c r="FT199" s="15" t="e" cm="1">
        <f t="array" aca="1" ref="FT199" ca="1">_xll.BDP(C199,"LOW_52WEEK")</f>
        <v>#NAME?</v>
      </c>
      <c r="FV199" s="15" t="e" cm="1">
        <f t="array" aca="1" ref="FV199" ca="1">_xll.BDP(C199,"CHG_PCT_WTD")</f>
        <v>#NAME?</v>
      </c>
      <c r="FW199" s="15" t="e" cm="1">
        <f t="array" aca="1" ref="FW199" ca="1">_xll.BDP(C199,"CHG_PCT_MTD")</f>
        <v>#NAME?</v>
      </c>
      <c r="FX199" s="15" t="e" cm="1">
        <f t="array" aca="1" ref="FX199" ca="1">_xll.BDP(C199,"CHG_PCT_YTD")</f>
        <v>#NAME?</v>
      </c>
      <c r="FY199" s="15" t="e" cm="1">
        <f t="array" aca="1" ref="FY199" ca="1">_xll.BDP(C199,"CHG_PCT_1YR")</f>
        <v>#NAME?</v>
      </c>
      <c r="GA199" s="15" t="e">
        <f ca="1">_xll.BDP($C199,"BEST_NET_DEBT","best_fperiod_override=19Y")</f>
        <v>#NAME?</v>
      </c>
      <c r="GB199" s="15" t="e">
        <f ca="1">_xll.BDP($C199,"BEST_NET_DEBT","best_fperiod_override=20Y")</f>
        <v>#NAME?</v>
      </c>
      <c r="GC199" s="15" t="e">
        <f ca="1">_xll.BDP($C199,"BEST_NET_DEBT","best_fperiod_override=21Y")</f>
        <v>#NAME?</v>
      </c>
      <c r="GD199" s="15" t="e">
        <f ca="1">_xll.BDP($C199,"BEST_NET_DEBT","best_fperiod_override=22Y")</f>
        <v>#NAME?</v>
      </c>
      <c r="GE199" s="15" t="e">
        <f ca="1">_xll.BDP($C199,"BEST_NET_DEBT","best_fperiod_override=23Y")</f>
        <v>#NAME?</v>
      </c>
      <c r="GG199" s="15" t="e">
        <f t="shared" ca="1" si="395"/>
        <v>#NAME?</v>
      </c>
      <c r="GH199" s="15" t="e">
        <f t="shared" ca="1" si="396"/>
        <v>#NAME?</v>
      </c>
      <c r="GI199" s="15" t="e">
        <f t="shared" ca="1" si="397"/>
        <v>#NAME?</v>
      </c>
      <c r="GJ199" s="15" t="e">
        <f t="shared" ca="1" si="398"/>
        <v>#NAME?</v>
      </c>
      <c r="GK199" s="15" t="e">
        <f t="shared" ca="1" si="399"/>
        <v>#NAME?</v>
      </c>
      <c r="GM199" s="15" t="e" cm="1">
        <f t="array" aca="1" ref="GM199" ca="1">_xll.BDP(C199,"NET_DEBT_TO_EBITDA")</f>
        <v>#NAME?</v>
      </c>
      <c r="GN199" s="15" t="e" cm="1">
        <f t="array" aca="1" ref="GN199" ca="1">_xll.BDP(C199,"EBIT_TO_INT_EXP")</f>
        <v>#NAME?</v>
      </c>
      <c r="GO199" s="15" t="e" cm="1">
        <f t="array" aca="1" ref="GO199" ca="1">_xll.BDP(C199,"TOT_DEBT_TO_TOT_EQY")</f>
        <v>#NAME?</v>
      </c>
      <c r="GP199" s="15" t="e" cm="1">
        <f t="array" aca="1" ref="GP199" ca="1">_xll.BDP(C199,"TOT_DEBT_TO_TOT_ASSET")</f>
        <v>#NAME?</v>
      </c>
      <c r="GQ199" s="15" t="e" cm="1">
        <f t="array" aca="1" ref="GQ199" ca="1">_xll.BDP(C199,"ALTMAN_Z_SCORE")</f>
        <v>#NAME?</v>
      </c>
      <c r="GR199" s="15" t="e" cm="1">
        <f t="array" aca="1" ref="GR199" ca="1">_xll.BDP(C199,"CASH_%_CURRENT_MARKET_CAP")</f>
        <v>#NAME?</v>
      </c>
      <c r="GS199" s="15" t="e" cm="1">
        <f t="array" aca="1" ref="GS199" ca="1">_xll.BDP(C199,"CASH_TO_TOT_ASSET")</f>
        <v>#NAME?</v>
      </c>
      <c r="GU199" s="15" t="e" cm="1">
        <f t="array" aca="1" ref="GU199" ca="1">_xll.BDP(C199,"BOARD_SIZE")</f>
        <v>#NAME?</v>
      </c>
      <c r="GV199" s="15" t="e" cm="1">
        <f t="array" aca="1" ref="GV199" ca="1">_xll.BDP(C199,"PCT_INDEPENDENT_DIRECTORS")</f>
        <v>#NAME?</v>
      </c>
      <c r="GW199" s="15" t="e" cm="1">
        <f t="array" aca="1" ref="GW199" ca="1">_xll.BDP(C199,"BOARD_MEETING_ATTENDANCE_PCT")</f>
        <v>#NAME?</v>
      </c>
      <c r="GX199" s="15" t="e" cm="1">
        <f t="array" aca="1" ref="GX199" ca="1">_xll.BDP(C199,"BOARD_MEETINGS_PER_YR")</f>
        <v>#NAME?</v>
      </c>
      <c r="GY199" s="15" t="e" cm="1">
        <f t="array" aca="1" ref="GY199" ca="1">_xll.BDP(C199,"NUMBER_OF_WOMEN_ON_BOARD")</f>
        <v>#NAME?</v>
      </c>
      <c r="GZ199" s="15" t="e" cm="1">
        <f t="array" aca="1" ref="GZ199" ca="1">_xll.BDP(C199,"BOARD_AVERAGE_TENURE")</f>
        <v>#NAME?</v>
      </c>
      <c r="HA199" s="15" t="e" cm="1">
        <f t="array" aca="1" ref="HA199" ca="1">_xll.BDP(C199,"BOARD_AVERAGE_AGE")</f>
        <v>#NAME?</v>
      </c>
      <c r="HC199" s="15" t="e" cm="1">
        <f t="array" aca="1" ref="HC199" ca="1">_xll.BDP(C199,"TOT_COMP_AW_TO_CEO_&amp;_EQUIV")</f>
        <v>#NAME?</v>
      </c>
      <c r="HD199" s="15" t="e" cm="1">
        <f t="array" aca="1" ref="HD199" ca="1">_xll.BDP(C199,"TOT_COMPENSATION_AW_TO_EXECS")</f>
        <v>#NAME?</v>
      </c>
      <c r="HE199" s="15" t="e" cm="1">
        <f t="array" aca="1" ref="HE199" ca="1">_xll.BDP(C199,"CF_STOCK_BASED_COMPENSATION")</f>
        <v>#NAME?</v>
      </c>
      <c r="HF199" s="15" t="e" cm="1">
        <f t="array" aca="1" ref="HF199" ca="1">_xll.BDP(C199,"AVERAGE_BOD_TOTAL_COMPENSATION")</f>
        <v>#NAME?</v>
      </c>
      <c r="HH199" s="15" t="e" cm="1">
        <f t="array" aca="1" ref="HH199" ca="1">_xll.BDP(C199,"ISS_QUALITYSCORE")</f>
        <v>#NAME?</v>
      </c>
      <c r="HK199" s="15" t="e" cm="1">
        <f t="array" aca="1" ref="HK199" ca="1">_xll.BDP(C199,"EQY_SH_OUT")</f>
        <v>#NAME?</v>
      </c>
      <c r="HL199" s="15" t="e">
        <f t="shared" ca="1" si="400"/>
        <v>#NAME?</v>
      </c>
      <c r="HN199" s="15">
        <v>8.5</v>
      </c>
      <c r="HO199" s="15">
        <v>2</v>
      </c>
      <c r="HP199" s="39" t="e">
        <f t="shared" ca="1" si="401"/>
        <v>#NAME?</v>
      </c>
      <c r="HQ199" s="15" t="e">
        <f t="shared" ca="1" si="402"/>
        <v>#NAME?</v>
      </c>
      <c r="HS199" s="15" t="e">
        <f t="shared" ca="1" si="426"/>
        <v>#NAME?</v>
      </c>
      <c r="HU199" s="15" t="e">
        <f t="shared" ca="1" si="403"/>
        <v>#NAME?</v>
      </c>
      <c r="HW199" s="15" t="e">
        <f t="shared" ca="1" si="427"/>
        <v>#NAME?</v>
      </c>
      <c r="HY199" s="39" t="e">
        <f t="shared" ca="1" si="404"/>
        <v>#NAME?</v>
      </c>
      <c r="IA199" s="15" t="e">
        <f t="shared" ca="1" si="428"/>
        <v>#NAME?</v>
      </c>
      <c r="IB199" s="15" t="e">
        <f t="shared" ca="1" si="405"/>
        <v>#NAME?</v>
      </c>
      <c r="IC199" s="15" t="e">
        <f t="shared" ca="1" si="406"/>
        <v>#NAME?</v>
      </c>
      <c r="ID199" s="15" t="e">
        <f t="shared" ca="1" si="407"/>
        <v>#NAME?</v>
      </c>
      <c r="IE199" s="39" t="e">
        <f t="shared" ca="1" si="408"/>
        <v>#NAME?</v>
      </c>
      <c r="IF199" s="39">
        <f t="shared" si="409"/>
        <v>8.6446377786948858</v>
      </c>
      <c r="IG199" s="39" t="e">
        <f t="shared" ca="1" si="410"/>
        <v>#NAME?</v>
      </c>
      <c r="II199" s="15">
        <f t="shared" si="440"/>
        <v>180</v>
      </c>
    </row>
    <row r="200" spans="1:243">
      <c r="A200" s="15">
        <f t="shared" si="441"/>
        <v>180</v>
      </c>
      <c r="B200" s="15" t="s">
        <v>364</v>
      </c>
      <c r="C200" s="15" t="s">
        <v>663</v>
      </c>
      <c r="D200" s="15" t="s">
        <v>363</v>
      </c>
      <c r="E200" s="15" t="str">
        <f t="shared" si="374"/>
        <v>P2LT34</v>
      </c>
      <c r="F200" s="15">
        <f t="shared" si="375"/>
        <v>180</v>
      </c>
      <c r="G200" s="15" t="str">
        <f t="shared" si="376"/>
        <v>Palantir Technologies Inc</v>
      </c>
      <c r="H200" s="24">
        <v>5.4781000000000003E-4</v>
      </c>
      <c r="I200" s="15" t="e" cm="1">
        <f t="array" aca="1" ref="I200" ca="1">_xll.BDP(C200,"GICS_SECTOR_NAME")</f>
        <v>#NAME?</v>
      </c>
      <c r="J200" s="15" t="e">
        <f t="shared" ca="1" si="377"/>
        <v>#NAME?</v>
      </c>
      <c r="K200" s="46" t="e" cm="1">
        <f t="array" aca="1" ref="K200" ca="1">_xll.BDP(C200,"BEST_PE_RATIO")</f>
        <v>#NAME?</v>
      </c>
      <c r="L200" s="46" t="e" cm="1">
        <f t="array" aca="1" ref="L200" ca="1">_xll.BDP(C200,"px_last")</f>
        <v>#NAME?</v>
      </c>
      <c r="M200" s="15" t="e" cm="1">
        <f t="array" aca="1" ref="M200" ca="1">_xll.BDP(C200,"COUNTRY_FULL_NAME")</f>
        <v>#NAME?</v>
      </c>
      <c r="N200" s="15" t="e" cm="1">
        <f t="array" aca="1" ref="N200" ca="1">_xll.BDP(C200,"px_last")</f>
        <v>#NAME?</v>
      </c>
      <c r="O200" s="15" t="e" cm="1">
        <f t="array" aca="1" ref="O200" ca="1">_xll.BDP(C200,"CRNCY")</f>
        <v>#NAME?</v>
      </c>
      <c r="Q200" s="15" t="e" cm="1">
        <f t="array" aca="1" ref="Q200" ca="1">_xll.BDP(C200,"GICS_SECTOR_NAME")</f>
        <v>#NAME?</v>
      </c>
      <c r="R200" s="15" t="e" cm="1">
        <f t="array" aca="1" ref="R200" ca="1">_xll.BDP(C200,"GICS_INDUSTRY_NAME")</f>
        <v>#NAME?</v>
      </c>
      <c r="S200" s="15" t="e" cm="1">
        <f t="array" aca="1" ref="S200" ca="1">_xll.BDP(C200,"GICS_INDUSTRY_GROUP_NAME")</f>
        <v>#NAME?</v>
      </c>
      <c r="T200" s="15" t="e" cm="1">
        <f t="array" aca="1" ref="T200" ca="1">_xll.BDP(C200,"GICS_SUB_INDUSTRY_NAME")</f>
        <v>#NAME?</v>
      </c>
      <c r="U200" s="15" t="s">
        <v>1521</v>
      </c>
      <c r="V200" s="15" t="str">
        <f>_xll.BDH(C200,"SALES_REV_TURN","FY 2009","FY 2009","Currency=USD","Period=FY","BEST_FPERIOD_OVERRIDE=FY","FILING_STATUS=MR","SCALING_FORMAT=MLN","FA_ADJUSTED=Adjusted","Sort=A","Dates=H","DateFormat=P","Fill=—","Direction=H","UseDPDF=Y")</f>
        <v>—</v>
      </c>
      <c r="W200" s="15">
        <f>_xll.BDH(C200,"SALES_REV_TURN","FY 2019","FY 2019","Currency=USD","Period=FY","BEST_FPERIOD_OVERRIDE=FY","FILING_STATUS=MR","SCALING_FORMAT=MLN","FA_ADJUSTED=Adjusted","Sort=A","Dates=H","DateFormat=P","Fill=—","Direction=H","UseDPDF=Y")</f>
        <v>742.55499999999995</v>
      </c>
      <c r="X200" s="15">
        <f>_xll.BDH(C200,"SALES_REV_TURN","FY 2020","FY 2020","Currency=USD","Period=FY","BEST_FPERIOD_OVERRIDE=FY","FILING_STATUS=MR","SCALING_FORMAT=MLN","FA_ADJUSTED=Adjusted","Sort=A","Dates=H","DateFormat=P","Fill=—","Direction=H","UseDPDF=Y")</f>
        <v>1092.673</v>
      </c>
      <c r="Y200" s="15">
        <f>_xll.BDH(C200,"SALES_REV_TURN","FY 2021","FY 2021","Currency=USD","Period=FY","BEST_FPERIOD_OVERRIDE=FY","FILING_STATUS=MR","SCALING_FORMAT=MLN","FA_ADJUSTED=Adjusted","Sort=A","Dates=H","DateFormat=P","Fill=—","Direction=H","UseDPDF=Y")</f>
        <v>1541.8889999999999</v>
      </c>
      <c r="Z200" s="15">
        <f>_xll.BDH(C200,"SALES_REV_TURN","FY 2022","FY 2022","Currency=USD","Period=FY","BEST_FPERIOD_OVERRIDE=FY","FILING_STATUS=MR","SCALING_FORMAT=MLN","FA_ADJUSTED=Adjusted","Sort=A","Dates=H","DateFormat=P","Fill=—","Direction=H","UseDPDF=Y")</f>
        <v>1905.8710000000001</v>
      </c>
      <c r="AA200" s="15" t="e">
        <f ca="1">+_xll.BDP($C200,AA$15,"BEST_FPERIOD_OVERRIDE="&amp;AA$16)</f>
        <v>#NAME?</v>
      </c>
      <c r="AB200" s="15" t="e">
        <f ca="1">+_xll.BDP($C200,AB$15,"BEST_FPERIOD_OVERRIDE="&amp;AB$16)</f>
        <v>#NAME?</v>
      </c>
      <c r="AC200" s="15" t="e">
        <f ca="1">+_xll.BDP($C200,AC$15,"BEST_FPERIOD_OVERRIDE="&amp;AC$16)</f>
        <v>#NAME?</v>
      </c>
      <c r="AD200" s="15" t="e">
        <f ca="1">+_xll.BDP($C200,AD$15,"BEST_FPERIOD_OVERRIDE="&amp;AD$16)</f>
        <v>#NAME?</v>
      </c>
      <c r="AF200" s="25">
        <f t="shared" si="411"/>
        <v>0.47150446768252863</v>
      </c>
      <c r="AG200" s="25">
        <f t="shared" si="412"/>
        <v>0.41111659206368234</v>
      </c>
      <c r="AH200" s="25">
        <f t="shared" si="413"/>
        <v>0.23606238840798532</v>
      </c>
      <c r="AI200" s="25" t="e">
        <f t="shared" ca="1" si="414"/>
        <v>#NAME?</v>
      </c>
      <c r="AJ200" s="25" t="e">
        <f t="shared" ca="1" si="415"/>
        <v>#NAME?</v>
      </c>
      <c r="AK200" s="25" t="e">
        <f t="shared" ca="1" si="416"/>
        <v>#NAME?</v>
      </c>
      <c r="AL200" s="25" t="e">
        <f t="shared" ca="1" si="429"/>
        <v>#NAME?</v>
      </c>
      <c r="AM200" s="25" t="e">
        <f t="shared" ca="1" si="417"/>
        <v>#NAME?</v>
      </c>
      <c r="AN200" s="25" t="e">
        <f t="shared" si="418"/>
        <v>#VALUE!</v>
      </c>
      <c r="AP200" s="15" t="str">
        <f>_xll.BDH(C200,"EBITDA","FY 2009","FY 2009","Currency=USD","Period=FY","BEST_FPERIOD_OVERRIDE=FY","FILING_STATUS=MR","SCALING_FORMAT=MLN","FA_ADJUSTED=Adjusted","Sort=A","Dates=H","DateFormat=P","Fill=—","Direction=H","UseDPDF=Y")</f>
        <v>—</v>
      </c>
      <c r="AQ200" s="15">
        <f>_xll.BDH(C200,"EBITDA","FY 2019","FY 2019","Currency=USD","Period=FY","BEST_FPERIOD_OVERRIDE=FY","FILING_STATUS=MR","SCALING_FORMAT=MLN","FA_ADJUSTED=Adjusted","Sort=A","Dates=H","DateFormat=P","Fill=—","Direction=H","UseDPDF=Y")</f>
        <v>-540.78200000000004</v>
      </c>
      <c r="AR200" s="15">
        <f>_xll.BDH(C200,"EBITDA","FY 2020","FY 2020","Currency=USD","Period=FY","BEST_FPERIOD_OVERRIDE=FY","FILING_STATUS=MR","SCALING_FORMAT=MLN","FA_ADJUSTED=Adjusted","Sort=A","Dates=H","DateFormat=P","Fill=—","Direction=H","UseDPDF=Y")</f>
        <v>-1125.327</v>
      </c>
      <c r="AS200" s="15">
        <f>_xll.BDH(C200,"EBITDA","FY 2021","FY 2021","Currency=USD","Period=FY","BEST_FPERIOD_OVERRIDE=FY","FILING_STATUS=MR","SCALING_FORMAT=MLN","FA_ADJUSTED=Adjusted","Sort=A","Dates=H","DateFormat=P","Fill=—","Direction=H","UseDPDF=Y")</f>
        <v>-364.77600000000001</v>
      </c>
      <c r="AT200" s="15">
        <f>_xll.BDH(C200,"EBITDA","FY 2022","FY 2022","Currency=USD","Period=FY","BEST_FPERIOD_OVERRIDE=FY","FILING_STATUS=MR","SCALING_FORMAT=MLN","FA_ADJUSTED=Adjusted","Sort=A","Dates=H","DateFormat=P","Fill=—","Direction=H","UseDPDF=Y")</f>
        <v>-140.51300000000001</v>
      </c>
      <c r="AU200" s="15" t="e">
        <f ca="1">+_xll.BDP($C200,AU$15,"BEST_FPERIOD_OVERRIDE="&amp;AU$16)</f>
        <v>#NAME?</v>
      </c>
      <c r="AV200" s="15" t="e">
        <f ca="1">+_xll.BDP($C200,AV$15,"BEST_FPERIOD_OVERRIDE="&amp;AV$16)</f>
        <v>#NAME?</v>
      </c>
      <c r="AW200" s="15" t="e">
        <f ca="1">+_xll.BDP($C200,AW$15,"BEST_FPERIOD_OVERRIDE="&amp;AW$16)</f>
        <v>#NAME?</v>
      </c>
      <c r="AX200" s="15" t="e">
        <f ca="1">+_xll.BDP($C200,AX$15,"BEST_FPERIOD_OVERRIDE="&amp;AX$16)</f>
        <v>#NAME?</v>
      </c>
      <c r="AZ200" s="25">
        <f t="shared" si="378"/>
        <v>1.0809254006235411</v>
      </c>
      <c r="BA200" s="25">
        <f t="shared" si="379"/>
        <v>-0.67584888659029774</v>
      </c>
      <c r="BB200" s="25">
        <f t="shared" si="380"/>
        <v>-0.61479647783845426</v>
      </c>
      <c r="BC200" s="25" t="e">
        <f t="shared" ca="1" si="381"/>
        <v>#NAME?</v>
      </c>
      <c r="BD200" s="25" t="e">
        <f t="shared" ca="1" si="382"/>
        <v>#NAME?</v>
      </c>
      <c r="BE200" s="25" t="e">
        <f t="shared" ca="1" si="383"/>
        <v>#NAME?</v>
      </c>
      <c r="BF200" s="25" t="e">
        <f t="shared" ca="1" si="430"/>
        <v>#NAME?</v>
      </c>
      <c r="BG200" s="25" t="e">
        <f t="shared" ca="1" si="384"/>
        <v>#NAME?</v>
      </c>
      <c r="BH200" s="25" t="e">
        <f t="shared" si="385"/>
        <v>#VALUE!</v>
      </c>
      <c r="BJ200" s="25">
        <f t="shared" si="419"/>
        <v>-0.72827197985334435</v>
      </c>
      <c r="BK200" s="25">
        <f t="shared" si="420"/>
        <v>-1.0298845125668887</v>
      </c>
      <c r="BL200" s="25">
        <f t="shared" si="421"/>
        <v>-0.23657734117047338</v>
      </c>
      <c r="BM200" s="25">
        <f t="shared" si="422"/>
        <v>-7.3726395962790764E-2</v>
      </c>
      <c r="BN200" s="25" t="e">
        <f t="shared" ca="1" si="423"/>
        <v>#NAME?</v>
      </c>
      <c r="BO200" s="25" t="e">
        <f t="shared" ca="1" si="424"/>
        <v>#NAME?</v>
      </c>
      <c r="BP200" s="25" t="e">
        <f t="shared" ca="1" si="424"/>
        <v>#NAME?</v>
      </c>
      <c r="BQ200" s="25" t="e">
        <f t="shared" ca="1" si="425"/>
        <v>#NAME?</v>
      </c>
      <c r="BR200" s="15" t="str">
        <f>_xll.BDH(C200,"EARN_FOR_COMMON","FY 2009","FY 2009","Currency=USD","Period=FY","BEST_FPERIOD_OVERRIDE=FY","FILING_STATUS=MR","SCALING_FORMAT=MLN","FA_ADJUSTED=Adjusted","Sort=A","Dates=H","DateFormat=P","Fill=—","Direction=H","UseDPDF=Y")</f>
        <v>—</v>
      </c>
      <c r="BS200" s="15">
        <f>_xll.BDH(C200,"EARN_FOR_COMMON","FY 2019","FY 2019","Currency=USD","Period=FY","BEST_FPERIOD_OVERRIDE=FY","FILING_STATUS=MR","SCALING_FORMAT=MLN","FA_ADJUSTED=Adjusted","Sort=A","Dates=H","DateFormat=P","Fill=—","Direction=H","UseDPDF=Y")</f>
        <v>-569.63549999999998</v>
      </c>
      <c r="BT200" s="15">
        <f>_xll.BDH(C200,"EARN_FOR_COMMON","FY 2020","FY 2020","Currency=USD","Period=FY","BEST_FPERIOD_OVERRIDE=FY","FILING_STATUS=MR","SCALING_FORMAT=MLN","FA_ADJUSTED=Adjusted","Sort=A","Dates=H","DateFormat=P","Fill=—","Direction=H","UseDPDF=Y")</f>
        <v>-1165.8585</v>
      </c>
      <c r="BU200" s="15">
        <f>_xll.BDH(C200,"EARN_FOR_COMMON","FY 2021","FY 2021","Currency=USD","Period=FY","BEST_FPERIOD_OVERRIDE=FY","FILING_STATUS=MR","SCALING_FORMAT=MLN","FA_ADJUSTED=Adjusted","Sort=A","Dates=H","DateFormat=P","Fill=—","Direction=H","UseDPDF=Y")</f>
        <v>-520.37900000000002</v>
      </c>
      <c r="BV200" s="15">
        <f>_xll.BDH(C200,"EARN_FOR_COMMON","FY 2022","FY 2022","Currency=USD","Period=FY","BEST_FPERIOD_OVERRIDE=FY","FILING_STATUS=MR","SCALING_FORMAT=MLN","FA_ADJUSTED=Adjusted","Sort=A","Dates=H","DateFormat=P","Fill=—","Direction=H","UseDPDF=Y")</f>
        <v>-200.69159999999999</v>
      </c>
      <c r="BW200" s="15" t="e">
        <f ca="1">+_xll.BDP($C200,BW$15,"BEST_FPERIOD_OVERRIDE="&amp;BW$16)</f>
        <v>#NAME?</v>
      </c>
      <c r="BX200" s="15" t="e">
        <f ca="1">+_xll.BDP($C200,BX$15,"BEST_FPERIOD_OVERRIDE="&amp;BX$16)</f>
        <v>#NAME?</v>
      </c>
      <c r="BY200" s="15" t="e">
        <f ca="1">+_xll.BDP($C200,BY$15,"BEST_FPERIOD_OVERRIDE="&amp;BY$16)</f>
        <v>#NAME?</v>
      </c>
      <c r="BZ200" s="15" t="e">
        <f ca="1">+_xll.BDP($C200,BZ$15,"BEST_FPERIOD_OVERRIDE="&amp;BZ$16)</f>
        <v>#NAME?</v>
      </c>
      <c r="CB200" s="25">
        <f t="shared" si="386"/>
        <v>1.0466745840103013</v>
      </c>
      <c r="CC200" s="25">
        <f t="shared" si="387"/>
        <v>-0.55365166527498832</v>
      </c>
      <c r="CD200" s="25">
        <f t="shared" si="388"/>
        <v>-0.61433570532246695</v>
      </c>
      <c r="CE200" s="25" t="e">
        <f t="shared" ca="1" si="389"/>
        <v>#NAME?</v>
      </c>
      <c r="CF200" s="25" t="e">
        <f t="shared" ca="1" si="390"/>
        <v>#NAME?</v>
      </c>
      <c r="CG200" s="25" t="e">
        <f t="shared" ca="1" si="391"/>
        <v>#NAME?</v>
      </c>
      <c r="CH200" s="25" t="e">
        <f t="shared" ca="1" si="431"/>
        <v>#NAME?</v>
      </c>
      <c r="CI200" s="25" t="e">
        <f t="shared" ca="1" si="392"/>
        <v>#NAME?</v>
      </c>
      <c r="CJ200" s="25" t="e">
        <f t="shared" si="393"/>
        <v>#VALUE!</v>
      </c>
      <c r="CM200" s="25">
        <f t="shared" si="432"/>
        <v>-0.76712903421295398</v>
      </c>
      <c r="CN200" s="25">
        <f t="shared" si="433"/>
        <v>-1.0669784098261785</v>
      </c>
      <c r="CO200" s="25">
        <f t="shared" si="434"/>
        <v>-0.33749446296069308</v>
      </c>
      <c r="CP200" s="25">
        <f t="shared" si="435"/>
        <v>-0.10530177540872387</v>
      </c>
      <c r="CQ200" s="25" t="e">
        <f t="shared" ca="1" si="436"/>
        <v>#NAME?</v>
      </c>
      <c r="CR200" s="25" t="e">
        <f t="shared" ca="1" si="437"/>
        <v>#NAME?</v>
      </c>
      <c r="CS200" s="25" t="e">
        <f t="shared" ca="1" si="438"/>
        <v>#NAME?</v>
      </c>
      <c r="CT200" s="15" t="e">
        <f t="shared" ca="1" si="439"/>
        <v>#NAME?</v>
      </c>
      <c r="CU200" s="25">
        <f>_xll.BDH($C200,"RETURN_ON_INV_CAPITAL","FY 2019","FY 2019","Currency=USD","Period=FY","BEST_FPERIOD_OVERRIDE=FY","FILING_STATUS=MR","FA_ADJUSTED=GAAP","Sort=A","Dates=H","DateFormat=P","Fill=—","Direction=H","UseDPDF=Y")/100</f>
        <v>-1.003539</v>
      </c>
      <c r="CV200" s="25">
        <f>_xll.BDH($C200,"RETURN_ON_INV_CAPITAL","FY 2020","FY 2020","Currency=USD","Period=FY","BEST_FPERIOD_OVERRIDE=FY","FILING_STATUS=MR","FA_ADJUSTED=GAAP","Sort=A","Dates=H","DateFormat=P","Fill=—","Direction=H","UseDPDF=Y")/100</f>
        <v>-0.90628299999999995</v>
      </c>
      <c r="CW200" s="25">
        <f>_xll.BDH($C200,"RETURN_ON_INV_CAPITAL","FY 2021","FY 2021","Currency=USD","Period=FY","BEST_FPERIOD_OVERRIDE=FY","FILING_STATUS=MR","FA_ADJUSTED=GAAP","Sort=A","Dates=H","DateFormat=P","Fill=—","Direction=H","UseDPDF=Y")/100</f>
        <v>-0.202712</v>
      </c>
      <c r="CX200" s="25">
        <f>_xll.BDH(C200,"RETURN_COM_EQY","FY 2022","FY 2022","Currency=USD","Period=FY","BEST_FPERIOD_OVERRIDE=FY","FILING_STATUS=MR","FA_ADJUSTED=GAAP","Sort=A","Dates=H","DateFormat=P","Fill=—","Direction=H","UseDPDF=Y")/100</f>
        <v>-0.15390300000000001</v>
      </c>
      <c r="CZ200" s="15" t="e">
        <f>_xll.BDH($C200,"RETURN_COM_EQY","FY 2019","FY 2019","Currency=USD","Period=FY","BEST_FPERIOD_OVERRIDE=FY","FILING_STATUS=MR","FA_ADJUSTED=GAAP","Sort=A","Dates=H","DateFormat=P","Fill=—","Direction=H","UseDPDF=Y")/100</f>
        <v>#VALUE!</v>
      </c>
      <c r="DA200" s="15" t="e">
        <f>_xll.BDH($C200,"RETURN_COM_EQY","FY 2020","FY 2020","Currency=USD","Period=FY","BEST_FPERIOD_OVERRIDE=FY","FILING_STATUS=MR","FA_ADJUSTED=GAAP","Sort=A","Dates=H","DateFormat=P","Fill=—","Direction=H","UseDPDF=Y")/100</f>
        <v>#VALUE!</v>
      </c>
      <c r="DB200" s="15">
        <f>_xll.BDH($C200,"RETURN_COM_EQY","FY 2021","FY 2021","Currency=USD","Period=FY","BEST_FPERIOD_OVERRIDE=FY","FILING_STATUS=MR","FA_ADJUSTED=GAAP","Sort=A","Dates=H","DateFormat=P","Fill=—","Direction=H","UseDPDF=Y")/100</f>
        <v>-0.27290799999999998</v>
      </c>
      <c r="DC200" s="25">
        <f>_xll.BDH(C200,"RETURN_COM_EQY","FY 2022","FY 2022","Currency=USD","Period=FY","BEST_FPERIOD_OVERRIDE=FY","FILING_STATUS=MR","FA_ADJUSTED=GAAP","Sort=A","Dates=H","DateFormat=P","Fill=—","Direction=H","UseDPDF=Y")</f>
        <v>-15.3903</v>
      </c>
      <c r="DD200" s="15" t="e">
        <f ca="1">(_xll.BDP(C200,"BEST_ROE","best_fperiod_override=23Y"))/100</f>
        <v>#NAME?</v>
      </c>
      <c r="DF200" s="25" t="e">
        <f ca="1">(_xll.BDP($C200,"BEST_DIV_YLD","best_fperiod_override=19Y"))/100</f>
        <v>#NAME?</v>
      </c>
      <c r="DG200" s="25" t="e">
        <f ca="1">(_xll.BDP($C200,"BEST_DIV_YLD","best_fperiod_override=20Y"))/100</f>
        <v>#NAME?</v>
      </c>
      <c r="DH200" s="25" t="e">
        <f ca="1">(_xll.BDP($C200,"BEST_DIV_YLD","best_fperiod_override=21Y"))/100</f>
        <v>#NAME?</v>
      </c>
      <c r="DI200" s="25" t="e">
        <f ca="1">(_xll.BDP($C200,"BEST_DIV_YLD","best_fperiod_override=22Y"))/100</f>
        <v>#NAME?</v>
      </c>
      <c r="DJ200" s="25" t="e">
        <f ca="1">(_xll.BDP($C200,"BEST_DIV_YLD","best_fperiod_override=23Y"))/100</f>
        <v>#NAME?</v>
      </c>
      <c r="DL200" s="48" t="e" cm="1">
        <f t="array" aca="1" ref="DL200" ca="1">_xll.BDP($C200,$DL$12)/1000</f>
        <v>#NAME?</v>
      </c>
      <c r="DM200" s="48" t="e" cm="1">
        <f t="array" aca="1" ref="DM200" ca="1">_xll.BDP($C200,$DL$13)*1000</f>
        <v>#NAME?</v>
      </c>
      <c r="DN200" s="48" t="e">
        <f t="shared" ca="1" si="394"/>
        <v>#NAME?</v>
      </c>
      <c r="DO200" s="48" t="e" cm="1">
        <f t="array" aca="1" ref="DO200" ca="1">_xll.BDP($C200,$DL$15)*1000</f>
        <v>#NAME?</v>
      </c>
      <c r="DQ200" s="15" t="e" cm="1">
        <f t="array" aca="1" ref="DQ200" ca="1">_xll.BDP(C200,"WACC")</f>
        <v>#NAME?</v>
      </c>
      <c r="DR200" s="15" t="e" cm="1">
        <f t="array" aca="1" ref="DR200" ca="1">_xll.BDP(C200,"WACC_COST_EQUITY")</f>
        <v>#NAME?</v>
      </c>
      <c r="DS200" s="15" t="e" cm="1">
        <f t="array" aca="1" ref="DS200" ca="1">_xll.BDP(C200,"WACC_COST_EQUITY")</f>
        <v>#NAME?</v>
      </c>
      <c r="DU200" s="15" t="e" cm="1">
        <f t="array" aca="1" ref="DU200" ca="1">_xll.BDP(C200,"BEST_PE_RATIO")</f>
        <v>#NAME?</v>
      </c>
      <c r="DV200" s="15" t="e" cm="1">
        <f t="array" aca="1" ref="DV200" ca="1">_xll.BDP(C200,"FIVE_YR_AVG_PRICE_EARNINGS")</f>
        <v>#NAME?</v>
      </c>
      <c r="DW200" s="15" t="e" cm="1">
        <f t="array" aca="1" ref="DW200" ca="1">_xll.BDP(C200,"10_YEAR_MOVING_AVERAGE_PE")</f>
        <v>#NAME?</v>
      </c>
      <c r="DY200" s="15" t="e" cm="1">
        <f t="array" aca="1" ref="DY200" ca="1">_xll.BDP(C200,"BEST_CUR_EV_TO_EBITDA")</f>
        <v>#NAME?</v>
      </c>
      <c r="DZ200" s="15" t="e" cm="1">
        <f t="array" aca="1" ref="DZ200" ca="1">_xll.BDP(C200,"FIVE_YEAR_AVG_EV_TO_T12_EBITDA")</f>
        <v>#NAME?</v>
      </c>
      <c r="EB200" s="15" t="e" cm="1">
        <f t="array" aca="1" ref="EB200" ca="1">_xll.BDP(C200,"BEST_PX_BPS_RATIO")</f>
        <v>#NAME?</v>
      </c>
      <c r="EC200" s="15" t="e" cm="1">
        <f t="array" aca="1" ref="EC200" ca="1">_xll.BDP(C200,"FIVE_YEAR_AVG_PRICE_BOOK")</f>
        <v>#NAME?</v>
      </c>
      <c r="ED200" s="15" t="e" cm="1">
        <f t="array" aca="1" ref="ED200" ca="1">_xll.BDP(C200,"EV_TO_T12M_SALES")</f>
        <v>#NAME?</v>
      </c>
      <c r="EE200" s="15" t="e" cm="1">
        <f t="array" aca="1" ref="EE200" ca="1">_xll.BDP(C200,"AVERAGE_EV_TO_T12M_SALES")</f>
        <v>#NAME?</v>
      </c>
      <c r="EF200" s="15" t="e">
        <f ca="1">_xll.BDP(C200,"BEST_CURRENT_EV_BEST_SALES","best_fperiod_override=23Y")</f>
        <v>#NAME?</v>
      </c>
      <c r="EH200" s="15" t="e" cm="1">
        <f t="array" aca="1" ref="EH200" ca="1">_xll.BDP(C200,"CF_FREE_CASH_FLOW")</f>
        <v>#NAME?</v>
      </c>
      <c r="EI200" s="15" t="e" cm="1">
        <f t="array" aca="1" ref="EI200" ca="1">_xll.BDP(C200,"FREE_CASH_FLOW_YIELD")/100</f>
        <v>#NAME?</v>
      </c>
      <c r="EJ200" s="15" t="e" cm="1">
        <f t="array" aca="1" ref="EJ200" ca="1">_xll.BDP(C200,"TRAIL_12M_FREE_CASH_FLOW_PER_SH")</f>
        <v>#NAME?</v>
      </c>
      <c r="EL200" s="15" t="e" cm="1">
        <f t="array" aca="1" ref="EL200" ca="1">_xll.BDP(C200,"CF_CASH_FROM_OPER")</f>
        <v>#NAME?</v>
      </c>
      <c r="EM200" s="15" t="e" cm="1">
        <f t="array" aca="1" ref="EM200" ca="1">_xll.BDP(C200,"CF_CASH_FROM_INV_ACT")</f>
        <v>#NAME?</v>
      </c>
      <c r="EN200" s="15" t="e" cm="1">
        <f t="array" aca="1" ref="EN200" ca="1">_xll.BDP(C200,"CF_CASH_FROM_FNC_ACT")</f>
        <v>#NAME?</v>
      </c>
      <c r="EP200" s="15" t="e" cm="1">
        <f t="array" aca="1" ref="EP200" ca="1">_xll.BDP(C200,"TOT_ANALYST_REC")</f>
        <v>#NAME?</v>
      </c>
      <c r="EQ200" s="15" t="e" cm="1">
        <f t="array" aca="1" ref="EQ200" ca="1">_xll.BDP(C200,"TOT_BUY_REC")</f>
        <v>#NAME?</v>
      </c>
      <c r="ER200" s="15" t="e" cm="1">
        <f t="array" aca="1" ref="ER200" ca="1">_xll.BDP(C200,"TOT_HOLD_REC")</f>
        <v>#NAME?</v>
      </c>
      <c r="ES200" s="15" t="e" cm="1">
        <f t="array" aca="1" ref="ES200" ca="1">_xll.BDP(C200,"TOT_SELL_REC")</f>
        <v>#NAME?</v>
      </c>
      <c r="ET200" s="15" t="e" cm="1">
        <f t="array" aca="1" ref="ET200" ca="1">_xll.BDP(C200,"EQY_REC_CONS")</f>
        <v>#NAME?</v>
      </c>
      <c r="EV200" s="15" t="e" cm="1">
        <f t="array" aca="1" ref="EV200" ca="1">_xll.BDP(C200,"BEST_TARGET_HI")</f>
        <v>#NAME?</v>
      </c>
      <c r="EW200" s="15" t="e" cm="1">
        <f t="array" aca="1" ref="EW200" ca="1">_xll.BDP(C200,"BEST_TARGET_LO")</f>
        <v>#NAME?</v>
      </c>
      <c r="EX200" s="15" t="e" cm="1">
        <f t="array" aca="1" ref="EX200" ca="1">_xll.BDP(C200,"BEST_TARGET_MEDIAN")</f>
        <v>#NAME?</v>
      </c>
      <c r="EZ200" s="15" t="e" cm="1">
        <f t="array" aca="1" ref="EZ200" ca="1">_xll.BDP(C200,"BEST_TARGET_1WK_CHG")</f>
        <v>#NAME?</v>
      </c>
      <c r="FA200" s="15" t="e" cm="1">
        <f t="array" aca="1" ref="FA200" ca="1">_xll.BDP(C200,"BEST_TARGET_4WK_CHG")</f>
        <v>#NAME?</v>
      </c>
      <c r="FB200" s="15" t="e" cm="1">
        <f t="array" aca="1" ref="FB200" ca="1">_xll.BDP(C200,"BEST_TARGET_3MO_CHG")</f>
        <v>#NAME?</v>
      </c>
      <c r="FC200" s="15" t="e" cm="1">
        <f t="array" aca="1" ref="FC200" ca="1">_xll.BDP(C200,"BEST_TARGET_6MO_CHG")</f>
        <v>#NAME?</v>
      </c>
      <c r="FE200" s="15" t="e" cm="1">
        <f t="array" aca="1" ref="FE200" ca="1">_xll.BDP(C200,"ANNOUNCEMENT_DT")</f>
        <v>#NAME?</v>
      </c>
      <c r="FF200" s="15" t="e" cm="1">
        <f t="array" aca="1" ref="FF200" ca="1">_xll.BDP(C200,"EXPECTED_REPORT_DT")</f>
        <v>#NAME?</v>
      </c>
      <c r="FG200" s="15" t="e" cm="1">
        <f t="array" aca="1" ref="FG200" ca="1">_xll.BDP(C200,"EARNINGS_RELATED_IMPLIED_MOVE")</f>
        <v>#NAME?</v>
      </c>
      <c r="FI200" s="15" t="e" cm="1">
        <f t="array" aca="1" ref="FI200" ca="1">_xll.BDP(C200,"SALES_SURPRISE_LAST_QTR")</f>
        <v>#NAME?</v>
      </c>
      <c r="FJ200" s="15" t="e" cm="1">
        <f t="array" aca="1" ref="FJ200" ca="1">_xll.BDP(C200,"EPS_SURPRISE_LAST_QTR")</f>
        <v>#NAME?</v>
      </c>
      <c r="FL200" s="15" t="e">
        <f ca="1">(_xll.BDP(C200,"VOLUME_AVG_5D"))/1000</f>
        <v>#NAME?</v>
      </c>
      <c r="FM200" s="15" t="e">
        <f ca="1">(_xll.BDP(C200,"VOLUME_AVG_3M"))/1000</f>
        <v>#NAME?</v>
      </c>
      <c r="FN200" s="15" t="e">
        <f ca="1">(_xll.BDP(C200,"VOLUME_AVG_6M"))/1000</f>
        <v>#NAME?</v>
      </c>
      <c r="FP200" s="15" t="e" cm="1">
        <f t="array" aca="1" ref="FP200" ca="1">_xll.BDP(C200,"CIE_DES")</f>
        <v>#NAME?</v>
      </c>
      <c r="FQ200" s="15" t="s">
        <v>1025</v>
      </c>
      <c r="FS200" s="15" t="e" cm="1">
        <f t="array" aca="1" ref="FS200" ca="1">_xll.BDP(C200,"HIGH_52WEEK")</f>
        <v>#NAME?</v>
      </c>
      <c r="FT200" s="15" t="e" cm="1">
        <f t="array" aca="1" ref="FT200" ca="1">_xll.BDP(C200,"LOW_52WEEK")</f>
        <v>#NAME?</v>
      </c>
      <c r="FV200" s="15" t="e" cm="1">
        <f t="array" aca="1" ref="FV200" ca="1">_xll.BDP(C200,"CHG_PCT_WTD")</f>
        <v>#NAME?</v>
      </c>
      <c r="FW200" s="15" t="e" cm="1">
        <f t="array" aca="1" ref="FW200" ca="1">_xll.BDP(C200,"CHG_PCT_MTD")</f>
        <v>#NAME?</v>
      </c>
      <c r="FX200" s="15" t="e" cm="1">
        <f t="array" aca="1" ref="FX200" ca="1">_xll.BDP(C200,"CHG_PCT_YTD")</f>
        <v>#NAME?</v>
      </c>
      <c r="FY200" s="15" t="e" cm="1">
        <f t="array" aca="1" ref="FY200" ca="1">_xll.BDP(C200,"CHG_PCT_1YR")</f>
        <v>#NAME?</v>
      </c>
      <c r="GA200" s="15" t="e">
        <f ca="1">_xll.BDP($C200,"BEST_NET_DEBT","best_fperiod_override=19Y")</f>
        <v>#NAME?</v>
      </c>
      <c r="GB200" s="15" t="e">
        <f ca="1">_xll.BDP($C200,"BEST_NET_DEBT","best_fperiod_override=20Y")</f>
        <v>#NAME?</v>
      </c>
      <c r="GC200" s="15" t="e">
        <f ca="1">_xll.BDP($C200,"BEST_NET_DEBT","best_fperiod_override=21Y")</f>
        <v>#NAME?</v>
      </c>
      <c r="GD200" s="15" t="e">
        <f ca="1">_xll.BDP($C200,"BEST_NET_DEBT","best_fperiod_override=22Y")</f>
        <v>#NAME?</v>
      </c>
      <c r="GE200" s="15" t="e">
        <f ca="1">_xll.BDP($C200,"BEST_NET_DEBT","best_fperiod_override=23Y")</f>
        <v>#NAME?</v>
      </c>
      <c r="GG200" s="15" t="e">
        <f t="shared" ca="1" si="395"/>
        <v>#NAME?</v>
      </c>
      <c r="GH200" s="15" t="e">
        <f t="shared" ca="1" si="396"/>
        <v>#NAME?</v>
      </c>
      <c r="GI200" s="15" t="e">
        <f t="shared" ca="1" si="397"/>
        <v>#NAME?</v>
      </c>
      <c r="GJ200" s="15" t="e">
        <f t="shared" ca="1" si="398"/>
        <v>#NAME?</v>
      </c>
      <c r="GK200" s="15" t="e">
        <f t="shared" ca="1" si="399"/>
        <v>#NAME?</v>
      </c>
      <c r="GM200" s="15" t="e" cm="1">
        <f t="array" aca="1" ref="GM200" ca="1">_xll.BDP(C200,"NET_DEBT_TO_EBITDA")</f>
        <v>#NAME?</v>
      </c>
      <c r="GN200" s="15" t="e" cm="1">
        <f t="array" aca="1" ref="GN200" ca="1">_xll.BDP(C200,"EBIT_TO_INT_EXP")</f>
        <v>#NAME?</v>
      </c>
      <c r="GO200" s="15" t="e" cm="1">
        <f t="array" aca="1" ref="GO200" ca="1">_xll.BDP(C200,"TOT_DEBT_TO_TOT_EQY")</f>
        <v>#NAME?</v>
      </c>
      <c r="GP200" s="15" t="e" cm="1">
        <f t="array" aca="1" ref="GP200" ca="1">_xll.BDP(C200,"TOT_DEBT_TO_TOT_ASSET")</f>
        <v>#NAME?</v>
      </c>
      <c r="GQ200" s="15" t="e" cm="1">
        <f t="array" aca="1" ref="GQ200" ca="1">_xll.BDP(C200,"ALTMAN_Z_SCORE")</f>
        <v>#NAME?</v>
      </c>
      <c r="GR200" s="15" t="e" cm="1">
        <f t="array" aca="1" ref="GR200" ca="1">_xll.BDP(C200,"CASH_%_CURRENT_MARKET_CAP")</f>
        <v>#NAME?</v>
      </c>
      <c r="GS200" s="15" t="e" cm="1">
        <f t="array" aca="1" ref="GS200" ca="1">_xll.BDP(C200,"CASH_TO_TOT_ASSET")</f>
        <v>#NAME?</v>
      </c>
      <c r="GU200" s="15" t="e" cm="1">
        <f t="array" aca="1" ref="GU200" ca="1">_xll.BDP(C200,"BOARD_SIZE")</f>
        <v>#NAME?</v>
      </c>
      <c r="GV200" s="15" t="e" cm="1">
        <f t="array" aca="1" ref="GV200" ca="1">_xll.BDP(C200,"PCT_INDEPENDENT_DIRECTORS")</f>
        <v>#NAME?</v>
      </c>
      <c r="GW200" s="15" t="e" cm="1">
        <f t="array" aca="1" ref="GW200" ca="1">_xll.BDP(C200,"BOARD_MEETING_ATTENDANCE_PCT")</f>
        <v>#NAME?</v>
      </c>
      <c r="GX200" s="15" t="e" cm="1">
        <f t="array" aca="1" ref="GX200" ca="1">_xll.BDP(C200,"BOARD_MEETINGS_PER_YR")</f>
        <v>#NAME?</v>
      </c>
      <c r="GY200" s="15" t="e" cm="1">
        <f t="array" aca="1" ref="GY200" ca="1">_xll.BDP(C200,"NUMBER_OF_WOMEN_ON_BOARD")</f>
        <v>#NAME?</v>
      </c>
      <c r="GZ200" s="15" t="e" cm="1">
        <f t="array" aca="1" ref="GZ200" ca="1">_xll.BDP(C200,"BOARD_AVERAGE_TENURE")</f>
        <v>#NAME?</v>
      </c>
      <c r="HA200" s="15" t="e" cm="1">
        <f t="array" aca="1" ref="HA200" ca="1">_xll.BDP(C200,"BOARD_AVERAGE_AGE")</f>
        <v>#NAME?</v>
      </c>
      <c r="HC200" s="15" t="e" cm="1">
        <f t="array" aca="1" ref="HC200" ca="1">_xll.BDP(C200,"TOT_COMP_AW_TO_CEO_&amp;_EQUIV")</f>
        <v>#NAME?</v>
      </c>
      <c r="HD200" s="15" t="e" cm="1">
        <f t="array" aca="1" ref="HD200" ca="1">_xll.BDP(C200,"TOT_COMPENSATION_AW_TO_EXECS")</f>
        <v>#NAME?</v>
      </c>
      <c r="HE200" s="15" t="e" cm="1">
        <f t="array" aca="1" ref="HE200" ca="1">_xll.BDP(C200,"CF_STOCK_BASED_COMPENSATION")</f>
        <v>#NAME?</v>
      </c>
      <c r="HF200" s="15" t="e" cm="1">
        <f t="array" aca="1" ref="HF200" ca="1">_xll.BDP(C200,"AVERAGE_BOD_TOTAL_COMPENSATION")</f>
        <v>#NAME?</v>
      </c>
      <c r="HH200" s="15" t="e" cm="1">
        <f t="array" aca="1" ref="HH200" ca="1">_xll.BDP(C200,"ISS_QUALITYSCORE")</f>
        <v>#NAME?</v>
      </c>
      <c r="HK200" s="15" t="e" cm="1">
        <f t="array" aca="1" ref="HK200" ca="1">_xll.BDP(C200,"EQY_SH_OUT")</f>
        <v>#NAME?</v>
      </c>
      <c r="HL200" s="15" t="e">
        <f t="shared" ca="1" si="400"/>
        <v>#NAME?</v>
      </c>
      <c r="HN200" s="15">
        <v>8.5</v>
      </c>
      <c r="HO200" s="15">
        <v>2</v>
      </c>
      <c r="HP200" s="39" t="e">
        <f t="shared" ca="1" si="401"/>
        <v>#NAME?</v>
      </c>
      <c r="HQ200" s="15" t="e">
        <f t="shared" ca="1" si="402"/>
        <v>#NAME?</v>
      </c>
      <c r="HS200" s="15" t="e">
        <f t="shared" ca="1" si="426"/>
        <v>#NAME?</v>
      </c>
      <c r="HU200" s="15" t="e">
        <f t="shared" ca="1" si="403"/>
        <v>#NAME?</v>
      </c>
      <c r="HW200" s="15" t="e">
        <f t="shared" ca="1" si="427"/>
        <v>#NAME?</v>
      </c>
      <c r="HY200" s="39" t="e">
        <f t="shared" ca="1" si="404"/>
        <v>#NAME?</v>
      </c>
      <c r="IA200" s="15" t="e">
        <f t="shared" ca="1" si="428"/>
        <v>#NAME?</v>
      </c>
      <c r="IB200" s="15" t="e">
        <f t="shared" ca="1" si="405"/>
        <v>#NAME?</v>
      </c>
      <c r="IC200" s="15" t="e">
        <f t="shared" ca="1" si="406"/>
        <v>#NAME?</v>
      </c>
      <c r="ID200" s="15" t="e">
        <f t="shared" ca="1" si="407"/>
        <v>#NAME?</v>
      </c>
      <c r="IE200" s="39" t="e">
        <f t="shared" ca="1" si="408"/>
        <v>#NAME?</v>
      </c>
      <c r="IF200" s="39" t="e">
        <f t="shared" si="409"/>
        <v>#VALUE!</v>
      </c>
      <c r="IG200" s="39" t="e">
        <f t="shared" ca="1" si="410"/>
        <v>#NAME?</v>
      </c>
      <c r="II200" s="15">
        <f t="shared" si="440"/>
        <v>181</v>
      </c>
    </row>
    <row r="201" spans="1:243">
      <c r="A201" s="15">
        <f t="shared" si="441"/>
        <v>181</v>
      </c>
      <c r="B201" s="15" t="s">
        <v>366</v>
      </c>
      <c r="C201" s="15" t="s">
        <v>664</v>
      </c>
      <c r="D201" s="15" t="s">
        <v>365</v>
      </c>
      <c r="E201" s="15" t="str">
        <f t="shared" si="374"/>
        <v>PEPB34</v>
      </c>
      <c r="F201" s="15">
        <f t="shared" si="375"/>
        <v>181</v>
      </c>
      <c r="G201" s="15" t="str">
        <f t="shared" si="376"/>
        <v>PepsiCo Inc</v>
      </c>
      <c r="H201" s="24">
        <v>5.5993999999999998E-4</v>
      </c>
      <c r="I201" s="15" t="e" cm="1">
        <f t="array" aca="1" ref="I201" ca="1">_xll.BDP(C201,"GICS_SECTOR_NAME")</f>
        <v>#NAME?</v>
      </c>
      <c r="J201" s="15" t="e">
        <f t="shared" ca="1" si="377"/>
        <v>#NAME?</v>
      </c>
      <c r="K201" s="46" t="e" cm="1">
        <f t="array" aca="1" ref="K201" ca="1">_xll.BDP(C201,"BEST_PE_RATIO")</f>
        <v>#NAME?</v>
      </c>
      <c r="L201" s="46" t="e" cm="1">
        <f t="array" aca="1" ref="L201" ca="1">_xll.BDP(C201,"px_last")</f>
        <v>#NAME?</v>
      </c>
      <c r="M201" s="15" t="e" cm="1">
        <f t="array" aca="1" ref="M201" ca="1">_xll.BDP(C201,"COUNTRY_FULL_NAME")</f>
        <v>#NAME?</v>
      </c>
      <c r="N201" s="15" t="e" cm="1">
        <f t="array" aca="1" ref="N201" ca="1">_xll.BDP(C201,"px_last")</f>
        <v>#NAME?</v>
      </c>
      <c r="O201" s="15" t="e" cm="1">
        <f t="array" aca="1" ref="O201" ca="1">_xll.BDP(C201,"CRNCY")</f>
        <v>#NAME?</v>
      </c>
      <c r="Q201" s="15" t="e" cm="1">
        <f t="array" aca="1" ref="Q201" ca="1">_xll.BDP(C201,"GICS_SECTOR_NAME")</f>
        <v>#NAME?</v>
      </c>
      <c r="R201" s="15" t="e" cm="1">
        <f t="array" aca="1" ref="R201" ca="1">_xll.BDP(C201,"GICS_INDUSTRY_NAME")</f>
        <v>#NAME?</v>
      </c>
      <c r="S201" s="15" t="e" cm="1">
        <f t="array" aca="1" ref="S201" ca="1">_xll.BDP(C201,"GICS_INDUSTRY_GROUP_NAME")</f>
        <v>#NAME?</v>
      </c>
      <c r="T201" s="15" t="e" cm="1">
        <f t="array" aca="1" ref="T201" ca="1">_xll.BDP(C201,"GICS_SUB_INDUSTRY_NAME")</f>
        <v>#NAME?</v>
      </c>
      <c r="U201" s="15" t="s">
        <v>1521</v>
      </c>
      <c r="V201" s="15">
        <f>_xll.BDH(C201,"SALES_REV_TURN","FY 2009","FY 2009","Currency=USD","Period=FY","BEST_FPERIOD_OVERRIDE=FY","FILING_STATUS=MR","SCALING_FORMAT=MLN","FA_ADJUSTED=Adjusted","Sort=A","Dates=H","DateFormat=P","Fill=—","Direction=H","UseDPDF=Y")</f>
        <v>43232</v>
      </c>
      <c r="W201" s="15">
        <f>_xll.BDH(C201,"SALES_REV_TURN","FY 2019","FY 2019","Currency=USD","Period=FY","BEST_FPERIOD_OVERRIDE=FY","FILING_STATUS=MR","SCALING_FORMAT=MLN","FA_ADJUSTED=Adjusted","Sort=A","Dates=H","DateFormat=P","Fill=—","Direction=H","UseDPDF=Y")</f>
        <v>67161</v>
      </c>
      <c r="X201" s="15">
        <f>_xll.BDH(C201,"SALES_REV_TURN","FY 2020","FY 2020","Currency=USD","Period=FY","BEST_FPERIOD_OVERRIDE=FY","FILING_STATUS=MR","SCALING_FORMAT=MLN","FA_ADJUSTED=Adjusted","Sort=A","Dates=H","DateFormat=P","Fill=—","Direction=H","UseDPDF=Y")</f>
        <v>70372</v>
      </c>
      <c r="Y201" s="15">
        <f>_xll.BDH(C201,"SALES_REV_TURN","FY 2021","FY 2021","Currency=USD","Period=FY","BEST_FPERIOD_OVERRIDE=FY","FILING_STATUS=MR","SCALING_FORMAT=MLN","FA_ADJUSTED=Adjusted","Sort=A","Dates=H","DateFormat=P","Fill=—","Direction=H","UseDPDF=Y")</f>
        <v>79474</v>
      </c>
      <c r="Z201" s="15">
        <f>_xll.BDH(C201,"SALES_REV_TURN","FY 2022","FY 2022","Currency=USD","Period=FY","BEST_FPERIOD_OVERRIDE=FY","FILING_STATUS=MR","SCALING_FORMAT=MLN","FA_ADJUSTED=Adjusted","Sort=A","Dates=H","DateFormat=P","Fill=—","Direction=H","UseDPDF=Y")</f>
        <v>86392</v>
      </c>
      <c r="AA201" s="15" t="e">
        <f ca="1">+_xll.BDP($C201,AA$15,"BEST_FPERIOD_OVERRIDE="&amp;AA$16)</f>
        <v>#NAME?</v>
      </c>
      <c r="AB201" s="15" t="e">
        <f ca="1">+_xll.BDP($C201,AB$15,"BEST_FPERIOD_OVERRIDE="&amp;AB$16)</f>
        <v>#NAME?</v>
      </c>
      <c r="AC201" s="15" t="e">
        <f ca="1">+_xll.BDP($C201,AC$15,"BEST_FPERIOD_OVERRIDE="&amp;AC$16)</f>
        <v>#NAME?</v>
      </c>
      <c r="AD201" s="15" t="e">
        <f ca="1">+_xll.BDP($C201,AD$15,"BEST_FPERIOD_OVERRIDE="&amp;AD$16)</f>
        <v>#NAME?</v>
      </c>
      <c r="AF201" s="25">
        <f t="shared" si="411"/>
        <v>4.7810485251857493E-2</v>
      </c>
      <c r="AG201" s="25">
        <f t="shared" si="412"/>
        <v>0.12934121525606779</v>
      </c>
      <c r="AH201" s="25">
        <f t="shared" si="413"/>
        <v>8.7047336235750006E-2</v>
      </c>
      <c r="AI201" s="25" t="e">
        <f t="shared" ca="1" si="414"/>
        <v>#NAME?</v>
      </c>
      <c r="AJ201" s="25" t="e">
        <f t="shared" ca="1" si="415"/>
        <v>#NAME?</v>
      </c>
      <c r="AK201" s="25" t="e">
        <f t="shared" ca="1" si="416"/>
        <v>#NAME?</v>
      </c>
      <c r="AL201" s="25" t="e">
        <f t="shared" ca="1" si="429"/>
        <v>#NAME?</v>
      </c>
      <c r="AM201" s="25" t="e">
        <f t="shared" ca="1" si="417"/>
        <v>#NAME?</v>
      </c>
      <c r="AN201" s="25">
        <f t="shared" si="418"/>
        <v>4.5035834288075671E-2</v>
      </c>
      <c r="AP201" s="15">
        <f>_xll.BDH(C201,"EBITDA","FY 2009","FY 2009","Currency=USD","Period=FY","BEST_FPERIOD_OVERRIDE=FY","FILING_STATUS=MR","SCALING_FORMAT=MLN","FA_ADJUSTED=Adjusted","Sort=A","Dates=H","DateFormat=P","Fill=—","Direction=H","UseDPDF=Y")</f>
        <v>9764.7260000000006</v>
      </c>
      <c r="AQ201" s="15">
        <f>_xll.BDH(C201,"EBITDA","FY 2019","FY 2019","Currency=USD","Period=FY","BEST_FPERIOD_OVERRIDE=FY","FILING_STATUS=MR","SCALING_FORMAT=MLN","FA_ADJUSTED=Adjusted","Sort=A","Dates=H","DateFormat=P","Fill=—","Direction=H","UseDPDF=Y")</f>
        <v>13508</v>
      </c>
      <c r="AR201" s="15">
        <f>_xll.BDH(C201,"EBITDA","FY 2020","FY 2020","Currency=USD","Period=FY","BEST_FPERIOD_OVERRIDE=FY","FILING_STATUS=MR","SCALING_FORMAT=MLN","FA_ADJUSTED=Adjusted","Sort=A","Dates=H","DateFormat=P","Fill=—","Direction=H","UseDPDF=Y")</f>
        <v>13660</v>
      </c>
      <c r="AS201" s="15">
        <f>_xll.BDH(C201,"EBITDA","FY 2021","FY 2021","Currency=USD","Period=FY","BEST_FPERIOD_OVERRIDE=FY","FILING_STATUS=MR","SCALING_FORMAT=MLN","FA_ADJUSTED=Adjusted","Sort=A","Dates=H","DateFormat=P","Fill=—","Direction=H","UseDPDF=Y")</f>
        <v>14687</v>
      </c>
      <c r="AT201" s="15">
        <f>_xll.BDH(C201,"EBITDA","FY 2022","FY 2022","Currency=USD","Period=FY","BEST_FPERIOD_OVERRIDE=FY","FILING_STATUS=MR","SCALING_FORMAT=MLN","FA_ADJUSTED=Adjusted","Sort=A","Dates=H","DateFormat=P","Fill=—","Direction=H","UseDPDF=Y")</f>
        <v>15673</v>
      </c>
      <c r="AU201" s="15" t="e">
        <f ca="1">+_xll.BDP($C201,AU$15,"BEST_FPERIOD_OVERRIDE="&amp;AU$16)</f>
        <v>#NAME?</v>
      </c>
      <c r="AV201" s="15" t="e">
        <f ca="1">+_xll.BDP($C201,AV$15,"BEST_FPERIOD_OVERRIDE="&amp;AV$16)</f>
        <v>#NAME?</v>
      </c>
      <c r="AW201" s="15" t="e">
        <f ca="1">+_xll.BDP($C201,AW$15,"BEST_FPERIOD_OVERRIDE="&amp;AW$16)</f>
        <v>#NAME?</v>
      </c>
      <c r="AX201" s="15" t="e">
        <f ca="1">+_xll.BDP($C201,AX$15,"BEST_FPERIOD_OVERRIDE="&amp;AX$16)</f>
        <v>#NAME?</v>
      </c>
      <c r="AZ201" s="25">
        <f t="shared" si="378"/>
        <v>1.1252591057151262E-2</v>
      </c>
      <c r="BA201" s="25">
        <f t="shared" si="379"/>
        <v>7.5183016105417222E-2</v>
      </c>
      <c r="BB201" s="25">
        <f t="shared" si="380"/>
        <v>6.7134200313202053E-2</v>
      </c>
      <c r="BC201" s="25" t="e">
        <f t="shared" ca="1" si="381"/>
        <v>#NAME?</v>
      </c>
      <c r="BD201" s="25" t="e">
        <f t="shared" ca="1" si="382"/>
        <v>#NAME?</v>
      </c>
      <c r="BE201" s="25" t="e">
        <f t="shared" ca="1" si="383"/>
        <v>#NAME?</v>
      </c>
      <c r="BF201" s="25" t="e">
        <f t="shared" ca="1" si="430"/>
        <v>#NAME?</v>
      </c>
      <c r="BG201" s="25" t="e">
        <f t="shared" ca="1" si="384"/>
        <v>#NAME?</v>
      </c>
      <c r="BH201" s="25">
        <f t="shared" si="385"/>
        <v>3.2982821002570661E-2</v>
      </c>
      <c r="BJ201" s="25">
        <f t="shared" si="419"/>
        <v>0.20112863119965457</v>
      </c>
      <c r="BK201" s="25">
        <f t="shared" si="420"/>
        <v>0.19411129426476439</v>
      </c>
      <c r="BL201" s="25">
        <f t="shared" si="421"/>
        <v>0.18480257694340288</v>
      </c>
      <c r="BM201" s="25">
        <f t="shared" si="422"/>
        <v>0.1814172608574868</v>
      </c>
      <c r="BN201" s="25" t="e">
        <f t="shared" ca="1" si="423"/>
        <v>#NAME?</v>
      </c>
      <c r="BO201" s="25" t="e">
        <f t="shared" ca="1" si="424"/>
        <v>#NAME?</v>
      </c>
      <c r="BP201" s="25" t="e">
        <f t="shared" ca="1" si="424"/>
        <v>#NAME?</v>
      </c>
      <c r="BQ201" s="25" t="e">
        <f t="shared" ca="1" si="425"/>
        <v>#NAME?</v>
      </c>
      <c r="BR201" s="15">
        <f>_xll.BDH(C201,"EARN_FOR_COMMON","FY 2009","FY 2009","Currency=USD","Period=FY","BEST_FPERIOD_OVERRIDE=FY","FILING_STATUS=MR","SCALING_FORMAT=MLN","FA_ADJUSTED=Adjusted","Sort=A","Dates=H","DateFormat=P","Fill=—","Direction=H","UseDPDF=Y")</f>
        <v>5839</v>
      </c>
      <c r="BS201" s="15">
        <f>_xll.BDH(C201,"EARN_FOR_COMMON","FY 2019","FY 2019","Currency=USD","Period=FY","BEST_FPERIOD_OVERRIDE=FY","FILING_STATUS=MR","SCALING_FORMAT=MLN","FA_ADJUSTED=Adjusted","Sort=A","Dates=H","DateFormat=P","Fill=—","Direction=H","UseDPDF=Y")</f>
        <v>7775</v>
      </c>
      <c r="BT201" s="15">
        <f>_xll.BDH(C201,"EARN_FOR_COMMON","FY 2020","FY 2020","Currency=USD","Period=FY","BEST_FPERIOD_OVERRIDE=FY","FILING_STATUS=MR","SCALING_FORMAT=MLN","FA_ADJUSTED=Adjusted","Sort=A","Dates=H","DateFormat=P","Fill=—","Direction=H","UseDPDF=Y")</f>
        <v>7721.18</v>
      </c>
      <c r="BU201" s="15">
        <f>_xll.BDH(C201,"EARN_FOR_COMMON","FY 2021","FY 2021","Currency=USD","Period=FY","BEST_FPERIOD_OVERRIDE=FY","FILING_STATUS=MR","SCALING_FORMAT=MLN","FA_ADJUSTED=Adjusted","Sort=A","Dates=H","DateFormat=P","Fill=—","Direction=H","UseDPDF=Y")</f>
        <v>8688</v>
      </c>
      <c r="BV201" s="15">
        <f>_xll.BDH(C201,"EARN_FOR_COMMON","FY 2022","FY 2022","Currency=USD","Period=FY","BEST_FPERIOD_OVERRIDE=FY","FILING_STATUS=MR","SCALING_FORMAT=MLN","FA_ADJUSTED=Adjusted","Sort=A","Dates=H","DateFormat=P","Fill=—","Direction=H","UseDPDF=Y")</f>
        <v>9421</v>
      </c>
      <c r="BW201" s="15" t="e">
        <f ca="1">+_xll.BDP($C201,BW$15,"BEST_FPERIOD_OVERRIDE="&amp;BW$16)</f>
        <v>#NAME?</v>
      </c>
      <c r="BX201" s="15" t="e">
        <f ca="1">+_xll.BDP($C201,BX$15,"BEST_FPERIOD_OVERRIDE="&amp;BX$16)</f>
        <v>#NAME?</v>
      </c>
      <c r="BY201" s="15" t="e">
        <f ca="1">+_xll.BDP($C201,BY$15,"BEST_FPERIOD_OVERRIDE="&amp;BY$16)</f>
        <v>#NAME?</v>
      </c>
      <c r="BZ201" s="15" t="e">
        <f ca="1">+_xll.BDP($C201,BZ$15,"BEST_FPERIOD_OVERRIDE="&amp;BZ$16)</f>
        <v>#NAME?</v>
      </c>
      <c r="CB201" s="25">
        <f t="shared" si="386"/>
        <v>-6.9221864951768408E-3</v>
      </c>
      <c r="CC201" s="25">
        <f t="shared" si="387"/>
        <v>0.12521661196863687</v>
      </c>
      <c r="CD201" s="25">
        <f t="shared" si="388"/>
        <v>8.4369244935543319E-2</v>
      </c>
      <c r="CE201" s="25" t="e">
        <f t="shared" ca="1" si="389"/>
        <v>#NAME?</v>
      </c>
      <c r="CF201" s="25" t="e">
        <f t="shared" ca="1" si="390"/>
        <v>#NAME?</v>
      </c>
      <c r="CG201" s="25" t="e">
        <f t="shared" ca="1" si="391"/>
        <v>#NAME?</v>
      </c>
      <c r="CH201" s="25" t="e">
        <f t="shared" ca="1" si="431"/>
        <v>#NAME?</v>
      </c>
      <c r="CI201" s="25" t="e">
        <f t="shared" ca="1" si="392"/>
        <v>#NAME?</v>
      </c>
      <c r="CJ201" s="25">
        <f t="shared" si="393"/>
        <v>2.9049325293357464E-2</v>
      </c>
      <c r="CM201" s="25">
        <f t="shared" si="432"/>
        <v>0.11576659072973898</v>
      </c>
      <c r="CN201" s="25">
        <f t="shared" si="433"/>
        <v>0.10971949070653102</v>
      </c>
      <c r="CO201" s="25">
        <f t="shared" si="434"/>
        <v>0.10931877091879105</v>
      </c>
      <c r="CP201" s="25">
        <f t="shared" si="435"/>
        <v>0.10904944902305769</v>
      </c>
      <c r="CQ201" s="25" t="e">
        <f t="shared" ca="1" si="436"/>
        <v>#NAME?</v>
      </c>
      <c r="CR201" s="25" t="e">
        <f t="shared" ca="1" si="437"/>
        <v>#NAME?</v>
      </c>
      <c r="CS201" s="25" t="e">
        <f t="shared" ca="1" si="438"/>
        <v>#NAME?</v>
      </c>
      <c r="CT201" s="15" t="e">
        <f t="shared" ca="1" si="439"/>
        <v>#NAME?</v>
      </c>
      <c r="CU201" s="25">
        <f>_xll.BDH($C201,"RETURN_ON_INV_CAPITAL","FY 2019","FY 2019","Currency=USD","Period=FY","BEST_FPERIOD_OVERRIDE=FY","FILING_STATUS=MR","FA_ADJUSTED=GAAP","Sort=A","Dates=H","DateFormat=P","Fill=—","Direction=H","UseDPDF=Y")/100</f>
        <v>0.17351800000000001</v>
      </c>
      <c r="CV201" s="25">
        <f>_xll.BDH($C201,"RETURN_ON_INV_CAPITAL","FY 2020","FY 2020","Currency=USD","Period=FY","BEST_FPERIOD_OVERRIDE=FY","FILING_STATUS=MR","FA_ADJUSTED=GAAP","Sort=A","Dates=H","DateFormat=P","Fill=—","Direction=H","UseDPDF=Y")/100</f>
        <v>0.14621300000000001</v>
      </c>
      <c r="CW201" s="25">
        <f>_xll.BDH($C201,"RETURN_ON_INV_CAPITAL","FY 2021","FY 2021","Currency=USD","Period=FY","BEST_FPERIOD_OVERRIDE=FY","FILING_STATUS=MR","FA_ADJUSTED=GAAP","Sort=A","Dates=H","DateFormat=P","Fill=—","Direction=H","UseDPDF=Y")/100</f>
        <v>0.138678</v>
      </c>
      <c r="CX201" s="25">
        <f>_xll.BDH(C201,"RETURN_COM_EQY","FY 2022","FY 2022","Currency=USD","Period=FY","BEST_FPERIOD_OVERRIDE=FY","FILING_STATUS=MR","FA_ADJUSTED=GAAP","Sort=A","Dates=H","DateFormat=P","Fill=—","Direction=H","UseDPDF=Y")/100</f>
        <v>0.53687600000000002</v>
      </c>
      <c r="CZ201" s="15">
        <f>_xll.BDH($C201,"RETURN_COM_EQY","FY 2019","FY 2019","Currency=USD","Period=FY","BEST_FPERIOD_OVERRIDE=FY","FILING_STATUS=MR","FA_ADJUSTED=GAAP","Sort=A","Dates=H","DateFormat=P","Fill=—","Direction=H","UseDPDF=Y")/100</f>
        <v>0.49918100000000004</v>
      </c>
      <c r="DA201" s="15">
        <f>_xll.BDH($C201,"RETURN_COM_EQY","FY 2020","FY 2020","Currency=USD","Period=FY","BEST_FPERIOD_OVERRIDE=FY","FILING_STATUS=MR","FA_ADJUSTED=GAAP","Sort=A","Dates=H","DateFormat=P","Fill=—","Direction=H","UseDPDF=Y")/100</f>
        <v>0.50424900000000006</v>
      </c>
      <c r="DB201" s="15">
        <f>_xll.BDH($C201,"RETURN_COM_EQY","FY 2021","FY 2021","Currency=USD","Period=FY","BEST_FPERIOD_OVERRIDE=FY","FILING_STATUS=MR","FA_ADJUSTED=GAAP","Sort=A","Dates=H","DateFormat=P","Fill=—","Direction=H","UseDPDF=Y")/100</f>
        <v>0.51652700000000007</v>
      </c>
      <c r="DC201" s="25">
        <f>_xll.BDH(C201,"RETURN_COM_EQY","FY 2022","FY 2022","Currency=USD","Period=FY","BEST_FPERIOD_OVERRIDE=FY","FILING_STATUS=MR","FA_ADJUSTED=GAAP","Sort=A","Dates=H","DateFormat=P","Fill=—","Direction=H","UseDPDF=Y")</f>
        <v>53.687600000000003</v>
      </c>
      <c r="DD201" s="15" t="e">
        <f ca="1">(_xll.BDP(C201,"BEST_ROE","best_fperiod_override=23Y"))/100</f>
        <v>#NAME?</v>
      </c>
      <c r="DF201" s="25" t="e">
        <f ca="1">(_xll.BDP($C201,"BEST_DIV_YLD","best_fperiod_override=19Y"))/100</f>
        <v>#NAME?</v>
      </c>
      <c r="DG201" s="25" t="e">
        <f ca="1">(_xll.BDP($C201,"BEST_DIV_YLD","best_fperiod_override=20Y"))/100</f>
        <v>#NAME?</v>
      </c>
      <c r="DH201" s="25" t="e">
        <f ca="1">(_xll.BDP($C201,"BEST_DIV_YLD","best_fperiod_override=21Y"))/100</f>
        <v>#NAME?</v>
      </c>
      <c r="DI201" s="25" t="e">
        <f ca="1">(_xll.BDP($C201,"BEST_DIV_YLD","best_fperiod_override=22Y"))/100</f>
        <v>#NAME?</v>
      </c>
      <c r="DJ201" s="25" t="e">
        <f ca="1">(_xll.BDP($C201,"BEST_DIV_YLD","best_fperiod_override=23Y"))/100</f>
        <v>#NAME?</v>
      </c>
      <c r="DL201" s="48" t="e" cm="1">
        <f t="array" aca="1" ref="DL201" ca="1">_xll.BDP($C201,$DL$12)/1000</f>
        <v>#NAME?</v>
      </c>
      <c r="DM201" s="48" t="e" cm="1">
        <f t="array" aca="1" ref="DM201" ca="1">_xll.BDP($C201,$DL$13)*1000</f>
        <v>#NAME?</v>
      </c>
      <c r="DN201" s="48" t="e">
        <f t="shared" ca="1" si="394"/>
        <v>#NAME?</v>
      </c>
      <c r="DO201" s="48" t="e" cm="1">
        <f t="array" aca="1" ref="DO201" ca="1">_xll.BDP($C201,$DL$15)*1000</f>
        <v>#NAME?</v>
      </c>
      <c r="DQ201" s="15" t="e" cm="1">
        <f t="array" aca="1" ref="DQ201" ca="1">_xll.BDP(C201,"WACC")</f>
        <v>#NAME?</v>
      </c>
      <c r="DR201" s="15" t="e" cm="1">
        <f t="array" aca="1" ref="DR201" ca="1">_xll.BDP(C201,"WACC_COST_EQUITY")</f>
        <v>#NAME?</v>
      </c>
      <c r="DS201" s="15" t="e" cm="1">
        <f t="array" aca="1" ref="DS201" ca="1">_xll.BDP(C201,"WACC_COST_EQUITY")</f>
        <v>#NAME?</v>
      </c>
      <c r="DU201" s="15" t="e" cm="1">
        <f t="array" aca="1" ref="DU201" ca="1">_xll.BDP(C201,"BEST_PE_RATIO")</f>
        <v>#NAME?</v>
      </c>
      <c r="DV201" s="15" t="e" cm="1">
        <f t="array" aca="1" ref="DV201" ca="1">_xll.BDP(C201,"FIVE_YR_AVG_PRICE_EARNINGS")</f>
        <v>#NAME?</v>
      </c>
      <c r="DW201" s="15" t="e" cm="1">
        <f t="array" aca="1" ref="DW201" ca="1">_xll.BDP(C201,"10_YEAR_MOVING_AVERAGE_PE")</f>
        <v>#NAME?</v>
      </c>
      <c r="DY201" s="15" t="e" cm="1">
        <f t="array" aca="1" ref="DY201" ca="1">_xll.BDP(C201,"BEST_CUR_EV_TO_EBITDA")</f>
        <v>#NAME?</v>
      </c>
      <c r="DZ201" s="15" t="e" cm="1">
        <f t="array" aca="1" ref="DZ201" ca="1">_xll.BDP(C201,"FIVE_YEAR_AVG_EV_TO_T12_EBITDA")</f>
        <v>#NAME?</v>
      </c>
      <c r="EB201" s="15" t="e" cm="1">
        <f t="array" aca="1" ref="EB201" ca="1">_xll.BDP(C201,"BEST_PX_BPS_RATIO")</f>
        <v>#NAME?</v>
      </c>
      <c r="EC201" s="15" t="e" cm="1">
        <f t="array" aca="1" ref="EC201" ca="1">_xll.BDP(C201,"FIVE_YEAR_AVG_PRICE_BOOK")</f>
        <v>#NAME?</v>
      </c>
      <c r="ED201" s="15" t="e" cm="1">
        <f t="array" aca="1" ref="ED201" ca="1">_xll.BDP(C201,"EV_TO_T12M_SALES")</f>
        <v>#NAME?</v>
      </c>
      <c r="EE201" s="15" t="e" cm="1">
        <f t="array" aca="1" ref="EE201" ca="1">_xll.BDP(C201,"AVERAGE_EV_TO_T12M_SALES")</f>
        <v>#NAME?</v>
      </c>
      <c r="EF201" s="15" t="e">
        <f ca="1">_xll.BDP(C201,"BEST_CURRENT_EV_BEST_SALES","best_fperiod_override=23Y")</f>
        <v>#NAME?</v>
      </c>
      <c r="EH201" s="15" t="e" cm="1">
        <f t="array" aca="1" ref="EH201" ca="1">_xll.BDP(C201,"CF_FREE_CASH_FLOW")</f>
        <v>#NAME?</v>
      </c>
      <c r="EI201" s="15" t="e" cm="1">
        <f t="array" aca="1" ref="EI201" ca="1">_xll.BDP(C201,"FREE_CASH_FLOW_YIELD")/100</f>
        <v>#NAME?</v>
      </c>
      <c r="EJ201" s="15" t="e" cm="1">
        <f t="array" aca="1" ref="EJ201" ca="1">_xll.BDP(C201,"TRAIL_12M_FREE_CASH_FLOW_PER_SH")</f>
        <v>#NAME?</v>
      </c>
      <c r="EL201" s="15" t="e" cm="1">
        <f t="array" aca="1" ref="EL201" ca="1">_xll.BDP(C201,"CF_CASH_FROM_OPER")</f>
        <v>#NAME?</v>
      </c>
      <c r="EM201" s="15" t="e" cm="1">
        <f t="array" aca="1" ref="EM201" ca="1">_xll.BDP(C201,"CF_CASH_FROM_INV_ACT")</f>
        <v>#NAME?</v>
      </c>
      <c r="EN201" s="15" t="e" cm="1">
        <f t="array" aca="1" ref="EN201" ca="1">_xll.BDP(C201,"CF_CASH_FROM_FNC_ACT")</f>
        <v>#NAME?</v>
      </c>
      <c r="EP201" s="15" t="e" cm="1">
        <f t="array" aca="1" ref="EP201" ca="1">_xll.BDP(C201,"TOT_ANALYST_REC")</f>
        <v>#NAME?</v>
      </c>
      <c r="EQ201" s="15" t="e" cm="1">
        <f t="array" aca="1" ref="EQ201" ca="1">_xll.BDP(C201,"TOT_BUY_REC")</f>
        <v>#NAME?</v>
      </c>
      <c r="ER201" s="15" t="e" cm="1">
        <f t="array" aca="1" ref="ER201" ca="1">_xll.BDP(C201,"TOT_HOLD_REC")</f>
        <v>#NAME?</v>
      </c>
      <c r="ES201" s="15" t="e" cm="1">
        <f t="array" aca="1" ref="ES201" ca="1">_xll.BDP(C201,"TOT_SELL_REC")</f>
        <v>#NAME?</v>
      </c>
      <c r="ET201" s="15" t="e" cm="1">
        <f t="array" aca="1" ref="ET201" ca="1">_xll.BDP(C201,"EQY_REC_CONS")</f>
        <v>#NAME?</v>
      </c>
      <c r="EV201" s="15" t="e" cm="1">
        <f t="array" aca="1" ref="EV201" ca="1">_xll.BDP(C201,"BEST_TARGET_HI")</f>
        <v>#NAME?</v>
      </c>
      <c r="EW201" s="15" t="e" cm="1">
        <f t="array" aca="1" ref="EW201" ca="1">_xll.BDP(C201,"BEST_TARGET_LO")</f>
        <v>#NAME?</v>
      </c>
      <c r="EX201" s="15" t="e" cm="1">
        <f t="array" aca="1" ref="EX201" ca="1">_xll.BDP(C201,"BEST_TARGET_MEDIAN")</f>
        <v>#NAME?</v>
      </c>
      <c r="EZ201" s="15" t="e" cm="1">
        <f t="array" aca="1" ref="EZ201" ca="1">_xll.BDP(C201,"BEST_TARGET_1WK_CHG")</f>
        <v>#NAME?</v>
      </c>
      <c r="FA201" s="15" t="e" cm="1">
        <f t="array" aca="1" ref="FA201" ca="1">_xll.BDP(C201,"BEST_TARGET_4WK_CHG")</f>
        <v>#NAME?</v>
      </c>
      <c r="FB201" s="15" t="e" cm="1">
        <f t="array" aca="1" ref="FB201" ca="1">_xll.BDP(C201,"BEST_TARGET_3MO_CHG")</f>
        <v>#NAME?</v>
      </c>
      <c r="FC201" s="15" t="e" cm="1">
        <f t="array" aca="1" ref="FC201" ca="1">_xll.BDP(C201,"BEST_TARGET_6MO_CHG")</f>
        <v>#NAME?</v>
      </c>
      <c r="FE201" s="15" t="e" cm="1">
        <f t="array" aca="1" ref="FE201" ca="1">_xll.BDP(C201,"ANNOUNCEMENT_DT")</f>
        <v>#NAME?</v>
      </c>
      <c r="FF201" s="15" t="e" cm="1">
        <f t="array" aca="1" ref="FF201" ca="1">_xll.BDP(C201,"EXPECTED_REPORT_DT")</f>
        <v>#NAME?</v>
      </c>
      <c r="FG201" s="15" t="e" cm="1">
        <f t="array" aca="1" ref="FG201" ca="1">_xll.BDP(C201,"EARNINGS_RELATED_IMPLIED_MOVE")</f>
        <v>#NAME?</v>
      </c>
      <c r="FI201" s="15" t="e" cm="1">
        <f t="array" aca="1" ref="FI201" ca="1">_xll.BDP(C201,"SALES_SURPRISE_LAST_QTR")</f>
        <v>#NAME?</v>
      </c>
      <c r="FJ201" s="15" t="e" cm="1">
        <f t="array" aca="1" ref="FJ201" ca="1">_xll.BDP(C201,"EPS_SURPRISE_LAST_QTR")</f>
        <v>#NAME?</v>
      </c>
      <c r="FL201" s="15" t="e">
        <f ca="1">(_xll.BDP(C201,"VOLUME_AVG_5D"))/1000</f>
        <v>#NAME?</v>
      </c>
      <c r="FM201" s="15" t="e">
        <f ca="1">(_xll.BDP(C201,"VOLUME_AVG_3M"))/1000</f>
        <v>#NAME?</v>
      </c>
      <c r="FN201" s="15" t="e">
        <f ca="1">(_xll.BDP(C201,"VOLUME_AVG_6M"))/1000</f>
        <v>#NAME?</v>
      </c>
      <c r="FP201" s="15" t="e" cm="1">
        <f t="array" aca="1" ref="FP201" ca="1">_xll.BDP(C201,"CIE_DES")</f>
        <v>#NAME?</v>
      </c>
      <c r="FQ201" s="15" t="s">
        <v>1026</v>
      </c>
      <c r="FS201" s="15" t="e" cm="1">
        <f t="array" aca="1" ref="FS201" ca="1">_xll.BDP(C201,"HIGH_52WEEK")</f>
        <v>#NAME?</v>
      </c>
      <c r="FT201" s="15" t="e" cm="1">
        <f t="array" aca="1" ref="FT201" ca="1">_xll.BDP(C201,"LOW_52WEEK")</f>
        <v>#NAME?</v>
      </c>
      <c r="FV201" s="15" t="e" cm="1">
        <f t="array" aca="1" ref="FV201" ca="1">_xll.BDP(C201,"CHG_PCT_WTD")</f>
        <v>#NAME?</v>
      </c>
      <c r="FW201" s="15" t="e" cm="1">
        <f t="array" aca="1" ref="FW201" ca="1">_xll.BDP(C201,"CHG_PCT_MTD")</f>
        <v>#NAME?</v>
      </c>
      <c r="FX201" s="15" t="e" cm="1">
        <f t="array" aca="1" ref="FX201" ca="1">_xll.BDP(C201,"CHG_PCT_YTD")</f>
        <v>#NAME?</v>
      </c>
      <c r="FY201" s="15" t="e" cm="1">
        <f t="array" aca="1" ref="FY201" ca="1">_xll.BDP(C201,"CHG_PCT_1YR")</f>
        <v>#NAME?</v>
      </c>
      <c r="GA201" s="15" t="e">
        <f ca="1">_xll.BDP($C201,"BEST_NET_DEBT","best_fperiod_override=19Y")</f>
        <v>#NAME?</v>
      </c>
      <c r="GB201" s="15" t="e">
        <f ca="1">_xll.BDP($C201,"BEST_NET_DEBT","best_fperiod_override=20Y")</f>
        <v>#NAME?</v>
      </c>
      <c r="GC201" s="15" t="e">
        <f ca="1">_xll.BDP($C201,"BEST_NET_DEBT","best_fperiod_override=21Y")</f>
        <v>#NAME?</v>
      </c>
      <c r="GD201" s="15" t="e">
        <f ca="1">_xll.BDP($C201,"BEST_NET_DEBT","best_fperiod_override=22Y")</f>
        <v>#NAME?</v>
      </c>
      <c r="GE201" s="15" t="e">
        <f ca="1">_xll.BDP($C201,"BEST_NET_DEBT","best_fperiod_override=23Y")</f>
        <v>#NAME?</v>
      </c>
      <c r="GG201" s="15" t="e">
        <f t="shared" ca="1" si="395"/>
        <v>#NAME?</v>
      </c>
      <c r="GH201" s="15" t="e">
        <f t="shared" ca="1" si="396"/>
        <v>#NAME?</v>
      </c>
      <c r="GI201" s="15" t="e">
        <f t="shared" ca="1" si="397"/>
        <v>#NAME?</v>
      </c>
      <c r="GJ201" s="15" t="e">
        <f t="shared" ca="1" si="398"/>
        <v>#NAME?</v>
      </c>
      <c r="GK201" s="15" t="e">
        <f t="shared" ca="1" si="399"/>
        <v>#NAME?</v>
      </c>
      <c r="GM201" s="15" t="e" cm="1">
        <f t="array" aca="1" ref="GM201" ca="1">_xll.BDP(C201,"NET_DEBT_TO_EBITDA")</f>
        <v>#NAME?</v>
      </c>
      <c r="GN201" s="15" t="e" cm="1">
        <f t="array" aca="1" ref="GN201" ca="1">_xll.BDP(C201,"EBIT_TO_INT_EXP")</f>
        <v>#NAME?</v>
      </c>
      <c r="GO201" s="15" t="e" cm="1">
        <f t="array" aca="1" ref="GO201" ca="1">_xll.BDP(C201,"TOT_DEBT_TO_TOT_EQY")</f>
        <v>#NAME?</v>
      </c>
      <c r="GP201" s="15" t="e" cm="1">
        <f t="array" aca="1" ref="GP201" ca="1">_xll.BDP(C201,"TOT_DEBT_TO_TOT_ASSET")</f>
        <v>#NAME?</v>
      </c>
      <c r="GQ201" s="15" t="e" cm="1">
        <f t="array" aca="1" ref="GQ201" ca="1">_xll.BDP(C201,"ALTMAN_Z_SCORE")</f>
        <v>#NAME?</v>
      </c>
      <c r="GR201" s="15" t="e" cm="1">
        <f t="array" aca="1" ref="GR201" ca="1">_xll.BDP(C201,"CASH_%_CURRENT_MARKET_CAP")</f>
        <v>#NAME?</v>
      </c>
      <c r="GS201" s="15" t="e" cm="1">
        <f t="array" aca="1" ref="GS201" ca="1">_xll.BDP(C201,"CASH_TO_TOT_ASSET")</f>
        <v>#NAME?</v>
      </c>
      <c r="GU201" s="15" t="e" cm="1">
        <f t="array" aca="1" ref="GU201" ca="1">_xll.BDP(C201,"BOARD_SIZE")</f>
        <v>#NAME?</v>
      </c>
      <c r="GV201" s="15" t="e" cm="1">
        <f t="array" aca="1" ref="GV201" ca="1">_xll.BDP(C201,"PCT_INDEPENDENT_DIRECTORS")</f>
        <v>#NAME?</v>
      </c>
      <c r="GW201" s="15" t="e" cm="1">
        <f t="array" aca="1" ref="GW201" ca="1">_xll.BDP(C201,"BOARD_MEETING_ATTENDANCE_PCT")</f>
        <v>#NAME?</v>
      </c>
      <c r="GX201" s="15" t="e" cm="1">
        <f t="array" aca="1" ref="GX201" ca="1">_xll.BDP(C201,"BOARD_MEETINGS_PER_YR")</f>
        <v>#NAME?</v>
      </c>
      <c r="GY201" s="15" t="e" cm="1">
        <f t="array" aca="1" ref="GY201" ca="1">_xll.BDP(C201,"NUMBER_OF_WOMEN_ON_BOARD")</f>
        <v>#NAME?</v>
      </c>
      <c r="GZ201" s="15" t="e" cm="1">
        <f t="array" aca="1" ref="GZ201" ca="1">_xll.BDP(C201,"BOARD_AVERAGE_TENURE")</f>
        <v>#NAME?</v>
      </c>
      <c r="HA201" s="15" t="e" cm="1">
        <f t="array" aca="1" ref="HA201" ca="1">_xll.BDP(C201,"BOARD_AVERAGE_AGE")</f>
        <v>#NAME?</v>
      </c>
      <c r="HC201" s="15" t="e" cm="1">
        <f t="array" aca="1" ref="HC201" ca="1">_xll.BDP(C201,"TOT_COMP_AW_TO_CEO_&amp;_EQUIV")</f>
        <v>#NAME?</v>
      </c>
      <c r="HD201" s="15" t="e" cm="1">
        <f t="array" aca="1" ref="HD201" ca="1">_xll.BDP(C201,"TOT_COMPENSATION_AW_TO_EXECS")</f>
        <v>#NAME?</v>
      </c>
      <c r="HE201" s="15" t="e" cm="1">
        <f t="array" aca="1" ref="HE201" ca="1">_xll.BDP(C201,"CF_STOCK_BASED_COMPENSATION")</f>
        <v>#NAME?</v>
      </c>
      <c r="HF201" s="15" t="e" cm="1">
        <f t="array" aca="1" ref="HF201" ca="1">_xll.BDP(C201,"AVERAGE_BOD_TOTAL_COMPENSATION")</f>
        <v>#NAME?</v>
      </c>
      <c r="HH201" s="15" t="e" cm="1">
        <f t="array" aca="1" ref="HH201" ca="1">_xll.BDP(C201,"ISS_QUALITYSCORE")</f>
        <v>#NAME?</v>
      </c>
      <c r="HK201" s="15" t="e" cm="1">
        <f t="array" aca="1" ref="HK201" ca="1">_xll.BDP(C201,"EQY_SH_OUT")</f>
        <v>#NAME?</v>
      </c>
      <c r="HL201" s="15" t="e">
        <f t="shared" ca="1" si="400"/>
        <v>#NAME?</v>
      </c>
      <c r="HN201" s="15">
        <v>8.5</v>
      </c>
      <c r="HO201" s="15">
        <v>2</v>
      </c>
      <c r="HP201" s="39" t="e">
        <f t="shared" ca="1" si="401"/>
        <v>#NAME?</v>
      </c>
      <c r="HQ201" s="15" t="e">
        <f t="shared" ca="1" si="402"/>
        <v>#NAME?</v>
      </c>
      <c r="HS201" s="15" t="e">
        <f t="shared" ca="1" si="426"/>
        <v>#NAME?</v>
      </c>
      <c r="HU201" s="15" t="e">
        <f t="shared" ca="1" si="403"/>
        <v>#NAME?</v>
      </c>
      <c r="HW201" s="15" t="e">
        <f t="shared" ca="1" si="427"/>
        <v>#NAME?</v>
      </c>
      <c r="HY201" s="39" t="e">
        <f t="shared" ca="1" si="404"/>
        <v>#NAME?</v>
      </c>
      <c r="IA201" s="15" t="e">
        <f t="shared" ca="1" si="428"/>
        <v>#NAME?</v>
      </c>
      <c r="IB201" s="15" t="e">
        <f t="shared" ca="1" si="405"/>
        <v>#NAME?</v>
      </c>
      <c r="IC201" s="15" t="e">
        <f t="shared" ca="1" si="406"/>
        <v>#NAME?</v>
      </c>
      <c r="ID201" s="15" t="e">
        <f t="shared" ca="1" si="407"/>
        <v>#NAME?</v>
      </c>
      <c r="IE201" s="39" t="e">
        <f t="shared" ca="1" si="408"/>
        <v>#NAME?</v>
      </c>
      <c r="IF201" s="39">
        <f t="shared" si="409"/>
        <v>2.9049325293357464</v>
      </c>
      <c r="IG201" s="39" t="e">
        <f t="shared" ca="1" si="410"/>
        <v>#NAME?</v>
      </c>
      <c r="II201" s="15">
        <f t="shared" si="440"/>
        <v>182</v>
      </c>
    </row>
    <row r="202" spans="1:243">
      <c r="A202" s="15">
        <f t="shared" si="441"/>
        <v>182</v>
      </c>
      <c r="B202" s="15" t="s">
        <v>368</v>
      </c>
      <c r="C202" s="15" t="s">
        <v>665</v>
      </c>
      <c r="D202" s="15" t="s">
        <v>367</v>
      </c>
      <c r="E202" s="15" t="str">
        <f t="shared" si="374"/>
        <v>PFIZ34</v>
      </c>
      <c r="F202" s="15">
        <f t="shared" si="375"/>
        <v>182</v>
      </c>
      <c r="G202" s="15" t="str">
        <f t="shared" si="376"/>
        <v>Pfizer Inc</v>
      </c>
      <c r="H202" s="24">
        <v>9.1491899999999998E-3</v>
      </c>
      <c r="I202" s="15" t="e" cm="1">
        <f t="array" aca="1" ref="I202" ca="1">_xll.BDP(C202,"GICS_SECTOR_NAME")</f>
        <v>#NAME?</v>
      </c>
      <c r="J202" s="15" t="e">
        <f t="shared" ca="1" si="377"/>
        <v>#NAME?</v>
      </c>
      <c r="K202" s="46" t="e" cm="1">
        <f t="array" aca="1" ref="K202" ca="1">_xll.BDP(C202,"BEST_PE_RATIO")</f>
        <v>#NAME?</v>
      </c>
      <c r="L202" s="46" t="e" cm="1">
        <f t="array" aca="1" ref="L202" ca="1">_xll.BDP(C202,"px_last")</f>
        <v>#NAME?</v>
      </c>
      <c r="M202" s="15" t="e" cm="1">
        <f t="array" aca="1" ref="M202" ca="1">_xll.BDP(C202,"COUNTRY_FULL_NAME")</f>
        <v>#NAME?</v>
      </c>
      <c r="N202" s="15" t="e" cm="1">
        <f t="array" aca="1" ref="N202" ca="1">_xll.BDP(C202,"px_last")</f>
        <v>#NAME?</v>
      </c>
      <c r="O202" s="15" t="e" cm="1">
        <f t="array" aca="1" ref="O202" ca="1">_xll.BDP(C202,"CRNCY")</f>
        <v>#NAME?</v>
      </c>
      <c r="Q202" s="15" t="e" cm="1">
        <f t="array" aca="1" ref="Q202" ca="1">_xll.BDP(C202,"GICS_SECTOR_NAME")</f>
        <v>#NAME?</v>
      </c>
      <c r="R202" s="15" t="e" cm="1">
        <f t="array" aca="1" ref="R202" ca="1">_xll.BDP(C202,"GICS_INDUSTRY_NAME")</f>
        <v>#NAME?</v>
      </c>
      <c r="S202" s="15" t="e" cm="1">
        <f t="array" aca="1" ref="S202" ca="1">_xll.BDP(C202,"GICS_INDUSTRY_GROUP_NAME")</f>
        <v>#NAME?</v>
      </c>
      <c r="T202" s="15" t="e" cm="1">
        <f t="array" aca="1" ref="T202" ca="1">_xll.BDP(C202,"GICS_SUB_INDUSTRY_NAME")</f>
        <v>#NAME?</v>
      </c>
      <c r="U202" s="15" t="s">
        <v>1521</v>
      </c>
      <c r="V202" s="15">
        <f>_xll.BDH(C202,"SALES_REV_TURN","FY 2009","FY 2009","Currency=USD","Period=FY","BEST_FPERIOD_OVERRIDE=FY","FILING_STATUS=MR","SCALING_FORMAT=MLN","FA_ADJUSTED=Adjusted","Sort=A","Dates=H","DateFormat=P","Fill=—","Direction=H","UseDPDF=Y")</f>
        <v>49934</v>
      </c>
      <c r="W202" s="15">
        <f>_xll.BDH(C202,"SALES_REV_TURN","FY 2019","FY 2019","Currency=USD","Period=FY","BEST_FPERIOD_OVERRIDE=FY","FILING_STATUS=MR","SCALING_FORMAT=MLN","FA_ADJUSTED=Adjusted","Sort=A","Dates=H","DateFormat=P","Fill=—","Direction=H","UseDPDF=Y")</f>
        <v>40905</v>
      </c>
      <c r="X202" s="15">
        <f>_xll.BDH(C202,"SALES_REV_TURN","FY 2020","FY 2020","Currency=USD","Period=FY","BEST_FPERIOD_OVERRIDE=FY","FILING_STATUS=MR","SCALING_FORMAT=MLN","FA_ADJUSTED=Adjusted","Sort=A","Dates=H","DateFormat=P","Fill=—","Direction=H","UseDPDF=Y")</f>
        <v>41651</v>
      </c>
      <c r="Y202" s="15">
        <f>_xll.BDH(C202,"SALES_REV_TURN","FY 2021","FY 2021","Currency=USD","Period=FY","BEST_FPERIOD_OVERRIDE=FY","FILING_STATUS=MR","SCALING_FORMAT=MLN","FA_ADJUSTED=Adjusted","Sort=A","Dates=H","DateFormat=P","Fill=—","Direction=H","UseDPDF=Y")</f>
        <v>81288</v>
      </c>
      <c r="Z202" s="15">
        <f>_xll.BDH(C202,"SALES_REV_TURN","FY 2022","FY 2022","Currency=USD","Period=FY","BEST_FPERIOD_OVERRIDE=FY","FILING_STATUS=MR","SCALING_FORMAT=MLN","FA_ADJUSTED=Adjusted","Sort=A","Dates=H","DateFormat=P","Fill=—","Direction=H","UseDPDF=Y")</f>
        <v>100330</v>
      </c>
      <c r="AA202" s="15" t="e">
        <f ca="1">+_xll.BDP($C202,AA$15,"BEST_FPERIOD_OVERRIDE="&amp;AA$16)</f>
        <v>#NAME?</v>
      </c>
      <c r="AB202" s="15" t="e">
        <f ca="1">+_xll.BDP($C202,AB$15,"BEST_FPERIOD_OVERRIDE="&amp;AB$16)</f>
        <v>#NAME?</v>
      </c>
      <c r="AC202" s="15" t="e">
        <f ca="1">+_xll.BDP($C202,AC$15,"BEST_FPERIOD_OVERRIDE="&amp;AC$16)</f>
        <v>#NAME?</v>
      </c>
      <c r="AD202" s="15" t="e">
        <f ca="1">+_xll.BDP($C202,AD$15,"BEST_FPERIOD_OVERRIDE="&amp;AD$16)</f>
        <v>#NAME?</v>
      </c>
      <c r="AF202" s="25">
        <f t="shared" si="411"/>
        <v>1.8237379293484901E-2</v>
      </c>
      <c r="AG202" s="25">
        <f t="shared" si="412"/>
        <v>0.95164581882787935</v>
      </c>
      <c r="AH202" s="25">
        <f t="shared" si="413"/>
        <v>0.23425351835449271</v>
      </c>
      <c r="AI202" s="25" t="e">
        <f t="shared" ca="1" si="414"/>
        <v>#NAME?</v>
      </c>
      <c r="AJ202" s="25" t="e">
        <f t="shared" ca="1" si="415"/>
        <v>#NAME?</v>
      </c>
      <c r="AK202" s="25" t="e">
        <f t="shared" ca="1" si="416"/>
        <v>#NAME?</v>
      </c>
      <c r="AL202" s="25" t="e">
        <f t="shared" ca="1" si="429"/>
        <v>#NAME?</v>
      </c>
      <c r="AM202" s="25" t="e">
        <f t="shared" ca="1" si="417"/>
        <v>#NAME?</v>
      </c>
      <c r="AN202" s="25">
        <f t="shared" si="418"/>
        <v>-1.974739747181975E-2</v>
      </c>
      <c r="AP202" s="15">
        <f>_xll.BDH(C202,"EBITDA","FY 2009","FY 2009","Currency=USD","Period=FY","BEST_FPERIOD_OVERRIDE=FY","FILING_STATUS=MR","SCALING_FORMAT=MLN","FA_ADJUSTED=Adjusted","Sort=A","Dates=H","DateFormat=P","Fill=—","Direction=H","UseDPDF=Y")</f>
        <v>20772</v>
      </c>
      <c r="AQ202" s="15">
        <f>_xll.BDH(C202,"EBITDA","FY 2019","FY 2019","Currency=USD","Period=FY","BEST_FPERIOD_OVERRIDE=FY","FILING_STATUS=MR","SCALING_FORMAT=MLN","FA_ADJUSTED=Adjusted","Sort=A","Dates=H","DateFormat=P","Fill=—","Direction=H","UseDPDF=Y")</f>
        <v>18572</v>
      </c>
      <c r="AR202" s="15">
        <f>_xll.BDH(C202,"EBITDA","FY 2020","FY 2020","Currency=USD","Period=FY","BEST_FPERIOD_OVERRIDE=FY","FILING_STATUS=MR","SCALING_FORMAT=MLN","FA_ADJUSTED=Adjusted","Sort=A","Dates=H","DateFormat=P","Fill=—","Direction=H","UseDPDF=Y")</f>
        <v>15013</v>
      </c>
      <c r="AS202" s="15">
        <f>_xll.BDH(C202,"EBITDA","FY 2021","FY 2021","Currency=USD","Period=FY","BEST_FPERIOD_OVERRIDE=FY","FILING_STATUS=MR","SCALING_FORMAT=MLN","FA_ADJUSTED=Adjusted","Sort=A","Dates=H","DateFormat=P","Fill=—","Direction=H","UseDPDF=Y")</f>
        <v>30131</v>
      </c>
      <c r="AT202" s="15">
        <f>_xll.BDH(C202,"EBITDA","FY 2022","FY 2022","Currency=USD","Period=FY","BEST_FPERIOD_OVERRIDE=FY","FILING_STATUS=MR","SCALING_FORMAT=MLN","FA_ADJUSTED=Adjusted","Sort=A","Dates=H","DateFormat=P","Fill=—","Direction=H","UseDPDF=Y")</f>
        <v>43892</v>
      </c>
      <c r="AU202" s="15" t="e">
        <f ca="1">+_xll.BDP($C202,AU$15,"BEST_FPERIOD_OVERRIDE="&amp;AU$16)</f>
        <v>#NAME?</v>
      </c>
      <c r="AV202" s="15" t="e">
        <f ca="1">+_xll.BDP($C202,AV$15,"BEST_FPERIOD_OVERRIDE="&amp;AV$16)</f>
        <v>#NAME?</v>
      </c>
      <c r="AW202" s="15" t="e">
        <f ca="1">+_xll.BDP($C202,AW$15,"BEST_FPERIOD_OVERRIDE="&amp;AW$16)</f>
        <v>#NAME?</v>
      </c>
      <c r="AX202" s="15" t="e">
        <f ca="1">+_xll.BDP($C202,AX$15,"BEST_FPERIOD_OVERRIDE="&amp;AX$16)</f>
        <v>#NAME?</v>
      </c>
      <c r="AZ202" s="25">
        <f t="shared" si="378"/>
        <v>-0.19163256515184146</v>
      </c>
      <c r="BA202" s="25">
        <f t="shared" si="379"/>
        <v>1.0069939385865583</v>
      </c>
      <c r="BB202" s="25">
        <f t="shared" si="380"/>
        <v>0.45670571836314755</v>
      </c>
      <c r="BC202" s="25" t="e">
        <f t="shared" ca="1" si="381"/>
        <v>#NAME?</v>
      </c>
      <c r="BD202" s="25" t="e">
        <f t="shared" ca="1" si="382"/>
        <v>#NAME?</v>
      </c>
      <c r="BE202" s="25" t="e">
        <f t="shared" ca="1" si="383"/>
        <v>#NAME?</v>
      </c>
      <c r="BF202" s="25" t="e">
        <f t="shared" ca="1" si="430"/>
        <v>#NAME?</v>
      </c>
      <c r="BG202" s="25" t="e">
        <f t="shared" ca="1" si="384"/>
        <v>#NAME?</v>
      </c>
      <c r="BH202" s="25">
        <f t="shared" si="385"/>
        <v>-1.1132653805389858E-2</v>
      </c>
      <c r="BJ202" s="25">
        <f t="shared" si="419"/>
        <v>0.45402762498472071</v>
      </c>
      <c r="BK202" s="25">
        <f t="shared" si="420"/>
        <v>0.36044752827062976</v>
      </c>
      <c r="BL202" s="25">
        <f t="shared" si="421"/>
        <v>0.37066971754748551</v>
      </c>
      <c r="BM202" s="25">
        <f t="shared" si="422"/>
        <v>0.43747632811721321</v>
      </c>
      <c r="BN202" s="25" t="e">
        <f t="shared" ca="1" si="423"/>
        <v>#NAME?</v>
      </c>
      <c r="BO202" s="25" t="e">
        <f t="shared" ca="1" si="424"/>
        <v>#NAME?</v>
      </c>
      <c r="BP202" s="25" t="e">
        <f t="shared" ca="1" si="424"/>
        <v>#NAME?</v>
      </c>
      <c r="BQ202" s="25" t="e">
        <f t="shared" ca="1" si="425"/>
        <v>#NAME?</v>
      </c>
      <c r="BR202" s="15">
        <f>_xll.BDH(C202,"EARN_FOR_COMMON","FY 2009","FY 2009","Currency=USD","Period=FY","BEST_FPERIOD_OVERRIDE=FY","FILING_STATUS=MR","SCALING_FORMAT=MLN","FA_ADJUSTED=Adjusted","Sort=A","Dates=H","DateFormat=P","Fill=—","Direction=H","UseDPDF=Y")</f>
        <v>11577</v>
      </c>
      <c r="BS202" s="15">
        <f>_xll.BDH(C202,"EARN_FOR_COMMON","FY 2019","FY 2019","Currency=USD","Period=FY","BEST_FPERIOD_OVERRIDE=FY","FILING_STATUS=MR","SCALING_FORMAT=MLN","FA_ADJUSTED=Adjusted","Sort=A","Dates=H","DateFormat=P","Fill=—","Direction=H","UseDPDF=Y")</f>
        <v>7103.11</v>
      </c>
      <c r="BT202" s="15">
        <f>_xll.BDH(C202,"EARN_FOR_COMMON","FY 2020","FY 2020","Currency=USD","Period=FY","BEST_FPERIOD_OVERRIDE=FY","FILING_STATUS=MR","SCALING_FORMAT=MLN","FA_ADJUSTED=Adjusted","Sort=A","Dates=H","DateFormat=P","Fill=—","Direction=H","UseDPDF=Y")</f>
        <v>10627.6623</v>
      </c>
      <c r="BU202" s="15">
        <f>_xll.BDH(C202,"EARN_FOR_COMMON","FY 2021","FY 2021","Currency=USD","Period=FY","BEST_FPERIOD_OVERRIDE=FY","FILING_STATUS=MR","SCALING_FORMAT=MLN","FA_ADJUSTED=Adjusted","Sort=A","Dates=H","DateFormat=P","Fill=—","Direction=H","UseDPDF=Y")</f>
        <v>23502.6492</v>
      </c>
      <c r="BV202" s="15">
        <f>_xll.BDH(C202,"EARN_FOR_COMMON","FY 2022","FY 2022","Currency=USD","Period=FY","BEST_FPERIOD_OVERRIDE=FY","FILING_STATUS=MR","SCALING_FORMAT=MLN","FA_ADJUSTED=Adjusted","Sort=A","Dates=H","DateFormat=P","Fill=—","Direction=H","UseDPDF=Y")</f>
        <v>35535.941400000003</v>
      </c>
      <c r="BW202" s="15" t="e">
        <f ca="1">+_xll.BDP($C202,BW$15,"BEST_FPERIOD_OVERRIDE="&amp;BW$16)</f>
        <v>#NAME?</v>
      </c>
      <c r="BX202" s="15" t="e">
        <f ca="1">+_xll.BDP($C202,BX$15,"BEST_FPERIOD_OVERRIDE="&amp;BX$16)</f>
        <v>#NAME?</v>
      </c>
      <c r="BY202" s="15" t="e">
        <f ca="1">+_xll.BDP($C202,BY$15,"BEST_FPERIOD_OVERRIDE="&amp;BY$16)</f>
        <v>#NAME?</v>
      </c>
      <c r="BZ202" s="15" t="e">
        <f ca="1">+_xll.BDP($C202,BZ$15,"BEST_FPERIOD_OVERRIDE="&amp;BZ$16)</f>
        <v>#NAME?</v>
      </c>
      <c r="CB202" s="25">
        <f t="shared" si="386"/>
        <v>0.49619846799500511</v>
      </c>
      <c r="CC202" s="25">
        <f t="shared" si="387"/>
        <v>1.2114599181421113</v>
      </c>
      <c r="CD202" s="25">
        <f t="shared" si="388"/>
        <v>0.51199726880151042</v>
      </c>
      <c r="CE202" s="25" t="e">
        <f t="shared" ca="1" si="389"/>
        <v>#NAME?</v>
      </c>
      <c r="CF202" s="25" t="e">
        <f t="shared" ca="1" si="390"/>
        <v>#NAME?</v>
      </c>
      <c r="CG202" s="25" t="e">
        <f t="shared" ca="1" si="391"/>
        <v>#NAME?</v>
      </c>
      <c r="CH202" s="25" t="e">
        <f t="shared" ca="1" si="431"/>
        <v>#NAME?</v>
      </c>
      <c r="CI202" s="25" t="e">
        <f t="shared" ca="1" si="392"/>
        <v>#NAME?</v>
      </c>
      <c r="CJ202" s="25">
        <f t="shared" si="393"/>
        <v>-4.7674856766579232E-2</v>
      </c>
      <c r="CM202" s="25">
        <f t="shared" si="432"/>
        <v>0.17364894267204498</v>
      </c>
      <c r="CN202" s="25">
        <f t="shared" si="433"/>
        <v>0.25515983529807207</v>
      </c>
      <c r="CO202" s="25">
        <f t="shared" si="434"/>
        <v>0.28912815175671686</v>
      </c>
      <c r="CP202" s="25">
        <f t="shared" si="435"/>
        <v>0.35419058506927142</v>
      </c>
      <c r="CQ202" s="25" t="e">
        <f t="shared" ca="1" si="436"/>
        <v>#NAME?</v>
      </c>
      <c r="CR202" s="25" t="e">
        <f t="shared" ca="1" si="437"/>
        <v>#NAME?</v>
      </c>
      <c r="CS202" s="25" t="e">
        <f t="shared" ca="1" si="438"/>
        <v>#NAME?</v>
      </c>
      <c r="CT202" s="15" t="e">
        <f t="shared" ca="1" si="439"/>
        <v>#NAME?</v>
      </c>
      <c r="CU202" s="25">
        <f>_xll.BDH($C202,"RETURN_ON_INV_CAPITAL","FY 2019","FY 2019","Currency=USD","Period=FY","BEST_FPERIOD_OVERRIDE=FY","FILING_STATUS=MR","FA_ADJUSTED=GAAP","Sort=A","Dates=H","DateFormat=P","Fill=—","Direction=H","UseDPDF=Y")/100</f>
        <v>0.123362</v>
      </c>
      <c r="CV202" s="25">
        <f>_xll.BDH($C202,"RETURN_ON_INV_CAPITAL","FY 2020","FY 2020","Currency=USD","Period=FY","BEST_FPERIOD_OVERRIDE=FY","FILING_STATUS=MR","FA_ADJUSTED=GAAP","Sort=A","Dates=H","DateFormat=P","Fill=—","Direction=H","UseDPDF=Y")/100</f>
        <v>7.3755000000000001E-2</v>
      </c>
      <c r="CW202" s="25">
        <f>_xll.BDH($C202,"RETURN_ON_INV_CAPITAL","FY 2021","FY 2021","Currency=USD","Period=FY","BEST_FPERIOD_OVERRIDE=FY","FILING_STATUS=MR","FA_ADJUSTED=GAAP","Sort=A","Dates=H","DateFormat=P","Fill=—","Direction=H","UseDPDF=Y")/100</f>
        <v>0.140176</v>
      </c>
      <c r="CX202" s="25">
        <f>_xll.BDH(C202,"RETURN_COM_EQY","FY 2022","FY 2022","Currency=USD","Period=FY","BEST_FPERIOD_OVERRIDE=FY","FILING_STATUS=MR","FA_ADJUSTED=GAAP","Sort=A","Dates=H","DateFormat=P","Fill=—","Direction=H","UseDPDF=Y")/100</f>
        <v>0.36297400000000002</v>
      </c>
      <c r="CZ202" s="15">
        <f>_xll.BDH($C202,"RETURN_COM_EQY","FY 2019","FY 2019","Currency=USD","Period=FY","BEST_FPERIOD_OVERRIDE=FY","FILING_STATUS=MR","FA_ADJUSTED=GAAP","Sort=A","Dates=H","DateFormat=P","Fill=—","Direction=H","UseDPDF=Y")/100</f>
        <v>0.25334699999999999</v>
      </c>
      <c r="DA202" s="15">
        <f>_xll.BDH($C202,"RETURN_COM_EQY","FY 2020","FY 2020","Currency=USD","Period=FY","BEST_FPERIOD_OVERRIDE=FY","FILING_STATUS=MR","FA_ADJUSTED=GAAP","Sort=A","Dates=H","DateFormat=P","Fill=—","Direction=H","UseDPDF=Y")/100</f>
        <v>0.14496200000000001</v>
      </c>
      <c r="DB202" s="15">
        <f>_xll.BDH($C202,"RETURN_COM_EQY","FY 2021","FY 2021","Currency=USD","Period=FY","BEST_FPERIOD_OVERRIDE=FY","FILING_STATUS=MR","FA_ADJUSTED=GAAP","Sort=A","Dates=H","DateFormat=P","Fill=—","Direction=H","UseDPDF=Y")/100</f>
        <v>0.31300600000000001</v>
      </c>
      <c r="DC202" s="25">
        <f>_xll.BDH(C202,"RETURN_COM_EQY","FY 2022","FY 2022","Currency=USD","Period=FY","BEST_FPERIOD_OVERRIDE=FY","FILING_STATUS=MR","FA_ADJUSTED=GAAP","Sort=A","Dates=H","DateFormat=P","Fill=—","Direction=H","UseDPDF=Y")</f>
        <v>36.297400000000003</v>
      </c>
      <c r="DD202" s="15" t="e">
        <f ca="1">(_xll.BDP(C202,"BEST_ROE","best_fperiod_override=23Y"))/100</f>
        <v>#NAME?</v>
      </c>
      <c r="DF202" s="25" t="e">
        <f ca="1">(_xll.BDP($C202,"BEST_DIV_YLD","best_fperiod_override=19Y"))/100</f>
        <v>#NAME?</v>
      </c>
      <c r="DG202" s="25" t="e">
        <f ca="1">(_xll.BDP($C202,"BEST_DIV_YLD","best_fperiod_override=20Y"))/100</f>
        <v>#NAME?</v>
      </c>
      <c r="DH202" s="25" t="e">
        <f ca="1">(_xll.BDP($C202,"BEST_DIV_YLD","best_fperiod_override=21Y"))/100</f>
        <v>#NAME?</v>
      </c>
      <c r="DI202" s="25" t="e">
        <f ca="1">(_xll.BDP($C202,"BEST_DIV_YLD","best_fperiod_override=22Y"))/100</f>
        <v>#NAME?</v>
      </c>
      <c r="DJ202" s="25" t="e">
        <f ca="1">(_xll.BDP($C202,"BEST_DIV_YLD","best_fperiod_override=23Y"))/100</f>
        <v>#NAME?</v>
      </c>
      <c r="DL202" s="48" t="e" cm="1">
        <f t="array" aca="1" ref="DL202" ca="1">_xll.BDP($C202,$DL$12)/1000</f>
        <v>#NAME?</v>
      </c>
      <c r="DM202" s="48" t="e" cm="1">
        <f t="array" aca="1" ref="DM202" ca="1">_xll.BDP($C202,$DL$13)*1000</f>
        <v>#NAME?</v>
      </c>
      <c r="DN202" s="48" t="e">
        <f t="shared" ca="1" si="394"/>
        <v>#NAME?</v>
      </c>
      <c r="DO202" s="48" t="e" cm="1">
        <f t="array" aca="1" ref="DO202" ca="1">_xll.BDP($C202,$DL$15)*1000</f>
        <v>#NAME?</v>
      </c>
      <c r="DQ202" s="15" t="e" cm="1">
        <f t="array" aca="1" ref="DQ202" ca="1">_xll.BDP(C202,"WACC")</f>
        <v>#NAME?</v>
      </c>
      <c r="DR202" s="15" t="e" cm="1">
        <f t="array" aca="1" ref="DR202" ca="1">_xll.BDP(C202,"WACC_COST_EQUITY")</f>
        <v>#NAME?</v>
      </c>
      <c r="DS202" s="15" t="e" cm="1">
        <f t="array" aca="1" ref="DS202" ca="1">_xll.BDP(C202,"WACC_COST_EQUITY")</f>
        <v>#NAME?</v>
      </c>
      <c r="DU202" s="15" t="e" cm="1">
        <f t="array" aca="1" ref="DU202" ca="1">_xll.BDP(C202,"BEST_PE_RATIO")</f>
        <v>#NAME?</v>
      </c>
      <c r="DV202" s="15" t="e" cm="1">
        <f t="array" aca="1" ref="DV202" ca="1">_xll.BDP(C202,"FIVE_YR_AVG_PRICE_EARNINGS")</f>
        <v>#NAME?</v>
      </c>
      <c r="DW202" s="15" t="e" cm="1">
        <f t="array" aca="1" ref="DW202" ca="1">_xll.BDP(C202,"10_YEAR_MOVING_AVERAGE_PE")</f>
        <v>#NAME?</v>
      </c>
      <c r="DY202" s="15" t="e" cm="1">
        <f t="array" aca="1" ref="DY202" ca="1">_xll.BDP(C202,"BEST_CUR_EV_TO_EBITDA")</f>
        <v>#NAME?</v>
      </c>
      <c r="DZ202" s="15" t="e" cm="1">
        <f t="array" aca="1" ref="DZ202" ca="1">_xll.BDP(C202,"FIVE_YEAR_AVG_EV_TO_T12_EBITDA")</f>
        <v>#NAME?</v>
      </c>
      <c r="EB202" s="15" t="e" cm="1">
        <f t="array" aca="1" ref="EB202" ca="1">_xll.BDP(C202,"BEST_PX_BPS_RATIO")</f>
        <v>#NAME?</v>
      </c>
      <c r="EC202" s="15" t="e" cm="1">
        <f t="array" aca="1" ref="EC202" ca="1">_xll.BDP(C202,"FIVE_YEAR_AVG_PRICE_BOOK")</f>
        <v>#NAME?</v>
      </c>
      <c r="ED202" s="15" t="e" cm="1">
        <f t="array" aca="1" ref="ED202" ca="1">_xll.BDP(C202,"EV_TO_T12M_SALES")</f>
        <v>#NAME?</v>
      </c>
      <c r="EE202" s="15" t="e" cm="1">
        <f t="array" aca="1" ref="EE202" ca="1">_xll.BDP(C202,"AVERAGE_EV_TO_T12M_SALES")</f>
        <v>#NAME?</v>
      </c>
      <c r="EF202" s="15" t="e">
        <f ca="1">_xll.BDP(C202,"BEST_CURRENT_EV_BEST_SALES","best_fperiod_override=23Y")</f>
        <v>#NAME?</v>
      </c>
      <c r="EH202" s="15" t="e" cm="1">
        <f t="array" aca="1" ref="EH202" ca="1">_xll.BDP(C202,"CF_FREE_CASH_FLOW")</f>
        <v>#NAME?</v>
      </c>
      <c r="EI202" s="15" t="e" cm="1">
        <f t="array" aca="1" ref="EI202" ca="1">_xll.BDP(C202,"FREE_CASH_FLOW_YIELD")/100</f>
        <v>#NAME?</v>
      </c>
      <c r="EJ202" s="15" t="e" cm="1">
        <f t="array" aca="1" ref="EJ202" ca="1">_xll.BDP(C202,"TRAIL_12M_FREE_CASH_FLOW_PER_SH")</f>
        <v>#NAME?</v>
      </c>
      <c r="EL202" s="15" t="e" cm="1">
        <f t="array" aca="1" ref="EL202" ca="1">_xll.BDP(C202,"CF_CASH_FROM_OPER")</f>
        <v>#NAME?</v>
      </c>
      <c r="EM202" s="15" t="e" cm="1">
        <f t="array" aca="1" ref="EM202" ca="1">_xll.BDP(C202,"CF_CASH_FROM_INV_ACT")</f>
        <v>#NAME?</v>
      </c>
      <c r="EN202" s="15" t="e" cm="1">
        <f t="array" aca="1" ref="EN202" ca="1">_xll.BDP(C202,"CF_CASH_FROM_FNC_ACT")</f>
        <v>#NAME?</v>
      </c>
      <c r="EP202" s="15" t="e" cm="1">
        <f t="array" aca="1" ref="EP202" ca="1">_xll.BDP(C202,"TOT_ANALYST_REC")</f>
        <v>#NAME?</v>
      </c>
      <c r="EQ202" s="15" t="e" cm="1">
        <f t="array" aca="1" ref="EQ202" ca="1">_xll.BDP(C202,"TOT_BUY_REC")</f>
        <v>#NAME?</v>
      </c>
      <c r="ER202" s="15" t="e" cm="1">
        <f t="array" aca="1" ref="ER202" ca="1">_xll.BDP(C202,"TOT_HOLD_REC")</f>
        <v>#NAME?</v>
      </c>
      <c r="ES202" s="15" t="e" cm="1">
        <f t="array" aca="1" ref="ES202" ca="1">_xll.BDP(C202,"TOT_SELL_REC")</f>
        <v>#NAME?</v>
      </c>
      <c r="ET202" s="15" t="e" cm="1">
        <f t="array" aca="1" ref="ET202" ca="1">_xll.BDP(C202,"EQY_REC_CONS")</f>
        <v>#NAME?</v>
      </c>
      <c r="EV202" s="15" t="e" cm="1">
        <f t="array" aca="1" ref="EV202" ca="1">_xll.BDP(C202,"BEST_TARGET_HI")</f>
        <v>#NAME?</v>
      </c>
      <c r="EW202" s="15" t="e" cm="1">
        <f t="array" aca="1" ref="EW202" ca="1">_xll.BDP(C202,"BEST_TARGET_LO")</f>
        <v>#NAME?</v>
      </c>
      <c r="EX202" s="15" t="e" cm="1">
        <f t="array" aca="1" ref="EX202" ca="1">_xll.BDP(C202,"BEST_TARGET_MEDIAN")</f>
        <v>#NAME?</v>
      </c>
      <c r="EZ202" s="15" t="e" cm="1">
        <f t="array" aca="1" ref="EZ202" ca="1">_xll.BDP(C202,"BEST_TARGET_1WK_CHG")</f>
        <v>#NAME?</v>
      </c>
      <c r="FA202" s="15" t="e" cm="1">
        <f t="array" aca="1" ref="FA202" ca="1">_xll.BDP(C202,"BEST_TARGET_4WK_CHG")</f>
        <v>#NAME?</v>
      </c>
      <c r="FB202" s="15" t="e" cm="1">
        <f t="array" aca="1" ref="FB202" ca="1">_xll.BDP(C202,"BEST_TARGET_3MO_CHG")</f>
        <v>#NAME?</v>
      </c>
      <c r="FC202" s="15" t="e" cm="1">
        <f t="array" aca="1" ref="FC202" ca="1">_xll.BDP(C202,"BEST_TARGET_6MO_CHG")</f>
        <v>#NAME?</v>
      </c>
      <c r="FE202" s="15" t="e" cm="1">
        <f t="array" aca="1" ref="FE202" ca="1">_xll.BDP(C202,"ANNOUNCEMENT_DT")</f>
        <v>#NAME?</v>
      </c>
      <c r="FF202" s="15" t="e" cm="1">
        <f t="array" aca="1" ref="FF202" ca="1">_xll.BDP(C202,"EXPECTED_REPORT_DT")</f>
        <v>#NAME?</v>
      </c>
      <c r="FG202" s="15" t="e" cm="1">
        <f t="array" aca="1" ref="FG202" ca="1">_xll.BDP(C202,"EARNINGS_RELATED_IMPLIED_MOVE")</f>
        <v>#NAME?</v>
      </c>
      <c r="FI202" s="15" t="e" cm="1">
        <f t="array" aca="1" ref="FI202" ca="1">_xll.BDP(C202,"SALES_SURPRISE_LAST_QTR")</f>
        <v>#NAME?</v>
      </c>
      <c r="FJ202" s="15" t="e" cm="1">
        <f t="array" aca="1" ref="FJ202" ca="1">_xll.BDP(C202,"EPS_SURPRISE_LAST_QTR")</f>
        <v>#NAME?</v>
      </c>
      <c r="FL202" s="15" t="e">
        <f ca="1">(_xll.BDP(C202,"VOLUME_AVG_5D"))/1000</f>
        <v>#NAME?</v>
      </c>
      <c r="FM202" s="15" t="e">
        <f ca="1">(_xll.BDP(C202,"VOLUME_AVG_3M"))/1000</f>
        <v>#NAME?</v>
      </c>
      <c r="FN202" s="15" t="e">
        <f ca="1">(_xll.BDP(C202,"VOLUME_AVG_6M"))/1000</f>
        <v>#NAME?</v>
      </c>
      <c r="FP202" s="15" t="e" cm="1">
        <f t="array" aca="1" ref="FP202" ca="1">_xll.BDP(C202,"CIE_DES")</f>
        <v>#NAME?</v>
      </c>
      <c r="FQ202" s="15" t="s">
        <v>1027</v>
      </c>
      <c r="FS202" s="15" t="e" cm="1">
        <f t="array" aca="1" ref="FS202" ca="1">_xll.BDP(C202,"HIGH_52WEEK")</f>
        <v>#NAME?</v>
      </c>
      <c r="FT202" s="15" t="e" cm="1">
        <f t="array" aca="1" ref="FT202" ca="1">_xll.BDP(C202,"LOW_52WEEK")</f>
        <v>#NAME?</v>
      </c>
      <c r="FV202" s="15" t="e" cm="1">
        <f t="array" aca="1" ref="FV202" ca="1">_xll.BDP(C202,"CHG_PCT_WTD")</f>
        <v>#NAME?</v>
      </c>
      <c r="FW202" s="15" t="e" cm="1">
        <f t="array" aca="1" ref="FW202" ca="1">_xll.BDP(C202,"CHG_PCT_MTD")</f>
        <v>#NAME?</v>
      </c>
      <c r="FX202" s="15" t="e" cm="1">
        <f t="array" aca="1" ref="FX202" ca="1">_xll.BDP(C202,"CHG_PCT_YTD")</f>
        <v>#NAME?</v>
      </c>
      <c r="FY202" s="15" t="e" cm="1">
        <f t="array" aca="1" ref="FY202" ca="1">_xll.BDP(C202,"CHG_PCT_1YR")</f>
        <v>#NAME?</v>
      </c>
      <c r="GA202" s="15" t="e">
        <f ca="1">_xll.BDP($C202,"BEST_NET_DEBT","best_fperiod_override=19Y")</f>
        <v>#NAME?</v>
      </c>
      <c r="GB202" s="15" t="e">
        <f ca="1">_xll.BDP($C202,"BEST_NET_DEBT","best_fperiod_override=20Y")</f>
        <v>#NAME?</v>
      </c>
      <c r="GC202" s="15" t="e">
        <f ca="1">_xll.BDP($C202,"BEST_NET_DEBT","best_fperiod_override=21Y")</f>
        <v>#NAME?</v>
      </c>
      <c r="GD202" s="15" t="e">
        <f ca="1">_xll.BDP($C202,"BEST_NET_DEBT","best_fperiod_override=22Y")</f>
        <v>#NAME?</v>
      </c>
      <c r="GE202" s="15" t="e">
        <f ca="1">_xll.BDP($C202,"BEST_NET_DEBT","best_fperiod_override=23Y")</f>
        <v>#NAME?</v>
      </c>
      <c r="GG202" s="15" t="e">
        <f t="shared" ca="1" si="395"/>
        <v>#NAME?</v>
      </c>
      <c r="GH202" s="15" t="e">
        <f t="shared" ca="1" si="396"/>
        <v>#NAME?</v>
      </c>
      <c r="GI202" s="15" t="e">
        <f t="shared" ca="1" si="397"/>
        <v>#NAME?</v>
      </c>
      <c r="GJ202" s="15" t="e">
        <f t="shared" ca="1" si="398"/>
        <v>#NAME?</v>
      </c>
      <c r="GK202" s="15" t="e">
        <f t="shared" ca="1" si="399"/>
        <v>#NAME?</v>
      </c>
      <c r="GM202" s="15" t="e" cm="1">
        <f t="array" aca="1" ref="GM202" ca="1">_xll.BDP(C202,"NET_DEBT_TO_EBITDA")</f>
        <v>#NAME?</v>
      </c>
      <c r="GN202" s="15" t="e" cm="1">
        <f t="array" aca="1" ref="GN202" ca="1">_xll.BDP(C202,"EBIT_TO_INT_EXP")</f>
        <v>#NAME?</v>
      </c>
      <c r="GO202" s="15" t="e" cm="1">
        <f t="array" aca="1" ref="GO202" ca="1">_xll.BDP(C202,"TOT_DEBT_TO_TOT_EQY")</f>
        <v>#NAME?</v>
      </c>
      <c r="GP202" s="15" t="e" cm="1">
        <f t="array" aca="1" ref="GP202" ca="1">_xll.BDP(C202,"TOT_DEBT_TO_TOT_ASSET")</f>
        <v>#NAME?</v>
      </c>
      <c r="GQ202" s="15" t="e" cm="1">
        <f t="array" aca="1" ref="GQ202" ca="1">_xll.BDP(C202,"ALTMAN_Z_SCORE")</f>
        <v>#NAME?</v>
      </c>
      <c r="GR202" s="15" t="e" cm="1">
        <f t="array" aca="1" ref="GR202" ca="1">_xll.BDP(C202,"CASH_%_CURRENT_MARKET_CAP")</f>
        <v>#NAME?</v>
      </c>
      <c r="GS202" s="15" t="e" cm="1">
        <f t="array" aca="1" ref="GS202" ca="1">_xll.BDP(C202,"CASH_TO_TOT_ASSET")</f>
        <v>#NAME?</v>
      </c>
      <c r="GU202" s="15" t="e" cm="1">
        <f t="array" aca="1" ref="GU202" ca="1">_xll.BDP(C202,"BOARD_SIZE")</f>
        <v>#NAME?</v>
      </c>
      <c r="GV202" s="15" t="e" cm="1">
        <f t="array" aca="1" ref="GV202" ca="1">_xll.BDP(C202,"PCT_INDEPENDENT_DIRECTORS")</f>
        <v>#NAME?</v>
      </c>
      <c r="GW202" s="15" t="e" cm="1">
        <f t="array" aca="1" ref="GW202" ca="1">_xll.BDP(C202,"BOARD_MEETING_ATTENDANCE_PCT")</f>
        <v>#NAME?</v>
      </c>
      <c r="GX202" s="15" t="e" cm="1">
        <f t="array" aca="1" ref="GX202" ca="1">_xll.BDP(C202,"BOARD_MEETINGS_PER_YR")</f>
        <v>#NAME?</v>
      </c>
      <c r="GY202" s="15" t="e" cm="1">
        <f t="array" aca="1" ref="GY202" ca="1">_xll.BDP(C202,"NUMBER_OF_WOMEN_ON_BOARD")</f>
        <v>#NAME?</v>
      </c>
      <c r="GZ202" s="15" t="e" cm="1">
        <f t="array" aca="1" ref="GZ202" ca="1">_xll.BDP(C202,"BOARD_AVERAGE_TENURE")</f>
        <v>#NAME?</v>
      </c>
      <c r="HA202" s="15" t="e" cm="1">
        <f t="array" aca="1" ref="HA202" ca="1">_xll.BDP(C202,"BOARD_AVERAGE_AGE")</f>
        <v>#NAME?</v>
      </c>
      <c r="HC202" s="15" t="e" cm="1">
        <f t="array" aca="1" ref="HC202" ca="1">_xll.BDP(C202,"TOT_COMP_AW_TO_CEO_&amp;_EQUIV")</f>
        <v>#NAME?</v>
      </c>
      <c r="HD202" s="15" t="e" cm="1">
        <f t="array" aca="1" ref="HD202" ca="1">_xll.BDP(C202,"TOT_COMPENSATION_AW_TO_EXECS")</f>
        <v>#NAME?</v>
      </c>
      <c r="HE202" s="15" t="e" cm="1">
        <f t="array" aca="1" ref="HE202" ca="1">_xll.BDP(C202,"CF_STOCK_BASED_COMPENSATION")</f>
        <v>#NAME?</v>
      </c>
      <c r="HF202" s="15" t="e" cm="1">
        <f t="array" aca="1" ref="HF202" ca="1">_xll.BDP(C202,"AVERAGE_BOD_TOTAL_COMPENSATION")</f>
        <v>#NAME?</v>
      </c>
      <c r="HH202" s="15" t="e" cm="1">
        <f t="array" aca="1" ref="HH202" ca="1">_xll.BDP(C202,"ISS_QUALITYSCORE")</f>
        <v>#NAME?</v>
      </c>
      <c r="HK202" s="15" t="e" cm="1">
        <f t="array" aca="1" ref="HK202" ca="1">_xll.BDP(C202,"EQY_SH_OUT")</f>
        <v>#NAME?</v>
      </c>
      <c r="HL202" s="15" t="e">
        <f t="shared" ca="1" si="400"/>
        <v>#NAME?</v>
      </c>
      <c r="HN202" s="15">
        <v>8.5</v>
      </c>
      <c r="HO202" s="15">
        <v>2</v>
      </c>
      <c r="HP202" s="39" t="e">
        <f t="shared" ca="1" si="401"/>
        <v>#NAME?</v>
      </c>
      <c r="HQ202" s="15" t="e">
        <f t="shared" ca="1" si="402"/>
        <v>#NAME?</v>
      </c>
      <c r="HS202" s="15" t="e">
        <f t="shared" ca="1" si="426"/>
        <v>#NAME?</v>
      </c>
      <c r="HU202" s="15" t="e">
        <f t="shared" ca="1" si="403"/>
        <v>#NAME?</v>
      </c>
      <c r="HW202" s="15" t="e">
        <f t="shared" ca="1" si="427"/>
        <v>#NAME?</v>
      </c>
      <c r="HY202" s="39" t="e">
        <f t="shared" ca="1" si="404"/>
        <v>#NAME?</v>
      </c>
      <c r="IA202" s="15" t="e">
        <f t="shared" ca="1" si="428"/>
        <v>#NAME?</v>
      </c>
      <c r="IB202" s="15" t="e">
        <f t="shared" ca="1" si="405"/>
        <v>#NAME?</v>
      </c>
      <c r="IC202" s="15" t="e">
        <f t="shared" ca="1" si="406"/>
        <v>#NAME?</v>
      </c>
      <c r="ID202" s="15" t="e">
        <f t="shared" ca="1" si="407"/>
        <v>#NAME?</v>
      </c>
      <c r="IE202" s="39" t="e">
        <f t="shared" ca="1" si="408"/>
        <v>#NAME?</v>
      </c>
      <c r="IF202" s="39">
        <f t="shared" si="409"/>
        <v>-4.7674856766579232</v>
      </c>
      <c r="IG202" s="39" t="e">
        <f t="shared" ca="1" si="410"/>
        <v>#NAME?</v>
      </c>
      <c r="II202" s="15">
        <f t="shared" si="440"/>
        <v>183</v>
      </c>
    </row>
    <row r="203" spans="1:243">
      <c r="A203" s="15">
        <f t="shared" si="441"/>
        <v>183</v>
      </c>
      <c r="B203" s="15" t="s">
        <v>370</v>
      </c>
      <c r="C203" s="15" t="s">
        <v>666</v>
      </c>
      <c r="D203" s="15" t="s">
        <v>369</v>
      </c>
      <c r="E203" s="15" t="str">
        <f t="shared" si="374"/>
        <v>PGCO34</v>
      </c>
      <c r="F203" s="15">
        <f t="shared" si="375"/>
        <v>183</v>
      </c>
      <c r="G203" s="15" t="str">
        <f t="shared" si="376"/>
        <v>Procter &amp; Gamble Co/The</v>
      </c>
      <c r="H203" s="24">
        <v>1.184283E-2</v>
      </c>
      <c r="I203" s="15" t="e" cm="1">
        <f t="array" aca="1" ref="I203" ca="1">_xll.BDP(C203,"GICS_SECTOR_NAME")</f>
        <v>#NAME?</v>
      </c>
      <c r="J203" s="15" t="e">
        <f t="shared" ca="1" si="377"/>
        <v>#NAME?</v>
      </c>
      <c r="K203" s="46" t="e" cm="1">
        <f t="array" aca="1" ref="K203" ca="1">_xll.BDP(C203,"BEST_PE_RATIO")</f>
        <v>#NAME?</v>
      </c>
      <c r="L203" s="46" t="e" cm="1">
        <f t="array" aca="1" ref="L203" ca="1">_xll.BDP(C203,"px_last")</f>
        <v>#NAME?</v>
      </c>
      <c r="M203" s="15" t="e" cm="1">
        <f t="array" aca="1" ref="M203" ca="1">_xll.BDP(C203,"COUNTRY_FULL_NAME")</f>
        <v>#NAME?</v>
      </c>
      <c r="N203" s="15" t="e" cm="1">
        <f t="array" aca="1" ref="N203" ca="1">_xll.BDP(C203,"px_last")</f>
        <v>#NAME?</v>
      </c>
      <c r="O203" s="15" t="e" cm="1">
        <f t="array" aca="1" ref="O203" ca="1">_xll.BDP(C203,"CRNCY")</f>
        <v>#NAME?</v>
      </c>
      <c r="Q203" s="15" t="e" cm="1">
        <f t="array" aca="1" ref="Q203" ca="1">_xll.BDP(C203,"GICS_SECTOR_NAME")</f>
        <v>#NAME?</v>
      </c>
      <c r="R203" s="15" t="e" cm="1">
        <f t="array" aca="1" ref="R203" ca="1">_xll.BDP(C203,"GICS_INDUSTRY_NAME")</f>
        <v>#NAME?</v>
      </c>
      <c r="S203" s="15" t="e" cm="1">
        <f t="array" aca="1" ref="S203" ca="1">_xll.BDP(C203,"GICS_INDUSTRY_GROUP_NAME")</f>
        <v>#NAME?</v>
      </c>
      <c r="T203" s="15" t="e" cm="1">
        <f t="array" aca="1" ref="T203" ca="1">_xll.BDP(C203,"GICS_SUB_INDUSTRY_NAME")</f>
        <v>#NAME?</v>
      </c>
      <c r="U203" s="15" t="s">
        <v>1521</v>
      </c>
      <c r="V203" s="15">
        <f>_xll.BDH(C203,"SALES_REV_TURN","FY 2009","FY 2009","Currency=USD","Period=FY","BEST_FPERIOD_OVERRIDE=FY","FILING_STATUS=MR","SCALING_FORMAT=MLN","FA_ADJUSTED=Adjusted","Sort=A","Dates=H","DateFormat=P","Fill=—","Direction=H","UseDPDF=Y")</f>
        <v>76694</v>
      </c>
      <c r="W203" s="15">
        <f>_xll.BDH(C203,"SALES_REV_TURN","FY 2019","FY 2019","Currency=USD","Period=FY","BEST_FPERIOD_OVERRIDE=FY","FILING_STATUS=MR","SCALING_FORMAT=MLN","FA_ADJUSTED=Adjusted","Sort=A","Dates=H","DateFormat=P","Fill=—","Direction=H","UseDPDF=Y")</f>
        <v>67684</v>
      </c>
      <c r="X203" s="15">
        <f>_xll.BDH(C203,"SALES_REV_TURN","FY 2020","FY 2020","Currency=USD","Period=FY","BEST_FPERIOD_OVERRIDE=FY","FILING_STATUS=MR","SCALING_FORMAT=MLN","FA_ADJUSTED=Adjusted","Sort=A","Dates=H","DateFormat=P","Fill=—","Direction=H","UseDPDF=Y")</f>
        <v>70950</v>
      </c>
      <c r="Y203" s="15">
        <f>_xll.BDH(C203,"SALES_REV_TURN","FY 2021","FY 2021","Currency=USD","Period=FY","BEST_FPERIOD_OVERRIDE=FY","FILING_STATUS=MR","SCALING_FORMAT=MLN","FA_ADJUSTED=Adjusted","Sort=A","Dates=H","DateFormat=P","Fill=—","Direction=H","UseDPDF=Y")</f>
        <v>76118</v>
      </c>
      <c r="Z203" s="15">
        <f>_xll.BDH(C203,"SALES_REV_TURN","FY 2022","FY 2022","Currency=USD","Period=FY","BEST_FPERIOD_OVERRIDE=FY","FILING_STATUS=MR","SCALING_FORMAT=MLN","FA_ADJUSTED=Adjusted","Sort=A","Dates=H","DateFormat=P","Fill=—","Direction=H","UseDPDF=Y")</f>
        <v>80187</v>
      </c>
      <c r="AA203" s="15" t="e">
        <f ca="1">+_xll.BDP($C203,AA$15,"BEST_FPERIOD_OVERRIDE="&amp;AA$16)</f>
        <v>#NAME?</v>
      </c>
      <c r="AB203" s="15" t="e">
        <f ca="1">+_xll.BDP($C203,AB$15,"BEST_FPERIOD_OVERRIDE="&amp;AB$16)</f>
        <v>#NAME?</v>
      </c>
      <c r="AC203" s="15" t="e">
        <f ca="1">+_xll.BDP($C203,AC$15,"BEST_FPERIOD_OVERRIDE="&amp;AC$16)</f>
        <v>#NAME?</v>
      </c>
      <c r="AD203" s="15" t="e">
        <f ca="1">+_xll.BDP($C203,AD$15,"BEST_FPERIOD_OVERRIDE="&amp;AD$16)</f>
        <v>#NAME?</v>
      </c>
      <c r="AF203" s="25">
        <f t="shared" si="411"/>
        <v>4.8253649311506441E-2</v>
      </c>
      <c r="AG203" s="25">
        <f t="shared" si="412"/>
        <v>7.284002818886548E-2</v>
      </c>
      <c r="AH203" s="25">
        <f t="shared" si="413"/>
        <v>5.3456475472293041E-2</v>
      </c>
      <c r="AI203" s="25" t="e">
        <f t="shared" ca="1" si="414"/>
        <v>#NAME?</v>
      </c>
      <c r="AJ203" s="25" t="e">
        <f t="shared" ca="1" si="415"/>
        <v>#NAME?</v>
      </c>
      <c r="AK203" s="25" t="e">
        <f t="shared" ca="1" si="416"/>
        <v>#NAME?</v>
      </c>
      <c r="AL203" s="25" t="e">
        <f t="shared" ca="1" si="429"/>
        <v>#NAME?</v>
      </c>
      <c r="AM203" s="25" t="e">
        <f t="shared" ca="1" si="417"/>
        <v>#NAME?</v>
      </c>
      <c r="AN203" s="25">
        <f t="shared" si="418"/>
        <v>-1.2419598543637167E-2</v>
      </c>
      <c r="AP203" s="15">
        <f>_xll.BDH(C203,"EBITDA","FY 2009","FY 2009","Currency=USD","Period=FY","BEST_FPERIOD_OVERRIDE=FY","FILING_STATUS=MR","SCALING_FORMAT=MLN","FA_ADJUSTED=Adjusted","Sort=A","Dates=H","DateFormat=P","Fill=—","Direction=H","UseDPDF=Y")</f>
        <v>18892.7215</v>
      </c>
      <c r="AQ203" s="15">
        <f>_xll.BDH(C203,"EBITDA","FY 2019","FY 2019","Currency=USD","Period=FY","BEST_FPERIOD_OVERRIDE=FY","FILING_STATUS=MR","SCALING_FORMAT=MLN","FA_ADJUSTED=Adjusted","Sort=A","Dates=H","DateFormat=P","Fill=—","Direction=H","UseDPDF=Y")</f>
        <v>15989.1646</v>
      </c>
      <c r="AR203" s="15">
        <f>_xll.BDH(C203,"EBITDA","FY 2020","FY 2020","Currency=USD","Period=FY","BEST_FPERIOD_OVERRIDE=FY","FILING_STATUS=MR","SCALING_FORMAT=MLN","FA_ADJUSTED=Adjusted","Sort=A","Dates=H","DateFormat=P","Fill=—","Direction=H","UseDPDF=Y")</f>
        <v>19435</v>
      </c>
      <c r="AS203" s="15">
        <f>_xll.BDH(C203,"EBITDA","FY 2021","FY 2021","Currency=USD","Period=FY","BEST_FPERIOD_OVERRIDE=FY","FILING_STATUS=MR","SCALING_FORMAT=MLN","FA_ADJUSTED=Adjusted","Sort=A","Dates=H","DateFormat=P","Fill=—","Direction=H","UseDPDF=Y")</f>
        <v>21280</v>
      </c>
      <c r="AT203" s="15">
        <f>_xll.BDH(C203,"EBITDA","FY 2022","FY 2022","Currency=USD","Period=FY","BEST_FPERIOD_OVERRIDE=FY","FILING_STATUS=MR","SCALING_FORMAT=MLN","FA_ADJUSTED=Adjusted","Sort=A","Dates=H","DateFormat=P","Fill=—","Direction=H","UseDPDF=Y")</f>
        <v>21008</v>
      </c>
      <c r="AU203" s="15" t="e">
        <f ca="1">+_xll.BDP($C203,AU$15,"BEST_FPERIOD_OVERRIDE="&amp;AU$16)</f>
        <v>#NAME?</v>
      </c>
      <c r="AV203" s="15" t="e">
        <f ca="1">+_xll.BDP($C203,AV$15,"BEST_FPERIOD_OVERRIDE="&amp;AV$16)</f>
        <v>#NAME?</v>
      </c>
      <c r="AW203" s="15" t="e">
        <f ca="1">+_xll.BDP($C203,AW$15,"BEST_FPERIOD_OVERRIDE="&amp;AW$16)</f>
        <v>#NAME?</v>
      </c>
      <c r="AX203" s="15" t="e">
        <f ca="1">+_xll.BDP($C203,AX$15,"BEST_FPERIOD_OVERRIDE="&amp;AX$16)</f>
        <v>#NAME?</v>
      </c>
      <c r="AZ203" s="25">
        <f t="shared" si="378"/>
        <v>0.21551065901216626</v>
      </c>
      <c r="BA203" s="25">
        <f t="shared" si="379"/>
        <v>9.4931824028813949E-2</v>
      </c>
      <c r="BB203" s="25">
        <f t="shared" si="380"/>
        <v>-1.2781954887218006E-2</v>
      </c>
      <c r="BC203" s="25" t="e">
        <f t="shared" ca="1" si="381"/>
        <v>#NAME?</v>
      </c>
      <c r="BD203" s="25" t="e">
        <f t="shared" ca="1" si="382"/>
        <v>#NAME?</v>
      </c>
      <c r="BE203" s="25" t="e">
        <f t="shared" ca="1" si="383"/>
        <v>#NAME?</v>
      </c>
      <c r="BF203" s="25" t="e">
        <f t="shared" ca="1" si="430"/>
        <v>#NAME?</v>
      </c>
      <c r="BG203" s="25" t="e">
        <f t="shared" ca="1" si="384"/>
        <v>#NAME?</v>
      </c>
      <c r="BH203" s="25">
        <f t="shared" si="385"/>
        <v>-1.6548096912560317E-2</v>
      </c>
      <c r="BJ203" s="25">
        <f t="shared" si="419"/>
        <v>0.23623256013237989</v>
      </c>
      <c r="BK203" s="25">
        <f t="shared" si="420"/>
        <v>0.27392529950669486</v>
      </c>
      <c r="BL203" s="25">
        <f t="shared" si="421"/>
        <v>0.27956593709766414</v>
      </c>
      <c r="BM203" s="25">
        <f t="shared" si="422"/>
        <v>0.26198760397570681</v>
      </c>
      <c r="BN203" s="25" t="e">
        <f t="shared" ca="1" si="423"/>
        <v>#NAME?</v>
      </c>
      <c r="BO203" s="25" t="e">
        <f t="shared" ca="1" si="424"/>
        <v>#NAME?</v>
      </c>
      <c r="BP203" s="25" t="e">
        <f t="shared" ca="1" si="424"/>
        <v>#NAME?</v>
      </c>
      <c r="BQ203" s="25" t="e">
        <f t="shared" ca="1" si="425"/>
        <v>#NAME?</v>
      </c>
      <c r="BR203" s="15">
        <f>_xll.BDH(C203,"EARN_FOR_COMMON","FY 2009","FY 2009","Currency=USD","Period=FY","BEST_FPERIOD_OVERRIDE=FY","FILING_STATUS=MR","SCALING_FORMAT=MLN","FA_ADJUSTED=Adjusted","Sort=A","Dates=H","DateFormat=P","Fill=—","Direction=H","UseDPDF=Y")</f>
        <v>10771.869000000001</v>
      </c>
      <c r="BS203" s="15">
        <f>_xll.BDH(C203,"EARN_FOR_COMMON","FY 2019","FY 2019","Currency=USD","Period=FY","BEST_FPERIOD_OVERRIDE=FY","FILING_STATUS=MR","SCALING_FORMAT=MLN","FA_ADJUSTED=Adjusted","Sort=A","Dates=H","DateFormat=P","Fill=—","Direction=H","UseDPDF=Y")</f>
        <v>11099.38</v>
      </c>
      <c r="BT203" s="15">
        <f>_xll.BDH(C203,"EARN_FOR_COMMON","FY 2020","FY 2020","Currency=USD","Period=FY","BEST_FPERIOD_OVERRIDE=FY","FILING_STATUS=MR","SCALING_FORMAT=MLN","FA_ADJUSTED=Adjusted","Sort=A","Dates=H","DateFormat=P","Fill=—","Direction=H","UseDPDF=Y")</f>
        <v>13184.53</v>
      </c>
      <c r="BU203" s="15">
        <f>_xll.BDH(C203,"EARN_FOR_COMMON","FY 2021","FY 2021","Currency=USD","Period=FY","BEST_FPERIOD_OVERRIDE=FY","FILING_STATUS=MR","SCALING_FORMAT=MLN","FA_ADJUSTED=Adjusted","Sort=A","Dates=H","DateFormat=P","Fill=—","Direction=H","UseDPDF=Y")</f>
        <v>14710.06</v>
      </c>
      <c r="BV203" s="15">
        <f>_xll.BDH(C203,"EARN_FOR_COMMON","FY 2022","FY 2022","Currency=USD","Period=FY","BEST_FPERIOD_OVERRIDE=FY","FILING_STATUS=MR","SCALING_FORMAT=MLN","FA_ADJUSTED=Adjusted","Sort=A","Dates=H","DateFormat=P","Fill=—","Direction=H","UseDPDF=Y")</f>
        <v>14874.72</v>
      </c>
      <c r="BW203" s="15" t="e">
        <f ca="1">+_xll.BDP($C203,BW$15,"BEST_FPERIOD_OVERRIDE="&amp;BW$16)</f>
        <v>#NAME?</v>
      </c>
      <c r="BX203" s="15" t="e">
        <f ca="1">+_xll.BDP($C203,BX$15,"BEST_FPERIOD_OVERRIDE="&amp;BX$16)</f>
        <v>#NAME?</v>
      </c>
      <c r="BY203" s="15" t="e">
        <f ca="1">+_xll.BDP($C203,BY$15,"BEST_FPERIOD_OVERRIDE="&amp;BY$16)</f>
        <v>#NAME?</v>
      </c>
      <c r="BZ203" s="15" t="e">
        <f ca="1">+_xll.BDP($C203,BZ$15,"BEST_FPERIOD_OVERRIDE="&amp;BZ$16)</f>
        <v>#NAME?</v>
      </c>
      <c r="CB203" s="25">
        <f t="shared" si="386"/>
        <v>0.18786184453546073</v>
      </c>
      <c r="CC203" s="25">
        <f t="shared" si="387"/>
        <v>0.11570605853981886</v>
      </c>
      <c r="CD203" s="25">
        <f t="shared" si="388"/>
        <v>1.1193700093677483E-2</v>
      </c>
      <c r="CE203" s="25" t="e">
        <f t="shared" ca="1" si="389"/>
        <v>#NAME?</v>
      </c>
      <c r="CF203" s="25" t="e">
        <f t="shared" ca="1" si="390"/>
        <v>#NAME?</v>
      </c>
      <c r="CG203" s="25" t="e">
        <f t="shared" ca="1" si="391"/>
        <v>#NAME?</v>
      </c>
      <c r="CH203" s="25" t="e">
        <f t="shared" ca="1" si="431"/>
        <v>#NAME?</v>
      </c>
      <c r="CI203" s="25" t="e">
        <f t="shared" ca="1" si="392"/>
        <v>#NAME?</v>
      </c>
      <c r="CJ203" s="25">
        <f t="shared" si="393"/>
        <v>2.9996135830512305E-3</v>
      </c>
      <c r="CM203" s="25">
        <f t="shared" si="432"/>
        <v>0.16398823946575261</v>
      </c>
      <c r="CN203" s="25">
        <f t="shared" si="433"/>
        <v>0.18582847075405215</v>
      </c>
      <c r="CO203" s="25">
        <f t="shared" si="434"/>
        <v>0.19325336976799179</v>
      </c>
      <c r="CP203" s="25">
        <f t="shared" si="435"/>
        <v>0.18550039283175576</v>
      </c>
      <c r="CQ203" s="25" t="e">
        <f t="shared" ca="1" si="436"/>
        <v>#NAME?</v>
      </c>
      <c r="CR203" s="25" t="e">
        <f t="shared" ca="1" si="437"/>
        <v>#NAME?</v>
      </c>
      <c r="CS203" s="25" t="e">
        <f t="shared" ca="1" si="438"/>
        <v>#NAME?</v>
      </c>
      <c r="CT203" s="15" t="e">
        <f t="shared" ca="1" si="439"/>
        <v>#NAME?</v>
      </c>
      <c r="CU203" s="25">
        <f>_xll.BDH($C203,"RETURN_ON_INV_CAPITAL","FY 2019","FY 2019","Currency=USD","Period=FY","BEST_FPERIOD_OVERRIDE=FY","FILING_STATUS=MR","FA_ADJUSTED=GAAP","Sort=A","Dates=H","DateFormat=P","Fill=—","Direction=H","UseDPDF=Y")/100</f>
        <v>4.1386000000000006E-2</v>
      </c>
      <c r="CV203" s="25">
        <f>_xll.BDH($C203,"RETURN_ON_INV_CAPITAL","FY 2020","FY 2020","Currency=USD","Period=FY","BEST_FPERIOD_OVERRIDE=FY","FILING_STATUS=MR","FA_ADJUSTED=GAAP","Sort=A","Dates=H","DateFormat=P","Fill=—","Direction=H","UseDPDF=Y")/100</f>
        <v>0.15761900000000001</v>
      </c>
      <c r="CW203" s="25">
        <f>_xll.BDH($C203,"RETURN_ON_INV_CAPITAL","FY 2021","FY 2021","Currency=USD","Period=FY","BEST_FPERIOD_OVERRIDE=FY","FILING_STATUS=MR","FA_ADJUSTED=GAAP","Sort=A","Dates=H","DateFormat=P","Fill=—","Direction=H","UseDPDF=Y")/100</f>
        <v>0.17857099999999998</v>
      </c>
      <c r="CX203" s="25">
        <f>_xll.BDH(C203,"RETURN_COM_EQY","FY 2022","FY 2022","Currency=USD","Period=FY","BEST_FPERIOD_OVERRIDE=FY","FILING_STATUS=MR","FA_ADJUSTED=GAAP","Sort=A","Dates=H","DateFormat=P","Fill=—","Direction=H","UseDPDF=Y")/100</f>
        <v>0.32368699999999995</v>
      </c>
      <c r="CZ203" s="15">
        <f>_xll.BDH($C203,"RETURN_COM_EQY","FY 2019","FY 2019","Currency=USD","Period=FY","BEST_FPERIOD_OVERRIDE=FY","FILING_STATUS=MR","FA_ADJUSTED=GAAP","Sort=A","Dates=H","DateFormat=P","Fill=—","Direction=H","UseDPDF=Y")/100</f>
        <v>7.4472999999999998E-2</v>
      </c>
      <c r="DA203" s="15">
        <f>_xll.BDH($C203,"RETURN_COM_EQY","FY 2020","FY 2020","Currency=USD","Period=FY","BEST_FPERIOD_OVERRIDE=FY","FILING_STATUS=MR","FA_ADJUSTED=GAAP","Sort=A","Dates=H","DateFormat=P","Fill=—","Direction=H","UseDPDF=Y")/100</f>
        <v>0.27781</v>
      </c>
      <c r="DB203" s="15">
        <f>_xll.BDH($C203,"RETURN_COM_EQY","FY 2021","FY 2021","Currency=USD","Period=FY","BEST_FPERIOD_OVERRIDE=FY","FILING_STATUS=MR","FA_ADJUSTED=GAAP","Sort=A","Dates=H","DateFormat=P","Fill=—","Direction=H","UseDPDF=Y")/100</f>
        <v>0.30801499999999998</v>
      </c>
      <c r="DC203" s="25">
        <f>_xll.BDH(C203,"RETURN_COM_EQY","FY 2022","FY 2022","Currency=USD","Period=FY","BEST_FPERIOD_OVERRIDE=FY","FILING_STATUS=MR","FA_ADJUSTED=GAAP","Sort=A","Dates=H","DateFormat=P","Fill=—","Direction=H","UseDPDF=Y")</f>
        <v>32.368699999999997</v>
      </c>
      <c r="DD203" s="15" t="e">
        <f ca="1">(_xll.BDP(C203,"BEST_ROE","best_fperiod_override=23Y"))/100</f>
        <v>#NAME?</v>
      </c>
      <c r="DF203" s="25" t="e">
        <f ca="1">(_xll.BDP($C203,"BEST_DIV_YLD","best_fperiod_override=19Y"))/100</f>
        <v>#NAME?</v>
      </c>
      <c r="DG203" s="25" t="e">
        <f ca="1">(_xll.BDP($C203,"BEST_DIV_YLD","best_fperiod_override=20Y"))/100</f>
        <v>#NAME?</v>
      </c>
      <c r="DH203" s="25" t="e">
        <f ca="1">(_xll.BDP($C203,"BEST_DIV_YLD","best_fperiod_override=21Y"))/100</f>
        <v>#NAME?</v>
      </c>
      <c r="DI203" s="25" t="e">
        <f ca="1">(_xll.BDP($C203,"BEST_DIV_YLD","best_fperiod_override=22Y"))/100</f>
        <v>#NAME?</v>
      </c>
      <c r="DJ203" s="25" t="e">
        <f ca="1">(_xll.BDP($C203,"BEST_DIV_YLD","best_fperiod_override=23Y"))/100</f>
        <v>#NAME?</v>
      </c>
      <c r="DL203" s="48" t="e" cm="1">
        <f t="array" aca="1" ref="DL203" ca="1">_xll.BDP($C203,$DL$12)/1000</f>
        <v>#NAME?</v>
      </c>
      <c r="DM203" s="48" t="e" cm="1">
        <f t="array" aca="1" ref="DM203" ca="1">_xll.BDP($C203,$DL$13)*1000</f>
        <v>#NAME?</v>
      </c>
      <c r="DN203" s="48" t="e">
        <f t="shared" ca="1" si="394"/>
        <v>#NAME?</v>
      </c>
      <c r="DO203" s="48" t="e" cm="1">
        <f t="array" aca="1" ref="DO203" ca="1">_xll.BDP($C203,$DL$15)*1000</f>
        <v>#NAME?</v>
      </c>
      <c r="DQ203" s="15" t="e" cm="1">
        <f t="array" aca="1" ref="DQ203" ca="1">_xll.BDP(C203,"WACC")</f>
        <v>#NAME?</v>
      </c>
      <c r="DR203" s="15" t="e" cm="1">
        <f t="array" aca="1" ref="DR203" ca="1">_xll.BDP(C203,"WACC_COST_EQUITY")</f>
        <v>#NAME?</v>
      </c>
      <c r="DS203" s="15" t="e" cm="1">
        <f t="array" aca="1" ref="DS203" ca="1">_xll.BDP(C203,"WACC_COST_EQUITY")</f>
        <v>#NAME?</v>
      </c>
      <c r="DU203" s="15" t="e" cm="1">
        <f t="array" aca="1" ref="DU203" ca="1">_xll.BDP(C203,"BEST_PE_RATIO")</f>
        <v>#NAME?</v>
      </c>
      <c r="DV203" s="15" t="e" cm="1">
        <f t="array" aca="1" ref="DV203" ca="1">_xll.BDP(C203,"FIVE_YR_AVG_PRICE_EARNINGS")</f>
        <v>#NAME?</v>
      </c>
      <c r="DW203" s="15" t="e" cm="1">
        <f t="array" aca="1" ref="DW203" ca="1">_xll.BDP(C203,"10_YEAR_MOVING_AVERAGE_PE")</f>
        <v>#NAME?</v>
      </c>
      <c r="DY203" s="15" t="e" cm="1">
        <f t="array" aca="1" ref="DY203" ca="1">_xll.BDP(C203,"BEST_CUR_EV_TO_EBITDA")</f>
        <v>#NAME?</v>
      </c>
      <c r="DZ203" s="15" t="e" cm="1">
        <f t="array" aca="1" ref="DZ203" ca="1">_xll.BDP(C203,"FIVE_YEAR_AVG_EV_TO_T12_EBITDA")</f>
        <v>#NAME?</v>
      </c>
      <c r="EB203" s="15" t="e" cm="1">
        <f t="array" aca="1" ref="EB203" ca="1">_xll.BDP(C203,"BEST_PX_BPS_RATIO")</f>
        <v>#NAME?</v>
      </c>
      <c r="EC203" s="15" t="e" cm="1">
        <f t="array" aca="1" ref="EC203" ca="1">_xll.BDP(C203,"FIVE_YEAR_AVG_PRICE_BOOK")</f>
        <v>#NAME?</v>
      </c>
      <c r="ED203" s="15" t="e" cm="1">
        <f t="array" aca="1" ref="ED203" ca="1">_xll.BDP(C203,"EV_TO_T12M_SALES")</f>
        <v>#NAME?</v>
      </c>
      <c r="EE203" s="15" t="e" cm="1">
        <f t="array" aca="1" ref="EE203" ca="1">_xll.BDP(C203,"AVERAGE_EV_TO_T12M_SALES")</f>
        <v>#NAME?</v>
      </c>
      <c r="EF203" s="15" t="e">
        <f ca="1">_xll.BDP(C203,"BEST_CURRENT_EV_BEST_SALES","best_fperiod_override=23Y")</f>
        <v>#NAME?</v>
      </c>
      <c r="EH203" s="15" t="e" cm="1">
        <f t="array" aca="1" ref="EH203" ca="1">_xll.BDP(C203,"CF_FREE_CASH_FLOW")</f>
        <v>#NAME?</v>
      </c>
      <c r="EI203" s="15" t="e" cm="1">
        <f t="array" aca="1" ref="EI203" ca="1">_xll.BDP(C203,"FREE_CASH_FLOW_YIELD")/100</f>
        <v>#NAME?</v>
      </c>
      <c r="EJ203" s="15" t="e" cm="1">
        <f t="array" aca="1" ref="EJ203" ca="1">_xll.BDP(C203,"TRAIL_12M_FREE_CASH_FLOW_PER_SH")</f>
        <v>#NAME?</v>
      </c>
      <c r="EL203" s="15" t="e" cm="1">
        <f t="array" aca="1" ref="EL203" ca="1">_xll.BDP(C203,"CF_CASH_FROM_OPER")</f>
        <v>#NAME?</v>
      </c>
      <c r="EM203" s="15" t="e" cm="1">
        <f t="array" aca="1" ref="EM203" ca="1">_xll.BDP(C203,"CF_CASH_FROM_INV_ACT")</f>
        <v>#NAME?</v>
      </c>
      <c r="EN203" s="15" t="e" cm="1">
        <f t="array" aca="1" ref="EN203" ca="1">_xll.BDP(C203,"CF_CASH_FROM_FNC_ACT")</f>
        <v>#NAME?</v>
      </c>
      <c r="EP203" s="15" t="e" cm="1">
        <f t="array" aca="1" ref="EP203" ca="1">_xll.BDP(C203,"TOT_ANALYST_REC")</f>
        <v>#NAME?</v>
      </c>
      <c r="EQ203" s="15" t="e" cm="1">
        <f t="array" aca="1" ref="EQ203" ca="1">_xll.BDP(C203,"TOT_BUY_REC")</f>
        <v>#NAME?</v>
      </c>
      <c r="ER203" s="15" t="e" cm="1">
        <f t="array" aca="1" ref="ER203" ca="1">_xll.BDP(C203,"TOT_HOLD_REC")</f>
        <v>#NAME?</v>
      </c>
      <c r="ES203" s="15" t="e" cm="1">
        <f t="array" aca="1" ref="ES203" ca="1">_xll.BDP(C203,"TOT_SELL_REC")</f>
        <v>#NAME?</v>
      </c>
      <c r="ET203" s="15" t="e" cm="1">
        <f t="array" aca="1" ref="ET203" ca="1">_xll.BDP(C203,"EQY_REC_CONS")</f>
        <v>#NAME?</v>
      </c>
      <c r="EV203" s="15" t="e" cm="1">
        <f t="array" aca="1" ref="EV203" ca="1">_xll.BDP(C203,"BEST_TARGET_HI")</f>
        <v>#NAME?</v>
      </c>
      <c r="EW203" s="15" t="e" cm="1">
        <f t="array" aca="1" ref="EW203" ca="1">_xll.BDP(C203,"BEST_TARGET_LO")</f>
        <v>#NAME?</v>
      </c>
      <c r="EX203" s="15" t="e" cm="1">
        <f t="array" aca="1" ref="EX203" ca="1">_xll.BDP(C203,"BEST_TARGET_MEDIAN")</f>
        <v>#NAME?</v>
      </c>
      <c r="EZ203" s="15" t="e" cm="1">
        <f t="array" aca="1" ref="EZ203" ca="1">_xll.BDP(C203,"BEST_TARGET_1WK_CHG")</f>
        <v>#NAME?</v>
      </c>
      <c r="FA203" s="15" t="e" cm="1">
        <f t="array" aca="1" ref="FA203" ca="1">_xll.BDP(C203,"BEST_TARGET_4WK_CHG")</f>
        <v>#NAME?</v>
      </c>
      <c r="FB203" s="15" t="e" cm="1">
        <f t="array" aca="1" ref="FB203" ca="1">_xll.BDP(C203,"BEST_TARGET_3MO_CHG")</f>
        <v>#NAME?</v>
      </c>
      <c r="FC203" s="15" t="e" cm="1">
        <f t="array" aca="1" ref="FC203" ca="1">_xll.BDP(C203,"BEST_TARGET_6MO_CHG")</f>
        <v>#NAME?</v>
      </c>
      <c r="FE203" s="15" t="e" cm="1">
        <f t="array" aca="1" ref="FE203" ca="1">_xll.BDP(C203,"ANNOUNCEMENT_DT")</f>
        <v>#NAME?</v>
      </c>
      <c r="FF203" s="15" t="e" cm="1">
        <f t="array" aca="1" ref="FF203" ca="1">_xll.BDP(C203,"EXPECTED_REPORT_DT")</f>
        <v>#NAME?</v>
      </c>
      <c r="FG203" s="15" t="e" cm="1">
        <f t="array" aca="1" ref="FG203" ca="1">_xll.BDP(C203,"EARNINGS_RELATED_IMPLIED_MOVE")</f>
        <v>#NAME?</v>
      </c>
      <c r="FI203" s="15" t="e" cm="1">
        <f t="array" aca="1" ref="FI203" ca="1">_xll.BDP(C203,"SALES_SURPRISE_LAST_QTR")</f>
        <v>#NAME?</v>
      </c>
      <c r="FJ203" s="15" t="e" cm="1">
        <f t="array" aca="1" ref="FJ203" ca="1">_xll.BDP(C203,"EPS_SURPRISE_LAST_QTR")</f>
        <v>#NAME?</v>
      </c>
      <c r="FL203" s="15" t="e">
        <f ca="1">(_xll.BDP(C203,"VOLUME_AVG_5D"))/1000</f>
        <v>#NAME?</v>
      </c>
      <c r="FM203" s="15" t="e">
        <f ca="1">(_xll.BDP(C203,"VOLUME_AVG_3M"))/1000</f>
        <v>#NAME?</v>
      </c>
      <c r="FN203" s="15" t="e">
        <f ca="1">(_xll.BDP(C203,"VOLUME_AVG_6M"))/1000</f>
        <v>#NAME?</v>
      </c>
      <c r="FP203" s="15" t="e" cm="1">
        <f t="array" aca="1" ref="FP203" ca="1">_xll.BDP(C203,"CIE_DES")</f>
        <v>#NAME?</v>
      </c>
      <c r="FQ203" s="15" t="s">
        <v>1028</v>
      </c>
      <c r="FS203" s="15" t="e" cm="1">
        <f t="array" aca="1" ref="FS203" ca="1">_xll.BDP(C203,"HIGH_52WEEK")</f>
        <v>#NAME?</v>
      </c>
      <c r="FT203" s="15" t="e" cm="1">
        <f t="array" aca="1" ref="FT203" ca="1">_xll.BDP(C203,"LOW_52WEEK")</f>
        <v>#NAME?</v>
      </c>
      <c r="FV203" s="15" t="e" cm="1">
        <f t="array" aca="1" ref="FV203" ca="1">_xll.BDP(C203,"CHG_PCT_WTD")</f>
        <v>#NAME?</v>
      </c>
      <c r="FW203" s="15" t="e" cm="1">
        <f t="array" aca="1" ref="FW203" ca="1">_xll.BDP(C203,"CHG_PCT_MTD")</f>
        <v>#NAME?</v>
      </c>
      <c r="FX203" s="15" t="e" cm="1">
        <f t="array" aca="1" ref="FX203" ca="1">_xll.BDP(C203,"CHG_PCT_YTD")</f>
        <v>#NAME?</v>
      </c>
      <c r="FY203" s="15" t="e" cm="1">
        <f t="array" aca="1" ref="FY203" ca="1">_xll.BDP(C203,"CHG_PCT_1YR")</f>
        <v>#NAME?</v>
      </c>
      <c r="GA203" s="15" t="e">
        <f ca="1">_xll.BDP($C203,"BEST_NET_DEBT","best_fperiod_override=19Y")</f>
        <v>#NAME?</v>
      </c>
      <c r="GB203" s="15" t="e">
        <f ca="1">_xll.BDP($C203,"BEST_NET_DEBT","best_fperiod_override=20Y")</f>
        <v>#NAME?</v>
      </c>
      <c r="GC203" s="15" t="e">
        <f ca="1">_xll.BDP($C203,"BEST_NET_DEBT","best_fperiod_override=21Y")</f>
        <v>#NAME?</v>
      </c>
      <c r="GD203" s="15" t="e">
        <f ca="1">_xll.BDP($C203,"BEST_NET_DEBT","best_fperiod_override=22Y")</f>
        <v>#NAME?</v>
      </c>
      <c r="GE203" s="15" t="e">
        <f ca="1">_xll.BDP($C203,"BEST_NET_DEBT","best_fperiod_override=23Y")</f>
        <v>#NAME?</v>
      </c>
      <c r="GG203" s="15" t="e">
        <f t="shared" ca="1" si="395"/>
        <v>#NAME?</v>
      </c>
      <c r="GH203" s="15" t="e">
        <f t="shared" ca="1" si="396"/>
        <v>#NAME?</v>
      </c>
      <c r="GI203" s="15" t="e">
        <f t="shared" ca="1" si="397"/>
        <v>#NAME?</v>
      </c>
      <c r="GJ203" s="15" t="e">
        <f t="shared" ca="1" si="398"/>
        <v>#NAME?</v>
      </c>
      <c r="GK203" s="15" t="e">
        <f t="shared" ca="1" si="399"/>
        <v>#NAME?</v>
      </c>
      <c r="GM203" s="15" t="e" cm="1">
        <f t="array" aca="1" ref="GM203" ca="1">_xll.BDP(C203,"NET_DEBT_TO_EBITDA")</f>
        <v>#NAME?</v>
      </c>
      <c r="GN203" s="15" t="e" cm="1">
        <f t="array" aca="1" ref="GN203" ca="1">_xll.BDP(C203,"EBIT_TO_INT_EXP")</f>
        <v>#NAME?</v>
      </c>
      <c r="GO203" s="15" t="e" cm="1">
        <f t="array" aca="1" ref="GO203" ca="1">_xll.BDP(C203,"TOT_DEBT_TO_TOT_EQY")</f>
        <v>#NAME?</v>
      </c>
      <c r="GP203" s="15" t="e" cm="1">
        <f t="array" aca="1" ref="GP203" ca="1">_xll.BDP(C203,"TOT_DEBT_TO_TOT_ASSET")</f>
        <v>#NAME?</v>
      </c>
      <c r="GQ203" s="15" t="e" cm="1">
        <f t="array" aca="1" ref="GQ203" ca="1">_xll.BDP(C203,"ALTMAN_Z_SCORE")</f>
        <v>#NAME?</v>
      </c>
      <c r="GR203" s="15" t="e" cm="1">
        <f t="array" aca="1" ref="GR203" ca="1">_xll.BDP(C203,"CASH_%_CURRENT_MARKET_CAP")</f>
        <v>#NAME?</v>
      </c>
      <c r="GS203" s="15" t="e" cm="1">
        <f t="array" aca="1" ref="GS203" ca="1">_xll.BDP(C203,"CASH_TO_TOT_ASSET")</f>
        <v>#NAME?</v>
      </c>
      <c r="GU203" s="15" t="e" cm="1">
        <f t="array" aca="1" ref="GU203" ca="1">_xll.BDP(C203,"BOARD_SIZE")</f>
        <v>#NAME?</v>
      </c>
      <c r="GV203" s="15" t="e" cm="1">
        <f t="array" aca="1" ref="GV203" ca="1">_xll.BDP(C203,"PCT_INDEPENDENT_DIRECTORS")</f>
        <v>#NAME?</v>
      </c>
      <c r="GW203" s="15" t="e" cm="1">
        <f t="array" aca="1" ref="GW203" ca="1">_xll.BDP(C203,"BOARD_MEETING_ATTENDANCE_PCT")</f>
        <v>#NAME?</v>
      </c>
      <c r="GX203" s="15" t="e" cm="1">
        <f t="array" aca="1" ref="GX203" ca="1">_xll.BDP(C203,"BOARD_MEETINGS_PER_YR")</f>
        <v>#NAME?</v>
      </c>
      <c r="GY203" s="15" t="e" cm="1">
        <f t="array" aca="1" ref="GY203" ca="1">_xll.BDP(C203,"NUMBER_OF_WOMEN_ON_BOARD")</f>
        <v>#NAME?</v>
      </c>
      <c r="GZ203" s="15" t="e" cm="1">
        <f t="array" aca="1" ref="GZ203" ca="1">_xll.BDP(C203,"BOARD_AVERAGE_TENURE")</f>
        <v>#NAME?</v>
      </c>
      <c r="HA203" s="15" t="e" cm="1">
        <f t="array" aca="1" ref="HA203" ca="1">_xll.BDP(C203,"BOARD_AVERAGE_AGE")</f>
        <v>#NAME?</v>
      </c>
      <c r="HC203" s="15" t="e" cm="1">
        <f t="array" aca="1" ref="HC203" ca="1">_xll.BDP(C203,"TOT_COMP_AW_TO_CEO_&amp;_EQUIV")</f>
        <v>#NAME?</v>
      </c>
      <c r="HD203" s="15" t="e" cm="1">
        <f t="array" aca="1" ref="HD203" ca="1">_xll.BDP(C203,"TOT_COMPENSATION_AW_TO_EXECS")</f>
        <v>#NAME?</v>
      </c>
      <c r="HE203" s="15" t="e" cm="1">
        <f t="array" aca="1" ref="HE203" ca="1">_xll.BDP(C203,"CF_STOCK_BASED_COMPENSATION")</f>
        <v>#NAME?</v>
      </c>
      <c r="HF203" s="15" t="e" cm="1">
        <f t="array" aca="1" ref="HF203" ca="1">_xll.BDP(C203,"AVERAGE_BOD_TOTAL_COMPENSATION")</f>
        <v>#NAME?</v>
      </c>
      <c r="HH203" s="15" t="e" cm="1">
        <f t="array" aca="1" ref="HH203" ca="1">_xll.BDP(C203,"ISS_QUALITYSCORE")</f>
        <v>#NAME?</v>
      </c>
      <c r="HK203" s="15" t="e" cm="1">
        <f t="array" aca="1" ref="HK203" ca="1">_xll.BDP(C203,"EQY_SH_OUT")</f>
        <v>#NAME?</v>
      </c>
      <c r="HL203" s="15" t="e">
        <f t="shared" ca="1" si="400"/>
        <v>#NAME?</v>
      </c>
      <c r="HN203" s="15">
        <v>8.5</v>
      </c>
      <c r="HO203" s="15">
        <v>2</v>
      </c>
      <c r="HP203" s="39" t="e">
        <f t="shared" ca="1" si="401"/>
        <v>#NAME?</v>
      </c>
      <c r="HQ203" s="15" t="e">
        <f t="shared" ca="1" si="402"/>
        <v>#NAME?</v>
      </c>
      <c r="HS203" s="15" t="e">
        <f t="shared" ca="1" si="426"/>
        <v>#NAME?</v>
      </c>
      <c r="HU203" s="15" t="e">
        <f t="shared" ca="1" si="403"/>
        <v>#NAME?</v>
      </c>
      <c r="HW203" s="15" t="e">
        <f t="shared" ca="1" si="427"/>
        <v>#NAME?</v>
      </c>
      <c r="HY203" s="39" t="e">
        <f t="shared" ca="1" si="404"/>
        <v>#NAME?</v>
      </c>
      <c r="IA203" s="15" t="e">
        <f t="shared" ca="1" si="428"/>
        <v>#NAME?</v>
      </c>
      <c r="IB203" s="15" t="e">
        <f t="shared" ca="1" si="405"/>
        <v>#NAME?</v>
      </c>
      <c r="IC203" s="15" t="e">
        <f t="shared" ca="1" si="406"/>
        <v>#NAME?</v>
      </c>
      <c r="ID203" s="15" t="e">
        <f t="shared" ca="1" si="407"/>
        <v>#NAME?</v>
      </c>
      <c r="IE203" s="39" t="e">
        <f t="shared" ca="1" si="408"/>
        <v>#NAME?</v>
      </c>
      <c r="IF203" s="39">
        <f t="shared" si="409"/>
        <v>0.29996135830512305</v>
      </c>
      <c r="IG203" s="39" t="e">
        <f t="shared" ca="1" si="410"/>
        <v>#NAME?</v>
      </c>
      <c r="II203" s="15">
        <f t="shared" si="440"/>
        <v>184</v>
      </c>
    </row>
    <row r="204" spans="1:243">
      <c r="A204" s="15">
        <f t="shared" si="441"/>
        <v>184</v>
      </c>
      <c r="B204" s="15" t="s">
        <v>372</v>
      </c>
      <c r="C204" s="15" t="s">
        <v>667</v>
      </c>
      <c r="D204" s="15" t="s">
        <v>371</v>
      </c>
      <c r="E204" s="15" t="str">
        <f t="shared" si="374"/>
        <v>PHMO34</v>
      </c>
      <c r="F204" s="15">
        <f t="shared" si="375"/>
        <v>184</v>
      </c>
      <c r="G204" s="15" t="str">
        <f t="shared" si="376"/>
        <v>Philip Morris International Inc</v>
      </c>
      <c r="H204" s="24">
        <v>5.1534899999999993E-3</v>
      </c>
      <c r="I204" s="15" t="e" cm="1">
        <f t="array" aca="1" ref="I204" ca="1">_xll.BDP(C204,"GICS_SECTOR_NAME")</f>
        <v>#NAME?</v>
      </c>
      <c r="J204" s="15" t="e">
        <f t="shared" ca="1" si="377"/>
        <v>#NAME?</v>
      </c>
      <c r="K204" s="46" t="e" cm="1">
        <f t="array" aca="1" ref="K204" ca="1">_xll.BDP(C204,"BEST_PE_RATIO")</f>
        <v>#NAME?</v>
      </c>
      <c r="L204" s="46" t="e" cm="1">
        <f t="array" aca="1" ref="L204" ca="1">_xll.BDP(C204,"px_last")</f>
        <v>#NAME?</v>
      </c>
      <c r="M204" s="15" t="e" cm="1">
        <f t="array" aca="1" ref="M204" ca="1">_xll.BDP(C204,"COUNTRY_FULL_NAME")</f>
        <v>#NAME?</v>
      </c>
      <c r="N204" s="15" t="e" cm="1">
        <f t="array" aca="1" ref="N204" ca="1">_xll.BDP(C204,"px_last")</f>
        <v>#NAME?</v>
      </c>
      <c r="O204" s="15" t="e" cm="1">
        <f t="array" aca="1" ref="O204" ca="1">_xll.BDP(C204,"CRNCY")</f>
        <v>#NAME?</v>
      </c>
      <c r="Q204" s="15" t="e" cm="1">
        <f t="array" aca="1" ref="Q204" ca="1">_xll.BDP(C204,"GICS_SECTOR_NAME")</f>
        <v>#NAME?</v>
      </c>
      <c r="R204" s="15" t="e" cm="1">
        <f t="array" aca="1" ref="R204" ca="1">_xll.BDP(C204,"GICS_INDUSTRY_NAME")</f>
        <v>#NAME?</v>
      </c>
      <c r="S204" s="15" t="e" cm="1">
        <f t="array" aca="1" ref="S204" ca="1">_xll.BDP(C204,"GICS_INDUSTRY_GROUP_NAME")</f>
        <v>#NAME?</v>
      </c>
      <c r="T204" s="15" t="e" cm="1">
        <f t="array" aca="1" ref="T204" ca="1">_xll.BDP(C204,"GICS_SUB_INDUSTRY_NAME")</f>
        <v>#NAME?</v>
      </c>
      <c r="U204" s="15" t="s">
        <v>1521</v>
      </c>
      <c r="V204" s="15">
        <f>_xll.BDH(C204,"SALES_REV_TURN","FY 2009","FY 2009","Currency=USD","Period=FY","BEST_FPERIOD_OVERRIDE=FY","FILING_STATUS=MR","SCALING_FORMAT=MLN","FA_ADJUSTED=Adjusted","Sort=A","Dates=H","DateFormat=P","Fill=—","Direction=H","UseDPDF=Y")</f>
        <v>25035</v>
      </c>
      <c r="W204" s="15">
        <f>_xll.BDH(C204,"SALES_REV_TURN","FY 2019","FY 2019","Currency=USD","Period=FY","BEST_FPERIOD_OVERRIDE=FY","FILING_STATUS=MR","SCALING_FORMAT=MLN","FA_ADJUSTED=Adjusted","Sort=A","Dates=H","DateFormat=P","Fill=—","Direction=H","UseDPDF=Y")</f>
        <v>29805</v>
      </c>
      <c r="X204" s="15">
        <f>_xll.BDH(C204,"SALES_REV_TURN","FY 2020","FY 2020","Currency=USD","Period=FY","BEST_FPERIOD_OVERRIDE=FY","FILING_STATUS=MR","SCALING_FORMAT=MLN","FA_ADJUSTED=Adjusted","Sort=A","Dates=H","DateFormat=P","Fill=—","Direction=H","UseDPDF=Y")</f>
        <v>28694</v>
      </c>
      <c r="Y204" s="15">
        <f>_xll.BDH(C204,"SALES_REV_TURN","FY 2021","FY 2021","Currency=USD","Period=FY","BEST_FPERIOD_OVERRIDE=FY","FILING_STATUS=MR","SCALING_FORMAT=MLN","FA_ADJUSTED=Adjusted","Sort=A","Dates=H","DateFormat=P","Fill=—","Direction=H","UseDPDF=Y")</f>
        <v>31405</v>
      </c>
      <c r="Z204" s="15">
        <f>_xll.BDH(C204,"SALES_REV_TURN","FY 2022","FY 2022","Currency=USD","Period=FY","BEST_FPERIOD_OVERRIDE=FY","FILING_STATUS=MR","SCALING_FORMAT=MLN","FA_ADJUSTED=Adjusted","Sort=A","Dates=H","DateFormat=P","Fill=—","Direction=H","UseDPDF=Y")</f>
        <v>31762</v>
      </c>
      <c r="AA204" s="15" t="e">
        <f ca="1">+_xll.BDP($C204,AA$15,"BEST_FPERIOD_OVERRIDE="&amp;AA$16)</f>
        <v>#NAME?</v>
      </c>
      <c r="AB204" s="15" t="e">
        <f ca="1">+_xll.BDP($C204,AB$15,"BEST_FPERIOD_OVERRIDE="&amp;AB$16)</f>
        <v>#NAME?</v>
      </c>
      <c r="AC204" s="15" t="e">
        <f ca="1">+_xll.BDP($C204,AC$15,"BEST_FPERIOD_OVERRIDE="&amp;AC$16)</f>
        <v>#NAME?</v>
      </c>
      <c r="AD204" s="15" t="e">
        <f ca="1">+_xll.BDP($C204,AD$15,"BEST_FPERIOD_OVERRIDE="&amp;AD$16)</f>
        <v>#NAME?</v>
      </c>
      <c r="AF204" s="25">
        <f t="shared" si="411"/>
        <v>-3.7275624895151793E-2</v>
      </c>
      <c r="AG204" s="25">
        <f t="shared" si="412"/>
        <v>9.4479682163518541E-2</v>
      </c>
      <c r="AH204" s="25">
        <f t="shared" si="413"/>
        <v>1.1367616621557053E-2</v>
      </c>
      <c r="AI204" s="25" t="e">
        <f t="shared" ca="1" si="414"/>
        <v>#NAME?</v>
      </c>
      <c r="AJ204" s="25" t="e">
        <f t="shared" ca="1" si="415"/>
        <v>#NAME?</v>
      </c>
      <c r="AK204" s="25" t="e">
        <f t="shared" ca="1" si="416"/>
        <v>#NAME?</v>
      </c>
      <c r="AL204" s="25" t="e">
        <f t="shared" ca="1" si="429"/>
        <v>#NAME?</v>
      </c>
      <c r="AM204" s="25" t="e">
        <f t="shared" ca="1" si="417"/>
        <v>#NAME?</v>
      </c>
      <c r="AN204" s="25">
        <f t="shared" si="418"/>
        <v>1.7593098950498876E-2</v>
      </c>
      <c r="AP204" s="15">
        <f>_xll.BDH(C204,"EBITDA","FY 2009","FY 2009","Currency=USD","Period=FY","BEST_FPERIOD_OVERRIDE=FY","FILING_STATUS=MR","SCALING_FORMAT=MLN","FA_ADJUSTED=Adjusted","Sort=A","Dates=H","DateFormat=P","Fill=—","Direction=H","UseDPDF=Y")</f>
        <v>11057</v>
      </c>
      <c r="AQ204" s="15">
        <f>_xll.BDH(C204,"EBITDA","FY 2019","FY 2019","Currency=USD","Period=FY","BEST_FPERIOD_OVERRIDE=FY","FILING_STATUS=MR","SCALING_FORMAT=MLN","FA_ADJUSTED=Adjusted","Sort=A","Dates=H","DateFormat=P","Fill=—","Direction=H","UseDPDF=Y")</f>
        <v>12773.7089</v>
      </c>
      <c r="AR204" s="15">
        <f>_xll.BDH(C204,"EBITDA","FY 2020","FY 2020","Currency=USD","Period=FY","BEST_FPERIOD_OVERRIDE=FY","FILING_STATUS=MR","SCALING_FORMAT=MLN","FA_ADJUSTED=Adjusted","Sort=A","Dates=H","DateFormat=P","Fill=—","Direction=H","UseDPDF=Y")</f>
        <v>13192.772199999999</v>
      </c>
      <c r="AS204" s="15">
        <f>_xll.BDH(C204,"EBITDA","FY 2021","FY 2021","Currency=USD","Period=FY","BEST_FPERIOD_OVERRIDE=FY","FILING_STATUS=MR","SCALING_FORMAT=MLN","FA_ADJUSTED=Adjusted","Sort=A","Dates=H","DateFormat=P","Fill=—","Direction=H","UseDPDF=Y")</f>
        <v>14595</v>
      </c>
      <c r="AT204" s="15">
        <f>_xll.BDH(C204,"EBITDA","FY 2022","FY 2022","Currency=USD","Period=FY","BEST_FPERIOD_OVERRIDE=FY","FILING_STATUS=MR","SCALING_FORMAT=MLN","FA_ADJUSTED=Adjusted","Sort=A","Dates=H","DateFormat=P","Fill=—","Direction=H","UseDPDF=Y")</f>
        <v>14346</v>
      </c>
      <c r="AU204" s="15" t="e">
        <f ca="1">+_xll.BDP($C204,AU$15,"BEST_FPERIOD_OVERRIDE="&amp;AU$16)</f>
        <v>#NAME?</v>
      </c>
      <c r="AV204" s="15" t="e">
        <f ca="1">+_xll.BDP($C204,AV$15,"BEST_FPERIOD_OVERRIDE="&amp;AV$16)</f>
        <v>#NAME?</v>
      </c>
      <c r="AW204" s="15" t="e">
        <f ca="1">+_xll.BDP($C204,AW$15,"BEST_FPERIOD_OVERRIDE="&amp;AW$16)</f>
        <v>#NAME?</v>
      </c>
      <c r="AX204" s="15" t="e">
        <f ca="1">+_xll.BDP($C204,AX$15,"BEST_FPERIOD_OVERRIDE="&amp;AX$16)</f>
        <v>#NAME?</v>
      </c>
      <c r="AZ204" s="25">
        <f t="shared" si="378"/>
        <v>3.2806705028325833E-2</v>
      </c>
      <c r="BA204" s="25">
        <f t="shared" si="379"/>
        <v>0.10628757767832919</v>
      </c>
      <c r="BB204" s="25">
        <f t="shared" si="380"/>
        <v>-1.7060637204522111E-2</v>
      </c>
      <c r="BC204" s="25" t="e">
        <f t="shared" ca="1" si="381"/>
        <v>#NAME?</v>
      </c>
      <c r="BD204" s="25" t="e">
        <f t="shared" ca="1" si="382"/>
        <v>#NAME?</v>
      </c>
      <c r="BE204" s="25" t="e">
        <f t="shared" ca="1" si="383"/>
        <v>#NAME?</v>
      </c>
      <c r="BF204" s="25" t="e">
        <f t="shared" ca="1" si="430"/>
        <v>#NAME?</v>
      </c>
      <c r="BG204" s="25" t="e">
        <f t="shared" ca="1" si="384"/>
        <v>#NAME?</v>
      </c>
      <c r="BH204" s="25">
        <f t="shared" si="385"/>
        <v>1.453718738251486E-2</v>
      </c>
      <c r="BJ204" s="25">
        <f t="shared" si="419"/>
        <v>0.42857604093272939</v>
      </c>
      <c r="BK204" s="25">
        <f t="shared" si="420"/>
        <v>0.45977459399177528</v>
      </c>
      <c r="BL204" s="25">
        <f t="shared" si="421"/>
        <v>0.46473491482248047</v>
      </c>
      <c r="BM204" s="25">
        <f t="shared" si="422"/>
        <v>0.45167180908003274</v>
      </c>
      <c r="BN204" s="25" t="e">
        <f t="shared" ca="1" si="423"/>
        <v>#NAME?</v>
      </c>
      <c r="BO204" s="25" t="e">
        <f t="shared" ca="1" si="424"/>
        <v>#NAME?</v>
      </c>
      <c r="BP204" s="25" t="e">
        <f t="shared" ca="1" si="424"/>
        <v>#NAME?</v>
      </c>
      <c r="BQ204" s="25" t="e">
        <f t="shared" ca="1" si="425"/>
        <v>#NAME?</v>
      </c>
      <c r="BR204" s="15">
        <f>_xll.BDH(C204,"EARN_FOR_COMMON","FY 2009","FY 2009","Currency=USD","Period=FY","BEST_FPERIOD_OVERRIDE=FY","FILING_STATUS=MR","SCALING_FORMAT=MLN","FA_ADJUSTED=Adjusted","Sort=A","Dates=H","DateFormat=P","Fill=—","Direction=H","UseDPDF=Y")</f>
        <v>6454</v>
      </c>
      <c r="BS204" s="15">
        <f>_xll.BDH(C204,"EARN_FOR_COMMON","FY 2019","FY 2019","Currency=USD","Period=FY","BEST_FPERIOD_OVERRIDE=FY","FILING_STATUS=MR","SCALING_FORMAT=MLN","FA_ADJUSTED=Adjusted","Sort=A","Dates=H","DateFormat=P","Fill=—","Direction=H","UseDPDF=Y")</f>
        <v>7987</v>
      </c>
      <c r="BT204" s="15">
        <f>_xll.BDH(C204,"EARN_FOR_COMMON","FY 2020","FY 2020","Currency=USD","Period=FY","BEST_FPERIOD_OVERRIDE=FY","FILING_STATUS=MR","SCALING_FORMAT=MLN","FA_ADJUSTED=Adjusted","Sort=A","Dates=H","DateFormat=P","Fill=—","Direction=H","UseDPDF=Y")</f>
        <v>8219.35</v>
      </c>
      <c r="BU204" s="15">
        <f>_xll.BDH(C204,"EARN_FOR_COMMON","FY 2021","FY 2021","Currency=USD","Period=FY","BEST_FPERIOD_OVERRIDE=FY","FILING_STATUS=MR","SCALING_FORMAT=MLN","FA_ADJUSTED=Adjusted","Sort=A","Dates=H","DateFormat=P","Fill=—","Direction=H","UseDPDF=Y")</f>
        <v>9392.69</v>
      </c>
      <c r="BV204" s="15">
        <f>_xll.BDH(C204,"EARN_FOR_COMMON","FY 2022","FY 2022","Currency=USD","Period=FY","BEST_FPERIOD_OVERRIDE=FY","FILING_STATUS=MR","SCALING_FORMAT=MLN","FA_ADJUSTED=Adjusted","Sort=A","Dates=H","DateFormat=P","Fill=—","Direction=H","UseDPDF=Y")</f>
        <v>9567.2000000000007</v>
      </c>
      <c r="BW204" s="15" t="e">
        <f ca="1">+_xll.BDP($C204,BW$15,"BEST_FPERIOD_OVERRIDE="&amp;BW$16)</f>
        <v>#NAME?</v>
      </c>
      <c r="BX204" s="15" t="e">
        <f ca="1">+_xll.BDP($C204,BX$15,"BEST_FPERIOD_OVERRIDE="&amp;BX$16)</f>
        <v>#NAME?</v>
      </c>
      <c r="BY204" s="15" t="e">
        <f ca="1">+_xll.BDP($C204,BY$15,"BEST_FPERIOD_OVERRIDE="&amp;BY$16)</f>
        <v>#NAME?</v>
      </c>
      <c r="BZ204" s="15" t="e">
        <f ca="1">+_xll.BDP($C204,BZ$15,"BEST_FPERIOD_OVERRIDE="&amp;BZ$16)</f>
        <v>#NAME?</v>
      </c>
      <c r="CB204" s="25">
        <f t="shared" si="386"/>
        <v>2.9091022912232534E-2</v>
      </c>
      <c r="CC204" s="25">
        <f t="shared" si="387"/>
        <v>0.14275338074178623</v>
      </c>
      <c r="CD204" s="25">
        <f t="shared" si="388"/>
        <v>1.8579342020230705E-2</v>
      </c>
      <c r="CE204" s="25" t="e">
        <f t="shared" ca="1" si="389"/>
        <v>#NAME?</v>
      </c>
      <c r="CF204" s="25" t="e">
        <f t="shared" ca="1" si="390"/>
        <v>#NAME?</v>
      </c>
      <c r="CG204" s="25" t="e">
        <f t="shared" ca="1" si="391"/>
        <v>#NAME?</v>
      </c>
      <c r="CH204" s="25" t="e">
        <f t="shared" ca="1" si="431"/>
        <v>#NAME?</v>
      </c>
      <c r="CI204" s="25" t="e">
        <f t="shared" ca="1" si="392"/>
        <v>#NAME?</v>
      </c>
      <c r="CJ204" s="25">
        <f t="shared" si="393"/>
        <v>2.1540224760108195E-2</v>
      </c>
      <c r="CM204" s="25">
        <f t="shared" si="432"/>
        <v>0.26797517195101495</v>
      </c>
      <c r="CN204" s="25">
        <f t="shared" si="433"/>
        <v>0.28644838642224857</v>
      </c>
      <c r="CO204" s="25">
        <f t="shared" si="434"/>
        <v>0.29908263015443404</v>
      </c>
      <c r="CP204" s="25">
        <f t="shared" si="435"/>
        <v>0.30121528870977898</v>
      </c>
      <c r="CQ204" s="25" t="e">
        <f t="shared" ca="1" si="436"/>
        <v>#NAME?</v>
      </c>
      <c r="CR204" s="25" t="e">
        <f t="shared" ca="1" si="437"/>
        <v>#NAME?</v>
      </c>
      <c r="CS204" s="25" t="e">
        <f t="shared" ca="1" si="438"/>
        <v>#NAME?</v>
      </c>
      <c r="CT204" s="15" t="e">
        <f t="shared" ca="1" si="439"/>
        <v>#NAME?</v>
      </c>
      <c r="CU204" s="25">
        <f>_xll.BDH($C204,"RETURN_ON_INV_CAPITAL","FY 2019","FY 2019","Currency=USD","Period=FY","BEST_FPERIOD_OVERRIDE=FY","FILING_STATUS=MR","FA_ADJUSTED=GAAP","Sort=A","Dates=H","DateFormat=P","Fill=—","Direction=H","UseDPDF=Y")/100</f>
        <v>0.37073800000000001</v>
      </c>
      <c r="CV204" s="25">
        <f>_xll.BDH($C204,"RETURN_ON_INV_CAPITAL","FY 2020","FY 2020","Currency=USD","Period=FY","BEST_FPERIOD_OVERRIDE=FY","FILING_STATUS=MR","FA_ADJUSTED=GAAP","Sort=A","Dates=H","DateFormat=P","Fill=—","Direction=H","UseDPDF=Y")/100</f>
        <v>0.40812100000000001</v>
      </c>
      <c r="CW204" s="25">
        <f>_xll.BDH($C204,"RETURN_ON_INV_CAPITAL","FY 2021","FY 2021","Currency=USD","Period=FY","BEST_FPERIOD_OVERRIDE=FY","FILING_STATUS=MR","FA_ADJUSTED=GAAP","Sort=A","Dates=H","DateFormat=P","Fill=—","Direction=H","UseDPDF=Y")/100</f>
        <v>0.47792600000000002</v>
      </c>
      <c r="CX204" s="25" t="e">
        <f>_xll.BDH(C204,"RETURN_COM_EQY","FY 2022","FY 2022","Currency=USD","Period=FY","BEST_FPERIOD_OVERRIDE=FY","FILING_STATUS=MR","FA_ADJUSTED=GAAP","Sort=A","Dates=H","DateFormat=P","Fill=—","Direction=H","UseDPDF=Y")/100</f>
        <v>#VALUE!</v>
      </c>
      <c r="CZ204" s="15" t="e">
        <f>_xll.BDH($C204,"RETURN_COM_EQY","FY 2019","FY 2019","Currency=USD","Period=FY","BEST_FPERIOD_OVERRIDE=FY","FILING_STATUS=MR","FA_ADJUSTED=GAAP","Sort=A","Dates=H","DateFormat=P","Fill=—","Direction=H","UseDPDF=Y")/100</f>
        <v>#VALUE!</v>
      </c>
      <c r="DA204" s="15" t="e">
        <f>_xll.BDH($C204,"RETURN_COM_EQY","FY 2020","FY 2020","Currency=USD","Period=FY","BEST_FPERIOD_OVERRIDE=FY","FILING_STATUS=MR","FA_ADJUSTED=GAAP","Sort=A","Dates=H","DateFormat=P","Fill=—","Direction=H","UseDPDF=Y")/100</f>
        <v>#VALUE!</v>
      </c>
      <c r="DB204" s="15" t="e">
        <f>_xll.BDH($C204,"RETURN_COM_EQY","FY 2021","FY 2021","Currency=USD","Period=FY","BEST_FPERIOD_OVERRIDE=FY","FILING_STATUS=MR","FA_ADJUSTED=GAAP","Sort=A","Dates=H","DateFormat=P","Fill=—","Direction=H","UseDPDF=Y")/100</f>
        <v>#VALUE!</v>
      </c>
      <c r="DC204" s="25" t="str">
        <f>_xll.BDH(C204,"RETURN_COM_EQY","FY 2022","FY 2022","Currency=USD","Period=FY","BEST_FPERIOD_OVERRIDE=FY","FILING_STATUS=MR","FA_ADJUSTED=GAAP","Sort=A","Dates=H","DateFormat=P","Fill=—","Direction=H","UseDPDF=Y")</f>
        <v>—</v>
      </c>
      <c r="DD204" s="15" t="e">
        <f ca="1">(_xll.BDP(C204,"BEST_ROE","best_fperiod_override=23Y"))/100</f>
        <v>#NAME?</v>
      </c>
      <c r="DF204" s="25" t="e">
        <f ca="1">(_xll.BDP($C204,"BEST_DIV_YLD","best_fperiod_override=19Y"))/100</f>
        <v>#NAME?</v>
      </c>
      <c r="DG204" s="25" t="e">
        <f ca="1">(_xll.BDP($C204,"BEST_DIV_YLD","best_fperiod_override=20Y"))/100</f>
        <v>#NAME?</v>
      </c>
      <c r="DH204" s="25" t="e">
        <f ca="1">(_xll.BDP($C204,"BEST_DIV_YLD","best_fperiod_override=21Y"))/100</f>
        <v>#NAME?</v>
      </c>
      <c r="DI204" s="25" t="e">
        <f ca="1">(_xll.BDP($C204,"BEST_DIV_YLD","best_fperiod_override=22Y"))/100</f>
        <v>#NAME?</v>
      </c>
      <c r="DJ204" s="25" t="e">
        <f ca="1">(_xll.BDP($C204,"BEST_DIV_YLD","best_fperiod_override=23Y"))/100</f>
        <v>#NAME?</v>
      </c>
      <c r="DL204" s="48" t="e" cm="1">
        <f t="array" aca="1" ref="DL204" ca="1">_xll.BDP($C204,$DL$12)/1000</f>
        <v>#NAME?</v>
      </c>
      <c r="DM204" s="48" t="e" cm="1">
        <f t="array" aca="1" ref="DM204" ca="1">_xll.BDP($C204,$DL$13)*1000</f>
        <v>#NAME?</v>
      </c>
      <c r="DN204" s="48" t="e">
        <f t="shared" ca="1" si="394"/>
        <v>#NAME?</v>
      </c>
      <c r="DO204" s="48" t="e" cm="1">
        <f t="array" aca="1" ref="DO204" ca="1">_xll.BDP($C204,$DL$15)*1000</f>
        <v>#NAME?</v>
      </c>
      <c r="DQ204" s="15" t="e" cm="1">
        <f t="array" aca="1" ref="DQ204" ca="1">_xll.BDP(C204,"WACC")</f>
        <v>#NAME?</v>
      </c>
      <c r="DR204" s="15" t="e" cm="1">
        <f t="array" aca="1" ref="DR204" ca="1">_xll.BDP(C204,"WACC_COST_EQUITY")</f>
        <v>#NAME?</v>
      </c>
      <c r="DS204" s="15" t="e" cm="1">
        <f t="array" aca="1" ref="DS204" ca="1">_xll.BDP(C204,"WACC_COST_EQUITY")</f>
        <v>#NAME?</v>
      </c>
      <c r="DU204" s="15" t="e" cm="1">
        <f t="array" aca="1" ref="DU204" ca="1">_xll.BDP(C204,"BEST_PE_RATIO")</f>
        <v>#NAME?</v>
      </c>
      <c r="DV204" s="15" t="e" cm="1">
        <f t="array" aca="1" ref="DV204" ca="1">_xll.BDP(C204,"FIVE_YR_AVG_PRICE_EARNINGS")</f>
        <v>#NAME?</v>
      </c>
      <c r="DW204" s="15" t="e" cm="1">
        <f t="array" aca="1" ref="DW204" ca="1">_xll.BDP(C204,"10_YEAR_MOVING_AVERAGE_PE")</f>
        <v>#NAME?</v>
      </c>
      <c r="DY204" s="15" t="e" cm="1">
        <f t="array" aca="1" ref="DY204" ca="1">_xll.BDP(C204,"BEST_CUR_EV_TO_EBITDA")</f>
        <v>#NAME?</v>
      </c>
      <c r="DZ204" s="15" t="e" cm="1">
        <f t="array" aca="1" ref="DZ204" ca="1">_xll.BDP(C204,"FIVE_YEAR_AVG_EV_TO_T12_EBITDA")</f>
        <v>#NAME?</v>
      </c>
      <c r="EB204" s="15" t="e" cm="1">
        <f t="array" aca="1" ref="EB204" ca="1">_xll.BDP(C204,"BEST_PX_BPS_RATIO")</f>
        <v>#NAME?</v>
      </c>
      <c r="EC204" s="15" t="e" cm="1">
        <f t="array" aca="1" ref="EC204" ca="1">_xll.BDP(C204,"FIVE_YEAR_AVG_PRICE_BOOK")</f>
        <v>#NAME?</v>
      </c>
      <c r="ED204" s="15" t="e" cm="1">
        <f t="array" aca="1" ref="ED204" ca="1">_xll.BDP(C204,"EV_TO_T12M_SALES")</f>
        <v>#NAME?</v>
      </c>
      <c r="EE204" s="15" t="e" cm="1">
        <f t="array" aca="1" ref="EE204" ca="1">_xll.BDP(C204,"AVERAGE_EV_TO_T12M_SALES")</f>
        <v>#NAME?</v>
      </c>
      <c r="EF204" s="15" t="e">
        <f ca="1">_xll.BDP(C204,"BEST_CURRENT_EV_BEST_SALES","best_fperiod_override=23Y")</f>
        <v>#NAME?</v>
      </c>
      <c r="EH204" s="15" t="e" cm="1">
        <f t="array" aca="1" ref="EH204" ca="1">_xll.BDP(C204,"CF_FREE_CASH_FLOW")</f>
        <v>#NAME?</v>
      </c>
      <c r="EI204" s="15" t="e" cm="1">
        <f t="array" aca="1" ref="EI204" ca="1">_xll.BDP(C204,"FREE_CASH_FLOW_YIELD")/100</f>
        <v>#NAME?</v>
      </c>
      <c r="EJ204" s="15" t="e" cm="1">
        <f t="array" aca="1" ref="EJ204" ca="1">_xll.BDP(C204,"TRAIL_12M_FREE_CASH_FLOW_PER_SH")</f>
        <v>#NAME?</v>
      </c>
      <c r="EL204" s="15" t="e" cm="1">
        <f t="array" aca="1" ref="EL204" ca="1">_xll.BDP(C204,"CF_CASH_FROM_OPER")</f>
        <v>#NAME?</v>
      </c>
      <c r="EM204" s="15" t="e" cm="1">
        <f t="array" aca="1" ref="EM204" ca="1">_xll.BDP(C204,"CF_CASH_FROM_INV_ACT")</f>
        <v>#NAME?</v>
      </c>
      <c r="EN204" s="15" t="e" cm="1">
        <f t="array" aca="1" ref="EN204" ca="1">_xll.BDP(C204,"CF_CASH_FROM_FNC_ACT")</f>
        <v>#NAME?</v>
      </c>
      <c r="EP204" s="15" t="e" cm="1">
        <f t="array" aca="1" ref="EP204" ca="1">_xll.BDP(C204,"TOT_ANALYST_REC")</f>
        <v>#NAME?</v>
      </c>
      <c r="EQ204" s="15" t="e" cm="1">
        <f t="array" aca="1" ref="EQ204" ca="1">_xll.BDP(C204,"TOT_BUY_REC")</f>
        <v>#NAME?</v>
      </c>
      <c r="ER204" s="15" t="e" cm="1">
        <f t="array" aca="1" ref="ER204" ca="1">_xll.BDP(C204,"TOT_HOLD_REC")</f>
        <v>#NAME?</v>
      </c>
      <c r="ES204" s="15" t="e" cm="1">
        <f t="array" aca="1" ref="ES204" ca="1">_xll.BDP(C204,"TOT_SELL_REC")</f>
        <v>#NAME?</v>
      </c>
      <c r="ET204" s="15" t="e" cm="1">
        <f t="array" aca="1" ref="ET204" ca="1">_xll.BDP(C204,"EQY_REC_CONS")</f>
        <v>#NAME?</v>
      </c>
      <c r="EV204" s="15" t="e" cm="1">
        <f t="array" aca="1" ref="EV204" ca="1">_xll.BDP(C204,"BEST_TARGET_HI")</f>
        <v>#NAME?</v>
      </c>
      <c r="EW204" s="15" t="e" cm="1">
        <f t="array" aca="1" ref="EW204" ca="1">_xll.BDP(C204,"BEST_TARGET_LO")</f>
        <v>#NAME?</v>
      </c>
      <c r="EX204" s="15" t="e" cm="1">
        <f t="array" aca="1" ref="EX204" ca="1">_xll.BDP(C204,"BEST_TARGET_MEDIAN")</f>
        <v>#NAME?</v>
      </c>
      <c r="EZ204" s="15" t="e" cm="1">
        <f t="array" aca="1" ref="EZ204" ca="1">_xll.BDP(C204,"BEST_TARGET_1WK_CHG")</f>
        <v>#NAME?</v>
      </c>
      <c r="FA204" s="15" t="e" cm="1">
        <f t="array" aca="1" ref="FA204" ca="1">_xll.BDP(C204,"BEST_TARGET_4WK_CHG")</f>
        <v>#NAME?</v>
      </c>
      <c r="FB204" s="15" t="e" cm="1">
        <f t="array" aca="1" ref="FB204" ca="1">_xll.BDP(C204,"BEST_TARGET_3MO_CHG")</f>
        <v>#NAME?</v>
      </c>
      <c r="FC204" s="15" t="e" cm="1">
        <f t="array" aca="1" ref="FC204" ca="1">_xll.BDP(C204,"BEST_TARGET_6MO_CHG")</f>
        <v>#NAME?</v>
      </c>
      <c r="FE204" s="15" t="e" cm="1">
        <f t="array" aca="1" ref="FE204" ca="1">_xll.BDP(C204,"ANNOUNCEMENT_DT")</f>
        <v>#NAME?</v>
      </c>
      <c r="FF204" s="15" t="e" cm="1">
        <f t="array" aca="1" ref="FF204" ca="1">_xll.BDP(C204,"EXPECTED_REPORT_DT")</f>
        <v>#NAME?</v>
      </c>
      <c r="FG204" s="15" t="e" cm="1">
        <f t="array" aca="1" ref="FG204" ca="1">_xll.BDP(C204,"EARNINGS_RELATED_IMPLIED_MOVE")</f>
        <v>#NAME?</v>
      </c>
      <c r="FI204" s="15" t="e" cm="1">
        <f t="array" aca="1" ref="FI204" ca="1">_xll.BDP(C204,"SALES_SURPRISE_LAST_QTR")</f>
        <v>#NAME?</v>
      </c>
      <c r="FJ204" s="15" t="e" cm="1">
        <f t="array" aca="1" ref="FJ204" ca="1">_xll.BDP(C204,"EPS_SURPRISE_LAST_QTR")</f>
        <v>#NAME?</v>
      </c>
      <c r="FL204" s="15" t="e">
        <f ca="1">(_xll.BDP(C204,"VOLUME_AVG_5D"))/1000</f>
        <v>#NAME?</v>
      </c>
      <c r="FM204" s="15" t="e">
        <f ca="1">(_xll.BDP(C204,"VOLUME_AVG_3M"))/1000</f>
        <v>#NAME?</v>
      </c>
      <c r="FN204" s="15" t="e">
        <f ca="1">(_xll.BDP(C204,"VOLUME_AVG_6M"))/1000</f>
        <v>#NAME?</v>
      </c>
      <c r="FP204" s="15" t="e" cm="1">
        <f t="array" aca="1" ref="FP204" ca="1">_xll.BDP(C204,"CIE_DES")</f>
        <v>#NAME?</v>
      </c>
      <c r="FQ204" s="15" t="s">
        <v>1029</v>
      </c>
      <c r="FS204" s="15" t="e" cm="1">
        <f t="array" aca="1" ref="FS204" ca="1">_xll.BDP(C204,"HIGH_52WEEK")</f>
        <v>#NAME?</v>
      </c>
      <c r="FT204" s="15" t="e" cm="1">
        <f t="array" aca="1" ref="FT204" ca="1">_xll.BDP(C204,"LOW_52WEEK")</f>
        <v>#NAME?</v>
      </c>
      <c r="FV204" s="15" t="e" cm="1">
        <f t="array" aca="1" ref="FV204" ca="1">_xll.BDP(C204,"CHG_PCT_WTD")</f>
        <v>#NAME?</v>
      </c>
      <c r="FW204" s="15" t="e" cm="1">
        <f t="array" aca="1" ref="FW204" ca="1">_xll.BDP(C204,"CHG_PCT_MTD")</f>
        <v>#NAME?</v>
      </c>
      <c r="FX204" s="15" t="e" cm="1">
        <f t="array" aca="1" ref="FX204" ca="1">_xll.BDP(C204,"CHG_PCT_YTD")</f>
        <v>#NAME?</v>
      </c>
      <c r="FY204" s="15" t="e" cm="1">
        <f t="array" aca="1" ref="FY204" ca="1">_xll.BDP(C204,"CHG_PCT_1YR")</f>
        <v>#NAME?</v>
      </c>
      <c r="GA204" s="15" t="e">
        <f ca="1">_xll.BDP($C204,"BEST_NET_DEBT","best_fperiod_override=19Y")</f>
        <v>#NAME?</v>
      </c>
      <c r="GB204" s="15" t="e">
        <f ca="1">_xll.BDP($C204,"BEST_NET_DEBT","best_fperiod_override=20Y")</f>
        <v>#NAME?</v>
      </c>
      <c r="GC204" s="15" t="e">
        <f ca="1">_xll.BDP($C204,"BEST_NET_DEBT","best_fperiod_override=21Y")</f>
        <v>#NAME?</v>
      </c>
      <c r="GD204" s="15" t="e">
        <f ca="1">_xll.BDP($C204,"BEST_NET_DEBT","best_fperiod_override=22Y")</f>
        <v>#NAME?</v>
      </c>
      <c r="GE204" s="15" t="e">
        <f ca="1">_xll.BDP($C204,"BEST_NET_DEBT","best_fperiod_override=23Y")</f>
        <v>#NAME?</v>
      </c>
      <c r="GG204" s="15" t="e">
        <f t="shared" ca="1" si="395"/>
        <v>#NAME?</v>
      </c>
      <c r="GH204" s="15" t="e">
        <f t="shared" ca="1" si="396"/>
        <v>#NAME?</v>
      </c>
      <c r="GI204" s="15" t="e">
        <f t="shared" ca="1" si="397"/>
        <v>#NAME?</v>
      </c>
      <c r="GJ204" s="15" t="e">
        <f t="shared" ca="1" si="398"/>
        <v>#NAME?</v>
      </c>
      <c r="GK204" s="15" t="e">
        <f t="shared" ca="1" si="399"/>
        <v>#NAME?</v>
      </c>
      <c r="GM204" s="15" t="e" cm="1">
        <f t="array" aca="1" ref="GM204" ca="1">_xll.BDP(C204,"NET_DEBT_TO_EBITDA")</f>
        <v>#NAME?</v>
      </c>
      <c r="GN204" s="15" t="e" cm="1">
        <f t="array" aca="1" ref="GN204" ca="1">_xll.BDP(C204,"EBIT_TO_INT_EXP")</f>
        <v>#NAME?</v>
      </c>
      <c r="GO204" s="15" t="e" cm="1">
        <f t="array" aca="1" ref="GO204" ca="1">_xll.BDP(C204,"TOT_DEBT_TO_TOT_EQY")</f>
        <v>#NAME?</v>
      </c>
      <c r="GP204" s="15" t="e" cm="1">
        <f t="array" aca="1" ref="GP204" ca="1">_xll.BDP(C204,"TOT_DEBT_TO_TOT_ASSET")</f>
        <v>#NAME?</v>
      </c>
      <c r="GQ204" s="15" t="e" cm="1">
        <f t="array" aca="1" ref="GQ204" ca="1">_xll.BDP(C204,"ALTMAN_Z_SCORE")</f>
        <v>#NAME?</v>
      </c>
      <c r="GR204" s="15" t="e" cm="1">
        <f t="array" aca="1" ref="GR204" ca="1">_xll.BDP(C204,"CASH_%_CURRENT_MARKET_CAP")</f>
        <v>#NAME?</v>
      </c>
      <c r="GS204" s="15" t="e" cm="1">
        <f t="array" aca="1" ref="GS204" ca="1">_xll.BDP(C204,"CASH_TO_TOT_ASSET")</f>
        <v>#NAME?</v>
      </c>
      <c r="GU204" s="15" t="e" cm="1">
        <f t="array" aca="1" ref="GU204" ca="1">_xll.BDP(C204,"BOARD_SIZE")</f>
        <v>#NAME?</v>
      </c>
      <c r="GV204" s="15" t="e" cm="1">
        <f t="array" aca="1" ref="GV204" ca="1">_xll.BDP(C204,"PCT_INDEPENDENT_DIRECTORS")</f>
        <v>#NAME?</v>
      </c>
      <c r="GW204" s="15" t="e" cm="1">
        <f t="array" aca="1" ref="GW204" ca="1">_xll.BDP(C204,"BOARD_MEETING_ATTENDANCE_PCT")</f>
        <v>#NAME?</v>
      </c>
      <c r="GX204" s="15" t="e" cm="1">
        <f t="array" aca="1" ref="GX204" ca="1">_xll.BDP(C204,"BOARD_MEETINGS_PER_YR")</f>
        <v>#NAME?</v>
      </c>
      <c r="GY204" s="15" t="e" cm="1">
        <f t="array" aca="1" ref="GY204" ca="1">_xll.BDP(C204,"NUMBER_OF_WOMEN_ON_BOARD")</f>
        <v>#NAME?</v>
      </c>
      <c r="GZ204" s="15" t="e" cm="1">
        <f t="array" aca="1" ref="GZ204" ca="1">_xll.BDP(C204,"BOARD_AVERAGE_TENURE")</f>
        <v>#NAME?</v>
      </c>
      <c r="HA204" s="15" t="e" cm="1">
        <f t="array" aca="1" ref="HA204" ca="1">_xll.BDP(C204,"BOARD_AVERAGE_AGE")</f>
        <v>#NAME?</v>
      </c>
      <c r="HC204" s="15" t="e" cm="1">
        <f t="array" aca="1" ref="HC204" ca="1">_xll.BDP(C204,"TOT_COMP_AW_TO_CEO_&amp;_EQUIV")</f>
        <v>#NAME?</v>
      </c>
      <c r="HD204" s="15" t="e" cm="1">
        <f t="array" aca="1" ref="HD204" ca="1">_xll.BDP(C204,"TOT_COMPENSATION_AW_TO_EXECS")</f>
        <v>#NAME?</v>
      </c>
      <c r="HE204" s="15" t="e" cm="1">
        <f t="array" aca="1" ref="HE204" ca="1">_xll.BDP(C204,"CF_STOCK_BASED_COMPENSATION")</f>
        <v>#NAME?</v>
      </c>
      <c r="HF204" s="15" t="e" cm="1">
        <f t="array" aca="1" ref="HF204" ca="1">_xll.BDP(C204,"AVERAGE_BOD_TOTAL_COMPENSATION")</f>
        <v>#NAME?</v>
      </c>
      <c r="HH204" s="15" t="e" cm="1">
        <f t="array" aca="1" ref="HH204" ca="1">_xll.BDP(C204,"ISS_QUALITYSCORE")</f>
        <v>#NAME?</v>
      </c>
      <c r="HK204" s="15" t="e" cm="1">
        <f t="array" aca="1" ref="HK204" ca="1">_xll.BDP(C204,"EQY_SH_OUT")</f>
        <v>#NAME?</v>
      </c>
      <c r="HL204" s="15" t="e">
        <f t="shared" ca="1" si="400"/>
        <v>#NAME?</v>
      </c>
      <c r="HN204" s="15">
        <v>8.5</v>
      </c>
      <c r="HO204" s="15">
        <v>2</v>
      </c>
      <c r="HP204" s="39" t="e">
        <f t="shared" ca="1" si="401"/>
        <v>#NAME?</v>
      </c>
      <c r="HQ204" s="15" t="e">
        <f t="shared" ca="1" si="402"/>
        <v>#NAME?</v>
      </c>
      <c r="HS204" s="15" t="e">
        <f t="shared" ca="1" si="426"/>
        <v>#NAME?</v>
      </c>
      <c r="HU204" s="15" t="e">
        <f t="shared" ca="1" si="403"/>
        <v>#NAME?</v>
      </c>
      <c r="HW204" s="15" t="e">
        <f t="shared" ca="1" si="427"/>
        <v>#NAME?</v>
      </c>
      <c r="HY204" s="39" t="e">
        <f t="shared" ca="1" si="404"/>
        <v>#NAME?</v>
      </c>
      <c r="IA204" s="15" t="e">
        <f t="shared" ca="1" si="428"/>
        <v>#NAME?</v>
      </c>
      <c r="IB204" s="15" t="e">
        <f t="shared" ca="1" si="405"/>
        <v>#NAME?</v>
      </c>
      <c r="IC204" s="15" t="e">
        <f t="shared" ca="1" si="406"/>
        <v>#NAME?</v>
      </c>
      <c r="ID204" s="15" t="e">
        <f t="shared" ca="1" si="407"/>
        <v>#NAME?</v>
      </c>
      <c r="IE204" s="39" t="e">
        <f t="shared" ca="1" si="408"/>
        <v>#NAME?</v>
      </c>
      <c r="IF204" s="39">
        <f t="shared" si="409"/>
        <v>2.1540224760108195</v>
      </c>
      <c r="IG204" s="39" t="e">
        <f t="shared" ca="1" si="410"/>
        <v>#NAME?</v>
      </c>
      <c r="II204" s="15">
        <f t="shared" si="440"/>
        <v>185</v>
      </c>
    </row>
    <row r="205" spans="1:243">
      <c r="A205" s="15">
        <f t="shared" si="441"/>
        <v>185</v>
      </c>
      <c r="B205" s="15" t="s">
        <v>374</v>
      </c>
      <c r="C205" s="15" t="s">
        <v>668</v>
      </c>
      <c r="D205" s="15" t="s">
        <v>373</v>
      </c>
      <c r="E205" s="15" t="str">
        <f t="shared" si="374"/>
        <v>PYPL34</v>
      </c>
      <c r="F205" s="15">
        <f t="shared" si="375"/>
        <v>185</v>
      </c>
      <c r="G205" s="15" t="str">
        <f t="shared" si="376"/>
        <v>PayPal Holdings Inc</v>
      </c>
      <c r="H205" s="24">
        <v>3.7857200000000002E-3</v>
      </c>
      <c r="I205" s="15" t="e" cm="1">
        <f t="array" aca="1" ref="I205" ca="1">_xll.BDP(C205,"GICS_SECTOR_NAME")</f>
        <v>#NAME?</v>
      </c>
      <c r="J205" s="15" t="e">
        <f t="shared" ca="1" si="377"/>
        <v>#NAME?</v>
      </c>
      <c r="K205" s="46" t="e" cm="1">
        <f t="array" aca="1" ref="K205" ca="1">_xll.BDP(C205,"BEST_PE_RATIO")</f>
        <v>#NAME?</v>
      </c>
      <c r="L205" s="46" t="e" cm="1">
        <f t="array" aca="1" ref="L205" ca="1">_xll.BDP(C205,"px_last")</f>
        <v>#NAME?</v>
      </c>
      <c r="M205" s="15" t="e" cm="1">
        <f t="array" aca="1" ref="M205" ca="1">_xll.BDP(C205,"COUNTRY_FULL_NAME")</f>
        <v>#NAME?</v>
      </c>
      <c r="N205" s="15" t="e" cm="1">
        <f t="array" aca="1" ref="N205" ca="1">_xll.BDP(C205,"px_last")</f>
        <v>#NAME?</v>
      </c>
      <c r="O205" s="15" t="e" cm="1">
        <f t="array" aca="1" ref="O205" ca="1">_xll.BDP(C205,"CRNCY")</f>
        <v>#NAME?</v>
      </c>
      <c r="Q205" s="15" t="e" cm="1">
        <f t="array" aca="1" ref="Q205" ca="1">_xll.BDP(C205,"GICS_SECTOR_NAME")</f>
        <v>#NAME?</v>
      </c>
      <c r="R205" s="15" t="e" cm="1">
        <f t="array" aca="1" ref="R205" ca="1">_xll.BDP(C205,"GICS_INDUSTRY_NAME")</f>
        <v>#NAME?</v>
      </c>
      <c r="S205" s="15" t="e" cm="1">
        <f t="array" aca="1" ref="S205" ca="1">_xll.BDP(C205,"GICS_INDUSTRY_GROUP_NAME")</f>
        <v>#NAME?</v>
      </c>
      <c r="T205" s="15" t="e" cm="1">
        <f t="array" aca="1" ref="T205" ca="1">_xll.BDP(C205,"GICS_SUB_INDUSTRY_NAME")</f>
        <v>#NAME?</v>
      </c>
      <c r="U205" s="15" t="s">
        <v>1521</v>
      </c>
      <c r="V205" s="15" t="str">
        <f>_xll.BDH(C205,"SALES_REV_TURN","FY 2009","FY 2009","Currency=USD","Period=FY","BEST_FPERIOD_OVERRIDE=FY","FILING_STATUS=MR","SCALING_FORMAT=MLN","FA_ADJUSTED=Adjusted","Sort=A","Dates=H","DateFormat=P","Fill=—","Direction=H","UseDPDF=Y")</f>
        <v>—</v>
      </c>
      <c r="W205" s="15">
        <f>_xll.BDH(C205,"SALES_REV_TURN","FY 2019","FY 2019","Currency=USD","Period=FY","BEST_FPERIOD_OVERRIDE=FY","FILING_STATUS=MR","SCALING_FORMAT=MLN","FA_ADJUSTED=Adjusted","Sort=A","Dates=H","DateFormat=P","Fill=—","Direction=H","UseDPDF=Y")</f>
        <v>17772</v>
      </c>
      <c r="X205" s="15">
        <f>_xll.BDH(C205,"SALES_REV_TURN","FY 2020","FY 2020","Currency=USD","Period=FY","BEST_FPERIOD_OVERRIDE=FY","FILING_STATUS=MR","SCALING_FORMAT=MLN","FA_ADJUSTED=Adjusted","Sort=A","Dates=H","DateFormat=P","Fill=—","Direction=H","UseDPDF=Y")</f>
        <v>21454</v>
      </c>
      <c r="Y205" s="15">
        <f>_xll.BDH(C205,"SALES_REV_TURN","FY 2021","FY 2021","Currency=USD","Period=FY","BEST_FPERIOD_OVERRIDE=FY","FILING_STATUS=MR","SCALING_FORMAT=MLN","FA_ADJUSTED=Adjusted","Sort=A","Dates=H","DateFormat=P","Fill=—","Direction=H","UseDPDF=Y")</f>
        <v>25371</v>
      </c>
      <c r="Z205" s="15">
        <f>_xll.BDH(C205,"SALES_REV_TURN","FY 2022","FY 2022","Currency=USD","Period=FY","BEST_FPERIOD_OVERRIDE=FY","FILING_STATUS=MR","SCALING_FORMAT=MLN","FA_ADJUSTED=Adjusted","Sort=A","Dates=H","DateFormat=P","Fill=—","Direction=H","UseDPDF=Y")</f>
        <v>27518</v>
      </c>
      <c r="AA205" s="15" t="e">
        <f ca="1">+_xll.BDP($C205,AA$15,"BEST_FPERIOD_OVERRIDE="&amp;AA$16)</f>
        <v>#NAME?</v>
      </c>
      <c r="AB205" s="15" t="e">
        <f ca="1">+_xll.BDP($C205,AB$15,"BEST_FPERIOD_OVERRIDE="&amp;AB$16)</f>
        <v>#NAME?</v>
      </c>
      <c r="AC205" s="15" t="e">
        <f ca="1">+_xll.BDP($C205,AC$15,"BEST_FPERIOD_OVERRIDE="&amp;AC$16)</f>
        <v>#NAME?</v>
      </c>
      <c r="AD205" s="15" t="e">
        <f ca="1">+_xll.BDP($C205,AD$15,"BEST_FPERIOD_OVERRIDE="&amp;AD$16)</f>
        <v>#NAME?</v>
      </c>
      <c r="AF205" s="25">
        <f t="shared" si="411"/>
        <v>0.20717983344586988</v>
      </c>
      <c r="AG205" s="25">
        <f t="shared" si="412"/>
        <v>0.18257667567819524</v>
      </c>
      <c r="AH205" s="25">
        <f t="shared" si="413"/>
        <v>8.4624177210200546E-2</v>
      </c>
      <c r="AI205" s="25" t="e">
        <f t="shared" ca="1" si="414"/>
        <v>#NAME?</v>
      </c>
      <c r="AJ205" s="25" t="e">
        <f t="shared" ca="1" si="415"/>
        <v>#NAME?</v>
      </c>
      <c r="AK205" s="25" t="e">
        <f t="shared" ca="1" si="416"/>
        <v>#NAME?</v>
      </c>
      <c r="AL205" s="25" t="e">
        <f t="shared" ca="1" si="429"/>
        <v>#NAME?</v>
      </c>
      <c r="AM205" s="25" t="e">
        <f t="shared" ca="1" si="417"/>
        <v>#NAME?</v>
      </c>
      <c r="AN205" s="25" t="e">
        <f t="shared" si="418"/>
        <v>#VALUE!</v>
      </c>
      <c r="AP205" s="15" t="str">
        <f>_xll.BDH(C205,"EBITDA","FY 2009","FY 2009","Currency=USD","Period=FY","BEST_FPERIOD_OVERRIDE=FY","FILING_STATUS=MR","SCALING_FORMAT=MLN","FA_ADJUSTED=Adjusted","Sort=A","Dates=H","DateFormat=P","Fill=—","Direction=H","UseDPDF=Y")</f>
        <v>—</v>
      </c>
      <c r="AQ205" s="15">
        <f>_xll.BDH(C205,"EBITDA","FY 2019","FY 2019","Currency=USD","Period=FY","BEST_FPERIOD_OVERRIDE=FY","FILING_STATUS=MR","SCALING_FORMAT=MLN","FA_ADJUSTED=Adjusted","Sort=A","Dates=H","DateFormat=P","Fill=—","Direction=H","UseDPDF=Y")</f>
        <v>3858</v>
      </c>
      <c r="AR205" s="15">
        <f>_xll.BDH(C205,"EBITDA","FY 2020","FY 2020","Currency=USD","Period=FY","BEST_FPERIOD_OVERRIDE=FY","FILING_STATUS=MR","SCALING_FORMAT=MLN","FA_ADJUSTED=Adjusted","Sort=A","Dates=H","DateFormat=P","Fill=—","Direction=H","UseDPDF=Y")</f>
        <v>4815</v>
      </c>
      <c r="AS205" s="15">
        <f>_xll.BDH(C205,"EBITDA","FY 2021","FY 2021","Currency=USD","Period=FY","BEST_FPERIOD_OVERRIDE=FY","FILING_STATUS=MR","SCALING_FORMAT=MLN","FA_ADJUSTED=Adjusted","Sort=A","Dates=H","DateFormat=P","Fill=—","Direction=H","UseDPDF=Y")</f>
        <v>5751</v>
      </c>
      <c r="AT205" s="15">
        <f>_xll.BDH(C205,"EBITDA","FY 2022","FY 2022","Currency=USD","Period=FY","BEST_FPERIOD_OVERRIDE=FY","FILING_STATUS=MR","SCALING_FORMAT=MLN","FA_ADJUSTED=Adjusted","Sort=A","Dates=H","DateFormat=P","Fill=—","Direction=H","UseDPDF=Y")</f>
        <v>5524</v>
      </c>
      <c r="AU205" s="15" t="e">
        <f ca="1">+_xll.BDP($C205,AU$15,"BEST_FPERIOD_OVERRIDE="&amp;AU$16)</f>
        <v>#NAME?</v>
      </c>
      <c r="AV205" s="15" t="e">
        <f ca="1">+_xll.BDP($C205,AV$15,"BEST_FPERIOD_OVERRIDE="&amp;AV$16)</f>
        <v>#NAME?</v>
      </c>
      <c r="AW205" s="15" t="e">
        <f ca="1">+_xll.BDP($C205,AW$15,"BEST_FPERIOD_OVERRIDE="&amp;AW$16)</f>
        <v>#NAME?</v>
      </c>
      <c r="AX205" s="15" t="e">
        <f ca="1">+_xll.BDP($C205,AX$15,"BEST_FPERIOD_OVERRIDE="&amp;AX$16)</f>
        <v>#NAME?</v>
      </c>
      <c r="AZ205" s="25">
        <f t="shared" si="378"/>
        <v>0.24805598755832037</v>
      </c>
      <c r="BA205" s="25">
        <f t="shared" si="379"/>
        <v>0.19439252336448609</v>
      </c>
      <c r="BB205" s="25">
        <f t="shared" si="380"/>
        <v>-3.9471396278908055E-2</v>
      </c>
      <c r="BC205" s="25" t="e">
        <f t="shared" ca="1" si="381"/>
        <v>#NAME?</v>
      </c>
      <c r="BD205" s="25" t="e">
        <f t="shared" ca="1" si="382"/>
        <v>#NAME?</v>
      </c>
      <c r="BE205" s="25" t="e">
        <f t="shared" ca="1" si="383"/>
        <v>#NAME?</v>
      </c>
      <c r="BF205" s="25" t="e">
        <f t="shared" ca="1" si="430"/>
        <v>#NAME?</v>
      </c>
      <c r="BG205" s="25" t="e">
        <f t="shared" ca="1" si="384"/>
        <v>#NAME?</v>
      </c>
      <c r="BH205" s="25" t="e">
        <f t="shared" si="385"/>
        <v>#VALUE!</v>
      </c>
      <c r="BJ205" s="25">
        <f t="shared" si="419"/>
        <v>0.21708305199189737</v>
      </c>
      <c r="BK205" s="25">
        <f t="shared" si="420"/>
        <v>0.22443367204250955</v>
      </c>
      <c r="BL205" s="25">
        <f t="shared" si="421"/>
        <v>0.22667612628591699</v>
      </c>
      <c r="BM205" s="25">
        <f t="shared" si="422"/>
        <v>0.20074133294570826</v>
      </c>
      <c r="BN205" s="25" t="e">
        <f t="shared" ca="1" si="423"/>
        <v>#NAME?</v>
      </c>
      <c r="BO205" s="25" t="e">
        <f t="shared" ca="1" si="424"/>
        <v>#NAME?</v>
      </c>
      <c r="BP205" s="25" t="e">
        <f t="shared" ca="1" si="424"/>
        <v>#NAME?</v>
      </c>
      <c r="BQ205" s="25" t="e">
        <f t="shared" ca="1" si="425"/>
        <v>#NAME?</v>
      </c>
      <c r="BR205" s="15" t="str">
        <f>_xll.BDH(C205,"EARN_FOR_COMMON","FY 2009","FY 2009","Currency=USD","Period=FY","BEST_FPERIOD_OVERRIDE=FY","FILING_STATUS=MR","SCALING_FORMAT=MLN","FA_ADJUSTED=Adjusted","Sort=A","Dates=H","DateFormat=P","Fill=—","Direction=H","UseDPDF=Y")</f>
        <v>—</v>
      </c>
      <c r="BS205" s="15">
        <f>_xll.BDH(C205,"EARN_FOR_COMMON","FY 2019","FY 2019","Currency=USD","Period=FY","BEST_FPERIOD_OVERRIDE=FY","FILING_STATUS=MR","SCALING_FORMAT=MLN","FA_ADJUSTED=Adjusted","Sort=A","Dates=H","DateFormat=P","Fill=—","Direction=H","UseDPDF=Y")</f>
        <v>2545.5234</v>
      </c>
      <c r="BT205" s="15">
        <f>_xll.BDH(C205,"EARN_FOR_COMMON","FY 2020","FY 2020","Currency=USD","Period=FY","BEST_FPERIOD_OVERRIDE=FY","FILING_STATUS=MR","SCALING_FORMAT=MLN","FA_ADJUSTED=Adjusted","Sort=A","Dates=H","DateFormat=P","Fill=—","Direction=H","UseDPDF=Y")</f>
        <v>2560.4189000000001</v>
      </c>
      <c r="BU205" s="15">
        <f>_xll.BDH(C205,"EARN_FOR_COMMON","FY 2021","FY 2021","Currency=USD","Period=FY","BEST_FPERIOD_OVERRIDE=FY","FILING_STATUS=MR","SCALING_FORMAT=MLN","FA_ADJUSTED=Adjusted","Sort=A","Dates=H","DateFormat=P","Fill=—","Direction=H","UseDPDF=Y")</f>
        <v>4206.9949999999999</v>
      </c>
      <c r="BV205" s="15">
        <f>_xll.BDH(C205,"EARN_FOR_COMMON","FY 2022","FY 2022","Currency=USD","Period=FY","BEST_FPERIOD_OVERRIDE=FY","FILING_STATUS=MR","SCALING_FORMAT=MLN","FA_ADJUSTED=Adjusted","Sort=A","Dates=H","DateFormat=P","Fill=—","Direction=H","UseDPDF=Y")</f>
        <v>2866.6253000000002</v>
      </c>
      <c r="BW205" s="15" t="e">
        <f ca="1">+_xll.BDP($C205,BW$15,"BEST_FPERIOD_OVERRIDE="&amp;BW$16)</f>
        <v>#NAME?</v>
      </c>
      <c r="BX205" s="15" t="e">
        <f ca="1">+_xll.BDP($C205,BX$15,"BEST_FPERIOD_OVERRIDE="&amp;BX$16)</f>
        <v>#NAME?</v>
      </c>
      <c r="BY205" s="15" t="e">
        <f ca="1">+_xll.BDP($C205,BY$15,"BEST_FPERIOD_OVERRIDE="&amp;BY$16)</f>
        <v>#NAME?</v>
      </c>
      <c r="BZ205" s="15" t="e">
        <f ca="1">+_xll.BDP($C205,BZ$15,"BEST_FPERIOD_OVERRIDE="&amp;BZ$16)</f>
        <v>#NAME?</v>
      </c>
      <c r="CB205" s="25">
        <f t="shared" si="386"/>
        <v>5.8516452844237232E-3</v>
      </c>
      <c r="CC205" s="25">
        <f t="shared" si="387"/>
        <v>0.64308855867295756</v>
      </c>
      <c r="CD205" s="25">
        <f t="shared" si="388"/>
        <v>-0.31860501379250505</v>
      </c>
      <c r="CE205" s="25" t="e">
        <f t="shared" ca="1" si="389"/>
        <v>#NAME?</v>
      </c>
      <c r="CF205" s="25" t="e">
        <f t="shared" ca="1" si="390"/>
        <v>#NAME?</v>
      </c>
      <c r="CG205" s="25" t="e">
        <f t="shared" ca="1" si="391"/>
        <v>#NAME?</v>
      </c>
      <c r="CH205" s="25" t="e">
        <f t="shared" ca="1" si="431"/>
        <v>#NAME?</v>
      </c>
      <c r="CI205" s="25" t="e">
        <f t="shared" ca="1" si="392"/>
        <v>#NAME?</v>
      </c>
      <c r="CJ205" s="25" t="e">
        <f t="shared" si="393"/>
        <v>#VALUE!</v>
      </c>
      <c r="CM205" s="25">
        <f t="shared" si="432"/>
        <v>0.14323224172856178</v>
      </c>
      <c r="CN205" s="25">
        <f t="shared" si="433"/>
        <v>0.119344593082875</v>
      </c>
      <c r="CO205" s="25">
        <f t="shared" si="434"/>
        <v>0.16581904536675732</v>
      </c>
      <c r="CP205" s="25">
        <f t="shared" si="435"/>
        <v>0.10417273421033506</v>
      </c>
      <c r="CQ205" s="25" t="e">
        <f t="shared" ca="1" si="436"/>
        <v>#NAME?</v>
      </c>
      <c r="CR205" s="25" t="e">
        <f t="shared" ca="1" si="437"/>
        <v>#NAME?</v>
      </c>
      <c r="CS205" s="25" t="e">
        <f t="shared" ca="1" si="438"/>
        <v>#NAME?</v>
      </c>
      <c r="CT205" s="15" t="e">
        <f t="shared" ca="1" si="439"/>
        <v>#NAME?</v>
      </c>
      <c r="CU205" s="25">
        <f>_xll.BDH($C205,"RETURN_ON_INV_CAPITAL","FY 2019","FY 2019","Currency=USD","Period=FY","BEST_FPERIOD_OVERRIDE=FY","FILING_STATUS=MR","FA_ADJUSTED=GAAP","Sort=A","Dates=H","DateFormat=P","Fill=—","Direction=H","UseDPDF=Y")/100</f>
        <v>0.112928</v>
      </c>
      <c r="CV205" s="25">
        <f>_xll.BDH($C205,"RETURN_ON_INV_CAPITAL","FY 2020","FY 2020","Currency=USD","Period=FY","BEST_FPERIOD_OVERRIDE=FY","FILING_STATUS=MR","FA_ADJUSTED=GAAP","Sort=A","Dates=H","DateFormat=P","Fill=—","Direction=H","UseDPDF=Y")/100</f>
        <v>0.10491199999999999</v>
      </c>
      <c r="CW205" s="25">
        <f>_xll.BDH($C205,"RETURN_ON_INV_CAPITAL","FY 2021","FY 2021","Currency=USD","Period=FY","BEST_FPERIOD_OVERRIDE=FY","FILING_STATUS=MR","FA_ADJUSTED=GAAP","Sort=A","Dates=H","DateFormat=P","Fill=—","Direction=H","UseDPDF=Y")/100</f>
        <v>0.14263400000000001</v>
      </c>
      <c r="CX205" s="25">
        <f>_xll.BDH(C205,"RETURN_COM_EQY","FY 2022","FY 2022","Currency=USD","Period=FY","BEST_FPERIOD_OVERRIDE=FY","FILING_STATUS=MR","FA_ADJUSTED=GAAP","Sort=A","Dates=H","DateFormat=P","Fill=—","Direction=H","UseDPDF=Y")/100</f>
        <v>0.11518800000000001</v>
      </c>
      <c r="CZ205" s="15">
        <f>_xll.BDH($C205,"RETURN_COM_EQY","FY 2019","FY 2019","Currency=USD","Period=FY","BEST_FPERIOD_OVERRIDE=FY","FILING_STATUS=MR","FA_ADJUSTED=GAAP","Sort=A","Dates=H","DateFormat=P","Fill=—","Direction=H","UseDPDF=Y")/100</f>
        <v>0.152397</v>
      </c>
      <c r="DA205" s="15">
        <f>_xll.BDH($C205,"RETURN_COM_EQY","FY 2020","FY 2020","Currency=USD","Period=FY","BEST_FPERIOD_OVERRIDE=FY","FILING_STATUS=MR","FA_ADJUSTED=GAAP","Sort=A","Dates=H","DateFormat=P","Fill=—","Direction=H","UseDPDF=Y")/100</f>
        <v>0.22772600000000001</v>
      </c>
      <c r="DB205" s="15">
        <f>_xll.BDH($C205,"RETURN_COM_EQY","FY 2021","FY 2021","Currency=USD","Period=FY","BEST_FPERIOD_OVERRIDE=FY","FILING_STATUS=MR","FA_ADJUSTED=GAAP","Sort=A","Dates=H","DateFormat=P","Fill=—","Direction=H","UseDPDF=Y")/100</f>
        <v>0.19973199999999999</v>
      </c>
      <c r="DC205" s="25">
        <f>_xll.BDH(C205,"RETURN_COM_EQY","FY 2022","FY 2022","Currency=USD","Period=FY","BEST_FPERIOD_OVERRIDE=FY","FILING_STATUS=MR","FA_ADJUSTED=GAAP","Sort=A","Dates=H","DateFormat=P","Fill=—","Direction=H","UseDPDF=Y")</f>
        <v>11.518800000000001</v>
      </c>
      <c r="DD205" s="15" t="e">
        <f ca="1">(_xll.BDP(C205,"BEST_ROE","best_fperiod_override=23Y"))/100</f>
        <v>#NAME?</v>
      </c>
      <c r="DF205" s="25" t="e">
        <f ca="1">(_xll.BDP($C205,"BEST_DIV_YLD","best_fperiod_override=19Y"))/100</f>
        <v>#NAME?</v>
      </c>
      <c r="DG205" s="25" t="e">
        <f ca="1">(_xll.BDP($C205,"BEST_DIV_YLD","best_fperiod_override=20Y"))/100</f>
        <v>#NAME?</v>
      </c>
      <c r="DH205" s="25" t="e">
        <f ca="1">(_xll.BDP($C205,"BEST_DIV_YLD","best_fperiod_override=21Y"))/100</f>
        <v>#NAME?</v>
      </c>
      <c r="DI205" s="25" t="e">
        <f ca="1">(_xll.BDP($C205,"BEST_DIV_YLD","best_fperiod_override=22Y"))/100</f>
        <v>#NAME?</v>
      </c>
      <c r="DJ205" s="25" t="e">
        <f ca="1">(_xll.BDP($C205,"BEST_DIV_YLD","best_fperiod_override=23Y"))/100</f>
        <v>#NAME?</v>
      </c>
      <c r="DL205" s="48" t="e" cm="1">
        <f t="array" aca="1" ref="DL205" ca="1">_xll.BDP($C205,$DL$12)/1000</f>
        <v>#NAME?</v>
      </c>
      <c r="DM205" s="48" t="e" cm="1">
        <f t="array" aca="1" ref="DM205" ca="1">_xll.BDP($C205,$DL$13)*1000</f>
        <v>#NAME?</v>
      </c>
      <c r="DN205" s="48" t="e">
        <f t="shared" ca="1" si="394"/>
        <v>#NAME?</v>
      </c>
      <c r="DO205" s="48" t="e" cm="1">
        <f t="array" aca="1" ref="DO205" ca="1">_xll.BDP($C205,$DL$15)*1000</f>
        <v>#NAME?</v>
      </c>
      <c r="DQ205" s="15" t="e" cm="1">
        <f t="array" aca="1" ref="DQ205" ca="1">_xll.BDP(C205,"WACC")</f>
        <v>#NAME?</v>
      </c>
      <c r="DR205" s="15" t="e" cm="1">
        <f t="array" aca="1" ref="DR205" ca="1">_xll.BDP(C205,"WACC_COST_EQUITY")</f>
        <v>#NAME?</v>
      </c>
      <c r="DS205" s="15" t="e" cm="1">
        <f t="array" aca="1" ref="DS205" ca="1">_xll.BDP(C205,"WACC_COST_EQUITY")</f>
        <v>#NAME?</v>
      </c>
      <c r="DU205" s="15" t="e" cm="1">
        <f t="array" aca="1" ref="DU205" ca="1">_xll.BDP(C205,"BEST_PE_RATIO")</f>
        <v>#NAME?</v>
      </c>
      <c r="DV205" s="15" t="e" cm="1">
        <f t="array" aca="1" ref="DV205" ca="1">_xll.BDP(C205,"FIVE_YR_AVG_PRICE_EARNINGS")</f>
        <v>#NAME?</v>
      </c>
      <c r="DW205" s="15" t="e" cm="1">
        <f t="array" aca="1" ref="DW205" ca="1">_xll.BDP(C205,"10_YEAR_MOVING_AVERAGE_PE")</f>
        <v>#NAME?</v>
      </c>
      <c r="DY205" s="15" t="e" cm="1">
        <f t="array" aca="1" ref="DY205" ca="1">_xll.BDP(C205,"BEST_CUR_EV_TO_EBITDA")</f>
        <v>#NAME?</v>
      </c>
      <c r="DZ205" s="15" t="e" cm="1">
        <f t="array" aca="1" ref="DZ205" ca="1">_xll.BDP(C205,"FIVE_YEAR_AVG_EV_TO_T12_EBITDA")</f>
        <v>#NAME?</v>
      </c>
      <c r="EB205" s="15" t="e" cm="1">
        <f t="array" aca="1" ref="EB205" ca="1">_xll.BDP(C205,"BEST_PX_BPS_RATIO")</f>
        <v>#NAME?</v>
      </c>
      <c r="EC205" s="15" t="e" cm="1">
        <f t="array" aca="1" ref="EC205" ca="1">_xll.BDP(C205,"FIVE_YEAR_AVG_PRICE_BOOK")</f>
        <v>#NAME?</v>
      </c>
      <c r="ED205" s="15" t="e" cm="1">
        <f t="array" aca="1" ref="ED205" ca="1">_xll.BDP(C205,"EV_TO_T12M_SALES")</f>
        <v>#NAME?</v>
      </c>
      <c r="EE205" s="15" t="e" cm="1">
        <f t="array" aca="1" ref="EE205" ca="1">_xll.BDP(C205,"AVERAGE_EV_TO_T12M_SALES")</f>
        <v>#NAME?</v>
      </c>
      <c r="EF205" s="15" t="e">
        <f ca="1">_xll.BDP(C205,"BEST_CURRENT_EV_BEST_SALES","best_fperiod_override=23Y")</f>
        <v>#NAME?</v>
      </c>
      <c r="EH205" s="15" t="e" cm="1">
        <f t="array" aca="1" ref="EH205" ca="1">_xll.BDP(C205,"CF_FREE_CASH_FLOW")</f>
        <v>#NAME?</v>
      </c>
      <c r="EI205" s="15" t="e" cm="1">
        <f t="array" aca="1" ref="EI205" ca="1">_xll.BDP(C205,"FREE_CASH_FLOW_YIELD")/100</f>
        <v>#NAME?</v>
      </c>
      <c r="EJ205" s="15" t="e" cm="1">
        <f t="array" aca="1" ref="EJ205" ca="1">_xll.BDP(C205,"TRAIL_12M_FREE_CASH_FLOW_PER_SH")</f>
        <v>#NAME?</v>
      </c>
      <c r="EL205" s="15" t="e" cm="1">
        <f t="array" aca="1" ref="EL205" ca="1">_xll.BDP(C205,"CF_CASH_FROM_OPER")</f>
        <v>#NAME?</v>
      </c>
      <c r="EM205" s="15" t="e" cm="1">
        <f t="array" aca="1" ref="EM205" ca="1">_xll.BDP(C205,"CF_CASH_FROM_INV_ACT")</f>
        <v>#NAME?</v>
      </c>
      <c r="EN205" s="15" t="e" cm="1">
        <f t="array" aca="1" ref="EN205" ca="1">_xll.BDP(C205,"CF_CASH_FROM_FNC_ACT")</f>
        <v>#NAME?</v>
      </c>
      <c r="EP205" s="15" t="e" cm="1">
        <f t="array" aca="1" ref="EP205" ca="1">_xll.BDP(C205,"TOT_ANALYST_REC")</f>
        <v>#NAME?</v>
      </c>
      <c r="EQ205" s="15" t="e" cm="1">
        <f t="array" aca="1" ref="EQ205" ca="1">_xll.BDP(C205,"TOT_BUY_REC")</f>
        <v>#NAME?</v>
      </c>
      <c r="ER205" s="15" t="e" cm="1">
        <f t="array" aca="1" ref="ER205" ca="1">_xll.BDP(C205,"TOT_HOLD_REC")</f>
        <v>#NAME?</v>
      </c>
      <c r="ES205" s="15" t="e" cm="1">
        <f t="array" aca="1" ref="ES205" ca="1">_xll.BDP(C205,"TOT_SELL_REC")</f>
        <v>#NAME?</v>
      </c>
      <c r="ET205" s="15" t="e" cm="1">
        <f t="array" aca="1" ref="ET205" ca="1">_xll.BDP(C205,"EQY_REC_CONS")</f>
        <v>#NAME?</v>
      </c>
      <c r="EV205" s="15" t="e" cm="1">
        <f t="array" aca="1" ref="EV205" ca="1">_xll.BDP(C205,"BEST_TARGET_HI")</f>
        <v>#NAME?</v>
      </c>
      <c r="EW205" s="15" t="e" cm="1">
        <f t="array" aca="1" ref="EW205" ca="1">_xll.BDP(C205,"BEST_TARGET_LO")</f>
        <v>#NAME?</v>
      </c>
      <c r="EX205" s="15" t="e" cm="1">
        <f t="array" aca="1" ref="EX205" ca="1">_xll.BDP(C205,"BEST_TARGET_MEDIAN")</f>
        <v>#NAME?</v>
      </c>
      <c r="EZ205" s="15" t="e" cm="1">
        <f t="array" aca="1" ref="EZ205" ca="1">_xll.BDP(C205,"BEST_TARGET_1WK_CHG")</f>
        <v>#NAME?</v>
      </c>
      <c r="FA205" s="15" t="e" cm="1">
        <f t="array" aca="1" ref="FA205" ca="1">_xll.BDP(C205,"BEST_TARGET_4WK_CHG")</f>
        <v>#NAME?</v>
      </c>
      <c r="FB205" s="15" t="e" cm="1">
        <f t="array" aca="1" ref="FB205" ca="1">_xll.BDP(C205,"BEST_TARGET_3MO_CHG")</f>
        <v>#NAME?</v>
      </c>
      <c r="FC205" s="15" t="e" cm="1">
        <f t="array" aca="1" ref="FC205" ca="1">_xll.BDP(C205,"BEST_TARGET_6MO_CHG")</f>
        <v>#NAME?</v>
      </c>
      <c r="FE205" s="15" t="e" cm="1">
        <f t="array" aca="1" ref="FE205" ca="1">_xll.BDP(C205,"ANNOUNCEMENT_DT")</f>
        <v>#NAME?</v>
      </c>
      <c r="FF205" s="15" t="e" cm="1">
        <f t="array" aca="1" ref="FF205" ca="1">_xll.BDP(C205,"EXPECTED_REPORT_DT")</f>
        <v>#NAME?</v>
      </c>
      <c r="FG205" s="15" t="e" cm="1">
        <f t="array" aca="1" ref="FG205" ca="1">_xll.BDP(C205,"EARNINGS_RELATED_IMPLIED_MOVE")</f>
        <v>#NAME?</v>
      </c>
      <c r="FI205" s="15" t="e" cm="1">
        <f t="array" aca="1" ref="FI205" ca="1">_xll.BDP(C205,"SALES_SURPRISE_LAST_QTR")</f>
        <v>#NAME?</v>
      </c>
      <c r="FJ205" s="15" t="e" cm="1">
        <f t="array" aca="1" ref="FJ205" ca="1">_xll.BDP(C205,"EPS_SURPRISE_LAST_QTR")</f>
        <v>#NAME?</v>
      </c>
      <c r="FL205" s="15" t="e">
        <f ca="1">(_xll.BDP(C205,"VOLUME_AVG_5D"))/1000</f>
        <v>#NAME?</v>
      </c>
      <c r="FM205" s="15" t="e">
        <f ca="1">(_xll.BDP(C205,"VOLUME_AVG_3M"))/1000</f>
        <v>#NAME?</v>
      </c>
      <c r="FN205" s="15" t="e">
        <f ca="1">(_xll.BDP(C205,"VOLUME_AVG_6M"))/1000</f>
        <v>#NAME?</v>
      </c>
      <c r="FP205" s="15" t="e" cm="1">
        <f t="array" aca="1" ref="FP205" ca="1">_xll.BDP(C205,"CIE_DES")</f>
        <v>#NAME?</v>
      </c>
      <c r="FQ205" s="15" t="s">
        <v>1030</v>
      </c>
      <c r="FS205" s="15" t="e" cm="1">
        <f t="array" aca="1" ref="FS205" ca="1">_xll.BDP(C205,"HIGH_52WEEK")</f>
        <v>#NAME?</v>
      </c>
      <c r="FT205" s="15" t="e" cm="1">
        <f t="array" aca="1" ref="FT205" ca="1">_xll.BDP(C205,"LOW_52WEEK")</f>
        <v>#NAME?</v>
      </c>
      <c r="FV205" s="15" t="e" cm="1">
        <f t="array" aca="1" ref="FV205" ca="1">_xll.BDP(C205,"CHG_PCT_WTD")</f>
        <v>#NAME?</v>
      </c>
      <c r="FW205" s="15" t="e" cm="1">
        <f t="array" aca="1" ref="FW205" ca="1">_xll.BDP(C205,"CHG_PCT_MTD")</f>
        <v>#NAME?</v>
      </c>
      <c r="FX205" s="15" t="e" cm="1">
        <f t="array" aca="1" ref="FX205" ca="1">_xll.BDP(C205,"CHG_PCT_YTD")</f>
        <v>#NAME?</v>
      </c>
      <c r="FY205" s="15" t="e" cm="1">
        <f t="array" aca="1" ref="FY205" ca="1">_xll.BDP(C205,"CHG_PCT_1YR")</f>
        <v>#NAME?</v>
      </c>
      <c r="GA205" s="15" t="e">
        <f ca="1">_xll.BDP($C205,"BEST_NET_DEBT","best_fperiod_override=19Y")</f>
        <v>#NAME?</v>
      </c>
      <c r="GB205" s="15" t="e">
        <f ca="1">_xll.BDP($C205,"BEST_NET_DEBT","best_fperiod_override=20Y")</f>
        <v>#NAME?</v>
      </c>
      <c r="GC205" s="15" t="e">
        <f ca="1">_xll.BDP($C205,"BEST_NET_DEBT","best_fperiod_override=21Y")</f>
        <v>#NAME?</v>
      </c>
      <c r="GD205" s="15" t="e">
        <f ca="1">_xll.BDP($C205,"BEST_NET_DEBT","best_fperiod_override=22Y")</f>
        <v>#NAME?</v>
      </c>
      <c r="GE205" s="15" t="e">
        <f ca="1">_xll.BDP($C205,"BEST_NET_DEBT","best_fperiod_override=23Y")</f>
        <v>#NAME?</v>
      </c>
      <c r="GG205" s="15" t="e">
        <f t="shared" ca="1" si="395"/>
        <v>#NAME?</v>
      </c>
      <c r="GH205" s="15" t="e">
        <f t="shared" ca="1" si="396"/>
        <v>#NAME?</v>
      </c>
      <c r="GI205" s="15" t="e">
        <f t="shared" ca="1" si="397"/>
        <v>#NAME?</v>
      </c>
      <c r="GJ205" s="15" t="e">
        <f t="shared" ca="1" si="398"/>
        <v>#NAME?</v>
      </c>
      <c r="GK205" s="15" t="e">
        <f t="shared" ca="1" si="399"/>
        <v>#NAME?</v>
      </c>
      <c r="GM205" s="15" t="e" cm="1">
        <f t="array" aca="1" ref="GM205" ca="1">_xll.BDP(C205,"NET_DEBT_TO_EBITDA")</f>
        <v>#NAME?</v>
      </c>
      <c r="GN205" s="15" t="e" cm="1">
        <f t="array" aca="1" ref="GN205" ca="1">_xll.BDP(C205,"EBIT_TO_INT_EXP")</f>
        <v>#NAME?</v>
      </c>
      <c r="GO205" s="15" t="e" cm="1">
        <f t="array" aca="1" ref="GO205" ca="1">_xll.BDP(C205,"TOT_DEBT_TO_TOT_EQY")</f>
        <v>#NAME?</v>
      </c>
      <c r="GP205" s="15" t="e" cm="1">
        <f t="array" aca="1" ref="GP205" ca="1">_xll.BDP(C205,"TOT_DEBT_TO_TOT_ASSET")</f>
        <v>#NAME?</v>
      </c>
      <c r="GQ205" s="15" t="e" cm="1">
        <f t="array" aca="1" ref="GQ205" ca="1">_xll.BDP(C205,"ALTMAN_Z_SCORE")</f>
        <v>#NAME?</v>
      </c>
      <c r="GR205" s="15" t="e" cm="1">
        <f t="array" aca="1" ref="GR205" ca="1">_xll.BDP(C205,"CASH_%_CURRENT_MARKET_CAP")</f>
        <v>#NAME?</v>
      </c>
      <c r="GS205" s="15" t="e" cm="1">
        <f t="array" aca="1" ref="GS205" ca="1">_xll.BDP(C205,"CASH_TO_TOT_ASSET")</f>
        <v>#NAME?</v>
      </c>
      <c r="GU205" s="15" t="e" cm="1">
        <f t="array" aca="1" ref="GU205" ca="1">_xll.BDP(C205,"BOARD_SIZE")</f>
        <v>#NAME?</v>
      </c>
      <c r="GV205" s="15" t="e" cm="1">
        <f t="array" aca="1" ref="GV205" ca="1">_xll.BDP(C205,"PCT_INDEPENDENT_DIRECTORS")</f>
        <v>#NAME?</v>
      </c>
      <c r="GW205" s="15" t="e" cm="1">
        <f t="array" aca="1" ref="GW205" ca="1">_xll.BDP(C205,"BOARD_MEETING_ATTENDANCE_PCT")</f>
        <v>#NAME?</v>
      </c>
      <c r="GX205" s="15" t="e" cm="1">
        <f t="array" aca="1" ref="GX205" ca="1">_xll.BDP(C205,"BOARD_MEETINGS_PER_YR")</f>
        <v>#NAME?</v>
      </c>
      <c r="GY205" s="15" t="e" cm="1">
        <f t="array" aca="1" ref="GY205" ca="1">_xll.BDP(C205,"NUMBER_OF_WOMEN_ON_BOARD")</f>
        <v>#NAME?</v>
      </c>
      <c r="GZ205" s="15" t="e" cm="1">
        <f t="array" aca="1" ref="GZ205" ca="1">_xll.BDP(C205,"BOARD_AVERAGE_TENURE")</f>
        <v>#NAME?</v>
      </c>
      <c r="HA205" s="15" t="e" cm="1">
        <f t="array" aca="1" ref="HA205" ca="1">_xll.BDP(C205,"BOARD_AVERAGE_AGE")</f>
        <v>#NAME?</v>
      </c>
      <c r="HC205" s="15" t="e" cm="1">
        <f t="array" aca="1" ref="HC205" ca="1">_xll.BDP(C205,"TOT_COMP_AW_TO_CEO_&amp;_EQUIV")</f>
        <v>#NAME?</v>
      </c>
      <c r="HD205" s="15" t="e" cm="1">
        <f t="array" aca="1" ref="HD205" ca="1">_xll.BDP(C205,"TOT_COMPENSATION_AW_TO_EXECS")</f>
        <v>#NAME?</v>
      </c>
      <c r="HE205" s="15" t="e" cm="1">
        <f t="array" aca="1" ref="HE205" ca="1">_xll.BDP(C205,"CF_STOCK_BASED_COMPENSATION")</f>
        <v>#NAME?</v>
      </c>
      <c r="HF205" s="15" t="e" cm="1">
        <f t="array" aca="1" ref="HF205" ca="1">_xll.BDP(C205,"AVERAGE_BOD_TOTAL_COMPENSATION")</f>
        <v>#NAME?</v>
      </c>
      <c r="HH205" s="15" t="e" cm="1">
        <f t="array" aca="1" ref="HH205" ca="1">_xll.BDP(C205,"ISS_QUALITYSCORE")</f>
        <v>#NAME?</v>
      </c>
      <c r="HK205" s="15" t="e" cm="1">
        <f t="array" aca="1" ref="HK205" ca="1">_xll.BDP(C205,"EQY_SH_OUT")</f>
        <v>#NAME?</v>
      </c>
      <c r="HL205" s="15" t="e">
        <f t="shared" ca="1" si="400"/>
        <v>#NAME?</v>
      </c>
      <c r="HN205" s="15">
        <v>8.5</v>
      </c>
      <c r="HO205" s="15">
        <v>2</v>
      </c>
      <c r="HP205" s="39" t="e">
        <f t="shared" ca="1" si="401"/>
        <v>#NAME?</v>
      </c>
      <c r="HQ205" s="15" t="e">
        <f t="shared" ca="1" si="402"/>
        <v>#NAME?</v>
      </c>
      <c r="HS205" s="15" t="e">
        <f t="shared" ca="1" si="426"/>
        <v>#NAME?</v>
      </c>
      <c r="HU205" s="15" t="e">
        <f t="shared" ca="1" si="403"/>
        <v>#NAME?</v>
      </c>
      <c r="HW205" s="15" t="e">
        <f t="shared" ca="1" si="427"/>
        <v>#NAME?</v>
      </c>
      <c r="HY205" s="39" t="e">
        <f t="shared" ca="1" si="404"/>
        <v>#NAME?</v>
      </c>
      <c r="IA205" s="15" t="e">
        <f t="shared" ca="1" si="428"/>
        <v>#NAME?</v>
      </c>
      <c r="IB205" s="15" t="e">
        <f t="shared" ca="1" si="405"/>
        <v>#NAME?</v>
      </c>
      <c r="IC205" s="15" t="e">
        <f t="shared" ca="1" si="406"/>
        <v>#NAME?</v>
      </c>
      <c r="ID205" s="15" t="e">
        <f t="shared" ca="1" si="407"/>
        <v>#NAME?</v>
      </c>
      <c r="IE205" s="39" t="e">
        <f t="shared" ca="1" si="408"/>
        <v>#NAME?</v>
      </c>
      <c r="IF205" s="39" t="e">
        <f t="shared" si="409"/>
        <v>#VALUE!</v>
      </c>
      <c r="IG205" s="39" t="e">
        <f t="shared" ca="1" si="410"/>
        <v>#NAME?</v>
      </c>
      <c r="II205" s="15">
        <f t="shared" si="440"/>
        <v>186</v>
      </c>
    </row>
    <row r="206" spans="1:243">
      <c r="A206" s="15">
        <f t="shared" si="441"/>
        <v>186</v>
      </c>
      <c r="B206" s="15" t="s">
        <v>376</v>
      </c>
      <c r="C206" s="15" t="s">
        <v>669</v>
      </c>
      <c r="D206" s="15" t="s">
        <v>375</v>
      </c>
      <c r="E206" s="15" t="str">
        <f t="shared" si="374"/>
        <v>QCOM34</v>
      </c>
      <c r="F206" s="15">
        <f t="shared" si="375"/>
        <v>186</v>
      </c>
      <c r="G206" s="15" t="str">
        <f t="shared" si="376"/>
        <v>QUALCOMM Inc</v>
      </c>
      <c r="H206" s="24">
        <v>5.57078E-3</v>
      </c>
      <c r="I206" s="15" t="e" cm="1">
        <f t="array" aca="1" ref="I206" ca="1">_xll.BDP(C206,"GICS_SECTOR_NAME")</f>
        <v>#NAME?</v>
      </c>
      <c r="J206" s="15" t="e">
        <f t="shared" ca="1" si="377"/>
        <v>#NAME?</v>
      </c>
      <c r="K206" s="46" t="e" cm="1">
        <f t="array" aca="1" ref="K206" ca="1">_xll.BDP(C206,"BEST_PE_RATIO")</f>
        <v>#NAME?</v>
      </c>
      <c r="L206" s="46" t="e" cm="1">
        <f t="array" aca="1" ref="L206" ca="1">_xll.BDP(C206,"px_last")</f>
        <v>#NAME?</v>
      </c>
      <c r="M206" s="15" t="e" cm="1">
        <f t="array" aca="1" ref="M206" ca="1">_xll.BDP(C206,"COUNTRY_FULL_NAME")</f>
        <v>#NAME?</v>
      </c>
      <c r="N206" s="15" t="e" cm="1">
        <f t="array" aca="1" ref="N206" ca="1">_xll.BDP(C206,"px_last")</f>
        <v>#NAME?</v>
      </c>
      <c r="O206" s="15" t="e" cm="1">
        <f t="array" aca="1" ref="O206" ca="1">_xll.BDP(C206,"CRNCY")</f>
        <v>#NAME?</v>
      </c>
      <c r="Q206" s="15" t="e" cm="1">
        <f t="array" aca="1" ref="Q206" ca="1">_xll.BDP(C206,"GICS_SECTOR_NAME")</f>
        <v>#NAME?</v>
      </c>
      <c r="R206" s="15" t="e" cm="1">
        <f t="array" aca="1" ref="R206" ca="1">_xll.BDP(C206,"GICS_INDUSTRY_NAME")</f>
        <v>#NAME?</v>
      </c>
      <c r="S206" s="15" t="e" cm="1">
        <f t="array" aca="1" ref="S206" ca="1">_xll.BDP(C206,"GICS_INDUSTRY_GROUP_NAME")</f>
        <v>#NAME?</v>
      </c>
      <c r="T206" s="15" t="e" cm="1">
        <f t="array" aca="1" ref="T206" ca="1">_xll.BDP(C206,"GICS_SUB_INDUSTRY_NAME")</f>
        <v>#NAME?</v>
      </c>
      <c r="U206" s="15" t="s">
        <v>1521</v>
      </c>
      <c r="V206" s="15">
        <f>_xll.BDH(C206,"SALES_REV_TURN","FY 2009","FY 2009","Currency=USD","Period=FY","BEST_FPERIOD_OVERRIDE=FY","FILING_STATUS=MR","SCALING_FORMAT=MLN","FA_ADJUSTED=Adjusted","Sort=A","Dates=H","DateFormat=P","Fill=—","Direction=H","UseDPDF=Y")</f>
        <v>10387</v>
      </c>
      <c r="W206" s="15">
        <f>_xll.BDH(C206,"SALES_REV_TURN","FY 2019","FY 2019","Currency=USD","Period=FY","BEST_FPERIOD_OVERRIDE=FY","FILING_STATUS=MR","SCALING_FORMAT=MLN","FA_ADJUSTED=Adjusted","Sort=A","Dates=H","DateFormat=P","Fill=—","Direction=H","UseDPDF=Y")</f>
        <v>24273</v>
      </c>
      <c r="X206" s="15">
        <f>_xll.BDH(C206,"SALES_REV_TURN","FY 2020","FY 2020","Currency=USD","Period=FY","BEST_FPERIOD_OVERRIDE=FY","FILING_STATUS=MR","SCALING_FORMAT=MLN","FA_ADJUSTED=Adjusted","Sort=A","Dates=H","DateFormat=P","Fill=—","Direction=H","UseDPDF=Y")</f>
        <v>23531</v>
      </c>
      <c r="Y206" s="15">
        <f>_xll.BDH(C206,"SALES_REV_TURN","FY 2021","FY 2021","Currency=USD","Period=FY","BEST_FPERIOD_OVERRIDE=FY","FILING_STATUS=MR","SCALING_FORMAT=MLN","FA_ADJUSTED=Adjusted","Sort=A","Dates=H","DateFormat=P","Fill=—","Direction=H","UseDPDF=Y")</f>
        <v>33566</v>
      </c>
      <c r="Z206" s="15">
        <f>_xll.BDH(C206,"SALES_REV_TURN","FY 2022","FY 2022","Currency=USD","Period=FY","BEST_FPERIOD_OVERRIDE=FY","FILING_STATUS=MR","SCALING_FORMAT=MLN","FA_ADJUSTED=Adjusted","Sort=A","Dates=H","DateFormat=P","Fill=—","Direction=H","UseDPDF=Y")</f>
        <v>44200</v>
      </c>
      <c r="AA206" s="15" t="e">
        <f ca="1">+_xll.BDP($C206,AA$15,"BEST_FPERIOD_OVERRIDE="&amp;AA$16)</f>
        <v>#NAME?</v>
      </c>
      <c r="AB206" s="15" t="e">
        <f ca="1">+_xll.BDP($C206,AB$15,"BEST_FPERIOD_OVERRIDE="&amp;AB$16)</f>
        <v>#NAME?</v>
      </c>
      <c r="AC206" s="15" t="e">
        <f ca="1">+_xll.BDP($C206,AC$15,"BEST_FPERIOD_OVERRIDE="&amp;AC$16)</f>
        <v>#NAME?</v>
      </c>
      <c r="AD206" s="15" t="e">
        <f ca="1">+_xll.BDP($C206,AD$15,"BEST_FPERIOD_OVERRIDE="&amp;AD$16)</f>
        <v>#NAME?</v>
      </c>
      <c r="AF206" s="25">
        <f t="shared" si="411"/>
        <v>-3.056894491822193E-2</v>
      </c>
      <c r="AG206" s="25">
        <f t="shared" si="412"/>
        <v>0.42645871403680258</v>
      </c>
      <c r="AH206" s="25">
        <f t="shared" si="413"/>
        <v>0.31680867544539115</v>
      </c>
      <c r="AI206" s="25" t="e">
        <f t="shared" ca="1" si="414"/>
        <v>#NAME?</v>
      </c>
      <c r="AJ206" s="25" t="e">
        <f t="shared" ca="1" si="415"/>
        <v>#NAME?</v>
      </c>
      <c r="AK206" s="25" t="e">
        <f t="shared" ca="1" si="416"/>
        <v>#NAME?</v>
      </c>
      <c r="AL206" s="25" t="e">
        <f t="shared" ca="1" si="429"/>
        <v>#NAME?</v>
      </c>
      <c r="AM206" s="25" t="e">
        <f t="shared" ca="1" si="417"/>
        <v>#NAME?</v>
      </c>
      <c r="AN206" s="25">
        <f t="shared" si="418"/>
        <v>8.8587473232752956E-2</v>
      </c>
      <c r="AP206" s="15">
        <f>_xll.BDH(C206,"EBITDA","FY 2009","FY 2009","Currency=USD","Period=FY","BEST_FPERIOD_OVERRIDE=FY","FILING_STATUS=MR","SCALING_FORMAT=MLN","FA_ADJUSTED=Adjusted","Sort=A","Dates=H","DateFormat=P","Fill=—","Direction=H","UseDPDF=Y")</f>
        <v>4196</v>
      </c>
      <c r="AQ206" s="15">
        <f>_xll.BDH(C206,"EBITDA","FY 2019","FY 2019","Currency=USD","Period=FY","BEST_FPERIOD_OVERRIDE=FY","FILING_STATUS=MR","SCALING_FORMAT=MLN","FA_ADJUSTED=Adjusted","Sort=A","Dates=H","DateFormat=P","Fill=—","Direction=H","UseDPDF=Y")</f>
        <v>5179</v>
      </c>
      <c r="AR206" s="15">
        <f>_xll.BDH(C206,"EBITDA","FY 2020","FY 2020","Currency=USD","Period=FY","BEST_FPERIOD_OVERRIDE=FY","FILING_STATUS=MR","SCALING_FORMAT=MLN","FA_ADJUSTED=Adjusted","Sort=A","Dates=H","DateFormat=P","Fill=—","Direction=H","UseDPDF=Y")</f>
        <v>6317</v>
      </c>
      <c r="AS206" s="15">
        <f>_xll.BDH(C206,"EBITDA","FY 2021","FY 2021","Currency=USD","Period=FY","BEST_FPERIOD_OVERRIDE=FY","FILING_STATUS=MR","SCALING_FORMAT=MLN","FA_ADJUSTED=Adjusted","Sort=A","Dates=H","DateFormat=P","Fill=—","Direction=H","UseDPDF=Y")</f>
        <v>11863</v>
      </c>
      <c r="AT206" s="15">
        <f>_xll.BDH(C206,"EBITDA","FY 2022","FY 2022","Currency=USD","Period=FY","BEST_FPERIOD_OVERRIDE=FY","FILING_STATUS=MR","SCALING_FORMAT=MLN","FA_ADJUSTED=Adjusted","Sort=A","Dates=H","DateFormat=P","Fill=—","Direction=H","UseDPDF=Y")</f>
        <v>18194</v>
      </c>
      <c r="AU206" s="15" t="e">
        <f ca="1">+_xll.BDP($C206,AU$15,"BEST_FPERIOD_OVERRIDE="&amp;AU$16)</f>
        <v>#NAME?</v>
      </c>
      <c r="AV206" s="15" t="e">
        <f ca="1">+_xll.BDP($C206,AV$15,"BEST_FPERIOD_OVERRIDE="&amp;AV$16)</f>
        <v>#NAME?</v>
      </c>
      <c r="AW206" s="15" t="e">
        <f ca="1">+_xll.BDP($C206,AW$15,"BEST_FPERIOD_OVERRIDE="&amp;AW$16)</f>
        <v>#NAME?</v>
      </c>
      <c r="AX206" s="15" t="e">
        <f ca="1">+_xll.BDP($C206,AX$15,"BEST_FPERIOD_OVERRIDE="&amp;AX$16)</f>
        <v>#NAME?</v>
      </c>
      <c r="AZ206" s="25">
        <f t="shared" si="378"/>
        <v>0.21973353929329997</v>
      </c>
      <c r="BA206" s="25">
        <f t="shared" si="379"/>
        <v>0.87794839322463192</v>
      </c>
      <c r="BB206" s="25">
        <f t="shared" si="380"/>
        <v>0.53367613588468354</v>
      </c>
      <c r="BC206" s="25" t="e">
        <f t="shared" ca="1" si="381"/>
        <v>#NAME?</v>
      </c>
      <c r="BD206" s="25" t="e">
        <f t="shared" ca="1" si="382"/>
        <v>#NAME?</v>
      </c>
      <c r="BE206" s="25" t="e">
        <f t="shared" ca="1" si="383"/>
        <v>#NAME?</v>
      </c>
      <c r="BF206" s="25" t="e">
        <f t="shared" ca="1" si="430"/>
        <v>#NAME?</v>
      </c>
      <c r="BG206" s="25" t="e">
        <f t="shared" ca="1" si="384"/>
        <v>#NAME?</v>
      </c>
      <c r="BH206" s="25">
        <f t="shared" si="385"/>
        <v>2.1271101794799296E-2</v>
      </c>
      <c r="BJ206" s="25">
        <f t="shared" si="419"/>
        <v>0.21336464384295309</v>
      </c>
      <c r="BK206" s="25">
        <f t="shared" si="420"/>
        <v>0.26845437932939525</v>
      </c>
      <c r="BL206" s="25">
        <f t="shared" si="421"/>
        <v>0.35342310671512839</v>
      </c>
      <c r="BM206" s="25">
        <f t="shared" si="422"/>
        <v>0.41162895927601811</v>
      </c>
      <c r="BN206" s="25" t="e">
        <f t="shared" ca="1" si="423"/>
        <v>#NAME?</v>
      </c>
      <c r="BO206" s="25" t="e">
        <f t="shared" ca="1" si="424"/>
        <v>#NAME?</v>
      </c>
      <c r="BP206" s="25" t="e">
        <f t="shared" ca="1" si="424"/>
        <v>#NAME?</v>
      </c>
      <c r="BQ206" s="25" t="e">
        <f t="shared" ca="1" si="425"/>
        <v>#NAME?</v>
      </c>
      <c r="BR206" s="15">
        <f>_xll.BDH(C206,"EARN_FOR_COMMON","FY 2009","FY 2009","Currency=USD","Period=FY","BEST_FPERIOD_OVERRIDE=FY","FILING_STATUS=MR","SCALING_FORMAT=MLN","FA_ADJUSTED=Adjusted","Sort=A","Dates=H","DateFormat=P","Fill=—","Direction=H","UseDPDF=Y")</f>
        <v>3072.32</v>
      </c>
      <c r="BS206" s="15">
        <f>_xll.BDH(C206,"EARN_FOR_COMMON","FY 2019","FY 2019","Currency=USD","Period=FY","BEST_FPERIOD_OVERRIDE=FY","FILING_STATUS=MR","SCALING_FORMAT=MLN","FA_ADJUSTED=Adjusted","Sort=A","Dates=H","DateFormat=P","Fill=—","Direction=H","UseDPDF=Y")</f>
        <v>4088.24</v>
      </c>
      <c r="BT206" s="15">
        <f>_xll.BDH(C206,"EARN_FOR_COMMON","FY 2020","FY 2020","Currency=USD","Period=FY","BEST_FPERIOD_OVERRIDE=FY","FILING_STATUS=MR","SCALING_FORMAT=MLN","FA_ADJUSTED=Adjusted","Sort=A","Dates=H","DateFormat=P","Fill=—","Direction=H","UseDPDF=Y")</f>
        <v>3861.105</v>
      </c>
      <c r="BU206" s="15">
        <f>_xll.BDH(C206,"EARN_FOR_COMMON","FY 2021","FY 2021","Currency=USD","Period=FY","BEST_FPERIOD_OVERRIDE=FY","FILING_STATUS=MR","SCALING_FORMAT=MLN","FA_ADJUSTED=Adjusted","Sort=A","Dates=H","DateFormat=P","Fill=—","Direction=H","UseDPDF=Y")</f>
        <v>7904.16</v>
      </c>
      <c r="BV206" s="15">
        <f>_xll.BDH(C206,"EARN_FOR_COMMON","FY 2022","FY 2022","Currency=USD","Period=FY","BEST_FPERIOD_OVERRIDE=FY","FILING_STATUS=MR","SCALING_FORMAT=MLN","FA_ADJUSTED=Adjusted","Sort=A","Dates=H","DateFormat=P","Fill=—","Direction=H","UseDPDF=Y")</f>
        <v>13957.51</v>
      </c>
      <c r="BW206" s="15" t="e">
        <f ca="1">+_xll.BDP($C206,BW$15,"BEST_FPERIOD_OVERRIDE="&amp;BW$16)</f>
        <v>#NAME?</v>
      </c>
      <c r="BX206" s="15" t="e">
        <f ca="1">+_xll.BDP($C206,BX$15,"BEST_FPERIOD_OVERRIDE="&amp;BX$16)</f>
        <v>#NAME?</v>
      </c>
      <c r="BY206" s="15" t="e">
        <f ca="1">+_xll.BDP($C206,BY$15,"BEST_FPERIOD_OVERRIDE="&amp;BY$16)</f>
        <v>#NAME?</v>
      </c>
      <c r="BZ206" s="15" t="e">
        <f ca="1">+_xll.BDP($C206,BZ$15,"BEST_FPERIOD_OVERRIDE="&amp;BZ$16)</f>
        <v>#NAME?</v>
      </c>
      <c r="CB206" s="25">
        <f t="shared" si="386"/>
        <v>-5.5558137487035975E-2</v>
      </c>
      <c r="CC206" s="25">
        <f t="shared" si="387"/>
        <v>1.0471238155916507</v>
      </c>
      <c r="CD206" s="25">
        <f t="shared" si="388"/>
        <v>0.76584355579846575</v>
      </c>
      <c r="CE206" s="25" t="e">
        <f t="shared" ca="1" si="389"/>
        <v>#NAME?</v>
      </c>
      <c r="CF206" s="25" t="e">
        <f t="shared" ca="1" si="390"/>
        <v>#NAME?</v>
      </c>
      <c r="CG206" s="25" t="e">
        <f t="shared" ca="1" si="391"/>
        <v>#NAME?</v>
      </c>
      <c r="CH206" s="25" t="e">
        <f t="shared" ca="1" si="431"/>
        <v>#NAME?</v>
      </c>
      <c r="CI206" s="25" t="e">
        <f t="shared" ca="1" si="392"/>
        <v>#NAME?</v>
      </c>
      <c r="CJ206" s="25">
        <f t="shared" si="393"/>
        <v>2.8980141988477204E-2</v>
      </c>
      <c r="CM206" s="25">
        <f t="shared" si="432"/>
        <v>0.16842747085238741</v>
      </c>
      <c r="CN206" s="25">
        <f t="shared" si="433"/>
        <v>0.16408588670264757</v>
      </c>
      <c r="CO206" s="25">
        <f t="shared" si="434"/>
        <v>0.23548114163141273</v>
      </c>
      <c r="CP206" s="25">
        <f t="shared" si="435"/>
        <v>0.31578076923076925</v>
      </c>
      <c r="CQ206" s="25" t="e">
        <f t="shared" ca="1" si="436"/>
        <v>#NAME?</v>
      </c>
      <c r="CR206" s="25" t="e">
        <f t="shared" ca="1" si="437"/>
        <v>#NAME?</v>
      </c>
      <c r="CS206" s="25" t="e">
        <f t="shared" ca="1" si="438"/>
        <v>#NAME?</v>
      </c>
      <c r="CT206" s="15" t="e">
        <f t="shared" ca="1" si="439"/>
        <v>#NAME?</v>
      </c>
      <c r="CU206" s="25">
        <f>_xll.BDH($C206,"RETURN_ON_INV_CAPITAL","FY 2019","FY 2019","Currency=USD","Period=FY","BEST_FPERIOD_OVERRIDE=FY","FILING_STATUS=MR","FA_ADJUSTED=GAAP","Sort=A","Dates=H","DateFormat=P","Fill=—","Direction=H","UseDPDF=Y")/100</f>
        <v>0.21914800000000001</v>
      </c>
      <c r="CV206" s="25">
        <f>_xll.BDH($C206,"RETURN_ON_INV_CAPITAL","FY 2020","FY 2020","Currency=USD","Period=FY","BEST_FPERIOD_OVERRIDE=FY","FILING_STATUS=MR","FA_ADJUSTED=GAAP","Sort=A","Dates=H","DateFormat=P","Fill=—","Direction=H","UseDPDF=Y")/100</f>
        <v>0.249137</v>
      </c>
      <c r="CW206" s="25">
        <f>_xll.BDH($C206,"RETURN_ON_INV_CAPITAL","FY 2021","FY 2021","Currency=USD","Period=FY","BEST_FPERIOD_OVERRIDE=FY","FILING_STATUS=MR","FA_ADJUSTED=GAAP","Sort=A","Dates=H","DateFormat=P","Fill=—","Direction=H","UseDPDF=Y")/100</f>
        <v>0.34048400000000001</v>
      </c>
      <c r="CX206" s="25">
        <f>_xll.BDH(C206,"RETURN_COM_EQY","FY 2022","FY 2022","Currency=USD","Period=FY","BEST_FPERIOD_OVERRIDE=FY","FILING_STATUS=MR","FA_ADJUSTED=GAAP","Sort=A","Dates=H","DateFormat=P","Fill=—","Direction=H","UseDPDF=Y")/100</f>
        <v>0.92522300000000002</v>
      </c>
      <c r="CZ206" s="15">
        <f>_xll.BDH($C206,"RETURN_COM_EQY","FY 2019","FY 2019","Currency=USD","Period=FY","BEST_FPERIOD_OVERRIDE=FY","FILING_STATUS=MR","FA_ADJUSTED=GAAP","Sort=A","Dates=H","DateFormat=P","Fill=—","Direction=H","UseDPDF=Y")/100</f>
        <v>1.5028270000000001</v>
      </c>
      <c r="DA206" s="15">
        <f>_xll.BDH($C206,"RETURN_COM_EQY","FY 2020","FY 2020","Currency=USD","Period=FY","BEST_FPERIOD_OVERRIDE=FY","FILING_STATUS=MR","FA_ADJUSTED=GAAP","Sort=A","Dates=H","DateFormat=P","Fill=—","Direction=H","UseDPDF=Y")/100</f>
        <v>0.94629499999999989</v>
      </c>
      <c r="DB206" s="15">
        <f>_xll.BDH($C206,"RETURN_COM_EQY","FY 2021","FY 2021","Currency=USD","Period=FY","BEST_FPERIOD_OVERRIDE=FY","FILING_STATUS=MR","FA_ADJUSTED=GAAP","Sort=A","Dates=H","DateFormat=P","Fill=—","Direction=H","UseDPDF=Y")/100</f>
        <v>1.128471</v>
      </c>
      <c r="DC206" s="25">
        <f>_xll.BDH(C206,"RETURN_COM_EQY","FY 2022","FY 2022","Currency=USD","Period=FY","BEST_FPERIOD_OVERRIDE=FY","FILING_STATUS=MR","FA_ADJUSTED=GAAP","Sort=A","Dates=H","DateFormat=P","Fill=—","Direction=H","UseDPDF=Y")</f>
        <v>92.522300000000001</v>
      </c>
      <c r="DD206" s="15" t="e">
        <f ca="1">(_xll.BDP(C206,"BEST_ROE","best_fperiod_override=23Y"))/100</f>
        <v>#NAME?</v>
      </c>
      <c r="DF206" s="25" t="e">
        <f ca="1">(_xll.BDP($C206,"BEST_DIV_YLD","best_fperiod_override=19Y"))/100</f>
        <v>#NAME?</v>
      </c>
      <c r="DG206" s="25" t="e">
        <f ca="1">(_xll.BDP($C206,"BEST_DIV_YLD","best_fperiod_override=20Y"))/100</f>
        <v>#NAME?</v>
      </c>
      <c r="DH206" s="25" t="e">
        <f ca="1">(_xll.BDP($C206,"BEST_DIV_YLD","best_fperiod_override=21Y"))/100</f>
        <v>#NAME?</v>
      </c>
      <c r="DI206" s="25" t="e">
        <f ca="1">(_xll.BDP($C206,"BEST_DIV_YLD","best_fperiod_override=22Y"))/100</f>
        <v>#NAME?</v>
      </c>
      <c r="DJ206" s="25" t="e">
        <f ca="1">(_xll.BDP($C206,"BEST_DIV_YLD","best_fperiod_override=23Y"))/100</f>
        <v>#NAME?</v>
      </c>
      <c r="DL206" s="48" t="e" cm="1">
        <f t="array" aca="1" ref="DL206" ca="1">_xll.BDP($C206,$DL$12)/1000</f>
        <v>#NAME?</v>
      </c>
      <c r="DM206" s="48" t="e" cm="1">
        <f t="array" aca="1" ref="DM206" ca="1">_xll.BDP($C206,$DL$13)*1000</f>
        <v>#NAME?</v>
      </c>
      <c r="DN206" s="48" t="e">
        <f t="shared" ca="1" si="394"/>
        <v>#NAME?</v>
      </c>
      <c r="DO206" s="48" t="e" cm="1">
        <f t="array" aca="1" ref="DO206" ca="1">_xll.BDP($C206,$DL$15)*1000</f>
        <v>#NAME?</v>
      </c>
      <c r="DQ206" s="15" t="e" cm="1">
        <f t="array" aca="1" ref="DQ206" ca="1">_xll.BDP(C206,"WACC")</f>
        <v>#NAME?</v>
      </c>
      <c r="DR206" s="15" t="e" cm="1">
        <f t="array" aca="1" ref="DR206" ca="1">_xll.BDP(C206,"WACC_COST_EQUITY")</f>
        <v>#NAME?</v>
      </c>
      <c r="DS206" s="15" t="e" cm="1">
        <f t="array" aca="1" ref="DS206" ca="1">_xll.BDP(C206,"WACC_COST_EQUITY")</f>
        <v>#NAME?</v>
      </c>
      <c r="DU206" s="15" t="e" cm="1">
        <f t="array" aca="1" ref="DU206" ca="1">_xll.BDP(C206,"BEST_PE_RATIO")</f>
        <v>#NAME?</v>
      </c>
      <c r="DV206" s="15" t="e" cm="1">
        <f t="array" aca="1" ref="DV206" ca="1">_xll.BDP(C206,"FIVE_YR_AVG_PRICE_EARNINGS")</f>
        <v>#NAME?</v>
      </c>
      <c r="DW206" s="15" t="e" cm="1">
        <f t="array" aca="1" ref="DW206" ca="1">_xll.BDP(C206,"10_YEAR_MOVING_AVERAGE_PE")</f>
        <v>#NAME?</v>
      </c>
      <c r="DY206" s="15" t="e" cm="1">
        <f t="array" aca="1" ref="DY206" ca="1">_xll.BDP(C206,"BEST_CUR_EV_TO_EBITDA")</f>
        <v>#NAME?</v>
      </c>
      <c r="DZ206" s="15" t="e" cm="1">
        <f t="array" aca="1" ref="DZ206" ca="1">_xll.BDP(C206,"FIVE_YEAR_AVG_EV_TO_T12_EBITDA")</f>
        <v>#NAME?</v>
      </c>
      <c r="EB206" s="15" t="e" cm="1">
        <f t="array" aca="1" ref="EB206" ca="1">_xll.BDP(C206,"BEST_PX_BPS_RATIO")</f>
        <v>#NAME?</v>
      </c>
      <c r="EC206" s="15" t="e" cm="1">
        <f t="array" aca="1" ref="EC206" ca="1">_xll.BDP(C206,"FIVE_YEAR_AVG_PRICE_BOOK")</f>
        <v>#NAME?</v>
      </c>
      <c r="ED206" s="15" t="e" cm="1">
        <f t="array" aca="1" ref="ED206" ca="1">_xll.BDP(C206,"EV_TO_T12M_SALES")</f>
        <v>#NAME?</v>
      </c>
      <c r="EE206" s="15" t="e" cm="1">
        <f t="array" aca="1" ref="EE206" ca="1">_xll.BDP(C206,"AVERAGE_EV_TO_T12M_SALES")</f>
        <v>#NAME?</v>
      </c>
      <c r="EF206" s="15" t="e">
        <f ca="1">_xll.BDP(C206,"BEST_CURRENT_EV_BEST_SALES","best_fperiod_override=23Y")</f>
        <v>#NAME?</v>
      </c>
      <c r="EH206" s="15" t="e" cm="1">
        <f t="array" aca="1" ref="EH206" ca="1">_xll.BDP(C206,"CF_FREE_CASH_FLOW")</f>
        <v>#NAME?</v>
      </c>
      <c r="EI206" s="15" t="e" cm="1">
        <f t="array" aca="1" ref="EI206" ca="1">_xll.BDP(C206,"FREE_CASH_FLOW_YIELD")/100</f>
        <v>#NAME?</v>
      </c>
      <c r="EJ206" s="15" t="e" cm="1">
        <f t="array" aca="1" ref="EJ206" ca="1">_xll.BDP(C206,"TRAIL_12M_FREE_CASH_FLOW_PER_SH")</f>
        <v>#NAME?</v>
      </c>
      <c r="EL206" s="15" t="e" cm="1">
        <f t="array" aca="1" ref="EL206" ca="1">_xll.BDP(C206,"CF_CASH_FROM_OPER")</f>
        <v>#NAME?</v>
      </c>
      <c r="EM206" s="15" t="e" cm="1">
        <f t="array" aca="1" ref="EM206" ca="1">_xll.BDP(C206,"CF_CASH_FROM_INV_ACT")</f>
        <v>#NAME?</v>
      </c>
      <c r="EN206" s="15" t="e" cm="1">
        <f t="array" aca="1" ref="EN206" ca="1">_xll.BDP(C206,"CF_CASH_FROM_FNC_ACT")</f>
        <v>#NAME?</v>
      </c>
      <c r="EP206" s="15" t="e" cm="1">
        <f t="array" aca="1" ref="EP206" ca="1">_xll.BDP(C206,"TOT_ANALYST_REC")</f>
        <v>#NAME?</v>
      </c>
      <c r="EQ206" s="15" t="e" cm="1">
        <f t="array" aca="1" ref="EQ206" ca="1">_xll.BDP(C206,"TOT_BUY_REC")</f>
        <v>#NAME?</v>
      </c>
      <c r="ER206" s="15" t="e" cm="1">
        <f t="array" aca="1" ref="ER206" ca="1">_xll.BDP(C206,"TOT_HOLD_REC")</f>
        <v>#NAME?</v>
      </c>
      <c r="ES206" s="15" t="e" cm="1">
        <f t="array" aca="1" ref="ES206" ca="1">_xll.BDP(C206,"TOT_SELL_REC")</f>
        <v>#NAME?</v>
      </c>
      <c r="ET206" s="15" t="e" cm="1">
        <f t="array" aca="1" ref="ET206" ca="1">_xll.BDP(C206,"EQY_REC_CONS")</f>
        <v>#NAME?</v>
      </c>
      <c r="EV206" s="15" t="e" cm="1">
        <f t="array" aca="1" ref="EV206" ca="1">_xll.BDP(C206,"BEST_TARGET_HI")</f>
        <v>#NAME?</v>
      </c>
      <c r="EW206" s="15" t="e" cm="1">
        <f t="array" aca="1" ref="EW206" ca="1">_xll.BDP(C206,"BEST_TARGET_LO")</f>
        <v>#NAME?</v>
      </c>
      <c r="EX206" s="15" t="e" cm="1">
        <f t="array" aca="1" ref="EX206" ca="1">_xll.BDP(C206,"BEST_TARGET_MEDIAN")</f>
        <v>#NAME?</v>
      </c>
      <c r="EZ206" s="15" t="e" cm="1">
        <f t="array" aca="1" ref="EZ206" ca="1">_xll.BDP(C206,"BEST_TARGET_1WK_CHG")</f>
        <v>#NAME?</v>
      </c>
      <c r="FA206" s="15" t="e" cm="1">
        <f t="array" aca="1" ref="FA206" ca="1">_xll.BDP(C206,"BEST_TARGET_4WK_CHG")</f>
        <v>#NAME?</v>
      </c>
      <c r="FB206" s="15" t="e" cm="1">
        <f t="array" aca="1" ref="FB206" ca="1">_xll.BDP(C206,"BEST_TARGET_3MO_CHG")</f>
        <v>#NAME?</v>
      </c>
      <c r="FC206" s="15" t="e" cm="1">
        <f t="array" aca="1" ref="FC206" ca="1">_xll.BDP(C206,"BEST_TARGET_6MO_CHG")</f>
        <v>#NAME?</v>
      </c>
      <c r="FE206" s="15" t="e" cm="1">
        <f t="array" aca="1" ref="FE206" ca="1">_xll.BDP(C206,"ANNOUNCEMENT_DT")</f>
        <v>#NAME?</v>
      </c>
      <c r="FF206" s="15" t="e" cm="1">
        <f t="array" aca="1" ref="FF206" ca="1">_xll.BDP(C206,"EXPECTED_REPORT_DT")</f>
        <v>#NAME?</v>
      </c>
      <c r="FG206" s="15" t="e" cm="1">
        <f t="array" aca="1" ref="FG206" ca="1">_xll.BDP(C206,"EARNINGS_RELATED_IMPLIED_MOVE")</f>
        <v>#NAME?</v>
      </c>
      <c r="FI206" s="15" t="e" cm="1">
        <f t="array" aca="1" ref="FI206" ca="1">_xll.BDP(C206,"SALES_SURPRISE_LAST_QTR")</f>
        <v>#NAME?</v>
      </c>
      <c r="FJ206" s="15" t="e" cm="1">
        <f t="array" aca="1" ref="FJ206" ca="1">_xll.BDP(C206,"EPS_SURPRISE_LAST_QTR")</f>
        <v>#NAME?</v>
      </c>
      <c r="FL206" s="15" t="e">
        <f ca="1">(_xll.BDP(C206,"VOLUME_AVG_5D"))/1000</f>
        <v>#NAME?</v>
      </c>
      <c r="FM206" s="15" t="e">
        <f ca="1">(_xll.BDP(C206,"VOLUME_AVG_3M"))/1000</f>
        <v>#NAME?</v>
      </c>
      <c r="FN206" s="15" t="e">
        <f ca="1">(_xll.BDP(C206,"VOLUME_AVG_6M"))/1000</f>
        <v>#NAME?</v>
      </c>
      <c r="FP206" s="15" t="e" cm="1">
        <f t="array" aca="1" ref="FP206" ca="1">_xll.BDP(C206,"CIE_DES")</f>
        <v>#NAME?</v>
      </c>
      <c r="FQ206" s="15" t="s">
        <v>1031</v>
      </c>
      <c r="FS206" s="15" t="e" cm="1">
        <f t="array" aca="1" ref="FS206" ca="1">_xll.BDP(C206,"HIGH_52WEEK")</f>
        <v>#NAME?</v>
      </c>
      <c r="FT206" s="15" t="e" cm="1">
        <f t="array" aca="1" ref="FT206" ca="1">_xll.BDP(C206,"LOW_52WEEK")</f>
        <v>#NAME?</v>
      </c>
      <c r="FV206" s="15" t="e" cm="1">
        <f t="array" aca="1" ref="FV206" ca="1">_xll.BDP(C206,"CHG_PCT_WTD")</f>
        <v>#NAME?</v>
      </c>
      <c r="FW206" s="15" t="e" cm="1">
        <f t="array" aca="1" ref="FW206" ca="1">_xll.BDP(C206,"CHG_PCT_MTD")</f>
        <v>#NAME?</v>
      </c>
      <c r="FX206" s="15" t="e" cm="1">
        <f t="array" aca="1" ref="FX206" ca="1">_xll.BDP(C206,"CHG_PCT_YTD")</f>
        <v>#NAME?</v>
      </c>
      <c r="FY206" s="15" t="e" cm="1">
        <f t="array" aca="1" ref="FY206" ca="1">_xll.BDP(C206,"CHG_PCT_1YR")</f>
        <v>#NAME?</v>
      </c>
      <c r="GA206" s="15" t="e">
        <f ca="1">_xll.BDP($C206,"BEST_NET_DEBT","best_fperiod_override=19Y")</f>
        <v>#NAME?</v>
      </c>
      <c r="GB206" s="15" t="e">
        <f ca="1">_xll.BDP($C206,"BEST_NET_DEBT","best_fperiod_override=20Y")</f>
        <v>#NAME?</v>
      </c>
      <c r="GC206" s="15" t="e">
        <f ca="1">_xll.BDP($C206,"BEST_NET_DEBT","best_fperiod_override=21Y")</f>
        <v>#NAME?</v>
      </c>
      <c r="GD206" s="15" t="e">
        <f ca="1">_xll.BDP($C206,"BEST_NET_DEBT","best_fperiod_override=22Y")</f>
        <v>#NAME?</v>
      </c>
      <c r="GE206" s="15" t="e">
        <f ca="1">_xll.BDP($C206,"BEST_NET_DEBT","best_fperiod_override=23Y")</f>
        <v>#NAME?</v>
      </c>
      <c r="GG206" s="15" t="e">
        <f t="shared" ca="1" si="395"/>
        <v>#NAME?</v>
      </c>
      <c r="GH206" s="15" t="e">
        <f t="shared" ca="1" si="396"/>
        <v>#NAME?</v>
      </c>
      <c r="GI206" s="15" t="e">
        <f t="shared" ca="1" si="397"/>
        <v>#NAME?</v>
      </c>
      <c r="GJ206" s="15" t="e">
        <f t="shared" ca="1" si="398"/>
        <v>#NAME?</v>
      </c>
      <c r="GK206" s="15" t="e">
        <f t="shared" ca="1" si="399"/>
        <v>#NAME?</v>
      </c>
      <c r="GM206" s="15" t="e" cm="1">
        <f t="array" aca="1" ref="GM206" ca="1">_xll.BDP(C206,"NET_DEBT_TO_EBITDA")</f>
        <v>#NAME?</v>
      </c>
      <c r="GN206" s="15" t="e" cm="1">
        <f t="array" aca="1" ref="GN206" ca="1">_xll.BDP(C206,"EBIT_TO_INT_EXP")</f>
        <v>#NAME?</v>
      </c>
      <c r="GO206" s="15" t="e" cm="1">
        <f t="array" aca="1" ref="GO206" ca="1">_xll.BDP(C206,"TOT_DEBT_TO_TOT_EQY")</f>
        <v>#NAME?</v>
      </c>
      <c r="GP206" s="15" t="e" cm="1">
        <f t="array" aca="1" ref="GP206" ca="1">_xll.BDP(C206,"TOT_DEBT_TO_TOT_ASSET")</f>
        <v>#NAME?</v>
      </c>
      <c r="GQ206" s="15" t="e" cm="1">
        <f t="array" aca="1" ref="GQ206" ca="1">_xll.BDP(C206,"ALTMAN_Z_SCORE")</f>
        <v>#NAME?</v>
      </c>
      <c r="GR206" s="15" t="e" cm="1">
        <f t="array" aca="1" ref="GR206" ca="1">_xll.BDP(C206,"CASH_%_CURRENT_MARKET_CAP")</f>
        <v>#NAME?</v>
      </c>
      <c r="GS206" s="15" t="e" cm="1">
        <f t="array" aca="1" ref="GS206" ca="1">_xll.BDP(C206,"CASH_TO_TOT_ASSET")</f>
        <v>#NAME?</v>
      </c>
      <c r="GU206" s="15" t="e" cm="1">
        <f t="array" aca="1" ref="GU206" ca="1">_xll.BDP(C206,"BOARD_SIZE")</f>
        <v>#NAME?</v>
      </c>
      <c r="GV206" s="15" t="e" cm="1">
        <f t="array" aca="1" ref="GV206" ca="1">_xll.BDP(C206,"PCT_INDEPENDENT_DIRECTORS")</f>
        <v>#NAME?</v>
      </c>
      <c r="GW206" s="15" t="e" cm="1">
        <f t="array" aca="1" ref="GW206" ca="1">_xll.BDP(C206,"BOARD_MEETING_ATTENDANCE_PCT")</f>
        <v>#NAME?</v>
      </c>
      <c r="GX206" s="15" t="e" cm="1">
        <f t="array" aca="1" ref="GX206" ca="1">_xll.BDP(C206,"BOARD_MEETINGS_PER_YR")</f>
        <v>#NAME?</v>
      </c>
      <c r="GY206" s="15" t="e" cm="1">
        <f t="array" aca="1" ref="GY206" ca="1">_xll.BDP(C206,"NUMBER_OF_WOMEN_ON_BOARD")</f>
        <v>#NAME?</v>
      </c>
      <c r="GZ206" s="15" t="e" cm="1">
        <f t="array" aca="1" ref="GZ206" ca="1">_xll.BDP(C206,"BOARD_AVERAGE_TENURE")</f>
        <v>#NAME?</v>
      </c>
      <c r="HA206" s="15" t="e" cm="1">
        <f t="array" aca="1" ref="HA206" ca="1">_xll.BDP(C206,"BOARD_AVERAGE_AGE")</f>
        <v>#NAME?</v>
      </c>
      <c r="HC206" s="15" t="e" cm="1">
        <f t="array" aca="1" ref="HC206" ca="1">_xll.BDP(C206,"TOT_COMP_AW_TO_CEO_&amp;_EQUIV")</f>
        <v>#NAME?</v>
      </c>
      <c r="HD206" s="15" t="e" cm="1">
        <f t="array" aca="1" ref="HD206" ca="1">_xll.BDP(C206,"TOT_COMPENSATION_AW_TO_EXECS")</f>
        <v>#NAME?</v>
      </c>
      <c r="HE206" s="15" t="e" cm="1">
        <f t="array" aca="1" ref="HE206" ca="1">_xll.BDP(C206,"CF_STOCK_BASED_COMPENSATION")</f>
        <v>#NAME?</v>
      </c>
      <c r="HF206" s="15" t="e" cm="1">
        <f t="array" aca="1" ref="HF206" ca="1">_xll.BDP(C206,"AVERAGE_BOD_TOTAL_COMPENSATION")</f>
        <v>#NAME?</v>
      </c>
      <c r="HH206" s="15" t="e" cm="1">
        <f t="array" aca="1" ref="HH206" ca="1">_xll.BDP(C206,"ISS_QUALITYSCORE")</f>
        <v>#NAME?</v>
      </c>
      <c r="HK206" s="15" t="e" cm="1">
        <f t="array" aca="1" ref="HK206" ca="1">_xll.BDP(C206,"EQY_SH_OUT")</f>
        <v>#NAME?</v>
      </c>
      <c r="HL206" s="15" t="e">
        <f t="shared" ca="1" si="400"/>
        <v>#NAME?</v>
      </c>
      <c r="HN206" s="15">
        <v>8.5</v>
      </c>
      <c r="HO206" s="15">
        <v>2</v>
      </c>
      <c r="HP206" s="39" t="e">
        <f t="shared" ca="1" si="401"/>
        <v>#NAME?</v>
      </c>
      <c r="HQ206" s="15" t="e">
        <f t="shared" ca="1" si="402"/>
        <v>#NAME?</v>
      </c>
      <c r="HS206" s="15" t="e">
        <f t="shared" ca="1" si="426"/>
        <v>#NAME?</v>
      </c>
      <c r="HU206" s="15" t="e">
        <f t="shared" ca="1" si="403"/>
        <v>#NAME?</v>
      </c>
      <c r="HW206" s="15" t="e">
        <f t="shared" ca="1" si="427"/>
        <v>#NAME?</v>
      </c>
      <c r="HY206" s="39" t="e">
        <f t="shared" ca="1" si="404"/>
        <v>#NAME?</v>
      </c>
      <c r="IA206" s="15" t="e">
        <f t="shared" ca="1" si="428"/>
        <v>#NAME?</v>
      </c>
      <c r="IB206" s="15" t="e">
        <f t="shared" ca="1" si="405"/>
        <v>#NAME?</v>
      </c>
      <c r="IC206" s="15" t="e">
        <f t="shared" ca="1" si="406"/>
        <v>#NAME?</v>
      </c>
      <c r="ID206" s="15" t="e">
        <f t="shared" ca="1" si="407"/>
        <v>#NAME?</v>
      </c>
      <c r="IE206" s="39" t="e">
        <f t="shared" ca="1" si="408"/>
        <v>#NAME?</v>
      </c>
      <c r="IF206" s="39">
        <f t="shared" si="409"/>
        <v>2.8980141988477204</v>
      </c>
      <c r="IG206" s="39" t="e">
        <f t="shared" ca="1" si="410"/>
        <v>#NAME?</v>
      </c>
      <c r="II206" s="15">
        <f t="shared" si="440"/>
        <v>187</v>
      </c>
    </row>
    <row r="207" spans="1:243">
      <c r="A207" s="15">
        <f t="shared" si="441"/>
        <v>187</v>
      </c>
      <c r="B207" s="15" t="s">
        <v>378</v>
      </c>
      <c r="C207" s="15" t="s">
        <v>670</v>
      </c>
      <c r="D207" s="15" t="s">
        <v>377</v>
      </c>
      <c r="E207" s="15" t="str">
        <f t="shared" si="374"/>
        <v>R1CL34</v>
      </c>
      <c r="F207" s="15">
        <f t="shared" si="375"/>
        <v>187</v>
      </c>
      <c r="G207" s="15" t="str">
        <f t="shared" si="376"/>
        <v>Royal Caribbean Cruises Ltd</v>
      </c>
      <c r="H207" s="24">
        <v>3.347E-4</v>
      </c>
      <c r="I207" s="15" t="e" cm="1">
        <f t="array" aca="1" ref="I207" ca="1">_xll.BDP(C207,"GICS_SECTOR_NAME")</f>
        <v>#NAME?</v>
      </c>
      <c r="J207" s="15" t="e">
        <f t="shared" ca="1" si="377"/>
        <v>#NAME?</v>
      </c>
      <c r="K207" s="46" t="e" cm="1">
        <f t="array" aca="1" ref="K207" ca="1">_xll.BDP(C207,"BEST_PE_RATIO")</f>
        <v>#NAME?</v>
      </c>
      <c r="L207" s="46" t="e" cm="1">
        <f t="array" aca="1" ref="L207" ca="1">_xll.BDP(C207,"px_last")</f>
        <v>#NAME?</v>
      </c>
      <c r="M207" s="15" t="e" cm="1">
        <f t="array" aca="1" ref="M207" ca="1">_xll.BDP(C207,"COUNTRY_FULL_NAME")</f>
        <v>#NAME?</v>
      </c>
      <c r="N207" s="15" t="e" cm="1">
        <f t="array" aca="1" ref="N207" ca="1">_xll.BDP(C207,"px_last")</f>
        <v>#NAME?</v>
      </c>
      <c r="O207" s="15" t="e" cm="1">
        <f t="array" aca="1" ref="O207" ca="1">_xll.BDP(C207,"CRNCY")</f>
        <v>#NAME?</v>
      </c>
      <c r="Q207" s="15" t="e" cm="1">
        <f t="array" aca="1" ref="Q207" ca="1">_xll.BDP(C207,"GICS_SECTOR_NAME")</f>
        <v>#NAME?</v>
      </c>
      <c r="R207" s="15" t="e" cm="1">
        <f t="array" aca="1" ref="R207" ca="1">_xll.BDP(C207,"GICS_INDUSTRY_NAME")</f>
        <v>#NAME?</v>
      </c>
      <c r="S207" s="15" t="e" cm="1">
        <f t="array" aca="1" ref="S207" ca="1">_xll.BDP(C207,"GICS_INDUSTRY_GROUP_NAME")</f>
        <v>#NAME?</v>
      </c>
      <c r="T207" s="15" t="e" cm="1">
        <f t="array" aca="1" ref="T207" ca="1">_xll.BDP(C207,"GICS_SUB_INDUSTRY_NAME")</f>
        <v>#NAME?</v>
      </c>
      <c r="U207" s="15" t="s">
        <v>1521</v>
      </c>
      <c r="V207" s="15">
        <f>_xll.BDH(C207,"SALES_REV_TURN","FY 2009","FY 2009","Currency=USD","Period=FY","BEST_FPERIOD_OVERRIDE=FY","FILING_STATUS=MR","SCALING_FORMAT=MLN","FA_ADJUSTED=Adjusted","Sort=A","Dates=H","DateFormat=P","Fill=—","Direction=H","UseDPDF=Y")</f>
        <v>5889.826</v>
      </c>
      <c r="W207" s="15">
        <f>_xll.BDH(C207,"SALES_REV_TURN","FY 2019","FY 2019","Currency=USD","Period=FY","BEST_FPERIOD_OVERRIDE=FY","FILING_STATUS=MR","SCALING_FORMAT=MLN","FA_ADJUSTED=Adjusted","Sort=A","Dates=H","DateFormat=P","Fill=—","Direction=H","UseDPDF=Y")</f>
        <v>10950.661</v>
      </c>
      <c r="X207" s="15">
        <f>_xll.BDH(C207,"SALES_REV_TURN","FY 2020","FY 2020","Currency=USD","Period=FY","BEST_FPERIOD_OVERRIDE=FY","FILING_STATUS=MR","SCALING_FORMAT=MLN","FA_ADJUSTED=Adjusted","Sort=A","Dates=H","DateFormat=P","Fill=—","Direction=H","UseDPDF=Y")</f>
        <v>2208.8049999999998</v>
      </c>
      <c r="Y207" s="15">
        <f>_xll.BDH(C207,"SALES_REV_TURN","FY 2021","FY 2021","Currency=USD","Period=FY","BEST_FPERIOD_OVERRIDE=FY","FILING_STATUS=MR","SCALING_FORMAT=MLN","FA_ADJUSTED=Adjusted","Sort=A","Dates=H","DateFormat=P","Fill=—","Direction=H","UseDPDF=Y")</f>
        <v>1532.133</v>
      </c>
      <c r="Z207" s="15">
        <f>_xll.BDH(C207,"SALES_REV_TURN","FY 2022","FY 2022","Currency=USD","Period=FY","BEST_FPERIOD_OVERRIDE=FY","FILING_STATUS=MR","SCALING_FORMAT=MLN","FA_ADJUSTED=Adjusted","Sort=A","Dates=H","DateFormat=P","Fill=—","Direction=H","UseDPDF=Y")</f>
        <v>8840</v>
      </c>
      <c r="AA207" s="15" t="e">
        <f ca="1">+_xll.BDP($C207,AA$15,"BEST_FPERIOD_OVERRIDE="&amp;AA$16)</f>
        <v>#NAME?</v>
      </c>
      <c r="AB207" s="15" t="e">
        <f ca="1">+_xll.BDP($C207,AB$15,"BEST_FPERIOD_OVERRIDE="&amp;AB$16)</f>
        <v>#NAME?</v>
      </c>
      <c r="AC207" s="15" t="e">
        <f ca="1">+_xll.BDP($C207,AC$15,"BEST_FPERIOD_OVERRIDE="&amp;AC$16)</f>
        <v>#NAME?</v>
      </c>
      <c r="AD207" s="15" t="e">
        <f ca="1">+_xll.BDP($C207,AD$15,"BEST_FPERIOD_OVERRIDE="&amp;AD$16)</f>
        <v>#NAME?</v>
      </c>
      <c r="AF207" s="25">
        <f t="shared" si="411"/>
        <v>-0.79829482439461874</v>
      </c>
      <c r="AG207" s="25">
        <f t="shared" si="412"/>
        <v>-0.30635207725444291</v>
      </c>
      <c r="AH207" s="25">
        <f t="shared" si="413"/>
        <v>4.7697340896645395</v>
      </c>
      <c r="AI207" s="25" t="e">
        <f t="shared" ca="1" si="414"/>
        <v>#NAME?</v>
      </c>
      <c r="AJ207" s="25" t="e">
        <f t="shared" ca="1" si="415"/>
        <v>#NAME?</v>
      </c>
      <c r="AK207" s="25" t="e">
        <f t="shared" ca="1" si="416"/>
        <v>#NAME?</v>
      </c>
      <c r="AL207" s="25" t="e">
        <f t="shared" ca="1" si="429"/>
        <v>#NAME?</v>
      </c>
      <c r="AM207" s="25" t="e">
        <f t="shared" ca="1" si="417"/>
        <v>#NAME?</v>
      </c>
      <c r="AN207" s="25">
        <f t="shared" si="418"/>
        <v>6.398079017601388E-2</v>
      </c>
      <c r="AP207" s="15">
        <f>_xll.BDH(C207,"EBITDA","FY 2009","FY 2009","Currency=USD","Period=FY","BEST_FPERIOD_OVERRIDE=FY","FILING_STATUS=MR","SCALING_FORMAT=MLN","FA_ADJUSTED=Adjusted","Sort=A","Dates=H","DateFormat=P","Fill=—","Direction=H","UseDPDF=Y")</f>
        <v>1056.7249999999999</v>
      </c>
      <c r="AQ207" s="15">
        <f>_xll.BDH(C207,"EBITDA","FY 2019","FY 2019","Currency=USD","Period=FY","BEST_FPERIOD_OVERRIDE=FY","FILING_STATUS=MR","SCALING_FORMAT=MLN","FA_ADJUSTED=Adjusted","Sort=A","Dates=H","DateFormat=P","Fill=—","Direction=H","UseDPDF=Y")</f>
        <v>3539.569</v>
      </c>
      <c r="AR207" s="15">
        <f>_xll.BDH(C207,"EBITDA","FY 2020","FY 2020","Currency=USD","Period=FY","BEST_FPERIOD_OVERRIDE=FY","FILING_STATUS=MR","SCALING_FORMAT=MLN","FA_ADJUSTED=Adjusted","Sort=A","Dates=H","DateFormat=P","Fill=—","Direction=H","UseDPDF=Y")</f>
        <v>-1463.2383</v>
      </c>
      <c r="AS207" s="15">
        <f>_xll.BDH(C207,"EBITDA","FY 2021","FY 2021","Currency=USD","Period=FY","BEST_FPERIOD_OVERRIDE=FY","FILING_STATUS=MR","SCALING_FORMAT=MLN","FA_ADJUSTED=Adjusted","Sort=A","Dates=H","DateFormat=P","Fill=—","Direction=H","UseDPDF=Y")</f>
        <v>-2424.4070000000002</v>
      </c>
      <c r="AT207" s="15">
        <f>_xll.BDH(C207,"EBITDA","FY 2022","FY 2022","Currency=USD","Period=FY","BEST_FPERIOD_OVERRIDE=FY","FILING_STATUS=MR","SCALING_FORMAT=MLN","FA_ADJUSTED=Adjusted","Sort=A","Dates=H","DateFormat=P","Fill=—","Direction=H","UseDPDF=Y")</f>
        <v>1079.2460000000001</v>
      </c>
      <c r="AU207" s="15" t="e">
        <f ca="1">+_xll.BDP($C207,AU$15,"BEST_FPERIOD_OVERRIDE="&amp;AU$16)</f>
        <v>#NAME?</v>
      </c>
      <c r="AV207" s="15" t="e">
        <f ca="1">+_xll.BDP($C207,AV$15,"BEST_FPERIOD_OVERRIDE="&amp;AV$16)</f>
        <v>#NAME?</v>
      </c>
      <c r="AW207" s="15" t="e">
        <f ca="1">+_xll.BDP($C207,AW$15,"BEST_FPERIOD_OVERRIDE="&amp;AW$16)</f>
        <v>#NAME?</v>
      </c>
      <c r="AX207" s="15" t="e">
        <f ca="1">+_xll.BDP($C207,AX$15,"BEST_FPERIOD_OVERRIDE="&amp;AX$16)</f>
        <v>#NAME?</v>
      </c>
      <c r="AZ207" s="25">
        <f t="shared" si="378"/>
        <v>-1.4133944839046788</v>
      </c>
      <c r="BA207" s="25">
        <f t="shared" si="379"/>
        <v>0.65687776215261739</v>
      </c>
      <c r="BB207" s="25">
        <f t="shared" si="380"/>
        <v>-1.4451587542850683</v>
      </c>
      <c r="BC207" s="25" t="e">
        <f t="shared" ca="1" si="381"/>
        <v>#NAME?</v>
      </c>
      <c r="BD207" s="25" t="e">
        <f t="shared" ca="1" si="382"/>
        <v>#NAME?</v>
      </c>
      <c r="BE207" s="25" t="e">
        <f t="shared" ca="1" si="383"/>
        <v>#NAME?</v>
      </c>
      <c r="BF207" s="25" t="e">
        <f t="shared" ca="1" si="430"/>
        <v>#NAME?</v>
      </c>
      <c r="BG207" s="25" t="e">
        <f t="shared" ca="1" si="384"/>
        <v>#NAME?</v>
      </c>
      <c r="BH207" s="25">
        <f t="shared" si="385"/>
        <v>0.12849292351712305</v>
      </c>
      <c r="BJ207" s="25">
        <f t="shared" si="419"/>
        <v>0.32322879869991411</v>
      </c>
      <c r="BK207" s="25">
        <f t="shared" si="420"/>
        <v>-0.66245698465912572</v>
      </c>
      <c r="BL207" s="25">
        <f t="shared" si="421"/>
        <v>-1.5823737234300157</v>
      </c>
      <c r="BM207" s="25">
        <f t="shared" si="422"/>
        <v>0.12208665158371042</v>
      </c>
      <c r="BN207" s="25" t="e">
        <f t="shared" ca="1" si="423"/>
        <v>#NAME?</v>
      </c>
      <c r="BO207" s="25" t="e">
        <f t="shared" ca="1" si="424"/>
        <v>#NAME?</v>
      </c>
      <c r="BP207" s="25" t="e">
        <f t="shared" ca="1" si="424"/>
        <v>#NAME?</v>
      </c>
      <c r="BQ207" s="25" t="e">
        <f t="shared" ca="1" si="425"/>
        <v>#NAME?</v>
      </c>
      <c r="BR207" s="15">
        <f>_xll.BDH(C207,"EARN_FOR_COMMON","FY 2009","FY 2009","Currency=USD","Period=FY","BEST_FPERIOD_OVERRIDE=FY","FILING_STATUS=MR","SCALING_FORMAT=MLN","FA_ADJUSTED=Adjusted","Sort=A","Dates=H","DateFormat=P","Fill=—","Direction=H","UseDPDF=Y")</f>
        <v>152.48500000000001</v>
      </c>
      <c r="BS207" s="15">
        <f>_xll.BDH(C207,"EARN_FOR_COMMON","FY 2019","FY 2019","Currency=USD","Period=FY","BEST_FPERIOD_OVERRIDE=FY","FILING_STATUS=MR","SCALING_FORMAT=MLN","FA_ADJUSTED=Adjusted","Sort=A","Dates=H","DateFormat=P","Fill=—","Direction=H","UseDPDF=Y")</f>
        <v>1966.8820000000001</v>
      </c>
      <c r="BT207" s="15">
        <f>_xll.BDH(C207,"EARN_FOR_COMMON","FY 2020","FY 2020","Currency=USD","Period=FY","BEST_FPERIOD_OVERRIDE=FY","FILING_STATUS=MR","SCALING_FORMAT=MLN","FA_ADJUSTED=Adjusted","Sort=A","Dates=H","DateFormat=P","Fill=—","Direction=H","UseDPDF=Y")</f>
        <v>-4043.4560000000001</v>
      </c>
      <c r="BU207" s="15">
        <f>_xll.BDH(C207,"EARN_FOR_COMMON","FY 2021","FY 2021","Currency=USD","Period=FY","BEST_FPERIOD_OVERRIDE=FY","FILING_STATUS=MR","SCALING_FORMAT=MLN","FA_ADJUSTED=Adjusted","Sort=A","Dates=H","DateFormat=P","Fill=—","Direction=H","UseDPDF=Y")</f>
        <v>-4968.5240000000003</v>
      </c>
      <c r="BV207" s="15">
        <f>_xll.BDH(C207,"EARN_FOR_COMMON","FY 2022","FY 2022","Currency=USD","Period=FY","BEST_FPERIOD_OVERRIDE=FY","FILING_STATUS=MR","SCALING_FORMAT=MLN","FA_ADJUSTED=Adjusted","Sort=A","Dates=H","DateFormat=P","Fill=—","Direction=H","UseDPDF=Y")</f>
        <v>-1920</v>
      </c>
      <c r="BW207" s="15" t="e">
        <f ca="1">+_xll.BDP($C207,BW$15,"BEST_FPERIOD_OVERRIDE="&amp;BW$16)</f>
        <v>#NAME?</v>
      </c>
      <c r="BX207" s="15" t="e">
        <f ca="1">+_xll.BDP($C207,BX$15,"BEST_FPERIOD_OVERRIDE="&amp;BX$16)</f>
        <v>#NAME?</v>
      </c>
      <c r="BY207" s="15" t="e">
        <f ca="1">+_xll.BDP($C207,BY$15,"BEST_FPERIOD_OVERRIDE="&amp;BY$16)</f>
        <v>#NAME?</v>
      </c>
      <c r="BZ207" s="15" t="e">
        <f ca="1">+_xll.BDP($C207,BZ$15,"BEST_FPERIOD_OVERRIDE="&amp;BZ$16)</f>
        <v>#NAME?</v>
      </c>
      <c r="CB207" s="25">
        <f t="shared" si="386"/>
        <v>-3.0557694869341425</v>
      </c>
      <c r="CC207" s="25">
        <f t="shared" si="387"/>
        <v>0.22878151759287113</v>
      </c>
      <c r="CD207" s="25">
        <f t="shared" si="388"/>
        <v>-0.61356732904983446</v>
      </c>
      <c r="CE207" s="25" t="e">
        <f t="shared" ca="1" si="389"/>
        <v>#NAME?</v>
      </c>
      <c r="CF207" s="25" t="e">
        <f t="shared" ca="1" si="390"/>
        <v>#NAME?</v>
      </c>
      <c r="CG207" s="25" t="e">
        <f t="shared" ca="1" si="391"/>
        <v>#NAME?</v>
      </c>
      <c r="CH207" s="25" t="e">
        <f t="shared" ca="1" si="431"/>
        <v>#NAME?</v>
      </c>
      <c r="CI207" s="25" t="e">
        <f t="shared" ca="1" si="392"/>
        <v>#NAME?</v>
      </c>
      <c r="CJ207" s="25">
        <f t="shared" si="393"/>
        <v>0.2913831582006341</v>
      </c>
      <c r="CM207" s="25">
        <f t="shared" si="432"/>
        <v>0.17961308454348099</v>
      </c>
      <c r="CN207" s="25">
        <f t="shared" si="433"/>
        <v>-1.8306079531692478</v>
      </c>
      <c r="CO207" s="25">
        <f t="shared" si="434"/>
        <v>-3.2428803504656583</v>
      </c>
      <c r="CP207" s="25">
        <f t="shared" si="435"/>
        <v>-0.21719457013574661</v>
      </c>
      <c r="CQ207" s="25" t="e">
        <f t="shared" ca="1" si="436"/>
        <v>#NAME?</v>
      </c>
      <c r="CR207" s="25" t="e">
        <f t="shared" ca="1" si="437"/>
        <v>#NAME?</v>
      </c>
      <c r="CS207" s="25" t="e">
        <f t="shared" ca="1" si="438"/>
        <v>#NAME?</v>
      </c>
      <c r="CT207" s="15" t="e">
        <f t="shared" ca="1" si="439"/>
        <v>#NAME?</v>
      </c>
      <c r="CU207" s="25">
        <f>_xll.BDH($C207,"RETURN_ON_INV_CAPITAL","FY 2019","FY 2019","Currency=USD","Period=FY","BEST_FPERIOD_OVERRIDE=FY","FILING_STATUS=MR","FA_ADJUSTED=GAAP","Sort=A","Dates=H","DateFormat=P","Fill=—","Direction=H","UseDPDF=Y")/100</f>
        <v>9.9583999999999992E-2</v>
      </c>
      <c r="CV207" s="25">
        <f>_xll.BDH($C207,"RETURN_ON_INV_CAPITAL","FY 2020","FY 2020","Currency=USD","Period=FY","BEST_FPERIOD_OVERRIDE=FY","FILING_STATUS=MR","FA_ADJUSTED=GAAP","Sort=A","Dates=H","DateFormat=P","Fill=—","Direction=H","UseDPDF=Y")/100</f>
        <v>-0.18781500000000001</v>
      </c>
      <c r="CW207" s="25">
        <f>_xll.BDH($C207,"RETURN_ON_INV_CAPITAL","FY 2021","FY 2021","Currency=USD","Period=FY","BEST_FPERIOD_OVERRIDE=FY","FILING_STATUS=MR","FA_ADJUSTED=GAAP","Sort=A","Dates=H","DateFormat=P","Fill=—","Direction=H","UseDPDF=Y")/100</f>
        <v>-0.15306699999999998</v>
      </c>
      <c r="CX207" s="25">
        <f>_xll.BDH(C207,"RETURN_COM_EQY","FY 2022","FY 2022","Currency=USD","Period=FY","BEST_FPERIOD_OVERRIDE=FY","FILING_STATUS=MR","FA_ADJUSTED=GAAP","Sort=A","Dates=H","DateFormat=P","Fill=—","Direction=H","UseDPDF=Y")/100</f>
        <v>-0.54209200000000002</v>
      </c>
      <c r="CZ207" s="15">
        <f>_xll.BDH($C207,"RETURN_COM_EQY","FY 2019","FY 2019","Currency=USD","Period=FY","BEST_FPERIOD_OVERRIDE=FY","FILING_STATUS=MR","FA_ADJUSTED=GAAP","Sort=A","Dates=H","DateFormat=P","Fill=—","Direction=H","UseDPDF=Y")/100</f>
        <v>0.161491</v>
      </c>
      <c r="DA207" s="15">
        <f>_xll.BDH($C207,"RETURN_COM_EQY","FY 2020","FY 2020","Currency=USD","Period=FY","BEST_FPERIOD_OVERRIDE=FY","FILING_STATUS=MR","FA_ADJUSTED=GAAP","Sort=A","Dates=H","DateFormat=P","Fill=—","Direction=H","UseDPDF=Y")/100</f>
        <v>-0.55413100000000004</v>
      </c>
      <c r="DB207" s="15">
        <f>_xll.BDH($C207,"RETURN_COM_EQY","FY 2021","FY 2021","Currency=USD","Period=FY","BEST_FPERIOD_OVERRIDE=FY","FILING_STATUS=MR","FA_ADJUSTED=GAAP","Sort=A","Dates=H","DateFormat=P","Fill=—","Direction=H","UseDPDF=Y")/100</f>
        <v>-0.75984600000000002</v>
      </c>
      <c r="DC207" s="25">
        <f>_xll.BDH(C207,"RETURN_COM_EQY","FY 2022","FY 2022","Currency=USD","Period=FY","BEST_FPERIOD_OVERRIDE=FY","FILING_STATUS=MR","FA_ADJUSTED=GAAP","Sort=A","Dates=H","DateFormat=P","Fill=—","Direction=H","UseDPDF=Y")</f>
        <v>-54.209200000000003</v>
      </c>
      <c r="DD207" s="15" t="e">
        <f ca="1">(_xll.BDP(C207,"BEST_ROE","best_fperiod_override=23Y"))/100</f>
        <v>#NAME?</v>
      </c>
      <c r="DF207" s="25" t="e">
        <f ca="1">(_xll.BDP($C207,"BEST_DIV_YLD","best_fperiod_override=19Y"))/100</f>
        <v>#NAME?</v>
      </c>
      <c r="DG207" s="25" t="e">
        <f ca="1">(_xll.BDP($C207,"BEST_DIV_YLD","best_fperiod_override=20Y"))/100</f>
        <v>#NAME?</v>
      </c>
      <c r="DH207" s="25" t="e">
        <f ca="1">(_xll.BDP($C207,"BEST_DIV_YLD","best_fperiod_override=21Y"))/100</f>
        <v>#NAME?</v>
      </c>
      <c r="DI207" s="25" t="e">
        <f ca="1">(_xll.BDP($C207,"BEST_DIV_YLD","best_fperiod_override=22Y"))/100</f>
        <v>#NAME?</v>
      </c>
      <c r="DJ207" s="25" t="e">
        <f ca="1">(_xll.BDP($C207,"BEST_DIV_YLD","best_fperiod_override=23Y"))/100</f>
        <v>#NAME?</v>
      </c>
      <c r="DL207" s="48" t="e" cm="1">
        <f t="array" aca="1" ref="DL207" ca="1">_xll.BDP($C207,$DL$12)/1000</f>
        <v>#NAME?</v>
      </c>
      <c r="DM207" s="48" t="e" cm="1">
        <f t="array" aca="1" ref="DM207" ca="1">_xll.BDP($C207,$DL$13)*1000</f>
        <v>#NAME?</v>
      </c>
      <c r="DN207" s="48" t="e">
        <f t="shared" ca="1" si="394"/>
        <v>#NAME?</v>
      </c>
      <c r="DO207" s="48" t="e" cm="1">
        <f t="array" aca="1" ref="DO207" ca="1">_xll.BDP($C207,$DL$15)*1000</f>
        <v>#NAME?</v>
      </c>
      <c r="DQ207" s="15" t="e" cm="1">
        <f t="array" aca="1" ref="DQ207" ca="1">_xll.BDP(C207,"WACC")</f>
        <v>#NAME?</v>
      </c>
      <c r="DR207" s="15" t="e" cm="1">
        <f t="array" aca="1" ref="DR207" ca="1">_xll.BDP(C207,"WACC_COST_EQUITY")</f>
        <v>#NAME?</v>
      </c>
      <c r="DS207" s="15" t="e" cm="1">
        <f t="array" aca="1" ref="DS207" ca="1">_xll.BDP(C207,"WACC_COST_EQUITY")</f>
        <v>#NAME?</v>
      </c>
      <c r="DU207" s="15" t="e" cm="1">
        <f t="array" aca="1" ref="DU207" ca="1">_xll.BDP(C207,"BEST_PE_RATIO")</f>
        <v>#NAME?</v>
      </c>
      <c r="DV207" s="15" t="e" cm="1">
        <f t="array" aca="1" ref="DV207" ca="1">_xll.BDP(C207,"FIVE_YR_AVG_PRICE_EARNINGS")</f>
        <v>#NAME?</v>
      </c>
      <c r="DW207" s="15" t="e" cm="1">
        <f t="array" aca="1" ref="DW207" ca="1">_xll.BDP(C207,"10_YEAR_MOVING_AVERAGE_PE")</f>
        <v>#NAME?</v>
      </c>
      <c r="DY207" s="15" t="e" cm="1">
        <f t="array" aca="1" ref="DY207" ca="1">_xll.BDP(C207,"BEST_CUR_EV_TO_EBITDA")</f>
        <v>#NAME?</v>
      </c>
      <c r="DZ207" s="15" t="e" cm="1">
        <f t="array" aca="1" ref="DZ207" ca="1">_xll.BDP(C207,"FIVE_YEAR_AVG_EV_TO_T12_EBITDA")</f>
        <v>#NAME?</v>
      </c>
      <c r="EB207" s="15" t="e" cm="1">
        <f t="array" aca="1" ref="EB207" ca="1">_xll.BDP(C207,"BEST_PX_BPS_RATIO")</f>
        <v>#NAME?</v>
      </c>
      <c r="EC207" s="15" t="e" cm="1">
        <f t="array" aca="1" ref="EC207" ca="1">_xll.BDP(C207,"FIVE_YEAR_AVG_PRICE_BOOK")</f>
        <v>#NAME?</v>
      </c>
      <c r="ED207" s="15" t="e" cm="1">
        <f t="array" aca="1" ref="ED207" ca="1">_xll.BDP(C207,"EV_TO_T12M_SALES")</f>
        <v>#NAME?</v>
      </c>
      <c r="EE207" s="15" t="e" cm="1">
        <f t="array" aca="1" ref="EE207" ca="1">_xll.BDP(C207,"AVERAGE_EV_TO_T12M_SALES")</f>
        <v>#NAME?</v>
      </c>
      <c r="EF207" s="15" t="e">
        <f ca="1">_xll.BDP(C207,"BEST_CURRENT_EV_BEST_SALES","best_fperiod_override=23Y")</f>
        <v>#NAME?</v>
      </c>
      <c r="EH207" s="15" t="e" cm="1">
        <f t="array" aca="1" ref="EH207" ca="1">_xll.BDP(C207,"CF_FREE_CASH_FLOW")</f>
        <v>#NAME?</v>
      </c>
      <c r="EI207" s="15" t="e" cm="1">
        <f t="array" aca="1" ref="EI207" ca="1">_xll.BDP(C207,"FREE_CASH_FLOW_YIELD")/100</f>
        <v>#NAME?</v>
      </c>
      <c r="EJ207" s="15" t="e" cm="1">
        <f t="array" aca="1" ref="EJ207" ca="1">_xll.BDP(C207,"TRAIL_12M_FREE_CASH_FLOW_PER_SH")</f>
        <v>#NAME?</v>
      </c>
      <c r="EL207" s="15" t="e" cm="1">
        <f t="array" aca="1" ref="EL207" ca="1">_xll.BDP(C207,"CF_CASH_FROM_OPER")</f>
        <v>#NAME?</v>
      </c>
      <c r="EM207" s="15" t="e" cm="1">
        <f t="array" aca="1" ref="EM207" ca="1">_xll.BDP(C207,"CF_CASH_FROM_INV_ACT")</f>
        <v>#NAME?</v>
      </c>
      <c r="EN207" s="15" t="e" cm="1">
        <f t="array" aca="1" ref="EN207" ca="1">_xll.BDP(C207,"CF_CASH_FROM_FNC_ACT")</f>
        <v>#NAME?</v>
      </c>
      <c r="EP207" s="15" t="e" cm="1">
        <f t="array" aca="1" ref="EP207" ca="1">_xll.BDP(C207,"TOT_ANALYST_REC")</f>
        <v>#NAME?</v>
      </c>
      <c r="EQ207" s="15" t="e" cm="1">
        <f t="array" aca="1" ref="EQ207" ca="1">_xll.BDP(C207,"TOT_BUY_REC")</f>
        <v>#NAME?</v>
      </c>
      <c r="ER207" s="15" t="e" cm="1">
        <f t="array" aca="1" ref="ER207" ca="1">_xll.BDP(C207,"TOT_HOLD_REC")</f>
        <v>#NAME?</v>
      </c>
      <c r="ES207" s="15" t="e" cm="1">
        <f t="array" aca="1" ref="ES207" ca="1">_xll.BDP(C207,"TOT_SELL_REC")</f>
        <v>#NAME?</v>
      </c>
      <c r="ET207" s="15" t="e" cm="1">
        <f t="array" aca="1" ref="ET207" ca="1">_xll.BDP(C207,"EQY_REC_CONS")</f>
        <v>#NAME?</v>
      </c>
      <c r="EV207" s="15" t="e" cm="1">
        <f t="array" aca="1" ref="EV207" ca="1">_xll.BDP(C207,"BEST_TARGET_HI")</f>
        <v>#NAME?</v>
      </c>
      <c r="EW207" s="15" t="e" cm="1">
        <f t="array" aca="1" ref="EW207" ca="1">_xll.BDP(C207,"BEST_TARGET_LO")</f>
        <v>#NAME?</v>
      </c>
      <c r="EX207" s="15" t="e" cm="1">
        <f t="array" aca="1" ref="EX207" ca="1">_xll.BDP(C207,"BEST_TARGET_MEDIAN")</f>
        <v>#NAME?</v>
      </c>
      <c r="EZ207" s="15" t="e" cm="1">
        <f t="array" aca="1" ref="EZ207" ca="1">_xll.BDP(C207,"BEST_TARGET_1WK_CHG")</f>
        <v>#NAME?</v>
      </c>
      <c r="FA207" s="15" t="e" cm="1">
        <f t="array" aca="1" ref="FA207" ca="1">_xll.BDP(C207,"BEST_TARGET_4WK_CHG")</f>
        <v>#NAME?</v>
      </c>
      <c r="FB207" s="15" t="e" cm="1">
        <f t="array" aca="1" ref="FB207" ca="1">_xll.BDP(C207,"BEST_TARGET_3MO_CHG")</f>
        <v>#NAME?</v>
      </c>
      <c r="FC207" s="15" t="e" cm="1">
        <f t="array" aca="1" ref="FC207" ca="1">_xll.BDP(C207,"BEST_TARGET_6MO_CHG")</f>
        <v>#NAME?</v>
      </c>
      <c r="FE207" s="15" t="e" cm="1">
        <f t="array" aca="1" ref="FE207" ca="1">_xll.BDP(C207,"ANNOUNCEMENT_DT")</f>
        <v>#NAME?</v>
      </c>
      <c r="FF207" s="15" t="e" cm="1">
        <f t="array" aca="1" ref="FF207" ca="1">_xll.BDP(C207,"EXPECTED_REPORT_DT")</f>
        <v>#NAME?</v>
      </c>
      <c r="FG207" s="15" t="e" cm="1">
        <f t="array" aca="1" ref="FG207" ca="1">_xll.BDP(C207,"EARNINGS_RELATED_IMPLIED_MOVE")</f>
        <v>#NAME?</v>
      </c>
      <c r="FI207" s="15" t="e" cm="1">
        <f t="array" aca="1" ref="FI207" ca="1">_xll.BDP(C207,"SALES_SURPRISE_LAST_QTR")</f>
        <v>#NAME?</v>
      </c>
      <c r="FJ207" s="15" t="e" cm="1">
        <f t="array" aca="1" ref="FJ207" ca="1">_xll.BDP(C207,"EPS_SURPRISE_LAST_QTR")</f>
        <v>#NAME?</v>
      </c>
      <c r="FL207" s="15" t="e">
        <f ca="1">(_xll.BDP(C207,"VOLUME_AVG_5D"))/1000</f>
        <v>#NAME?</v>
      </c>
      <c r="FM207" s="15" t="e">
        <f ca="1">(_xll.BDP(C207,"VOLUME_AVG_3M"))/1000</f>
        <v>#NAME?</v>
      </c>
      <c r="FN207" s="15" t="e">
        <f ca="1">(_xll.BDP(C207,"VOLUME_AVG_6M"))/1000</f>
        <v>#NAME?</v>
      </c>
      <c r="FP207" s="15" t="e" cm="1">
        <f t="array" aca="1" ref="FP207" ca="1">_xll.BDP(C207,"CIE_DES")</f>
        <v>#NAME?</v>
      </c>
      <c r="FQ207" s="15" t="s">
        <v>1032</v>
      </c>
      <c r="FS207" s="15" t="e" cm="1">
        <f t="array" aca="1" ref="FS207" ca="1">_xll.BDP(C207,"HIGH_52WEEK")</f>
        <v>#NAME?</v>
      </c>
      <c r="FT207" s="15" t="e" cm="1">
        <f t="array" aca="1" ref="FT207" ca="1">_xll.BDP(C207,"LOW_52WEEK")</f>
        <v>#NAME?</v>
      </c>
      <c r="FV207" s="15" t="e" cm="1">
        <f t="array" aca="1" ref="FV207" ca="1">_xll.BDP(C207,"CHG_PCT_WTD")</f>
        <v>#NAME?</v>
      </c>
      <c r="FW207" s="15" t="e" cm="1">
        <f t="array" aca="1" ref="FW207" ca="1">_xll.BDP(C207,"CHG_PCT_MTD")</f>
        <v>#NAME?</v>
      </c>
      <c r="FX207" s="15" t="e" cm="1">
        <f t="array" aca="1" ref="FX207" ca="1">_xll.BDP(C207,"CHG_PCT_YTD")</f>
        <v>#NAME?</v>
      </c>
      <c r="FY207" s="15" t="e" cm="1">
        <f t="array" aca="1" ref="FY207" ca="1">_xll.BDP(C207,"CHG_PCT_1YR")</f>
        <v>#NAME?</v>
      </c>
      <c r="GA207" s="15" t="e">
        <f ca="1">_xll.BDP($C207,"BEST_NET_DEBT","best_fperiod_override=19Y")</f>
        <v>#NAME?</v>
      </c>
      <c r="GB207" s="15" t="e">
        <f ca="1">_xll.BDP($C207,"BEST_NET_DEBT","best_fperiod_override=20Y")</f>
        <v>#NAME?</v>
      </c>
      <c r="GC207" s="15" t="e">
        <f ca="1">_xll.BDP($C207,"BEST_NET_DEBT","best_fperiod_override=21Y")</f>
        <v>#NAME?</v>
      </c>
      <c r="GD207" s="15" t="e">
        <f ca="1">_xll.BDP($C207,"BEST_NET_DEBT","best_fperiod_override=22Y")</f>
        <v>#NAME?</v>
      </c>
      <c r="GE207" s="15" t="e">
        <f ca="1">_xll.BDP($C207,"BEST_NET_DEBT","best_fperiod_override=23Y")</f>
        <v>#NAME?</v>
      </c>
      <c r="GG207" s="15" t="e">
        <f t="shared" ca="1" si="395"/>
        <v>#NAME?</v>
      </c>
      <c r="GH207" s="15" t="e">
        <f t="shared" ca="1" si="396"/>
        <v>#NAME?</v>
      </c>
      <c r="GI207" s="15" t="e">
        <f t="shared" ca="1" si="397"/>
        <v>#NAME?</v>
      </c>
      <c r="GJ207" s="15" t="e">
        <f t="shared" ca="1" si="398"/>
        <v>#NAME?</v>
      </c>
      <c r="GK207" s="15" t="e">
        <f t="shared" ca="1" si="399"/>
        <v>#NAME?</v>
      </c>
      <c r="GM207" s="15" t="e" cm="1">
        <f t="array" aca="1" ref="GM207" ca="1">_xll.BDP(C207,"NET_DEBT_TO_EBITDA")</f>
        <v>#NAME?</v>
      </c>
      <c r="GN207" s="15" t="e" cm="1">
        <f t="array" aca="1" ref="GN207" ca="1">_xll.BDP(C207,"EBIT_TO_INT_EXP")</f>
        <v>#NAME?</v>
      </c>
      <c r="GO207" s="15" t="e" cm="1">
        <f t="array" aca="1" ref="GO207" ca="1">_xll.BDP(C207,"TOT_DEBT_TO_TOT_EQY")</f>
        <v>#NAME?</v>
      </c>
      <c r="GP207" s="15" t="e" cm="1">
        <f t="array" aca="1" ref="GP207" ca="1">_xll.BDP(C207,"TOT_DEBT_TO_TOT_ASSET")</f>
        <v>#NAME?</v>
      </c>
      <c r="GQ207" s="15" t="e" cm="1">
        <f t="array" aca="1" ref="GQ207" ca="1">_xll.BDP(C207,"ALTMAN_Z_SCORE")</f>
        <v>#NAME?</v>
      </c>
      <c r="GR207" s="15" t="e" cm="1">
        <f t="array" aca="1" ref="GR207" ca="1">_xll.BDP(C207,"CASH_%_CURRENT_MARKET_CAP")</f>
        <v>#NAME?</v>
      </c>
      <c r="GS207" s="15" t="e" cm="1">
        <f t="array" aca="1" ref="GS207" ca="1">_xll.BDP(C207,"CASH_TO_TOT_ASSET")</f>
        <v>#NAME?</v>
      </c>
      <c r="GU207" s="15" t="e" cm="1">
        <f t="array" aca="1" ref="GU207" ca="1">_xll.BDP(C207,"BOARD_SIZE")</f>
        <v>#NAME?</v>
      </c>
      <c r="GV207" s="15" t="e" cm="1">
        <f t="array" aca="1" ref="GV207" ca="1">_xll.BDP(C207,"PCT_INDEPENDENT_DIRECTORS")</f>
        <v>#NAME?</v>
      </c>
      <c r="GW207" s="15" t="e" cm="1">
        <f t="array" aca="1" ref="GW207" ca="1">_xll.BDP(C207,"BOARD_MEETING_ATTENDANCE_PCT")</f>
        <v>#NAME?</v>
      </c>
      <c r="GX207" s="15" t="e" cm="1">
        <f t="array" aca="1" ref="GX207" ca="1">_xll.BDP(C207,"BOARD_MEETINGS_PER_YR")</f>
        <v>#NAME?</v>
      </c>
      <c r="GY207" s="15" t="e" cm="1">
        <f t="array" aca="1" ref="GY207" ca="1">_xll.BDP(C207,"NUMBER_OF_WOMEN_ON_BOARD")</f>
        <v>#NAME?</v>
      </c>
      <c r="GZ207" s="15" t="e" cm="1">
        <f t="array" aca="1" ref="GZ207" ca="1">_xll.BDP(C207,"BOARD_AVERAGE_TENURE")</f>
        <v>#NAME?</v>
      </c>
      <c r="HA207" s="15" t="e" cm="1">
        <f t="array" aca="1" ref="HA207" ca="1">_xll.BDP(C207,"BOARD_AVERAGE_AGE")</f>
        <v>#NAME?</v>
      </c>
      <c r="HC207" s="15" t="e" cm="1">
        <f t="array" aca="1" ref="HC207" ca="1">_xll.BDP(C207,"TOT_COMP_AW_TO_CEO_&amp;_EQUIV")</f>
        <v>#NAME?</v>
      </c>
      <c r="HD207" s="15" t="e" cm="1">
        <f t="array" aca="1" ref="HD207" ca="1">_xll.BDP(C207,"TOT_COMPENSATION_AW_TO_EXECS")</f>
        <v>#NAME?</v>
      </c>
      <c r="HE207" s="15" t="e" cm="1">
        <f t="array" aca="1" ref="HE207" ca="1">_xll.BDP(C207,"CF_STOCK_BASED_COMPENSATION")</f>
        <v>#NAME?</v>
      </c>
      <c r="HF207" s="15" t="e" cm="1">
        <f t="array" aca="1" ref="HF207" ca="1">_xll.BDP(C207,"AVERAGE_BOD_TOTAL_COMPENSATION")</f>
        <v>#NAME?</v>
      </c>
      <c r="HH207" s="15" t="e" cm="1">
        <f t="array" aca="1" ref="HH207" ca="1">_xll.BDP(C207,"ISS_QUALITYSCORE")</f>
        <v>#NAME?</v>
      </c>
      <c r="HK207" s="15" t="e" cm="1">
        <f t="array" aca="1" ref="HK207" ca="1">_xll.BDP(C207,"EQY_SH_OUT")</f>
        <v>#NAME?</v>
      </c>
      <c r="HL207" s="15" t="e">
        <f t="shared" ca="1" si="400"/>
        <v>#NAME?</v>
      </c>
      <c r="HN207" s="15">
        <v>8.5</v>
      </c>
      <c r="HO207" s="15">
        <v>2</v>
      </c>
      <c r="HP207" s="39" t="e">
        <f t="shared" ca="1" si="401"/>
        <v>#NAME?</v>
      </c>
      <c r="HQ207" s="15" t="e">
        <f t="shared" ca="1" si="402"/>
        <v>#NAME?</v>
      </c>
      <c r="HS207" s="15" t="e">
        <f t="shared" ca="1" si="426"/>
        <v>#NAME?</v>
      </c>
      <c r="HU207" s="15" t="e">
        <f t="shared" ca="1" si="403"/>
        <v>#NAME?</v>
      </c>
      <c r="HW207" s="15" t="e">
        <f t="shared" ca="1" si="427"/>
        <v>#NAME?</v>
      </c>
      <c r="HY207" s="39" t="e">
        <f t="shared" ca="1" si="404"/>
        <v>#NAME?</v>
      </c>
      <c r="IA207" s="15" t="e">
        <f t="shared" ca="1" si="428"/>
        <v>#NAME?</v>
      </c>
      <c r="IB207" s="15" t="e">
        <f t="shared" ca="1" si="405"/>
        <v>#NAME?</v>
      </c>
      <c r="IC207" s="15" t="e">
        <f t="shared" ca="1" si="406"/>
        <v>#NAME?</v>
      </c>
      <c r="ID207" s="15" t="e">
        <f t="shared" ca="1" si="407"/>
        <v>#NAME?</v>
      </c>
      <c r="IE207" s="39" t="e">
        <f t="shared" ca="1" si="408"/>
        <v>#NAME?</v>
      </c>
      <c r="IF207" s="39">
        <f t="shared" si="409"/>
        <v>29.138315820063411</v>
      </c>
      <c r="IG207" s="39" t="e">
        <f t="shared" ca="1" si="410"/>
        <v>#NAME?</v>
      </c>
      <c r="II207" s="15">
        <f t="shared" si="440"/>
        <v>188</v>
      </c>
    </row>
    <row r="208" spans="1:243">
      <c r="A208" s="15">
        <f t="shared" si="441"/>
        <v>188</v>
      </c>
      <c r="B208" s="15" t="s">
        <v>380</v>
      </c>
      <c r="C208" s="15" t="s">
        <v>671</v>
      </c>
      <c r="D208" s="15" t="s">
        <v>379</v>
      </c>
      <c r="E208" s="15" t="str">
        <f t="shared" si="374"/>
        <v>R2BL34</v>
      </c>
      <c r="F208" s="15">
        <f t="shared" si="375"/>
        <v>188</v>
      </c>
      <c r="G208" s="15" t="str">
        <f t="shared" si="376"/>
        <v>ROBLOX Corp</v>
      </c>
      <c r="H208" s="24">
        <v>7.5734000000000001E-4</v>
      </c>
      <c r="I208" s="15" t="e" cm="1">
        <f t="array" aca="1" ref="I208" ca="1">_xll.BDP(C208,"GICS_SECTOR_NAME")</f>
        <v>#NAME?</v>
      </c>
      <c r="J208" s="15" t="e">
        <f t="shared" ca="1" si="377"/>
        <v>#NAME?</v>
      </c>
      <c r="K208" s="46" t="e" cm="1">
        <f t="array" aca="1" ref="K208" ca="1">_xll.BDP(C208,"BEST_PE_RATIO")</f>
        <v>#NAME?</v>
      </c>
      <c r="L208" s="46" t="e" cm="1">
        <f t="array" aca="1" ref="L208" ca="1">_xll.BDP(C208,"px_last")</f>
        <v>#NAME?</v>
      </c>
      <c r="M208" s="15" t="e" cm="1">
        <f t="array" aca="1" ref="M208" ca="1">_xll.BDP(C208,"COUNTRY_FULL_NAME")</f>
        <v>#NAME?</v>
      </c>
      <c r="N208" s="15" t="e" cm="1">
        <f t="array" aca="1" ref="N208" ca="1">_xll.BDP(C208,"px_last")</f>
        <v>#NAME?</v>
      </c>
      <c r="O208" s="15" t="e" cm="1">
        <f t="array" aca="1" ref="O208" ca="1">_xll.BDP(C208,"CRNCY")</f>
        <v>#NAME?</v>
      </c>
      <c r="Q208" s="15" t="e" cm="1">
        <f t="array" aca="1" ref="Q208" ca="1">_xll.BDP(C208,"GICS_SECTOR_NAME")</f>
        <v>#NAME?</v>
      </c>
      <c r="R208" s="15" t="e" cm="1">
        <f t="array" aca="1" ref="R208" ca="1">_xll.BDP(C208,"GICS_INDUSTRY_NAME")</f>
        <v>#NAME?</v>
      </c>
      <c r="S208" s="15" t="e" cm="1">
        <f t="array" aca="1" ref="S208" ca="1">_xll.BDP(C208,"GICS_INDUSTRY_GROUP_NAME")</f>
        <v>#NAME?</v>
      </c>
      <c r="T208" s="15" t="e" cm="1">
        <f t="array" aca="1" ref="T208" ca="1">_xll.BDP(C208,"GICS_SUB_INDUSTRY_NAME")</f>
        <v>#NAME?</v>
      </c>
      <c r="U208" s="15" t="s">
        <v>1521</v>
      </c>
      <c r="V208" s="15" t="str">
        <f>_xll.BDH(C208,"SALES_REV_TURN","FY 2009","FY 2009","Currency=USD","Period=FY","BEST_FPERIOD_OVERRIDE=FY","FILING_STATUS=MR","SCALING_FORMAT=MLN","FA_ADJUSTED=Adjusted","Sort=A","Dates=H","DateFormat=P","Fill=—","Direction=H","UseDPDF=Y")</f>
        <v>—</v>
      </c>
      <c r="W208" s="15">
        <f>_xll.BDH(C208,"SALES_REV_TURN","FY 2019","FY 2019","Currency=USD","Period=FY","BEST_FPERIOD_OVERRIDE=FY","FILING_STATUS=MR","SCALING_FORMAT=MLN","FA_ADJUSTED=Adjusted","Sort=A","Dates=H","DateFormat=P","Fill=—","Direction=H","UseDPDF=Y")</f>
        <v>508.39299999999997</v>
      </c>
      <c r="X208" s="15">
        <f>_xll.BDH(C208,"SALES_REV_TURN","FY 2020","FY 2020","Currency=USD","Period=FY","BEST_FPERIOD_OVERRIDE=FY","FILING_STATUS=MR","SCALING_FORMAT=MLN","FA_ADJUSTED=Adjusted","Sort=A","Dates=H","DateFormat=P","Fill=—","Direction=H","UseDPDF=Y")</f>
        <v>923.88499999999999</v>
      </c>
      <c r="Y208" s="15">
        <f>_xll.BDH(C208,"SALES_REV_TURN","FY 2021","FY 2021","Currency=USD","Period=FY","BEST_FPERIOD_OVERRIDE=FY","FILING_STATUS=MR","SCALING_FORMAT=MLN","FA_ADJUSTED=Adjusted","Sort=A","Dates=H","DateFormat=P","Fill=—","Direction=H","UseDPDF=Y")</f>
        <v>1919.181</v>
      </c>
      <c r="Z208" s="15">
        <f>_xll.BDH(C208,"SALES_REV_TURN","FY 2022","FY 2022","Currency=USD","Period=FY","BEST_FPERIOD_OVERRIDE=FY","FILING_STATUS=MR","SCALING_FORMAT=MLN","FA_ADJUSTED=Adjusted","Sort=A","Dates=H","DateFormat=P","Fill=—","Direction=H","UseDPDF=Y")</f>
        <v>2225.0520000000001</v>
      </c>
      <c r="AA208" s="15" t="e">
        <f ca="1">+_xll.BDP($C208,AA$15,"BEST_FPERIOD_OVERRIDE="&amp;AA$16)</f>
        <v>#NAME?</v>
      </c>
      <c r="AB208" s="15" t="e">
        <f ca="1">+_xll.BDP($C208,AB$15,"BEST_FPERIOD_OVERRIDE="&amp;AB$16)</f>
        <v>#NAME?</v>
      </c>
      <c r="AC208" s="15" t="e">
        <f ca="1">+_xll.BDP($C208,AC$15,"BEST_FPERIOD_OVERRIDE="&amp;AC$16)</f>
        <v>#NAME?</v>
      </c>
      <c r="AD208" s="15" t="e">
        <f ca="1">+_xll.BDP($C208,AD$15,"BEST_FPERIOD_OVERRIDE="&amp;AD$16)</f>
        <v>#NAME?</v>
      </c>
      <c r="AF208" s="25">
        <f t="shared" si="411"/>
        <v>0.8172653832763237</v>
      </c>
      <c r="AG208" s="25">
        <f t="shared" si="412"/>
        <v>1.0772942519902369</v>
      </c>
      <c r="AH208" s="25">
        <f t="shared" si="413"/>
        <v>0.15937579623808285</v>
      </c>
      <c r="AI208" s="25" t="e">
        <f t="shared" ca="1" si="414"/>
        <v>#NAME?</v>
      </c>
      <c r="AJ208" s="25" t="e">
        <f t="shared" ca="1" si="415"/>
        <v>#NAME?</v>
      </c>
      <c r="AK208" s="25" t="e">
        <f t="shared" ca="1" si="416"/>
        <v>#NAME?</v>
      </c>
      <c r="AL208" s="25" t="e">
        <f t="shared" ca="1" si="429"/>
        <v>#NAME?</v>
      </c>
      <c r="AM208" s="25" t="e">
        <f t="shared" ca="1" si="417"/>
        <v>#NAME?</v>
      </c>
      <c r="AN208" s="25" t="e">
        <f t="shared" si="418"/>
        <v>#VALUE!</v>
      </c>
      <c r="AP208" s="15" t="str">
        <f>_xll.BDH(C208,"EBITDA","FY 2009","FY 2009","Currency=USD","Period=FY","BEST_FPERIOD_OVERRIDE=FY","FILING_STATUS=MR","SCALING_FORMAT=MLN","FA_ADJUSTED=Adjusted","Sort=A","Dates=H","DateFormat=P","Fill=—","Direction=H","UseDPDF=Y")</f>
        <v>—</v>
      </c>
      <c r="AQ208" s="15">
        <f>_xll.BDH(C208,"EBITDA","FY 2019","FY 2019","Currency=USD","Period=FY","BEST_FPERIOD_OVERRIDE=FY","FILING_STATUS=MR","SCALING_FORMAT=MLN","FA_ADJUSTED=Adjusted","Sort=A","Dates=H","DateFormat=P","Fill=—","Direction=H","UseDPDF=Y")</f>
        <v>-48.776000000000003</v>
      </c>
      <c r="AR208" s="15">
        <f>_xll.BDH(C208,"EBITDA","FY 2020","FY 2020","Currency=USD","Period=FY","BEST_FPERIOD_OVERRIDE=FY","FILING_STATUS=MR","SCALING_FORMAT=MLN","FA_ADJUSTED=Adjusted","Sort=A","Dates=H","DateFormat=P","Fill=—","Direction=H","UseDPDF=Y")</f>
        <v>-222.32900000000001</v>
      </c>
      <c r="AS208" s="15">
        <f>_xll.BDH(C208,"EBITDA","FY 2021","FY 2021","Currency=USD","Period=FY","BEST_FPERIOD_OVERRIDE=FY","FILING_STATUS=MR","SCALING_FORMAT=MLN","FA_ADJUSTED=Adjusted","Sort=A","Dates=H","DateFormat=P","Fill=—","Direction=H","UseDPDF=Y")</f>
        <v>-312.30099999999999</v>
      </c>
      <c r="AT208" s="15">
        <f>_xll.BDH(C208,"EBITDA","FY 2022","FY 2022","Currency=USD","Period=FY","BEST_FPERIOD_OVERRIDE=FY","FILING_STATUS=MR","SCALING_FORMAT=MLN","FA_ADJUSTED=Adjusted","Sort=A","Dates=H","DateFormat=P","Fill=—","Direction=H","UseDPDF=Y")</f>
        <v>-702.76800000000003</v>
      </c>
      <c r="AU208" s="15" t="e">
        <f ca="1">+_xll.BDP($C208,AU$15,"BEST_FPERIOD_OVERRIDE="&amp;AU$16)</f>
        <v>#NAME?</v>
      </c>
      <c r="AV208" s="15" t="e">
        <f ca="1">+_xll.BDP($C208,AV$15,"BEST_FPERIOD_OVERRIDE="&amp;AV$16)</f>
        <v>#NAME?</v>
      </c>
      <c r="AW208" s="15" t="e">
        <f ca="1">+_xll.BDP($C208,AW$15,"BEST_FPERIOD_OVERRIDE="&amp;AW$16)</f>
        <v>#NAME?</v>
      </c>
      <c r="AX208" s="15" t="e">
        <f ca="1">+_xll.BDP($C208,AX$15,"BEST_FPERIOD_OVERRIDE="&amp;AX$16)</f>
        <v>#NAME?</v>
      </c>
      <c r="AZ208" s="25">
        <f t="shared" si="378"/>
        <v>3.5581638510742986</v>
      </c>
      <c r="BA208" s="25">
        <f t="shared" si="379"/>
        <v>0.40467955147551593</v>
      </c>
      <c r="BB208" s="25">
        <f t="shared" si="380"/>
        <v>1.2502905850445565</v>
      </c>
      <c r="BC208" s="25" t="e">
        <f t="shared" ca="1" si="381"/>
        <v>#NAME?</v>
      </c>
      <c r="BD208" s="25" t="e">
        <f t="shared" ca="1" si="382"/>
        <v>#NAME?</v>
      </c>
      <c r="BE208" s="25" t="e">
        <f t="shared" ca="1" si="383"/>
        <v>#NAME?</v>
      </c>
      <c r="BF208" s="25" t="e">
        <f t="shared" ca="1" si="430"/>
        <v>#NAME?</v>
      </c>
      <c r="BG208" s="25" t="e">
        <f t="shared" ca="1" si="384"/>
        <v>#NAME?</v>
      </c>
      <c r="BH208" s="25" t="e">
        <f t="shared" si="385"/>
        <v>#VALUE!</v>
      </c>
      <c r="BJ208" s="25">
        <f t="shared" si="419"/>
        <v>-9.5941525552082754E-2</v>
      </c>
      <c r="BK208" s="25">
        <f t="shared" si="420"/>
        <v>-0.24064575136515909</v>
      </c>
      <c r="BL208" s="25">
        <f t="shared" si="421"/>
        <v>-0.16272618372107683</v>
      </c>
      <c r="BM208" s="25">
        <f t="shared" si="422"/>
        <v>-0.31584340500806274</v>
      </c>
      <c r="BN208" s="25" t="e">
        <f t="shared" ca="1" si="423"/>
        <v>#NAME?</v>
      </c>
      <c r="BO208" s="25" t="e">
        <f t="shared" ca="1" si="424"/>
        <v>#NAME?</v>
      </c>
      <c r="BP208" s="25" t="e">
        <f t="shared" ca="1" si="424"/>
        <v>#NAME?</v>
      </c>
      <c r="BQ208" s="25" t="e">
        <f t="shared" ca="1" si="425"/>
        <v>#NAME?</v>
      </c>
      <c r="BR208" s="15" t="str">
        <f>_xll.BDH(C208,"EARN_FOR_COMMON","FY 2009","FY 2009","Currency=USD","Period=FY","BEST_FPERIOD_OVERRIDE=FY","FILING_STATUS=MR","SCALING_FORMAT=MLN","FA_ADJUSTED=Adjusted","Sort=A","Dates=H","DateFormat=P","Fill=—","Direction=H","UseDPDF=Y")</f>
        <v>—</v>
      </c>
      <c r="BS208" s="15">
        <f>_xll.BDH(C208,"EARN_FOR_COMMON","FY 2019","FY 2019","Currency=USD","Period=FY","BEST_FPERIOD_OVERRIDE=FY","FILING_STATUS=MR","SCALING_FORMAT=MLN","FA_ADJUSTED=Adjusted","Sort=A","Dates=H","DateFormat=P","Fill=—","Direction=H","UseDPDF=Y")</f>
        <v>-70.968000000000004</v>
      </c>
      <c r="BT208" s="15">
        <f>_xll.BDH(C208,"EARN_FOR_COMMON","FY 2020","FY 2020","Currency=USD","Period=FY","BEST_FPERIOD_OVERRIDE=FY","FILING_STATUS=MR","SCALING_FORMAT=MLN","FA_ADJUSTED=Adjusted","Sort=A","Dates=H","DateFormat=P","Fill=—","Direction=H","UseDPDF=Y")</f>
        <v>-253.25399999999999</v>
      </c>
      <c r="BU208" s="15">
        <f>_xll.BDH(C208,"EARN_FOR_COMMON","FY 2021","FY 2021","Currency=USD","Period=FY","BEST_FPERIOD_OVERRIDE=FY","FILING_STATUS=MR","SCALING_FORMAT=MLN","FA_ADJUSTED=Adjusted","Sort=A","Dates=H","DateFormat=P","Fill=—","Direction=H","UseDPDF=Y")</f>
        <v>-449.16879999999998</v>
      </c>
      <c r="BV208" s="15">
        <f>_xll.BDH(C208,"EARN_FOR_COMMON","FY 2022","FY 2022","Currency=USD","Period=FY","BEST_FPERIOD_OVERRIDE=FY","FILING_STATUS=MR","SCALING_FORMAT=MLN","FA_ADJUSTED=Adjusted","Sort=A","Dates=H","DateFormat=P","Fill=—","Direction=H","UseDPDF=Y")</f>
        <v>-924.36599999999999</v>
      </c>
      <c r="BW208" s="15" t="e">
        <f ca="1">+_xll.BDP($C208,BW$15,"BEST_FPERIOD_OVERRIDE="&amp;BW$16)</f>
        <v>#NAME?</v>
      </c>
      <c r="BX208" s="15" t="e">
        <f ca="1">+_xll.BDP($C208,BX$15,"BEST_FPERIOD_OVERRIDE="&amp;BX$16)</f>
        <v>#NAME?</v>
      </c>
      <c r="BY208" s="15" t="e">
        <f ca="1">+_xll.BDP($C208,BY$15,"BEST_FPERIOD_OVERRIDE="&amp;BY$16)</f>
        <v>#NAME?</v>
      </c>
      <c r="BZ208" s="15" t="e">
        <f ca="1">+_xll.BDP($C208,BZ$15,"BEST_FPERIOD_OVERRIDE="&amp;BZ$16)</f>
        <v>#NAME?</v>
      </c>
      <c r="CB208" s="25">
        <f t="shared" si="386"/>
        <v>2.5685661143050385</v>
      </c>
      <c r="CC208" s="25">
        <f t="shared" si="387"/>
        <v>0.77359015059979308</v>
      </c>
      <c r="CD208" s="25">
        <f t="shared" si="388"/>
        <v>1.0579479251452906</v>
      </c>
      <c r="CE208" s="25" t="e">
        <f t="shared" ca="1" si="389"/>
        <v>#NAME?</v>
      </c>
      <c r="CF208" s="25" t="e">
        <f t="shared" ca="1" si="390"/>
        <v>#NAME?</v>
      </c>
      <c r="CG208" s="25" t="e">
        <f t="shared" ca="1" si="391"/>
        <v>#NAME?</v>
      </c>
      <c r="CH208" s="25" t="e">
        <f t="shared" ca="1" si="431"/>
        <v>#NAME?</v>
      </c>
      <c r="CI208" s="25" t="e">
        <f t="shared" ca="1" si="392"/>
        <v>#NAME?</v>
      </c>
      <c r="CJ208" s="25" t="e">
        <f t="shared" si="393"/>
        <v>#VALUE!</v>
      </c>
      <c r="CM208" s="25">
        <f t="shared" si="432"/>
        <v>-0.13959279533746533</v>
      </c>
      <c r="CN208" s="25">
        <f t="shared" si="433"/>
        <v>-0.2741185320683851</v>
      </c>
      <c r="CO208" s="25">
        <f t="shared" si="434"/>
        <v>-0.23404191683848474</v>
      </c>
      <c r="CP208" s="25">
        <f t="shared" si="435"/>
        <v>-0.41543568419974003</v>
      </c>
      <c r="CQ208" s="25" t="e">
        <f t="shared" ca="1" si="436"/>
        <v>#NAME?</v>
      </c>
      <c r="CR208" s="25" t="e">
        <f t="shared" ca="1" si="437"/>
        <v>#NAME?</v>
      </c>
      <c r="CS208" s="25" t="e">
        <f t="shared" ca="1" si="438"/>
        <v>#NAME?</v>
      </c>
      <c r="CT208" s="15" t="e">
        <f t="shared" ca="1" si="439"/>
        <v>#NAME?</v>
      </c>
      <c r="CU208" s="25">
        <f>_xll.BDH($C208,"RETURN_ON_INV_CAPITAL","FY 2019","FY 2019","Currency=USD","Period=FY","BEST_FPERIOD_OVERRIDE=FY","FILING_STATUS=MR","FA_ADJUSTED=GAAP","Sort=A","Dates=H","DateFormat=P","Fill=—","Direction=H","UseDPDF=Y")/100</f>
        <v>-1.0162789999999999</v>
      </c>
      <c r="CV208" s="25">
        <f>_xll.BDH($C208,"RETURN_ON_INV_CAPITAL","FY 2020","FY 2020","Currency=USD","Period=FY","BEST_FPERIOD_OVERRIDE=FY","FILING_STATUS=MR","FA_ADJUSTED=GAAP","Sort=A","Dates=H","DateFormat=P","Fill=—","Direction=H","UseDPDF=Y")/100</f>
        <v>-2.7758089999999997</v>
      </c>
      <c r="CW208" s="25">
        <f>_xll.BDH($C208,"RETURN_ON_INV_CAPITAL","FY 2021","FY 2021","Currency=USD","Period=FY","BEST_FPERIOD_OVERRIDE=FY","FILING_STATUS=MR","FA_ADJUSTED=GAAP","Sort=A","Dates=H","DateFormat=P","Fill=—","Direction=H","UseDPDF=Y")/100</f>
        <v>-0.51222499999999993</v>
      </c>
      <c r="CX208" s="25">
        <f>_xll.BDH(C208,"RETURN_COM_EQY","FY 2022","FY 2022","Currency=USD","Period=FY","BEST_FPERIOD_OVERRIDE=FY","FILING_STATUS=MR","FA_ADJUSTED=GAAP","Sort=A","Dates=H","DateFormat=P","Fill=—","Direction=H","UseDPDF=Y")/100</f>
        <v>-2.0752610000000002</v>
      </c>
      <c r="CZ208" s="15" t="e">
        <f>_xll.BDH($C208,"RETURN_COM_EQY","FY 2019","FY 2019","Currency=USD","Period=FY","BEST_FPERIOD_OVERRIDE=FY","FILING_STATUS=MR","FA_ADJUSTED=GAAP","Sort=A","Dates=H","DateFormat=P","Fill=—","Direction=H","UseDPDF=Y")/100</f>
        <v>#VALUE!</v>
      </c>
      <c r="DA208" s="15" t="e">
        <f>_xll.BDH($C208,"RETURN_COM_EQY","FY 2020","FY 2020","Currency=USD","Period=FY","BEST_FPERIOD_OVERRIDE=FY","FILING_STATUS=MR","FA_ADJUSTED=GAAP","Sort=A","Dates=H","DateFormat=P","Fill=—","Direction=H","UseDPDF=Y")/100</f>
        <v>#VALUE!</v>
      </c>
      <c r="DB208" s="15" t="e">
        <f>_xll.BDH($C208,"RETURN_COM_EQY","FY 2021","FY 2021","Currency=USD","Period=FY","BEST_FPERIOD_OVERRIDE=FY","FILING_STATUS=MR","FA_ADJUSTED=GAAP","Sort=A","Dates=H","DateFormat=P","Fill=—","Direction=H","UseDPDF=Y")/100</f>
        <v>#VALUE!</v>
      </c>
      <c r="DC208" s="25">
        <f>_xll.BDH(C208,"RETURN_COM_EQY","FY 2022","FY 2022","Currency=USD","Period=FY","BEST_FPERIOD_OVERRIDE=FY","FILING_STATUS=MR","FA_ADJUSTED=GAAP","Sort=A","Dates=H","DateFormat=P","Fill=—","Direction=H","UseDPDF=Y")</f>
        <v>-207.52610000000001</v>
      </c>
      <c r="DD208" s="15" t="e">
        <f ca="1">(_xll.BDP(C208,"BEST_ROE","best_fperiod_override=23Y"))/100</f>
        <v>#NAME?</v>
      </c>
      <c r="DF208" s="25" t="e">
        <f ca="1">(_xll.BDP($C208,"BEST_DIV_YLD","best_fperiod_override=19Y"))/100</f>
        <v>#NAME?</v>
      </c>
      <c r="DG208" s="25" t="e">
        <f ca="1">(_xll.BDP($C208,"BEST_DIV_YLD","best_fperiod_override=20Y"))/100</f>
        <v>#NAME?</v>
      </c>
      <c r="DH208" s="25" t="e">
        <f ca="1">(_xll.BDP($C208,"BEST_DIV_YLD","best_fperiod_override=21Y"))/100</f>
        <v>#NAME?</v>
      </c>
      <c r="DI208" s="25" t="e">
        <f ca="1">(_xll.BDP($C208,"BEST_DIV_YLD","best_fperiod_override=22Y"))/100</f>
        <v>#NAME?</v>
      </c>
      <c r="DJ208" s="25" t="e">
        <f ca="1">(_xll.BDP($C208,"BEST_DIV_YLD","best_fperiod_override=23Y"))/100</f>
        <v>#NAME?</v>
      </c>
      <c r="DL208" s="48" t="e" cm="1">
        <f t="array" aca="1" ref="DL208" ca="1">_xll.BDP($C208,$DL$12)/1000</f>
        <v>#NAME?</v>
      </c>
      <c r="DM208" s="48" t="e" cm="1">
        <f t="array" aca="1" ref="DM208" ca="1">_xll.BDP($C208,$DL$13)*1000</f>
        <v>#NAME?</v>
      </c>
      <c r="DN208" s="48" t="e">
        <f t="shared" ca="1" si="394"/>
        <v>#NAME?</v>
      </c>
      <c r="DO208" s="48" t="e" cm="1">
        <f t="array" aca="1" ref="DO208" ca="1">_xll.BDP($C208,$DL$15)*1000</f>
        <v>#NAME?</v>
      </c>
      <c r="DQ208" s="15" t="e" cm="1">
        <f t="array" aca="1" ref="DQ208" ca="1">_xll.BDP(C208,"WACC")</f>
        <v>#NAME?</v>
      </c>
      <c r="DR208" s="15" t="e" cm="1">
        <f t="array" aca="1" ref="DR208" ca="1">_xll.BDP(C208,"WACC_COST_EQUITY")</f>
        <v>#NAME?</v>
      </c>
      <c r="DS208" s="15" t="e" cm="1">
        <f t="array" aca="1" ref="DS208" ca="1">_xll.BDP(C208,"WACC_COST_EQUITY")</f>
        <v>#NAME?</v>
      </c>
      <c r="DU208" s="15" t="e" cm="1">
        <f t="array" aca="1" ref="DU208" ca="1">_xll.BDP(C208,"BEST_PE_RATIO")</f>
        <v>#NAME?</v>
      </c>
      <c r="DV208" s="15" t="e" cm="1">
        <f t="array" aca="1" ref="DV208" ca="1">_xll.BDP(C208,"FIVE_YR_AVG_PRICE_EARNINGS")</f>
        <v>#NAME?</v>
      </c>
      <c r="DW208" s="15" t="e" cm="1">
        <f t="array" aca="1" ref="DW208" ca="1">_xll.BDP(C208,"10_YEAR_MOVING_AVERAGE_PE")</f>
        <v>#NAME?</v>
      </c>
      <c r="DY208" s="15" t="e" cm="1">
        <f t="array" aca="1" ref="DY208" ca="1">_xll.BDP(C208,"BEST_CUR_EV_TO_EBITDA")</f>
        <v>#NAME?</v>
      </c>
      <c r="DZ208" s="15" t="e" cm="1">
        <f t="array" aca="1" ref="DZ208" ca="1">_xll.BDP(C208,"FIVE_YEAR_AVG_EV_TO_T12_EBITDA")</f>
        <v>#NAME?</v>
      </c>
      <c r="EB208" s="15" t="e" cm="1">
        <f t="array" aca="1" ref="EB208" ca="1">_xll.BDP(C208,"BEST_PX_BPS_RATIO")</f>
        <v>#NAME?</v>
      </c>
      <c r="EC208" s="15" t="e" cm="1">
        <f t="array" aca="1" ref="EC208" ca="1">_xll.BDP(C208,"FIVE_YEAR_AVG_PRICE_BOOK")</f>
        <v>#NAME?</v>
      </c>
      <c r="ED208" s="15" t="e" cm="1">
        <f t="array" aca="1" ref="ED208" ca="1">_xll.BDP(C208,"EV_TO_T12M_SALES")</f>
        <v>#NAME?</v>
      </c>
      <c r="EE208" s="15" t="e" cm="1">
        <f t="array" aca="1" ref="EE208" ca="1">_xll.BDP(C208,"AVERAGE_EV_TO_T12M_SALES")</f>
        <v>#NAME?</v>
      </c>
      <c r="EF208" s="15" t="e">
        <f ca="1">_xll.BDP(C208,"BEST_CURRENT_EV_BEST_SALES","best_fperiod_override=23Y")</f>
        <v>#NAME?</v>
      </c>
      <c r="EH208" s="15" t="e" cm="1">
        <f t="array" aca="1" ref="EH208" ca="1">_xll.BDP(C208,"CF_FREE_CASH_FLOW")</f>
        <v>#NAME?</v>
      </c>
      <c r="EI208" s="15" t="e" cm="1">
        <f t="array" aca="1" ref="EI208" ca="1">_xll.BDP(C208,"FREE_CASH_FLOW_YIELD")/100</f>
        <v>#NAME?</v>
      </c>
      <c r="EJ208" s="15" t="e" cm="1">
        <f t="array" aca="1" ref="EJ208" ca="1">_xll.BDP(C208,"TRAIL_12M_FREE_CASH_FLOW_PER_SH")</f>
        <v>#NAME?</v>
      </c>
      <c r="EL208" s="15" t="e" cm="1">
        <f t="array" aca="1" ref="EL208" ca="1">_xll.BDP(C208,"CF_CASH_FROM_OPER")</f>
        <v>#NAME?</v>
      </c>
      <c r="EM208" s="15" t="e" cm="1">
        <f t="array" aca="1" ref="EM208" ca="1">_xll.BDP(C208,"CF_CASH_FROM_INV_ACT")</f>
        <v>#NAME?</v>
      </c>
      <c r="EN208" s="15" t="e" cm="1">
        <f t="array" aca="1" ref="EN208" ca="1">_xll.BDP(C208,"CF_CASH_FROM_FNC_ACT")</f>
        <v>#NAME?</v>
      </c>
      <c r="EP208" s="15" t="e" cm="1">
        <f t="array" aca="1" ref="EP208" ca="1">_xll.BDP(C208,"TOT_ANALYST_REC")</f>
        <v>#NAME?</v>
      </c>
      <c r="EQ208" s="15" t="e" cm="1">
        <f t="array" aca="1" ref="EQ208" ca="1">_xll.BDP(C208,"TOT_BUY_REC")</f>
        <v>#NAME?</v>
      </c>
      <c r="ER208" s="15" t="e" cm="1">
        <f t="array" aca="1" ref="ER208" ca="1">_xll.BDP(C208,"TOT_HOLD_REC")</f>
        <v>#NAME?</v>
      </c>
      <c r="ES208" s="15" t="e" cm="1">
        <f t="array" aca="1" ref="ES208" ca="1">_xll.BDP(C208,"TOT_SELL_REC")</f>
        <v>#NAME?</v>
      </c>
      <c r="ET208" s="15" t="e" cm="1">
        <f t="array" aca="1" ref="ET208" ca="1">_xll.BDP(C208,"EQY_REC_CONS")</f>
        <v>#NAME?</v>
      </c>
      <c r="EV208" s="15" t="e" cm="1">
        <f t="array" aca="1" ref="EV208" ca="1">_xll.BDP(C208,"BEST_TARGET_HI")</f>
        <v>#NAME?</v>
      </c>
      <c r="EW208" s="15" t="e" cm="1">
        <f t="array" aca="1" ref="EW208" ca="1">_xll.BDP(C208,"BEST_TARGET_LO")</f>
        <v>#NAME?</v>
      </c>
      <c r="EX208" s="15" t="e" cm="1">
        <f t="array" aca="1" ref="EX208" ca="1">_xll.BDP(C208,"BEST_TARGET_MEDIAN")</f>
        <v>#NAME?</v>
      </c>
      <c r="EZ208" s="15" t="e" cm="1">
        <f t="array" aca="1" ref="EZ208" ca="1">_xll.BDP(C208,"BEST_TARGET_1WK_CHG")</f>
        <v>#NAME?</v>
      </c>
      <c r="FA208" s="15" t="e" cm="1">
        <f t="array" aca="1" ref="FA208" ca="1">_xll.BDP(C208,"BEST_TARGET_4WK_CHG")</f>
        <v>#NAME?</v>
      </c>
      <c r="FB208" s="15" t="e" cm="1">
        <f t="array" aca="1" ref="FB208" ca="1">_xll.BDP(C208,"BEST_TARGET_3MO_CHG")</f>
        <v>#NAME?</v>
      </c>
      <c r="FC208" s="15" t="e" cm="1">
        <f t="array" aca="1" ref="FC208" ca="1">_xll.BDP(C208,"BEST_TARGET_6MO_CHG")</f>
        <v>#NAME?</v>
      </c>
      <c r="FE208" s="15" t="e" cm="1">
        <f t="array" aca="1" ref="FE208" ca="1">_xll.BDP(C208,"ANNOUNCEMENT_DT")</f>
        <v>#NAME?</v>
      </c>
      <c r="FF208" s="15" t="e" cm="1">
        <f t="array" aca="1" ref="FF208" ca="1">_xll.BDP(C208,"EXPECTED_REPORT_DT")</f>
        <v>#NAME?</v>
      </c>
      <c r="FG208" s="15" t="e" cm="1">
        <f t="array" aca="1" ref="FG208" ca="1">_xll.BDP(C208,"EARNINGS_RELATED_IMPLIED_MOVE")</f>
        <v>#NAME?</v>
      </c>
      <c r="FI208" s="15" t="e" cm="1">
        <f t="array" aca="1" ref="FI208" ca="1">_xll.BDP(C208,"SALES_SURPRISE_LAST_QTR")</f>
        <v>#NAME?</v>
      </c>
      <c r="FJ208" s="15" t="e" cm="1">
        <f t="array" aca="1" ref="FJ208" ca="1">_xll.BDP(C208,"EPS_SURPRISE_LAST_QTR")</f>
        <v>#NAME?</v>
      </c>
      <c r="FL208" s="15" t="e">
        <f ca="1">(_xll.BDP(C208,"VOLUME_AVG_5D"))/1000</f>
        <v>#NAME?</v>
      </c>
      <c r="FM208" s="15" t="e">
        <f ca="1">(_xll.BDP(C208,"VOLUME_AVG_3M"))/1000</f>
        <v>#NAME?</v>
      </c>
      <c r="FN208" s="15" t="e">
        <f ca="1">(_xll.BDP(C208,"VOLUME_AVG_6M"))/1000</f>
        <v>#NAME?</v>
      </c>
      <c r="FP208" s="15" t="e" cm="1">
        <f t="array" aca="1" ref="FP208" ca="1">_xll.BDP(C208,"CIE_DES")</f>
        <v>#NAME?</v>
      </c>
      <c r="FQ208" s="15" t="s">
        <v>1033</v>
      </c>
      <c r="FS208" s="15" t="e" cm="1">
        <f t="array" aca="1" ref="FS208" ca="1">_xll.BDP(C208,"HIGH_52WEEK")</f>
        <v>#NAME?</v>
      </c>
      <c r="FT208" s="15" t="e" cm="1">
        <f t="array" aca="1" ref="FT208" ca="1">_xll.BDP(C208,"LOW_52WEEK")</f>
        <v>#NAME?</v>
      </c>
      <c r="FV208" s="15" t="e" cm="1">
        <f t="array" aca="1" ref="FV208" ca="1">_xll.BDP(C208,"CHG_PCT_WTD")</f>
        <v>#NAME?</v>
      </c>
      <c r="FW208" s="15" t="e" cm="1">
        <f t="array" aca="1" ref="FW208" ca="1">_xll.BDP(C208,"CHG_PCT_MTD")</f>
        <v>#NAME?</v>
      </c>
      <c r="FX208" s="15" t="e" cm="1">
        <f t="array" aca="1" ref="FX208" ca="1">_xll.BDP(C208,"CHG_PCT_YTD")</f>
        <v>#NAME?</v>
      </c>
      <c r="FY208" s="15" t="e" cm="1">
        <f t="array" aca="1" ref="FY208" ca="1">_xll.BDP(C208,"CHG_PCT_1YR")</f>
        <v>#NAME?</v>
      </c>
      <c r="GA208" s="15" t="e">
        <f ca="1">_xll.BDP($C208,"BEST_NET_DEBT","best_fperiod_override=19Y")</f>
        <v>#NAME?</v>
      </c>
      <c r="GB208" s="15" t="e">
        <f ca="1">_xll.BDP($C208,"BEST_NET_DEBT","best_fperiod_override=20Y")</f>
        <v>#NAME?</v>
      </c>
      <c r="GC208" s="15" t="e">
        <f ca="1">_xll.BDP($C208,"BEST_NET_DEBT","best_fperiod_override=21Y")</f>
        <v>#NAME?</v>
      </c>
      <c r="GD208" s="15" t="e">
        <f ca="1">_xll.BDP($C208,"BEST_NET_DEBT","best_fperiod_override=22Y")</f>
        <v>#NAME?</v>
      </c>
      <c r="GE208" s="15" t="e">
        <f ca="1">_xll.BDP($C208,"BEST_NET_DEBT","best_fperiod_override=23Y")</f>
        <v>#NAME?</v>
      </c>
      <c r="GG208" s="15" t="e">
        <f t="shared" ca="1" si="395"/>
        <v>#NAME?</v>
      </c>
      <c r="GH208" s="15" t="e">
        <f t="shared" ca="1" si="396"/>
        <v>#NAME?</v>
      </c>
      <c r="GI208" s="15" t="e">
        <f t="shared" ca="1" si="397"/>
        <v>#NAME?</v>
      </c>
      <c r="GJ208" s="15" t="e">
        <f t="shared" ca="1" si="398"/>
        <v>#NAME?</v>
      </c>
      <c r="GK208" s="15" t="e">
        <f t="shared" ca="1" si="399"/>
        <v>#NAME?</v>
      </c>
      <c r="GM208" s="15" t="e" cm="1">
        <f t="array" aca="1" ref="GM208" ca="1">_xll.BDP(C208,"NET_DEBT_TO_EBITDA")</f>
        <v>#NAME?</v>
      </c>
      <c r="GN208" s="15" t="e" cm="1">
        <f t="array" aca="1" ref="GN208" ca="1">_xll.BDP(C208,"EBIT_TO_INT_EXP")</f>
        <v>#NAME?</v>
      </c>
      <c r="GO208" s="15" t="e" cm="1">
        <f t="array" aca="1" ref="GO208" ca="1">_xll.BDP(C208,"TOT_DEBT_TO_TOT_EQY")</f>
        <v>#NAME?</v>
      </c>
      <c r="GP208" s="15" t="e" cm="1">
        <f t="array" aca="1" ref="GP208" ca="1">_xll.BDP(C208,"TOT_DEBT_TO_TOT_ASSET")</f>
        <v>#NAME?</v>
      </c>
      <c r="GQ208" s="15" t="e" cm="1">
        <f t="array" aca="1" ref="GQ208" ca="1">_xll.BDP(C208,"ALTMAN_Z_SCORE")</f>
        <v>#NAME?</v>
      </c>
      <c r="GR208" s="15" t="e" cm="1">
        <f t="array" aca="1" ref="GR208" ca="1">_xll.BDP(C208,"CASH_%_CURRENT_MARKET_CAP")</f>
        <v>#NAME?</v>
      </c>
      <c r="GS208" s="15" t="e" cm="1">
        <f t="array" aca="1" ref="GS208" ca="1">_xll.BDP(C208,"CASH_TO_TOT_ASSET")</f>
        <v>#NAME?</v>
      </c>
      <c r="GU208" s="15" t="e" cm="1">
        <f t="array" aca="1" ref="GU208" ca="1">_xll.BDP(C208,"BOARD_SIZE")</f>
        <v>#NAME?</v>
      </c>
      <c r="GV208" s="15" t="e" cm="1">
        <f t="array" aca="1" ref="GV208" ca="1">_xll.BDP(C208,"PCT_INDEPENDENT_DIRECTORS")</f>
        <v>#NAME?</v>
      </c>
      <c r="GW208" s="15" t="e" cm="1">
        <f t="array" aca="1" ref="GW208" ca="1">_xll.BDP(C208,"BOARD_MEETING_ATTENDANCE_PCT")</f>
        <v>#NAME?</v>
      </c>
      <c r="GX208" s="15" t="e" cm="1">
        <f t="array" aca="1" ref="GX208" ca="1">_xll.BDP(C208,"BOARD_MEETINGS_PER_YR")</f>
        <v>#NAME?</v>
      </c>
      <c r="GY208" s="15" t="e" cm="1">
        <f t="array" aca="1" ref="GY208" ca="1">_xll.BDP(C208,"NUMBER_OF_WOMEN_ON_BOARD")</f>
        <v>#NAME?</v>
      </c>
      <c r="GZ208" s="15" t="e" cm="1">
        <f t="array" aca="1" ref="GZ208" ca="1">_xll.BDP(C208,"BOARD_AVERAGE_TENURE")</f>
        <v>#NAME?</v>
      </c>
      <c r="HA208" s="15" t="e" cm="1">
        <f t="array" aca="1" ref="HA208" ca="1">_xll.BDP(C208,"BOARD_AVERAGE_AGE")</f>
        <v>#NAME?</v>
      </c>
      <c r="HC208" s="15" t="e" cm="1">
        <f t="array" aca="1" ref="HC208" ca="1">_xll.BDP(C208,"TOT_COMP_AW_TO_CEO_&amp;_EQUIV")</f>
        <v>#NAME?</v>
      </c>
      <c r="HD208" s="15" t="e" cm="1">
        <f t="array" aca="1" ref="HD208" ca="1">_xll.BDP(C208,"TOT_COMPENSATION_AW_TO_EXECS")</f>
        <v>#NAME?</v>
      </c>
      <c r="HE208" s="15" t="e" cm="1">
        <f t="array" aca="1" ref="HE208" ca="1">_xll.BDP(C208,"CF_STOCK_BASED_COMPENSATION")</f>
        <v>#NAME?</v>
      </c>
      <c r="HF208" s="15" t="e" cm="1">
        <f t="array" aca="1" ref="HF208" ca="1">_xll.BDP(C208,"AVERAGE_BOD_TOTAL_COMPENSATION")</f>
        <v>#NAME?</v>
      </c>
      <c r="HH208" s="15" t="e" cm="1">
        <f t="array" aca="1" ref="HH208" ca="1">_xll.BDP(C208,"ISS_QUALITYSCORE")</f>
        <v>#NAME?</v>
      </c>
      <c r="HK208" s="15" t="e" cm="1">
        <f t="array" aca="1" ref="HK208" ca="1">_xll.BDP(C208,"EQY_SH_OUT")</f>
        <v>#NAME?</v>
      </c>
      <c r="HL208" s="15" t="e">
        <f t="shared" ca="1" si="400"/>
        <v>#NAME?</v>
      </c>
      <c r="HN208" s="15">
        <v>8.5</v>
      </c>
      <c r="HO208" s="15">
        <v>2</v>
      </c>
      <c r="HP208" s="39" t="e">
        <f t="shared" ca="1" si="401"/>
        <v>#NAME?</v>
      </c>
      <c r="HQ208" s="15" t="e">
        <f t="shared" ca="1" si="402"/>
        <v>#NAME?</v>
      </c>
      <c r="HS208" s="15" t="e">
        <f t="shared" ca="1" si="426"/>
        <v>#NAME?</v>
      </c>
      <c r="HU208" s="15" t="e">
        <f t="shared" ca="1" si="403"/>
        <v>#NAME?</v>
      </c>
      <c r="HW208" s="15" t="e">
        <f t="shared" ca="1" si="427"/>
        <v>#NAME?</v>
      </c>
      <c r="HY208" s="39" t="e">
        <f t="shared" ca="1" si="404"/>
        <v>#NAME?</v>
      </c>
      <c r="IA208" s="15" t="e">
        <f t="shared" ca="1" si="428"/>
        <v>#NAME?</v>
      </c>
      <c r="IB208" s="15" t="e">
        <f t="shared" ca="1" si="405"/>
        <v>#NAME?</v>
      </c>
      <c r="IC208" s="15" t="e">
        <f t="shared" ca="1" si="406"/>
        <v>#NAME?</v>
      </c>
      <c r="ID208" s="15" t="e">
        <f t="shared" ca="1" si="407"/>
        <v>#NAME?</v>
      </c>
      <c r="IE208" s="39" t="e">
        <f t="shared" ca="1" si="408"/>
        <v>#NAME?</v>
      </c>
      <c r="IF208" s="39" t="e">
        <f t="shared" si="409"/>
        <v>#VALUE!</v>
      </c>
      <c r="IG208" s="39" t="e">
        <f t="shared" ca="1" si="410"/>
        <v>#NAME?</v>
      </c>
      <c r="II208" s="15">
        <f t="shared" si="440"/>
        <v>189</v>
      </c>
    </row>
    <row r="209" spans="1:243">
      <c r="A209" s="15">
        <f t="shared" si="441"/>
        <v>189</v>
      </c>
      <c r="B209" s="15" t="s">
        <v>382</v>
      </c>
      <c r="C209" s="15" t="s">
        <v>672</v>
      </c>
      <c r="D209" s="15" t="s">
        <v>381</v>
      </c>
      <c r="E209" s="15" t="str">
        <f t="shared" si="374"/>
        <v>REGN34</v>
      </c>
      <c r="F209" s="15">
        <f t="shared" si="375"/>
        <v>189</v>
      </c>
      <c r="G209" s="15" t="str">
        <f t="shared" si="376"/>
        <v>Regeneron Pharmaceuticals Inc</v>
      </c>
      <c r="H209" s="24">
        <v>2.22368E-3</v>
      </c>
      <c r="I209" s="15" t="e" cm="1">
        <f t="array" aca="1" ref="I209" ca="1">_xll.BDP(C209,"GICS_SECTOR_NAME")</f>
        <v>#NAME?</v>
      </c>
      <c r="J209" s="15" t="e">
        <f t="shared" ca="1" si="377"/>
        <v>#NAME?</v>
      </c>
      <c r="K209" s="46" t="e" cm="1">
        <f t="array" aca="1" ref="K209" ca="1">_xll.BDP(C209,"BEST_PE_RATIO")</f>
        <v>#NAME?</v>
      </c>
      <c r="L209" s="46" t="e" cm="1">
        <f t="array" aca="1" ref="L209" ca="1">_xll.BDP(C209,"px_last")</f>
        <v>#NAME?</v>
      </c>
      <c r="M209" s="15" t="e" cm="1">
        <f t="array" aca="1" ref="M209" ca="1">_xll.BDP(C209,"COUNTRY_FULL_NAME")</f>
        <v>#NAME?</v>
      </c>
      <c r="N209" s="15" t="e" cm="1">
        <f t="array" aca="1" ref="N209" ca="1">_xll.BDP(C209,"px_last")</f>
        <v>#NAME?</v>
      </c>
      <c r="O209" s="15" t="e" cm="1">
        <f t="array" aca="1" ref="O209" ca="1">_xll.BDP(C209,"CRNCY")</f>
        <v>#NAME?</v>
      </c>
      <c r="Q209" s="15" t="e" cm="1">
        <f t="array" aca="1" ref="Q209" ca="1">_xll.BDP(C209,"GICS_SECTOR_NAME")</f>
        <v>#NAME?</v>
      </c>
      <c r="R209" s="15" t="e" cm="1">
        <f t="array" aca="1" ref="R209" ca="1">_xll.BDP(C209,"GICS_INDUSTRY_NAME")</f>
        <v>#NAME?</v>
      </c>
      <c r="S209" s="15" t="e" cm="1">
        <f t="array" aca="1" ref="S209" ca="1">_xll.BDP(C209,"GICS_INDUSTRY_GROUP_NAME")</f>
        <v>#NAME?</v>
      </c>
      <c r="T209" s="15" t="e" cm="1">
        <f t="array" aca="1" ref="T209" ca="1">_xll.BDP(C209,"GICS_SUB_INDUSTRY_NAME")</f>
        <v>#NAME?</v>
      </c>
      <c r="U209" s="15" t="s">
        <v>1521</v>
      </c>
      <c r="V209" s="15">
        <f>_xll.BDH(C209,"SALES_REV_TURN","FY 2009","FY 2009","Currency=USD","Period=FY","BEST_FPERIOD_OVERRIDE=FY","FILING_STATUS=MR","SCALING_FORMAT=MLN","FA_ADJUSTED=Adjusted","Sort=A","Dates=H","DateFormat=P","Fill=—","Direction=H","UseDPDF=Y")</f>
        <v>379.26799999999997</v>
      </c>
      <c r="W209" s="15">
        <f>_xll.BDH(C209,"SALES_REV_TURN","FY 2019","FY 2019","Currency=USD","Period=FY","BEST_FPERIOD_OVERRIDE=FY","FILING_STATUS=MR","SCALING_FORMAT=MLN","FA_ADJUSTED=Adjusted","Sort=A","Dates=H","DateFormat=P","Fill=—","Direction=H","UseDPDF=Y")</f>
        <v>6557.6</v>
      </c>
      <c r="X209" s="15">
        <f>_xll.BDH(C209,"SALES_REV_TURN","FY 2020","FY 2020","Currency=USD","Period=FY","BEST_FPERIOD_OVERRIDE=FY","FILING_STATUS=MR","SCALING_FORMAT=MLN","FA_ADJUSTED=Adjusted","Sort=A","Dates=H","DateFormat=P","Fill=—","Direction=H","UseDPDF=Y")</f>
        <v>8497.1</v>
      </c>
      <c r="Y209" s="15">
        <f>_xll.BDH(C209,"SALES_REV_TURN","FY 2021","FY 2021","Currency=USD","Period=FY","BEST_FPERIOD_OVERRIDE=FY","FILING_STATUS=MR","SCALING_FORMAT=MLN","FA_ADJUSTED=Adjusted","Sort=A","Dates=H","DateFormat=P","Fill=—","Direction=H","UseDPDF=Y")</f>
        <v>16071.7</v>
      </c>
      <c r="Z209" s="15">
        <f>_xll.BDH(C209,"SALES_REV_TURN","FY 2022","FY 2022","Currency=USD","Period=FY","BEST_FPERIOD_OVERRIDE=FY","FILING_STATUS=MR","SCALING_FORMAT=MLN","FA_ADJUSTED=Adjusted","Sort=A","Dates=H","DateFormat=P","Fill=—","Direction=H","UseDPDF=Y")</f>
        <v>12172.9</v>
      </c>
      <c r="AA209" s="15" t="e">
        <f ca="1">+_xll.BDP($C209,AA$15,"BEST_FPERIOD_OVERRIDE="&amp;AA$16)</f>
        <v>#NAME?</v>
      </c>
      <c r="AB209" s="15" t="e">
        <f ca="1">+_xll.BDP($C209,AB$15,"BEST_FPERIOD_OVERRIDE="&amp;AB$16)</f>
        <v>#NAME?</v>
      </c>
      <c r="AC209" s="15" t="e">
        <f ca="1">+_xll.BDP($C209,AC$15,"BEST_FPERIOD_OVERRIDE="&amp;AC$16)</f>
        <v>#NAME?</v>
      </c>
      <c r="AD209" s="15" t="e">
        <f ca="1">+_xll.BDP($C209,AD$15,"BEST_FPERIOD_OVERRIDE="&amp;AD$16)</f>
        <v>#NAME?</v>
      </c>
      <c r="AF209" s="25">
        <f t="shared" si="411"/>
        <v>0.29576369403440284</v>
      </c>
      <c r="AG209" s="25">
        <f t="shared" si="412"/>
        <v>0.89143354791634799</v>
      </c>
      <c r="AH209" s="25">
        <f t="shared" si="413"/>
        <v>-0.24258790295986121</v>
      </c>
      <c r="AI209" s="25" t="e">
        <f t="shared" ca="1" si="414"/>
        <v>#NAME?</v>
      </c>
      <c r="AJ209" s="25" t="e">
        <f t="shared" ca="1" si="415"/>
        <v>#NAME?</v>
      </c>
      <c r="AK209" s="25" t="e">
        <f t="shared" ca="1" si="416"/>
        <v>#NAME?</v>
      </c>
      <c r="AL209" s="25" t="e">
        <f t="shared" ca="1" si="429"/>
        <v>#NAME?</v>
      </c>
      <c r="AM209" s="25" t="e">
        <f t="shared" ca="1" si="417"/>
        <v>#NAME?</v>
      </c>
      <c r="AN209" s="25">
        <f t="shared" si="418"/>
        <v>0.32978023031329129</v>
      </c>
      <c r="AP209" s="15">
        <f>_xll.BDH(C209,"EBITDA","FY 2009","FY 2009","Currency=USD","Period=FY","BEST_FPERIOD_OVERRIDE=FY","FILING_STATUS=MR","SCALING_FORMAT=MLN","FA_ADJUSTED=Adjusted","Sort=A","Dates=H","DateFormat=P","Fill=—","Direction=H","UseDPDF=Y")</f>
        <v>-59.856000000000002</v>
      </c>
      <c r="AQ209" s="15">
        <f>_xll.BDH(C209,"EBITDA","FY 2019","FY 2019","Currency=USD","Period=FY","BEST_FPERIOD_OVERRIDE=FY","FILING_STATUS=MR","SCALING_FORMAT=MLN","FA_ADJUSTED=Adjusted","Sort=A","Dates=H","DateFormat=P","Fill=—","Direction=H","UseDPDF=Y")</f>
        <v>2955.3</v>
      </c>
      <c r="AR209" s="15">
        <f>_xll.BDH(C209,"EBITDA","FY 2020","FY 2020","Currency=USD","Period=FY","BEST_FPERIOD_OVERRIDE=FY","FILING_STATUS=MR","SCALING_FORMAT=MLN","FA_ADJUSTED=Adjusted","Sort=A","Dates=H","DateFormat=P","Fill=—","Direction=H","UseDPDF=Y")</f>
        <v>3810.6</v>
      </c>
      <c r="AS209" s="15">
        <f>_xll.BDH(C209,"EBITDA","FY 2021","FY 2021","Currency=USD","Period=FY","BEST_FPERIOD_OVERRIDE=FY","FILING_STATUS=MR","SCALING_FORMAT=MLN","FA_ADJUSTED=Adjusted","Sort=A","Dates=H","DateFormat=P","Fill=—","Direction=H","UseDPDF=Y")</f>
        <v>9282.6</v>
      </c>
      <c r="AT209" s="15">
        <f>_xll.BDH(C209,"EBITDA","FY 2022","FY 2022","Currency=USD","Period=FY","BEST_FPERIOD_OVERRIDE=FY","FILING_STATUS=MR","SCALING_FORMAT=MLN","FA_ADJUSTED=Adjusted","Sort=A","Dates=H","DateFormat=P","Fill=—","Direction=H","UseDPDF=Y")</f>
        <v>5555.6</v>
      </c>
      <c r="AU209" s="15" t="e">
        <f ca="1">+_xll.BDP($C209,AU$15,"BEST_FPERIOD_OVERRIDE="&amp;AU$16)</f>
        <v>#NAME?</v>
      </c>
      <c r="AV209" s="15" t="e">
        <f ca="1">+_xll.BDP($C209,AV$15,"BEST_FPERIOD_OVERRIDE="&amp;AV$16)</f>
        <v>#NAME?</v>
      </c>
      <c r="AW209" s="15" t="e">
        <f ca="1">+_xll.BDP($C209,AW$15,"BEST_FPERIOD_OVERRIDE="&amp;AW$16)</f>
        <v>#NAME?</v>
      </c>
      <c r="AX209" s="15" t="e">
        <f ca="1">+_xll.BDP($C209,AX$15,"BEST_FPERIOD_OVERRIDE="&amp;AX$16)</f>
        <v>#NAME?</v>
      </c>
      <c r="AZ209" s="25">
        <f t="shared" si="378"/>
        <v>0.28941224241193786</v>
      </c>
      <c r="BA209" s="25">
        <f t="shared" si="379"/>
        <v>1.4359943316013228</v>
      </c>
      <c r="BB209" s="25">
        <f t="shared" si="380"/>
        <v>-0.40150388899661726</v>
      </c>
      <c r="BC209" s="25" t="e">
        <f t="shared" ca="1" si="381"/>
        <v>#NAME?</v>
      </c>
      <c r="BD209" s="25" t="e">
        <f t="shared" ca="1" si="382"/>
        <v>#NAME?</v>
      </c>
      <c r="BE209" s="25" t="e">
        <f t="shared" ca="1" si="383"/>
        <v>#NAME?</v>
      </c>
      <c r="BF209" s="25" t="e">
        <f t="shared" ca="1" si="430"/>
        <v>#NAME?</v>
      </c>
      <c r="BG209" s="25" t="e">
        <f t="shared" ca="1" si="384"/>
        <v>#NAME?</v>
      </c>
      <c r="BH209" s="25" t="e">
        <f t="shared" si="385"/>
        <v>#NUM!</v>
      </c>
      <c r="BJ209" s="25">
        <f t="shared" si="419"/>
        <v>0.45066792729047211</v>
      </c>
      <c r="BK209" s="25">
        <f t="shared" si="420"/>
        <v>0.44845888597286132</v>
      </c>
      <c r="BL209" s="25">
        <f t="shared" si="421"/>
        <v>0.57757424541274416</v>
      </c>
      <c r="BM209" s="25">
        <f t="shared" si="422"/>
        <v>0.4563908353802299</v>
      </c>
      <c r="BN209" s="25" t="e">
        <f t="shared" ca="1" si="423"/>
        <v>#NAME?</v>
      </c>
      <c r="BO209" s="25" t="e">
        <f t="shared" ca="1" si="424"/>
        <v>#NAME?</v>
      </c>
      <c r="BP209" s="25" t="e">
        <f t="shared" ca="1" si="424"/>
        <v>#NAME?</v>
      </c>
      <c r="BQ209" s="25" t="e">
        <f t="shared" ca="1" si="425"/>
        <v>#NAME?</v>
      </c>
      <c r="BR209" s="15">
        <f>_xll.BDH(C209,"EARN_FOR_COMMON","FY 2009","FY 2009","Currency=USD","Period=FY","BEST_FPERIOD_OVERRIDE=FY","FILING_STATUS=MR","SCALING_FORMAT=MLN","FA_ADJUSTED=Adjusted","Sort=A","Dates=H","DateFormat=P","Fill=—","Direction=H","UseDPDF=Y")</f>
        <v>-67.894999999999996</v>
      </c>
      <c r="BS209" s="15">
        <f>_xll.BDH(C209,"EARN_FOR_COMMON","FY 2019","FY 2019","Currency=USD","Period=FY","BEST_FPERIOD_OVERRIDE=FY","FILING_STATUS=MR","SCALING_FORMAT=MLN","FA_ADJUSTED=Adjusted","Sort=A","Dates=H","DateFormat=P","Fill=—","Direction=H","UseDPDF=Y")</f>
        <v>2452.3195000000001</v>
      </c>
      <c r="BT209" s="15">
        <f>_xll.BDH(C209,"EARN_FOR_COMMON","FY 2020","FY 2020","Currency=USD","Period=FY","BEST_FPERIOD_OVERRIDE=FY","FILING_STATUS=MR","SCALING_FORMAT=MLN","FA_ADJUSTED=Adjusted","Sort=A","Dates=H","DateFormat=P","Fill=—","Direction=H","UseDPDF=Y")</f>
        <v>3298.8452000000002</v>
      </c>
      <c r="BU209" s="15">
        <f>_xll.BDH(C209,"EARN_FOR_COMMON","FY 2021","FY 2021","Currency=USD","Period=FY","BEST_FPERIOD_OVERRIDE=FY","FILING_STATUS=MR","SCALING_FORMAT=MLN","FA_ADJUSTED=Adjusted","Sort=A","Dates=H","DateFormat=P","Fill=—","Direction=H","UseDPDF=Y")</f>
        <v>7794.2920999999997</v>
      </c>
      <c r="BV209" s="15">
        <f>_xll.BDH(C209,"EARN_FOR_COMMON","FY 2022","FY 2022","Currency=USD","Period=FY","BEST_FPERIOD_OVERRIDE=FY","FILING_STATUS=MR","SCALING_FORMAT=MLN","FA_ADJUSTED=Adjusted","Sort=A","Dates=H","DateFormat=P","Fill=—","Direction=H","UseDPDF=Y")</f>
        <v>4748.5771999999997</v>
      </c>
      <c r="BW209" s="15" t="e">
        <f ca="1">+_xll.BDP($C209,BW$15,"BEST_FPERIOD_OVERRIDE="&amp;BW$16)</f>
        <v>#NAME?</v>
      </c>
      <c r="BX209" s="15" t="e">
        <f ca="1">+_xll.BDP($C209,BX$15,"BEST_FPERIOD_OVERRIDE="&amp;BX$16)</f>
        <v>#NAME?</v>
      </c>
      <c r="BY209" s="15" t="e">
        <f ca="1">+_xll.BDP($C209,BY$15,"BEST_FPERIOD_OVERRIDE="&amp;BY$16)</f>
        <v>#NAME?</v>
      </c>
      <c r="BZ209" s="15" t="e">
        <f ca="1">+_xll.BDP($C209,BZ$15,"BEST_FPERIOD_OVERRIDE="&amp;BZ$16)</f>
        <v>#NAME?</v>
      </c>
      <c r="CB209" s="25">
        <f t="shared" si="386"/>
        <v>0.34519388684875696</v>
      </c>
      <c r="CC209" s="25">
        <f t="shared" si="387"/>
        <v>1.3627335105024021</v>
      </c>
      <c r="CD209" s="25">
        <f t="shared" si="388"/>
        <v>-0.39076222201115607</v>
      </c>
      <c r="CE209" s="25" t="e">
        <f t="shared" ca="1" si="389"/>
        <v>#NAME?</v>
      </c>
      <c r="CF209" s="25" t="e">
        <f t="shared" ca="1" si="390"/>
        <v>#NAME?</v>
      </c>
      <c r="CG209" s="25" t="e">
        <f t="shared" ca="1" si="391"/>
        <v>#NAME?</v>
      </c>
      <c r="CH209" s="25" t="e">
        <f t="shared" ca="1" si="431"/>
        <v>#NAME?</v>
      </c>
      <c r="CI209" s="25" t="e">
        <f t="shared" ca="1" si="392"/>
        <v>#NAME?</v>
      </c>
      <c r="CJ209" s="25" t="e">
        <f t="shared" si="393"/>
        <v>#NUM!</v>
      </c>
      <c r="CM209" s="25">
        <f t="shared" si="432"/>
        <v>0.3739660089056972</v>
      </c>
      <c r="CN209" s="25">
        <f t="shared" si="433"/>
        <v>0.38823189088041804</v>
      </c>
      <c r="CO209" s="25">
        <f t="shared" si="434"/>
        <v>0.4849699845069283</v>
      </c>
      <c r="CP209" s="25">
        <f t="shared" si="435"/>
        <v>0.39009415997831248</v>
      </c>
      <c r="CQ209" s="25" t="e">
        <f t="shared" ca="1" si="436"/>
        <v>#NAME?</v>
      </c>
      <c r="CR209" s="25" t="e">
        <f t="shared" ca="1" si="437"/>
        <v>#NAME?</v>
      </c>
      <c r="CS209" s="25" t="e">
        <f t="shared" ca="1" si="438"/>
        <v>#NAME?</v>
      </c>
      <c r="CT209" s="15" t="e">
        <f t="shared" ca="1" si="439"/>
        <v>#NAME?</v>
      </c>
      <c r="CU209" s="25">
        <f>_xll.BDH($C209,"RETURN_ON_INV_CAPITAL","FY 2019","FY 2019","Currency=USD","Period=FY","BEST_FPERIOD_OVERRIDE=FY","FILING_STATUS=MR","FA_ADJUSTED=GAAP","Sort=A","Dates=H","DateFormat=P","Fill=—","Direction=H","UseDPDF=Y")/100</f>
        <v>0.19411400000000001</v>
      </c>
      <c r="CV209" s="25">
        <f>_xll.BDH($C209,"RETURN_ON_INV_CAPITAL","FY 2020","FY 2020","Currency=USD","Period=FY","BEST_FPERIOD_OVERRIDE=FY","FILING_STATUS=MR","FA_ADJUSTED=GAAP","Sort=A","Dates=H","DateFormat=P","Fill=—","Direction=H","UseDPDF=Y")/100</f>
        <v>0.27436699999999997</v>
      </c>
      <c r="CW209" s="25">
        <f>_xll.BDH($C209,"RETURN_ON_INV_CAPITAL","FY 2021","FY 2021","Currency=USD","Period=FY","BEST_FPERIOD_OVERRIDE=FY","FILING_STATUS=MR","FA_ADJUSTED=GAAP","Sort=A","Dates=H","DateFormat=P","Fill=—","Direction=H","UseDPDF=Y")/100</f>
        <v>0.46122200000000002</v>
      </c>
      <c r="CX209" s="25">
        <f>_xll.BDH(C209,"RETURN_COM_EQY","FY 2022","FY 2022","Currency=USD","Period=FY","BEST_FPERIOD_OVERRIDE=FY","FILING_STATUS=MR","FA_ADJUSTED=GAAP","Sort=A","Dates=H","DateFormat=P","Fill=—","Direction=H","UseDPDF=Y")/100</f>
        <v>0.20941899999999999</v>
      </c>
      <c r="CZ209" s="15">
        <f>_xll.BDH($C209,"RETURN_COM_EQY","FY 2019","FY 2019","Currency=USD","Period=FY","BEST_FPERIOD_OVERRIDE=FY","FILING_STATUS=MR","FA_ADJUSTED=GAAP","Sort=A","Dates=H","DateFormat=P","Fill=—","Direction=H","UseDPDF=Y")/100</f>
        <v>0.21321100000000001</v>
      </c>
      <c r="DA209" s="15">
        <f>_xll.BDH($C209,"RETURN_COM_EQY","FY 2020","FY 2020","Currency=USD","Period=FY","BEST_FPERIOD_OVERRIDE=FY","FILING_STATUS=MR","FA_ADJUSTED=GAAP","Sort=A","Dates=H","DateFormat=P","Fill=—","Direction=H","UseDPDF=Y")/100</f>
        <v>0.31772099999999998</v>
      </c>
      <c r="DB209" s="15">
        <f>_xll.BDH($C209,"RETURN_COM_EQY","FY 2021","FY 2021","Currency=USD","Period=FY","BEST_FPERIOD_OVERRIDE=FY","FILING_STATUS=MR","FA_ADJUSTED=GAAP","Sort=A","Dates=H","DateFormat=P","Fill=—","Direction=H","UseDPDF=Y")/100</f>
        <v>0.54207399999999994</v>
      </c>
      <c r="DC209" s="25">
        <f>_xll.BDH(C209,"RETURN_COM_EQY","FY 2022","FY 2022","Currency=USD","Period=FY","BEST_FPERIOD_OVERRIDE=FY","FILING_STATUS=MR","FA_ADJUSTED=GAAP","Sort=A","Dates=H","DateFormat=P","Fill=—","Direction=H","UseDPDF=Y")</f>
        <v>20.9419</v>
      </c>
      <c r="DD209" s="15" t="e">
        <f ca="1">(_xll.BDP(C209,"BEST_ROE","best_fperiod_override=23Y"))/100</f>
        <v>#NAME?</v>
      </c>
      <c r="DF209" s="25" t="e">
        <f ca="1">(_xll.BDP($C209,"BEST_DIV_YLD","best_fperiod_override=19Y"))/100</f>
        <v>#NAME?</v>
      </c>
      <c r="DG209" s="25" t="e">
        <f ca="1">(_xll.BDP($C209,"BEST_DIV_YLD","best_fperiod_override=20Y"))/100</f>
        <v>#NAME?</v>
      </c>
      <c r="DH209" s="25" t="e">
        <f ca="1">(_xll.BDP($C209,"BEST_DIV_YLD","best_fperiod_override=21Y"))/100</f>
        <v>#NAME?</v>
      </c>
      <c r="DI209" s="25" t="e">
        <f ca="1">(_xll.BDP($C209,"BEST_DIV_YLD","best_fperiod_override=22Y"))/100</f>
        <v>#NAME?</v>
      </c>
      <c r="DJ209" s="25" t="e">
        <f ca="1">(_xll.BDP($C209,"BEST_DIV_YLD","best_fperiod_override=23Y"))/100</f>
        <v>#NAME?</v>
      </c>
      <c r="DL209" s="48" t="e" cm="1">
        <f t="array" aca="1" ref="DL209" ca="1">_xll.BDP($C209,$DL$12)/1000</f>
        <v>#NAME?</v>
      </c>
      <c r="DM209" s="48" t="e" cm="1">
        <f t="array" aca="1" ref="DM209" ca="1">_xll.BDP($C209,$DL$13)*1000</f>
        <v>#NAME?</v>
      </c>
      <c r="DN209" s="48" t="e">
        <f t="shared" ca="1" si="394"/>
        <v>#NAME?</v>
      </c>
      <c r="DO209" s="48" t="e" cm="1">
        <f t="array" aca="1" ref="DO209" ca="1">_xll.BDP($C209,$DL$15)*1000</f>
        <v>#NAME?</v>
      </c>
      <c r="DQ209" s="15" t="e" cm="1">
        <f t="array" aca="1" ref="DQ209" ca="1">_xll.BDP(C209,"WACC")</f>
        <v>#NAME?</v>
      </c>
      <c r="DR209" s="15" t="e" cm="1">
        <f t="array" aca="1" ref="DR209" ca="1">_xll.BDP(C209,"WACC_COST_EQUITY")</f>
        <v>#NAME?</v>
      </c>
      <c r="DS209" s="15" t="e" cm="1">
        <f t="array" aca="1" ref="DS209" ca="1">_xll.BDP(C209,"WACC_COST_EQUITY")</f>
        <v>#NAME?</v>
      </c>
      <c r="DU209" s="15" t="e" cm="1">
        <f t="array" aca="1" ref="DU209" ca="1">_xll.BDP(C209,"BEST_PE_RATIO")</f>
        <v>#NAME?</v>
      </c>
      <c r="DV209" s="15" t="e" cm="1">
        <f t="array" aca="1" ref="DV209" ca="1">_xll.BDP(C209,"FIVE_YR_AVG_PRICE_EARNINGS")</f>
        <v>#NAME?</v>
      </c>
      <c r="DW209" s="15" t="e" cm="1">
        <f t="array" aca="1" ref="DW209" ca="1">_xll.BDP(C209,"10_YEAR_MOVING_AVERAGE_PE")</f>
        <v>#NAME?</v>
      </c>
      <c r="DY209" s="15" t="e" cm="1">
        <f t="array" aca="1" ref="DY209" ca="1">_xll.BDP(C209,"BEST_CUR_EV_TO_EBITDA")</f>
        <v>#NAME?</v>
      </c>
      <c r="DZ209" s="15" t="e" cm="1">
        <f t="array" aca="1" ref="DZ209" ca="1">_xll.BDP(C209,"FIVE_YEAR_AVG_EV_TO_T12_EBITDA")</f>
        <v>#NAME?</v>
      </c>
      <c r="EB209" s="15" t="e" cm="1">
        <f t="array" aca="1" ref="EB209" ca="1">_xll.BDP(C209,"BEST_PX_BPS_RATIO")</f>
        <v>#NAME?</v>
      </c>
      <c r="EC209" s="15" t="e" cm="1">
        <f t="array" aca="1" ref="EC209" ca="1">_xll.BDP(C209,"FIVE_YEAR_AVG_PRICE_BOOK")</f>
        <v>#NAME?</v>
      </c>
      <c r="ED209" s="15" t="e" cm="1">
        <f t="array" aca="1" ref="ED209" ca="1">_xll.BDP(C209,"EV_TO_T12M_SALES")</f>
        <v>#NAME?</v>
      </c>
      <c r="EE209" s="15" t="e" cm="1">
        <f t="array" aca="1" ref="EE209" ca="1">_xll.BDP(C209,"AVERAGE_EV_TO_T12M_SALES")</f>
        <v>#NAME?</v>
      </c>
      <c r="EF209" s="15" t="e">
        <f ca="1">_xll.BDP(C209,"BEST_CURRENT_EV_BEST_SALES","best_fperiod_override=23Y")</f>
        <v>#NAME?</v>
      </c>
      <c r="EH209" s="15" t="e" cm="1">
        <f t="array" aca="1" ref="EH209" ca="1">_xll.BDP(C209,"CF_FREE_CASH_FLOW")</f>
        <v>#NAME?</v>
      </c>
      <c r="EI209" s="15" t="e" cm="1">
        <f t="array" aca="1" ref="EI209" ca="1">_xll.BDP(C209,"FREE_CASH_FLOW_YIELD")/100</f>
        <v>#NAME?</v>
      </c>
      <c r="EJ209" s="15" t="e" cm="1">
        <f t="array" aca="1" ref="EJ209" ca="1">_xll.BDP(C209,"TRAIL_12M_FREE_CASH_FLOW_PER_SH")</f>
        <v>#NAME?</v>
      </c>
      <c r="EL209" s="15" t="e" cm="1">
        <f t="array" aca="1" ref="EL209" ca="1">_xll.BDP(C209,"CF_CASH_FROM_OPER")</f>
        <v>#NAME?</v>
      </c>
      <c r="EM209" s="15" t="e" cm="1">
        <f t="array" aca="1" ref="EM209" ca="1">_xll.BDP(C209,"CF_CASH_FROM_INV_ACT")</f>
        <v>#NAME?</v>
      </c>
      <c r="EN209" s="15" t="e" cm="1">
        <f t="array" aca="1" ref="EN209" ca="1">_xll.BDP(C209,"CF_CASH_FROM_FNC_ACT")</f>
        <v>#NAME?</v>
      </c>
      <c r="EP209" s="15" t="e" cm="1">
        <f t="array" aca="1" ref="EP209" ca="1">_xll.BDP(C209,"TOT_ANALYST_REC")</f>
        <v>#NAME?</v>
      </c>
      <c r="EQ209" s="15" t="e" cm="1">
        <f t="array" aca="1" ref="EQ209" ca="1">_xll.BDP(C209,"TOT_BUY_REC")</f>
        <v>#NAME?</v>
      </c>
      <c r="ER209" s="15" t="e" cm="1">
        <f t="array" aca="1" ref="ER209" ca="1">_xll.BDP(C209,"TOT_HOLD_REC")</f>
        <v>#NAME?</v>
      </c>
      <c r="ES209" s="15" t="e" cm="1">
        <f t="array" aca="1" ref="ES209" ca="1">_xll.BDP(C209,"TOT_SELL_REC")</f>
        <v>#NAME?</v>
      </c>
      <c r="ET209" s="15" t="e" cm="1">
        <f t="array" aca="1" ref="ET209" ca="1">_xll.BDP(C209,"EQY_REC_CONS")</f>
        <v>#NAME?</v>
      </c>
      <c r="EV209" s="15" t="e" cm="1">
        <f t="array" aca="1" ref="EV209" ca="1">_xll.BDP(C209,"BEST_TARGET_HI")</f>
        <v>#NAME?</v>
      </c>
      <c r="EW209" s="15" t="e" cm="1">
        <f t="array" aca="1" ref="EW209" ca="1">_xll.BDP(C209,"BEST_TARGET_LO")</f>
        <v>#NAME?</v>
      </c>
      <c r="EX209" s="15" t="e" cm="1">
        <f t="array" aca="1" ref="EX209" ca="1">_xll.BDP(C209,"BEST_TARGET_MEDIAN")</f>
        <v>#NAME?</v>
      </c>
      <c r="EZ209" s="15" t="e" cm="1">
        <f t="array" aca="1" ref="EZ209" ca="1">_xll.BDP(C209,"BEST_TARGET_1WK_CHG")</f>
        <v>#NAME?</v>
      </c>
      <c r="FA209" s="15" t="e" cm="1">
        <f t="array" aca="1" ref="FA209" ca="1">_xll.BDP(C209,"BEST_TARGET_4WK_CHG")</f>
        <v>#NAME?</v>
      </c>
      <c r="FB209" s="15" t="e" cm="1">
        <f t="array" aca="1" ref="FB209" ca="1">_xll.BDP(C209,"BEST_TARGET_3MO_CHG")</f>
        <v>#NAME?</v>
      </c>
      <c r="FC209" s="15" t="e" cm="1">
        <f t="array" aca="1" ref="FC209" ca="1">_xll.BDP(C209,"BEST_TARGET_6MO_CHG")</f>
        <v>#NAME?</v>
      </c>
      <c r="FE209" s="15" t="e" cm="1">
        <f t="array" aca="1" ref="FE209" ca="1">_xll.BDP(C209,"ANNOUNCEMENT_DT")</f>
        <v>#NAME?</v>
      </c>
      <c r="FF209" s="15" t="e" cm="1">
        <f t="array" aca="1" ref="FF209" ca="1">_xll.BDP(C209,"EXPECTED_REPORT_DT")</f>
        <v>#NAME?</v>
      </c>
      <c r="FG209" s="15" t="e" cm="1">
        <f t="array" aca="1" ref="FG209" ca="1">_xll.BDP(C209,"EARNINGS_RELATED_IMPLIED_MOVE")</f>
        <v>#NAME?</v>
      </c>
      <c r="FI209" s="15" t="e" cm="1">
        <f t="array" aca="1" ref="FI209" ca="1">_xll.BDP(C209,"SALES_SURPRISE_LAST_QTR")</f>
        <v>#NAME?</v>
      </c>
      <c r="FJ209" s="15" t="e" cm="1">
        <f t="array" aca="1" ref="FJ209" ca="1">_xll.BDP(C209,"EPS_SURPRISE_LAST_QTR")</f>
        <v>#NAME?</v>
      </c>
      <c r="FL209" s="15" t="e">
        <f ca="1">(_xll.BDP(C209,"VOLUME_AVG_5D"))/1000</f>
        <v>#NAME?</v>
      </c>
      <c r="FM209" s="15" t="e">
        <f ca="1">(_xll.BDP(C209,"VOLUME_AVG_3M"))/1000</f>
        <v>#NAME?</v>
      </c>
      <c r="FN209" s="15" t="e">
        <f ca="1">(_xll.BDP(C209,"VOLUME_AVG_6M"))/1000</f>
        <v>#NAME?</v>
      </c>
      <c r="FP209" s="15" t="e" cm="1">
        <f t="array" aca="1" ref="FP209" ca="1">_xll.BDP(C209,"CIE_DES")</f>
        <v>#NAME?</v>
      </c>
      <c r="FQ209" s="15" t="s">
        <v>1034</v>
      </c>
      <c r="FS209" s="15" t="e" cm="1">
        <f t="array" aca="1" ref="FS209" ca="1">_xll.BDP(C209,"HIGH_52WEEK")</f>
        <v>#NAME?</v>
      </c>
      <c r="FT209" s="15" t="e" cm="1">
        <f t="array" aca="1" ref="FT209" ca="1">_xll.BDP(C209,"LOW_52WEEK")</f>
        <v>#NAME?</v>
      </c>
      <c r="FV209" s="15" t="e" cm="1">
        <f t="array" aca="1" ref="FV209" ca="1">_xll.BDP(C209,"CHG_PCT_WTD")</f>
        <v>#NAME?</v>
      </c>
      <c r="FW209" s="15" t="e" cm="1">
        <f t="array" aca="1" ref="FW209" ca="1">_xll.BDP(C209,"CHG_PCT_MTD")</f>
        <v>#NAME?</v>
      </c>
      <c r="FX209" s="15" t="e" cm="1">
        <f t="array" aca="1" ref="FX209" ca="1">_xll.BDP(C209,"CHG_PCT_YTD")</f>
        <v>#NAME?</v>
      </c>
      <c r="FY209" s="15" t="e" cm="1">
        <f t="array" aca="1" ref="FY209" ca="1">_xll.BDP(C209,"CHG_PCT_1YR")</f>
        <v>#NAME?</v>
      </c>
      <c r="GA209" s="15" t="e">
        <f ca="1">_xll.BDP($C209,"BEST_NET_DEBT","best_fperiod_override=19Y")</f>
        <v>#NAME?</v>
      </c>
      <c r="GB209" s="15" t="e">
        <f ca="1">_xll.BDP($C209,"BEST_NET_DEBT","best_fperiod_override=20Y")</f>
        <v>#NAME?</v>
      </c>
      <c r="GC209" s="15" t="e">
        <f ca="1">_xll.BDP($C209,"BEST_NET_DEBT","best_fperiod_override=21Y")</f>
        <v>#NAME?</v>
      </c>
      <c r="GD209" s="15" t="e">
        <f ca="1">_xll.BDP($C209,"BEST_NET_DEBT","best_fperiod_override=22Y")</f>
        <v>#NAME?</v>
      </c>
      <c r="GE209" s="15" t="e">
        <f ca="1">_xll.BDP($C209,"BEST_NET_DEBT","best_fperiod_override=23Y")</f>
        <v>#NAME?</v>
      </c>
      <c r="GG209" s="15" t="e">
        <f t="shared" ca="1" si="395"/>
        <v>#NAME?</v>
      </c>
      <c r="GH209" s="15" t="e">
        <f t="shared" ca="1" si="396"/>
        <v>#NAME?</v>
      </c>
      <c r="GI209" s="15" t="e">
        <f t="shared" ca="1" si="397"/>
        <v>#NAME?</v>
      </c>
      <c r="GJ209" s="15" t="e">
        <f t="shared" ca="1" si="398"/>
        <v>#NAME?</v>
      </c>
      <c r="GK209" s="15" t="e">
        <f t="shared" ca="1" si="399"/>
        <v>#NAME?</v>
      </c>
      <c r="GM209" s="15" t="e" cm="1">
        <f t="array" aca="1" ref="GM209" ca="1">_xll.BDP(C209,"NET_DEBT_TO_EBITDA")</f>
        <v>#NAME?</v>
      </c>
      <c r="GN209" s="15" t="e" cm="1">
        <f t="array" aca="1" ref="GN209" ca="1">_xll.BDP(C209,"EBIT_TO_INT_EXP")</f>
        <v>#NAME?</v>
      </c>
      <c r="GO209" s="15" t="e" cm="1">
        <f t="array" aca="1" ref="GO209" ca="1">_xll.BDP(C209,"TOT_DEBT_TO_TOT_EQY")</f>
        <v>#NAME?</v>
      </c>
      <c r="GP209" s="15" t="e" cm="1">
        <f t="array" aca="1" ref="GP209" ca="1">_xll.BDP(C209,"TOT_DEBT_TO_TOT_ASSET")</f>
        <v>#NAME?</v>
      </c>
      <c r="GQ209" s="15" t="e" cm="1">
        <f t="array" aca="1" ref="GQ209" ca="1">_xll.BDP(C209,"ALTMAN_Z_SCORE")</f>
        <v>#NAME?</v>
      </c>
      <c r="GR209" s="15" t="e" cm="1">
        <f t="array" aca="1" ref="GR209" ca="1">_xll.BDP(C209,"CASH_%_CURRENT_MARKET_CAP")</f>
        <v>#NAME?</v>
      </c>
      <c r="GS209" s="15" t="e" cm="1">
        <f t="array" aca="1" ref="GS209" ca="1">_xll.BDP(C209,"CASH_TO_TOT_ASSET")</f>
        <v>#NAME?</v>
      </c>
      <c r="GU209" s="15" t="e" cm="1">
        <f t="array" aca="1" ref="GU209" ca="1">_xll.BDP(C209,"BOARD_SIZE")</f>
        <v>#NAME?</v>
      </c>
      <c r="GV209" s="15" t="e" cm="1">
        <f t="array" aca="1" ref="GV209" ca="1">_xll.BDP(C209,"PCT_INDEPENDENT_DIRECTORS")</f>
        <v>#NAME?</v>
      </c>
      <c r="GW209" s="15" t="e" cm="1">
        <f t="array" aca="1" ref="GW209" ca="1">_xll.BDP(C209,"BOARD_MEETING_ATTENDANCE_PCT")</f>
        <v>#NAME?</v>
      </c>
      <c r="GX209" s="15" t="e" cm="1">
        <f t="array" aca="1" ref="GX209" ca="1">_xll.BDP(C209,"BOARD_MEETINGS_PER_YR")</f>
        <v>#NAME?</v>
      </c>
      <c r="GY209" s="15" t="e" cm="1">
        <f t="array" aca="1" ref="GY209" ca="1">_xll.BDP(C209,"NUMBER_OF_WOMEN_ON_BOARD")</f>
        <v>#NAME?</v>
      </c>
      <c r="GZ209" s="15" t="e" cm="1">
        <f t="array" aca="1" ref="GZ209" ca="1">_xll.BDP(C209,"BOARD_AVERAGE_TENURE")</f>
        <v>#NAME?</v>
      </c>
      <c r="HA209" s="15" t="e" cm="1">
        <f t="array" aca="1" ref="HA209" ca="1">_xll.BDP(C209,"BOARD_AVERAGE_AGE")</f>
        <v>#NAME?</v>
      </c>
      <c r="HC209" s="15" t="e" cm="1">
        <f t="array" aca="1" ref="HC209" ca="1">_xll.BDP(C209,"TOT_COMP_AW_TO_CEO_&amp;_EQUIV")</f>
        <v>#NAME?</v>
      </c>
      <c r="HD209" s="15" t="e" cm="1">
        <f t="array" aca="1" ref="HD209" ca="1">_xll.BDP(C209,"TOT_COMPENSATION_AW_TO_EXECS")</f>
        <v>#NAME?</v>
      </c>
      <c r="HE209" s="15" t="e" cm="1">
        <f t="array" aca="1" ref="HE209" ca="1">_xll.BDP(C209,"CF_STOCK_BASED_COMPENSATION")</f>
        <v>#NAME?</v>
      </c>
      <c r="HF209" s="15" t="e" cm="1">
        <f t="array" aca="1" ref="HF209" ca="1">_xll.BDP(C209,"AVERAGE_BOD_TOTAL_COMPENSATION")</f>
        <v>#NAME?</v>
      </c>
      <c r="HH209" s="15" t="e" cm="1">
        <f t="array" aca="1" ref="HH209" ca="1">_xll.BDP(C209,"ISS_QUALITYSCORE")</f>
        <v>#NAME?</v>
      </c>
      <c r="HK209" s="15" t="e" cm="1">
        <f t="array" aca="1" ref="HK209" ca="1">_xll.BDP(C209,"EQY_SH_OUT")</f>
        <v>#NAME?</v>
      </c>
      <c r="HL209" s="15" t="e">
        <f t="shared" ca="1" si="400"/>
        <v>#NAME?</v>
      </c>
      <c r="HN209" s="15">
        <v>8.5</v>
      </c>
      <c r="HO209" s="15">
        <v>2</v>
      </c>
      <c r="HP209" s="39" t="e">
        <f t="shared" ca="1" si="401"/>
        <v>#NAME?</v>
      </c>
      <c r="HQ209" s="15" t="e">
        <f t="shared" ca="1" si="402"/>
        <v>#NAME?</v>
      </c>
      <c r="HS209" s="15" t="e">
        <f t="shared" ca="1" si="426"/>
        <v>#NAME?</v>
      </c>
      <c r="HU209" s="15" t="e">
        <f t="shared" ca="1" si="403"/>
        <v>#NAME?</v>
      </c>
      <c r="HW209" s="15" t="e">
        <f t="shared" ca="1" si="427"/>
        <v>#NAME?</v>
      </c>
      <c r="HY209" s="39" t="e">
        <f t="shared" ca="1" si="404"/>
        <v>#NAME?</v>
      </c>
      <c r="IA209" s="15" t="e">
        <f t="shared" ca="1" si="428"/>
        <v>#NAME?</v>
      </c>
      <c r="IB209" s="15" t="e">
        <f t="shared" ca="1" si="405"/>
        <v>#NAME?</v>
      </c>
      <c r="IC209" s="15" t="e">
        <f t="shared" ca="1" si="406"/>
        <v>#NAME?</v>
      </c>
      <c r="ID209" s="15" t="e">
        <f t="shared" ca="1" si="407"/>
        <v>#NAME?</v>
      </c>
      <c r="IE209" s="39" t="e">
        <f t="shared" ca="1" si="408"/>
        <v>#NAME?</v>
      </c>
      <c r="IF209" s="39" t="e">
        <f t="shared" si="409"/>
        <v>#NUM!</v>
      </c>
      <c r="IG209" s="39" t="e">
        <f t="shared" ca="1" si="410"/>
        <v>#NAME?</v>
      </c>
      <c r="II209" s="15">
        <f t="shared" si="440"/>
        <v>190</v>
      </c>
    </row>
    <row r="210" spans="1:243">
      <c r="A210" s="15">
        <f t="shared" si="441"/>
        <v>190</v>
      </c>
      <c r="B210" s="15" t="s">
        <v>384</v>
      </c>
      <c r="C210" s="15" t="s">
        <v>673</v>
      </c>
      <c r="D210" s="15" t="s">
        <v>383</v>
      </c>
      <c r="E210" s="15" t="str">
        <f t="shared" si="374"/>
        <v>RIOT34</v>
      </c>
      <c r="F210" s="15">
        <f t="shared" si="375"/>
        <v>190</v>
      </c>
      <c r="G210" s="15" t="str">
        <f t="shared" si="376"/>
        <v>Rio Tinto PLC</v>
      </c>
      <c r="H210" s="24">
        <v>2.5441700000000001E-3</v>
      </c>
      <c r="I210" s="15" t="e" cm="1">
        <f t="array" aca="1" ref="I210" ca="1">_xll.BDP(C210,"GICS_SECTOR_NAME")</f>
        <v>#NAME?</v>
      </c>
      <c r="J210" s="15" t="e">
        <f t="shared" ca="1" si="377"/>
        <v>#NAME?</v>
      </c>
      <c r="K210" s="46" t="e" cm="1">
        <f t="array" aca="1" ref="K210" ca="1">_xll.BDP(C210,"BEST_PE_RATIO")</f>
        <v>#NAME?</v>
      </c>
      <c r="L210" s="46" t="e" cm="1">
        <f t="array" aca="1" ref="L210" ca="1">_xll.BDP(C210,"px_last")</f>
        <v>#NAME?</v>
      </c>
      <c r="M210" s="15" t="e" cm="1">
        <f t="array" aca="1" ref="M210" ca="1">_xll.BDP(C210,"COUNTRY_FULL_NAME")</f>
        <v>#NAME?</v>
      </c>
      <c r="N210" s="15" t="e" cm="1">
        <f t="array" aca="1" ref="N210" ca="1">_xll.BDP(C210,"px_last")</f>
        <v>#NAME?</v>
      </c>
      <c r="O210" s="15" t="e" cm="1">
        <f t="array" aca="1" ref="O210" ca="1">_xll.BDP(C210,"CRNCY")</f>
        <v>#NAME?</v>
      </c>
      <c r="Q210" s="15" t="e" cm="1">
        <f t="array" aca="1" ref="Q210" ca="1">_xll.BDP(C210,"GICS_SECTOR_NAME")</f>
        <v>#NAME?</v>
      </c>
      <c r="R210" s="15" t="e" cm="1">
        <f t="array" aca="1" ref="R210" ca="1">_xll.BDP(C210,"GICS_INDUSTRY_NAME")</f>
        <v>#NAME?</v>
      </c>
      <c r="S210" s="15" t="e" cm="1">
        <f t="array" aca="1" ref="S210" ca="1">_xll.BDP(C210,"GICS_INDUSTRY_GROUP_NAME")</f>
        <v>#NAME?</v>
      </c>
      <c r="T210" s="15" t="e" cm="1">
        <f t="array" aca="1" ref="T210" ca="1">_xll.BDP(C210,"GICS_SUB_INDUSTRY_NAME")</f>
        <v>#NAME?</v>
      </c>
      <c r="U210" s="15" t="s">
        <v>1521</v>
      </c>
      <c r="V210" s="15">
        <f>_xll.BDH(C210,"SALES_REV_TURN","FY 2009","FY 2009","Currency=USD","Period=FY","BEST_FPERIOD_OVERRIDE=FY","FILING_STATUS=MR","SCALING_FORMAT=MLN","FA_ADJUSTED=Adjusted","Sort=A","Dates=H","DateFormat=P","Fill=—","Direction=H","UseDPDF=Y")</f>
        <v>41825</v>
      </c>
      <c r="W210" s="15">
        <f>_xll.BDH(C210,"SALES_REV_TURN","FY 2019","FY 2019","Currency=USD","Period=FY","BEST_FPERIOD_OVERRIDE=FY","FILING_STATUS=MR","SCALING_FORMAT=MLN","FA_ADJUSTED=Adjusted","Sort=A","Dates=H","DateFormat=P","Fill=—","Direction=H","UseDPDF=Y")</f>
        <v>43165</v>
      </c>
      <c r="X210" s="15">
        <f>_xll.BDH(C210,"SALES_REV_TURN","FY 2020","FY 2020","Currency=USD","Period=FY","BEST_FPERIOD_OVERRIDE=FY","FILING_STATUS=MR","SCALING_FORMAT=MLN","FA_ADJUSTED=Adjusted","Sort=A","Dates=H","DateFormat=P","Fill=—","Direction=H","UseDPDF=Y")</f>
        <v>44611</v>
      </c>
      <c r="Y210" s="15">
        <f>_xll.BDH(C210,"SALES_REV_TURN","FY 2021","FY 2021","Currency=USD","Period=FY","BEST_FPERIOD_OVERRIDE=FY","FILING_STATUS=MR","SCALING_FORMAT=MLN","FA_ADJUSTED=Adjusted","Sort=A","Dates=H","DateFormat=P","Fill=—","Direction=H","UseDPDF=Y")</f>
        <v>63495</v>
      </c>
      <c r="Z210" s="15">
        <f>_xll.BDH(C210,"SALES_REV_TURN","FY 2022","FY 2022","Currency=USD","Period=FY","BEST_FPERIOD_OVERRIDE=FY","FILING_STATUS=MR","SCALING_FORMAT=MLN","FA_ADJUSTED=Adjusted","Sort=A","Dates=H","DateFormat=P","Fill=—","Direction=H","UseDPDF=Y")</f>
        <v>55554</v>
      </c>
      <c r="AA210" s="15" t="e">
        <f ca="1">+_xll.BDP($C210,AA$15,"BEST_FPERIOD_OVERRIDE="&amp;AA$16)</f>
        <v>#NAME?</v>
      </c>
      <c r="AB210" s="15" t="e">
        <f ca="1">+_xll.BDP($C210,AB$15,"BEST_FPERIOD_OVERRIDE="&amp;AB$16)</f>
        <v>#NAME?</v>
      </c>
      <c r="AC210" s="15" t="e">
        <f ca="1">+_xll.BDP($C210,AC$15,"BEST_FPERIOD_OVERRIDE="&amp;AC$16)</f>
        <v>#NAME?</v>
      </c>
      <c r="AD210" s="15" t="e">
        <f ca="1">+_xll.BDP($C210,AD$15,"BEST_FPERIOD_OVERRIDE="&amp;AD$16)</f>
        <v>#NAME?</v>
      </c>
      <c r="AF210" s="25">
        <f t="shared" si="411"/>
        <v>3.3499362909764852E-2</v>
      </c>
      <c r="AG210" s="25">
        <f t="shared" si="412"/>
        <v>0.42330366949855414</v>
      </c>
      <c r="AH210" s="25">
        <f t="shared" si="413"/>
        <v>-0.12506496574533432</v>
      </c>
      <c r="AI210" s="25" t="e">
        <f t="shared" ca="1" si="414"/>
        <v>#NAME?</v>
      </c>
      <c r="AJ210" s="25" t="e">
        <f t="shared" ca="1" si="415"/>
        <v>#NAME?</v>
      </c>
      <c r="AK210" s="25" t="e">
        <f t="shared" ca="1" si="416"/>
        <v>#NAME?</v>
      </c>
      <c r="AL210" s="25" t="e">
        <f t="shared" ca="1" si="429"/>
        <v>#NAME?</v>
      </c>
      <c r="AM210" s="25" t="e">
        <f t="shared" ca="1" si="417"/>
        <v>#NAME?</v>
      </c>
      <c r="AN210" s="25">
        <f t="shared" si="418"/>
        <v>3.1585512254963533E-3</v>
      </c>
      <c r="AP210" s="15">
        <f>_xll.BDH(C210,"EBITDA","FY 2009","FY 2009","Currency=USD","Period=FY","BEST_FPERIOD_OVERRIDE=FY","FILING_STATUS=MR","SCALING_FORMAT=MLN","FA_ADJUSTED=Adjusted","Sort=A","Dates=H","DateFormat=P","Fill=—","Direction=H","UseDPDF=Y")</f>
        <v>11364</v>
      </c>
      <c r="AQ210" s="15">
        <f>_xll.BDH(C210,"EBITDA","FY 2019","FY 2019","Currency=USD","Period=FY","BEST_FPERIOD_OVERRIDE=FY","FILING_STATUS=MR","SCALING_FORMAT=MLN","FA_ADJUSTED=Adjusted","Sort=A","Dates=H","DateFormat=P","Fill=—","Direction=H","UseDPDF=Y")</f>
        <v>19789</v>
      </c>
      <c r="AR210" s="15">
        <f>_xll.BDH(C210,"EBITDA","FY 2020","FY 2020","Currency=USD","Period=FY","BEST_FPERIOD_OVERRIDE=FY","FILING_STATUS=MR","SCALING_FORMAT=MLN","FA_ADJUSTED=Adjusted","Sort=A","Dates=H","DateFormat=P","Fill=—","Direction=H","UseDPDF=Y")</f>
        <v>22011</v>
      </c>
      <c r="AS210" s="15">
        <f>_xll.BDH(C210,"EBITDA","FY 2021","FY 2021","Currency=USD","Period=FY","BEST_FPERIOD_OVERRIDE=FY","FILING_STATUS=MR","SCALING_FORMAT=MLN","FA_ADJUSTED=Adjusted","Sort=A","Dates=H","DateFormat=P","Fill=—","Direction=H","UseDPDF=Y")</f>
        <v>34776</v>
      </c>
      <c r="AT210" s="15">
        <f>_xll.BDH(C210,"EBITDA","FY 2022","FY 2022","Currency=USD","Period=FY","BEST_FPERIOD_OVERRIDE=FY","FILING_STATUS=MR","SCALING_FORMAT=MLN","FA_ADJUSTED=Adjusted","Sort=A","Dates=H","DateFormat=P","Fill=—","Direction=H","UseDPDF=Y")</f>
        <v>24466</v>
      </c>
      <c r="AU210" s="15" t="e">
        <f ca="1">+_xll.BDP($C210,AU$15,"BEST_FPERIOD_OVERRIDE="&amp;AU$16)</f>
        <v>#NAME?</v>
      </c>
      <c r="AV210" s="15" t="e">
        <f ca="1">+_xll.BDP($C210,AV$15,"BEST_FPERIOD_OVERRIDE="&amp;AV$16)</f>
        <v>#NAME?</v>
      </c>
      <c r="AW210" s="15" t="e">
        <f ca="1">+_xll.BDP($C210,AW$15,"BEST_FPERIOD_OVERRIDE="&amp;AW$16)</f>
        <v>#NAME?</v>
      </c>
      <c r="AX210" s="15" t="e">
        <f ca="1">+_xll.BDP($C210,AX$15,"BEST_FPERIOD_OVERRIDE="&amp;AX$16)</f>
        <v>#NAME?</v>
      </c>
      <c r="AZ210" s="25">
        <f t="shared" si="378"/>
        <v>0.11228460255697614</v>
      </c>
      <c r="BA210" s="25">
        <f t="shared" si="379"/>
        <v>0.57993730407523514</v>
      </c>
      <c r="BB210" s="25">
        <f t="shared" si="380"/>
        <v>-0.2964688290775247</v>
      </c>
      <c r="BC210" s="25" t="e">
        <f t="shared" ca="1" si="381"/>
        <v>#NAME?</v>
      </c>
      <c r="BD210" s="25" t="e">
        <f t="shared" ca="1" si="382"/>
        <v>#NAME?</v>
      </c>
      <c r="BE210" s="25" t="e">
        <f t="shared" ca="1" si="383"/>
        <v>#NAME?</v>
      </c>
      <c r="BF210" s="25" t="e">
        <f t="shared" ca="1" si="430"/>
        <v>#NAME?</v>
      </c>
      <c r="BG210" s="25" t="e">
        <f t="shared" ca="1" si="384"/>
        <v>#NAME?</v>
      </c>
      <c r="BH210" s="25">
        <f t="shared" si="385"/>
        <v>5.7034743621276141E-2</v>
      </c>
      <c r="BJ210" s="25">
        <f t="shared" si="419"/>
        <v>0.45845013320977646</v>
      </c>
      <c r="BK210" s="25">
        <f t="shared" si="420"/>
        <v>0.49339848916186591</v>
      </c>
      <c r="BL210" s="25">
        <f t="shared" si="421"/>
        <v>0.54769666902905745</v>
      </c>
      <c r="BM210" s="25">
        <f t="shared" si="422"/>
        <v>0.44040033120927385</v>
      </c>
      <c r="BN210" s="25" t="e">
        <f t="shared" ca="1" si="423"/>
        <v>#NAME?</v>
      </c>
      <c r="BO210" s="25" t="e">
        <f t="shared" ca="1" si="424"/>
        <v>#NAME?</v>
      </c>
      <c r="BP210" s="25" t="e">
        <f t="shared" ca="1" si="424"/>
        <v>#NAME?</v>
      </c>
      <c r="BQ210" s="25" t="e">
        <f t="shared" ca="1" si="425"/>
        <v>#NAME?</v>
      </c>
      <c r="BR210" s="15">
        <f>_xll.BDH(C210,"EARN_FOR_COMMON","FY 2009","FY 2009","Currency=USD","Period=FY","BEST_FPERIOD_OVERRIDE=FY","FILING_STATUS=MR","SCALING_FORMAT=MLN","FA_ADJUSTED=Adjusted","Sort=A","Dates=H","DateFormat=P","Fill=—","Direction=H","UseDPDF=Y")</f>
        <v>5457.88</v>
      </c>
      <c r="BS210" s="15">
        <f>_xll.BDH(C210,"EARN_FOR_COMMON","FY 2019","FY 2019","Currency=USD","Period=FY","BEST_FPERIOD_OVERRIDE=FY","FILING_STATUS=MR","SCALING_FORMAT=MLN","FA_ADJUSTED=Adjusted","Sort=A","Dates=H","DateFormat=P","Fill=—","Direction=H","UseDPDF=Y")</f>
        <v>8896.9</v>
      </c>
      <c r="BT210" s="15">
        <f>_xll.BDH(C210,"EARN_FOR_COMMON","FY 2020","FY 2020","Currency=USD","Period=FY","BEST_FPERIOD_OVERRIDE=FY","FILING_STATUS=MR","SCALING_FORMAT=MLN","FA_ADJUSTED=Adjusted","Sort=A","Dates=H","DateFormat=P","Fill=—","Direction=H","UseDPDF=Y")</f>
        <v>12479.4792</v>
      </c>
      <c r="BU210" s="15">
        <f>_xll.BDH(C210,"EARN_FOR_COMMON","FY 2021","FY 2021","Currency=USD","Period=FY","BEST_FPERIOD_OVERRIDE=FY","FILING_STATUS=MR","SCALING_FORMAT=MLN","FA_ADJUSTED=Adjusted","Sort=A","Dates=H","DateFormat=P","Fill=—","Direction=H","UseDPDF=Y")</f>
        <v>21372.33</v>
      </c>
      <c r="BV210" s="15">
        <f>_xll.BDH(C210,"EARN_FOR_COMMON","FY 2022","FY 2022","Currency=USD","Period=FY","BEST_FPERIOD_OVERRIDE=FY","FILING_STATUS=MR","SCALING_FORMAT=MLN","FA_ADJUSTED=Adjusted","Sort=A","Dates=H","DateFormat=P","Fill=—","Direction=H","UseDPDF=Y")</f>
        <v>12590.62</v>
      </c>
      <c r="BW210" s="15" t="e">
        <f ca="1">+_xll.BDP($C210,BW$15,"BEST_FPERIOD_OVERRIDE="&amp;BW$16)</f>
        <v>#NAME?</v>
      </c>
      <c r="BX210" s="15" t="e">
        <f ca="1">+_xll.BDP($C210,BX$15,"BEST_FPERIOD_OVERRIDE="&amp;BX$16)</f>
        <v>#NAME?</v>
      </c>
      <c r="BY210" s="15" t="e">
        <f ca="1">+_xll.BDP($C210,BY$15,"BEST_FPERIOD_OVERRIDE="&amp;BY$16)</f>
        <v>#NAME?</v>
      </c>
      <c r="BZ210" s="15" t="e">
        <f ca="1">+_xll.BDP($C210,BZ$15,"BEST_FPERIOD_OVERRIDE="&amp;BZ$16)</f>
        <v>#NAME?</v>
      </c>
      <c r="CB210" s="25">
        <f t="shared" si="386"/>
        <v>0.40267724713102315</v>
      </c>
      <c r="CC210" s="25">
        <f t="shared" si="387"/>
        <v>0.71259791033587372</v>
      </c>
      <c r="CD210" s="25">
        <f t="shared" si="388"/>
        <v>-0.41089155931992438</v>
      </c>
      <c r="CE210" s="25" t="e">
        <f t="shared" ca="1" si="389"/>
        <v>#NAME?</v>
      </c>
      <c r="CF210" s="25" t="e">
        <f t="shared" ca="1" si="390"/>
        <v>#NAME?</v>
      </c>
      <c r="CG210" s="25" t="e">
        <f t="shared" ca="1" si="391"/>
        <v>#NAME?</v>
      </c>
      <c r="CH210" s="25" t="e">
        <f t="shared" ca="1" si="431"/>
        <v>#NAME?</v>
      </c>
      <c r="CI210" s="25" t="e">
        <f t="shared" ca="1" si="392"/>
        <v>#NAME?</v>
      </c>
      <c r="CJ210" s="25">
        <f t="shared" si="393"/>
        <v>5.0077789379582516E-2</v>
      </c>
      <c r="CM210" s="25">
        <f t="shared" si="432"/>
        <v>0.20611374956562029</v>
      </c>
      <c r="CN210" s="25">
        <f t="shared" si="433"/>
        <v>0.27973995651296762</v>
      </c>
      <c r="CO210" s="25">
        <f t="shared" si="434"/>
        <v>0.33659862981337119</v>
      </c>
      <c r="CP210" s="25">
        <f t="shared" si="435"/>
        <v>0.22663750585016382</v>
      </c>
      <c r="CQ210" s="25" t="e">
        <f t="shared" ca="1" si="436"/>
        <v>#NAME?</v>
      </c>
      <c r="CR210" s="25" t="e">
        <f t="shared" ca="1" si="437"/>
        <v>#NAME?</v>
      </c>
      <c r="CS210" s="25" t="e">
        <f t="shared" ca="1" si="438"/>
        <v>#NAME?</v>
      </c>
      <c r="CT210" s="15" t="e">
        <f t="shared" ca="1" si="439"/>
        <v>#NAME?</v>
      </c>
      <c r="CU210" s="25">
        <f>_xll.BDH($C210,"RETURN_ON_INV_CAPITAL","FY 2019","FY 2019","Currency=USD","Period=FY","BEST_FPERIOD_OVERRIDE=FY","FILING_STATUS=MR","FA_ADJUSTED=GAAP","Sort=A","Dates=H","DateFormat=P","Fill=—","Direction=H","UseDPDF=Y")/100</f>
        <v>0.11568400000000001</v>
      </c>
      <c r="CV210" s="25">
        <f>_xll.BDH($C210,"RETURN_ON_INV_CAPITAL","FY 2020","FY 2020","Currency=USD","Period=FY","BEST_FPERIOD_OVERRIDE=FY","FILING_STATUS=MR","FA_ADJUSTED=GAAP","Sort=A","Dates=H","DateFormat=P","Fill=—","Direction=H","UseDPDF=Y")/100</f>
        <v>0.18130199999999999</v>
      </c>
      <c r="CW210" s="25">
        <f>_xll.BDH($C210,"RETURN_ON_INV_CAPITAL","FY 2021","FY 2021","Currency=USD","Period=FY","BEST_FPERIOD_OVERRIDE=FY","FILING_STATUS=MR","FA_ADJUSTED=GAAP","Sort=A","Dates=H","DateFormat=P","Fill=—","Direction=H","UseDPDF=Y")/100</f>
        <v>0.31906600000000002</v>
      </c>
      <c r="CX210" s="25">
        <f>_xll.BDH(C210,"RETURN_COM_EQY","FY 2022","FY 2022","Currency=USD","Period=FY","BEST_FPERIOD_OVERRIDE=FY","FILING_STATUS=MR","FA_ADJUSTED=GAAP","Sort=A","Dates=H","DateFormat=P","Fill=—","Direction=H","UseDPDF=Y")/100</f>
        <v>0.24282299999999998</v>
      </c>
      <c r="CZ210" s="15">
        <f>_xll.BDH($C210,"RETURN_COM_EQY","FY 2019","FY 2019","Currency=USD","Period=FY","BEST_FPERIOD_OVERRIDE=FY","FILING_STATUS=MR","FA_ADJUSTED=GAAP","Sort=A","Dates=H","DateFormat=P","Fill=—","Direction=H","UseDPDF=Y")/100</f>
        <v>0.19022099999999997</v>
      </c>
      <c r="DA210" s="15">
        <f>_xll.BDH($C210,"RETURN_COM_EQY","FY 2020","FY 2020","Currency=USD","Period=FY","BEST_FPERIOD_OVERRIDE=FY","FILING_STATUS=MR","FA_ADJUSTED=GAAP","Sort=A","Dates=H","DateFormat=P","Fill=—","Direction=H","UseDPDF=Y")/100</f>
        <v>0.22307200000000002</v>
      </c>
      <c r="DB210" s="15">
        <f>_xll.BDH($C210,"RETURN_COM_EQY","FY 2021","FY 2021","Currency=USD","Period=FY","BEST_FPERIOD_OVERRIDE=FY","FILING_STATUS=MR","FA_ADJUSTED=GAAP","Sort=A","Dates=H","DateFormat=P","Fill=—","Direction=H","UseDPDF=Y")/100</f>
        <v>0.428365</v>
      </c>
      <c r="DC210" s="25">
        <f>_xll.BDH(C210,"RETURN_COM_EQY","FY 2022","FY 2022","Currency=USD","Period=FY","BEST_FPERIOD_OVERRIDE=FY","FILING_STATUS=MR","FA_ADJUSTED=GAAP","Sort=A","Dates=H","DateFormat=P","Fill=—","Direction=H","UseDPDF=Y")</f>
        <v>24.282299999999999</v>
      </c>
      <c r="DD210" s="15" t="e">
        <f ca="1">(_xll.BDP(C210,"BEST_ROE","best_fperiod_override=23Y"))/100</f>
        <v>#NAME?</v>
      </c>
      <c r="DF210" s="25" t="e">
        <f ca="1">(_xll.BDP($C210,"BEST_DIV_YLD","best_fperiod_override=19Y"))/100</f>
        <v>#NAME?</v>
      </c>
      <c r="DG210" s="25" t="e">
        <f ca="1">(_xll.BDP($C210,"BEST_DIV_YLD","best_fperiod_override=20Y"))/100</f>
        <v>#NAME?</v>
      </c>
      <c r="DH210" s="25" t="e">
        <f ca="1">(_xll.BDP($C210,"BEST_DIV_YLD","best_fperiod_override=21Y"))/100</f>
        <v>#NAME?</v>
      </c>
      <c r="DI210" s="25" t="e">
        <f ca="1">(_xll.BDP($C210,"BEST_DIV_YLD","best_fperiod_override=22Y"))/100</f>
        <v>#NAME?</v>
      </c>
      <c r="DJ210" s="25" t="e">
        <f ca="1">(_xll.BDP($C210,"BEST_DIV_YLD","best_fperiod_override=23Y"))/100</f>
        <v>#NAME?</v>
      </c>
      <c r="DL210" s="48" t="e" cm="1">
        <f t="array" aca="1" ref="DL210" ca="1">_xll.BDP($C210,$DL$12)/1000</f>
        <v>#NAME?</v>
      </c>
      <c r="DM210" s="48" t="e" cm="1">
        <f t="array" aca="1" ref="DM210" ca="1">_xll.BDP($C210,$DL$13)*1000</f>
        <v>#NAME?</v>
      </c>
      <c r="DN210" s="48" t="e">
        <f t="shared" ca="1" si="394"/>
        <v>#NAME?</v>
      </c>
      <c r="DO210" s="48" t="e" cm="1">
        <f t="array" aca="1" ref="DO210" ca="1">_xll.BDP($C210,$DL$15)*1000</f>
        <v>#NAME?</v>
      </c>
      <c r="DQ210" s="15" t="e" cm="1">
        <f t="array" aca="1" ref="DQ210" ca="1">_xll.BDP(C210,"WACC")</f>
        <v>#NAME?</v>
      </c>
      <c r="DR210" s="15" t="e" cm="1">
        <f t="array" aca="1" ref="DR210" ca="1">_xll.BDP(C210,"WACC_COST_EQUITY")</f>
        <v>#NAME?</v>
      </c>
      <c r="DS210" s="15" t="e" cm="1">
        <f t="array" aca="1" ref="DS210" ca="1">_xll.BDP(C210,"WACC_COST_EQUITY")</f>
        <v>#NAME?</v>
      </c>
      <c r="DU210" s="15" t="e" cm="1">
        <f t="array" aca="1" ref="DU210" ca="1">_xll.BDP(C210,"BEST_PE_RATIO")</f>
        <v>#NAME?</v>
      </c>
      <c r="DV210" s="15" t="e" cm="1">
        <f t="array" aca="1" ref="DV210" ca="1">_xll.BDP(C210,"FIVE_YR_AVG_PRICE_EARNINGS")</f>
        <v>#NAME?</v>
      </c>
      <c r="DW210" s="15" t="e" cm="1">
        <f t="array" aca="1" ref="DW210" ca="1">_xll.BDP(C210,"10_YEAR_MOVING_AVERAGE_PE")</f>
        <v>#NAME?</v>
      </c>
      <c r="DY210" s="15" t="e" cm="1">
        <f t="array" aca="1" ref="DY210" ca="1">_xll.BDP(C210,"BEST_CUR_EV_TO_EBITDA")</f>
        <v>#NAME?</v>
      </c>
      <c r="DZ210" s="15" t="e" cm="1">
        <f t="array" aca="1" ref="DZ210" ca="1">_xll.BDP(C210,"FIVE_YEAR_AVG_EV_TO_T12_EBITDA")</f>
        <v>#NAME?</v>
      </c>
      <c r="EB210" s="15" t="e" cm="1">
        <f t="array" aca="1" ref="EB210" ca="1">_xll.BDP(C210,"BEST_PX_BPS_RATIO")</f>
        <v>#NAME?</v>
      </c>
      <c r="EC210" s="15" t="e" cm="1">
        <f t="array" aca="1" ref="EC210" ca="1">_xll.BDP(C210,"FIVE_YEAR_AVG_PRICE_BOOK")</f>
        <v>#NAME?</v>
      </c>
      <c r="ED210" s="15" t="e" cm="1">
        <f t="array" aca="1" ref="ED210" ca="1">_xll.BDP(C210,"EV_TO_T12M_SALES")</f>
        <v>#NAME?</v>
      </c>
      <c r="EE210" s="15" t="e" cm="1">
        <f t="array" aca="1" ref="EE210" ca="1">_xll.BDP(C210,"AVERAGE_EV_TO_T12M_SALES")</f>
        <v>#NAME?</v>
      </c>
      <c r="EF210" s="15" t="e">
        <f ca="1">_xll.BDP(C210,"BEST_CURRENT_EV_BEST_SALES","best_fperiod_override=23Y")</f>
        <v>#NAME?</v>
      </c>
      <c r="EH210" s="15" t="e" cm="1">
        <f t="array" aca="1" ref="EH210" ca="1">_xll.BDP(C210,"CF_FREE_CASH_FLOW")</f>
        <v>#NAME?</v>
      </c>
      <c r="EI210" s="15" t="e" cm="1">
        <f t="array" aca="1" ref="EI210" ca="1">_xll.BDP(C210,"FREE_CASH_FLOW_YIELD")/100</f>
        <v>#NAME?</v>
      </c>
      <c r="EJ210" s="15" t="e" cm="1">
        <f t="array" aca="1" ref="EJ210" ca="1">_xll.BDP(C210,"TRAIL_12M_FREE_CASH_FLOW_PER_SH")</f>
        <v>#NAME?</v>
      </c>
      <c r="EL210" s="15" t="e" cm="1">
        <f t="array" aca="1" ref="EL210" ca="1">_xll.BDP(C210,"CF_CASH_FROM_OPER")</f>
        <v>#NAME?</v>
      </c>
      <c r="EM210" s="15" t="e" cm="1">
        <f t="array" aca="1" ref="EM210" ca="1">_xll.BDP(C210,"CF_CASH_FROM_INV_ACT")</f>
        <v>#NAME?</v>
      </c>
      <c r="EN210" s="15" t="e" cm="1">
        <f t="array" aca="1" ref="EN210" ca="1">_xll.BDP(C210,"CF_CASH_FROM_FNC_ACT")</f>
        <v>#NAME?</v>
      </c>
      <c r="EP210" s="15" t="e" cm="1">
        <f t="array" aca="1" ref="EP210" ca="1">_xll.BDP(C210,"TOT_ANALYST_REC")</f>
        <v>#NAME?</v>
      </c>
      <c r="EQ210" s="15" t="e" cm="1">
        <f t="array" aca="1" ref="EQ210" ca="1">_xll.BDP(C210,"TOT_BUY_REC")</f>
        <v>#NAME?</v>
      </c>
      <c r="ER210" s="15" t="e" cm="1">
        <f t="array" aca="1" ref="ER210" ca="1">_xll.BDP(C210,"TOT_HOLD_REC")</f>
        <v>#NAME?</v>
      </c>
      <c r="ES210" s="15" t="e" cm="1">
        <f t="array" aca="1" ref="ES210" ca="1">_xll.BDP(C210,"TOT_SELL_REC")</f>
        <v>#NAME?</v>
      </c>
      <c r="ET210" s="15" t="e" cm="1">
        <f t="array" aca="1" ref="ET210" ca="1">_xll.BDP(C210,"EQY_REC_CONS")</f>
        <v>#NAME?</v>
      </c>
      <c r="EV210" s="15" t="e" cm="1">
        <f t="array" aca="1" ref="EV210" ca="1">_xll.BDP(C210,"BEST_TARGET_HI")</f>
        <v>#NAME?</v>
      </c>
      <c r="EW210" s="15" t="e" cm="1">
        <f t="array" aca="1" ref="EW210" ca="1">_xll.BDP(C210,"BEST_TARGET_LO")</f>
        <v>#NAME?</v>
      </c>
      <c r="EX210" s="15" t="e" cm="1">
        <f t="array" aca="1" ref="EX210" ca="1">_xll.BDP(C210,"BEST_TARGET_MEDIAN")</f>
        <v>#NAME?</v>
      </c>
      <c r="EZ210" s="15" t="e" cm="1">
        <f t="array" aca="1" ref="EZ210" ca="1">_xll.BDP(C210,"BEST_TARGET_1WK_CHG")</f>
        <v>#NAME?</v>
      </c>
      <c r="FA210" s="15" t="e" cm="1">
        <f t="array" aca="1" ref="FA210" ca="1">_xll.BDP(C210,"BEST_TARGET_4WK_CHG")</f>
        <v>#NAME?</v>
      </c>
      <c r="FB210" s="15" t="e" cm="1">
        <f t="array" aca="1" ref="FB210" ca="1">_xll.BDP(C210,"BEST_TARGET_3MO_CHG")</f>
        <v>#NAME?</v>
      </c>
      <c r="FC210" s="15" t="e" cm="1">
        <f t="array" aca="1" ref="FC210" ca="1">_xll.BDP(C210,"BEST_TARGET_6MO_CHG")</f>
        <v>#NAME?</v>
      </c>
      <c r="FE210" s="15" t="e" cm="1">
        <f t="array" aca="1" ref="FE210" ca="1">_xll.BDP(C210,"ANNOUNCEMENT_DT")</f>
        <v>#NAME?</v>
      </c>
      <c r="FF210" s="15" t="e" cm="1">
        <f t="array" aca="1" ref="FF210" ca="1">_xll.BDP(C210,"EXPECTED_REPORT_DT")</f>
        <v>#NAME?</v>
      </c>
      <c r="FG210" s="15" t="e" cm="1">
        <f t="array" aca="1" ref="FG210" ca="1">_xll.BDP(C210,"EARNINGS_RELATED_IMPLIED_MOVE")</f>
        <v>#NAME?</v>
      </c>
      <c r="FI210" s="15" t="e" cm="1">
        <f t="array" aca="1" ref="FI210" ca="1">_xll.BDP(C210,"SALES_SURPRISE_LAST_QTR")</f>
        <v>#NAME?</v>
      </c>
      <c r="FJ210" s="15" t="e" cm="1">
        <f t="array" aca="1" ref="FJ210" ca="1">_xll.BDP(C210,"EPS_SURPRISE_LAST_QTR")</f>
        <v>#NAME?</v>
      </c>
      <c r="FL210" s="15" t="e">
        <f ca="1">(_xll.BDP(C210,"VOLUME_AVG_5D"))/1000</f>
        <v>#NAME?</v>
      </c>
      <c r="FM210" s="15" t="e">
        <f ca="1">(_xll.BDP(C210,"VOLUME_AVG_3M"))/1000</f>
        <v>#NAME?</v>
      </c>
      <c r="FN210" s="15" t="e">
        <f ca="1">(_xll.BDP(C210,"VOLUME_AVG_6M"))/1000</f>
        <v>#NAME?</v>
      </c>
      <c r="FP210" s="15" t="e" cm="1">
        <f t="array" aca="1" ref="FP210" ca="1">_xll.BDP(C210,"CIE_DES")</f>
        <v>#NAME?</v>
      </c>
      <c r="FQ210" s="15" t="s">
        <v>1035</v>
      </c>
      <c r="FS210" s="15" t="e" cm="1">
        <f t="array" aca="1" ref="FS210" ca="1">_xll.BDP(C210,"HIGH_52WEEK")</f>
        <v>#NAME?</v>
      </c>
      <c r="FT210" s="15" t="e" cm="1">
        <f t="array" aca="1" ref="FT210" ca="1">_xll.BDP(C210,"LOW_52WEEK")</f>
        <v>#NAME?</v>
      </c>
      <c r="FV210" s="15" t="e" cm="1">
        <f t="array" aca="1" ref="FV210" ca="1">_xll.BDP(C210,"CHG_PCT_WTD")</f>
        <v>#NAME?</v>
      </c>
      <c r="FW210" s="15" t="e" cm="1">
        <f t="array" aca="1" ref="FW210" ca="1">_xll.BDP(C210,"CHG_PCT_MTD")</f>
        <v>#NAME?</v>
      </c>
      <c r="FX210" s="15" t="e" cm="1">
        <f t="array" aca="1" ref="FX210" ca="1">_xll.BDP(C210,"CHG_PCT_YTD")</f>
        <v>#NAME?</v>
      </c>
      <c r="FY210" s="15" t="e" cm="1">
        <f t="array" aca="1" ref="FY210" ca="1">_xll.BDP(C210,"CHG_PCT_1YR")</f>
        <v>#NAME?</v>
      </c>
      <c r="GA210" s="15" t="e">
        <f ca="1">_xll.BDP($C210,"BEST_NET_DEBT","best_fperiod_override=19Y")</f>
        <v>#NAME?</v>
      </c>
      <c r="GB210" s="15" t="e">
        <f ca="1">_xll.BDP($C210,"BEST_NET_DEBT","best_fperiod_override=20Y")</f>
        <v>#NAME?</v>
      </c>
      <c r="GC210" s="15" t="e">
        <f ca="1">_xll.BDP($C210,"BEST_NET_DEBT","best_fperiod_override=21Y")</f>
        <v>#NAME?</v>
      </c>
      <c r="GD210" s="15" t="e">
        <f ca="1">_xll.BDP($C210,"BEST_NET_DEBT","best_fperiod_override=22Y")</f>
        <v>#NAME?</v>
      </c>
      <c r="GE210" s="15" t="e">
        <f ca="1">_xll.BDP($C210,"BEST_NET_DEBT","best_fperiod_override=23Y")</f>
        <v>#NAME?</v>
      </c>
      <c r="GG210" s="15" t="e">
        <f t="shared" ca="1" si="395"/>
        <v>#NAME?</v>
      </c>
      <c r="GH210" s="15" t="e">
        <f t="shared" ca="1" si="396"/>
        <v>#NAME?</v>
      </c>
      <c r="GI210" s="15" t="e">
        <f t="shared" ca="1" si="397"/>
        <v>#NAME?</v>
      </c>
      <c r="GJ210" s="15" t="e">
        <f t="shared" ca="1" si="398"/>
        <v>#NAME?</v>
      </c>
      <c r="GK210" s="15" t="e">
        <f t="shared" ca="1" si="399"/>
        <v>#NAME?</v>
      </c>
      <c r="GM210" s="15" t="e" cm="1">
        <f t="array" aca="1" ref="GM210" ca="1">_xll.BDP(C210,"NET_DEBT_TO_EBITDA")</f>
        <v>#NAME?</v>
      </c>
      <c r="GN210" s="15" t="e" cm="1">
        <f t="array" aca="1" ref="GN210" ca="1">_xll.BDP(C210,"EBIT_TO_INT_EXP")</f>
        <v>#NAME?</v>
      </c>
      <c r="GO210" s="15" t="e" cm="1">
        <f t="array" aca="1" ref="GO210" ca="1">_xll.BDP(C210,"TOT_DEBT_TO_TOT_EQY")</f>
        <v>#NAME?</v>
      </c>
      <c r="GP210" s="15" t="e" cm="1">
        <f t="array" aca="1" ref="GP210" ca="1">_xll.BDP(C210,"TOT_DEBT_TO_TOT_ASSET")</f>
        <v>#NAME?</v>
      </c>
      <c r="GQ210" s="15" t="e" cm="1">
        <f t="array" aca="1" ref="GQ210" ca="1">_xll.BDP(C210,"ALTMAN_Z_SCORE")</f>
        <v>#NAME?</v>
      </c>
      <c r="GR210" s="15" t="e" cm="1">
        <f t="array" aca="1" ref="GR210" ca="1">_xll.BDP(C210,"CASH_%_CURRENT_MARKET_CAP")</f>
        <v>#NAME?</v>
      </c>
      <c r="GS210" s="15" t="e" cm="1">
        <f t="array" aca="1" ref="GS210" ca="1">_xll.BDP(C210,"CASH_TO_TOT_ASSET")</f>
        <v>#NAME?</v>
      </c>
      <c r="GU210" s="15" t="e" cm="1">
        <f t="array" aca="1" ref="GU210" ca="1">_xll.BDP(C210,"BOARD_SIZE")</f>
        <v>#NAME?</v>
      </c>
      <c r="GV210" s="15" t="e" cm="1">
        <f t="array" aca="1" ref="GV210" ca="1">_xll.BDP(C210,"PCT_INDEPENDENT_DIRECTORS")</f>
        <v>#NAME?</v>
      </c>
      <c r="GW210" s="15" t="e" cm="1">
        <f t="array" aca="1" ref="GW210" ca="1">_xll.BDP(C210,"BOARD_MEETING_ATTENDANCE_PCT")</f>
        <v>#NAME?</v>
      </c>
      <c r="GX210" s="15" t="e" cm="1">
        <f t="array" aca="1" ref="GX210" ca="1">_xll.BDP(C210,"BOARD_MEETINGS_PER_YR")</f>
        <v>#NAME?</v>
      </c>
      <c r="GY210" s="15" t="e" cm="1">
        <f t="array" aca="1" ref="GY210" ca="1">_xll.BDP(C210,"NUMBER_OF_WOMEN_ON_BOARD")</f>
        <v>#NAME?</v>
      </c>
      <c r="GZ210" s="15" t="e" cm="1">
        <f t="array" aca="1" ref="GZ210" ca="1">_xll.BDP(C210,"BOARD_AVERAGE_TENURE")</f>
        <v>#NAME?</v>
      </c>
      <c r="HA210" s="15" t="e" cm="1">
        <f t="array" aca="1" ref="HA210" ca="1">_xll.BDP(C210,"BOARD_AVERAGE_AGE")</f>
        <v>#NAME?</v>
      </c>
      <c r="HC210" s="15" t="e" cm="1">
        <f t="array" aca="1" ref="HC210" ca="1">_xll.BDP(C210,"TOT_COMP_AW_TO_CEO_&amp;_EQUIV")</f>
        <v>#NAME?</v>
      </c>
      <c r="HD210" s="15" t="e" cm="1">
        <f t="array" aca="1" ref="HD210" ca="1">_xll.BDP(C210,"TOT_COMPENSATION_AW_TO_EXECS")</f>
        <v>#NAME?</v>
      </c>
      <c r="HE210" s="15" t="e" cm="1">
        <f t="array" aca="1" ref="HE210" ca="1">_xll.BDP(C210,"CF_STOCK_BASED_COMPENSATION")</f>
        <v>#NAME?</v>
      </c>
      <c r="HF210" s="15" t="e" cm="1">
        <f t="array" aca="1" ref="HF210" ca="1">_xll.BDP(C210,"AVERAGE_BOD_TOTAL_COMPENSATION")</f>
        <v>#NAME?</v>
      </c>
      <c r="HH210" s="15" t="e" cm="1">
        <f t="array" aca="1" ref="HH210" ca="1">_xll.BDP(C210,"ISS_QUALITYSCORE")</f>
        <v>#NAME?</v>
      </c>
      <c r="HK210" s="15" t="e" cm="1">
        <f t="array" aca="1" ref="HK210" ca="1">_xll.BDP(C210,"EQY_SH_OUT")</f>
        <v>#NAME?</v>
      </c>
      <c r="HL210" s="15" t="e">
        <f t="shared" ca="1" si="400"/>
        <v>#NAME?</v>
      </c>
      <c r="HN210" s="15">
        <v>8.5</v>
      </c>
      <c r="HO210" s="15">
        <v>2</v>
      </c>
      <c r="HP210" s="39" t="e">
        <f t="shared" ca="1" si="401"/>
        <v>#NAME?</v>
      </c>
      <c r="HQ210" s="15" t="e">
        <f t="shared" ca="1" si="402"/>
        <v>#NAME?</v>
      </c>
      <c r="HS210" s="15" t="e">
        <f t="shared" ca="1" si="426"/>
        <v>#NAME?</v>
      </c>
      <c r="HU210" s="15" t="e">
        <f t="shared" ca="1" si="403"/>
        <v>#NAME?</v>
      </c>
      <c r="HW210" s="15" t="e">
        <f t="shared" ca="1" si="427"/>
        <v>#NAME?</v>
      </c>
      <c r="HY210" s="39" t="e">
        <f t="shared" ca="1" si="404"/>
        <v>#NAME?</v>
      </c>
      <c r="IA210" s="15" t="e">
        <f t="shared" ca="1" si="428"/>
        <v>#NAME?</v>
      </c>
      <c r="IB210" s="15" t="e">
        <f t="shared" ca="1" si="405"/>
        <v>#NAME?</v>
      </c>
      <c r="IC210" s="15" t="e">
        <f t="shared" ca="1" si="406"/>
        <v>#NAME?</v>
      </c>
      <c r="ID210" s="15" t="e">
        <f t="shared" ca="1" si="407"/>
        <v>#NAME?</v>
      </c>
      <c r="IE210" s="39" t="e">
        <f t="shared" ca="1" si="408"/>
        <v>#NAME?</v>
      </c>
      <c r="IF210" s="39">
        <f t="shared" si="409"/>
        <v>5.0077789379582516</v>
      </c>
      <c r="IG210" s="39" t="e">
        <f t="shared" ca="1" si="410"/>
        <v>#NAME?</v>
      </c>
      <c r="II210" s="15">
        <f t="shared" si="440"/>
        <v>191</v>
      </c>
    </row>
    <row r="211" spans="1:243">
      <c r="A211" s="15">
        <f t="shared" si="441"/>
        <v>191</v>
      </c>
      <c r="B211" s="15" t="s">
        <v>386</v>
      </c>
      <c r="C211" s="15" t="s">
        <v>674</v>
      </c>
      <c r="D211" s="15" t="s">
        <v>385</v>
      </c>
      <c r="E211" s="15" t="str">
        <f t="shared" ref="E211:E264" si="442">LEFT(D211,6)</f>
        <v>RYTT34</v>
      </c>
      <c r="F211" s="15">
        <f t="shared" ref="F211:F264" si="443">A211</f>
        <v>191</v>
      </c>
      <c r="G211" s="15" t="str">
        <f t="shared" ref="G211:G264" si="444">B211</f>
        <v>Raytheon Technologies Corp</v>
      </c>
      <c r="H211" s="24">
        <v>4.84419E-3</v>
      </c>
      <c r="I211" s="15" t="e" cm="1">
        <f t="array" aca="1" ref="I211" ca="1">_xll.BDP(C211,"GICS_SECTOR_NAME")</f>
        <v>#NAME?</v>
      </c>
      <c r="J211" s="15" t="e">
        <f t="shared" ref="J211:J264" ca="1" si="445">VLOOKUP(I211,$B$7:$C$17,2,0)</f>
        <v>#NAME?</v>
      </c>
      <c r="K211" s="46" t="e" cm="1">
        <f t="array" aca="1" ref="K211" ca="1">_xll.BDP(C211,"BEST_PE_RATIO")</f>
        <v>#NAME?</v>
      </c>
      <c r="L211" s="46" t="e" cm="1">
        <f t="array" aca="1" ref="L211" ca="1">_xll.BDP(C211,"px_last")</f>
        <v>#NAME?</v>
      </c>
      <c r="M211" s="15" t="e" cm="1">
        <f t="array" aca="1" ref="M211" ca="1">_xll.BDP(C211,"COUNTRY_FULL_NAME")</f>
        <v>#NAME?</v>
      </c>
      <c r="N211" s="15" t="e" cm="1">
        <f t="array" aca="1" ref="N211" ca="1">_xll.BDP(C211,"px_last")</f>
        <v>#NAME?</v>
      </c>
      <c r="O211" s="15" t="e" cm="1">
        <f t="array" aca="1" ref="O211" ca="1">_xll.BDP(C211,"CRNCY")</f>
        <v>#NAME?</v>
      </c>
      <c r="Q211" s="15" t="e" cm="1">
        <f t="array" aca="1" ref="Q211" ca="1">_xll.BDP(C211,"GICS_SECTOR_NAME")</f>
        <v>#NAME?</v>
      </c>
      <c r="R211" s="15" t="e" cm="1">
        <f t="array" aca="1" ref="R211" ca="1">_xll.BDP(C211,"GICS_INDUSTRY_NAME")</f>
        <v>#NAME?</v>
      </c>
      <c r="S211" s="15" t="e" cm="1">
        <f t="array" aca="1" ref="S211" ca="1">_xll.BDP(C211,"GICS_INDUSTRY_GROUP_NAME")</f>
        <v>#NAME?</v>
      </c>
      <c r="T211" s="15" t="e" cm="1">
        <f t="array" aca="1" ref="T211" ca="1">_xll.BDP(C211,"GICS_SUB_INDUSTRY_NAME")</f>
        <v>#NAME?</v>
      </c>
      <c r="U211" s="15" t="s">
        <v>1521</v>
      </c>
      <c r="V211" s="15">
        <f>_xll.BDH(C211,"SALES_REV_TURN","FY 2009","FY 2009","Currency=USD","Period=FY","BEST_FPERIOD_OVERRIDE=FY","FILING_STATUS=MR","SCALING_FORMAT=MLN","FA_ADJUSTED=Adjusted","Sort=A","Dates=H","DateFormat=P","Fill=—","Direction=H","UseDPDF=Y")</f>
        <v>52830</v>
      </c>
      <c r="W211" s="15">
        <f>_xll.BDH(C211,"SALES_REV_TURN","FY 2019","FY 2019","Currency=USD","Period=FY","BEST_FPERIOD_OVERRIDE=FY","FILING_STATUS=MR","SCALING_FORMAT=MLN","FA_ADJUSTED=Adjusted","Sort=A","Dates=H","DateFormat=P","Fill=—","Direction=H","UseDPDF=Y")</f>
        <v>45349</v>
      </c>
      <c r="X211" s="15">
        <f>_xll.BDH(C211,"SALES_REV_TURN","FY 2020","FY 2020","Currency=USD","Period=FY","BEST_FPERIOD_OVERRIDE=FY","FILING_STATUS=MR","SCALING_FORMAT=MLN","FA_ADJUSTED=Adjusted","Sort=A","Dates=H","DateFormat=P","Fill=—","Direction=H","UseDPDF=Y")</f>
        <v>56587</v>
      </c>
      <c r="Y211" s="15">
        <f>_xll.BDH(C211,"SALES_REV_TURN","FY 2021","FY 2021","Currency=USD","Period=FY","BEST_FPERIOD_OVERRIDE=FY","FILING_STATUS=MR","SCALING_FORMAT=MLN","FA_ADJUSTED=Adjusted","Sort=A","Dates=H","DateFormat=P","Fill=—","Direction=H","UseDPDF=Y")</f>
        <v>64388</v>
      </c>
      <c r="Z211" s="15">
        <f>_xll.BDH(C211,"SALES_REV_TURN","FY 2022","FY 2022","Currency=USD","Period=FY","BEST_FPERIOD_OVERRIDE=FY","FILING_STATUS=MR","SCALING_FORMAT=MLN","FA_ADJUSTED=Adjusted","Sort=A","Dates=H","DateFormat=P","Fill=—","Direction=H","UseDPDF=Y")</f>
        <v>67074</v>
      </c>
      <c r="AA211" s="15" t="e">
        <f ca="1">+_xll.BDP($C211,AA$15,"BEST_FPERIOD_OVERRIDE="&amp;AA$16)</f>
        <v>#NAME?</v>
      </c>
      <c r="AB211" s="15" t="e">
        <f ca="1">+_xll.BDP($C211,AB$15,"BEST_FPERIOD_OVERRIDE="&amp;AB$16)</f>
        <v>#NAME?</v>
      </c>
      <c r="AC211" s="15" t="e">
        <f ca="1">+_xll.BDP($C211,AC$15,"BEST_FPERIOD_OVERRIDE="&amp;AC$16)</f>
        <v>#NAME?</v>
      </c>
      <c r="AD211" s="15" t="e">
        <f ca="1">+_xll.BDP($C211,AD$15,"BEST_FPERIOD_OVERRIDE="&amp;AD$16)</f>
        <v>#NAME?</v>
      </c>
      <c r="AF211" s="25">
        <f t="shared" si="411"/>
        <v>0.24781141811285812</v>
      </c>
      <c r="AG211" s="25">
        <f t="shared" si="412"/>
        <v>0.1378585187410537</v>
      </c>
      <c r="AH211" s="25">
        <f t="shared" si="413"/>
        <v>4.1715847673479578E-2</v>
      </c>
      <c r="AI211" s="25" t="e">
        <f t="shared" ca="1" si="414"/>
        <v>#NAME?</v>
      </c>
      <c r="AJ211" s="25" t="e">
        <f t="shared" ca="1" si="415"/>
        <v>#NAME?</v>
      </c>
      <c r="AK211" s="25" t="e">
        <f t="shared" ca="1" si="416"/>
        <v>#NAME?</v>
      </c>
      <c r="AL211" s="25" t="e">
        <f t="shared" ca="1" si="429"/>
        <v>#NAME?</v>
      </c>
      <c r="AM211" s="25" t="e">
        <f t="shared" ca="1" si="417"/>
        <v>#NAME?</v>
      </c>
      <c r="AN211" s="25">
        <f t="shared" si="418"/>
        <v>-1.5153126782548987E-2</v>
      </c>
      <c r="AP211" s="15">
        <f>_xll.BDH(C211,"EBITDA","FY 2009","FY 2009","Currency=USD","Period=FY","BEST_FPERIOD_OVERRIDE=FY","FILING_STATUS=MR","SCALING_FORMAT=MLN","FA_ADJUSTED=Adjusted","Sort=A","Dates=H","DateFormat=P","Fill=—","Direction=H","UseDPDF=Y")</f>
        <v>8417</v>
      </c>
      <c r="AQ211" s="15">
        <f>_xll.BDH(C211,"EBITDA","FY 2019","FY 2019","Currency=USD","Period=FY","BEST_FPERIOD_OVERRIDE=FY","FILING_STATUS=MR","SCALING_FORMAT=MLN","FA_ADJUSTED=Adjusted","Sort=A","Dates=H","DateFormat=P","Fill=—","Direction=H","UseDPDF=Y")</f>
        <v>9114</v>
      </c>
      <c r="AR211" s="15">
        <f>_xll.BDH(C211,"EBITDA","FY 2020","FY 2020","Currency=USD","Period=FY","BEST_FPERIOD_OVERRIDE=FY","FILING_STATUS=MR","SCALING_FORMAT=MLN","FA_ADJUSTED=Adjusted","Sort=A","Dates=H","DateFormat=P","Fill=—","Direction=H","UseDPDF=Y")</f>
        <v>7923</v>
      </c>
      <c r="AS211" s="15">
        <f>_xll.BDH(C211,"EBITDA","FY 2021","FY 2021","Currency=USD","Period=FY","BEST_FPERIOD_OVERRIDE=FY","FILING_STATUS=MR","SCALING_FORMAT=MLN","FA_ADJUSTED=Adjusted","Sort=A","Dates=H","DateFormat=P","Fill=—","Direction=H","UseDPDF=Y")</f>
        <v>12050</v>
      </c>
      <c r="AT211" s="15">
        <f>_xll.BDH(C211,"EBITDA","FY 2022","FY 2022","Currency=USD","Period=FY","BEST_FPERIOD_OVERRIDE=FY","FILING_STATUS=MR","SCALING_FORMAT=MLN","FA_ADJUSTED=Adjusted","Sort=A","Dates=H","DateFormat=P","Fill=—","Direction=H","UseDPDF=Y")</f>
        <v>12097</v>
      </c>
      <c r="AU211" s="15" t="e">
        <f ca="1">+_xll.BDP($C211,AU$15,"BEST_FPERIOD_OVERRIDE="&amp;AU$16)</f>
        <v>#NAME?</v>
      </c>
      <c r="AV211" s="15" t="e">
        <f ca="1">+_xll.BDP($C211,AV$15,"BEST_FPERIOD_OVERRIDE="&amp;AV$16)</f>
        <v>#NAME?</v>
      </c>
      <c r="AW211" s="15" t="e">
        <f ca="1">+_xll.BDP($C211,AW$15,"BEST_FPERIOD_OVERRIDE="&amp;AW$16)</f>
        <v>#NAME?</v>
      </c>
      <c r="AX211" s="15" t="e">
        <f ca="1">+_xll.BDP($C211,AX$15,"BEST_FPERIOD_OVERRIDE="&amp;AX$16)</f>
        <v>#NAME?</v>
      </c>
      <c r="AZ211" s="25">
        <f t="shared" ref="AZ211:AZ264" si="446">AR211/AQ211-1</f>
        <v>-0.13067807768268602</v>
      </c>
      <c r="BA211" s="25">
        <f t="shared" ref="BA211:BA264" si="447">AS211/AR211-1</f>
        <v>0.52088855231604181</v>
      </c>
      <c r="BB211" s="25">
        <f t="shared" ref="BB211:BB264" si="448">AT211/AS211-1</f>
        <v>3.9004149377592778E-3</v>
      </c>
      <c r="BC211" s="25" t="e">
        <f t="shared" ref="BC211:BC264" ca="1" si="449">AU211/AT211-1</f>
        <v>#NAME?</v>
      </c>
      <c r="BD211" s="25" t="e">
        <f t="shared" ref="BD211:BD264" ca="1" si="450">AV211/AU211-1</f>
        <v>#NAME?</v>
      </c>
      <c r="BE211" s="25" t="e">
        <f t="shared" ref="BE211:BE264" ca="1" si="451">AW211/AV211-1</f>
        <v>#NAME?</v>
      </c>
      <c r="BF211" s="25" t="e">
        <f t="shared" ca="1" si="430"/>
        <v>#NAME?</v>
      </c>
      <c r="BG211" s="25" t="e">
        <f t="shared" ref="BG211:BG264" ca="1" si="452">(AW211/AQ211)^(1/6)-1</f>
        <v>#NAME?</v>
      </c>
      <c r="BH211" s="25">
        <f t="shared" ref="BH211:BH264" si="453">(AQ211/AP211)^(1/10)-1</f>
        <v>7.9875539097831183E-3</v>
      </c>
      <c r="BJ211" s="25">
        <f t="shared" si="419"/>
        <v>0.20097466316787579</v>
      </c>
      <c r="BK211" s="25">
        <f t="shared" si="420"/>
        <v>0.14001449096082139</v>
      </c>
      <c r="BL211" s="25">
        <f t="shared" si="421"/>
        <v>0.1871466732931602</v>
      </c>
      <c r="BM211" s="25">
        <f t="shared" si="422"/>
        <v>0.18035304290783313</v>
      </c>
      <c r="BN211" s="25" t="e">
        <f t="shared" ca="1" si="423"/>
        <v>#NAME?</v>
      </c>
      <c r="BO211" s="25" t="e">
        <f t="shared" ca="1" si="424"/>
        <v>#NAME?</v>
      </c>
      <c r="BP211" s="25" t="e">
        <f t="shared" ca="1" si="424"/>
        <v>#NAME?</v>
      </c>
      <c r="BQ211" s="25" t="e">
        <f t="shared" ca="1" si="425"/>
        <v>#NAME?</v>
      </c>
      <c r="BR211" s="15">
        <f>_xll.BDH(C211,"EARN_FOR_COMMON","FY 2009","FY 2009","Currency=USD","Period=FY","BEST_FPERIOD_OVERRIDE=FY","FILING_STATUS=MR","SCALING_FORMAT=MLN","FA_ADJUSTED=Adjusted","Sort=A","Dates=H","DateFormat=P","Fill=—","Direction=H","UseDPDF=Y")</f>
        <v>4232.1000000000004</v>
      </c>
      <c r="BS211" s="15">
        <f>_xll.BDH(C211,"EARN_FOR_COMMON","FY 2019","FY 2019","Currency=USD","Period=FY","BEST_FPERIOD_OVERRIDE=FY","FILING_STATUS=MR","SCALING_FORMAT=MLN","FA_ADJUSTED=Adjusted","Sort=A","Dates=H","DateFormat=P","Fill=—","Direction=H","UseDPDF=Y")</f>
        <v>4421.0949000000001</v>
      </c>
      <c r="BT211" s="15">
        <f>_xll.BDH(C211,"EARN_FOR_COMMON","FY 2020","FY 2020","Currency=USD","Period=FY","BEST_FPERIOD_OVERRIDE=FY","FILING_STATUS=MR","SCALING_FORMAT=MLN","FA_ADJUSTED=Adjusted","Sort=A","Dates=H","DateFormat=P","Fill=—","Direction=H","UseDPDF=Y")</f>
        <v>2632.6504</v>
      </c>
      <c r="BU211" s="15">
        <f>_xll.BDH(C211,"EARN_FOR_COMMON","FY 2021","FY 2021","Currency=USD","Period=FY","BEST_FPERIOD_OVERRIDE=FY","FILING_STATUS=MR","SCALING_FORMAT=MLN","FA_ADJUSTED=Adjusted","Sort=A","Dates=H","DateFormat=P","Fill=—","Direction=H","UseDPDF=Y")</f>
        <v>6606.6894000000002</v>
      </c>
      <c r="BV211" s="15">
        <f>_xll.BDH(C211,"EARN_FOR_COMMON","FY 2022","FY 2022","Currency=USD","Period=FY","BEST_FPERIOD_OVERRIDE=FY","FILING_STATUS=MR","SCALING_FORMAT=MLN","FA_ADJUSTED=Adjusted","Sort=A","Dates=H","DateFormat=P","Fill=—","Direction=H","UseDPDF=Y")</f>
        <v>6794.1543000000001</v>
      </c>
      <c r="BW211" s="15" t="e">
        <f ca="1">+_xll.BDP($C211,BW$15,"BEST_FPERIOD_OVERRIDE="&amp;BW$16)</f>
        <v>#NAME?</v>
      </c>
      <c r="BX211" s="15" t="e">
        <f ca="1">+_xll.BDP($C211,BX$15,"BEST_FPERIOD_OVERRIDE="&amp;BX$16)</f>
        <v>#NAME?</v>
      </c>
      <c r="BY211" s="15" t="e">
        <f ca="1">+_xll.BDP($C211,BY$15,"BEST_FPERIOD_OVERRIDE="&amp;BY$16)</f>
        <v>#NAME?</v>
      </c>
      <c r="BZ211" s="15" t="e">
        <f ca="1">+_xll.BDP($C211,BZ$15,"BEST_FPERIOD_OVERRIDE="&amp;BZ$16)</f>
        <v>#NAME?</v>
      </c>
      <c r="CB211" s="25">
        <f t="shared" ref="CB211:CB264" si="454">BT211/BS211-1</f>
        <v>-0.40452524554494407</v>
      </c>
      <c r="CC211" s="25">
        <f t="shared" ref="CC211:CC264" si="455">BU211/BT211-1</f>
        <v>1.5095202158250864</v>
      </c>
      <c r="CD211" s="25">
        <f t="shared" ref="CD211:CD264" si="456">BV211/BU211-1</f>
        <v>2.8375013361457535E-2</v>
      </c>
      <c r="CE211" s="25" t="e">
        <f t="shared" ref="CE211:CE264" ca="1" si="457">BW211/BV211-1</f>
        <v>#NAME?</v>
      </c>
      <c r="CF211" s="25" t="e">
        <f t="shared" ref="CF211:CF264" ca="1" si="458">BX211/BW211-1</f>
        <v>#NAME?</v>
      </c>
      <c r="CG211" s="25" t="e">
        <f t="shared" ref="CG211:CG264" ca="1" si="459">BY211/BX211-1</f>
        <v>#NAME?</v>
      </c>
      <c r="CH211" s="25" t="e">
        <f t="shared" ca="1" si="431"/>
        <v>#NAME?</v>
      </c>
      <c r="CI211" s="25" t="e">
        <f t="shared" ref="CI211:CI264" ca="1" si="460">(BY211/BS211)^(1/6)-1</f>
        <v>#NAME?</v>
      </c>
      <c r="CJ211" s="25">
        <f t="shared" ref="CJ211:CJ264" si="461">(BS211/BR211)^(1/10)-1</f>
        <v>4.3784632398822243E-3</v>
      </c>
      <c r="CM211" s="25">
        <f t="shared" si="432"/>
        <v>9.7490460649628435E-2</v>
      </c>
      <c r="CN211" s="25">
        <f t="shared" si="433"/>
        <v>4.652394366197183E-2</v>
      </c>
      <c r="CO211" s="25">
        <f t="shared" si="434"/>
        <v>0.10260746412374977</v>
      </c>
      <c r="CP211" s="25">
        <f t="shared" si="435"/>
        <v>0.10129341175418195</v>
      </c>
      <c r="CQ211" s="25" t="e">
        <f t="shared" ca="1" si="436"/>
        <v>#NAME?</v>
      </c>
      <c r="CR211" s="25" t="e">
        <f t="shared" ca="1" si="437"/>
        <v>#NAME?</v>
      </c>
      <c r="CS211" s="25" t="e">
        <f t="shared" ca="1" si="438"/>
        <v>#NAME?</v>
      </c>
      <c r="CT211" s="15" t="e">
        <f t="shared" ca="1" si="439"/>
        <v>#NAME?</v>
      </c>
      <c r="CU211" s="25">
        <f>_xll.BDH($C211,"RETURN_ON_INV_CAPITAL","FY 2019","FY 2019","Currency=USD","Period=FY","BEST_FPERIOD_OVERRIDE=FY","FILING_STATUS=MR","FA_ADJUSTED=GAAP","Sort=A","Dates=H","DateFormat=P","Fill=—","Direction=H","UseDPDF=Y")/100</f>
        <v>4.0944000000000001E-2</v>
      </c>
      <c r="CV211" s="25">
        <f>_xll.BDH($C211,"RETURN_ON_INV_CAPITAL","FY 2020","FY 2020","Currency=USD","Period=FY","BEST_FPERIOD_OVERRIDE=FY","FILING_STATUS=MR","FA_ADJUSTED=GAAP","Sort=A","Dates=H","DateFormat=P","Fill=—","Direction=H","UseDPDF=Y")/100</f>
        <v>-3.5188000000000004E-2</v>
      </c>
      <c r="CW211" s="25">
        <f>_xll.BDH($C211,"RETURN_ON_INV_CAPITAL","FY 2021","FY 2021","Currency=USD","Period=FY","BEST_FPERIOD_OVERRIDE=FY","FILING_STATUS=MR","FA_ADJUSTED=GAAP","Sort=A","Dates=H","DateFormat=P","Fill=—","Direction=H","UseDPDF=Y")/100</f>
        <v>2.0552000000000001E-2</v>
      </c>
      <c r="CX211" s="25">
        <f>_xll.BDH(C211,"RETURN_COM_EQY","FY 2022","FY 2022","Currency=USD","Period=FY","BEST_FPERIOD_OVERRIDE=FY","FILING_STATUS=MR","FA_ADJUSTED=GAAP","Sort=A","Dates=H","DateFormat=P","Fill=—","Direction=H","UseDPDF=Y")/100</f>
        <v>7.1337999999999999E-2</v>
      </c>
      <c r="CZ211" s="15">
        <f>_xll.BDH($C211,"RETURN_COM_EQY","FY 2019","FY 2019","Currency=USD","Period=FY","BEST_FPERIOD_OVERRIDE=FY","FILING_STATUS=MR","FA_ADJUSTED=GAAP","Sort=A","Dates=H","DateFormat=P","Fill=—","Direction=H","UseDPDF=Y")/100</f>
        <v>0.138045</v>
      </c>
      <c r="DA211" s="15">
        <f>_xll.BDH($C211,"RETURN_COM_EQY","FY 2020","FY 2020","Currency=USD","Period=FY","BEST_FPERIOD_OVERRIDE=FY","FILING_STATUS=MR","FA_ADJUSTED=GAAP","Sort=A","Dates=H","DateFormat=P","Fill=—","Direction=H","UseDPDF=Y")/100</f>
        <v>-6.1771E-2</v>
      </c>
      <c r="DB211" s="15">
        <f>_xll.BDH($C211,"RETURN_COM_EQY","FY 2021","FY 2021","Currency=USD","Period=FY","BEST_FPERIOD_OVERRIDE=FY","FILING_STATUS=MR","FA_ADJUSTED=GAAP","Sort=A","Dates=H","DateFormat=P","Fill=—","Direction=H","UseDPDF=Y")/100</f>
        <v>5.3212000000000002E-2</v>
      </c>
      <c r="DC211" s="25">
        <f>_xll.BDH(C211,"RETURN_COM_EQY","FY 2022","FY 2022","Currency=USD","Period=FY","BEST_FPERIOD_OVERRIDE=FY","FILING_STATUS=MR","FA_ADJUSTED=GAAP","Sort=A","Dates=H","DateFormat=P","Fill=—","Direction=H","UseDPDF=Y")</f>
        <v>7.1337999999999999</v>
      </c>
      <c r="DD211" s="15" t="e">
        <f ca="1">(_xll.BDP(C211,"BEST_ROE","best_fperiod_override=23Y"))/100</f>
        <v>#NAME?</v>
      </c>
      <c r="DF211" s="25" t="e">
        <f ca="1">(_xll.BDP($C211,"BEST_DIV_YLD","best_fperiod_override=19Y"))/100</f>
        <v>#NAME?</v>
      </c>
      <c r="DG211" s="25" t="e">
        <f ca="1">(_xll.BDP($C211,"BEST_DIV_YLD","best_fperiod_override=20Y"))/100</f>
        <v>#NAME?</v>
      </c>
      <c r="DH211" s="25" t="e">
        <f ca="1">(_xll.BDP($C211,"BEST_DIV_YLD","best_fperiod_override=21Y"))/100</f>
        <v>#NAME?</v>
      </c>
      <c r="DI211" s="25" t="e">
        <f ca="1">(_xll.BDP($C211,"BEST_DIV_YLD","best_fperiod_override=22Y"))/100</f>
        <v>#NAME?</v>
      </c>
      <c r="DJ211" s="25" t="e">
        <f ca="1">(_xll.BDP($C211,"BEST_DIV_YLD","best_fperiod_override=23Y"))/100</f>
        <v>#NAME?</v>
      </c>
      <c r="DL211" s="48" t="e" cm="1">
        <f t="array" aca="1" ref="DL211" ca="1">_xll.BDP($C211,$DL$12)/1000</f>
        <v>#NAME?</v>
      </c>
      <c r="DM211" s="48" t="e" cm="1">
        <f t="array" aca="1" ref="DM211" ca="1">_xll.BDP($C211,$DL$13)*1000</f>
        <v>#NAME?</v>
      </c>
      <c r="DN211" s="48" t="e">
        <f t="shared" ref="DN211:DN264" ca="1" si="462">DM211-DL211</f>
        <v>#NAME?</v>
      </c>
      <c r="DO211" s="48" t="e" cm="1">
        <f t="array" aca="1" ref="DO211" ca="1">_xll.BDP($C211,$DL$15)*1000</f>
        <v>#NAME?</v>
      </c>
      <c r="DQ211" s="15" t="e" cm="1">
        <f t="array" aca="1" ref="DQ211" ca="1">_xll.BDP(C211,"WACC")</f>
        <v>#NAME?</v>
      </c>
      <c r="DR211" s="15" t="e" cm="1">
        <f t="array" aca="1" ref="DR211" ca="1">_xll.BDP(C211,"WACC_COST_EQUITY")</f>
        <v>#NAME?</v>
      </c>
      <c r="DS211" s="15" t="e" cm="1">
        <f t="array" aca="1" ref="DS211" ca="1">_xll.BDP(C211,"WACC_COST_EQUITY")</f>
        <v>#NAME?</v>
      </c>
      <c r="DU211" s="15" t="e" cm="1">
        <f t="array" aca="1" ref="DU211" ca="1">_xll.BDP(C211,"BEST_PE_RATIO")</f>
        <v>#NAME?</v>
      </c>
      <c r="DV211" s="15" t="e" cm="1">
        <f t="array" aca="1" ref="DV211" ca="1">_xll.BDP(C211,"FIVE_YR_AVG_PRICE_EARNINGS")</f>
        <v>#NAME?</v>
      </c>
      <c r="DW211" s="15" t="e" cm="1">
        <f t="array" aca="1" ref="DW211" ca="1">_xll.BDP(C211,"10_YEAR_MOVING_AVERAGE_PE")</f>
        <v>#NAME?</v>
      </c>
      <c r="DY211" s="15" t="e" cm="1">
        <f t="array" aca="1" ref="DY211" ca="1">_xll.BDP(C211,"BEST_CUR_EV_TO_EBITDA")</f>
        <v>#NAME?</v>
      </c>
      <c r="DZ211" s="15" t="e" cm="1">
        <f t="array" aca="1" ref="DZ211" ca="1">_xll.BDP(C211,"FIVE_YEAR_AVG_EV_TO_T12_EBITDA")</f>
        <v>#NAME?</v>
      </c>
      <c r="EB211" s="15" t="e" cm="1">
        <f t="array" aca="1" ref="EB211" ca="1">_xll.BDP(C211,"BEST_PX_BPS_RATIO")</f>
        <v>#NAME?</v>
      </c>
      <c r="EC211" s="15" t="e" cm="1">
        <f t="array" aca="1" ref="EC211" ca="1">_xll.BDP(C211,"FIVE_YEAR_AVG_PRICE_BOOK")</f>
        <v>#NAME?</v>
      </c>
      <c r="ED211" s="15" t="e" cm="1">
        <f t="array" aca="1" ref="ED211" ca="1">_xll.BDP(C211,"EV_TO_T12M_SALES")</f>
        <v>#NAME?</v>
      </c>
      <c r="EE211" s="15" t="e" cm="1">
        <f t="array" aca="1" ref="EE211" ca="1">_xll.BDP(C211,"AVERAGE_EV_TO_T12M_SALES")</f>
        <v>#NAME?</v>
      </c>
      <c r="EF211" s="15" t="e">
        <f ca="1">_xll.BDP(C211,"BEST_CURRENT_EV_BEST_SALES","best_fperiod_override=23Y")</f>
        <v>#NAME?</v>
      </c>
      <c r="EH211" s="15" t="e" cm="1">
        <f t="array" aca="1" ref="EH211" ca="1">_xll.BDP(C211,"CF_FREE_CASH_FLOW")</f>
        <v>#NAME?</v>
      </c>
      <c r="EI211" s="15" t="e" cm="1">
        <f t="array" aca="1" ref="EI211" ca="1">_xll.BDP(C211,"FREE_CASH_FLOW_YIELD")/100</f>
        <v>#NAME?</v>
      </c>
      <c r="EJ211" s="15" t="e" cm="1">
        <f t="array" aca="1" ref="EJ211" ca="1">_xll.BDP(C211,"TRAIL_12M_FREE_CASH_FLOW_PER_SH")</f>
        <v>#NAME?</v>
      </c>
      <c r="EL211" s="15" t="e" cm="1">
        <f t="array" aca="1" ref="EL211" ca="1">_xll.BDP(C211,"CF_CASH_FROM_OPER")</f>
        <v>#NAME?</v>
      </c>
      <c r="EM211" s="15" t="e" cm="1">
        <f t="array" aca="1" ref="EM211" ca="1">_xll.BDP(C211,"CF_CASH_FROM_INV_ACT")</f>
        <v>#NAME?</v>
      </c>
      <c r="EN211" s="15" t="e" cm="1">
        <f t="array" aca="1" ref="EN211" ca="1">_xll.BDP(C211,"CF_CASH_FROM_FNC_ACT")</f>
        <v>#NAME?</v>
      </c>
      <c r="EP211" s="15" t="e" cm="1">
        <f t="array" aca="1" ref="EP211" ca="1">_xll.BDP(C211,"TOT_ANALYST_REC")</f>
        <v>#NAME?</v>
      </c>
      <c r="EQ211" s="15" t="e" cm="1">
        <f t="array" aca="1" ref="EQ211" ca="1">_xll.BDP(C211,"TOT_BUY_REC")</f>
        <v>#NAME?</v>
      </c>
      <c r="ER211" s="15" t="e" cm="1">
        <f t="array" aca="1" ref="ER211" ca="1">_xll.BDP(C211,"TOT_HOLD_REC")</f>
        <v>#NAME?</v>
      </c>
      <c r="ES211" s="15" t="e" cm="1">
        <f t="array" aca="1" ref="ES211" ca="1">_xll.BDP(C211,"TOT_SELL_REC")</f>
        <v>#NAME?</v>
      </c>
      <c r="ET211" s="15" t="e" cm="1">
        <f t="array" aca="1" ref="ET211" ca="1">_xll.BDP(C211,"EQY_REC_CONS")</f>
        <v>#NAME?</v>
      </c>
      <c r="EV211" s="15" t="e" cm="1">
        <f t="array" aca="1" ref="EV211" ca="1">_xll.BDP(C211,"BEST_TARGET_HI")</f>
        <v>#NAME?</v>
      </c>
      <c r="EW211" s="15" t="e" cm="1">
        <f t="array" aca="1" ref="EW211" ca="1">_xll.BDP(C211,"BEST_TARGET_LO")</f>
        <v>#NAME?</v>
      </c>
      <c r="EX211" s="15" t="e" cm="1">
        <f t="array" aca="1" ref="EX211" ca="1">_xll.BDP(C211,"BEST_TARGET_MEDIAN")</f>
        <v>#NAME?</v>
      </c>
      <c r="EZ211" s="15" t="e" cm="1">
        <f t="array" aca="1" ref="EZ211" ca="1">_xll.BDP(C211,"BEST_TARGET_1WK_CHG")</f>
        <v>#NAME?</v>
      </c>
      <c r="FA211" s="15" t="e" cm="1">
        <f t="array" aca="1" ref="FA211" ca="1">_xll.BDP(C211,"BEST_TARGET_4WK_CHG")</f>
        <v>#NAME?</v>
      </c>
      <c r="FB211" s="15" t="e" cm="1">
        <f t="array" aca="1" ref="FB211" ca="1">_xll.BDP(C211,"BEST_TARGET_3MO_CHG")</f>
        <v>#NAME?</v>
      </c>
      <c r="FC211" s="15" t="e" cm="1">
        <f t="array" aca="1" ref="FC211" ca="1">_xll.BDP(C211,"BEST_TARGET_6MO_CHG")</f>
        <v>#NAME?</v>
      </c>
      <c r="FE211" s="15" t="e" cm="1">
        <f t="array" aca="1" ref="FE211" ca="1">_xll.BDP(C211,"ANNOUNCEMENT_DT")</f>
        <v>#NAME?</v>
      </c>
      <c r="FF211" s="15" t="e" cm="1">
        <f t="array" aca="1" ref="FF211" ca="1">_xll.BDP(C211,"EXPECTED_REPORT_DT")</f>
        <v>#NAME?</v>
      </c>
      <c r="FG211" s="15" t="e" cm="1">
        <f t="array" aca="1" ref="FG211" ca="1">_xll.BDP(C211,"EARNINGS_RELATED_IMPLIED_MOVE")</f>
        <v>#NAME?</v>
      </c>
      <c r="FI211" s="15" t="e" cm="1">
        <f t="array" aca="1" ref="FI211" ca="1">_xll.BDP(C211,"SALES_SURPRISE_LAST_QTR")</f>
        <v>#NAME?</v>
      </c>
      <c r="FJ211" s="15" t="e" cm="1">
        <f t="array" aca="1" ref="FJ211" ca="1">_xll.BDP(C211,"EPS_SURPRISE_LAST_QTR")</f>
        <v>#NAME?</v>
      </c>
      <c r="FL211" s="15" t="e">
        <f ca="1">(_xll.BDP(C211,"VOLUME_AVG_5D"))/1000</f>
        <v>#NAME?</v>
      </c>
      <c r="FM211" s="15" t="e">
        <f ca="1">(_xll.BDP(C211,"VOLUME_AVG_3M"))/1000</f>
        <v>#NAME?</v>
      </c>
      <c r="FN211" s="15" t="e">
        <f ca="1">(_xll.BDP(C211,"VOLUME_AVG_6M"))/1000</f>
        <v>#NAME?</v>
      </c>
      <c r="FP211" s="15" t="e" cm="1">
        <f t="array" aca="1" ref="FP211" ca="1">_xll.BDP(C211,"CIE_DES")</f>
        <v>#NAME?</v>
      </c>
      <c r="FQ211" s="15" t="s">
        <v>1036</v>
      </c>
      <c r="FS211" s="15" t="e" cm="1">
        <f t="array" aca="1" ref="FS211" ca="1">_xll.BDP(C211,"HIGH_52WEEK")</f>
        <v>#NAME?</v>
      </c>
      <c r="FT211" s="15" t="e" cm="1">
        <f t="array" aca="1" ref="FT211" ca="1">_xll.BDP(C211,"LOW_52WEEK")</f>
        <v>#NAME?</v>
      </c>
      <c r="FV211" s="15" t="e" cm="1">
        <f t="array" aca="1" ref="FV211" ca="1">_xll.BDP(C211,"CHG_PCT_WTD")</f>
        <v>#NAME?</v>
      </c>
      <c r="FW211" s="15" t="e" cm="1">
        <f t="array" aca="1" ref="FW211" ca="1">_xll.BDP(C211,"CHG_PCT_MTD")</f>
        <v>#NAME?</v>
      </c>
      <c r="FX211" s="15" t="e" cm="1">
        <f t="array" aca="1" ref="FX211" ca="1">_xll.BDP(C211,"CHG_PCT_YTD")</f>
        <v>#NAME?</v>
      </c>
      <c r="FY211" s="15" t="e" cm="1">
        <f t="array" aca="1" ref="FY211" ca="1">_xll.BDP(C211,"CHG_PCT_1YR")</f>
        <v>#NAME?</v>
      </c>
      <c r="GA211" s="15" t="e">
        <f ca="1">_xll.BDP($C211,"BEST_NET_DEBT","best_fperiod_override=19Y")</f>
        <v>#NAME?</v>
      </c>
      <c r="GB211" s="15" t="e">
        <f ca="1">_xll.BDP($C211,"BEST_NET_DEBT","best_fperiod_override=20Y")</f>
        <v>#NAME?</v>
      </c>
      <c r="GC211" s="15" t="e">
        <f ca="1">_xll.BDP($C211,"BEST_NET_DEBT","best_fperiod_override=21Y")</f>
        <v>#NAME?</v>
      </c>
      <c r="GD211" s="15" t="e">
        <f ca="1">_xll.BDP($C211,"BEST_NET_DEBT","best_fperiod_override=22Y")</f>
        <v>#NAME?</v>
      </c>
      <c r="GE211" s="15" t="e">
        <f ca="1">_xll.BDP($C211,"BEST_NET_DEBT","best_fperiod_override=23Y")</f>
        <v>#NAME?</v>
      </c>
      <c r="GG211" s="15" t="e">
        <f t="shared" ref="GG211:GG264" ca="1" si="463">GA211/AQ211</f>
        <v>#NAME?</v>
      </c>
      <c r="GH211" s="15" t="e">
        <f t="shared" ref="GH211:GH264" ca="1" si="464">GB211/AR211</f>
        <v>#NAME?</v>
      </c>
      <c r="GI211" s="15" t="e">
        <f t="shared" ref="GI211:GI264" ca="1" si="465">GC211/AS211</f>
        <v>#NAME?</v>
      </c>
      <c r="GJ211" s="15" t="e">
        <f t="shared" ref="GJ211:GJ264" ca="1" si="466">GD211/AT211</f>
        <v>#NAME?</v>
      </c>
      <c r="GK211" s="15" t="e">
        <f t="shared" ref="GK211:GK264" ca="1" si="467">GE211/AU211</f>
        <v>#NAME?</v>
      </c>
      <c r="GM211" s="15" t="e" cm="1">
        <f t="array" aca="1" ref="GM211" ca="1">_xll.BDP(C211,"NET_DEBT_TO_EBITDA")</f>
        <v>#NAME?</v>
      </c>
      <c r="GN211" s="15" t="e" cm="1">
        <f t="array" aca="1" ref="GN211" ca="1">_xll.BDP(C211,"EBIT_TO_INT_EXP")</f>
        <v>#NAME?</v>
      </c>
      <c r="GO211" s="15" t="e" cm="1">
        <f t="array" aca="1" ref="GO211" ca="1">_xll.BDP(C211,"TOT_DEBT_TO_TOT_EQY")</f>
        <v>#NAME?</v>
      </c>
      <c r="GP211" s="15" t="e" cm="1">
        <f t="array" aca="1" ref="GP211" ca="1">_xll.BDP(C211,"TOT_DEBT_TO_TOT_ASSET")</f>
        <v>#NAME?</v>
      </c>
      <c r="GQ211" s="15" t="e" cm="1">
        <f t="array" aca="1" ref="GQ211" ca="1">_xll.BDP(C211,"ALTMAN_Z_SCORE")</f>
        <v>#NAME?</v>
      </c>
      <c r="GR211" s="15" t="e" cm="1">
        <f t="array" aca="1" ref="GR211" ca="1">_xll.BDP(C211,"CASH_%_CURRENT_MARKET_CAP")</f>
        <v>#NAME?</v>
      </c>
      <c r="GS211" s="15" t="e" cm="1">
        <f t="array" aca="1" ref="GS211" ca="1">_xll.BDP(C211,"CASH_TO_TOT_ASSET")</f>
        <v>#NAME?</v>
      </c>
      <c r="GU211" s="15" t="e" cm="1">
        <f t="array" aca="1" ref="GU211" ca="1">_xll.BDP(C211,"BOARD_SIZE")</f>
        <v>#NAME?</v>
      </c>
      <c r="GV211" s="15" t="e" cm="1">
        <f t="array" aca="1" ref="GV211" ca="1">_xll.BDP(C211,"PCT_INDEPENDENT_DIRECTORS")</f>
        <v>#NAME?</v>
      </c>
      <c r="GW211" s="15" t="e" cm="1">
        <f t="array" aca="1" ref="GW211" ca="1">_xll.BDP(C211,"BOARD_MEETING_ATTENDANCE_PCT")</f>
        <v>#NAME?</v>
      </c>
      <c r="GX211" s="15" t="e" cm="1">
        <f t="array" aca="1" ref="GX211" ca="1">_xll.BDP(C211,"BOARD_MEETINGS_PER_YR")</f>
        <v>#NAME?</v>
      </c>
      <c r="GY211" s="15" t="e" cm="1">
        <f t="array" aca="1" ref="GY211" ca="1">_xll.BDP(C211,"NUMBER_OF_WOMEN_ON_BOARD")</f>
        <v>#NAME?</v>
      </c>
      <c r="GZ211" s="15" t="e" cm="1">
        <f t="array" aca="1" ref="GZ211" ca="1">_xll.BDP(C211,"BOARD_AVERAGE_TENURE")</f>
        <v>#NAME?</v>
      </c>
      <c r="HA211" s="15" t="e" cm="1">
        <f t="array" aca="1" ref="HA211" ca="1">_xll.BDP(C211,"BOARD_AVERAGE_AGE")</f>
        <v>#NAME?</v>
      </c>
      <c r="HC211" s="15" t="e" cm="1">
        <f t="array" aca="1" ref="HC211" ca="1">_xll.BDP(C211,"TOT_COMP_AW_TO_CEO_&amp;_EQUIV")</f>
        <v>#NAME?</v>
      </c>
      <c r="HD211" s="15" t="e" cm="1">
        <f t="array" aca="1" ref="HD211" ca="1">_xll.BDP(C211,"TOT_COMPENSATION_AW_TO_EXECS")</f>
        <v>#NAME?</v>
      </c>
      <c r="HE211" s="15" t="e" cm="1">
        <f t="array" aca="1" ref="HE211" ca="1">_xll.BDP(C211,"CF_STOCK_BASED_COMPENSATION")</f>
        <v>#NAME?</v>
      </c>
      <c r="HF211" s="15" t="e" cm="1">
        <f t="array" aca="1" ref="HF211" ca="1">_xll.BDP(C211,"AVERAGE_BOD_TOTAL_COMPENSATION")</f>
        <v>#NAME?</v>
      </c>
      <c r="HH211" s="15" t="e" cm="1">
        <f t="array" aca="1" ref="HH211" ca="1">_xll.BDP(C211,"ISS_QUALITYSCORE")</f>
        <v>#NAME?</v>
      </c>
      <c r="HK211" s="15" t="e" cm="1">
        <f t="array" aca="1" ref="HK211" ca="1">_xll.BDP(C211,"EQY_SH_OUT")</f>
        <v>#NAME?</v>
      </c>
      <c r="HL211" s="15" t="e">
        <f t="shared" ref="HL211:HL264" ca="1" si="468">BV211/HK211</f>
        <v>#NAME?</v>
      </c>
      <c r="HN211" s="15">
        <v>8.5</v>
      </c>
      <c r="HO211" s="15">
        <v>2</v>
      </c>
      <c r="HP211" s="39" t="e">
        <f t="shared" ref="HP211:HP264" ca="1" si="469">CH211*100</f>
        <v>#NAME?</v>
      </c>
      <c r="HQ211" s="15" t="e">
        <f t="shared" ref="HQ211:HQ264" ca="1" si="470">(HO211*HP211)+HN211</f>
        <v>#NAME?</v>
      </c>
      <c r="HS211" s="15" t="e">
        <f t="shared" ca="1" si="426"/>
        <v>#NAME?</v>
      </c>
      <c r="HU211" s="15" t="e">
        <f t="shared" ref="HU211:HU264" ca="1" si="471">HL211*HQ211*HS211</f>
        <v>#NAME?</v>
      </c>
      <c r="HW211" s="15" t="e">
        <f t="shared" ca="1" si="427"/>
        <v>#NAME?</v>
      </c>
      <c r="HY211" s="39" t="e">
        <f t="shared" ref="HY211:HY264" ca="1" si="472">HU211/HW211</f>
        <v>#NAME?</v>
      </c>
      <c r="IA211" s="15" t="e">
        <f t="shared" ca="1" si="428"/>
        <v>#NAME?</v>
      </c>
      <c r="IB211" s="15" t="e">
        <f t="shared" ref="IB211:IB264" ca="1" si="473">HL211*HN211*HS211</f>
        <v>#NAME?</v>
      </c>
      <c r="IC211" s="15" t="e">
        <f t="shared" ref="IC211:IC264" ca="1" si="474">IA211-IB211</f>
        <v>#NAME?</v>
      </c>
      <c r="ID211" s="15" t="e">
        <f t="shared" ref="ID211:ID264" ca="1" si="475">HO211*HL211*HS211</f>
        <v>#NAME?</v>
      </c>
      <c r="IE211" s="39" t="e">
        <f t="shared" ref="IE211:IE264" ca="1" si="476">IC211/ID211</f>
        <v>#NAME?</v>
      </c>
      <c r="IF211" s="39">
        <f t="shared" ref="IF211:IF264" si="477">CJ211*100</f>
        <v>0.43784632398822243</v>
      </c>
      <c r="IG211" s="39" t="e">
        <f t="shared" ref="IG211:IG264" ca="1" si="478">HP211</f>
        <v>#NAME?</v>
      </c>
      <c r="II211" s="15">
        <f t="shared" si="440"/>
        <v>192</v>
      </c>
    </row>
    <row r="212" spans="1:243">
      <c r="A212" s="15">
        <f t="shared" si="441"/>
        <v>192</v>
      </c>
      <c r="B212" s="15" t="s">
        <v>388</v>
      </c>
      <c r="C212" s="15" t="s">
        <v>675</v>
      </c>
      <c r="D212" s="15" t="s">
        <v>387</v>
      </c>
      <c r="E212" s="15" t="str">
        <f t="shared" si="442"/>
        <v>S1BS34</v>
      </c>
      <c r="F212" s="15">
        <f t="shared" si="443"/>
        <v>192</v>
      </c>
      <c r="G212" s="15" t="str">
        <f t="shared" si="444"/>
        <v>Sibanye Stillwater Ltd</v>
      </c>
      <c r="H212" s="24">
        <v>2.3920000000000001E-4</v>
      </c>
      <c r="I212" s="15" t="e" cm="1">
        <f t="array" aca="1" ref="I212" ca="1">_xll.BDP(C212,"GICS_SECTOR_NAME")</f>
        <v>#NAME?</v>
      </c>
      <c r="J212" s="15" t="e">
        <f t="shared" ca="1" si="445"/>
        <v>#NAME?</v>
      </c>
      <c r="K212" s="46" t="e" cm="1">
        <f t="array" aca="1" ref="K212" ca="1">_xll.BDP(C212,"BEST_PE_RATIO")</f>
        <v>#NAME?</v>
      </c>
      <c r="L212" s="46" t="e" cm="1">
        <f t="array" aca="1" ref="L212" ca="1">_xll.BDP(C212,"px_last")</f>
        <v>#NAME?</v>
      </c>
      <c r="M212" s="15" t="e" cm="1">
        <f t="array" aca="1" ref="M212" ca="1">_xll.BDP(C212,"COUNTRY_FULL_NAME")</f>
        <v>#NAME?</v>
      </c>
      <c r="N212" s="15" t="e" cm="1">
        <f t="array" aca="1" ref="N212" ca="1">_xll.BDP(C212,"px_last")</f>
        <v>#NAME?</v>
      </c>
      <c r="O212" s="15" t="e" cm="1">
        <f t="array" aca="1" ref="O212" ca="1">_xll.BDP(C212,"CRNCY")</f>
        <v>#NAME?</v>
      </c>
      <c r="Q212" s="15" t="e" cm="1">
        <f t="array" aca="1" ref="Q212" ca="1">_xll.BDP(C212,"GICS_SECTOR_NAME")</f>
        <v>#NAME?</v>
      </c>
      <c r="R212" s="15" t="e" cm="1">
        <f t="array" aca="1" ref="R212" ca="1">_xll.BDP(C212,"GICS_INDUSTRY_NAME")</f>
        <v>#NAME?</v>
      </c>
      <c r="S212" s="15" t="e" cm="1">
        <f t="array" aca="1" ref="S212" ca="1">_xll.BDP(C212,"GICS_INDUSTRY_GROUP_NAME")</f>
        <v>#NAME?</v>
      </c>
      <c r="T212" s="15" t="e" cm="1">
        <f t="array" aca="1" ref="T212" ca="1">_xll.BDP(C212,"GICS_SUB_INDUSTRY_NAME")</f>
        <v>#NAME?</v>
      </c>
      <c r="U212" s="15" t="s">
        <v>1530</v>
      </c>
      <c r="V212" s="15" t="e">
        <f ca="1">_xll.BDH(C212,"SALES_REV_TURN","FY 2009","FY 2009","Currency=USD","Period=FY","BEST_FPERIOD_OVERRIDE=FY","FILING_STATUS=MR","SCALING_FORMAT=MLN","FA_ADJUSTED=Adjusted","Sort=A","Dates=H","DateFormat=P","Fill=—","Direction=H","UseDPDF=Y")/M16</f>
        <v>#NAME?</v>
      </c>
      <c r="W212" s="15" t="e">
        <f ca="1">_xll.BDH(C212,"SALES_REV_TURN","FY 2019","FY 2019","Currency=USD","Period=FY","BEST_FPERIOD_OVERRIDE=FY","FILING_STATUS=MR","SCALING_FORMAT=MLN","FA_ADJUSTED=Adjusted","Sort=A","Dates=H","DateFormat=P","Fill=—","Direction=H","UseDPDF=Y")/M16</f>
        <v>#NAME?</v>
      </c>
      <c r="X212" s="15" t="e">
        <f ca="1">_xll.BDH(C212,"SALES_REV_TURN","FY 2020","FY 2020","Currency=USD","Period=FY","BEST_FPERIOD_OVERRIDE=FY","FILING_STATUS=MR","SCALING_FORMAT=MLN","FA_ADJUSTED=Adjusted","Sort=A","Dates=H","DateFormat=P","Fill=—","Direction=H","UseDPDF=Y")/M16</f>
        <v>#NAME?</v>
      </c>
      <c r="Y212" s="15" t="e">
        <f ca="1">_xll.BDH(C212,"SALES_REV_TURN","FY 2021","FY 2021","Currency=USD","Period=FY","BEST_FPERIOD_OVERRIDE=FY","FILING_STATUS=MR","SCALING_FORMAT=MLN","FA_ADJUSTED=Adjusted","Sort=A","Dates=H","DateFormat=P","Fill=—","Direction=H","UseDPDF=Y")/M16</f>
        <v>#NAME?</v>
      </c>
      <c r="Z212" s="15" t="e">
        <f ca="1">_xll.BDH(C212,"SALES_REV_TURN","FY 2022","FY 2022","Currency=USD","Period=FY","BEST_FPERIOD_OVERRIDE=FY","FILING_STATUS=MR","SCALING_FORMAT=MLN","FA_ADJUSTED=Adjusted","Sort=A","Dates=H","DateFormat=P","Fill=—","Direction=H","UseDPDF=Y")/M16</f>
        <v>#NAME?</v>
      </c>
      <c r="AA212" s="15" t="e">
        <f ca="1">+_xll.BDP($C212,AA$15,"BEST_FPERIOD_OVERRIDE="&amp;AA$16)/M16</f>
        <v>#NAME?</v>
      </c>
      <c r="AB212" s="15" t="e">
        <f ca="1">+_xll.BDP($C212,AB$15,"BEST_FPERIOD_OVERRIDE="&amp;AB$16)/M16</f>
        <v>#NAME?</v>
      </c>
      <c r="AC212" s="15" t="e">
        <f ca="1">+_xll.BDP($C212,AC$15,"BEST_FPERIOD_OVERRIDE="&amp;AC$16)</f>
        <v>#NAME?</v>
      </c>
      <c r="AD212" s="15" t="e">
        <f ca="1">+_xll.BDP($C212,AD$15,"BEST_FPERIOD_OVERRIDE="&amp;AD$16)</f>
        <v>#NAME?</v>
      </c>
      <c r="AF212" s="25" t="e">
        <f t="shared" ref="AF212:AF264" ca="1" si="479">X212/W212-1</f>
        <v>#NAME?</v>
      </c>
      <c r="AG212" s="25" t="e">
        <f t="shared" ref="AG212:AG264" ca="1" si="480">Y212/X212-1</f>
        <v>#NAME?</v>
      </c>
      <c r="AH212" s="25" t="e">
        <f t="shared" ref="AH212:AH264" ca="1" si="481">Z212/Y212-1</f>
        <v>#NAME?</v>
      </c>
      <c r="AI212" s="25" t="e">
        <f t="shared" ref="AI212:AI264" ca="1" si="482">AA212/Z212-1</f>
        <v>#NAME?</v>
      </c>
      <c r="AJ212" s="25" t="e">
        <f t="shared" ref="AJ212:AJ264" ca="1" si="483">AB212/AA212-1</f>
        <v>#NAME?</v>
      </c>
      <c r="AK212" s="25" t="e">
        <f t="shared" ref="AK212:AK264" ca="1" si="484">AC212/AB212-1</f>
        <v>#NAME?</v>
      </c>
      <c r="AL212" s="25" t="e">
        <f t="shared" ca="1" si="429"/>
        <v>#NAME?</v>
      </c>
      <c r="AM212" s="25" t="e">
        <f t="shared" ref="AM212:AM264" ca="1" si="485">(AC212/W212)^(1/6)-1</f>
        <v>#NAME?</v>
      </c>
      <c r="AN212" s="25" t="e">
        <f t="shared" ref="AN212:AN264" ca="1" si="486">(W212/V212)^(1/10)-1</f>
        <v>#NAME?</v>
      </c>
      <c r="AP212" s="15" t="e">
        <f ca="1">_xll.BDH(C212,"EBITDA","FY 2009","FY 2009","Currency=USD","Period=FY","BEST_FPERIOD_OVERRIDE=FY","FILING_STATUS=MR","SCALING_FORMAT=MLN","FA_ADJUSTED=Adjusted","Sort=A","Dates=H","DateFormat=P","Fill=—","Direction=H","UseDPDF=Y")/M16</f>
        <v>#NAME?</v>
      </c>
      <c r="AQ212" s="15" t="e">
        <f ca="1">_xll.BDH(C212,"EBITDA","FY 2019","FY 2019","Currency=USD","Period=FY","BEST_FPERIOD_OVERRIDE=FY","FILING_STATUS=MR","SCALING_FORMAT=MLN","FA_ADJUSTED=Adjusted","Sort=A","Dates=H","DateFormat=P","Fill=—","Direction=H","UseDPDF=Y")/M16</f>
        <v>#NAME?</v>
      </c>
      <c r="AR212" s="15" t="e">
        <f ca="1">_xll.BDH(C212,"EBITDA","FY 2020","FY 2020","Currency=USD","Period=FY","BEST_FPERIOD_OVERRIDE=FY","FILING_STATUS=MR","SCALING_FORMAT=MLN","FA_ADJUSTED=Adjusted","Sort=A","Dates=H","DateFormat=P","Fill=—","Direction=H","UseDPDF=Y")/M16</f>
        <v>#NAME?</v>
      </c>
      <c r="AS212" s="15" t="e">
        <f ca="1">_xll.BDH(C212,"EBITDA","FY 2021","FY 2021","Currency=USD","Period=FY","BEST_FPERIOD_OVERRIDE=FY","FILING_STATUS=MR","SCALING_FORMAT=MLN","FA_ADJUSTED=Adjusted","Sort=A","Dates=H","DateFormat=P","Fill=—","Direction=H","UseDPDF=Y")/M16</f>
        <v>#NAME?</v>
      </c>
      <c r="AT212" s="15" t="e">
        <f ca="1">_xll.BDH(C212,"EBITDA","FY 2022","FY 2022","Currency=USD","Period=FY","BEST_FPERIOD_OVERRIDE=FY","FILING_STATUS=MR","SCALING_FORMAT=MLN","FA_ADJUSTED=Adjusted","Sort=A","Dates=H","DateFormat=P","Fill=—","Direction=H","UseDPDF=Y")/M16</f>
        <v>#NAME?</v>
      </c>
      <c r="AU212" s="15" t="e">
        <f ca="1">+_xll.BDP($C212,AU$15,"BEST_FPERIOD_OVERRIDE="&amp;AU$16)/M16</f>
        <v>#NAME?</v>
      </c>
      <c r="AV212" s="15" t="e">
        <f ca="1">+_xll.BDP($C212,AV$15,"BEST_FPERIOD_OVERRIDE="&amp;AV$16)/M16</f>
        <v>#NAME?</v>
      </c>
      <c r="AW212" s="15" t="e">
        <f ca="1">+_xll.BDP($C212,AW$15,"BEST_FPERIOD_OVERRIDE="&amp;AW$16)/M16</f>
        <v>#NAME?</v>
      </c>
      <c r="AX212" s="15" t="e">
        <f ca="1">+_xll.BDP($C212,AX$15,"BEST_FPERIOD_OVERRIDE="&amp;AX$16)</f>
        <v>#NAME?</v>
      </c>
      <c r="AZ212" s="25" t="e">
        <f t="shared" ca="1" si="446"/>
        <v>#NAME?</v>
      </c>
      <c r="BA212" s="25" t="e">
        <f t="shared" ca="1" si="447"/>
        <v>#NAME?</v>
      </c>
      <c r="BB212" s="25" t="e">
        <f t="shared" ca="1" si="448"/>
        <v>#NAME?</v>
      </c>
      <c r="BC212" s="25" t="e">
        <f t="shared" ca="1" si="449"/>
        <v>#NAME?</v>
      </c>
      <c r="BD212" s="25" t="e">
        <f t="shared" ca="1" si="450"/>
        <v>#NAME?</v>
      </c>
      <c r="BE212" s="25" t="e">
        <f t="shared" ca="1" si="451"/>
        <v>#NAME?</v>
      </c>
      <c r="BF212" s="25" t="e">
        <f t="shared" ca="1" si="430"/>
        <v>#NAME?</v>
      </c>
      <c r="BG212" s="25" t="e">
        <f t="shared" ca="1" si="452"/>
        <v>#NAME?</v>
      </c>
      <c r="BH212" s="25" t="e">
        <f t="shared" ca="1" si="453"/>
        <v>#NAME?</v>
      </c>
      <c r="BJ212" s="25" t="e">
        <f t="shared" ref="BJ212:BJ264" ca="1" si="487">AQ212/W212</f>
        <v>#NAME?</v>
      </c>
      <c r="BK212" s="25" t="e">
        <f t="shared" ref="BK212:BK264" ca="1" si="488">AR212/X212</f>
        <v>#NAME?</v>
      </c>
      <c r="BL212" s="25" t="e">
        <f t="shared" ref="BL212:BL264" ca="1" si="489">AS212/Y212</f>
        <v>#NAME?</v>
      </c>
      <c r="BM212" s="25" t="e">
        <f t="shared" ref="BM212:BM264" ca="1" si="490">AT212/Z212</f>
        <v>#NAME?</v>
      </c>
      <c r="BN212" s="25" t="e">
        <f t="shared" ref="BN212:BN264" ca="1" si="491">AU212/AA212</f>
        <v>#NAME?</v>
      </c>
      <c r="BO212" s="25" t="e">
        <f t="shared" ref="BO212:BP264" ca="1" si="492">AV212/AB212</f>
        <v>#NAME?</v>
      </c>
      <c r="BP212" s="25" t="e">
        <f t="shared" ca="1" si="492"/>
        <v>#NAME?</v>
      </c>
      <c r="BQ212" s="25" t="e">
        <f t="shared" ref="BQ212:BQ264" ca="1" si="493">AX212/AD212</f>
        <v>#NAME?</v>
      </c>
      <c r="BR212" s="15" t="e">
        <f ca="1">_xll.BDH(C212,"EARN_FOR_COMMON","FY 2009","FY 2009","Currency=USD","Period=FY","BEST_FPERIOD_OVERRIDE=FY","FILING_STATUS=MR","SCALING_FORMAT=MLN","FA_ADJUSTED=Adjusted","Sort=A","Dates=H","DateFormat=P","Fill=—","Direction=H","UseDPDF=Y")/M16</f>
        <v>#NAME?</v>
      </c>
      <c r="BS212" s="15" t="e">
        <f ca="1">_xll.BDH(C212,"EARN_FOR_COMMON","FY 2019","FY 2019","Currency=USD","Period=FY","BEST_FPERIOD_OVERRIDE=FY","FILING_STATUS=MR","SCALING_FORMAT=MLN","FA_ADJUSTED=Adjusted","Sort=A","Dates=H","DateFormat=P","Fill=—","Direction=H","UseDPDF=Y")/M16</f>
        <v>#NAME?</v>
      </c>
      <c r="BT212" s="15" t="e">
        <f ca="1">_xll.BDH(C212,"EARN_FOR_COMMON","FY 2020","FY 2020","Currency=USD","Period=FY","BEST_FPERIOD_OVERRIDE=FY","FILING_STATUS=MR","SCALING_FORMAT=MLN","FA_ADJUSTED=Adjusted","Sort=A","Dates=H","DateFormat=P","Fill=—","Direction=H","UseDPDF=Y")/M16</f>
        <v>#NAME?</v>
      </c>
      <c r="BU212" s="15" t="e">
        <f ca="1">_xll.BDH(C212,"EARN_FOR_COMMON","FY 2021","FY 2021","Currency=USD","Period=FY","BEST_FPERIOD_OVERRIDE=FY","FILING_STATUS=MR","SCALING_FORMAT=MLN","FA_ADJUSTED=Adjusted","Sort=A","Dates=H","DateFormat=P","Fill=—","Direction=H","UseDPDF=Y")/M16</f>
        <v>#NAME?</v>
      </c>
      <c r="BV212" s="15" t="e">
        <f ca="1">_xll.BDH(C212,"EARN_FOR_COMMON","FY 2022","FY 2022","Currency=USD","Period=FY","BEST_FPERIOD_OVERRIDE=FY","FILING_STATUS=MR","SCALING_FORMAT=MLN","FA_ADJUSTED=Adjusted","Sort=A","Dates=H","DateFormat=P","Fill=—","Direction=H","UseDPDF=Y")/M16</f>
        <v>#NAME?</v>
      </c>
      <c r="BW212" s="15" t="e">
        <f ca="1">+_xll.BDP($C212,BW$15,"BEST_FPERIOD_OVERRIDE="&amp;BW$16)/M16</f>
        <v>#NAME?</v>
      </c>
      <c r="BX212" s="15" t="e">
        <f ca="1">+_xll.BDP($C212,BX$15,"BEST_FPERIOD_OVERRIDE="&amp;BX$16)/M16</f>
        <v>#NAME?</v>
      </c>
      <c r="BY212" s="15" t="e">
        <f ca="1">+_xll.BDP($C212,BY$15,"BEST_FPERIOD_OVERRIDE="&amp;BY$16)/M16</f>
        <v>#NAME?</v>
      </c>
      <c r="BZ212" s="15" t="e">
        <f ca="1">+_xll.BDP($C212,BZ$15,"BEST_FPERIOD_OVERRIDE="&amp;BZ$16)</f>
        <v>#NAME?</v>
      </c>
      <c r="CB212" s="25" t="e">
        <f t="shared" ca="1" si="454"/>
        <v>#NAME?</v>
      </c>
      <c r="CC212" s="25" t="e">
        <f t="shared" ca="1" si="455"/>
        <v>#NAME?</v>
      </c>
      <c r="CD212" s="25" t="e">
        <f t="shared" ca="1" si="456"/>
        <v>#NAME?</v>
      </c>
      <c r="CE212" s="25" t="e">
        <f t="shared" ca="1" si="457"/>
        <v>#NAME?</v>
      </c>
      <c r="CF212" s="25" t="e">
        <f t="shared" ca="1" si="458"/>
        <v>#NAME?</v>
      </c>
      <c r="CG212" s="25" t="e">
        <f t="shared" ca="1" si="459"/>
        <v>#NAME?</v>
      </c>
      <c r="CH212" s="25" t="e">
        <f t="shared" ca="1" si="431"/>
        <v>#NAME?</v>
      </c>
      <c r="CI212" s="25" t="e">
        <f t="shared" ca="1" si="460"/>
        <v>#NAME?</v>
      </c>
      <c r="CJ212" s="25" t="e">
        <f t="shared" ca="1" si="461"/>
        <v>#NAME?</v>
      </c>
      <c r="CM212" s="25" t="e">
        <f t="shared" ca="1" si="432"/>
        <v>#NAME?</v>
      </c>
      <c r="CN212" s="25" t="e">
        <f t="shared" ca="1" si="433"/>
        <v>#NAME?</v>
      </c>
      <c r="CO212" s="25" t="e">
        <f t="shared" ca="1" si="434"/>
        <v>#NAME?</v>
      </c>
      <c r="CP212" s="25" t="e">
        <f t="shared" ca="1" si="435"/>
        <v>#NAME?</v>
      </c>
      <c r="CQ212" s="25" t="e">
        <f t="shared" ca="1" si="436"/>
        <v>#NAME?</v>
      </c>
      <c r="CR212" s="25" t="e">
        <f t="shared" ca="1" si="437"/>
        <v>#NAME?</v>
      </c>
      <c r="CS212" s="25" t="e">
        <f t="shared" ca="1" si="438"/>
        <v>#NAME?</v>
      </c>
      <c r="CT212" s="15" t="e">
        <f t="shared" ca="1" si="439"/>
        <v>#NAME?</v>
      </c>
      <c r="CU212" s="25">
        <f>_xll.BDH($C212,"RETURN_ON_INV_CAPITAL","FY 2019","FY 2019","Currency=USD","Period=FY","BEST_FPERIOD_OVERRIDE=FY","FILING_STATUS=MR","FA_ADJUSTED=GAAP","Sort=A","Dates=H","DateFormat=P","Fill=—","Direction=H","UseDPDF=Y")/100</f>
        <v>0.13217000000000001</v>
      </c>
      <c r="CV212" s="25">
        <f>_xll.BDH($C212,"RETURN_ON_INV_CAPITAL","FY 2020","FY 2020","Currency=USD","Period=FY","BEST_FPERIOD_OVERRIDE=FY","FILING_STATUS=MR","FA_ADJUSTED=GAAP","Sort=A","Dates=H","DateFormat=P","Fill=—","Direction=H","UseDPDF=Y")/100</f>
        <v>0.47432899999999995</v>
      </c>
      <c r="CW212" s="25">
        <f>_xll.BDH($C212,"RETURN_ON_INV_CAPITAL","FY 2021","FY 2021","Currency=USD","Period=FY","BEST_FPERIOD_OVERRIDE=FY","FILING_STATUS=MR","FA_ADJUSTED=GAAP","Sort=A","Dates=H","DateFormat=P","Fill=—","Direction=H","UseDPDF=Y")/100</f>
        <v>0.43273499999999998</v>
      </c>
      <c r="CX212" s="25">
        <f>_xll.BDH(C212,"RETURN_COM_EQY","FY 2022","FY 2022","Currency=USD","Period=FY","BEST_FPERIOD_OVERRIDE=FY","FILING_STATUS=MR","FA_ADJUSTED=GAAP","Sort=A","Dates=H","DateFormat=P","Fill=—","Direction=H","UseDPDF=Y")/100</f>
        <v>0.21895000000000001</v>
      </c>
      <c r="CZ212" s="15">
        <f>_xll.BDH($C212,"RETURN_COM_EQY","FY 2019","FY 2019","Currency=USD","Period=FY","BEST_FPERIOD_OVERRIDE=FY","FILING_STATUS=MR","FA_ADJUSTED=GAAP","Sort=A","Dates=H","DateFormat=P","Fill=—","Direction=H","UseDPDF=Y")/100</f>
        <v>2.323E-3</v>
      </c>
      <c r="DA212" s="15">
        <f>_xll.BDH($C212,"RETURN_COM_EQY","FY 2020","FY 2020","Currency=USD","Period=FY","BEST_FPERIOD_OVERRIDE=FY","FILING_STATUS=MR","FA_ADJUSTED=GAAP","Sort=A","Dates=H","DateFormat=P","Fill=—","Direction=H","UseDPDF=Y")/100</f>
        <v>0.59728199999999998</v>
      </c>
      <c r="DB212" s="15">
        <f>_xll.BDH($C212,"RETURN_COM_EQY","FY 2021","FY 2021","Currency=USD","Period=FY","BEST_FPERIOD_OVERRIDE=FY","FILING_STATUS=MR","FA_ADJUSTED=GAAP","Sort=A","Dates=H","DateFormat=P","Fill=—","Direction=H","UseDPDF=Y")/100</f>
        <v>0.44542000000000004</v>
      </c>
      <c r="DC212" s="25">
        <f>_xll.BDH(C212,"RETURN_COM_EQY","FY 2022","FY 2022","Currency=USD","Period=FY","BEST_FPERIOD_OVERRIDE=FY","FILING_STATUS=MR","FA_ADJUSTED=GAAP","Sort=A","Dates=H","DateFormat=P","Fill=—","Direction=H","UseDPDF=Y")</f>
        <v>21.895</v>
      </c>
      <c r="DD212" s="15" t="e">
        <f ca="1">(_xll.BDP(C212,"BEST_ROE","best_fperiod_override=23Y"))/100</f>
        <v>#NAME?</v>
      </c>
      <c r="DF212" s="25" t="e">
        <f ca="1">(_xll.BDP($C212,"BEST_DIV_YLD","best_fperiod_override=19Y"))/100</f>
        <v>#NAME?</v>
      </c>
      <c r="DG212" s="25" t="e">
        <f ca="1">(_xll.BDP($C212,"BEST_DIV_YLD","best_fperiod_override=20Y"))/100</f>
        <v>#NAME?</v>
      </c>
      <c r="DH212" s="25" t="e">
        <f ca="1">(_xll.BDP($C212,"BEST_DIV_YLD","best_fperiod_override=21Y"))/100</f>
        <v>#NAME?</v>
      </c>
      <c r="DI212" s="25" t="e">
        <f ca="1">(_xll.BDP($C212,"BEST_DIV_YLD","best_fperiod_override=22Y"))/100</f>
        <v>#NAME?</v>
      </c>
      <c r="DJ212" s="25" t="e">
        <f ca="1">(_xll.BDP($C212,"BEST_DIV_YLD","best_fperiod_override=23Y"))/100</f>
        <v>#NAME?</v>
      </c>
      <c r="DL212" s="48" t="e" cm="1">
        <f t="array" aca="1" ref="DL212" ca="1">_xll.BDP($C212,$DL$12)/1000/M16</f>
        <v>#NAME?</v>
      </c>
      <c r="DM212" s="48" t="e" cm="1">
        <f t="array" aca="1" ref="DM212" ca="1">_xll.BDP($C212,$DL$13)*1000/M16</f>
        <v>#NAME?</v>
      </c>
      <c r="DN212" s="48" t="e">
        <f t="shared" ca="1" si="462"/>
        <v>#NAME?</v>
      </c>
      <c r="DO212" s="48" t="e" cm="1">
        <f t="array" aca="1" ref="DO212" ca="1">_xll.BDP($C212,$DL$15)*1000</f>
        <v>#NAME?</v>
      </c>
      <c r="DQ212" s="15" t="e" cm="1">
        <f t="array" aca="1" ref="DQ212" ca="1">_xll.BDP(C212,"WACC")</f>
        <v>#NAME?</v>
      </c>
      <c r="DR212" s="15" t="e" cm="1">
        <f t="array" aca="1" ref="DR212" ca="1">_xll.BDP(C212,"WACC_COST_EQUITY")</f>
        <v>#NAME?</v>
      </c>
      <c r="DS212" s="15" t="e" cm="1">
        <f t="array" aca="1" ref="DS212" ca="1">_xll.BDP(C212,"WACC_COST_EQUITY")</f>
        <v>#NAME?</v>
      </c>
      <c r="DU212" s="15" t="e" cm="1">
        <f t="array" aca="1" ref="DU212" ca="1">_xll.BDP(C212,"BEST_PE_RATIO")</f>
        <v>#NAME?</v>
      </c>
      <c r="DV212" s="15" t="e" cm="1">
        <f t="array" aca="1" ref="DV212" ca="1">_xll.BDP(C212,"FIVE_YR_AVG_PRICE_EARNINGS")</f>
        <v>#NAME?</v>
      </c>
      <c r="DW212" s="15" t="e" cm="1">
        <f t="array" aca="1" ref="DW212" ca="1">_xll.BDP(C212,"10_YEAR_MOVING_AVERAGE_PE")</f>
        <v>#NAME?</v>
      </c>
      <c r="DY212" s="15" t="e" cm="1">
        <f t="array" aca="1" ref="DY212" ca="1">_xll.BDP(C212,"BEST_CUR_EV_TO_EBITDA")</f>
        <v>#NAME?</v>
      </c>
      <c r="DZ212" s="15" t="e" cm="1">
        <f t="array" aca="1" ref="DZ212" ca="1">_xll.BDP(C212,"FIVE_YEAR_AVG_EV_TO_T12_EBITDA")</f>
        <v>#NAME?</v>
      </c>
      <c r="EB212" s="15" t="e" cm="1">
        <f t="array" aca="1" ref="EB212" ca="1">_xll.BDP(C212,"BEST_PX_BPS_RATIO")</f>
        <v>#NAME?</v>
      </c>
      <c r="EC212" s="15" t="e" cm="1">
        <f t="array" aca="1" ref="EC212" ca="1">_xll.BDP(C212,"FIVE_YEAR_AVG_PRICE_BOOK")</f>
        <v>#NAME?</v>
      </c>
      <c r="ED212" s="15" t="e" cm="1">
        <f t="array" aca="1" ref="ED212" ca="1">_xll.BDP(C212,"EV_TO_T12M_SALES")</f>
        <v>#NAME?</v>
      </c>
      <c r="EE212" s="15" t="e" cm="1">
        <f t="array" aca="1" ref="EE212" ca="1">_xll.BDP(C212,"AVERAGE_EV_TO_T12M_SALES")</f>
        <v>#NAME?</v>
      </c>
      <c r="EF212" s="15" t="e">
        <f ca="1">_xll.BDP(C212,"BEST_CURRENT_EV_BEST_SALES","best_fperiod_override=23Y")</f>
        <v>#NAME?</v>
      </c>
      <c r="EH212" s="15" t="e" cm="1">
        <f t="array" aca="1" ref="EH212" ca="1">_xll.BDP(C212,"CF_FREE_CASH_FLOW")/M16</f>
        <v>#NAME?</v>
      </c>
      <c r="EI212" s="15" t="e" cm="1">
        <f t="array" aca="1" ref="EI212" ca="1">_xll.BDP(C212,"FREE_CASH_FLOW_YIELD")/100</f>
        <v>#NAME?</v>
      </c>
      <c r="EJ212" s="15" t="e" cm="1">
        <f t="array" aca="1" ref="EJ212" ca="1">_xll.BDP(C212,"TRAIL_12M_FREE_CASH_FLOW_PER_SH")/M16</f>
        <v>#NAME?</v>
      </c>
      <c r="EL212" s="15" t="e" cm="1">
        <f t="array" aca="1" ref="EL212" ca="1">_xll.BDP(C212,"CF_CASH_FROM_OPER")/M16</f>
        <v>#NAME?</v>
      </c>
      <c r="EM212" s="15" t="e" cm="1">
        <f t="array" aca="1" ref="EM212" ca="1">_xll.BDP(C212,"CF_CASH_FROM_INV_ACT")/M16</f>
        <v>#NAME?</v>
      </c>
      <c r="EN212" s="15" t="e" cm="1">
        <f t="array" aca="1" ref="EN212" ca="1">_xll.BDP(C212,"CF_CASH_FROM_FNC_ACT")/M16</f>
        <v>#NAME?</v>
      </c>
      <c r="EP212" s="15" t="e" cm="1">
        <f t="array" aca="1" ref="EP212" ca="1">_xll.BDP(C212,"TOT_ANALYST_REC")</f>
        <v>#NAME?</v>
      </c>
      <c r="EQ212" s="15" t="e" cm="1">
        <f t="array" aca="1" ref="EQ212" ca="1">_xll.BDP(C212,"TOT_BUY_REC")</f>
        <v>#NAME?</v>
      </c>
      <c r="ER212" s="15" t="e" cm="1">
        <f t="array" aca="1" ref="ER212" ca="1">_xll.BDP(C212,"TOT_HOLD_REC")</f>
        <v>#NAME?</v>
      </c>
      <c r="ES212" s="15" t="e" cm="1">
        <f t="array" aca="1" ref="ES212" ca="1">_xll.BDP(C212,"TOT_SELL_REC")</f>
        <v>#NAME?</v>
      </c>
      <c r="ET212" s="15" t="e" cm="1">
        <f t="array" aca="1" ref="ET212" ca="1">_xll.BDP(C212,"EQY_REC_CONS")</f>
        <v>#NAME?</v>
      </c>
      <c r="EV212" s="15" t="e" cm="1">
        <f t="array" aca="1" ref="EV212" ca="1">_xll.BDP(C212,"BEST_TARGET_HI")</f>
        <v>#NAME?</v>
      </c>
      <c r="EW212" s="15" t="e" cm="1">
        <f t="array" aca="1" ref="EW212" ca="1">_xll.BDP(C212,"BEST_TARGET_LO")</f>
        <v>#NAME?</v>
      </c>
      <c r="EX212" s="15" t="e" cm="1">
        <f t="array" aca="1" ref="EX212" ca="1">_xll.BDP(C212,"BEST_TARGET_MEDIAN")</f>
        <v>#NAME?</v>
      </c>
      <c r="EZ212" s="15" t="e" cm="1">
        <f t="array" aca="1" ref="EZ212" ca="1">_xll.BDP(C212,"BEST_TARGET_1WK_CHG")</f>
        <v>#NAME?</v>
      </c>
      <c r="FA212" s="15" t="e" cm="1">
        <f t="array" aca="1" ref="FA212" ca="1">_xll.BDP(C212,"BEST_TARGET_4WK_CHG")</f>
        <v>#NAME?</v>
      </c>
      <c r="FB212" s="15" t="e" cm="1">
        <f t="array" aca="1" ref="FB212" ca="1">_xll.BDP(C212,"BEST_TARGET_3MO_CHG")</f>
        <v>#NAME?</v>
      </c>
      <c r="FC212" s="15" t="e" cm="1">
        <f t="array" aca="1" ref="FC212" ca="1">_xll.BDP(C212,"BEST_TARGET_6MO_CHG")</f>
        <v>#NAME?</v>
      </c>
      <c r="FE212" s="15" t="e" cm="1">
        <f t="array" aca="1" ref="FE212" ca="1">_xll.BDP(C212,"ANNOUNCEMENT_DT")</f>
        <v>#NAME?</v>
      </c>
      <c r="FF212" s="15" t="e" cm="1">
        <f t="array" aca="1" ref="FF212" ca="1">_xll.BDP(C212,"EXPECTED_REPORT_DT")</f>
        <v>#NAME?</v>
      </c>
      <c r="FG212" s="15" t="e" cm="1">
        <f t="array" aca="1" ref="FG212" ca="1">_xll.BDP(C212,"EARNINGS_RELATED_IMPLIED_MOVE")</f>
        <v>#NAME?</v>
      </c>
      <c r="FI212" s="15" t="e" cm="1">
        <f t="array" aca="1" ref="FI212" ca="1">_xll.BDP(C212,"SALES_SURPRISE_LAST_QTR")</f>
        <v>#NAME?</v>
      </c>
      <c r="FJ212" s="15" t="e" cm="1">
        <f t="array" aca="1" ref="FJ212" ca="1">_xll.BDP(C212,"EPS_SURPRISE_LAST_QTR")</f>
        <v>#NAME?</v>
      </c>
      <c r="FL212" s="15" t="e">
        <f ca="1">(_xll.BDP(C212,"VOLUME_AVG_5D"))/1000</f>
        <v>#NAME?</v>
      </c>
      <c r="FM212" s="15" t="e">
        <f ca="1">(_xll.BDP(C212,"VOLUME_AVG_3M"))/1000</f>
        <v>#NAME?</v>
      </c>
      <c r="FN212" s="15" t="e">
        <f ca="1">(_xll.BDP(C212,"VOLUME_AVG_6M"))/1000</f>
        <v>#NAME?</v>
      </c>
      <c r="FP212" s="15" t="e" cm="1">
        <f t="array" aca="1" ref="FP212" ca="1">_xll.BDP(C212,"CIE_DES")</f>
        <v>#NAME?</v>
      </c>
      <c r="FQ212" s="15" t="s">
        <v>1037</v>
      </c>
      <c r="FS212" s="15" t="e" cm="1">
        <f t="array" aca="1" ref="FS212" ca="1">_xll.BDP(C212,"HIGH_52WEEK")</f>
        <v>#NAME?</v>
      </c>
      <c r="FT212" s="15" t="e" cm="1">
        <f t="array" aca="1" ref="FT212" ca="1">_xll.BDP(C212,"LOW_52WEEK")</f>
        <v>#NAME?</v>
      </c>
      <c r="FV212" s="15" t="e" cm="1">
        <f t="array" aca="1" ref="FV212" ca="1">_xll.BDP(C212,"CHG_PCT_WTD")</f>
        <v>#NAME?</v>
      </c>
      <c r="FW212" s="15" t="e" cm="1">
        <f t="array" aca="1" ref="FW212" ca="1">_xll.BDP(C212,"CHG_PCT_MTD")</f>
        <v>#NAME?</v>
      </c>
      <c r="FX212" s="15" t="e" cm="1">
        <f t="array" aca="1" ref="FX212" ca="1">_xll.BDP(C212,"CHG_PCT_YTD")</f>
        <v>#NAME?</v>
      </c>
      <c r="FY212" s="15" t="e" cm="1">
        <f t="array" aca="1" ref="FY212" ca="1">_xll.BDP(C212,"CHG_PCT_1YR")</f>
        <v>#NAME?</v>
      </c>
      <c r="GA212" s="15" t="e">
        <f ca="1">_xll.BDP($C212,"BEST_NET_DEBT","best_fperiod_override=19Y")/M16</f>
        <v>#NAME?</v>
      </c>
      <c r="GB212" s="15" t="e">
        <f ca="1">_xll.BDP($C212,"BEST_NET_DEBT","best_fperiod_override=20Y")/M16</f>
        <v>#NAME?</v>
      </c>
      <c r="GC212" s="15" t="e">
        <f ca="1">_xll.BDP($C212,"BEST_NET_DEBT","best_fperiod_override=21Y")/M16</f>
        <v>#NAME?</v>
      </c>
      <c r="GD212" s="15" t="e">
        <f ca="1">_xll.BDP($C212,"BEST_NET_DEBT","best_fperiod_override=22Y")/M16</f>
        <v>#NAME?</v>
      </c>
      <c r="GE212" s="15" t="e">
        <f ca="1">_xll.BDP($C212,"BEST_NET_DEBT","best_fperiod_override=23Y")/M16</f>
        <v>#NAME?</v>
      </c>
      <c r="GG212" s="15" t="e">
        <f t="shared" ca="1" si="463"/>
        <v>#NAME?</v>
      </c>
      <c r="GH212" s="15" t="e">
        <f t="shared" ca="1" si="464"/>
        <v>#NAME?</v>
      </c>
      <c r="GI212" s="15" t="e">
        <f t="shared" ca="1" si="465"/>
        <v>#NAME?</v>
      </c>
      <c r="GJ212" s="15" t="e">
        <f t="shared" ca="1" si="466"/>
        <v>#NAME?</v>
      </c>
      <c r="GK212" s="15" t="e">
        <f t="shared" ca="1" si="467"/>
        <v>#NAME?</v>
      </c>
      <c r="GM212" s="15" t="e" cm="1">
        <f t="array" aca="1" ref="GM212" ca="1">_xll.BDP(C212,"NET_DEBT_TO_EBITDA")</f>
        <v>#NAME?</v>
      </c>
      <c r="GN212" s="15" t="e" cm="1">
        <f t="array" aca="1" ref="GN212" ca="1">_xll.BDP(C212,"EBIT_TO_INT_EXP")</f>
        <v>#NAME?</v>
      </c>
      <c r="GO212" s="15" t="e" cm="1">
        <f t="array" aca="1" ref="GO212" ca="1">_xll.BDP(C212,"TOT_DEBT_TO_TOT_EQY")</f>
        <v>#NAME?</v>
      </c>
      <c r="GP212" s="15" t="e" cm="1">
        <f t="array" aca="1" ref="GP212" ca="1">_xll.BDP(C212,"TOT_DEBT_TO_TOT_ASSET")</f>
        <v>#NAME?</v>
      </c>
      <c r="GQ212" s="15" t="e" cm="1">
        <f t="array" aca="1" ref="GQ212" ca="1">_xll.BDP(C212,"ALTMAN_Z_SCORE")</f>
        <v>#NAME?</v>
      </c>
      <c r="GR212" s="15" t="e" cm="1">
        <f t="array" aca="1" ref="GR212" ca="1">_xll.BDP(C212,"CASH_%_CURRENT_MARKET_CAP")</f>
        <v>#NAME?</v>
      </c>
      <c r="GS212" s="15" t="e" cm="1">
        <f t="array" aca="1" ref="GS212" ca="1">_xll.BDP(C212,"CASH_TO_TOT_ASSET")</f>
        <v>#NAME?</v>
      </c>
      <c r="GU212" s="15" t="e" cm="1">
        <f t="array" aca="1" ref="GU212" ca="1">_xll.BDP(C212,"BOARD_SIZE")</f>
        <v>#NAME?</v>
      </c>
      <c r="GV212" s="15" t="e" cm="1">
        <f t="array" aca="1" ref="GV212" ca="1">_xll.BDP(C212,"PCT_INDEPENDENT_DIRECTORS")</f>
        <v>#NAME?</v>
      </c>
      <c r="GW212" s="15" t="e" cm="1">
        <f t="array" aca="1" ref="GW212" ca="1">_xll.BDP(C212,"BOARD_MEETING_ATTENDANCE_PCT")</f>
        <v>#NAME?</v>
      </c>
      <c r="GX212" s="15" t="e" cm="1">
        <f t="array" aca="1" ref="GX212" ca="1">_xll.BDP(C212,"BOARD_MEETINGS_PER_YR")</f>
        <v>#NAME?</v>
      </c>
      <c r="GY212" s="15" t="e" cm="1">
        <f t="array" aca="1" ref="GY212" ca="1">_xll.BDP(C212,"NUMBER_OF_WOMEN_ON_BOARD")</f>
        <v>#NAME?</v>
      </c>
      <c r="GZ212" s="15" t="e" cm="1">
        <f t="array" aca="1" ref="GZ212" ca="1">_xll.BDP(C212,"BOARD_AVERAGE_TENURE")</f>
        <v>#NAME?</v>
      </c>
      <c r="HA212" s="15" t="e" cm="1">
        <f t="array" aca="1" ref="HA212" ca="1">_xll.BDP(C212,"BOARD_AVERAGE_AGE")</f>
        <v>#NAME?</v>
      </c>
      <c r="HC212" s="15" t="e" cm="1">
        <f t="array" aca="1" ref="HC212" ca="1">_xll.BDP(C212,"TOT_COMP_AW_TO_CEO_&amp;_EQUIV")</f>
        <v>#NAME?</v>
      </c>
      <c r="HD212" s="15" t="e" cm="1">
        <f t="array" aca="1" ref="HD212" ca="1">_xll.BDP(C212,"TOT_COMPENSATION_AW_TO_EXECS")</f>
        <v>#NAME?</v>
      </c>
      <c r="HE212" s="15" t="e" cm="1">
        <f t="array" aca="1" ref="HE212" ca="1">_xll.BDP(C212,"CF_STOCK_BASED_COMPENSATION")</f>
        <v>#NAME?</v>
      </c>
      <c r="HF212" s="15" t="e" cm="1">
        <f t="array" aca="1" ref="HF212" ca="1">_xll.BDP(C212,"AVERAGE_BOD_TOTAL_COMPENSATION")</f>
        <v>#NAME?</v>
      </c>
      <c r="HH212" s="15" t="e" cm="1">
        <f t="array" aca="1" ref="HH212" ca="1">_xll.BDP(C212,"ISS_QUALITYSCORE")</f>
        <v>#NAME?</v>
      </c>
      <c r="HK212" s="15" t="e" cm="1">
        <f t="array" aca="1" ref="HK212" ca="1">_xll.BDP(C212,"EQY_SH_OUT")</f>
        <v>#NAME?</v>
      </c>
      <c r="HL212" s="15" t="e">
        <f t="shared" ca="1" si="468"/>
        <v>#NAME?</v>
      </c>
      <c r="HN212" s="15">
        <v>8.5</v>
      </c>
      <c r="HO212" s="15">
        <v>2</v>
      </c>
      <c r="HP212" s="39" t="e">
        <f t="shared" ca="1" si="469"/>
        <v>#NAME?</v>
      </c>
      <c r="HQ212" s="15" t="e">
        <f t="shared" ca="1" si="470"/>
        <v>#NAME?</v>
      </c>
      <c r="HS212" s="15" t="e">
        <f t="shared" ref="HS212:HS264" ca="1" si="494">$HS$20</f>
        <v>#NAME?</v>
      </c>
      <c r="HU212" s="15" t="e">
        <f t="shared" ca="1" si="471"/>
        <v>#NAME?</v>
      </c>
      <c r="HW212" s="15" t="e">
        <f t="shared" ref="HW212:HW264" ca="1" si="495">$HW$20</f>
        <v>#NAME?</v>
      </c>
      <c r="HY212" s="39" t="e">
        <f t="shared" ca="1" si="472"/>
        <v>#NAME?</v>
      </c>
      <c r="IA212" s="15" t="e">
        <f t="shared" ref="IA212:IA264" ca="1" si="496">N212*HW212</f>
        <v>#NAME?</v>
      </c>
      <c r="IB212" s="15" t="e">
        <f t="shared" ca="1" si="473"/>
        <v>#NAME?</v>
      </c>
      <c r="IC212" s="15" t="e">
        <f t="shared" ca="1" si="474"/>
        <v>#NAME?</v>
      </c>
      <c r="ID212" s="15" t="e">
        <f t="shared" ca="1" si="475"/>
        <v>#NAME?</v>
      </c>
      <c r="IE212" s="39" t="e">
        <f t="shared" ca="1" si="476"/>
        <v>#NAME?</v>
      </c>
      <c r="IF212" s="39" t="e">
        <f t="shared" ca="1" si="477"/>
        <v>#NAME?</v>
      </c>
      <c r="IG212" s="39" t="e">
        <f t="shared" ca="1" si="478"/>
        <v>#NAME?</v>
      </c>
      <c r="II212" s="15">
        <f t="shared" si="440"/>
        <v>193</v>
      </c>
    </row>
    <row r="213" spans="1:243">
      <c r="A213" s="15">
        <f t="shared" si="441"/>
        <v>193</v>
      </c>
      <c r="B213" s="15" t="s">
        <v>390</v>
      </c>
      <c r="C213" s="15" t="s">
        <v>676</v>
      </c>
      <c r="D213" s="15" t="s">
        <v>389</v>
      </c>
      <c r="E213" s="15" t="str">
        <f t="shared" si="442"/>
        <v>S1LG34</v>
      </c>
      <c r="F213" s="15">
        <f t="shared" si="443"/>
        <v>193</v>
      </c>
      <c r="G213" s="15" t="str">
        <f t="shared" si="444"/>
        <v>SL Green Realty Corp</v>
      </c>
      <c r="H213" s="24">
        <v>1.0891E-4</v>
      </c>
      <c r="I213" s="15" t="e" cm="1">
        <f t="array" aca="1" ref="I213" ca="1">_xll.BDP(C213,"GICS_SECTOR_NAME")</f>
        <v>#NAME?</v>
      </c>
      <c r="J213" s="15" t="e">
        <f t="shared" ca="1" si="445"/>
        <v>#NAME?</v>
      </c>
      <c r="K213" s="46" t="e" cm="1">
        <f t="array" aca="1" ref="K213" ca="1">_xll.BDP(C213,"BEST_PE_RATIO")</f>
        <v>#NAME?</v>
      </c>
      <c r="L213" s="46" t="e" cm="1">
        <f t="array" aca="1" ref="L213" ca="1">_xll.BDP(C213,"px_last")</f>
        <v>#NAME?</v>
      </c>
      <c r="M213" s="15" t="e" cm="1">
        <f t="array" aca="1" ref="M213" ca="1">_xll.BDP(C213,"COUNTRY_FULL_NAME")</f>
        <v>#NAME?</v>
      </c>
      <c r="N213" s="15" t="e" cm="1">
        <f t="array" aca="1" ref="N213" ca="1">_xll.BDP(C213,"px_last")</f>
        <v>#NAME?</v>
      </c>
      <c r="O213" s="15" t="e" cm="1">
        <f t="array" aca="1" ref="O213" ca="1">_xll.BDP(C213,"CRNCY")</f>
        <v>#NAME?</v>
      </c>
      <c r="Q213" s="15" t="e" cm="1">
        <f t="array" aca="1" ref="Q213" ca="1">_xll.BDP(C213,"GICS_SECTOR_NAME")</f>
        <v>#NAME?</v>
      </c>
      <c r="R213" s="15" t="e" cm="1">
        <f t="array" aca="1" ref="R213" ca="1">_xll.BDP(C213,"GICS_INDUSTRY_NAME")</f>
        <v>#NAME?</v>
      </c>
      <c r="S213" s="15" t="e" cm="1">
        <f t="array" aca="1" ref="S213" ca="1">_xll.BDP(C213,"GICS_INDUSTRY_GROUP_NAME")</f>
        <v>#NAME?</v>
      </c>
      <c r="T213" s="15" t="e" cm="1">
        <f t="array" aca="1" ref="T213" ca="1">_xll.BDP(C213,"GICS_SUB_INDUSTRY_NAME")</f>
        <v>#NAME?</v>
      </c>
      <c r="U213" s="15" t="s">
        <v>1521</v>
      </c>
      <c r="V213" s="15">
        <f>_xll.BDH(C213,"SALES_REV_TURN","FY 2009","FY 2009","Currency=USD","Period=FY","BEST_FPERIOD_OVERRIDE=FY","FILING_STATUS=MR","SCALING_FORMAT=MLN","FA_ADJUSTED=Adjusted","Sort=A","Dates=H","DateFormat=P","Fill=—","Direction=H","UseDPDF=Y")</f>
        <v>978.36099999999999</v>
      </c>
      <c r="W213" s="15">
        <f>_xll.BDH(C213,"SALES_REV_TURN","FY 2019","FY 2019","Currency=USD","Period=FY","BEST_FPERIOD_OVERRIDE=FY","FILING_STATUS=MR","SCALING_FORMAT=MLN","FA_ADJUSTED=Adjusted","Sort=A","Dates=H","DateFormat=P","Fill=—","Direction=H","UseDPDF=Y")</f>
        <v>1238.9949999999999</v>
      </c>
      <c r="X213" s="15">
        <f>_xll.BDH(C213,"SALES_REV_TURN","FY 2020","FY 2020","Currency=USD","Period=FY","BEST_FPERIOD_OVERRIDE=FY","FILING_STATUS=MR","SCALING_FORMAT=MLN","FA_ADJUSTED=Adjusted","Sort=A","Dates=H","DateFormat=P","Fill=—","Direction=H","UseDPDF=Y")</f>
        <v>1052.7439999999999</v>
      </c>
      <c r="Y213" s="15">
        <f>_xll.BDH(C213,"SALES_REV_TURN","FY 2021","FY 2021","Currency=USD","Period=FY","BEST_FPERIOD_OVERRIDE=FY","FILING_STATUS=MR","SCALING_FORMAT=MLN","FA_ADJUSTED=Adjusted","Sort=A","Dates=H","DateFormat=P","Fill=—","Direction=H","UseDPDF=Y")</f>
        <v>843.99099999999999</v>
      </c>
      <c r="Z213" s="15">
        <f>_xll.BDH(C213,"SALES_REV_TURN","FY 2022","FY 2022","Currency=USD","Period=FY","BEST_FPERIOD_OVERRIDE=FY","FILING_STATUS=MR","SCALING_FORMAT=MLN","FA_ADJUSTED=Adjusted","Sort=A","Dates=H","DateFormat=P","Fill=—","Direction=H","UseDPDF=Y")</f>
        <v>826.73900000000003</v>
      </c>
      <c r="AA213" s="15" t="e">
        <f ca="1">+_xll.BDP($C213,AA$15,"BEST_FPERIOD_OVERRIDE="&amp;AA$16)</f>
        <v>#NAME?</v>
      </c>
      <c r="AB213" s="15" t="e">
        <f ca="1">+_xll.BDP($C213,AB$15,"BEST_FPERIOD_OVERRIDE="&amp;AB$16)</f>
        <v>#NAME?</v>
      </c>
      <c r="AC213" s="15" t="e">
        <f ca="1">+_xll.BDP($C213,AC$15,"BEST_FPERIOD_OVERRIDE="&amp;AC$16)</f>
        <v>#NAME?</v>
      </c>
      <c r="AD213" s="15" t="e">
        <f ca="1">+_xll.BDP($C213,AD$15,"BEST_FPERIOD_OVERRIDE="&amp;AD$16)</f>
        <v>#NAME?</v>
      </c>
      <c r="AF213" s="25">
        <f t="shared" si="479"/>
        <v>-0.15032425473871969</v>
      </c>
      <c r="AG213" s="25">
        <f t="shared" si="480"/>
        <v>-0.19829417218241085</v>
      </c>
      <c r="AH213" s="25">
        <f t="shared" si="481"/>
        <v>-2.0440976266334565E-2</v>
      </c>
      <c r="AI213" s="25" t="e">
        <f t="shared" ca="1" si="482"/>
        <v>#NAME?</v>
      </c>
      <c r="AJ213" s="25" t="e">
        <f t="shared" ca="1" si="483"/>
        <v>#NAME?</v>
      </c>
      <c r="AK213" s="25" t="e">
        <f t="shared" ca="1" si="484"/>
        <v>#NAME?</v>
      </c>
      <c r="AL213" s="25" t="e">
        <f t="shared" ref="AL213:AL264" ca="1" si="497">(AD213/AA213)^(1/3)-1</f>
        <v>#NAME?</v>
      </c>
      <c r="AM213" s="25" t="e">
        <f t="shared" ca="1" si="485"/>
        <v>#NAME?</v>
      </c>
      <c r="AN213" s="25">
        <f t="shared" si="486"/>
        <v>2.3898819192224918E-2</v>
      </c>
      <c r="AP213" s="15">
        <f>_xll.BDH(C213,"EBITDA","FY 2009","FY 2009","Currency=USD","Period=FY","BEST_FPERIOD_OVERRIDE=FY","FILING_STATUS=MR","SCALING_FORMAT=MLN","FA_ADJUSTED=Adjusted","Sort=A","Dates=H","DateFormat=P","Fill=—","Direction=H","UseDPDF=Y")</f>
        <v>390.92899999999997</v>
      </c>
      <c r="AQ213" s="15">
        <f>_xll.BDH(C213,"EBITDA","FY 2019","FY 2019","Currency=USD","Period=FY","BEST_FPERIOD_OVERRIDE=FY","FILING_STATUS=MR","SCALING_FORMAT=MLN","FA_ADJUSTED=Adjusted","Sort=A","Dates=H","DateFormat=P","Fill=—","Direction=H","UseDPDF=Y")</f>
        <v>707.16499999999996</v>
      </c>
      <c r="AR213" s="15">
        <f>_xll.BDH(C213,"EBITDA","FY 2020","FY 2020","Currency=USD","Period=FY","BEST_FPERIOD_OVERRIDE=FY","FILING_STATUS=MR","SCALING_FORMAT=MLN","FA_ADJUSTED=Adjusted","Sort=A","Dates=H","DateFormat=P","Fill=—","Direction=H","UseDPDF=Y")</f>
        <v>332.84699999999998</v>
      </c>
      <c r="AS213" s="15">
        <f>_xll.BDH(C213,"EBITDA","FY 2021","FY 2021","Currency=USD","Period=FY","BEST_FPERIOD_OVERRIDE=FY","FILING_STATUS=MR","SCALING_FORMAT=MLN","FA_ADJUSTED=Adjusted","Sort=A","Dates=H","DateFormat=P","Fill=—","Direction=H","UseDPDF=Y")</f>
        <v>119.84</v>
      </c>
      <c r="AT213" s="15">
        <f>_xll.BDH(C213,"EBITDA","FY 2022","FY 2022","Currency=USD","Period=FY","BEST_FPERIOD_OVERRIDE=FY","FILING_STATUS=MR","SCALING_FORMAT=MLN","FA_ADJUSTED=Adjusted","Sort=A","Dates=H","DateFormat=P","Fill=—","Direction=H","UseDPDF=Y")</f>
        <v>485.6</v>
      </c>
      <c r="AU213" s="15" t="e">
        <f ca="1">+_xll.BDP($C213,AU$15,"BEST_FPERIOD_OVERRIDE="&amp;AU$16)</f>
        <v>#NAME?</v>
      </c>
      <c r="AV213" s="15" t="e">
        <f ca="1">+_xll.BDP($C213,AV$15,"BEST_FPERIOD_OVERRIDE="&amp;AV$16)</f>
        <v>#NAME?</v>
      </c>
      <c r="AW213" s="15" t="e">
        <f ca="1">+_xll.BDP($C213,AW$15,"BEST_FPERIOD_OVERRIDE="&amp;AW$16)</f>
        <v>#NAME?</v>
      </c>
      <c r="AX213" s="15" t="e">
        <f ca="1">+_xll.BDP($C213,AX$15,"BEST_FPERIOD_OVERRIDE="&amp;AX$16)</f>
        <v>#NAME?</v>
      </c>
      <c r="AZ213" s="25">
        <f t="shared" si="446"/>
        <v>-0.5293220111289445</v>
      </c>
      <c r="BA213" s="25">
        <f t="shared" si="447"/>
        <v>-0.63995469389839776</v>
      </c>
      <c r="BB213" s="25">
        <f t="shared" si="448"/>
        <v>3.0520694259012018</v>
      </c>
      <c r="BC213" s="25" t="e">
        <f t="shared" ca="1" si="449"/>
        <v>#NAME?</v>
      </c>
      <c r="BD213" s="25" t="e">
        <f t="shared" ca="1" si="450"/>
        <v>#NAME?</v>
      </c>
      <c r="BE213" s="25" t="e">
        <f t="shared" ca="1" si="451"/>
        <v>#NAME?</v>
      </c>
      <c r="BF213" s="25" t="e">
        <f t="shared" ref="BF213:BF264" ca="1" si="498">(AX213/AU213)^(1/3)-1</f>
        <v>#NAME?</v>
      </c>
      <c r="BG213" s="25" t="e">
        <f t="shared" ca="1" si="452"/>
        <v>#NAME?</v>
      </c>
      <c r="BH213" s="25">
        <f t="shared" si="453"/>
        <v>6.1065727273442727E-2</v>
      </c>
      <c r="BJ213" s="25">
        <f t="shared" si="487"/>
        <v>0.57075694413617495</v>
      </c>
      <c r="BK213" s="25">
        <f t="shared" si="488"/>
        <v>0.31617088294970097</v>
      </c>
      <c r="BL213" s="25">
        <f t="shared" si="489"/>
        <v>0.14199203546009379</v>
      </c>
      <c r="BM213" s="25">
        <f t="shared" si="490"/>
        <v>0.58736796014219728</v>
      </c>
      <c r="BN213" s="25" t="e">
        <f t="shared" ca="1" si="491"/>
        <v>#NAME?</v>
      </c>
      <c r="BO213" s="25" t="e">
        <f t="shared" ca="1" si="492"/>
        <v>#NAME?</v>
      </c>
      <c r="BP213" s="25" t="e">
        <f t="shared" ca="1" si="492"/>
        <v>#NAME?</v>
      </c>
      <c r="BQ213" s="25" t="e">
        <f t="shared" ca="1" si="493"/>
        <v>#NAME?</v>
      </c>
      <c r="BR213" s="15">
        <f>_xll.BDH(C213,"EARN_FOR_COMMON","FY 2009","FY 2009","Currency=USD","Period=FY","BEST_FPERIOD_OVERRIDE=FY","FILING_STATUS=MR","SCALING_FORMAT=MLN","FA_ADJUSTED=Adjusted","Sort=A","Dates=H","DateFormat=P","Fill=—","Direction=H","UseDPDF=Y")</f>
        <v>-48.814</v>
      </c>
      <c r="BS213" s="15">
        <f>_xll.BDH(C213,"EARN_FOR_COMMON","FY 2019","FY 2019","Currency=USD","Period=FY","BEST_FPERIOD_OVERRIDE=FY","FILING_STATUS=MR","SCALING_FORMAT=MLN","FA_ADJUSTED=Adjusted","Sort=A","Dates=H","DateFormat=P","Fill=—","Direction=H","UseDPDF=Y")</f>
        <v>272.233</v>
      </c>
      <c r="BT213" s="15">
        <f>_xll.BDH(C213,"EARN_FOR_COMMON","FY 2020","FY 2020","Currency=USD","Period=FY","BEST_FPERIOD_OVERRIDE=FY","FILING_STATUS=MR","SCALING_FORMAT=MLN","FA_ADJUSTED=Adjusted","Sort=A","Dates=H","DateFormat=P","Fill=—","Direction=H","UseDPDF=Y")</f>
        <v>140.59899999999999</v>
      </c>
      <c r="BU213" s="15">
        <f>_xll.BDH(C213,"EARN_FOR_COMMON","FY 2021","FY 2021","Currency=USD","Period=FY","BEST_FPERIOD_OVERRIDE=FY","FILING_STATUS=MR","SCALING_FORMAT=MLN","FA_ADJUSTED=Adjusted","Sort=A","Dates=H","DateFormat=P","Fill=—","Direction=H","UseDPDF=Y")</f>
        <v>148.93799999999999</v>
      </c>
      <c r="BV213" s="15">
        <f>_xll.BDH(C213,"EARN_FOR_COMMON","FY 2022","FY 2022","Currency=USD","Period=FY","BEST_FPERIOD_OVERRIDE=FY","FILING_STATUS=MR","SCALING_FORMAT=MLN","FA_ADJUSTED=Adjusted","Sort=A","Dates=H","DateFormat=P","Fill=—","Direction=H","UseDPDF=Y")</f>
        <v>-8.5389999999999997</v>
      </c>
      <c r="BW213" s="15" t="e">
        <f ca="1">+_xll.BDP($C213,BW$15,"BEST_FPERIOD_OVERRIDE="&amp;BW$16)</f>
        <v>#NAME?</v>
      </c>
      <c r="BX213" s="15" t="e">
        <f ca="1">+_xll.BDP($C213,BX$15,"BEST_FPERIOD_OVERRIDE="&amp;BX$16)</f>
        <v>#NAME?</v>
      </c>
      <c r="BY213" s="15" t="e">
        <f ca="1">+_xll.BDP($C213,BY$15,"BEST_FPERIOD_OVERRIDE="&amp;BY$16)</f>
        <v>#NAME?</v>
      </c>
      <c r="BZ213" s="15" t="e">
        <f ca="1">+_xll.BDP($C213,BZ$15,"BEST_FPERIOD_OVERRIDE="&amp;BZ$16)</f>
        <v>#NAME?</v>
      </c>
      <c r="CB213" s="25">
        <f t="shared" si="454"/>
        <v>-0.4835343253756893</v>
      </c>
      <c r="CC213" s="25">
        <f t="shared" si="455"/>
        <v>5.9310521411958916E-2</v>
      </c>
      <c r="CD213" s="25">
        <f t="shared" si="456"/>
        <v>-1.057332581342572</v>
      </c>
      <c r="CE213" s="25" t="e">
        <f t="shared" ca="1" si="457"/>
        <v>#NAME?</v>
      </c>
      <c r="CF213" s="25" t="e">
        <f t="shared" ca="1" si="458"/>
        <v>#NAME?</v>
      </c>
      <c r="CG213" s="25" t="e">
        <f t="shared" ca="1" si="459"/>
        <v>#NAME?</v>
      </c>
      <c r="CH213" s="25" t="e">
        <f t="shared" ref="CH213:CH264" ca="1" si="499">(BZ213/BW213)^(1/3)-1</f>
        <v>#NAME?</v>
      </c>
      <c r="CI213" s="25" t="e">
        <f t="shared" ca="1" si="460"/>
        <v>#NAME?</v>
      </c>
      <c r="CJ213" s="25" t="e">
        <f t="shared" si="461"/>
        <v>#NUM!</v>
      </c>
      <c r="CM213" s="25">
        <f t="shared" ref="CM213:CM264" si="500">BS213/W213</f>
        <v>0.21972082211792623</v>
      </c>
      <c r="CN213" s="25">
        <f t="shared" ref="CN213:CN264" si="501">BT213/X213</f>
        <v>0.13355478634881796</v>
      </c>
      <c r="CO213" s="25">
        <f t="shared" ref="CO213:CO264" si="502">BU213/Y213</f>
        <v>0.17646870641985518</v>
      </c>
      <c r="CP213" s="25">
        <f t="shared" ref="CP213:CP264" si="503">BV213/Z213</f>
        <v>-1.032853173734395E-2</v>
      </c>
      <c r="CQ213" s="25" t="e">
        <f t="shared" ref="CQ213:CQ264" ca="1" si="504">BW213/AA213</f>
        <v>#NAME?</v>
      </c>
      <c r="CR213" s="25" t="e">
        <f t="shared" ref="CR213:CR264" ca="1" si="505">BX213/AB213</f>
        <v>#NAME?</v>
      </c>
      <c r="CS213" s="25" t="e">
        <f t="shared" ref="CS213:CS264" ca="1" si="506">BY213/AC213</f>
        <v>#NAME?</v>
      </c>
      <c r="CT213" s="15" t="e">
        <f t="shared" ref="CT213:CT264" ca="1" si="507">BZ213/AD213</f>
        <v>#NAME?</v>
      </c>
      <c r="CU213" s="25">
        <f>_xll.BDH($C213,"RETURN_ON_INV_CAPITAL","FY 2019","FY 2019","Currency=USD","Period=FY","BEST_FPERIOD_OVERRIDE=FY","FILING_STATUS=MR","FA_ADJUSTED=GAAP","Sort=A","Dates=H","DateFormat=P","Fill=—","Direction=H","UseDPDF=Y")/100</f>
        <v>3.6777999999999998E-2</v>
      </c>
      <c r="CV213" s="25">
        <f>_xll.BDH($C213,"RETURN_ON_INV_CAPITAL","FY 2020","FY 2020","Currency=USD","Period=FY","BEST_FPERIOD_OVERRIDE=FY","FILING_STATUS=MR","FA_ADJUSTED=GAAP","Sort=A","Dates=H","DateFormat=P","Fill=—","Direction=H","UseDPDF=Y")/100</f>
        <v>1.7402000000000001E-2</v>
      </c>
      <c r="CW213" s="25">
        <f>_xll.BDH($C213,"RETURN_ON_INV_CAPITAL","FY 2021","FY 2021","Currency=USD","Period=FY","BEST_FPERIOD_OVERRIDE=FY","FILING_STATUS=MR","FA_ADJUSTED=GAAP","Sort=A","Dates=H","DateFormat=P","Fill=—","Direction=H","UseDPDF=Y")/100</f>
        <v>8.5640000000000004E-3</v>
      </c>
      <c r="CX213" s="25">
        <f>_xll.BDH(C213,"RETURN_COM_EQY","FY 2022","FY 2022","Currency=USD","Period=FY","BEST_FPERIOD_OVERRIDE=FY","FILING_STATUS=MR","FA_ADJUSTED=GAAP","Sort=A","Dates=H","DateFormat=P","Fill=—","Direction=H","UseDPDF=Y")/100</f>
        <v>-2.0927999999999999E-2</v>
      </c>
      <c r="CZ213" s="15">
        <f>_xll.BDH($C213,"RETURN_COM_EQY","FY 2019","FY 2019","Currency=USD","Period=FY","BEST_FPERIOD_OVERRIDE=FY","FILING_STATUS=MR","FA_ADJUSTED=GAAP","Sort=A","Dates=H","DateFormat=P","Fill=—","Direction=H","UseDPDF=Y")/100</f>
        <v>4.6952000000000001E-2</v>
      </c>
      <c r="DA213" s="15">
        <f>_xll.BDH($C213,"RETURN_COM_EQY","FY 2020","FY 2020","Currency=USD","Period=FY","BEST_FPERIOD_OVERRIDE=FY","FILING_STATUS=MR","FA_ADJUSTED=GAAP","Sort=A","Dates=H","DateFormat=P","Fill=—","Direction=H","UseDPDF=Y")/100</f>
        <v>7.2005E-2</v>
      </c>
      <c r="DB213" s="15">
        <f>_xll.BDH($C213,"RETURN_COM_EQY","FY 2021","FY 2021","Currency=USD","Period=FY","BEST_FPERIOD_OVERRIDE=FY","FILING_STATUS=MR","FA_ADJUSTED=GAAP","Sort=A","Dates=H","DateFormat=P","Fill=—","Direction=H","UseDPDF=Y")/100</f>
        <v>9.4372000000000011E-2</v>
      </c>
      <c r="DC213" s="25">
        <f>_xll.BDH(C213,"RETURN_COM_EQY","FY 2022","FY 2022","Currency=USD","Period=FY","BEST_FPERIOD_OVERRIDE=FY","FILING_STATUS=MR","FA_ADJUSTED=GAAP","Sort=A","Dates=H","DateFormat=P","Fill=—","Direction=H","UseDPDF=Y")</f>
        <v>-2.0928</v>
      </c>
      <c r="DD213" s="15" t="e">
        <f ca="1">(_xll.BDP(C213,"BEST_ROE","best_fperiod_override=23Y"))/100</f>
        <v>#NAME?</v>
      </c>
      <c r="DF213" s="25" t="e">
        <f ca="1">(_xll.BDP($C213,"BEST_DIV_YLD","best_fperiod_override=19Y"))/100</f>
        <v>#NAME?</v>
      </c>
      <c r="DG213" s="25" t="e">
        <f ca="1">(_xll.BDP($C213,"BEST_DIV_YLD","best_fperiod_override=20Y"))/100</f>
        <v>#NAME?</v>
      </c>
      <c r="DH213" s="25" t="e">
        <f ca="1">(_xll.BDP($C213,"BEST_DIV_YLD","best_fperiod_override=21Y"))/100</f>
        <v>#NAME?</v>
      </c>
      <c r="DI213" s="25" t="e">
        <f ca="1">(_xll.BDP($C213,"BEST_DIV_YLD","best_fperiod_override=22Y"))/100</f>
        <v>#NAME?</v>
      </c>
      <c r="DJ213" s="25" t="e">
        <f ca="1">(_xll.BDP($C213,"BEST_DIV_YLD","best_fperiod_override=23Y"))/100</f>
        <v>#NAME?</v>
      </c>
      <c r="DL213" s="48" t="e" cm="1">
        <f t="array" aca="1" ref="DL213" ca="1">_xll.BDP($C213,$DL$12)/1000</f>
        <v>#NAME?</v>
      </c>
      <c r="DM213" s="48" t="e" cm="1">
        <f t="array" aca="1" ref="DM213" ca="1">_xll.BDP($C213,$DL$13)*1000</f>
        <v>#NAME?</v>
      </c>
      <c r="DN213" s="48" t="e">
        <f t="shared" ca="1" si="462"/>
        <v>#NAME?</v>
      </c>
      <c r="DO213" s="48" t="e" cm="1">
        <f t="array" aca="1" ref="DO213" ca="1">_xll.BDP($C213,$DL$15)*1000</f>
        <v>#NAME?</v>
      </c>
      <c r="DQ213" s="15" t="e" cm="1">
        <f t="array" aca="1" ref="DQ213" ca="1">_xll.BDP(C213,"WACC")</f>
        <v>#NAME?</v>
      </c>
      <c r="DR213" s="15" t="e" cm="1">
        <f t="array" aca="1" ref="DR213" ca="1">_xll.BDP(C213,"WACC_COST_EQUITY")</f>
        <v>#NAME?</v>
      </c>
      <c r="DS213" s="15" t="e" cm="1">
        <f t="array" aca="1" ref="DS213" ca="1">_xll.BDP(C213,"WACC_COST_EQUITY")</f>
        <v>#NAME?</v>
      </c>
      <c r="DU213" s="15" t="e" cm="1">
        <f t="array" aca="1" ref="DU213" ca="1">_xll.BDP(C213,"BEST_PE_RATIO")</f>
        <v>#NAME?</v>
      </c>
      <c r="DV213" s="15" t="e" cm="1">
        <f t="array" aca="1" ref="DV213" ca="1">_xll.BDP(C213,"FIVE_YR_AVG_PRICE_EARNINGS")</f>
        <v>#NAME?</v>
      </c>
      <c r="DW213" s="15" t="e" cm="1">
        <f t="array" aca="1" ref="DW213" ca="1">_xll.BDP(C213,"10_YEAR_MOVING_AVERAGE_PE")</f>
        <v>#NAME?</v>
      </c>
      <c r="DY213" s="15" t="e" cm="1">
        <f t="array" aca="1" ref="DY213" ca="1">_xll.BDP(C213,"BEST_CUR_EV_TO_EBITDA")</f>
        <v>#NAME?</v>
      </c>
      <c r="DZ213" s="15" t="e" cm="1">
        <f t="array" aca="1" ref="DZ213" ca="1">_xll.BDP(C213,"FIVE_YEAR_AVG_EV_TO_T12_EBITDA")</f>
        <v>#NAME?</v>
      </c>
      <c r="EB213" s="15" t="e" cm="1">
        <f t="array" aca="1" ref="EB213" ca="1">_xll.BDP(C213,"BEST_PX_BPS_RATIO")</f>
        <v>#NAME?</v>
      </c>
      <c r="EC213" s="15" t="e" cm="1">
        <f t="array" aca="1" ref="EC213" ca="1">_xll.BDP(C213,"FIVE_YEAR_AVG_PRICE_BOOK")</f>
        <v>#NAME?</v>
      </c>
      <c r="ED213" s="15" t="e" cm="1">
        <f t="array" aca="1" ref="ED213" ca="1">_xll.BDP(C213,"EV_TO_T12M_SALES")</f>
        <v>#NAME?</v>
      </c>
      <c r="EE213" s="15" t="e" cm="1">
        <f t="array" aca="1" ref="EE213" ca="1">_xll.BDP(C213,"AVERAGE_EV_TO_T12M_SALES")</f>
        <v>#NAME?</v>
      </c>
      <c r="EF213" s="15" t="e">
        <f ca="1">_xll.BDP(C213,"BEST_CURRENT_EV_BEST_SALES","best_fperiod_override=23Y")</f>
        <v>#NAME?</v>
      </c>
      <c r="EH213" s="15" t="e" cm="1">
        <f t="array" aca="1" ref="EH213" ca="1">_xll.BDP(C213,"CF_FREE_CASH_FLOW")</f>
        <v>#NAME?</v>
      </c>
      <c r="EI213" s="15" t="e" cm="1">
        <f t="array" aca="1" ref="EI213" ca="1">_xll.BDP(C213,"FREE_CASH_FLOW_YIELD")/100</f>
        <v>#NAME?</v>
      </c>
      <c r="EJ213" s="15" t="e" cm="1">
        <f t="array" aca="1" ref="EJ213" ca="1">_xll.BDP(C213,"TRAIL_12M_FREE_CASH_FLOW_PER_SH")</f>
        <v>#NAME?</v>
      </c>
      <c r="EL213" s="15" t="e" cm="1">
        <f t="array" aca="1" ref="EL213" ca="1">_xll.BDP(C213,"CF_CASH_FROM_OPER")</f>
        <v>#NAME?</v>
      </c>
      <c r="EM213" s="15" t="e" cm="1">
        <f t="array" aca="1" ref="EM213" ca="1">_xll.BDP(C213,"CF_CASH_FROM_INV_ACT")</f>
        <v>#NAME?</v>
      </c>
      <c r="EN213" s="15" t="e" cm="1">
        <f t="array" aca="1" ref="EN213" ca="1">_xll.BDP(C213,"CF_CASH_FROM_FNC_ACT")</f>
        <v>#NAME?</v>
      </c>
      <c r="EP213" s="15" t="e" cm="1">
        <f t="array" aca="1" ref="EP213" ca="1">_xll.BDP(C213,"TOT_ANALYST_REC")</f>
        <v>#NAME?</v>
      </c>
      <c r="EQ213" s="15" t="e" cm="1">
        <f t="array" aca="1" ref="EQ213" ca="1">_xll.BDP(C213,"TOT_BUY_REC")</f>
        <v>#NAME?</v>
      </c>
      <c r="ER213" s="15" t="e" cm="1">
        <f t="array" aca="1" ref="ER213" ca="1">_xll.BDP(C213,"TOT_HOLD_REC")</f>
        <v>#NAME?</v>
      </c>
      <c r="ES213" s="15" t="e" cm="1">
        <f t="array" aca="1" ref="ES213" ca="1">_xll.BDP(C213,"TOT_SELL_REC")</f>
        <v>#NAME?</v>
      </c>
      <c r="ET213" s="15" t="e" cm="1">
        <f t="array" aca="1" ref="ET213" ca="1">_xll.BDP(C213,"EQY_REC_CONS")</f>
        <v>#NAME?</v>
      </c>
      <c r="EV213" s="15" t="e" cm="1">
        <f t="array" aca="1" ref="EV213" ca="1">_xll.BDP(C213,"BEST_TARGET_HI")</f>
        <v>#NAME?</v>
      </c>
      <c r="EW213" s="15" t="e" cm="1">
        <f t="array" aca="1" ref="EW213" ca="1">_xll.BDP(C213,"BEST_TARGET_LO")</f>
        <v>#NAME?</v>
      </c>
      <c r="EX213" s="15" t="e" cm="1">
        <f t="array" aca="1" ref="EX213" ca="1">_xll.BDP(C213,"BEST_TARGET_MEDIAN")</f>
        <v>#NAME?</v>
      </c>
      <c r="EZ213" s="15" t="e" cm="1">
        <f t="array" aca="1" ref="EZ213" ca="1">_xll.BDP(C213,"BEST_TARGET_1WK_CHG")</f>
        <v>#NAME?</v>
      </c>
      <c r="FA213" s="15" t="e" cm="1">
        <f t="array" aca="1" ref="FA213" ca="1">_xll.BDP(C213,"BEST_TARGET_4WK_CHG")</f>
        <v>#NAME?</v>
      </c>
      <c r="FB213" s="15" t="e" cm="1">
        <f t="array" aca="1" ref="FB213" ca="1">_xll.BDP(C213,"BEST_TARGET_3MO_CHG")</f>
        <v>#NAME?</v>
      </c>
      <c r="FC213" s="15" t="e" cm="1">
        <f t="array" aca="1" ref="FC213" ca="1">_xll.BDP(C213,"BEST_TARGET_6MO_CHG")</f>
        <v>#NAME?</v>
      </c>
      <c r="FE213" s="15" t="e" cm="1">
        <f t="array" aca="1" ref="FE213" ca="1">_xll.BDP(C213,"ANNOUNCEMENT_DT")</f>
        <v>#NAME?</v>
      </c>
      <c r="FF213" s="15" t="e" cm="1">
        <f t="array" aca="1" ref="FF213" ca="1">_xll.BDP(C213,"EXPECTED_REPORT_DT")</f>
        <v>#NAME?</v>
      </c>
      <c r="FG213" s="15" t="e" cm="1">
        <f t="array" aca="1" ref="FG213" ca="1">_xll.BDP(C213,"EARNINGS_RELATED_IMPLIED_MOVE")</f>
        <v>#NAME?</v>
      </c>
      <c r="FI213" s="15" t="e" cm="1">
        <f t="array" aca="1" ref="FI213" ca="1">_xll.BDP(C213,"SALES_SURPRISE_LAST_QTR")</f>
        <v>#NAME?</v>
      </c>
      <c r="FJ213" s="15" t="e" cm="1">
        <f t="array" aca="1" ref="FJ213" ca="1">_xll.BDP(C213,"EPS_SURPRISE_LAST_QTR")</f>
        <v>#NAME?</v>
      </c>
      <c r="FL213" s="15" t="e">
        <f ca="1">(_xll.BDP(C213,"VOLUME_AVG_5D"))/1000</f>
        <v>#NAME?</v>
      </c>
      <c r="FM213" s="15" t="e">
        <f ca="1">(_xll.BDP(C213,"VOLUME_AVG_3M"))/1000</f>
        <v>#NAME?</v>
      </c>
      <c r="FN213" s="15" t="e">
        <f ca="1">(_xll.BDP(C213,"VOLUME_AVG_6M"))/1000</f>
        <v>#NAME?</v>
      </c>
      <c r="FP213" s="15" t="e" cm="1">
        <f t="array" aca="1" ref="FP213" ca="1">_xll.BDP(C213,"CIE_DES")</f>
        <v>#NAME?</v>
      </c>
      <c r="FQ213" s="15" t="s">
        <v>1038</v>
      </c>
      <c r="FS213" s="15" t="e" cm="1">
        <f t="array" aca="1" ref="FS213" ca="1">_xll.BDP(C213,"HIGH_52WEEK")</f>
        <v>#NAME?</v>
      </c>
      <c r="FT213" s="15" t="e" cm="1">
        <f t="array" aca="1" ref="FT213" ca="1">_xll.BDP(C213,"LOW_52WEEK")</f>
        <v>#NAME?</v>
      </c>
      <c r="FV213" s="15" t="e" cm="1">
        <f t="array" aca="1" ref="FV213" ca="1">_xll.BDP(C213,"CHG_PCT_WTD")</f>
        <v>#NAME?</v>
      </c>
      <c r="FW213" s="15" t="e" cm="1">
        <f t="array" aca="1" ref="FW213" ca="1">_xll.BDP(C213,"CHG_PCT_MTD")</f>
        <v>#NAME?</v>
      </c>
      <c r="FX213" s="15" t="e" cm="1">
        <f t="array" aca="1" ref="FX213" ca="1">_xll.BDP(C213,"CHG_PCT_YTD")</f>
        <v>#NAME?</v>
      </c>
      <c r="FY213" s="15" t="e" cm="1">
        <f t="array" aca="1" ref="FY213" ca="1">_xll.BDP(C213,"CHG_PCT_1YR")</f>
        <v>#NAME?</v>
      </c>
      <c r="GA213" s="15" t="e">
        <f ca="1">_xll.BDP($C213,"BEST_NET_DEBT","best_fperiod_override=19Y")</f>
        <v>#NAME?</v>
      </c>
      <c r="GB213" s="15" t="e">
        <f ca="1">_xll.BDP($C213,"BEST_NET_DEBT","best_fperiod_override=20Y")</f>
        <v>#NAME?</v>
      </c>
      <c r="GC213" s="15" t="e">
        <f ca="1">_xll.BDP($C213,"BEST_NET_DEBT","best_fperiod_override=21Y")</f>
        <v>#NAME?</v>
      </c>
      <c r="GD213" s="15" t="e">
        <f ca="1">_xll.BDP($C213,"BEST_NET_DEBT","best_fperiod_override=22Y")</f>
        <v>#NAME?</v>
      </c>
      <c r="GE213" s="15" t="e">
        <f ca="1">_xll.BDP($C213,"BEST_NET_DEBT","best_fperiod_override=23Y")</f>
        <v>#NAME?</v>
      </c>
      <c r="GG213" s="15" t="e">
        <f t="shared" ca="1" si="463"/>
        <v>#NAME?</v>
      </c>
      <c r="GH213" s="15" t="e">
        <f t="shared" ca="1" si="464"/>
        <v>#NAME?</v>
      </c>
      <c r="GI213" s="15" t="e">
        <f t="shared" ca="1" si="465"/>
        <v>#NAME?</v>
      </c>
      <c r="GJ213" s="15" t="e">
        <f t="shared" ca="1" si="466"/>
        <v>#NAME?</v>
      </c>
      <c r="GK213" s="15" t="e">
        <f t="shared" ca="1" si="467"/>
        <v>#NAME?</v>
      </c>
      <c r="GM213" s="15" t="e" cm="1">
        <f t="array" aca="1" ref="GM213" ca="1">_xll.BDP(C213,"NET_DEBT_TO_EBITDA")</f>
        <v>#NAME?</v>
      </c>
      <c r="GN213" s="15" t="e" cm="1">
        <f t="array" aca="1" ref="GN213" ca="1">_xll.BDP(C213,"EBIT_TO_INT_EXP")</f>
        <v>#NAME?</v>
      </c>
      <c r="GO213" s="15" t="e" cm="1">
        <f t="array" aca="1" ref="GO213" ca="1">_xll.BDP(C213,"TOT_DEBT_TO_TOT_EQY")</f>
        <v>#NAME?</v>
      </c>
      <c r="GP213" s="15" t="e" cm="1">
        <f t="array" aca="1" ref="GP213" ca="1">_xll.BDP(C213,"TOT_DEBT_TO_TOT_ASSET")</f>
        <v>#NAME?</v>
      </c>
      <c r="GQ213" s="15" t="e" cm="1">
        <f t="array" aca="1" ref="GQ213" ca="1">_xll.BDP(C213,"ALTMAN_Z_SCORE")</f>
        <v>#NAME?</v>
      </c>
      <c r="GR213" s="15" t="e" cm="1">
        <f t="array" aca="1" ref="GR213" ca="1">_xll.BDP(C213,"CASH_%_CURRENT_MARKET_CAP")</f>
        <v>#NAME?</v>
      </c>
      <c r="GS213" s="15" t="e" cm="1">
        <f t="array" aca="1" ref="GS213" ca="1">_xll.BDP(C213,"CASH_TO_TOT_ASSET")</f>
        <v>#NAME?</v>
      </c>
      <c r="GU213" s="15" t="e" cm="1">
        <f t="array" aca="1" ref="GU213" ca="1">_xll.BDP(C213,"BOARD_SIZE")</f>
        <v>#NAME?</v>
      </c>
      <c r="GV213" s="15" t="e" cm="1">
        <f t="array" aca="1" ref="GV213" ca="1">_xll.BDP(C213,"PCT_INDEPENDENT_DIRECTORS")</f>
        <v>#NAME?</v>
      </c>
      <c r="GW213" s="15" t="e" cm="1">
        <f t="array" aca="1" ref="GW213" ca="1">_xll.BDP(C213,"BOARD_MEETING_ATTENDANCE_PCT")</f>
        <v>#NAME?</v>
      </c>
      <c r="GX213" s="15" t="e" cm="1">
        <f t="array" aca="1" ref="GX213" ca="1">_xll.BDP(C213,"BOARD_MEETINGS_PER_YR")</f>
        <v>#NAME?</v>
      </c>
      <c r="GY213" s="15" t="e" cm="1">
        <f t="array" aca="1" ref="GY213" ca="1">_xll.BDP(C213,"NUMBER_OF_WOMEN_ON_BOARD")</f>
        <v>#NAME?</v>
      </c>
      <c r="GZ213" s="15" t="e" cm="1">
        <f t="array" aca="1" ref="GZ213" ca="1">_xll.BDP(C213,"BOARD_AVERAGE_TENURE")</f>
        <v>#NAME?</v>
      </c>
      <c r="HA213" s="15" t="e" cm="1">
        <f t="array" aca="1" ref="HA213" ca="1">_xll.BDP(C213,"BOARD_AVERAGE_AGE")</f>
        <v>#NAME?</v>
      </c>
      <c r="HC213" s="15" t="e" cm="1">
        <f t="array" aca="1" ref="HC213" ca="1">_xll.BDP(C213,"TOT_COMP_AW_TO_CEO_&amp;_EQUIV")</f>
        <v>#NAME?</v>
      </c>
      <c r="HD213" s="15" t="e" cm="1">
        <f t="array" aca="1" ref="HD213" ca="1">_xll.BDP(C213,"TOT_COMPENSATION_AW_TO_EXECS")</f>
        <v>#NAME?</v>
      </c>
      <c r="HE213" s="15" t="e" cm="1">
        <f t="array" aca="1" ref="HE213" ca="1">_xll.BDP(C213,"CF_STOCK_BASED_COMPENSATION")</f>
        <v>#NAME?</v>
      </c>
      <c r="HF213" s="15" t="e" cm="1">
        <f t="array" aca="1" ref="HF213" ca="1">_xll.BDP(C213,"AVERAGE_BOD_TOTAL_COMPENSATION")</f>
        <v>#NAME?</v>
      </c>
      <c r="HH213" s="15" t="e" cm="1">
        <f t="array" aca="1" ref="HH213" ca="1">_xll.BDP(C213,"ISS_QUALITYSCORE")</f>
        <v>#NAME?</v>
      </c>
      <c r="HK213" s="15" t="e" cm="1">
        <f t="array" aca="1" ref="HK213" ca="1">_xll.BDP(C213,"EQY_SH_OUT")</f>
        <v>#NAME?</v>
      </c>
      <c r="HL213" s="15" t="e">
        <f t="shared" ca="1" si="468"/>
        <v>#NAME?</v>
      </c>
      <c r="HN213" s="15">
        <v>8.5</v>
      </c>
      <c r="HO213" s="15">
        <v>2</v>
      </c>
      <c r="HP213" s="39" t="e">
        <f t="shared" ca="1" si="469"/>
        <v>#NAME?</v>
      </c>
      <c r="HQ213" s="15" t="e">
        <f t="shared" ca="1" si="470"/>
        <v>#NAME?</v>
      </c>
      <c r="HS213" s="15" t="e">
        <f t="shared" ca="1" si="494"/>
        <v>#NAME?</v>
      </c>
      <c r="HU213" s="15" t="e">
        <f t="shared" ca="1" si="471"/>
        <v>#NAME?</v>
      </c>
      <c r="HW213" s="15" t="e">
        <f t="shared" ca="1" si="495"/>
        <v>#NAME?</v>
      </c>
      <c r="HY213" s="39" t="e">
        <f t="shared" ca="1" si="472"/>
        <v>#NAME?</v>
      </c>
      <c r="IA213" s="15" t="e">
        <f t="shared" ca="1" si="496"/>
        <v>#NAME?</v>
      </c>
      <c r="IB213" s="15" t="e">
        <f t="shared" ca="1" si="473"/>
        <v>#NAME?</v>
      </c>
      <c r="IC213" s="15" t="e">
        <f t="shared" ca="1" si="474"/>
        <v>#NAME?</v>
      </c>
      <c r="ID213" s="15" t="e">
        <f t="shared" ca="1" si="475"/>
        <v>#NAME?</v>
      </c>
      <c r="IE213" s="39" t="e">
        <f t="shared" ca="1" si="476"/>
        <v>#NAME?</v>
      </c>
      <c r="IF213" s="39" t="e">
        <f t="shared" si="477"/>
        <v>#NUM!</v>
      </c>
      <c r="IG213" s="39" t="e">
        <f t="shared" ca="1" si="478"/>
        <v>#NAME?</v>
      </c>
      <c r="II213" s="15">
        <f t="shared" si="440"/>
        <v>194</v>
      </c>
    </row>
    <row r="214" spans="1:243">
      <c r="A214" s="15">
        <f t="shared" si="441"/>
        <v>194</v>
      </c>
      <c r="B214" s="15" t="s">
        <v>392</v>
      </c>
      <c r="C214" s="15" t="s">
        <v>677</v>
      </c>
      <c r="D214" s="15" t="s">
        <v>391</v>
      </c>
      <c r="E214" s="15" t="str">
        <f t="shared" si="442"/>
        <v>S1PL34</v>
      </c>
      <c r="F214" s="15">
        <f t="shared" si="443"/>
        <v>194</v>
      </c>
      <c r="G214" s="15" t="str">
        <f t="shared" si="444"/>
        <v>Splunk Inc</v>
      </c>
      <c r="H214" s="24">
        <v>5.3350000000000001E-4</v>
      </c>
      <c r="I214" s="15" t="e" cm="1">
        <f t="array" aca="1" ref="I214" ca="1">_xll.BDP(C214,"GICS_SECTOR_NAME")</f>
        <v>#NAME?</v>
      </c>
      <c r="J214" s="15" t="e">
        <f t="shared" ca="1" si="445"/>
        <v>#NAME?</v>
      </c>
      <c r="K214" s="46" t="e" cm="1">
        <f t="array" aca="1" ref="K214" ca="1">_xll.BDP(C214,"BEST_PE_RATIO")</f>
        <v>#NAME?</v>
      </c>
      <c r="L214" s="46" t="e" cm="1">
        <f t="array" aca="1" ref="L214" ca="1">_xll.BDP(C214,"px_last")</f>
        <v>#NAME?</v>
      </c>
      <c r="M214" s="15" t="e" cm="1">
        <f t="array" aca="1" ref="M214" ca="1">_xll.BDP(C214,"COUNTRY_FULL_NAME")</f>
        <v>#NAME?</v>
      </c>
      <c r="N214" s="15" t="e" cm="1">
        <f t="array" aca="1" ref="N214" ca="1">_xll.BDP(C214,"px_last")</f>
        <v>#NAME?</v>
      </c>
      <c r="O214" s="15" t="e" cm="1">
        <f t="array" aca="1" ref="O214" ca="1">_xll.BDP(C214,"CRNCY")</f>
        <v>#NAME?</v>
      </c>
      <c r="Q214" s="15" t="e" cm="1">
        <f t="array" aca="1" ref="Q214" ca="1">_xll.BDP(C214,"GICS_SECTOR_NAME")</f>
        <v>#NAME?</v>
      </c>
      <c r="R214" s="15" t="e" cm="1">
        <f t="array" aca="1" ref="R214" ca="1">_xll.BDP(C214,"GICS_INDUSTRY_NAME")</f>
        <v>#NAME?</v>
      </c>
      <c r="S214" s="15" t="e" cm="1">
        <f t="array" aca="1" ref="S214" ca="1">_xll.BDP(C214,"GICS_INDUSTRY_GROUP_NAME")</f>
        <v>#NAME?</v>
      </c>
      <c r="T214" s="15" t="e" cm="1">
        <f t="array" aca="1" ref="T214" ca="1">_xll.BDP(C214,"GICS_SUB_INDUSTRY_NAME")</f>
        <v>#NAME?</v>
      </c>
      <c r="U214" s="15" t="s">
        <v>1521</v>
      </c>
      <c r="V214" s="15">
        <f>_xll.BDH(C214,"SALES_REV_TURN","FY 2009","FY 2009","Currency=USD","Period=FY","BEST_FPERIOD_OVERRIDE=FY","FILING_STATUS=MR","SCALING_FORMAT=MLN","FA_ADJUSTED=Adjusted","Sort=A","Dates=H","DateFormat=P","Fill=—","Direction=H","UseDPDF=Y")</f>
        <v>18.155999999999999</v>
      </c>
      <c r="W214" s="15">
        <f>_xll.BDH(C214,"SALES_REV_TURN","FY 2019","FY 2019","Currency=USD","Period=FY","BEST_FPERIOD_OVERRIDE=FY","FILING_STATUS=MR","SCALING_FORMAT=MLN","FA_ADJUSTED=Adjusted","Sort=A","Dates=H","DateFormat=P","Fill=—","Direction=H","UseDPDF=Y")</f>
        <v>1803.01</v>
      </c>
      <c r="X214" s="15">
        <f>_xll.BDH(C214,"SALES_REV_TURN","FY 2020","FY 2020","Currency=USD","Period=FY","BEST_FPERIOD_OVERRIDE=FY","FILING_STATUS=MR","SCALING_FORMAT=MLN","FA_ADJUSTED=Adjusted","Sort=A","Dates=H","DateFormat=P","Fill=—","Direction=H","UseDPDF=Y")</f>
        <v>2358.9259999999999</v>
      </c>
      <c r="Y214" s="15">
        <f>_xll.BDH(C214,"SALES_REV_TURN","FY 2021","FY 2021","Currency=USD","Period=FY","BEST_FPERIOD_OVERRIDE=FY","FILING_STATUS=MR","SCALING_FORMAT=MLN","FA_ADJUSTED=Adjusted","Sort=A","Dates=H","DateFormat=P","Fill=—","Direction=H","UseDPDF=Y")</f>
        <v>2229.3850000000002</v>
      </c>
      <c r="Z214" s="15">
        <f>_xll.BDH(C214,"SALES_REV_TURN","FY 2022","FY 2022","Currency=USD","Period=FY","BEST_FPERIOD_OVERRIDE=FY","FILING_STATUS=MR","SCALING_FORMAT=MLN","FA_ADJUSTED=Adjusted","Sort=A","Dates=H","DateFormat=P","Fill=—","Direction=H","UseDPDF=Y")</f>
        <v>2673.6640000000002</v>
      </c>
      <c r="AA214" s="15" t="e">
        <f ca="1">+_xll.BDP($C214,AA$15,"BEST_FPERIOD_OVERRIDE="&amp;AA$16)</f>
        <v>#NAME?</v>
      </c>
      <c r="AB214" s="15" t="e">
        <f ca="1">+_xll.BDP($C214,AB$15,"BEST_FPERIOD_OVERRIDE="&amp;AB$16)</f>
        <v>#NAME?</v>
      </c>
      <c r="AC214" s="15" t="e">
        <f ca="1">+_xll.BDP($C214,AC$15,"BEST_FPERIOD_OVERRIDE="&amp;AC$16)</f>
        <v>#NAME?</v>
      </c>
      <c r="AD214" s="15" t="e">
        <f ca="1">+_xll.BDP($C214,AD$15,"BEST_FPERIOD_OVERRIDE="&amp;AD$16)</f>
        <v>#NAME?</v>
      </c>
      <c r="AF214" s="25">
        <f t="shared" si="479"/>
        <v>0.30832663157719598</v>
      </c>
      <c r="AG214" s="25">
        <f t="shared" si="480"/>
        <v>-5.4915245327746498E-2</v>
      </c>
      <c r="AH214" s="25">
        <f t="shared" si="481"/>
        <v>0.19928321039210362</v>
      </c>
      <c r="AI214" s="25" t="e">
        <f t="shared" ca="1" si="482"/>
        <v>#NAME?</v>
      </c>
      <c r="AJ214" s="25" t="e">
        <f t="shared" ca="1" si="483"/>
        <v>#NAME?</v>
      </c>
      <c r="AK214" s="25" t="e">
        <f t="shared" ca="1" si="484"/>
        <v>#NAME?</v>
      </c>
      <c r="AL214" s="25" t="e">
        <f t="shared" ca="1" si="497"/>
        <v>#NAME?</v>
      </c>
      <c r="AM214" s="25" t="e">
        <f t="shared" ca="1" si="485"/>
        <v>#NAME?</v>
      </c>
      <c r="AN214" s="25">
        <f t="shared" si="486"/>
        <v>0.58379072798104659</v>
      </c>
      <c r="AP214" s="15">
        <f>_xll.BDH(C214,"EBITDA","FY 2009","FY 2009","Currency=USD","Period=FY","BEST_FPERIOD_OVERRIDE=FY","FILING_STATUS=MR","SCALING_FORMAT=MLN","FA_ADJUSTED=Adjusted","Sort=A","Dates=H","DateFormat=P","Fill=—","Direction=H","UseDPDF=Y")</f>
        <v>-14.31</v>
      </c>
      <c r="AQ214" s="15">
        <f>_xll.BDH(C214,"EBITDA","FY 2019","FY 2019","Currency=USD","Period=FY","BEST_FPERIOD_OVERRIDE=FY","FILING_STATUS=MR","SCALING_FORMAT=MLN","FA_ADJUSTED=Adjusted","Sort=A","Dates=H","DateFormat=P","Fill=—","Direction=H","UseDPDF=Y")</f>
        <v>-197.452</v>
      </c>
      <c r="AR214" s="15">
        <f>_xll.BDH(C214,"EBITDA","FY 2020","FY 2020","Currency=USD","Period=FY","BEST_FPERIOD_OVERRIDE=FY","FILING_STATUS=MR","SCALING_FORMAT=MLN","FA_ADJUSTED=Adjusted","Sort=A","Dates=H","DateFormat=P","Fill=—","Direction=H","UseDPDF=Y")</f>
        <v>-159.75899999999999</v>
      </c>
      <c r="AS214" s="15">
        <f>_xll.BDH(C214,"EBITDA","FY 2021","FY 2021","Currency=USD","Period=FY","BEST_FPERIOD_OVERRIDE=FY","FILING_STATUS=MR","SCALING_FORMAT=MLN","FA_ADJUSTED=Adjusted","Sort=A","Dates=H","DateFormat=P","Fill=—","Direction=H","UseDPDF=Y")</f>
        <v>-593.08699999999999</v>
      </c>
      <c r="AT214" s="15">
        <f>_xll.BDH(C214,"EBITDA","FY 2022","FY 2022","Currency=USD","Period=FY","BEST_FPERIOD_OVERRIDE=FY","FILING_STATUS=MR","SCALING_FORMAT=MLN","FA_ADJUSTED=Adjusted","Sort=A","Dates=H","DateFormat=P","Fill=—","Direction=H","UseDPDF=Y")</f>
        <v>-929.65</v>
      </c>
      <c r="AU214" s="15" t="e">
        <f ca="1">+_xll.BDP($C214,AU$15,"BEST_FPERIOD_OVERRIDE="&amp;AU$16)</f>
        <v>#NAME?</v>
      </c>
      <c r="AV214" s="15" t="e">
        <f ca="1">+_xll.BDP($C214,AV$15,"BEST_FPERIOD_OVERRIDE="&amp;AV$16)</f>
        <v>#NAME?</v>
      </c>
      <c r="AW214" s="15" t="e">
        <f ca="1">+_xll.BDP($C214,AW$15,"BEST_FPERIOD_OVERRIDE="&amp;AW$16)</f>
        <v>#NAME?</v>
      </c>
      <c r="AX214" s="15" t="e">
        <f ca="1">+_xll.BDP($C214,AX$15,"BEST_FPERIOD_OVERRIDE="&amp;AX$16)</f>
        <v>#NAME?</v>
      </c>
      <c r="AZ214" s="25">
        <f t="shared" si="446"/>
        <v>-0.1908970281384843</v>
      </c>
      <c r="BA214" s="25">
        <f t="shared" si="447"/>
        <v>2.7123855307056255</v>
      </c>
      <c r="BB214" s="25">
        <f t="shared" si="448"/>
        <v>0.5674766096710937</v>
      </c>
      <c r="BC214" s="25" t="e">
        <f t="shared" ca="1" si="449"/>
        <v>#NAME?</v>
      </c>
      <c r="BD214" s="25" t="e">
        <f t="shared" ca="1" si="450"/>
        <v>#NAME?</v>
      </c>
      <c r="BE214" s="25" t="e">
        <f t="shared" ca="1" si="451"/>
        <v>#NAME?</v>
      </c>
      <c r="BF214" s="25" t="e">
        <f t="shared" ca="1" si="498"/>
        <v>#NAME?</v>
      </c>
      <c r="BG214" s="25" t="e">
        <f t="shared" ca="1" si="452"/>
        <v>#NAME?</v>
      </c>
      <c r="BH214" s="25">
        <f t="shared" si="453"/>
        <v>0.30011626141443926</v>
      </c>
      <c r="BJ214" s="25">
        <f t="shared" si="487"/>
        <v>-0.10951242644244902</v>
      </c>
      <c r="BK214" s="25">
        <f t="shared" si="488"/>
        <v>-6.7725312281945255E-2</v>
      </c>
      <c r="BL214" s="25">
        <f t="shared" si="489"/>
        <v>-0.26603166344081436</v>
      </c>
      <c r="BM214" s="25">
        <f t="shared" si="490"/>
        <v>-0.34770636848908459</v>
      </c>
      <c r="BN214" s="25" t="e">
        <f t="shared" ca="1" si="491"/>
        <v>#NAME?</v>
      </c>
      <c r="BO214" s="25" t="e">
        <f t="shared" ca="1" si="492"/>
        <v>#NAME?</v>
      </c>
      <c r="BP214" s="25" t="e">
        <f t="shared" ca="1" si="492"/>
        <v>#NAME?</v>
      </c>
      <c r="BQ214" s="25" t="e">
        <f t="shared" ca="1" si="493"/>
        <v>#NAME?</v>
      </c>
      <c r="BR214" s="15">
        <f>_xll.BDH(C214,"EARN_FOR_COMMON","FY 2009","FY 2009","Currency=USD","Period=FY","BEST_FPERIOD_OVERRIDE=FY","FILING_STATUS=MR","SCALING_FORMAT=MLN","FA_ADJUSTED=Adjusted","Sort=A","Dates=H","DateFormat=P","Fill=—","Direction=H","UseDPDF=Y")</f>
        <v>-14.772</v>
      </c>
      <c r="BS214" s="15">
        <f>_xll.BDH(C214,"EARN_FOR_COMMON","FY 2019","FY 2019","Currency=USD","Period=FY","BEST_FPERIOD_OVERRIDE=FY","FILING_STATUS=MR","SCALING_FORMAT=MLN","FA_ADJUSTED=Adjusted","Sort=A","Dates=H","DateFormat=P","Fill=—","Direction=H","UseDPDF=Y")</f>
        <v>-307.68200000000002</v>
      </c>
      <c r="BT214" s="15">
        <f>_xll.BDH(C214,"EARN_FOR_COMMON","FY 2020","FY 2020","Currency=USD","Period=FY","BEST_FPERIOD_OVERRIDE=FY","FILING_STATUS=MR","SCALING_FORMAT=MLN","FA_ADJUSTED=Adjusted","Sort=A","Dates=H","DateFormat=P","Fill=—","Direction=H","UseDPDF=Y")</f>
        <v>-380.54750000000001</v>
      </c>
      <c r="BU214" s="15">
        <f>_xll.BDH(C214,"EARN_FOR_COMMON","FY 2021","FY 2021","Currency=USD","Period=FY","BEST_FPERIOD_OVERRIDE=FY","FILING_STATUS=MR","SCALING_FORMAT=MLN","FA_ADJUSTED=Adjusted","Sort=A","Dates=H","DateFormat=P","Fill=—","Direction=H","UseDPDF=Y")</f>
        <v>-866.36770000000001</v>
      </c>
      <c r="BV214" s="15">
        <f>_xll.BDH(C214,"EARN_FOR_COMMON","FY 2022","FY 2022","Currency=USD","Period=FY","BEST_FPERIOD_OVERRIDE=FY","FILING_STATUS=MR","SCALING_FORMAT=MLN","FA_ADJUSTED=Adjusted","Sort=A","Dates=H","DateFormat=P","Fill=—","Direction=H","UseDPDF=Y")</f>
        <v>-962.40179999999998</v>
      </c>
      <c r="BW214" s="15" t="e">
        <f ca="1">+_xll.BDP($C214,BW$15,"BEST_FPERIOD_OVERRIDE="&amp;BW$16)</f>
        <v>#NAME?</v>
      </c>
      <c r="BX214" s="15" t="e">
        <f ca="1">+_xll.BDP($C214,BX$15,"BEST_FPERIOD_OVERRIDE="&amp;BX$16)</f>
        <v>#NAME?</v>
      </c>
      <c r="BY214" s="15" t="e">
        <f ca="1">+_xll.BDP($C214,BY$15,"BEST_FPERIOD_OVERRIDE="&amp;BY$16)</f>
        <v>#NAME?</v>
      </c>
      <c r="BZ214" s="15" t="e">
        <f ca="1">+_xll.BDP($C214,BZ$15,"BEST_FPERIOD_OVERRIDE="&amp;BZ$16)</f>
        <v>#NAME?</v>
      </c>
      <c r="CB214" s="25">
        <f t="shared" si="454"/>
        <v>0.23682080849708464</v>
      </c>
      <c r="CC214" s="25">
        <f t="shared" si="455"/>
        <v>1.2766348484748948</v>
      </c>
      <c r="CD214" s="25">
        <f t="shared" si="456"/>
        <v>0.11084681481084768</v>
      </c>
      <c r="CE214" s="25" t="e">
        <f t="shared" ca="1" si="457"/>
        <v>#NAME?</v>
      </c>
      <c r="CF214" s="25" t="e">
        <f t="shared" ca="1" si="458"/>
        <v>#NAME?</v>
      </c>
      <c r="CG214" s="25" t="e">
        <f t="shared" ca="1" si="459"/>
        <v>#NAME?</v>
      </c>
      <c r="CH214" s="25" t="e">
        <f t="shared" ca="1" si="499"/>
        <v>#NAME?</v>
      </c>
      <c r="CI214" s="25" t="e">
        <f t="shared" ca="1" si="460"/>
        <v>#NAME?</v>
      </c>
      <c r="CJ214" s="25">
        <f t="shared" si="461"/>
        <v>0.35477220865949932</v>
      </c>
      <c r="CM214" s="25">
        <f t="shared" si="500"/>
        <v>-0.17064908125856207</v>
      </c>
      <c r="CN214" s="25">
        <f t="shared" si="501"/>
        <v>-0.16132235602134193</v>
      </c>
      <c r="CO214" s="25">
        <f t="shared" si="502"/>
        <v>-0.38861286857137728</v>
      </c>
      <c r="CP214" s="25">
        <f t="shared" si="503"/>
        <v>-0.35995615006223664</v>
      </c>
      <c r="CQ214" s="25" t="e">
        <f t="shared" ca="1" si="504"/>
        <v>#NAME?</v>
      </c>
      <c r="CR214" s="25" t="e">
        <f t="shared" ca="1" si="505"/>
        <v>#NAME?</v>
      </c>
      <c r="CS214" s="25" t="e">
        <f t="shared" ca="1" si="506"/>
        <v>#NAME?</v>
      </c>
      <c r="CT214" s="15" t="e">
        <f t="shared" ca="1" si="507"/>
        <v>#NAME?</v>
      </c>
      <c r="CU214" s="25">
        <f>_xll.BDH($C214,"RETURN_ON_INV_CAPITAL","FY 2019","FY 2019","Currency=USD","Period=FY","BEST_FPERIOD_OVERRIDE=FY","FILING_STATUS=MR","FA_ADJUSTED=GAAP","Sort=A","Dates=H","DateFormat=P","Fill=—","Direction=H","UseDPDF=Y")/100</f>
        <v>-0.12398199999999999</v>
      </c>
      <c r="CV214" s="25">
        <f>_xll.BDH($C214,"RETURN_ON_INV_CAPITAL","FY 2020","FY 2020","Currency=USD","Period=FY","BEST_FPERIOD_OVERRIDE=FY","FILING_STATUS=MR","FA_ADJUSTED=GAAP","Sort=A","Dates=H","DateFormat=P","Fill=—","Direction=H","UseDPDF=Y")/100</f>
        <v>-8.4339999999999998E-2</v>
      </c>
      <c r="CW214" s="25">
        <f>_xll.BDH($C214,"RETURN_ON_INV_CAPITAL","FY 2021","FY 2021","Currency=USD","Period=FY","BEST_FPERIOD_OVERRIDE=FY","FILING_STATUS=MR","FA_ADJUSTED=GAAP","Sort=A","Dates=H","DateFormat=P","Fill=—","Direction=H","UseDPDF=Y")/100</f>
        <v>-0.195883</v>
      </c>
      <c r="CX214" s="25">
        <f>_xll.BDH(C214,"RETURN_COM_EQY","FY 2022","FY 2022","Currency=USD","Period=FY","BEST_FPERIOD_OVERRIDE=FY","FILING_STATUS=MR","FA_ADJUSTED=GAAP","Sort=A","Dates=H","DateFormat=P","Fill=—","Direction=H","UseDPDF=Y")/100</f>
        <v>-1.4741470000000001</v>
      </c>
      <c r="CZ214" s="15">
        <f>_xll.BDH($C214,"RETURN_COM_EQY","FY 2019","FY 2019","Currency=USD","Period=FY","BEST_FPERIOD_OVERRIDE=FY","FILING_STATUS=MR","FA_ADJUSTED=GAAP","Sort=A","Dates=H","DateFormat=P","Fill=—","Direction=H","UseDPDF=Y")/100</f>
        <v>-0.20784300000000003</v>
      </c>
      <c r="DA214" s="15">
        <f>_xll.BDH($C214,"RETURN_COM_EQY","FY 2020","FY 2020","Currency=USD","Period=FY","BEST_FPERIOD_OVERRIDE=FY","FILING_STATUS=MR","FA_ADJUSTED=GAAP","Sort=A","Dates=H","DateFormat=P","Fill=—","Direction=H","UseDPDF=Y")/100</f>
        <v>-0.19129499999999999</v>
      </c>
      <c r="DB214" s="15">
        <f>_xll.BDH($C214,"RETURN_COM_EQY","FY 2021","FY 2021","Currency=USD","Period=FY","BEST_FPERIOD_OVERRIDE=FY","FILING_STATUS=MR","FA_ADJUSTED=GAAP","Sort=A","Dates=H","DateFormat=P","Fill=—","Direction=H","UseDPDF=Y")/100</f>
        <v>-0.505355</v>
      </c>
      <c r="DC214" s="25">
        <f>_xll.BDH(C214,"RETURN_COM_EQY","FY 2022","FY 2022","Currency=USD","Period=FY","BEST_FPERIOD_OVERRIDE=FY","FILING_STATUS=MR","FA_ADJUSTED=GAAP","Sort=A","Dates=H","DateFormat=P","Fill=—","Direction=H","UseDPDF=Y")</f>
        <v>-147.41470000000001</v>
      </c>
      <c r="DD214" s="15" t="e">
        <f ca="1">(_xll.BDP(C214,"BEST_ROE","best_fperiod_override=23Y"))/100</f>
        <v>#NAME?</v>
      </c>
      <c r="DF214" s="25" t="e">
        <f ca="1">(_xll.BDP($C214,"BEST_DIV_YLD","best_fperiod_override=19Y"))/100</f>
        <v>#NAME?</v>
      </c>
      <c r="DG214" s="25" t="e">
        <f ca="1">(_xll.BDP($C214,"BEST_DIV_YLD","best_fperiod_override=20Y"))/100</f>
        <v>#NAME?</v>
      </c>
      <c r="DH214" s="25" t="e">
        <f ca="1">(_xll.BDP($C214,"BEST_DIV_YLD","best_fperiod_override=21Y"))/100</f>
        <v>#NAME?</v>
      </c>
      <c r="DI214" s="25" t="e">
        <f ca="1">(_xll.BDP($C214,"BEST_DIV_YLD","best_fperiod_override=22Y"))/100</f>
        <v>#NAME?</v>
      </c>
      <c r="DJ214" s="25" t="e">
        <f ca="1">(_xll.BDP($C214,"BEST_DIV_YLD","best_fperiod_override=23Y"))/100</f>
        <v>#NAME?</v>
      </c>
      <c r="DL214" s="48" t="e" cm="1">
        <f t="array" aca="1" ref="DL214" ca="1">_xll.BDP($C214,$DL$12)/1000</f>
        <v>#NAME?</v>
      </c>
      <c r="DM214" s="48" t="e" cm="1">
        <f t="array" aca="1" ref="DM214" ca="1">_xll.BDP($C214,$DL$13)*1000</f>
        <v>#NAME?</v>
      </c>
      <c r="DN214" s="48" t="e">
        <f t="shared" ca="1" si="462"/>
        <v>#NAME?</v>
      </c>
      <c r="DO214" s="48" t="e" cm="1">
        <f t="array" aca="1" ref="DO214" ca="1">_xll.BDP($C214,$DL$15)*1000</f>
        <v>#NAME?</v>
      </c>
      <c r="DQ214" s="15" t="e" cm="1">
        <f t="array" aca="1" ref="DQ214" ca="1">_xll.BDP(C214,"WACC")</f>
        <v>#NAME?</v>
      </c>
      <c r="DR214" s="15" t="e" cm="1">
        <f t="array" aca="1" ref="DR214" ca="1">_xll.BDP(C214,"WACC_COST_EQUITY")</f>
        <v>#NAME?</v>
      </c>
      <c r="DS214" s="15" t="e" cm="1">
        <f t="array" aca="1" ref="DS214" ca="1">_xll.BDP(C214,"WACC_COST_EQUITY")</f>
        <v>#NAME?</v>
      </c>
      <c r="DU214" s="15" t="e" cm="1">
        <f t="array" aca="1" ref="DU214" ca="1">_xll.BDP(C214,"BEST_PE_RATIO")</f>
        <v>#NAME?</v>
      </c>
      <c r="DV214" s="15" t="e" cm="1">
        <f t="array" aca="1" ref="DV214" ca="1">_xll.BDP(C214,"FIVE_YR_AVG_PRICE_EARNINGS")</f>
        <v>#NAME?</v>
      </c>
      <c r="DW214" s="15" t="e" cm="1">
        <f t="array" aca="1" ref="DW214" ca="1">_xll.BDP(C214,"10_YEAR_MOVING_AVERAGE_PE")</f>
        <v>#NAME?</v>
      </c>
      <c r="DY214" s="15" t="e" cm="1">
        <f t="array" aca="1" ref="DY214" ca="1">_xll.BDP(C214,"BEST_CUR_EV_TO_EBITDA")</f>
        <v>#NAME?</v>
      </c>
      <c r="DZ214" s="15" t="e" cm="1">
        <f t="array" aca="1" ref="DZ214" ca="1">_xll.BDP(C214,"FIVE_YEAR_AVG_EV_TO_T12_EBITDA")</f>
        <v>#NAME?</v>
      </c>
      <c r="EB214" s="15" t="e" cm="1">
        <f t="array" aca="1" ref="EB214" ca="1">_xll.BDP(C214,"BEST_PX_BPS_RATIO")</f>
        <v>#NAME?</v>
      </c>
      <c r="EC214" s="15" t="e" cm="1">
        <f t="array" aca="1" ref="EC214" ca="1">_xll.BDP(C214,"FIVE_YEAR_AVG_PRICE_BOOK")</f>
        <v>#NAME?</v>
      </c>
      <c r="ED214" s="15" t="e" cm="1">
        <f t="array" aca="1" ref="ED214" ca="1">_xll.BDP(C214,"EV_TO_T12M_SALES")</f>
        <v>#NAME?</v>
      </c>
      <c r="EE214" s="15" t="e" cm="1">
        <f t="array" aca="1" ref="EE214" ca="1">_xll.BDP(C214,"AVERAGE_EV_TO_T12M_SALES")</f>
        <v>#NAME?</v>
      </c>
      <c r="EF214" s="15" t="e">
        <f ca="1">_xll.BDP(C214,"BEST_CURRENT_EV_BEST_SALES","best_fperiod_override=23Y")</f>
        <v>#NAME?</v>
      </c>
      <c r="EH214" s="15" t="e" cm="1">
        <f t="array" aca="1" ref="EH214" ca="1">_xll.BDP(C214,"CF_FREE_CASH_FLOW")</f>
        <v>#NAME?</v>
      </c>
      <c r="EI214" s="15" t="e" cm="1">
        <f t="array" aca="1" ref="EI214" ca="1">_xll.BDP(C214,"FREE_CASH_FLOW_YIELD")/100</f>
        <v>#NAME?</v>
      </c>
      <c r="EJ214" s="15" t="e" cm="1">
        <f t="array" aca="1" ref="EJ214" ca="1">_xll.BDP(C214,"TRAIL_12M_FREE_CASH_FLOW_PER_SH")</f>
        <v>#NAME?</v>
      </c>
      <c r="EL214" s="15" t="e" cm="1">
        <f t="array" aca="1" ref="EL214" ca="1">_xll.BDP(C214,"CF_CASH_FROM_OPER")</f>
        <v>#NAME?</v>
      </c>
      <c r="EM214" s="15" t="e" cm="1">
        <f t="array" aca="1" ref="EM214" ca="1">_xll.BDP(C214,"CF_CASH_FROM_INV_ACT")</f>
        <v>#NAME?</v>
      </c>
      <c r="EN214" s="15" t="e" cm="1">
        <f t="array" aca="1" ref="EN214" ca="1">_xll.BDP(C214,"CF_CASH_FROM_FNC_ACT")</f>
        <v>#NAME?</v>
      </c>
      <c r="EP214" s="15" t="e" cm="1">
        <f t="array" aca="1" ref="EP214" ca="1">_xll.BDP(C214,"TOT_ANALYST_REC")</f>
        <v>#NAME?</v>
      </c>
      <c r="EQ214" s="15" t="e" cm="1">
        <f t="array" aca="1" ref="EQ214" ca="1">_xll.BDP(C214,"TOT_BUY_REC")</f>
        <v>#NAME?</v>
      </c>
      <c r="ER214" s="15" t="e" cm="1">
        <f t="array" aca="1" ref="ER214" ca="1">_xll.BDP(C214,"TOT_HOLD_REC")</f>
        <v>#NAME?</v>
      </c>
      <c r="ES214" s="15" t="e" cm="1">
        <f t="array" aca="1" ref="ES214" ca="1">_xll.BDP(C214,"TOT_SELL_REC")</f>
        <v>#NAME?</v>
      </c>
      <c r="ET214" s="15" t="e" cm="1">
        <f t="array" aca="1" ref="ET214" ca="1">_xll.BDP(C214,"EQY_REC_CONS")</f>
        <v>#NAME?</v>
      </c>
      <c r="EV214" s="15" t="e" cm="1">
        <f t="array" aca="1" ref="EV214" ca="1">_xll.BDP(C214,"BEST_TARGET_HI")</f>
        <v>#NAME?</v>
      </c>
      <c r="EW214" s="15" t="e" cm="1">
        <f t="array" aca="1" ref="EW214" ca="1">_xll.BDP(C214,"BEST_TARGET_LO")</f>
        <v>#NAME?</v>
      </c>
      <c r="EX214" s="15" t="e" cm="1">
        <f t="array" aca="1" ref="EX214" ca="1">_xll.BDP(C214,"BEST_TARGET_MEDIAN")</f>
        <v>#NAME?</v>
      </c>
      <c r="EZ214" s="15" t="e" cm="1">
        <f t="array" aca="1" ref="EZ214" ca="1">_xll.BDP(C214,"BEST_TARGET_1WK_CHG")</f>
        <v>#NAME?</v>
      </c>
      <c r="FA214" s="15" t="e" cm="1">
        <f t="array" aca="1" ref="FA214" ca="1">_xll.BDP(C214,"BEST_TARGET_4WK_CHG")</f>
        <v>#NAME?</v>
      </c>
      <c r="FB214" s="15" t="e" cm="1">
        <f t="array" aca="1" ref="FB214" ca="1">_xll.BDP(C214,"BEST_TARGET_3MO_CHG")</f>
        <v>#NAME?</v>
      </c>
      <c r="FC214" s="15" t="e" cm="1">
        <f t="array" aca="1" ref="FC214" ca="1">_xll.BDP(C214,"BEST_TARGET_6MO_CHG")</f>
        <v>#NAME?</v>
      </c>
      <c r="FE214" s="15" t="e" cm="1">
        <f t="array" aca="1" ref="FE214" ca="1">_xll.BDP(C214,"ANNOUNCEMENT_DT")</f>
        <v>#NAME?</v>
      </c>
      <c r="FF214" s="15" t="e" cm="1">
        <f t="array" aca="1" ref="FF214" ca="1">_xll.BDP(C214,"EXPECTED_REPORT_DT")</f>
        <v>#NAME?</v>
      </c>
      <c r="FG214" s="15" t="e" cm="1">
        <f t="array" aca="1" ref="FG214" ca="1">_xll.BDP(C214,"EARNINGS_RELATED_IMPLIED_MOVE")</f>
        <v>#NAME?</v>
      </c>
      <c r="FI214" s="15" t="e" cm="1">
        <f t="array" aca="1" ref="FI214" ca="1">_xll.BDP(C214,"SALES_SURPRISE_LAST_QTR")</f>
        <v>#NAME?</v>
      </c>
      <c r="FJ214" s="15" t="e" cm="1">
        <f t="array" aca="1" ref="FJ214" ca="1">_xll.BDP(C214,"EPS_SURPRISE_LAST_QTR")</f>
        <v>#NAME?</v>
      </c>
      <c r="FL214" s="15" t="e">
        <f ca="1">(_xll.BDP(C214,"VOLUME_AVG_5D"))/1000</f>
        <v>#NAME?</v>
      </c>
      <c r="FM214" s="15" t="e">
        <f ca="1">(_xll.BDP(C214,"VOLUME_AVG_3M"))/1000</f>
        <v>#NAME?</v>
      </c>
      <c r="FN214" s="15" t="e">
        <f ca="1">(_xll.BDP(C214,"VOLUME_AVG_6M"))/1000</f>
        <v>#NAME?</v>
      </c>
      <c r="FP214" s="15" t="e" cm="1">
        <f t="array" aca="1" ref="FP214" ca="1">_xll.BDP(C214,"CIE_DES")</f>
        <v>#NAME?</v>
      </c>
      <c r="FQ214" s="15" t="s">
        <v>1039</v>
      </c>
      <c r="FS214" s="15" t="e" cm="1">
        <f t="array" aca="1" ref="FS214" ca="1">_xll.BDP(C214,"HIGH_52WEEK")</f>
        <v>#NAME?</v>
      </c>
      <c r="FT214" s="15" t="e" cm="1">
        <f t="array" aca="1" ref="FT214" ca="1">_xll.BDP(C214,"LOW_52WEEK")</f>
        <v>#NAME?</v>
      </c>
      <c r="FV214" s="15" t="e" cm="1">
        <f t="array" aca="1" ref="FV214" ca="1">_xll.BDP(C214,"CHG_PCT_WTD")</f>
        <v>#NAME?</v>
      </c>
      <c r="FW214" s="15" t="e" cm="1">
        <f t="array" aca="1" ref="FW214" ca="1">_xll.BDP(C214,"CHG_PCT_MTD")</f>
        <v>#NAME?</v>
      </c>
      <c r="FX214" s="15" t="e" cm="1">
        <f t="array" aca="1" ref="FX214" ca="1">_xll.BDP(C214,"CHG_PCT_YTD")</f>
        <v>#NAME?</v>
      </c>
      <c r="FY214" s="15" t="e" cm="1">
        <f t="array" aca="1" ref="FY214" ca="1">_xll.BDP(C214,"CHG_PCT_1YR")</f>
        <v>#NAME?</v>
      </c>
      <c r="GA214" s="15" t="e">
        <f ca="1">_xll.BDP($C214,"BEST_NET_DEBT","best_fperiod_override=19Y")</f>
        <v>#NAME?</v>
      </c>
      <c r="GB214" s="15" t="e">
        <f ca="1">_xll.BDP($C214,"BEST_NET_DEBT","best_fperiod_override=20Y")</f>
        <v>#NAME?</v>
      </c>
      <c r="GC214" s="15" t="e">
        <f ca="1">_xll.BDP($C214,"BEST_NET_DEBT","best_fperiod_override=21Y")</f>
        <v>#NAME?</v>
      </c>
      <c r="GD214" s="15" t="e">
        <f ca="1">_xll.BDP($C214,"BEST_NET_DEBT","best_fperiod_override=22Y")</f>
        <v>#NAME?</v>
      </c>
      <c r="GE214" s="15" t="e">
        <f ca="1">_xll.BDP($C214,"BEST_NET_DEBT","best_fperiod_override=23Y")</f>
        <v>#NAME?</v>
      </c>
      <c r="GG214" s="15" t="e">
        <f t="shared" ca="1" si="463"/>
        <v>#NAME?</v>
      </c>
      <c r="GH214" s="15" t="e">
        <f t="shared" ca="1" si="464"/>
        <v>#NAME?</v>
      </c>
      <c r="GI214" s="15" t="e">
        <f t="shared" ca="1" si="465"/>
        <v>#NAME?</v>
      </c>
      <c r="GJ214" s="15" t="e">
        <f t="shared" ca="1" si="466"/>
        <v>#NAME?</v>
      </c>
      <c r="GK214" s="15" t="e">
        <f t="shared" ca="1" si="467"/>
        <v>#NAME?</v>
      </c>
      <c r="GM214" s="15" t="e" cm="1">
        <f t="array" aca="1" ref="GM214" ca="1">_xll.BDP(C214,"NET_DEBT_TO_EBITDA")</f>
        <v>#NAME?</v>
      </c>
      <c r="GN214" s="15" t="e" cm="1">
        <f t="array" aca="1" ref="GN214" ca="1">_xll.BDP(C214,"EBIT_TO_INT_EXP")</f>
        <v>#NAME?</v>
      </c>
      <c r="GO214" s="15" t="e" cm="1">
        <f t="array" aca="1" ref="GO214" ca="1">_xll.BDP(C214,"TOT_DEBT_TO_TOT_EQY")</f>
        <v>#NAME?</v>
      </c>
      <c r="GP214" s="15" t="e" cm="1">
        <f t="array" aca="1" ref="GP214" ca="1">_xll.BDP(C214,"TOT_DEBT_TO_TOT_ASSET")</f>
        <v>#NAME?</v>
      </c>
      <c r="GQ214" s="15" t="e" cm="1">
        <f t="array" aca="1" ref="GQ214" ca="1">_xll.BDP(C214,"ALTMAN_Z_SCORE")</f>
        <v>#NAME?</v>
      </c>
      <c r="GR214" s="15" t="e" cm="1">
        <f t="array" aca="1" ref="GR214" ca="1">_xll.BDP(C214,"CASH_%_CURRENT_MARKET_CAP")</f>
        <v>#NAME?</v>
      </c>
      <c r="GS214" s="15" t="e" cm="1">
        <f t="array" aca="1" ref="GS214" ca="1">_xll.BDP(C214,"CASH_TO_TOT_ASSET")</f>
        <v>#NAME?</v>
      </c>
      <c r="GU214" s="15" t="e" cm="1">
        <f t="array" aca="1" ref="GU214" ca="1">_xll.BDP(C214,"BOARD_SIZE")</f>
        <v>#NAME?</v>
      </c>
      <c r="GV214" s="15" t="e" cm="1">
        <f t="array" aca="1" ref="GV214" ca="1">_xll.BDP(C214,"PCT_INDEPENDENT_DIRECTORS")</f>
        <v>#NAME?</v>
      </c>
      <c r="GW214" s="15" t="e" cm="1">
        <f t="array" aca="1" ref="GW214" ca="1">_xll.BDP(C214,"BOARD_MEETING_ATTENDANCE_PCT")</f>
        <v>#NAME?</v>
      </c>
      <c r="GX214" s="15" t="e" cm="1">
        <f t="array" aca="1" ref="GX214" ca="1">_xll.BDP(C214,"BOARD_MEETINGS_PER_YR")</f>
        <v>#NAME?</v>
      </c>
      <c r="GY214" s="15" t="e" cm="1">
        <f t="array" aca="1" ref="GY214" ca="1">_xll.BDP(C214,"NUMBER_OF_WOMEN_ON_BOARD")</f>
        <v>#NAME?</v>
      </c>
      <c r="GZ214" s="15" t="e" cm="1">
        <f t="array" aca="1" ref="GZ214" ca="1">_xll.BDP(C214,"BOARD_AVERAGE_TENURE")</f>
        <v>#NAME?</v>
      </c>
      <c r="HA214" s="15" t="e" cm="1">
        <f t="array" aca="1" ref="HA214" ca="1">_xll.BDP(C214,"BOARD_AVERAGE_AGE")</f>
        <v>#NAME?</v>
      </c>
      <c r="HC214" s="15" t="e" cm="1">
        <f t="array" aca="1" ref="HC214" ca="1">_xll.BDP(C214,"TOT_COMP_AW_TO_CEO_&amp;_EQUIV")</f>
        <v>#NAME?</v>
      </c>
      <c r="HD214" s="15" t="e" cm="1">
        <f t="array" aca="1" ref="HD214" ca="1">_xll.BDP(C214,"TOT_COMPENSATION_AW_TO_EXECS")</f>
        <v>#NAME?</v>
      </c>
      <c r="HE214" s="15" t="e" cm="1">
        <f t="array" aca="1" ref="HE214" ca="1">_xll.BDP(C214,"CF_STOCK_BASED_COMPENSATION")</f>
        <v>#NAME?</v>
      </c>
      <c r="HF214" s="15" t="e" cm="1">
        <f t="array" aca="1" ref="HF214" ca="1">_xll.BDP(C214,"AVERAGE_BOD_TOTAL_COMPENSATION")</f>
        <v>#NAME?</v>
      </c>
      <c r="HH214" s="15" t="e" cm="1">
        <f t="array" aca="1" ref="HH214" ca="1">_xll.BDP(C214,"ISS_QUALITYSCORE")</f>
        <v>#NAME?</v>
      </c>
      <c r="HK214" s="15" t="e" cm="1">
        <f t="array" aca="1" ref="HK214" ca="1">_xll.BDP(C214,"EQY_SH_OUT")</f>
        <v>#NAME?</v>
      </c>
      <c r="HL214" s="15" t="e">
        <f t="shared" ca="1" si="468"/>
        <v>#NAME?</v>
      </c>
      <c r="HN214" s="15">
        <v>8.5</v>
      </c>
      <c r="HO214" s="15">
        <v>2</v>
      </c>
      <c r="HP214" s="39" t="e">
        <f t="shared" ca="1" si="469"/>
        <v>#NAME?</v>
      </c>
      <c r="HQ214" s="15" t="e">
        <f t="shared" ca="1" si="470"/>
        <v>#NAME?</v>
      </c>
      <c r="HS214" s="15" t="e">
        <f t="shared" ca="1" si="494"/>
        <v>#NAME?</v>
      </c>
      <c r="HU214" s="15" t="e">
        <f t="shared" ca="1" si="471"/>
        <v>#NAME?</v>
      </c>
      <c r="HW214" s="15" t="e">
        <f t="shared" ca="1" si="495"/>
        <v>#NAME?</v>
      </c>
      <c r="HY214" s="39" t="e">
        <f t="shared" ca="1" si="472"/>
        <v>#NAME?</v>
      </c>
      <c r="IA214" s="15" t="e">
        <f t="shared" ca="1" si="496"/>
        <v>#NAME?</v>
      </c>
      <c r="IB214" s="15" t="e">
        <f t="shared" ca="1" si="473"/>
        <v>#NAME?</v>
      </c>
      <c r="IC214" s="15" t="e">
        <f t="shared" ca="1" si="474"/>
        <v>#NAME?</v>
      </c>
      <c r="ID214" s="15" t="e">
        <f t="shared" ca="1" si="475"/>
        <v>#NAME?</v>
      </c>
      <c r="IE214" s="39" t="e">
        <f t="shared" ca="1" si="476"/>
        <v>#NAME?</v>
      </c>
      <c r="IF214" s="39">
        <f t="shared" si="477"/>
        <v>35.477220865949931</v>
      </c>
      <c r="IG214" s="39" t="e">
        <f t="shared" ca="1" si="478"/>
        <v>#NAME?</v>
      </c>
      <c r="II214" s="15">
        <f t="shared" ref="II214:II264" si="508">II213+1</f>
        <v>195</v>
      </c>
    </row>
    <row r="215" spans="1:243">
      <c r="A215" s="15">
        <f t="shared" ref="A215:A264" si="509">A214+1</f>
        <v>195</v>
      </c>
      <c r="B215" s="15" t="s">
        <v>394</v>
      </c>
      <c r="C215" s="15" t="s">
        <v>678</v>
      </c>
      <c r="D215" s="15" t="s">
        <v>393</v>
      </c>
      <c r="E215" s="15" t="str">
        <f t="shared" si="442"/>
        <v>S1PO34</v>
      </c>
      <c r="F215" s="15">
        <f t="shared" si="443"/>
        <v>195</v>
      </c>
      <c r="G215" s="15" t="str">
        <f t="shared" si="444"/>
        <v>Spotify Technology SA</v>
      </c>
      <c r="H215" s="24">
        <v>7.3919000000000003E-4</v>
      </c>
      <c r="I215" s="15" t="e" cm="1">
        <f t="array" aca="1" ref="I215" ca="1">_xll.BDP(C215,"GICS_SECTOR_NAME")</f>
        <v>#NAME?</v>
      </c>
      <c r="J215" s="15" t="e">
        <f t="shared" ca="1" si="445"/>
        <v>#NAME?</v>
      </c>
      <c r="K215" s="46" t="e" cm="1">
        <f t="array" aca="1" ref="K215" ca="1">_xll.BDP(C215,"BEST_PE_RATIO")</f>
        <v>#NAME?</v>
      </c>
      <c r="L215" s="46" t="e" cm="1">
        <f t="array" aca="1" ref="L215" ca="1">_xll.BDP(C215,"px_last")</f>
        <v>#NAME?</v>
      </c>
      <c r="M215" s="15" t="e" cm="1">
        <f t="array" aca="1" ref="M215" ca="1">_xll.BDP(C215,"COUNTRY_FULL_NAME")</f>
        <v>#NAME?</v>
      </c>
      <c r="N215" s="15" t="e" cm="1">
        <f t="array" aca="1" ref="N215" ca="1">_xll.BDP(C215,"px_last")</f>
        <v>#NAME?</v>
      </c>
      <c r="O215" s="15" t="e" cm="1">
        <f t="array" aca="1" ref="O215" ca="1">_xll.BDP(C215,"CRNCY")</f>
        <v>#NAME?</v>
      </c>
      <c r="Q215" s="15" t="e" cm="1">
        <f t="array" aca="1" ref="Q215" ca="1">_xll.BDP(C215,"GICS_SECTOR_NAME")</f>
        <v>#NAME?</v>
      </c>
      <c r="R215" s="15" t="e" cm="1">
        <f t="array" aca="1" ref="R215" ca="1">_xll.BDP(C215,"GICS_INDUSTRY_NAME")</f>
        <v>#NAME?</v>
      </c>
      <c r="S215" s="15" t="e" cm="1">
        <f t="array" aca="1" ref="S215" ca="1">_xll.BDP(C215,"GICS_INDUSTRY_GROUP_NAME")</f>
        <v>#NAME?</v>
      </c>
      <c r="T215" s="15" t="e" cm="1">
        <f t="array" aca="1" ref="T215" ca="1">_xll.BDP(C215,"GICS_SUB_INDUSTRY_NAME")</f>
        <v>#NAME?</v>
      </c>
      <c r="U215" s="15" t="s">
        <v>1521</v>
      </c>
      <c r="V215" s="15" t="str">
        <f>_xll.BDH(C215,"SALES_REV_TURN","FY 2009","FY 2009","Currency=USD","Period=FY","BEST_FPERIOD_OVERRIDE=FY","FILING_STATUS=MR","SCALING_FORMAT=MLN","FA_ADJUSTED=Adjusted","Sort=A","Dates=H","DateFormat=P","Fill=—","Direction=H","UseDPDF=Y")</f>
        <v>—</v>
      </c>
      <c r="W215" s="15">
        <f>_xll.BDH(C215,"SALES_REV_TURN","FY 2019","FY 2019","Currency=USD","Period=FY","BEST_FPERIOD_OVERRIDE=FY","FILING_STATUS=MR","SCALING_FORMAT=MLN","FA_ADJUSTED=Adjusted","Sort=A","Dates=H","DateFormat=P","Fill=—","Direction=H","UseDPDF=Y")</f>
        <v>7572.2155000000002</v>
      </c>
      <c r="X215" s="15">
        <f>_xll.BDH(C215,"SALES_REV_TURN","FY 2020","FY 2020","Currency=USD","Period=FY","BEST_FPERIOD_OVERRIDE=FY","FILING_STATUS=MR","SCALING_FORMAT=MLN","FA_ADJUSTED=Adjusted","Sort=A","Dates=H","DateFormat=P","Fill=—","Direction=H","UseDPDF=Y")</f>
        <v>8996.8474999999999</v>
      </c>
      <c r="Y215" s="15">
        <f>_xll.BDH(C215,"SALES_REV_TURN","FY 2021","FY 2021","Currency=USD","Period=FY","BEST_FPERIOD_OVERRIDE=FY","FILING_STATUS=MR","SCALING_FORMAT=MLN","FA_ADJUSTED=Adjusted","Sort=A","Dates=H","DateFormat=P","Fill=—","Direction=H","UseDPDF=Y")</f>
        <v>11434.9874</v>
      </c>
      <c r="Z215" s="15">
        <f>_xll.BDH(C215,"SALES_REV_TURN","FY 2022","FY 2022","Currency=USD","Period=FY","BEST_FPERIOD_OVERRIDE=FY","FILING_STATUS=MR","SCALING_FORMAT=MLN","FA_ADJUSTED=Adjusted","Sort=A","Dates=H","DateFormat=P","Fill=—","Direction=H","UseDPDF=Y")</f>
        <v>12351.7947</v>
      </c>
      <c r="AA215" s="15" t="e">
        <f ca="1">+_xll.BDP($C215,AA$15,"BEST_FPERIOD_OVERRIDE="&amp;AA$16)</f>
        <v>#NAME?</v>
      </c>
      <c r="AB215" s="15" t="e">
        <f ca="1">+_xll.BDP($C215,AB$15,"BEST_FPERIOD_OVERRIDE="&amp;AB$16)</f>
        <v>#NAME?</v>
      </c>
      <c r="AC215" s="15" t="e">
        <f ca="1">+_xll.BDP($C215,AC$15,"BEST_FPERIOD_OVERRIDE="&amp;AC$16)</f>
        <v>#NAME?</v>
      </c>
      <c r="AD215" s="15" t="e">
        <f ca="1">+_xll.BDP($C215,AD$15,"BEST_FPERIOD_OVERRIDE="&amp;AD$16)</f>
        <v>#NAME?</v>
      </c>
      <c r="AF215" s="25">
        <f t="shared" si="479"/>
        <v>0.18813938932403595</v>
      </c>
      <c r="AG215" s="25">
        <f t="shared" si="480"/>
        <v>0.27099935838636813</v>
      </c>
      <c r="AH215" s="25">
        <f t="shared" si="481"/>
        <v>8.0175628352681994E-2</v>
      </c>
      <c r="AI215" s="25" t="e">
        <f t="shared" ca="1" si="482"/>
        <v>#NAME?</v>
      </c>
      <c r="AJ215" s="25" t="e">
        <f t="shared" ca="1" si="483"/>
        <v>#NAME?</v>
      </c>
      <c r="AK215" s="25" t="e">
        <f t="shared" ca="1" si="484"/>
        <v>#NAME?</v>
      </c>
      <c r="AL215" s="25" t="e">
        <f t="shared" ca="1" si="497"/>
        <v>#NAME?</v>
      </c>
      <c r="AM215" s="25" t="e">
        <f t="shared" ca="1" si="485"/>
        <v>#NAME?</v>
      </c>
      <c r="AN215" s="25" t="e">
        <f t="shared" si="486"/>
        <v>#VALUE!</v>
      </c>
      <c r="AP215" s="15" t="str">
        <f>_xll.BDH(C215,"EBITDA","FY 2009","FY 2009","Currency=USD","Period=FY","BEST_FPERIOD_OVERRIDE=FY","FILING_STATUS=MR","SCALING_FORMAT=MLN","FA_ADJUSTED=Adjusted","Sort=A","Dates=H","DateFormat=P","Fill=—","Direction=H","UseDPDF=Y")</f>
        <v>—</v>
      </c>
      <c r="AQ215" s="15">
        <f>_xll.BDH(C215,"EBITDA","FY 2019","FY 2019","Currency=USD","Period=FY","BEST_FPERIOD_OVERRIDE=FY","FILING_STATUS=MR","SCALING_FORMAT=MLN","FA_ADJUSTED=Adjusted","Sort=A","Dates=H","DateFormat=P","Fill=—","Direction=H","UseDPDF=Y")</f>
        <v>15.672800000000001</v>
      </c>
      <c r="AR215" s="15">
        <f>_xll.BDH(C215,"EBITDA","FY 2020","FY 2020","Currency=USD","Period=FY","BEST_FPERIOD_OVERRIDE=FY","FILING_STATUS=MR","SCALING_FORMAT=MLN","FA_ADJUSTED=Adjusted","Sort=A","Dates=H","DateFormat=P","Fill=—","Direction=H","UseDPDF=Y")</f>
        <v>-207.79519999999999</v>
      </c>
      <c r="AS215" s="15">
        <f>_xll.BDH(C215,"EBITDA","FY 2021","FY 2021","Currency=USD","Period=FY","BEST_FPERIOD_OVERRIDE=FY","FILING_STATUS=MR","SCALING_FORMAT=MLN","FA_ADJUSTED=Adjusted","Sort=A","Dates=H","DateFormat=P","Fill=—","Direction=H","UseDPDF=Y")</f>
        <v>261.39139999999998</v>
      </c>
      <c r="AT215" s="15">
        <f>_xll.BDH(C215,"EBITDA","FY 2022","FY 2022","Currency=USD","Period=FY","BEST_FPERIOD_OVERRIDE=FY","FILING_STATUS=MR","SCALING_FORMAT=MLN","FA_ADJUSTED=Adjusted","Sort=A","Dates=H","DateFormat=P","Fill=—","Direction=H","UseDPDF=Y")</f>
        <v>-513.99980000000005</v>
      </c>
      <c r="AU215" s="15" t="e">
        <f ca="1">+_xll.BDP($C215,AU$15,"BEST_FPERIOD_OVERRIDE="&amp;AU$16)</f>
        <v>#NAME?</v>
      </c>
      <c r="AV215" s="15" t="e">
        <f ca="1">+_xll.BDP($C215,AV$15,"BEST_FPERIOD_OVERRIDE="&amp;AV$16)</f>
        <v>#NAME?</v>
      </c>
      <c r="AW215" s="15" t="e">
        <f ca="1">+_xll.BDP($C215,AW$15,"BEST_FPERIOD_OVERRIDE="&amp;AW$16)</f>
        <v>#NAME?</v>
      </c>
      <c r="AX215" s="15" t="e">
        <f ca="1">+_xll.BDP($C215,AX$15,"BEST_FPERIOD_OVERRIDE="&amp;AX$16)</f>
        <v>#NAME?</v>
      </c>
      <c r="AZ215" s="25">
        <f t="shared" si="446"/>
        <v>-14.258332907967944</v>
      </c>
      <c r="BA215" s="25">
        <f t="shared" si="447"/>
        <v>-2.2579279983368239</v>
      </c>
      <c r="BB215" s="25">
        <f t="shared" si="448"/>
        <v>-2.966399047558566</v>
      </c>
      <c r="BC215" s="25" t="e">
        <f t="shared" ca="1" si="449"/>
        <v>#NAME?</v>
      </c>
      <c r="BD215" s="25" t="e">
        <f t="shared" ca="1" si="450"/>
        <v>#NAME?</v>
      </c>
      <c r="BE215" s="25" t="e">
        <f t="shared" ca="1" si="451"/>
        <v>#NAME?</v>
      </c>
      <c r="BF215" s="25" t="e">
        <f t="shared" ca="1" si="498"/>
        <v>#NAME?</v>
      </c>
      <c r="BG215" s="25" t="e">
        <f t="shared" ca="1" si="452"/>
        <v>#NAME?</v>
      </c>
      <c r="BH215" s="25" t="e">
        <f t="shared" si="453"/>
        <v>#VALUE!</v>
      </c>
      <c r="BJ215" s="25">
        <f t="shared" si="487"/>
        <v>2.0697773326709998E-3</v>
      </c>
      <c r="BK215" s="25">
        <f t="shared" si="488"/>
        <v>-2.3096445727239456E-2</v>
      </c>
      <c r="BL215" s="25">
        <f t="shared" si="489"/>
        <v>2.2858914562511889E-2</v>
      </c>
      <c r="BM215" s="25">
        <f t="shared" si="490"/>
        <v>-4.1613369755894664E-2</v>
      </c>
      <c r="BN215" s="25" t="e">
        <f t="shared" ca="1" si="491"/>
        <v>#NAME?</v>
      </c>
      <c r="BO215" s="25" t="e">
        <f t="shared" ca="1" si="492"/>
        <v>#NAME?</v>
      </c>
      <c r="BP215" s="25" t="e">
        <f t="shared" ca="1" si="492"/>
        <v>#NAME?</v>
      </c>
      <c r="BQ215" s="25" t="e">
        <f t="shared" ca="1" si="493"/>
        <v>#NAME?</v>
      </c>
      <c r="BR215" s="15" t="str">
        <f>_xll.BDH(C215,"EARN_FOR_COMMON","FY 2009","FY 2009","Currency=USD","Period=FY","BEST_FPERIOD_OVERRIDE=FY","FILING_STATUS=MR","SCALING_FORMAT=MLN","FA_ADJUSTED=Adjusted","Sort=A","Dates=H","DateFormat=P","Fill=—","Direction=H","UseDPDF=Y")</f>
        <v>—</v>
      </c>
      <c r="BS215" s="15">
        <f>_xll.BDH(C215,"EARN_FOR_COMMON","FY 2019","FY 2019","Currency=USD","Period=FY","BEST_FPERIOD_OVERRIDE=FY","FILING_STATUS=MR","SCALING_FORMAT=MLN","FA_ADJUSTED=Adjusted","Sort=A","Dates=H","DateFormat=P","Fill=—","Direction=H","UseDPDF=Y")</f>
        <v>-208.22470000000001</v>
      </c>
      <c r="BT215" s="15">
        <f>_xll.BDH(C215,"EARN_FOR_COMMON","FY 2020","FY 2020","Currency=USD","Period=FY","BEST_FPERIOD_OVERRIDE=FY","FILING_STATUS=MR","SCALING_FORMAT=MLN","FA_ADJUSTED=Adjusted","Sort=A","Dates=H","DateFormat=P","Fill=—","Direction=H","UseDPDF=Y")</f>
        <v>-663.34619999999995</v>
      </c>
      <c r="BU215" s="15">
        <f>_xll.BDH(C215,"EARN_FOR_COMMON","FY 2021","FY 2021","Currency=USD","Period=FY","BEST_FPERIOD_OVERRIDE=FY","FILING_STATUS=MR","SCALING_FORMAT=MLN","FA_ADJUSTED=Adjusted","Sort=A","Dates=H","DateFormat=P","Fill=—","Direction=H","UseDPDF=Y")</f>
        <v>-235.3706</v>
      </c>
      <c r="BV215" s="15">
        <f>_xll.BDH(C215,"EARN_FOR_COMMON","FY 2022","FY 2022","Currency=USD","Period=FY","BEST_FPERIOD_OVERRIDE=FY","FILING_STATUS=MR","SCALING_FORMAT=MLN","FA_ADJUSTED=Adjusted","Sort=A","Dates=H","DateFormat=P","Fill=—","Direction=H","UseDPDF=Y")</f>
        <v>-604.58169999999996</v>
      </c>
      <c r="BW215" s="15" t="e">
        <f ca="1">+_xll.BDP($C215,BW$15,"BEST_FPERIOD_OVERRIDE="&amp;BW$16)</f>
        <v>#NAME?</v>
      </c>
      <c r="BX215" s="15" t="e">
        <f ca="1">+_xll.BDP($C215,BX$15,"BEST_FPERIOD_OVERRIDE="&amp;BX$16)</f>
        <v>#NAME?</v>
      </c>
      <c r="BY215" s="15" t="e">
        <f ca="1">+_xll.BDP($C215,BY$15,"BEST_FPERIOD_OVERRIDE="&amp;BY$16)</f>
        <v>#NAME?</v>
      </c>
      <c r="BZ215" s="15" t="e">
        <f ca="1">+_xll.BDP($C215,BZ$15,"BEST_FPERIOD_OVERRIDE="&amp;BZ$16)</f>
        <v>#NAME?</v>
      </c>
      <c r="CB215" s="25">
        <f t="shared" si="454"/>
        <v>2.185722923361157</v>
      </c>
      <c r="CC215" s="25">
        <f t="shared" si="455"/>
        <v>-0.64517683224837952</v>
      </c>
      <c r="CD215" s="25">
        <f t="shared" si="456"/>
        <v>1.5686372894490646</v>
      </c>
      <c r="CE215" s="25" t="e">
        <f t="shared" ca="1" si="457"/>
        <v>#NAME?</v>
      </c>
      <c r="CF215" s="25" t="e">
        <f t="shared" ca="1" si="458"/>
        <v>#NAME?</v>
      </c>
      <c r="CG215" s="25" t="e">
        <f t="shared" ca="1" si="459"/>
        <v>#NAME?</v>
      </c>
      <c r="CH215" s="25" t="e">
        <f t="shared" ca="1" si="499"/>
        <v>#NAME?</v>
      </c>
      <c r="CI215" s="25" t="e">
        <f t="shared" ca="1" si="460"/>
        <v>#NAME?</v>
      </c>
      <c r="CJ215" s="25" t="e">
        <f t="shared" si="461"/>
        <v>#VALUE!</v>
      </c>
      <c r="CM215" s="25">
        <f t="shared" si="500"/>
        <v>-2.7498517441823994E-2</v>
      </c>
      <c r="CN215" s="25">
        <f t="shared" si="501"/>
        <v>-7.3730959650032971E-2</v>
      </c>
      <c r="CO215" s="25">
        <f t="shared" si="502"/>
        <v>-2.0583372046391584E-2</v>
      </c>
      <c r="CP215" s="25">
        <f t="shared" si="503"/>
        <v>-4.8946870854322082E-2</v>
      </c>
      <c r="CQ215" s="25" t="e">
        <f t="shared" ca="1" si="504"/>
        <v>#NAME?</v>
      </c>
      <c r="CR215" s="25" t="e">
        <f t="shared" ca="1" si="505"/>
        <v>#NAME?</v>
      </c>
      <c r="CS215" s="25" t="e">
        <f t="shared" ca="1" si="506"/>
        <v>#NAME?</v>
      </c>
      <c r="CT215" s="15" t="e">
        <f t="shared" ca="1" si="507"/>
        <v>#NAME?</v>
      </c>
      <c r="CU215" s="25">
        <f>_xll.BDH($C215,"RETURN_ON_INV_CAPITAL","FY 2019","FY 2019","Currency=USD","Period=FY","BEST_FPERIOD_OVERRIDE=FY","FILING_STATUS=MR","FA_ADJUSTED=GAAP","Sort=A","Dates=H","DateFormat=P","Fill=—","Direction=H","UseDPDF=Y")/100</f>
        <v>-5.8861999999999998E-2</v>
      </c>
      <c r="CV215" s="25">
        <f>_xll.BDH($C215,"RETURN_ON_INV_CAPITAL","FY 2020","FY 2020","Currency=USD","Period=FY","BEST_FPERIOD_OVERRIDE=FY","FILING_STATUS=MR","FA_ADJUSTED=GAAP","Sort=A","Dates=H","DateFormat=P","Fill=—","Direction=H","UseDPDF=Y")/100</f>
        <v>-8.3081000000000002E-2</v>
      </c>
      <c r="CW215" s="25">
        <f>_xll.BDH($C215,"RETURN_ON_INV_CAPITAL","FY 2021","FY 2021","Currency=USD","Period=FY","BEST_FPERIOD_OVERRIDE=FY","FILING_STATUS=MR","FA_ADJUSTED=GAAP","Sort=A","Dates=H","DateFormat=P","Fill=—","Direction=H","UseDPDF=Y")/100</f>
        <v>-3.4870000000000001E-3</v>
      </c>
      <c r="CX215" s="25">
        <f>_xll.BDH(C215,"RETURN_COM_EQY","FY 2022","FY 2022","Currency=USD","Period=FY","BEST_FPERIOD_OVERRIDE=FY","FILING_STATUS=MR","FA_ADJUSTED=GAAP","Sort=A","Dates=H","DateFormat=P","Fill=—","Direction=H","UseDPDF=Y")/100</f>
        <v>-0.25398199999999999</v>
      </c>
      <c r="CZ215" s="15">
        <f>_xll.BDH($C215,"RETURN_COM_EQY","FY 2019","FY 2019","Currency=USD","Period=FY","BEST_FPERIOD_OVERRIDE=FY","FILING_STATUS=MR","FA_ADJUSTED=GAAP","Sort=A","Dates=H","DateFormat=P","Fill=—","Direction=H","UseDPDF=Y")/100</f>
        <v>-9.0051000000000006E-2</v>
      </c>
      <c r="DA215" s="15">
        <f>_xll.BDH($C215,"RETURN_COM_EQY","FY 2020","FY 2020","Currency=USD","Period=FY","BEST_FPERIOD_OVERRIDE=FY","FILING_STATUS=MR","FA_ADJUSTED=GAAP","Sort=A","Dates=H","DateFormat=P","Fill=—","Direction=H","UseDPDF=Y")/100</f>
        <v>-0.239983</v>
      </c>
      <c r="DB215" s="15">
        <f>_xll.BDH($C215,"RETURN_COM_EQY","FY 2021","FY 2021","Currency=USD","Period=FY","BEST_FPERIOD_OVERRIDE=FY","FILING_STATUS=MR","FA_ADJUSTED=GAAP","Sort=A","Dates=H","DateFormat=P","Fill=—","Direction=H","UseDPDF=Y")/100</f>
        <v>-8.0828999999999998E-2</v>
      </c>
      <c r="DC215" s="25">
        <f>_xll.BDH(C215,"RETURN_COM_EQY","FY 2022","FY 2022","Currency=USD","Period=FY","BEST_FPERIOD_OVERRIDE=FY","FILING_STATUS=MR","FA_ADJUSTED=GAAP","Sort=A","Dates=H","DateFormat=P","Fill=—","Direction=H","UseDPDF=Y")</f>
        <v>-25.398199999999999</v>
      </c>
      <c r="DD215" s="15" t="e">
        <f ca="1">(_xll.BDP(C215,"BEST_ROE","best_fperiod_override=23Y"))/100</f>
        <v>#NAME?</v>
      </c>
      <c r="DF215" s="25" t="e">
        <f ca="1">(_xll.BDP($C215,"BEST_DIV_YLD","best_fperiod_override=19Y"))/100</f>
        <v>#NAME?</v>
      </c>
      <c r="DG215" s="25" t="e">
        <f ca="1">(_xll.BDP($C215,"BEST_DIV_YLD","best_fperiod_override=20Y"))/100</f>
        <v>#NAME?</v>
      </c>
      <c r="DH215" s="25" t="e">
        <f ca="1">(_xll.BDP($C215,"BEST_DIV_YLD","best_fperiod_override=21Y"))/100</f>
        <v>#NAME?</v>
      </c>
      <c r="DI215" s="25" t="e">
        <f ca="1">(_xll.BDP($C215,"BEST_DIV_YLD","best_fperiod_override=22Y"))/100</f>
        <v>#NAME?</v>
      </c>
      <c r="DJ215" s="25" t="e">
        <f ca="1">(_xll.BDP($C215,"BEST_DIV_YLD","best_fperiod_override=23Y"))/100</f>
        <v>#NAME?</v>
      </c>
      <c r="DL215" s="48" t="e" cm="1">
        <f t="array" aca="1" ref="DL215" ca="1">_xll.BDP($C215,$DL$12)/1000</f>
        <v>#NAME?</v>
      </c>
      <c r="DM215" s="48" t="e" cm="1">
        <f t="array" aca="1" ref="DM215" ca="1">_xll.BDP($C215,$DL$13)*1000</f>
        <v>#NAME?</v>
      </c>
      <c r="DN215" s="48" t="e">
        <f t="shared" ca="1" si="462"/>
        <v>#NAME?</v>
      </c>
      <c r="DO215" s="48" t="e" cm="1">
        <f t="array" aca="1" ref="DO215" ca="1">_xll.BDP($C215,$DL$15)*1000</f>
        <v>#NAME?</v>
      </c>
      <c r="DQ215" s="15" t="e" cm="1">
        <f t="array" aca="1" ref="DQ215" ca="1">_xll.BDP(C215,"WACC")</f>
        <v>#NAME?</v>
      </c>
      <c r="DR215" s="15" t="e" cm="1">
        <f t="array" aca="1" ref="DR215" ca="1">_xll.BDP(C215,"WACC_COST_EQUITY")</f>
        <v>#NAME?</v>
      </c>
      <c r="DS215" s="15" t="e" cm="1">
        <f t="array" aca="1" ref="DS215" ca="1">_xll.BDP(C215,"WACC_COST_EQUITY")</f>
        <v>#NAME?</v>
      </c>
      <c r="DU215" s="15" t="e" cm="1">
        <f t="array" aca="1" ref="DU215" ca="1">_xll.BDP(C215,"BEST_PE_RATIO")</f>
        <v>#NAME?</v>
      </c>
      <c r="DV215" s="15" t="e" cm="1">
        <f t="array" aca="1" ref="DV215" ca="1">_xll.BDP(C215,"FIVE_YR_AVG_PRICE_EARNINGS")</f>
        <v>#NAME?</v>
      </c>
      <c r="DW215" s="15" t="e" cm="1">
        <f t="array" aca="1" ref="DW215" ca="1">_xll.BDP(C215,"10_YEAR_MOVING_AVERAGE_PE")</f>
        <v>#NAME?</v>
      </c>
      <c r="DY215" s="15" t="e" cm="1">
        <f t="array" aca="1" ref="DY215" ca="1">_xll.BDP(C215,"BEST_CUR_EV_TO_EBITDA")</f>
        <v>#NAME?</v>
      </c>
      <c r="DZ215" s="15" t="e" cm="1">
        <f t="array" aca="1" ref="DZ215" ca="1">_xll.BDP(C215,"FIVE_YEAR_AVG_EV_TO_T12_EBITDA")</f>
        <v>#NAME?</v>
      </c>
      <c r="EB215" s="15" t="e" cm="1">
        <f t="array" aca="1" ref="EB215" ca="1">_xll.BDP(C215,"BEST_PX_BPS_RATIO")</f>
        <v>#NAME?</v>
      </c>
      <c r="EC215" s="15" t="e" cm="1">
        <f t="array" aca="1" ref="EC215" ca="1">_xll.BDP(C215,"FIVE_YEAR_AVG_PRICE_BOOK")</f>
        <v>#NAME?</v>
      </c>
      <c r="ED215" s="15" t="e" cm="1">
        <f t="array" aca="1" ref="ED215" ca="1">_xll.BDP(C215,"EV_TO_T12M_SALES")</f>
        <v>#NAME?</v>
      </c>
      <c r="EE215" s="15" t="e" cm="1">
        <f t="array" aca="1" ref="EE215" ca="1">_xll.BDP(C215,"AVERAGE_EV_TO_T12M_SALES")</f>
        <v>#NAME?</v>
      </c>
      <c r="EF215" s="15" t="e">
        <f ca="1">_xll.BDP(C215,"BEST_CURRENT_EV_BEST_SALES","best_fperiod_override=23Y")</f>
        <v>#NAME?</v>
      </c>
      <c r="EH215" s="15" t="e" cm="1">
        <f t="array" aca="1" ref="EH215" ca="1">_xll.BDP(C215,"CF_FREE_CASH_FLOW")</f>
        <v>#NAME?</v>
      </c>
      <c r="EI215" s="15" t="e" cm="1">
        <f t="array" aca="1" ref="EI215" ca="1">_xll.BDP(C215,"FREE_CASH_FLOW_YIELD")/100</f>
        <v>#NAME?</v>
      </c>
      <c r="EJ215" s="15" t="e" cm="1">
        <f t="array" aca="1" ref="EJ215" ca="1">_xll.BDP(C215,"TRAIL_12M_FREE_CASH_FLOW_PER_SH")</f>
        <v>#NAME?</v>
      </c>
      <c r="EL215" s="15" t="e" cm="1">
        <f t="array" aca="1" ref="EL215" ca="1">_xll.BDP(C215,"CF_CASH_FROM_OPER")</f>
        <v>#NAME?</v>
      </c>
      <c r="EM215" s="15" t="e" cm="1">
        <f t="array" aca="1" ref="EM215" ca="1">_xll.BDP(C215,"CF_CASH_FROM_INV_ACT")</f>
        <v>#NAME?</v>
      </c>
      <c r="EN215" s="15" t="e" cm="1">
        <f t="array" aca="1" ref="EN215" ca="1">_xll.BDP(C215,"CF_CASH_FROM_FNC_ACT")</f>
        <v>#NAME?</v>
      </c>
      <c r="EP215" s="15" t="e" cm="1">
        <f t="array" aca="1" ref="EP215" ca="1">_xll.BDP(C215,"TOT_ANALYST_REC")</f>
        <v>#NAME?</v>
      </c>
      <c r="EQ215" s="15" t="e" cm="1">
        <f t="array" aca="1" ref="EQ215" ca="1">_xll.BDP(C215,"TOT_BUY_REC")</f>
        <v>#NAME?</v>
      </c>
      <c r="ER215" s="15" t="e" cm="1">
        <f t="array" aca="1" ref="ER215" ca="1">_xll.BDP(C215,"TOT_HOLD_REC")</f>
        <v>#NAME?</v>
      </c>
      <c r="ES215" s="15" t="e" cm="1">
        <f t="array" aca="1" ref="ES215" ca="1">_xll.BDP(C215,"TOT_SELL_REC")</f>
        <v>#NAME?</v>
      </c>
      <c r="ET215" s="15" t="e" cm="1">
        <f t="array" aca="1" ref="ET215" ca="1">_xll.BDP(C215,"EQY_REC_CONS")</f>
        <v>#NAME?</v>
      </c>
      <c r="EV215" s="15" t="e" cm="1">
        <f t="array" aca="1" ref="EV215" ca="1">_xll.BDP(C215,"BEST_TARGET_HI")</f>
        <v>#NAME?</v>
      </c>
      <c r="EW215" s="15" t="e" cm="1">
        <f t="array" aca="1" ref="EW215" ca="1">_xll.BDP(C215,"BEST_TARGET_LO")</f>
        <v>#NAME?</v>
      </c>
      <c r="EX215" s="15" t="e" cm="1">
        <f t="array" aca="1" ref="EX215" ca="1">_xll.BDP(C215,"BEST_TARGET_MEDIAN")</f>
        <v>#NAME?</v>
      </c>
      <c r="EZ215" s="15" t="e" cm="1">
        <f t="array" aca="1" ref="EZ215" ca="1">_xll.BDP(C215,"BEST_TARGET_1WK_CHG")</f>
        <v>#NAME?</v>
      </c>
      <c r="FA215" s="15" t="e" cm="1">
        <f t="array" aca="1" ref="FA215" ca="1">_xll.BDP(C215,"BEST_TARGET_4WK_CHG")</f>
        <v>#NAME?</v>
      </c>
      <c r="FB215" s="15" t="e" cm="1">
        <f t="array" aca="1" ref="FB215" ca="1">_xll.BDP(C215,"BEST_TARGET_3MO_CHG")</f>
        <v>#NAME?</v>
      </c>
      <c r="FC215" s="15" t="e" cm="1">
        <f t="array" aca="1" ref="FC215" ca="1">_xll.BDP(C215,"BEST_TARGET_6MO_CHG")</f>
        <v>#NAME?</v>
      </c>
      <c r="FE215" s="15" t="e" cm="1">
        <f t="array" aca="1" ref="FE215" ca="1">_xll.BDP(C215,"ANNOUNCEMENT_DT")</f>
        <v>#NAME?</v>
      </c>
      <c r="FF215" s="15" t="e" cm="1">
        <f t="array" aca="1" ref="FF215" ca="1">_xll.BDP(C215,"EXPECTED_REPORT_DT")</f>
        <v>#NAME?</v>
      </c>
      <c r="FG215" s="15" t="e" cm="1">
        <f t="array" aca="1" ref="FG215" ca="1">_xll.BDP(C215,"EARNINGS_RELATED_IMPLIED_MOVE")</f>
        <v>#NAME?</v>
      </c>
      <c r="FI215" s="15" t="e" cm="1">
        <f t="array" aca="1" ref="FI215" ca="1">_xll.BDP(C215,"SALES_SURPRISE_LAST_QTR")</f>
        <v>#NAME?</v>
      </c>
      <c r="FJ215" s="15" t="e" cm="1">
        <f t="array" aca="1" ref="FJ215" ca="1">_xll.BDP(C215,"EPS_SURPRISE_LAST_QTR")</f>
        <v>#NAME?</v>
      </c>
      <c r="FL215" s="15" t="e">
        <f ca="1">(_xll.BDP(C215,"VOLUME_AVG_5D"))/1000</f>
        <v>#NAME?</v>
      </c>
      <c r="FM215" s="15" t="e">
        <f ca="1">(_xll.BDP(C215,"VOLUME_AVG_3M"))/1000</f>
        <v>#NAME?</v>
      </c>
      <c r="FN215" s="15" t="e">
        <f ca="1">(_xll.BDP(C215,"VOLUME_AVG_6M"))/1000</f>
        <v>#NAME?</v>
      </c>
      <c r="FP215" s="15" t="e" cm="1">
        <f t="array" aca="1" ref="FP215" ca="1">_xll.BDP(C215,"CIE_DES")</f>
        <v>#NAME?</v>
      </c>
      <c r="FQ215" s="15" t="s">
        <v>1040</v>
      </c>
      <c r="FS215" s="15" t="e" cm="1">
        <f t="array" aca="1" ref="FS215" ca="1">_xll.BDP(C215,"HIGH_52WEEK")</f>
        <v>#NAME?</v>
      </c>
      <c r="FT215" s="15" t="e" cm="1">
        <f t="array" aca="1" ref="FT215" ca="1">_xll.BDP(C215,"LOW_52WEEK")</f>
        <v>#NAME?</v>
      </c>
      <c r="FV215" s="15" t="e" cm="1">
        <f t="array" aca="1" ref="FV215" ca="1">_xll.BDP(C215,"CHG_PCT_WTD")</f>
        <v>#NAME?</v>
      </c>
      <c r="FW215" s="15" t="e" cm="1">
        <f t="array" aca="1" ref="FW215" ca="1">_xll.BDP(C215,"CHG_PCT_MTD")</f>
        <v>#NAME?</v>
      </c>
      <c r="FX215" s="15" t="e" cm="1">
        <f t="array" aca="1" ref="FX215" ca="1">_xll.BDP(C215,"CHG_PCT_YTD")</f>
        <v>#NAME?</v>
      </c>
      <c r="FY215" s="15" t="e" cm="1">
        <f t="array" aca="1" ref="FY215" ca="1">_xll.BDP(C215,"CHG_PCT_1YR")</f>
        <v>#NAME?</v>
      </c>
      <c r="GA215" s="15" t="e">
        <f ca="1">_xll.BDP($C215,"BEST_NET_DEBT","best_fperiod_override=19Y")</f>
        <v>#NAME?</v>
      </c>
      <c r="GB215" s="15" t="e">
        <f ca="1">_xll.BDP($C215,"BEST_NET_DEBT","best_fperiod_override=20Y")</f>
        <v>#NAME?</v>
      </c>
      <c r="GC215" s="15" t="e">
        <f ca="1">_xll.BDP($C215,"BEST_NET_DEBT","best_fperiod_override=21Y")</f>
        <v>#NAME?</v>
      </c>
      <c r="GD215" s="15" t="e">
        <f ca="1">_xll.BDP($C215,"BEST_NET_DEBT","best_fperiod_override=22Y")</f>
        <v>#NAME?</v>
      </c>
      <c r="GE215" s="15" t="e">
        <f ca="1">_xll.BDP($C215,"BEST_NET_DEBT","best_fperiod_override=23Y")</f>
        <v>#NAME?</v>
      </c>
      <c r="GG215" s="15" t="e">
        <f t="shared" ca="1" si="463"/>
        <v>#NAME?</v>
      </c>
      <c r="GH215" s="15" t="e">
        <f t="shared" ca="1" si="464"/>
        <v>#NAME?</v>
      </c>
      <c r="GI215" s="15" t="e">
        <f t="shared" ca="1" si="465"/>
        <v>#NAME?</v>
      </c>
      <c r="GJ215" s="15" t="e">
        <f t="shared" ca="1" si="466"/>
        <v>#NAME?</v>
      </c>
      <c r="GK215" s="15" t="e">
        <f t="shared" ca="1" si="467"/>
        <v>#NAME?</v>
      </c>
      <c r="GM215" s="15" t="e" cm="1">
        <f t="array" aca="1" ref="GM215" ca="1">_xll.BDP(C215,"NET_DEBT_TO_EBITDA")</f>
        <v>#NAME?</v>
      </c>
      <c r="GN215" s="15" t="e" cm="1">
        <f t="array" aca="1" ref="GN215" ca="1">_xll.BDP(C215,"EBIT_TO_INT_EXP")</f>
        <v>#NAME?</v>
      </c>
      <c r="GO215" s="15" t="e" cm="1">
        <f t="array" aca="1" ref="GO215" ca="1">_xll.BDP(C215,"TOT_DEBT_TO_TOT_EQY")</f>
        <v>#NAME?</v>
      </c>
      <c r="GP215" s="15" t="e" cm="1">
        <f t="array" aca="1" ref="GP215" ca="1">_xll.BDP(C215,"TOT_DEBT_TO_TOT_ASSET")</f>
        <v>#NAME?</v>
      </c>
      <c r="GQ215" s="15" t="e" cm="1">
        <f t="array" aca="1" ref="GQ215" ca="1">_xll.BDP(C215,"ALTMAN_Z_SCORE")</f>
        <v>#NAME?</v>
      </c>
      <c r="GR215" s="15" t="e" cm="1">
        <f t="array" aca="1" ref="GR215" ca="1">_xll.BDP(C215,"CASH_%_CURRENT_MARKET_CAP")</f>
        <v>#NAME?</v>
      </c>
      <c r="GS215" s="15" t="e" cm="1">
        <f t="array" aca="1" ref="GS215" ca="1">_xll.BDP(C215,"CASH_TO_TOT_ASSET")</f>
        <v>#NAME?</v>
      </c>
      <c r="GU215" s="15" t="e" cm="1">
        <f t="array" aca="1" ref="GU215" ca="1">_xll.BDP(C215,"BOARD_SIZE")</f>
        <v>#NAME?</v>
      </c>
      <c r="GV215" s="15" t="e" cm="1">
        <f t="array" aca="1" ref="GV215" ca="1">_xll.BDP(C215,"PCT_INDEPENDENT_DIRECTORS")</f>
        <v>#NAME?</v>
      </c>
      <c r="GW215" s="15" t="e" cm="1">
        <f t="array" aca="1" ref="GW215" ca="1">_xll.BDP(C215,"BOARD_MEETING_ATTENDANCE_PCT")</f>
        <v>#NAME?</v>
      </c>
      <c r="GX215" s="15" t="e" cm="1">
        <f t="array" aca="1" ref="GX215" ca="1">_xll.BDP(C215,"BOARD_MEETINGS_PER_YR")</f>
        <v>#NAME?</v>
      </c>
      <c r="GY215" s="15" t="e" cm="1">
        <f t="array" aca="1" ref="GY215" ca="1">_xll.BDP(C215,"NUMBER_OF_WOMEN_ON_BOARD")</f>
        <v>#NAME?</v>
      </c>
      <c r="GZ215" s="15" t="e" cm="1">
        <f t="array" aca="1" ref="GZ215" ca="1">_xll.BDP(C215,"BOARD_AVERAGE_TENURE")</f>
        <v>#NAME?</v>
      </c>
      <c r="HA215" s="15" t="e" cm="1">
        <f t="array" aca="1" ref="HA215" ca="1">_xll.BDP(C215,"BOARD_AVERAGE_AGE")</f>
        <v>#NAME?</v>
      </c>
      <c r="HC215" s="15" t="e" cm="1">
        <f t="array" aca="1" ref="HC215" ca="1">_xll.BDP(C215,"TOT_COMP_AW_TO_CEO_&amp;_EQUIV")</f>
        <v>#NAME?</v>
      </c>
      <c r="HD215" s="15" t="e" cm="1">
        <f t="array" aca="1" ref="HD215" ca="1">_xll.BDP(C215,"TOT_COMPENSATION_AW_TO_EXECS")</f>
        <v>#NAME?</v>
      </c>
      <c r="HE215" s="15" t="e" cm="1">
        <f t="array" aca="1" ref="HE215" ca="1">_xll.BDP(C215,"CF_STOCK_BASED_COMPENSATION")</f>
        <v>#NAME?</v>
      </c>
      <c r="HF215" s="15" t="e" cm="1">
        <f t="array" aca="1" ref="HF215" ca="1">_xll.BDP(C215,"AVERAGE_BOD_TOTAL_COMPENSATION")</f>
        <v>#NAME?</v>
      </c>
      <c r="HH215" s="15" t="e" cm="1">
        <f t="array" aca="1" ref="HH215" ca="1">_xll.BDP(C215,"ISS_QUALITYSCORE")</f>
        <v>#NAME?</v>
      </c>
      <c r="HK215" s="15" t="e" cm="1">
        <f t="array" aca="1" ref="HK215" ca="1">_xll.BDP(C215,"EQY_SH_OUT")</f>
        <v>#NAME?</v>
      </c>
      <c r="HL215" s="15" t="e">
        <f t="shared" ca="1" si="468"/>
        <v>#NAME?</v>
      </c>
      <c r="HN215" s="15">
        <v>8.5</v>
      </c>
      <c r="HO215" s="15">
        <v>2</v>
      </c>
      <c r="HP215" s="39" t="e">
        <f t="shared" ca="1" si="469"/>
        <v>#NAME?</v>
      </c>
      <c r="HQ215" s="15" t="e">
        <f t="shared" ca="1" si="470"/>
        <v>#NAME?</v>
      </c>
      <c r="HS215" s="15" t="e">
        <f t="shared" ca="1" si="494"/>
        <v>#NAME?</v>
      </c>
      <c r="HU215" s="15" t="e">
        <f t="shared" ca="1" si="471"/>
        <v>#NAME?</v>
      </c>
      <c r="HW215" s="15" t="e">
        <f t="shared" ca="1" si="495"/>
        <v>#NAME?</v>
      </c>
      <c r="HY215" s="39" t="e">
        <f t="shared" ca="1" si="472"/>
        <v>#NAME?</v>
      </c>
      <c r="IA215" s="15" t="e">
        <f t="shared" ca="1" si="496"/>
        <v>#NAME?</v>
      </c>
      <c r="IB215" s="15" t="e">
        <f t="shared" ca="1" si="473"/>
        <v>#NAME?</v>
      </c>
      <c r="IC215" s="15" t="e">
        <f t="shared" ca="1" si="474"/>
        <v>#NAME?</v>
      </c>
      <c r="ID215" s="15" t="e">
        <f t="shared" ca="1" si="475"/>
        <v>#NAME?</v>
      </c>
      <c r="IE215" s="39" t="e">
        <f t="shared" ca="1" si="476"/>
        <v>#NAME?</v>
      </c>
      <c r="IF215" s="39" t="e">
        <f t="shared" si="477"/>
        <v>#VALUE!</v>
      </c>
      <c r="IG215" s="39" t="e">
        <f t="shared" ca="1" si="478"/>
        <v>#NAME?</v>
      </c>
      <c r="II215" s="15">
        <f t="shared" si="508"/>
        <v>196</v>
      </c>
    </row>
    <row r="216" spans="1:243">
      <c r="A216" s="15">
        <f t="shared" si="509"/>
        <v>196</v>
      </c>
      <c r="B216" s="15" t="s">
        <v>396</v>
      </c>
      <c r="C216" s="15" t="s">
        <v>679</v>
      </c>
      <c r="D216" s="15" t="s">
        <v>395</v>
      </c>
      <c r="E216" s="15" t="str">
        <f t="shared" si="442"/>
        <v>S1YF34</v>
      </c>
      <c r="F216" s="15">
        <f t="shared" si="443"/>
        <v>196</v>
      </c>
      <c r="G216" s="15" t="str">
        <f t="shared" si="444"/>
        <v>Synchrony Financial</v>
      </c>
      <c r="H216" s="24">
        <v>7.1460999999999996E-4</v>
      </c>
      <c r="I216" s="15" t="e" cm="1">
        <f t="array" aca="1" ref="I216" ca="1">_xll.BDP(C216,"GICS_SECTOR_NAME")</f>
        <v>#NAME?</v>
      </c>
      <c r="J216" s="15" t="e">
        <f t="shared" ca="1" si="445"/>
        <v>#NAME?</v>
      </c>
      <c r="K216" s="46" t="e" cm="1">
        <f t="array" aca="1" ref="K216" ca="1">_xll.BDP(C216,"BEST_PE_RATIO")</f>
        <v>#NAME?</v>
      </c>
      <c r="L216" s="46" t="e" cm="1">
        <f t="array" aca="1" ref="L216" ca="1">_xll.BDP(C216,"px_last")</f>
        <v>#NAME?</v>
      </c>
      <c r="M216" s="15" t="e" cm="1">
        <f t="array" aca="1" ref="M216" ca="1">_xll.BDP(C216,"COUNTRY_FULL_NAME")</f>
        <v>#NAME?</v>
      </c>
      <c r="N216" s="15" t="e" cm="1">
        <f t="array" aca="1" ref="N216" ca="1">_xll.BDP(C216,"px_last")</f>
        <v>#NAME?</v>
      </c>
      <c r="O216" s="15" t="e" cm="1">
        <f t="array" aca="1" ref="O216" ca="1">_xll.BDP(C216,"CRNCY")</f>
        <v>#NAME?</v>
      </c>
      <c r="Q216" s="15" t="e" cm="1">
        <f t="array" aca="1" ref="Q216" ca="1">_xll.BDP(C216,"GICS_SECTOR_NAME")</f>
        <v>#NAME?</v>
      </c>
      <c r="R216" s="15" t="e" cm="1">
        <f t="array" aca="1" ref="R216" ca="1">_xll.BDP(C216,"GICS_INDUSTRY_NAME")</f>
        <v>#NAME?</v>
      </c>
      <c r="S216" s="15" t="e" cm="1">
        <f t="array" aca="1" ref="S216" ca="1">_xll.BDP(C216,"GICS_INDUSTRY_GROUP_NAME")</f>
        <v>#NAME?</v>
      </c>
      <c r="T216" s="15" t="e" cm="1">
        <f t="array" aca="1" ref="T216" ca="1">_xll.BDP(C216,"GICS_SUB_INDUSTRY_NAME")</f>
        <v>#NAME?</v>
      </c>
      <c r="U216" s="15" t="s">
        <v>1521</v>
      </c>
      <c r="V216" s="15">
        <f>_xll.BDH(C216,"SALES_REV_TURN","FY 2009","FY 2009","Currency=USD","Period=FY","BEST_FPERIOD_OVERRIDE=FY","FILING_STATUS=MR","SCALING_FORMAT=MLN","FA_ADJUSTED=Adjusted","Sort=A","Dates=H","DateFormat=P","Fill=—","Direction=H","UseDPDF=Y")</f>
        <v>6387</v>
      </c>
      <c r="W216" s="15">
        <f>_xll.BDH(C216,"SALES_REV_TURN","FY 2019","FY 2019","Currency=USD","Period=FY","BEST_FPERIOD_OVERRIDE=FY","FILING_STATUS=MR","SCALING_FORMAT=MLN","FA_ADJUSTED=Adjusted","Sort=A","Dates=H","DateFormat=P","Fill=—","Direction=H","UseDPDF=Y")</f>
        <v>19461</v>
      </c>
      <c r="X216" s="15">
        <f>_xll.BDH(C216,"SALES_REV_TURN","FY 2020","FY 2020","Currency=USD","Period=FY","BEST_FPERIOD_OVERRIDE=FY","FILING_STATUS=MR","SCALING_FORMAT=MLN","FA_ADJUSTED=Adjusted","Sort=A","Dates=H","DateFormat=P","Fill=—","Direction=H","UseDPDF=Y")</f>
        <v>16472</v>
      </c>
      <c r="Y216" s="15">
        <f>_xll.BDH(C216,"SALES_REV_TURN","FY 2021","FY 2021","Currency=USD","Period=FY","BEST_FPERIOD_OVERRIDE=FY","FILING_STATUS=MR","SCALING_FORMAT=MLN","FA_ADJUSTED=Adjusted","Sort=A","Dates=H","DateFormat=P","Fill=—","Direction=H","UseDPDF=Y")</f>
        <v>15752</v>
      </c>
      <c r="Z216" s="15">
        <f>_xll.BDH(C216,"SALES_REV_TURN","FY 2022","FY 2022","Currency=USD","Period=FY","BEST_FPERIOD_OVERRIDE=FY","FILING_STATUS=MR","SCALING_FORMAT=MLN","FA_ADJUSTED=Adjusted","Sort=A","Dates=H","DateFormat=P","Fill=—","Direction=H","UseDPDF=Y")</f>
        <v>17526</v>
      </c>
      <c r="AA216" s="15" t="e">
        <f ca="1">+_xll.BDP($C216,AA$15,"BEST_FPERIOD_OVERRIDE="&amp;AA$16)</f>
        <v>#NAME?</v>
      </c>
      <c r="AB216" s="15" t="e">
        <f ca="1">+_xll.BDP($C216,AB$15,"BEST_FPERIOD_OVERRIDE="&amp;AB$16)</f>
        <v>#NAME?</v>
      </c>
      <c r="AC216" s="15" t="e">
        <f ca="1">+_xll.BDP($C216,AC$15,"BEST_FPERIOD_OVERRIDE="&amp;AC$16)</f>
        <v>#NAME?</v>
      </c>
      <c r="AD216" s="15" t="e">
        <f ca="1">+_xll.BDP($C216,AD$15,"BEST_FPERIOD_OVERRIDE="&amp;AD$16)</f>
        <v>#NAME?</v>
      </c>
      <c r="AF216" s="25">
        <f t="shared" si="479"/>
        <v>-0.15358922974153433</v>
      </c>
      <c r="AG216" s="25">
        <f t="shared" si="480"/>
        <v>-4.3710539096648904E-2</v>
      </c>
      <c r="AH216" s="25">
        <f t="shared" si="481"/>
        <v>0.11262061960385972</v>
      </c>
      <c r="AI216" s="25" t="e">
        <f t="shared" ca="1" si="482"/>
        <v>#NAME?</v>
      </c>
      <c r="AJ216" s="25" t="e">
        <f t="shared" ca="1" si="483"/>
        <v>#NAME?</v>
      </c>
      <c r="AK216" s="25" t="e">
        <f t="shared" ca="1" si="484"/>
        <v>#NAME?</v>
      </c>
      <c r="AL216" s="25" t="e">
        <f t="shared" ca="1" si="497"/>
        <v>#NAME?</v>
      </c>
      <c r="AM216" s="25" t="e">
        <f t="shared" ca="1" si="485"/>
        <v>#NAME?</v>
      </c>
      <c r="AN216" s="25">
        <f t="shared" si="486"/>
        <v>0.11785847474118594</v>
      </c>
      <c r="AP216" s="15" t="str">
        <f>_xll.BDH(C216,"EBITDA","FY 2009","FY 2009","Currency=USD","Period=FY","BEST_FPERIOD_OVERRIDE=FY","FILING_STATUS=MR","SCALING_FORMAT=MLN","FA_ADJUSTED=Adjusted","Sort=A","Dates=H","DateFormat=P","Fill=—","Direction=H","UseDPDF=Y")</f>
        <v>—</v>
      </c>
      <c r="AQ216" s="15">
        <f>_xll.BDH(C216,"EBITDA","FY 2019","FY 2019","Currency=USD","Period=FY","BEST_FPERIOD_OVERRIDE=FY","FILING_STATUS=MR","SCALING_FORMAT=MLN","FA_ADJUSTED=Adjusted","Sort=A","Dates=H","DateFormat=P","Fill=—","Direction=H","UseDPDF=Y")</f>
        <v>11441</v>
      </c>
      <c r="AR216" s="15">
        <f>_xll.BDH(C216,"EBITDA","FY 2020","FY 2020","Currency=USD","Period=FY","BEST_FPERIOD_OVERRIDE=FY","FILING_STATUS=MR","SCALING_FORMAT=MLN","FA_ADJUSTED=Adjusted","Sort=A","Dates=H","DateFormat=P","Fill=—","Direction=H","UseDPDF=Y")</f>
        <v>7490</v>
      </c>
      <c r="AS216" s="15">
        <f>_xll.BDH(C216,"EBITDA","FY 2021","FY 2021","Currency=USD","Period=FY","BEST_FPERIOD_OVERRIDE=FY","FILING_STATUS=MR","SCALING_FORMAT=MLN","FA_ADJUSTED=Adjusted","Sort=A","Dates=H","DateFormat=P","Fill=—","Direction=H","UseDPDF=Y")</f>
        <v>11453</v>
      </c>
      <c r="AT216" s="15">
        <f>_xll.BDH(C216,"EBITDA","FY 2022","FY 2022","Currency=USD","Period=FY","BEST_FPERIOD_OVERRIDE=FY","FILING_STATUS=MR","SCALING_FORMAT=MLN","FA_ADJUSTED=Adjusted","Sort=A","Dates=H","DateFormat=P","Fill=—","Direction=H","UseDPDF=Y")</f>
        <v>10233</v>
      </c>
      <c r="AU216" s="15" t="e">
        <f ca="1">+_xll.BDP($C216,AU$15,"BEST_FPERIOD_OVERRIDE="&amp;AU$16)</f>
        <v>#NAME?</v>
      </c>
      <c r="AV216" s="15" t="e">
        <f ca="1">+_xll.BDP($C216,AV$15,"BEST_FPERIOD_OVERRIDE="&amp;AV$16)</f>
        <v>#NAME?</v>
      </c>
      <c r="AW216" s="15" t="e">
        <f ca="1">+_xll.BDP($C216,AW$15,"BEST_FPERIOD_OVERRIDE="&amp;AW$16)</f>
        <v>#NAME?</v>
      </c>
      <c r="AX216" s="15" t="e">
        <f ca="1">+_xll.BDP($C216,AX$15,"BEST_FPERIOD_OVERRIDE="&amp;AX$16)</f>
        <v>#NAME?</v>
      </c>
      <c r="AZ216" s="25">
        <f t="shared" si="446"/>
        <v>-0.34533694607114762</v>
      </c>
      <c r="BA216" s="25">
        <f t="shared" si="447"/>
        <v>0.52910547396528695</v>
      </c>
      <c r="BB216" s="25">
        <f t="shared" si="448"/>
        <v>-0.10652230856544131</v>
      </c>
      <c r="BC216" s="25" t="e">
        <f t="shared" ca="1" si="449"/>
        <v>#NAME?</v>
      </c>
      <c r="BD216" s="25" t="e">
        <f t="shared" ca="1" si="450"/>
        <v>#NAME?</v>
      </c>
      <c r="BE216" s="25" t="e">
        <f t="shared" ca="1" si="451"/>
        <v>#NAME?</v>
      </c>
      <c r="BF216" s="25" t="e">
        <f t="shared" ca="1" si="498"/>
        <v>#NAME?</v>
      </c>
      <c r="BG216" s="25" t="e">
        <f t="shared" ca="1" si="452"/>
        <v>#NAME?</v>
      </c>
      <c r="BH216" s="25" t="e">
        <f t="shared" si="453"/>
        <v>#VALUE!</v>
      </c>
      <c r="BJ216" s="25">
        <f t="shared" si="487"/>
        <v>0.58789373619032936</v>
      </c>
      <c r="BK216" s="25">
        <f t="shared" si="488"/>
        <v>0.45471102476930547</v>
      </c>
      <c r="BL216" s="25">
        <f t="shared" si="489"/>
        <v>0.72708227526663283</v>
      </c>
      <c r="BM216" s="25">
        <f t="shared" si="490"/>
        <v>0.5838753851420746</v>
      </c>
      <c r="BN216" s="25" t="e">
        <f t="shared" ca="1" si="491"/>
        <v>#NAME?</v>
      </c>
      <c r="BO216" s="25" t="e">
        <f t="shared" ca="1" si="492"/>
        <v>#NAME?</v>
      </c>
      <c r="BP216" s="25" t="e">
        <f t="shared" ca="1" si="492"/>
        <v>#NAME?</v>
      </c>
      <c r="BQ216" s="25" t="e">
        <f t="shared" ca="1" si="493"/>
        <v>#NAME?</v>
      </c>
      <c r="BR216" s="15">
        <f>_xll.BDH(C216,"EARN_FOR_COMMON","FY 2009","FY 2009","Currency=USD","Period=FY","BEST_FPERIOD_OVERRIDE=FY","FILING_STATUS=MR","SCALING_FORMAT=MLN","FA_ADJUSTED=Adjusted","Sort=A","Dates=H","DateFormat=P","Fill=—","Direction=H","UseDPDF=Y")</f>
        <v>401</v>
      </c>
      <c r="BS216" s="15">
        <f>_xll.BDH(C216,"EARN_FOR_COMMON","FY 2019","FY 2019","Currency=USD","Period=FY","BEST_FPERIOD_OVERRIDE=FY","FILING_STATUS=MR","SCALING_FORMAT=MLN","FA_ADJUSTED=Adjusted","Sort=A","Dates=H","DateFormat=P","Fill=—","Direction=H","UseDPDF=Y")</f>
        <v>3775</v>
      </c>
      <c r="BT216" s="15">
        <f>_xll.BDH(C216,"EARN_FOR_COMMON","FY 2020","FY 2020","Currency=USD","Period=FY","BEST_FPERIOD_OVERRIDE=FY","FILING_STATUS=MR","SCALING_FORMAT=MLN","FA_ADJUSTED=Adjusted","Sort=A","Dates=H","DateFormat=P","Fill=—","Direction=H","UseDPDF=Y")</f>
        <v>1343</v>
      </c>
      <c r="BU216" s="15">
        <f>_xll.BDH(C216,"EARN_FOR_COMMON","FY 2021","FY 2021","Currency=USD","Period=FY","BEST_FPERIOD_OVERRIDE=FY","FILING_STATUS=MR","SCALING_FORMAT=MLN","FA_ADJUSTED=Adjusted","Sort=A","Dates=H","DateFormat=P","Fill=—","Direction=H","UseDPDF=Y")</f>
        <v>4179</v>
      </c>
      <c r="BV216" s="15">
        <f>_xll.BDH(C216,"EARN_FOR_COMMON","FY 2022","FY 2022","Currency=USD","Period=FY","BEST_FPERIOD_OVERRIDE=FY","FILING_STATUS=MR","SCALING_FORMAT=MLN","FA_ADJUSTED=Adjusted","Sort=A","Dates=H","DateFormat=P","Fill=—","Direction=H","UseDPDF=Y")</f>
        <v>2974</v>
      </c>
      <c r="BW216" s="15" t="e">
        <f ca="1">+_xll.BDP($C216,BW$15,"BEST_FPERIOD_OVERRIDE="&amp;BW$16)</f>
        <v>#NAME?</v>
      </c>
      <c r="BX216" s="15" t="e">
        <f ca="1">+_xll.BDP($C216,BX$15,"BEST_FPERIOD_OVERRIDE="&amp;BX$16)</f>
        <v>#NAME?</v>
      </c>
      <c r="BY216" s="15" t="e">
        <f ca="1">+_xll.BDP($C216,BY$15,"BEST_FPERIOD_OVERRIDE="&amp;BY$16)</f>
        <v>#NAME?</v>
      </c>
      <c r="BZ216" s="15" t="e">
        <f ca="1">+_xll.BDP($C216,BZ$15,"BEST_FPERIOD_OVERRIDE="&amp;BZ$16)</f>
        <v>#NAME?</v>
      </c>
      <c r="CB216" s="25">
        <f t="shared" si="454"/>
        <v>-0.64423841059602649</v>
      </c>
      <c r="CC216" s="25">
        <f t="shared" si="455"/>
        <v>2.1116902457185405</v>
      </c>
      <c r="CD216" s="25">
        <f t="shared" si="456"/>
        <v>-0.28834649437664517</v>
      </c>
      <c r="CE216" s="25" t="e">
        <f t="shared" ca="1" si="457"/>
        <v>#NAME?</v>
      </c>
      <c r="CF216" s="25" t="e">
        <f t="shared" ca="1" si="458"/>
        <v>#NAME?</v>
      </c>
      <c r="CG216" s="25" t="e">
        <f t="shared" ca="1" si="459"/>
        <v>#NAME?</v>
      </c>
      <c r="CH216" s="25" t="e">
        <f t="shared" ca="1" si="499"/>
        <v>#NAME?</v>
      </c>
      <c r="CI216" s="25" t="e">
        <f t="shared" ca="1" si="460"/>
        <v>#NAME?</v>
      </c>
      <c r="CJ216" s="25">
        <f t="shared" si="461"/>
        <v>0.2513455638518356</v>
      </c>
      <c r="CM216" s="25">
        <f t="shared" si="500"/>
        <v>0.19397769898771902</v>
      </c>
      <c r="CN216" s="25">
        <f t="shared" si="501"/>
        <v>8.1532297231665857E-2</v>
      </c>
      <c r="CO216" s="25">
        <f t="shared" si="502"/>
        <v>0.26529964448958865</v>
      </c>
      <c r="CP216" s="25">
        <f t="shared" si="503"/>
        <v>0.16969074517859181</v>
      </c>
      <c r="CQ216" s="25" t="e">
        <f t="shared" ca="1" si="504"/>
        <v>#NAME?</v>
      </c>
      <c r="CR216" s="25" t="e">
        <f t="shared" ca="1" si="505"/>
        <v>#NAME?</v>
      </c>
      <c r="CS216" s="25" t="e">
        <f t="shared" ca="1" si="506"/>
        <v>#NAME?</v>
      </c>
      <c r="CT216" s="15" t="e">
        <f t="shared" ca="1" si="507"/>
        <v>#NAME?</v>
      </c>
      <c r="CU216" s="25">
        <f>_xll.BDH($C216,"RETURN_ON_INV_CAPITAL","FY 2019","FY 2019","Currency=USD","Period=FY","BEST_FPERIOD_OVERRIDE=FY","FILING_STATUS=MR","FA_ADJUSTED=GAAP","Sort=A","Dates=H","DateFormat=P","Fill=—","Direction=H","UseDPDF=Y")/100</f>
        <v>0.186303</v>
      </c>
      <c r="CV216" s="25">
        <f>_xll.BDH($C216,"RETURN_ON_INV_CAPITAL","FY 2020","FY 2020","Currency=USD","Period=FY","BEST_FPERIOD_OVERRIDE=FY","FILING_STATUS=MR","FA_ADJUSTED=GAAP","Sort=A","Dates=H","DateFormat=P","Fill=—","Direction=H","UseDPDF=Y")/100</f>
        <v>0.17293900000000001</v>
      </c>
      <c r="CW216" s="25">
        <f>_xll.BDH($C216,"RETURN_ON_INV_CAPITAL","FY 2021","FY 2021","Currency=USD","Period=FY","BEST_FPERIOD_OVERRIDE=FY","FILING_STATUS=MR","FA_ADJUSTED=GAAP","Sort=A","Dates=H","DateFormat=P","Fill=—","Direction=H","UseDPDF=Y")/100</f>
        <v>0.13628999999999999</v>
      </c>
      <c r="CX216" s="25">
        <f>_xll.BDH(C216,"RETURN_COM_EQY","FY 2022","FY 2022","Currency=USD","Period=FY","BEST_FPERIOD_OVERRIDE=FY","FILING_STATUS=MR","FA_ADJUSTED=GAAP","Sort=A","Dates=H","DateFormat=P","Fill=—","Direction=H","UseDPDF=Y")/100</f>
        <v>0.237654</v>
      </c>
      <c r="CZ216" s="15">
        <f>_xll.BDH($C216,"RETURN_COM_EQY","FY 2019","FY 2019","Currency=USD","Period=FY","BEST_FPERIOD_OVERRIDE=FY","FILING_STATUS=MR","FA_ADJUSTED=GAAP","Sort=A","Dates=H","DateFormat=P","Fill=—","Direction=H","UseDPDF=Y")/100</f>
        <v>0.25827100000000003</v>
      </c>
      <c r="DA216" s="15">
        <f>_xll.BDH($C216,"RETURN_COM_EQY","FY 2020","FY 2020","Currency=USD","Period=FY","BEST_FPERIOD_OVERRIDE=FY","FILING_STATUS=MR","FA_ADJUSTED=GAAP","Sort=A","Dates=H","DateFormat=P","Fill=—","Direction=H","UseDPDF=Y")/100</f>
        <v>0.102172</v>
      </c>
      <c r="DB216" s="15">
        <f>_xll.BDH($C216,"RETURN_COM_EQY","FY 2021","FY 2021","Currency=USD","Period=FY","BEST_FPERIOD_OVERRIDE=FY","FILING_STATUS=MR","FA_ADJUSTED=GAAP","Sort=A","Dates=H","DateFormat=P","Fill=—","Direction=H","UseDPDF=Y")/100</f>
        <v>0.33625700000000003</v>
      </c>
      <c r="DC216" s="25">
        <f>_xll.BDH(C216,"RETURN_COM_EQY","FY 2022","FY 2022","Currency=USD","Period=FY","BEST_FPERIOD_OVERRIDE=FY","FILING_STATUS=MR","FA_ADJUSTED=GAAP","Sort=A","Dates=H","DateFormat=P","Fill=—","Direction=H","UseDPDF=Y")</f>
        <v>23.7654</v>
      </c>
      <c r="DD216" s="15" t="e">
        <f ca="1">(_xll.BDP(C216,"BEST_ROE","best_fperiod_override=23Y"))/100</f>
        <v>#NAME?</v>
      </c>
      <c r="DF216" s="25" t="e">
        <f ca="1">(_xll.BDP($C216,"BEST_DIV_YLD","best_fperiod_override=19Y"))/100</f>
        <v>#NAME?</v>
      </c>
      <c r="DG216" s="25" t="e">
        <f ca="1">(_xll.BDP($C216,"BEST_DIV_YLD","best_fperiod_override=20Y"))/100</f>
        <v>#NAME?</v>
      </c>
      <c r="DH216" s="25" t="e">
        <f ca="1">(_xll.BDP($C216,"BEST_DIV_YLD","best_fperiod_override=21Y"))/100</f>
        <v>#NAME?</v>
      </c>
      <c r="DI216" s="25" t="e">
        <f ca="1">(_xll.BDP($C216,"BEST_DIV_YLD","best_fperiod_override=22Y"))/100</f>
        <v>#NAME?</v>
      </c>
      <c r="DJ216" s="25" t="e">
        <f ca="1">(_xll.BDP($C216,"BEST_DIV_YLD","best_fperiod_override=23Y"))/100</f>
        <v>#NAME?</v>
      </c>
      <c r="DL216" s="48" t="e" cm="1">
        <f t="array" aca="1" ref="DL216" ca="1">_xll.BDP($C216,$DL$12)/1000</f>
        <v>#NAME?</v>
      </c>
      <c r="DM216" s="48" t="e" cm="1">
        <f t="array" aca="1" ref="DM216" ca="1">_xll.BDP($C216,$DL$13)*1000</f>
        <v>#NAME?</v>
      </c>
      <c r="DN216" s="48" t="e">
        <f t="shared" ca="1" si="462"/>
        <v>#NAME?</v>
      </c>
      <c r="DO216" s="48" t="e" cm="1">
        <f t="array" aca="1" ref="DO216" ca="1">_xll.BDP($C216,$DL$15)*1000</f>
        <v>#NAME?</v>
      </c>
      <c r="DQ216" s="15" t="e" cm="1">
        <f t="array" aca="1" ref="DQ216" ca="1">_xll.BDP(C216,"WACC")</f>
        <v>#NAME?</v>
      </c>
      <c r="DR216" s="15" t="e" cm="1">
        <f t="array" aca="1" ref="DR216" ca="1">_xll.BDP(C216,"WACC_COST_EQUITY")</f>
        <v>#NAME?</v>
      </c>
      <c r="DS216" s="15" t="e" cm="1">
        <f t="array" aca="1" ref="DS216" ca="1">_xll.BDP(C216,"WACC_COST_EQUITY")</f>
        <v>#NAME?</v>
      </c>
      <c r="DU216" s="15" t="e" cm="1">
        <f t="array" aca="1" ref="DU216" ca="1">_xll.BDP(C216,"BEST_PE_RATIO")</f>
        <v>#NAME?</v>
      </c>
      <c r="DV216" s="15" t="e" cm="1">
        <f t="array" aca="1" ref="DV216" ca="1">_xll.BDP(C216,"FIVE_YR_AVG_PRICE_EARNINGS")</f>
        <v>#NAME?</v>
      </c>
      <c r="DW216" s="15" t="e" cm="1">
        <f t="array" aca="1" ref="DW216" ca="1">_xll.BDP(C216,"10_YEAR_MOVING_AVERAGE_PE")</f>
        <v>#NAME?</v>
      </c>
      <c r="DY216" s="15" t="e" cm="1">
        <f t="array" aca="1" ref="DY216" ca="1">_xll.BDP(C216,"BEST_CUR_EV_TO_EBITDA")</f>
        <v>#NAME?</v>
      </c>
      <c r="DZ216" s="15" t="e" cm="1">
        <f t="array" aca="1" ref="DZ216" ca="1">_xll.BDP(C216,"FIVE_YEAR_AVG_EV_TO_T12_EBITDA")</f>
        <v>#NAME?</v>
      </c>
      <c r="EB216" s="15" t="e" cm="1">
        <f t="array" aca="1" ref="EB216" ca="1">_xll.BDP(C216,"BEST_PX_BPS_RATIO")</f>
        <v>#NAME?</v>
      </c>
      <c r="EC216" s="15" t="e" cm="1">
        <f t="array" aca="1" ref="EC216" ca="1">_xll.BDP(C216,"FIVE_YEAR_AVG_PRICE_BOOK")</f>
        <v>#NAME?</v>
      </c>
      <c r="ED216" s="15" t="e" cm="1">
        <f t="array" aca="1" ref="ED216" ca="1">_xll.BDP(C216,"EV_TO_T12M_SALES")</f>
        <v>#NAME?</v>
      </c>
      <c r="EE216" s="15" t="e" cm="1">
        <f t="array" aca="1" ref="EE216" ca="1">_xll.BDP(C216,"AVERAGE_EV_TO_T12M_SALES")</f>
        <v>#NAME?</v>
      </c>
      <c r="EF216" s="15" t="e">
        <f ca="1">_xll.BDP(C216,"BEST_CURRENT_EV_BEST_SALES","best_fperiod_override=23Y")</f>
        <v>#NAME?</v>
      </c>
      <c r="EH216" s="15" t="e" cm="1">
        <f t="array" aca="1" ref="EH216" ca="1">_xll.BDP(C216,"CF_FREE_CASH_FLOW")</f>
        <v>#NAME?</v>
      </c>
      <c r="EI216" s="15" t="e" cm="1">
        <f t="array" aca="1" ref="EI216" ca="1">_xll.BDP(C216,"FREE_CASH_FLOW_YIELD")/100</f>
        <v>#NAME?</v>
      </c>
      <c r="EJ216" s="15" t="e" cm="1">
        <f t="array" aca="1" ref="EJ216" ca="1">_xll.BDP(C216,"TRAIL_12M_FREE_CASH_FLOW_PER_SH")</f>
        <v>#NAME?</v>
      </c>
      <c r="EL216" s="15" t="e" cm="1">
        <f t="array" aca="1" ref="EL216" ca="1">_xll.BDP(C216,"CF_CASH_FROM_OPER")</f>
        <v>#NAME?</v>
      </c>
      <c r="EM216" s="15" t="e" cm="1">
        <f t="array" aca="1" ref="EM216" ca="1">_xll.BDP(C216,"CF_CASH_FROM_INV_ACT")</f>
        <v>#NAME?</v>
      </c>
      <c r="EN216" s="15" t="e" cm="1">
        <f t="array" aca="1" ref="EN216" ca="1">_xll.BDP(C216,"CF_CASH_FROM_FNC_ACT")</f>
        <v>#NAME?</v>
      </c>
      <c r="EP216" s="15" t="e" cm="1">
        <f t="array" aca="1" ref="EP216" ca="1">_xll.BDP(C216,"TOT_ANALYST_REC")</f>
        <v>#NAME?</v>
      </c>
      <c r="EQ216" s="15" t="e" cm="1">
        <f t="array" aca="1" ref="EQ216" ca="1">_xll.BDP(C216,"TOT_BUY_REC")</f>
        <v>#NAME?</v>
      </c>
      <c r="ER216" s="15" t="e" cm="1">
        <f t="array" aca="1" ref="ER216" ca="1">_xll.BDP(C216,"TOT_HOLD_REC")</f>
        <v>#NAME?</v>
      </c>
      <c r="ES216" s="15" t="e" cm="1">
        <f t="array" aca="1" ref="ES216" ca="1">_xll.BDP(C216,"TOT_SELL_REC")</f>
        <v>#NAME?</v>
      </c>
      <c r="ET216" s="15" t="e" cm="1">
        <f t="array" aca="1" ref="ET216" ca="1">_xll.BDP(C216,"EQY_REC_CONS")</f>
        <v>#NAME?</v>
      </c>
      <c r="EV216" s="15" t="e" cm="1">
        <f t="array" aca="1" ref="EV216" ca="1">_xll.BDP(C216,"BEST_TARGET_HI")</f>
        <v>#NAME?</v>
      </c>
      <c r="EW216" s="15" t="e" cm="1">
        <f t="array" aca="1" ref="EW216" ca="1">_xll.BDP(C216,"BEST_TARGET_LO")</f>
        <v>#NAME?</v>
      </c>
      <c r="EX216" s="15" t="e" cm="1">
        <f t="array" aca="1" ref="EX216" ca="1">_xll.BDP(C216,"BEST_TARGET_MEDIAN")</f>
        <v>#NAME?</v>
      </c>
      <c r="EZ216" s="15" t="e" cm="1">
        <f t="array" aca="1" ref="EZ216" ca="1">_xll.BDP(C216,"BEST_TARGET_1WK_CHG")</f>
        <v>#NAME?</v>
      </c>
      <c r="FA216" s="15" t="e" cm="1">
        <f t="array" aca="1" ref="FA216" ca="1">_xll.BDP(C216,"BEST_TARGET_4WK_CHG")</f>
        <v>#NAME?</v>
      </c>
      <c r="FB216" s="15" t="e" cm="1">
        <f t="array" aca="1" ref="FB216" ca="1">_xll.BDP(C216,"BEST_TARGET_3MO_CHG")</f>
        <v>#NAME?</v>
      </c>
      <c r="FC216" s="15" t="e" cm="1">
        <f t="array" aca="1" ref="FC216" ca="1">_xll.BDP(C216,"BEST_TARGET_6MO_CHG")</f>
        <v>#NAME?</v>
      </c>
      <c r="FE216" s="15" t="e" cm="1">
        <f t="array" aca="1" ref="FE216" ca="1">_xll.BDP(C216,"ANNOUNCEMENT_DT")</f>
        <v>#NAME?</v>
      </c>
      <c r="FF216" s="15" t="e" cm="1">
        <f t="array" aca="1" ref="FF216" ca="1">_xll.BDP(C216,"EXPECTED_REPORT_DT")</f>
        <v>#NAME?</v>
      </c>
      <c r="FG216" s="15" t="e" cm="1">
        <f t="array" aca="1" ref="FG216" ca="1">_xll.BDP(C216,"EARNINGS_RELATED_IMPLIED_MOVE")</f>
        <v>#NAME?</v>
      </c>
      <c r="FI216" s="15" t="e" cm="1">
        <f t="array" aca="1" ref="FI216" ca="1">_xll.BDP(C216,"SALES_SURPRISE_LAST_QTR")</f>
        <v>#NAME?</v>
      </c>
      <c r="FJ216" s="15" t="e" cm="1">
        <f t="array" aca="1" ref="FJ216" ca="1">_xll.BDP(C216,"EPS_SURPRISE_LAST_QTR")</f>
        <v>#NAME?</v>
      </c>
      <c r="FL216" s="15" t="e">
        <f ca="1">(_xll.BDP(C216,"VOLUME_AVG_5D"))/1000</f>
        <v>#NAME?</v>
      </c>
      <c r="FM216" s="15" t="e">
        <f ca="1">(_xll.BDP(C216,"VOLUME_AVG_3M"))/1000</f>
        <v>#NAME?</v>
      </c>
      <c r="FN216" s="15" t="e">
        <f ca="1">(_xll.BDP(C216,"VOLUME_AVG_6M"))/1000</f>
        <v>#NAME?</v>
      </c>
      <c r="FP216" s="15" t="e" cm="1">
        <f t="array" aca="1" ref="FP216" ca="1">_xll.BDP(C216,"CIE_DES")</f>
        <v>#NAME?</v>
      </c>
      <c r="FQ216" s="15" t="s">
        <v>1041</v>
      </c>
      <c r="FS216" s="15" t="e" cm="1">
        <f t="array" aca="1" ref="FS216" ca="1">_xll.BDP(C216,"HIGH_52WEEK")</f>
        <v>#NAME?</v>
      </c>
      <c r="FT216" s="15" t="e" cm="1">
        <f t="array" aca="1" ref="FT216" ca="1">_xll.BDP(C216,"LOW_52WEEK")</f>
        <v>#NAME?</v>
      </c>
      <c r="FV216" s="15" t="e" cm="1">
        <f t="array" aca="1" ref="FV216" ca="1">_xll.BDP(C216,"CHG_PCT_WTD")</f>
        <v>#NAME?</v>
      </c>
      <c r="FW216" s="15" t="e" cm="1">
        <f t="array" aca="1" ref="FW216" ca="1">_xll.BDP(C216,"CHG_PCT_MTD")</f>
        <v>#NAME?</v>
      </c>
      <c r="FX216" s="15" t="e" cm="1">
        <f t="array" aca="1" ref="FX216" ca="1">_xll.BDP(C216,"CHG_PCT_YTD")</f>
        <v>#NAME?</v>
      </c>
      <c r="FY216" s="15" t="e" cm="1">
        <f t="array" aca="1" ref="FY216" ca="1">_xll.BDP(C216,"CHG_PCT_1YR")</f>
        <v>#NAME?</v>
      </c>
      <c r="GA216" s="15" t="e">
        <f ca="1">_xll.BDP($C216,"BEST_NET_DEBT","best_fperiod_override=19Y")</f>
        <v>#NAME?</v>
      </c>
      <c r="GB216" s="15" t="e">
        <f ca="1">_xll.BDP($C216,"BEST_NET_DEBT","best_fperiod_override=20Y")</f>
        <v>#NAME?</v>
      </c>
      <c r="GC216" s="15" t="e">
        <f ca="1">_xll.BDP($C216,"BEST_NET_DEBT","best_fperiod_override=21Y")</f>
        <v>#NAME?</v>
      </c>
      <c r="GD216" s="15" t="e">
        <f ca="1">_xll.BDP($C216,"BEST_NET_DEBT","best_fperiod_override=22Y")</f>
        <v>#NAME?</v>
      </c>
      <c r="GE216" s="15" t="e">
        <f ca="1">_xll.BDP($C216,"BEST_NET_DEBT","best_fperiod_override=23Y")</f>
        <v>#NAME?</v>
      </c>
      <c r="GG216" s="15" t="e">
        <f t="shared" ca="1" si="463"/>
        <v>#NAME?</v>
      </c>
      <c r="GH216" s="15" t="e">
        <f t="shared" ca="1" si="464"/>
        <v>#NAME?</v>
      </c>
      <c r="GI216" s="15" t="e">
        <f t="shared" ca="1" si="465"/>
        <v>#NAME?</v>
      </c>
      <c r="GJ216" s="15" t="e">
        <f t="shared" ca="1" si="466"/>
        <v>#NAME?</v>
      </c>
      <c r="GK216" s="15" t="e">
        <f t="shared" ca="1" si="467"/>
        <v>#NAME?</v>
      </c>
      <c r="GM216" s="15" t="e" cm="1">
        <f t="array" aca="1" ref="GM216" ca="1">_xll.BDP(C216,"NET_DEBT_TO_EBITDA")</f>
        <v>#NAME?</v>
      </c>
      <c r="GN216" s="15" t="e" cm="1">
        <f t="array" aca="1" ref="GN216" ca="1">_xll.BDP(C216,"EBIT_TO_INT_EXP")</f>
        <v>#NAME?</v>
      </c>
      <c r="GO216" s="15" t="e" cm="1">
        <f t="array" aca="1" ref="GO216" ca="1">_xll.BDP(C216,"TOT_DEBT_TO_TOT_EQY")</f>
        <v>#NAME?</v>
      </c>
      <c r="GP216" s="15" t="e" cm="1">
        <f t="array" aca="1" ref="GP216" ca="1">_xll.BDP(C216,"TOT_DEBT_TO_TOT_ASSET")</f>
        <v>#NAME?</v>
      </c>
      <c r="GQ216" s="15" t="e" cm="1">
        <f t="array" aca="1" ref="GQ216" ca="1">_xll.BDP(C216,"ALTMAN_Z_SCORE")</f>
        <v>#NAME?</v>
      </c>
      <c r="GR216" s="15" t="e" cm="1">
        <f t="array" aca="1" ref="GR216" ca="1">_xll.BDP(C216,"CASH_%_CURRENT_MARKET_CAP")</f>
        <v>#NAME?</v>
      </c>
      <c r="GS216" s="15" t="e" cm="1">
        <f t="array" aca="1" ref="GS216" ca="1">_xll.BDP(C216,"CASH_TO_TOT_ASSET")</f>
        <v>#NAME?</v>
      </c>
      <c r="GU216" s="15" t="e" cm="1">
        <f t="array" aca="1" ref="GU216" ca="1">_xll.BDP(C216,"BOARD_SIZE")</f>
        <v>#NAME?</v>
      </c>
      <c r="GV216" s="15" t="e" cm="1">
        <f t="array" aca="1" ref="GV216" ca="1">_xll.BDP(C216,"PCT_INDEPENDENT_DIRECTORS")</f>
        <v>#NAME?</v>
      </c>
      <c r="GW216" s="15" t="e" cm="1">
        <f t="array" aca="1" ref="GW216" ca="1">_xll.BDP(C216,"BOARD_MEETING_ATTENDANCE_PCT")</f>
        <v>#NAME?</v>
      </c>
      <c r="GX216" s="15" t="e" cm="1">
        <f t="array" aca="1" ref="GX216" ca="1">_xll.BDP(C216,"BOARD_MEETINGS_PER_YR")</f>
        <v>#NAME?</v>
      </c>
      <c r="GY216" s="15" t="e" cm="1">
        <f t="array" aca="1" ref="GY216" ca="1">_xll.BDP(C216,"NUMBER_OF_WOMEN_ON_BOARD")</f>
        <v>#NAME?</v>
      </c>
      <c r="GZ216" s="15" t="e" cm="1">
        <f t="array" aca="1" ref="GZ216" ca="1">_xll.BDP(C216,"BOARD_AVERAGE_TENURE")</f>
        <v>#NAME?</v>
      </c>
      <c r="HA216" s="15" t="e" cm="1">
        <f t="array" aca="1" ref="HA216" ca="1">_xll.BDP(C216,"BOARD_AVERAGE_AGE")</f>
        <v>#NAME?</v>
      </c>
      <c r="HC216" s="15" t="e" cm="1">
        <f t="array" aca="1" ref="HC216" ca="1">_xll.BDP(C216,"TOT_COMP_AW_TO_CEO_&amp;_EQUIV")</f>
        <v>#NAME?</v>
      </c>
      <c r="HD216" s="15" t="e" cm="1">
        <f t="array" aca="1" ref="HD216" ca="1">_xll.BDP(C216,"TOT_COMPENSATION_AW_TO_EXECS")</f>
        <v>#NAME?</v>
      </c>
      <c r="HE216" s="15" t="e" cm="1">
        <f t="array" aca="1" ref="HE216" ca="1">_xll.BDP(C216,"CF_STOCK_BASED_COMPENSATION")</f>
        <v>#NAME?</v>
      </c>
      <c r="HF216" s="15" t="e" cm="1">
        <f t="array" aca="1" ref="HF216" ca="1">_xll.BDP(C216,"AVERAGE_BOD_TOTAL_COMPENSATION")</f>
        <v>#NAME?</v>
      </c>
      <c r="HH216" s="15" t="e" cm="1">
        <f t="array" aca="1" ref="HH216" ca="1">_xll.BDP(C216,"ISS_QUALITYSCORE")</f>
        <v>#NAME?</v>
      </c>
      <c r="HK216" s="15" t="e" cm="1">
        <f t="array" aca="1" ref="HK216" ca="1">_xll.BDP(C216,"EQY_SH_OUT")</f>
        <v>#NAME?</v>
      </c>
      <c r="HL216" s="15" t="e">
        <f t="shared" ca="1" si="468"/>
        <v>#NAME?</v>
      </c>
      <c r="HN216" s="15">
        <v>8.5</v>
      </c>
      <c r="HO216" s="15">
        <v>2</v>
      </c>
      <c r="HP216" s="39" t="e">
        <f t="shared" ca="1" si="469"/>
        <v>#NAME?</v>
      </c>
      <c r="HQ216" s="15" t="e">
        <f t="shared" ca="1" si="470"/>
        <v>#NAME?</v>
      </c>
      <c r="HS216" s="15" t="e">
        <f t="shared" ca="1" si="494"/>
        <v>#NAME?</v>
      </c>
      <c r="HU216" s="15" t="e">
        <f t="shared" ca="1" si="471"/>
        <v>#NAME?</v>
      </c>
      <c r="HW216" s="15" t="e">
        <f t="shared" ca="1" si="495"/>
        <v>#NAME?</v>
      </c>
      <c r="HY216" s="39" t="e">
        <f t="shared" ca="1" si="472"/>
        <v>#NAME?</v>
      </c>
      <c r="IA216" s="15" t="e">
        <f t="shared" ca="1" si="496"/>
        <v>#NAME?</v>
      </c>
      <c r="IB216" s="15" t="e">
        <f t="shared" ca="1" si="473"/>
        <v>#NAME?</v>
      </c>
      <c r="IC216" s="15" t="e">
        <f t="shared" ca="1" si="474"/>
        <v>#NAME?</v>
      </c>
      <c r="ID216" s="15" t="e">
        <f t="shared" ca="1" si="475"/>
        <v>#NAME?</v>
      </c>
      <c r="IE216" s="39" t="e">
        <f t="shared" ca="1" si="476"/>
        <v>#NAME?</v>
      </c>
      <c r="IF216" s="39">
        <f t="shared" si="477"/>
        <v>25.134556385183558</v>
      </c>
      <c r="IG216" s="39" t="e">
        <f t="shared" ca="1" si="478"/>
        <v>#NAME?</v>
      </c>
      <c r="II216" s="15">
        <f t="shared" si="508"/>
        <v>197</v>
      </c>
    </row>
    <row r="217" spans="1:243">
      <c r="A217" s="15">
        <f t="shared" si="509"/>
        <v>197</v>
      </c>
      <c r="B217" s="15" t="s">
        <v>398</v>
      </c>
      <c r="C217" s="15" t="s">
        <v>680</v>
      </c>
      <c r="D217" s="15" t="s">
        <v>397</v>
      </c>
      <c r="E217" s="15" t="str">
        <f t="shared" si="442"/>
        <v>S2EA34</v>
      </c>
      <c r="F217" s="15">
        <f t="shared" si="443"/>
        <v>197</v>
      </c>
      <c r="G217" s="15" t="str">
        <f t="shared" si="444"/>
        <v>Sea Ltd</v>
      </c>
      <c r="H217" s="24">
        <v>1.1619899999999999E-3</v>
      </c>
      <c r="I217" s="15" t="e" cm="1">
        <f t="array" aca="1" ref="I217" ca="1">_xll.BDP(C217,"GICS_SECTOR_NAME")</f>
        <v>#NAME?</v>
      </c>
      <c r="J217" s="15" t="e">
        <f t="shared" ca="1" si="445"/>
        <v>#NAME?</v>
      </c>
      <c r="K217" s="46" t="e" cm="1">
        <f t="array" aca="1" ref="K217" ca="1">_xll.BDP(C217,"BEST_PE_RATIO")</f>
        <v>#NAME?</v>
      </c>
      <c r="L217" s="46" t="e" cm="1">
        <f t="array" aca="1" ref="L217" ca="1">_xll.BDP(C217,"px_last")</f>
        <v>#NAME?</v>
      </c>
      <c r="M217" s="15" t="e" cm="1">
        <f t="array" aca="1" ref="M217" ca="1">_xll.BDP(C217,"COUNTRY_FULL_NAME")</f>
        <v>#NAME?</v>
      </c>
      <c r="N217" s="15" t="e" cm="1">
        <f t="array" aca="1" ref="N217" ca="1">_xll.BDP(C217,"px_last")</f>
        <v>#NAME?</v>
      </c>
      <c r="O217" s="15" t="e" cm="1">
        <f t="array" aca="1" ref="O217" ca="1">_xll.BDP(C217,"CRNCY")</f>
        <v>#NAME?</v>
      </c>
      <c r="Q217" s="15" t="e" cm="1">
        <f t="array" aca="1" ref="Q217" ca="1">_xll.BDP(C217,"GICS_SECTOR_NAME")</f>
        <v>#NAME?</v>
      </c>
      <c r="R217" s="15" t="e" cm="1">
        <f t="array" aca="1" ref="R217" ca="1">_xll.BDP(C217,"GICS_INDUSTRY_NAME")</f>
        <v>#NAME?</v>
      </c>
      <c r="S217" s="15" t="e" cm="1">
        <f t="array" aca="1" ref="S217" ca="1">_xll.BDP(C217,"GICS_INDUSTRY_GROUP_NAME")</f>
        <v>#NAME?</v>
      </c>
      <c r="T217" s="15" t="e" cm="1">
        <f t="array" aca="1" ref="T217" ca="1">_xll.BDP(C217,"GICS_SUB_INDUSTRY_NAME")</f>
        <v>#NAME?</v>
      </c>
      <c r="U217" s="15" t="s">
        <v>1528</v>
      </c>
      <c r="V217" s="15" t="str">
        <f>_xll.BDH(C217,"SALES_REV_TURN","FY 2009","FY 2009","Currency=USD","Period=FY","BEST_FPERIOD_OVERRIDE=FY","FILING_STATUS=MR","SCALING_FORMAT=MLN","FA_ADJUSTED=Adjusted","Sort=A","Dates=H","DateFormat=P","Fill=—","Direction=H","UseDPDF=Y")</f>
        <v>—</v>
      </c>
      <c r="W217" s="15" t="e">
        <f ca="1">_xll.BDH(C217,"SALES_REV_TURN","FY 2019","FY 2019","Currency=USD","Period=FY","BEST_FPERIOD_OVERRIDE=FY","FILING_STATUS=MR","SCALING_FORMAT=MLN","FA_ADJUSTED=Adjusted","Sort=A","Dates=H","DateFormat=P","Fill=—","Direction=H","UseDPDF=Y")/M14</f>
        <v>#NAME?</v>
      </c>
      <c r="X217" s="15" t="e">
        <f ca="1">_xll.BDH(C217,"SALES_REV_TURN","FY 2020","FY 2020","Currency=USD","Period=FY","BEST_FPERIOD_OVERRIDE=FY","FILING_STATUS=MR","SCALING_FORMAT=MLN","FA_ADJUSTED=Adjusted","Sort=A","Dates=H","DateFormat=P","Fill=—","Direction=H","UseDPDF=Y")/M14</f>
        <v>#NAME?</v>
      </c>
      <c r="Y217" s="15" t="e">
        <f ca="1">_xll.BDH(C217,"SALES_REV_TURN","FY 2021","FY 2021","Currency=USD","Period=FY","BEST_FPERIOD_OVERRIDE=FY","FILING_STATUS=MR","SCALING_FORMAT=MLN","FA_ADJUSTED=Adjusted","Sort=A","Dates=H","DateFormat=P","Fill=—","Direction=H","UseDPDF=Y")/M14</f>
        <v>#NAME?</v>
      </c>
      <c r="Z217" s="15" t="e">
        <f ca="1">_xll.BDH(C217,"SALES_REV_TURN","FY 2022","FY 2022","Currency=USD","Period=FY","BEST_FPERIOD_OVERRIDE=FY","FILING_STATUS=MR","SCALING_FORMAT=MLN","FA_ADJUSTED=Adjusted","Sort=A","Dates=H","DateFormat=P","Fill=—","Direction=H","UseDPDF=Y")/M14</f>
        <v>#NAME?</v>
      </c>
      <c r="AA217" s="15" t="e">
        <f ca="1">+_xll.BDP($C217,AA$15,"BEST_FPERIOD_OVERRIDE="&amp;AA$16)/M14</f>
        <v>#NAME?</v>
      </c>
      <c r="AB217" s="15" t="e">
        <f ca="1">+_xll.BDP($C217,AB$15,"BEST_FPERIOD_OVERRIDE="&amp;AB$16)/M14</f>
        <v>#NAME?</v>
      </c>
      <c r="AC217" s="15" t="e">
        <f ca="1">+_xll.BDP($C217,AC$15,"BEST_FPERIOD_OVERRIDE="&amp;AC$16)</f>
        <v>#NAME?</v>
      </c>
      <c r="AD217" s="15" t="e">
        <f ca="1">+_xll.BDP($C217,AD$15,"BEST_FPERIOD_OVERRIDE="&amp;AD$16)</f>
        <v>#NAME?</v>
      </c>
      <c r="AF217" s="25" t="e">
        <f t="shared" ca="1" si="479"/>
        <v>#NAME?</v>
      </c>
      <c r="AG217" s="25" t="e">
        <f t="shared" ca="1" si="480"/>
        <v>#NAME?</v>
      </c>
      <c r="AH217" s="25" t="e">
        <f t="shared" ca="1" si="481"/>
        <v>#NAME?</v>
      </c>
      <c r="AI217" s="25" t="e">
        <f t="shared" ca="1" si="482"/>
        <v>#NAME?</v>
      </c>
      <c r="AJ217" s="25" t="e">
        <f t="shared" ca="1" si="483"/>
        <v>#NAME?</v>
      </c>
      <c r="AK217" s="25" t="e">
        <f t="shared" ca="1" si="484"/>
        <v>#NAME?</v>
      </c>
      <c r="AL217" s="25" t="e">
        <f t="shared" ca="1" si="497"/>
        <v>#NAME?</v>
      </c>
      <c r="AM217" s="25" t="e">
        <f t="shared" ca="1" si="485"/>
        <v>#NAME?</v>
      </c>
      <c r="AN217" s="25" t="e">
        <f t="shared" ca="1" si="486"/>
        <v>#NAME?</v>
      </c>
      <c r="AP217" s="15" t="e">
        <f ca="1">_xll.BDH(C217,"EBITDA","FY 2009","FY 2009","Currency=USD","Period=FY","BEST_FPERIOD_OVERRIDE=FY","FILING_STATUS=MR","SCALING_FORMAT=MLN","FA_ADJUSTED=Adjusted","Sort=A","Dates=H","DateFormat=P","Fill=—","Direction=H","UseDPDF=Y")/M14</f>
        <v>#NAME?</v>
      </c>
      <c r="AQ217" s="15" t="e">
        <f ca="1">_xll.BDH(C217,"EBITDA","FY 2019","FY 2019","Currency=USD","Period=FY","BEST_FPERIOD_OVERRIDE=FY","FILING_STATUS=MR","SCALING_FORMAT=MLN","FA_ADJUSTED=Adjusted","Sort=A","Dates=H","DateFormat=P","Fill=—","Direction=H","UseDPDF=Y")/M14</f>
        <v>#NAME?</v>
      </c>
      <c r="AR217" s="15" t="e">
        <f ca="1">_xll.BDH(C217,"EBITDA","FY 2020","FY 2020","Currency=USD","Period=FY","BEST_FPERIOD_OVERRIDE=FY","FILING_STATUS=MR","SCALING_FORMAT=MLN","FA_ADJUSTED=Adjusted","Sort=A","Dates=H","DateFormat=P","Fill=—","Direction=H","UseDPDF=Y")/M14</f>
        <v>#NAME?</v>
      </c>
      <c r="AS217" s="15" t="e">
        <f ca="1">_xll.BDH(C217,"EBITDA","FY 2021","FY 2021","Currency=USD","Period=FY","BEST_FPERIOD_OVERRIDE=FY","FILING_STATUS=MR","SCALING_FORMAT=MLN","FA_ADJUSTED=Adjusted","Sort=A","Dates=H","DateFormat=P","Fill=—","Direction=H","UseDPDF=Y")/M14</f>
        <v>#NAME?</v>
      </c>
      <c r="AT217" s="15">
        <f>_xll.BDH(C217,"EBITDA","FY 2022","FY 2022","Currency=USD","Period=FY","BEST_FPERIOD_OVERRIDE=FY","FILING_STATUS=MR","SCALING_FORMAT=MLN","FA_ADJUSTED=Adjusted","Sort=A","Dates=H","DateFormat=P","Fill=—","Direction=H","UseDPDF=Y")</f>
        <v>228</v>
      </c>
      <c r="AU217" s="15" t="e">
        <f ca="1">+_xll.BDP($C217,AU$15,"BEST_FPERIOD_OVERRIDE="&amp;AU$16)/M14</f>
        <v>#NAME?</v>
      </c>
      <c r="AV217" s="15" t="e">
        <f ca="1">+_xll.BDP($C217,AV$15,"BEST_FPERIOD_OVERRIDE="&amp;AV$16)/M14</f>
        <v>#NAME?</v>
      </c>
      <c r="AW217" s="15" t="e">
        <f ca="1">+_xll.BDP($C217,AW$15,"BEST_FPERIOD_OVERRIDE="&amp;AW$16)/M14</f>
        <v>#NAME?</v>
      </c>
      <c r="AX217" s="15" t="e">
        <f ca="1">+_xll.BDP($C217,AX$15,"BEST_FPERIOD_OVERRIDE="&amp;AX$16)</f>
        <v>#NAME?</v>
      </c>
      <c r="AZ217" s="25" t="e">
        <f t="shared" ca="1" si="446"/>
        <v>#NAME?</v>
      </c>
      <c r="BA217" s="25" t="e">
        <f t="shared" ca="1" si="447"/>
        <v>#NAME?</v>
      </c>
      <c r="BB217" s="25" t="e">
        <f t="shared" ca="1" si="448"/>
        <v>#NAME?</v>
      </c>
      <c r="BC217" s="25" t="e">
        <f t="shared" ca="1" si="449"/>
        <v>#NAME?</v>
      </c>
      <c r="BD217" s="25" t="e">
        <f t="shared" ca="1" si="450"/>
        <v>#NAME?</v>
      </c>
      <c r="BE217" s="25" t="e">
        <f t="shared" ca="1" si="451"/>
        <v>#NAME?</v>
      </c>
      <c r="BF217" s="25" t="e">
        <f t="shared" ca="1" si="498"/>
        <v>#NAME?</v>
      </c>
      <c r="BG217" s="25" t="e">
        <f t="shared" ca="1" si="452"/>
        <v>#NAME?</v>
      </c>
      <c r="BH217" s="25" t="e">
        <f t="shared" ca="1" si="453"/>
        <v>#NAME?</v>
      </c>
      <c r="BJ217" s="25" t="e">
        <f t="shared" ca="1" si="487"/>
        <v>#NAME?</v>
      </c>
      <c r="BK217" s="25" t="e">
        <f t="shared" ca="1" si="488"/>
        <v>#NAME?</v>
      </c>
      <c r="BL217" s="25" t="e">
        <f t="shared" ca="1" si="489"/>
        <v>#NAME?</v>
      </c>
      <c r="BM217" s="25" t="e">
        <f t="shared" ca="1" si="490"/>
        <v>#NAME?</v>
      </c>
      <c r="BN217" s="25" t="e">
        <f t="shared" ca="1" si="491"/>
        <v>#NAME?</v>
      </c>
      <c r="BO217" s="25" t="e">
        <f t="shared" ca="1" si="492"/>
        <v>#NAME?</v>
      </c>
      <c r="BP217" s="25" t="e">
        <f t="shared" ca="1" si="492"/>
        <v>#NAME?</v>
      </c>
      <c r="BQ217" s="25" t="e">
        <f t="shared" ca="1" si="493"/>
        <v>#NAME?</v>
      </c>
      <c r="BR217" s="15" t="e">
        <f ca="1">_xll.BDH(C217,"EARN_FOR_COMMON","FY 2009","FY 2009","Currency=USD","Period=FY","BEST_FPERIOD_OVERRIDE=FY","FILING_STATUS=MR","SCALING_FORMAT=MLN","FA_ADJUSTED=Adjusted","Sort=A","Dates=H","DateFormat=P","Fill=—","Direction=H","UseDPDF=Y")/M14</f>
        <v>#NAME?</v>
      </c>
      <c r="BS217" s="15" t="e">
        <f ca="1">_xll.BDH(C217,"EARN_FOR_COMMON","FY 2019","FY 2019","Currency=USD","Period=FY","BEST_FPERIOD_OVERRIDE=FY","FILING_STATUS=MR","SCALING_FORMAT=MLN","FA_ADJUSTED=Adjusted","Sort=A","Dates=H","DateFormat=P","Fill=—","Direction=H","UseDPDF=Y")/M14</f>
        <v>#NAME?</v>
      </c>
      <c r="BT217" s="15" t="e">
        <f ca="1">_xll.BDH(C217,"EARN_FOR_COMMON","FY 2020","FY 2020","Currency=USD","Period=FY","BEST_FPERIOD_OVERRIDE=FY","FILING_STATUS=MR","SCALING_FORMAT=MLN","FA_ADJUSTED=Adjusted","Sort=A","Dates=H","DateFormat=P","Fill=—","Direction=H","UseDPDF=Y")/M14</f>
        <v>#NAME?</v>
      </c>
      <c r="BU217" s="15" t="e">
        <f ca="1">_xll.BDH(C217,"EARN_FOR_COMMON","FY 2021","FY 2021","Currency=USD","Period=FY","BEST_FPERIOD_OVERRIDE=FY","FILING_STATUS=MR","SCALING_FORMAT=MLN","FA_ADJUSTED=Adjusted","Sort=A","Dates=H","DateFormat=P","Fill=—","Direction=H","UseDPDF=Y")/M14</f>
        <v>#NAME?</v>
      </c>
      <c r="BV217" s="15" t="e">
        <f ca="1">_xll.BDH(C217,"EARN_FOR_COMMON","FY 2022","FY 2022","Currency=USD","Period=FY","BEST_FPERIOD_OVERRIDE=FY","FILING_STATUS=MR","SCALING_FORMAT=MLN","FA_ADJUSTED=Adjusted","Sort=A","Dates=H","DateFormat=P","Fill=—","Direction=H","UseDPDF=Y")/M14</f>
        <v>#NAME?</v>
      </c>
      <c r="BW217" s="15" t="e">
        <f ca="1">+_xll.BDP($C217,BW$15,"BEST_FPERIOD_OVERRIDE="&amp;BW$16)/M14</f>
        <v>#NAME?</v>
      </c>
      <c r="BX217" s="15" t="e">
        <f ca="1">+_xll.BDP($C217,BX$15,"BEST_FPERIOD_OVERRIDE="&amp;BX$16)/M14</f>
        <v>#NAME?</v>
      </c>
      <c r="BY217" s="15" t="e">
        <f ca="1">+_xll.BDP($C217,BY$15,"BEST_FPERIOD_OVERRIDE="&amp;BY$16)/M14</f>
        <v>#NAME?</v>
      </c>
      <c r="BZ217" s="15" t="e">
        <f ca="1">+_xll.BDP($C217,BZ$15,"BEST_FPERIOD_OVERRIDE="&amp;BZ$16)</f>
        <v>#NAME?</v>
      </c>
      <c r="CB217" s="25" t="e">
        <f t="shared" ca="1" si="454"/>
        <v>#NAME?</v>
      </c>
      <c r="CC217" s="25" t="e">
        <f t="shared" ca="1" si="455"/>
        <v>#NAME?</v>
      </c>
      <c r="CD217" s="25" t="e">
        <f t="shared" ca="1" si="456"/>
        <v>#NAME?</v>
      </c>
      <c r="CE217" s="25" t="e">
        <f t="shared" ca="1" si="457"/>
        <v>#NAME?</v>
      </c>
      <c r="CF217" s="25" t="e">
        <f t="shared" ca="1" si="458"/>
        <v>#NAME?</v>
      </c>
      <c r="CG217" s="25" t="e">
        <f t="shared" ca="1" si="459"/>
        <v>#NAME?</v>
      </c>
      <c r="CH217" s="25" t="e">
        <f t="shared" ca="1" si="499"/>
        <v>#NAME?</v>
      </c>
      <c r="CI217" s="25" t="e">
        <f t="shared" ca="1" si="460"/>
        <v>#NAME?</v>
      </c>
      <c r="CJ217" s="25" t="e">
        <f t="shared" ca="1" si="461"/>
        <v>#NAME?</v>
      </c>
      <c r="CM217" s="25" t="e">
        <f t="shared" ca="1" si="500"/>
        <v>#NAME?</v>
      </c>
      <c r="CN217" s="25" t="e">
        <f t="shared" ca="1" si="501"/>
        <v>#NAME?</v>
      </c>
      <c r="CO217" s="25" t="e">
        <f t="shared" ca="1" si="502"/>
        <v>#NAME?</v>
      </c>
      <c r="CP217" s="25" t="e">
        <f t="shared" ca="1" si="503"/>
        <v>#NAME?</v>
      </c>
      <c r="CQ217" s="25" t="e">
        <f t="shared" ca="1" si="504"/>
        <v>#NAME?</v>
      </c>
      <c r="CR217" s="25" t="e">
        <f t="shared" ca="1" si="505"/>
        <v>#NAME?</v>
      </c>
      <c r="CS217" s="25" t="e">
        <f t="shared" ca="1" si="506"/>
        <v>#NAME?</v>
      </c>
      <c r="CT217" s="15" t="e">
        <f t="shared" ca="1" si="507"/>
        <v>#NAME?</v>
      </c>
      <c r="CU217" s="25">
        <f>_xll.BDH($C217,"RETURN_ON_INV_CAPITAL","FY 2019","FY 2019","Currency=USD","Period=FY","BEST_FPERIOD_OVERRIDE=FY","FILING_STATUS=MR","FA_ADJUSTED=GAAP","Sort=A","Dates=H","DateFormat=P","Fill=—","Direction=H","UseDPDF=Y")/100</f>
        <v>-2.7004E-2</v>
      </c>
      <c r="CV217" s="25">
        <f>_xll.BDH($C217,"RETURN_ON_INV_CAPITAL","FY 2020","FY 2020","Currency=USD","Period=FY","BEST_FPERIOD_OVERRIDE=FY","FILING_STATUS=MR","FA_ADJUSTED=GAAP","Sort=A","Dates=H","DateFormat=P","Fill=—","Direction=H","UseDPDF=Y")/100</f>
        <v>-0.73653999999999997</v>
      </c>
      <c r="CW217" s="25" t="e">
        <f>_xll.BDH($C217,"RETURN_ON_INV_CAPITAL","FY 2021","FY 2021","Currency=USD","Period=FY","BEST_FPERIOD_OVERRIDE=FY","FILING_STATUS=MR","FA_ADJUSTED=GAAP","Sort=A","Dates=H","DateFormat=P","Fill=—","Direction=H","UseDPDF=Y")/100</f>
        <v>#VALUE!</v>
      </c>
      <c r="CX217" s="25" t="e">
        <f>_xll.BDH(C217,"RETURN_COM_EQY","FY 2022","FY 2022","Currency=USD","Period=FY","BEST_FPERIOD_OVERRIDE=FY","FILING_STATUS=MR","FA_ADJUSTED=GAAP","Sort=A","Dates=H","DateFormat=P","Fill=—","Direction=H","UseDPDF=Y")/100</f>
        <v>#VALUE!</v>
      </c>
      <c r="CZ217" s="15">
        <f>_xll.BDH($C217,"RETURN_COM_EQY","FY 2019","FY 2019","Currency=USD","Period=FY","BEST_FPERIOD_OVERRIDE=FY","FILING_STATUS=MR","FA_ADJUSTED=GAAP","Sort=A","Dates=H","DateFormat=P","Fill=—","Direction=H","UseDPDF=Y")/100</f>
        <v>-0.53878500000000007</v>
      </c>
      <c r="DA217" s="15" t="e">
        <f>_xll.BDH($C217,"RETURN_COM_EQY","FY 2020","FY 2020","Currency=USD","Period=FY","BEST_FPERIOD_OVERRIDE=FY","FILING_STATUS=MR","FA_ADJUSTED=GAAP","Sort=A","Dates=H","DateFormat=P","Fill=—","Direction=H","UseDPDF=Y")/100</f>
        <v>#VALUE!</v>
      </c>
      <c r="DB217" s="15" t="e">
        <f>_xll.BDH($C217,"RETURN_COM_EQY","FY 2021","FY 2021","Currency=USD","Period=FY","BEST_FPERIOD_OVERRIDE=FY","FILING_STATUS=MR","FA_ADJUSTED=GAAP","Sort=A","Dates=H","DateFormat=P","Fill=—","Direction=H","UseDPDF=Y")/100</f>
        <v>#VALUE!</v>
      </c>
      <c r="DC217" s="25" t="str">
        <f>_xll.BDH(C217,"RETURN_COM_EQY","FY 2022","FY 2022","Currency=USD","Period=FY","BEST_FPERIOD_OVERRIDE=FY","FILING_STATUS=MR","FA_ADJUSTED=GAAP","Sort=A","Dates=H","DateFormat=P","Fill=—","Direction=H","UseDPDF=Y")</f>
        <v>—</v>
      </c>
      <c r="DD217" s="15" t="e">
        <f ca="1">(_xll.BDP(C217,"BEST_ROE","best_fperiod_override=23Y"))/100</f>
        <v>#NAME?</v>
      </c>
      <c r="DF217" s="25" t="e">
        <f ca="1">(_xll.BDP($C217,"BEST_DIV_YLD","best_fperiod_override=19Y"))/100</f>
        <v>#NAME?</v>
      </c>
      <c r="DG217" s="25" t="e">
        <f ca="1">(_xll.BDP($C217,"BEST_DIV_YLD","best_fperiod_override=20Y"))/100</f>
        <v>#NAME?</v>
      </c>
      <c r="DH217" s="25" t="e">
        <f ca="1">(_xll.BDP($C217,"BEST_DIV_YLD","best_fperiod_override=21Y"))/100</f>
        <v>#NAME?</v>
      </c>
      <c r="DI217" s="25" t="e">
        <f ca="1">(_xll.BDP($C217,"BEST_DIV_YLD","best_fperiod_override=22Y"))/100</f>
        <v>#NAME?</v>
      </c>
      <c r="DJ217" s="25" t="e">
        <f ca="1">(_xll.BDP($C217,"BEST_DIV_YLD","best_fperiod_override=23Y"))/100</f>
        <v>#NAME?</v>
      </c>
      <c r="DL217" s="48" t="e" cm="1">
        <f t="array" aca="1" ref="DL217" ca="1">_xll.BDP($C217,$DL$12)/1000/M14</f>
        <v>#NAME?</v>
      </c>
      <c r="DM217" s="48" t="e" cm="1">
        <f t="array" aca="1" ref="DM217" ca="1">_xll.BDP($C217,$DL$13)*1000/M14</f>
        <v>#NAME?</v>
      </c>
      <c r="DN217" s="48" t="e">
        <f t="shared" ca="1" si="462"/>
        <v>#NAME?</v>
      </c>
      <c r="DO217" s="48" t="e" cm="1">
        <f t="array" aca="1" ref="DO217" ca="1">_xll.BDP($C217,$DL$15)*1000</f>
        <v>#NAME?</v>
      </c>
      <c r="DQ217" s="15" t="e" cm="1">
        <f t="array" aca="1" ref="DQ217" ca="1">_xll.BDP(C217,"WACC")</f>
        <v>#NAME?</v>
      </c>
      <c r="DR217" s="15" t="e" cm="1">
        <f t="array" aca="1" ref="DR217" ca="1">_xll.BDP(C217,"WACC_COST_EQUITY")</f>
        <v>#NAME?</v>
      </c>
      <c r="DS217" s="15" t="e" cm="1">
        <f t="array" aca="1" ref="DS217" ca="1">_xll.BDP(C217,"WACC_COST_EQUITY")</f>
        <v>#NAME?</v>
      </c>
      <c r="DU217" s="15" t="e" cm="1">
        <f t="array" aca="1" ref="DU217" ca="1">_xll.BDP(C217,"BEST_PE_RATIO")</f>
        <v>#NAME?</v>
      </c>
      <c r="DV217" s="15" t="e" cm="1">
        <f t="array" aca="1" ref="DV217" ca="1">_xll.BDP(C217,"FIVE_YR_AVG_PRICE_EARNINGS")</f>
        <v>#NAME?</v>
      </c>
      <c r="DW217" s="15" t="e" cm="1">
        <f t="array" aca="1" ref="DW217" ca="1">_xll.BDP(C217,"10_YEAR_MOVING_AVERAGE_PE")</f>
        <v>#NAME?</v>
      </c>
      <c r="DY217" s="15" t="e" cm="1">
        <f t="array" aca="1" ref="DY217" ca="1">_xll.BDP(C217,"BEST_CUR_EV_TO_EBITDA")</f>
        <v>#NAME?</v>
      </c>
      <c r="DZ217" s="15" t="e" cm="1">
        <f t="array" aca="1" ref="DZ217" ca="1">_xll.BDP(C217,"FIVE_YEAR_AVG_EV_TO_T12_EBITDA")</f>
        <v>#NAME?</v>
      </c>
      <c r="EB217" s="15" t="e" cm="1">
        <f t="array" aca="1" ref="EB217" ca="1">_xll.BDP(C217,"BEST_PX_BPS_RATIO")</f>
        <v>#NAME?</v>
      </c>
      <c r="EC217" s="15" t="e" cm="1">
        <f t="array" aca="1" ref="EC217" ca="1">_xll.BDP(C217,"FIVE_YEAR_AVG_PRICE_BOOK")</f>
        <v>#NAME?</v>
      </c>
      <c r="ED217" s="15" t="e" cm="1">
        <f t="array" aca="1" ref="ED217" ca="1">_xll.BDP(C217,"EV_TO_T12M_SALES")</f>
        <v>#NAME?</v>
      </c>
      <c r="EE217" s="15" t="e" cm="1">
        <f t="array" aca="1" ref="EE217" ca="1">_xll.BDP(C217,"AVERAGE_EV_TO_T12M_SALES")</f>
        <v>#NAME?</v>
      </c>
      <c r="EF217" s="15" t="e">
        <f ca="1">_xll.BDP(C217,"BEST_CURRENT_EV_BEST_SALES","best_fperiod_override=23Y")</f>
        <v>#NAME?</v>
      </c>
      <c r="EH217" s="15" t="e" cm="1">
        <f t="array" aca="1" ref="EH217" ca="1">_xll.BDP(C217,"CF_FREE_CASH_FLOW")/M14</f>
        <v>#NAME?</v>
      </c>
      <c r="EI217" s="15" t="e" cm="1">
        <f t="array" aca="1" ref="EI217" ca="1">_xll.BDP(C217,"FREE_CASH_FLOW_YIELD")/100</f>
        <v>#NAME?</v>
      </c>
      <c r="EJ217" s="15" t="e" cm="1">
        <f t="array" aca="1" ref="EJ217" ca="1">_xll.BDP(C217,"TRAIL_12M_FREE_CASH_FLOW_PER_SH")/M14</f>
        <v>#NAME?</v>
      </c>
      <c r="EL217" s="15" t="e" cm="1">
        <f t="array" aca="1" ref="EL217" ca="1">_xll.BDP(C217,"CF_CASH_FROM_OPER")/M14</f>
        <v>#NAME?</v>
      </c>
      <c r="EM217" s="15" t="e" cm="1">
        <f t="array" aca="1" ref="EM217" ca="1">_xll.BDP(C217,"CF_CASH_FROM_INV_ACT")/M14</f>
        <v>#NAME?</v>
      </c>
      <c r="EN217" s="15" t="e" cm="1">
        <f t="array" aca="1" ref="EN217" ca="1">_xll.BDP(C217,"CF_CASH_FROM_FNC_ACT")/M14</f>
        <v>#NAME?</v>
      </c>
      <c r="EP217" s="15" t="e" cm="1">
        <f t="array" aca="1" ref="EP217" ca="1">_xll.BDP(C217,"TOT_ANALYST_REC")</f>
        <v>#NAME?</v>
      </c>
      <c r="EQ217" s="15" t="e" cm="1">
        <f t="array" aca="1" ref="EQ217" ca="1">_xll.BDP(C217,"TOT_BUY_REC")</f>
        <v>#NAME?</v>
      </c>
      <c r="ER217" s="15" t="e" cm="1">
        <f t="array" aca="1" ref="ER217" ca="1">_xll.BDP(C217,"TOT_HOLD_REC")</f>
        <v>#NAME?</v>
      </c>
      <c r="ES217" s="15" t="e" cm="1">
        <f t="array" aca="1" ref="ES217" ca="1">_xll.BDP(C217,"TOT_SELL_REC")</f>
        <v>#NAME?</v>
      </c>
      <c r="ET217" s="15" t="e" cm="1">
        <f t="array" aca="1" ref="ET217" ca="1">_xll.BDP(C217,"EQY_REC_CONS")</f>
        <v>#NAME?</v>
      </c>
      <c r="EV217" s="15" t="e" cm="1">
        <f t="array" aca="1" ref="EV217" ca="1">_xll.BDP(C217,"BEST_TARGET_HI")</f>
        <v>#NAME?</v>
      </c>
      <c r="EW217" s="15" t="e" cm="1">
        <f t="array" aca="1" ref="EW217" ca="1">_xll.BDP(C217,"BEST_TARGET_LO")</f>
        <v>#NAME?</v>
      </c>
      <c r="EX217" s="15" t="e" cm="1">
        <f t="array" aca="1" ref="EX217" ca="1">_xll.BDP(C217,"BEST_TARGET_MEDIAN")</f>
        <v>#NAME?</v>
      </c>
      <c r="EZ217" s="15" t="e" cm="1">
        <f t="array" aca="1" ref="EZ217" ca="1">_xll.BDP(C217,"BEST_TARGET_1WK_CHG")</f>
        <v>#NAME?</v>
      </c>
      <c r="FA217" s="15" t="e" cm="1">
        <f t="array" aca="1" ref="FA217" ca="1">_xll.BDP(C217,"BEST_TARGET_4WK_CHG")</f>
        <v>#NAME?</v>
      </c>
      <c r="FB217" s="15" t="e" cm="1">
        <f t="array" aca="1" ref="FB217" ca="1">_xll.BDP(C217,"BEST_TARGET_3MO_CHG")</f>
        <v>#NAME?</v>
      </c>
      <c r="FC217" s="15" t="e" cm="1">
        <f t="array" aca="1" ref="FC217" ca="1">_xll.BDP(C217,"BEST_TARGET_6MO_CHG")</f>
        <v>#NAME?</v>
      </c>
      <c r="FE217" s="15" t="e" cm="1">
        <f t="array" aca="1" ref="FE217" ca="1">_xll.BDP(C217,"ANNOUNCEMENT_DT")</f>
        <v>#NAME?</v>
      </c>
      <c r="FF217" s="15" t="e" cm="1">
        <f t="array" aca="1" ref="FF217" ca="1">_xll.BDP(C217,"EXPECTED_REPORT_DT")</f>
        <v>#NAME?</v>
      </c>
      <c r="FG217" s="15" t="e" cm="1">
        <f t="array" aca="1" ref="FG217" ca="1">_xll.BDP(C217,"EARNINGS_RELATED_IMPLIED_MOVE")</f>
        <v>#NAME?</v>
      </c>
      <c r="FI217" s="15" t="e" cm="1">
        <f t="array" aca="1" ref="FI217" ca="1">_xll.BDP(C217,"SALES_SURPRISE_LAST_QTR")</f>
        <v>#NAME?</v>
      </c>
      <c r="FJ217" s="15" t="e" cm="1">
        <f t="array" aca="1" ref="FJ217" ca="1">_xll.BDP(C217,"EPS_SURPRISE_LAST_QTR")</f>
        <v>#NAME?</v>
      </c>
      <c r="FL217" s="15" t="e">
        <f ca="1">(_xll.BDP(C217,"VOLUME_AVG_5D"))/1000</f>
        <v>#NAME?</v>
      </c>
      <c r="FM217" s="15" t="e">
        <f ca="1">(_xll.BDP(C217,"VOLUME_AVG_3M"))/1000</f>
        <v>#NAME?</v>
      </c>
      <c r="FN217" s="15" t="e">
        <f ca="1">(_xll.BDP(C217,"VOLUME_AVG_6M"))/1000</f>
        <v>#NAME?</v>
      </c>
      <c r="FP217" s="15" t="e" cm="1">
        <f t="array" aca="1" ref="FP217" ca="1">_xll.BDP(C217,"CIE_DES")</f>
        <v>#NAME?</v>
      </c>
      <c r="FQ217" s="15" t="s">
        <v>1117</v>
      </c>
      <c r="FS217" s="15" t="e" cm="1">
        <f t="array" aca="1" ref="FS217" ca="1">_xll.BDP(C217,"HIGH_52WEEK")</f>
        <v>#NAME?</v>
      </c>
      <c r="FT217" s="15" t="e" cm="1">
        <f t="array" aca="1" ref="FT217" ca="1">_xll.BDP(C217,"LOW_52WEEK")</f>
        <v>#NAME?</v>
      </c>
      <c r="FV217" s="15" t="e" cm="1">
        <f t="array" aca="1" ref="FV217" ca="1">_xll.BDP(C217,"CHG_PCT_WTD")</f>
        <v>#NAME?</v>
      </c>
      <c r="FW217" s="15" t="e" cm="1">
        <f t="array" aca="1" ref="FW217" ca="1">_xll.BDP(C217,"CHG_PCT_MTD")</f>
        <v>#NAME?</v>
      </c>
      <c r="FX217" s="15" t="e" cm="1">
        <f t="array" aca="1" ref="FX217" ca="1">_xll.BDP(C217,"CHG_PCT_YTD")</f>
        <v>#NAME?</v>
      </c>
      <c r="FY217" s="15" t="e" cm="1">
        <f t="array" aca="1" ref="FY217" ca="1">_xll.BDP(C217,"CHG_PCT_1YR")</f>
        <v>#NAME?</v>
      </c>
      <c r="GA217" s="15" t="e">
        <f ca="1">_xll.BDP($C217,"BEST_NET_DEBT","best_fperiod_override=19Y")/M14</f>
        <v>#NAME?</v>
      </c>
      <c r="GB217" s="15" t="e">
        <f ca="1">_xll.BDP($C217,"BEST_NET_DEBT","best_fperiod_override=20Y")/M14</f>
        <v>#NAME?</v>
      </c>
      <c r="GC217" s="15" t="e">
        <f ca="1">_xll.BDP($C217,"BEST_NET_DEBT","best_fperiod_override=21Y")/M14</f>
        <v>#NAME?</v>
      </c>
      <c r="GD217" s="15" t="e">
        <f ca="1">_xll.BDP($C217,"BEST_NET_DEBT","best_fperiod_override=22Y")/M14</f>
        <v>#NAME?</v>
      </c>
      <c r="GE217" s="15" t="e">
        <f ca="1">_xll.BDP($C217,"BEST_NET_DEBT","best_fperiod_override=23Y")/M14</f>
        <v>#NAME?</v>
      </c>
      <c r="GG217" s="15" t="e">
        <f t="shared" ca="1" si="463"/>
        <v>#NAME?</v>
      </c>
      <c r="GH217" s="15" t="e">
        <f t="shared" ca="1" si="464"/>
        <v>#NAME?</v>
      </c>
      <c r="GI217" s="15" t="e">
        <f t="shared" ca="1" si="465"/>
        <v>#NAME?</v>
      </c>
      <c r="GJ217" s="15" t="e">
        <f t="shared" ca="1" si="466"/>
        <v>#NAME?</v>
      </c>
      <c r="GK217" s="15" t="e">
        <f t="shared" ca="1" si="467"/>
        <v>#NAME?</v>
      </c>
      <c r="GM217" s="15" t="e" cm="1">
        <f t="array" aca="1" ref="GM217" ca="1">_xll.BDP(C217,"NET_DEBT_TO_EBITDA")</f>
        <v>#NAME?</v>
      </c>
      <c r="GN217" s="15" t="e" cm="1">
        <f t="array" aca="1" ref="GN217" ca="1">_xll.BDP(C217,"EBIT_TO_INT_EXP")</f>
        <v>#NAME?</v>
      </c>
      <c r="GO217" s="15" t="e" cm="1">
        <f t="array" aca="1" ref="GO217" ca="1">_xll.BDP(C217,"TOT_DEBT_TO_TOT_EQY")</f>
        <v>#NAME?</v>
      </c>
      <c r="GP217" s="15" t="e" cm="1">
        <f t="array" aca="1" ref="GP217" ca="1">_xll.BDP(C217,"TOT_DEBT_TO_TOT_ASSET")</f>
        <v>#NAME?</v>
      </c>
      <c r="GQ217" s="15" t="e" cm="1">
        <f t="array" aca="1" ref="GQ217" ca="1">_xll.BDP(C217,"ALTMAN_Z_SCORE")</f>
        <v>#NAME?</v>
      </c>
      <c r="GR217" s="15" t="e" cm="1">
        <f t="array" aca="1" ref="GR217" ca="1">_xll.BDP(C217,"CASH_%_CURRENT_MARKET_CAP")</f>
        <v>#NAME?</v>
      </c>
      <c r="GS217" s="15" t="e" cm="1">
        <f t="array" aca="1" ref="GS217" ca="1">_xll.BDP(C217,"CASH_TO_TOT_ASSET")</f>
        <v>#NAME?</v>
      </c>
      <c r="GU217" s="15" t="e" cm="1">
        <f t="array" aca="1" ref="GU217" ca="1">_xll.BDP(C217,"BOARD_SIZE")</f>
        <v>#NAME?</v>
      </c>
      <c r="GV217" s="15" t="e" cm="1">
        <f t="array" aca="1" ref="GV217" ca="1">_xll.BDP(C217,"PCT_INDEPENDENT_DIRECTORS")</f>
        <v>#NAME?</v>
      </c>
      <c r="GW217" s="15" t="e" cm="1">
        <f t="array" aca="1" ref="GW217" ca="1">_xll.BDP(C217,"BOARD_MEETING_ATTENDANCE_PCT")</f>
        <v>#NAME?</v>
      </c>
      <c r="GX217" s="15" t="e" cm="1">
        <f t="array" aca="1" ref="GX217" ca="1">_xll.BDP(C217,"BOARD_MEETINGS_PER_YR")</f>
        <v>#NAME?</v>
      </c>
      <c r="GY217" s="15" t="e" cm="1">
        <f t="array" aca="1" ref="GY217" ca="1">_xll.BDP(C217,"NUMBER_OF_WOMEN_ON_BOARD")</f>
        <v>#NAME?</v>
      </c>
      <c r="GZ217" s="15" t="e" cm="1">
        <f t="array" aca="1" ref="GZ217" ca="1">_xll.BDP(C217,"BOARD_AVERAGE_TENURE")</f>
        <v>#NAME?</v>
      </c>
      <c r="HA217" s="15" t="e" cm="1">
        <f t="array" aca="1" ref="HA217" ca="1">_xll.BDP(C217,"BOARD_AVERAGE_AGE")</f>
        <v>#NAME?</v>
      </c>
      <c r="HC217" s="15" t="e" cm="1">
        <f t="array" aca="1" ref="HC217" ca="1">_xll.BDP(C217,"TOT_COMP_AW_TO_CEO_&amp;_EQUIV")</f>
        <v>#NAME?</v>
      </c>
      <c r="HD217" s="15" t="e" cm="1">
        <f t="array" aca="1" ref="HD217" ca="1">_xll.BDP(C217,"TOT_COMPENSATION_AW_TO_EXECS")</f>
        <v>#NAME?</v>
      </c>
      <c r="HE217" s="15" t="e" cm="1">
        <f t="array" aca="1" ref="HE217" ca="1">_xll.BDP(C217,"CF_STOCK_BASED_COMPENSATION")</f>
        <v>#NAME?</v>
      </c>
      <c r="HF217" s="15" t="e" cm="1">
        <f t="array" aca="1" ref="HF217" ca="1">_xll.BDP(C217,"AVERAGE_BOD_TOTAL_COMPENSATION")</f>
        <v>#NAME?</v>
      </c>
      <c r="HH217" s="15" t="e" cm="1">
        <f t="array" aca="1" ref="HH217" ca="1">_xll.BDP(C217,"ISS_QUALITYSCORE")</f>
        <v>#NAME?</v>
      </c>
      <c r="HK217" s="15" t="e" cm="1">
        <f t="array" aca="1" ref="HK217" ca="1">_xll.BDP(C217,"EQY_SH_OUT")</f>
        <v>#NAME?</v>
      </c>
      <c r="HL217" s="15" t="e">
        <f t="shared" ca="1" si="468"/>
        <v>#NAME?</v>
      </c>
      <c r="HN217" s="15">
        <v>8.5</v>
      </c>
      <c r="HO217" s="15">
        <v>2</v>
      </c>
      <c r="HP217" s="39" t="e">
        <f t="shared" ca="1" si="469"/>
        <v>#NAME?</v>
      </c>
      <c r="HQ217" s="15" t="e">
        <f t="shared" ca="1" si="470"/>
        <v>#NAME?</v>
      </c>
      <c r="HS217" s="15" t="e">
        <f t="shared" ca="1" si="494"/>
        <v>#NAME?</v>
      </c>
      <c r="HU217" s="15" t="e">
        <f t="shared" ca="1" si="471"/>
        <v>#NAME?</v>
      </c>
      <c r="HW217" s="15" t="e">
        <f t="shared" ca="1" si="495"/>
        <v>#NAME?</v>
      </c>
      <c r="HY217" s="39" t="e">
        <f t="shared" ca="1" si="472"/>
        <v>#NAME?</v>
      </c>
      <c r="IA217" s="15" t="e">
        <f t="shared" ca="1" si="496"/>
        <v>#NAME?</v>
      </c>
      <c r="IB217" s="15" t="e">
        <f t="shared" ca="1" si="473"/>
        <v>#NAME?</v>
      </c>
      <c r="IC217" s="15" t="e">
        <f t="shared" ca="1" si="474"/>
        <v>#NAME?</v>
      </c>
      <c r="ID217" s="15" t="e">
        <f t="shared" ca="1" si="475"/>
        <v>#NAME?</v>
      </c>
      <c r="IE217" s="39" t="e">
        <f t="shared" ca="1" si="476"/>
        <v>#NAME?</v>
      </c>
      <c r="IF217" s="39" t="e">
        <f t="shared" ca="1" si="477"/>
        <v>#NAME?</v>
      </c>
      <c r="IG217" s="39" t="e">
        <f t="shared" ca="1" si="478"/>
        <v>#NAME?</v>
      </c>
      <c r="II217" s="15">
        <f t="shared" si="508"/>
        <v>198</v>
      </c>
    </row>
    <row r="218" spans="1:243">
      <c r="A218" s="15">
        <f t="shared" si="509"/>
        <v>198</v>
      </c>
      <c r="B218" s="15" t="s">
        <v>400</v>
      </c>
      <c r="C218" s="15" t="s">
        <v>681</v>
      </c>
      <c r="D218" s="15" t="s">
        <v>399</v>
      </c>
      <c r="E218" s="15" t="str">
        <f t="shared" si="442"/>
        <v>S2HO34</v>
      </c>
      <c r="F218" s="15">
        <f t="shared" si="443"/>
        <v>198</v>
      </c>
      <c r="G218" s="15" t="str">
        <f t="shared" si="444"/>
        <v>Shopify Inc</v>
      </c>
      <c r="H218" s="24">
        <v>1.38575E-3</v>
      </c>
      <c r="I218" s="15" t="e" cm="1">
        <f t="array" aca="1" ref="I218" ca="1">_xll.BDP(C218,"GICS_SECTOR_NAME")</f>
        <v>#NAME?</v>
      </c>
      <c r="J218" s="15" t="e">
        <f t="shared" ca="1" si="445"/>
        <v>#NAME?</v>
      </c>
      <c r="K218" s="46" t="e" cm="1">
        <f t="array" aca="1" ref="K218" ca="1">_xll.BDP(C218,"BEST_PE_RATIO")</f>
        <v>#NAME?</v>
      </c>
      <c r="L218" s="46" t="e" cm="1">
        <f t="array" aca="1" ref="L218" ca="1">_xll.BDP(C218,"px_last")</f>
        <v>#NAME?</v>
      </c>
      <c r="M218" s="15" t="e" cm="1">
        <f t="array" aca="1" ref="M218" ca="1">_xll.BDP(C218,"COUNTRY_FULL_NAME")</f>
        <v>#NAME?</v>
      </c>
      <c r="N218" s="15" t="e" cm="1">
        <f t="array" aca="1" ref="N218" ca="1">_xll.BDP(C218,"px_last")</f>
        <v>#NAME?</v>
      </c>
      <c r="O218" s="15" t="e" cm="1">
        <f t="array" aca="1" ref="O218" ca="1">_xll.BDP(C218,"CRNCY")</f>
        <v>#NAME?</v>
      </c>
      <c r="Q218" s="15" t="e" cm="1">
        <f t="array" aca="1" ref="Q218" ca="1">_xll.BDP(C218,"GICS_SECTOR_NAME")</f>
        <v>#NAME?</v>
      </c>
      <c r="R218" s="15" t="e" cm="1">
        <f t="array" aca="1" ref="R218" ca="1">_xll.BDP(C218,"GICS_INDUSTRY_NAME")</f>
        <v>#NAME?</v>
      </c>
      <c r="S218" s="15" t="e" cm="1">
        <f t="array" aca="1" ref="S218" ca="1">_xll.BDP(C218,"GICS_INDUSTRY_GROUP_NAME")</f>
        <v>#NAME?</v>
      </c>
      <c r="T218" s="15" t="e" cm="1">
        <f t="array" aca="1" ref="T218" ca="1">_xll.BDP(C218,"GICS_SUB_INDUSTRY_NAME")</f>
        <v>#NAME?</v>
      </c>
      <c r="U218" s="15" t="s">
        <v>1521</v>
      </c>
      <c r="V218" s="15" t="str">
        <f>_xll.BDH(C218,"SALES_REV_TURN","FY 2009","FY 2009","Currency=USD","Period=FY","BEST_FPERIOD_OVERRIDE=FY","FILING_STATUS=MR","SCALING_FORMAT=MLN","FA_ADJUSTED=Adjusted","Sort=A","Dates=H","DateFormat=P","Fill=—","Direction=H","UseDPDF=Y")</f>
        <v>—</v>
      </c>
      <c r="W218" s="15">
        <f>_xll.BDH(C218,"SALES_REV_TURN","FY 2019","FY 2019","Currency=USD","Period=FY","BEST_FPERIOD_OVERRIDE=FY","FILING_STATUS=MR","SCALING_FORMAT=MLN","FA_ADJUSTED=Adjusted","Sort=A","Dates=H","DateFormat=P","Fill=—","Direction=H","UseDPDF=Y")</f>
        <v>1578.173</v>
      </c>
      <c r="X218" s="15">
        <f>_xll.BDH(C218,"SALES_REV_TURN","FY 2020","FY 2020","Currency=USD","Period=FY","BEST_FPERIOD_OVERRIDE=FY","FILING_STATUS=MR","SCALING_FORMAT=MLN","FA_ADJUSTED=Adjusted","Sort=A","Dates=H","DateFormat=P","Fill=—","Direction=H","UseDPDF=Y")</f>
        <v>2929.491</v>
      </c>
      <c r="Y218" s="15">
        <f>_xll.BDH(C218,"SALES_REV_TURN","FY 2021","FY 2021","Currency=USD","Period=FY","BEST_FPERIOD_OVERRIDE=FY","FILING_STATUS=MR","SCALING_FORMAT=MLN","FA_ADJUSTED=Adjusted","Sort=A","Dates=H","DateFormat=P","Fill=—","Direction=H","UseDPDF=Y")</f>
        <v>4611.8559999999998</v>
      </c>
      <c r="Z218" s="15">
        <f>_xll.BDH(C218,"SALES_REV_TURN","FY 2022","FY 2022","Currency=USD","Period=FY","BEST_FPERIOD_OVERRIDE=FY","FILING_STATUS=MR","SCALING_FORMAT=MLN","FA_ADJUSTED=Adjusted","Sort=A","Dates=H","DateFormat=P","Fill=—","Direction=H","UseDPDF=Y")</f>
        <v>5599.8639999999996</v>
      </c>
      <c r="AA218" s="15" t="e">
        <f ca="1">+_xll.BDP($C218,AA$15,"BEST_FPERIOD_OVERRIDE="&amp;AA$16)</f>
        <v>#NAME?</v>
      </c>
      <c r="AB218" s="15" t="e">
        <f ca="1">+_xll.BDP($C218,AB$15,"BEST_FPERIOD_OVERRIDE="&amp;AB$16)</f>
        <v>#NAME?</v>
      </c>
      <c r="AC218" s="15" t="e">
        <f ca="1">+_xll.BDP($C218,AC$15,"BEST_FPERIOD_OVERRIDE="&amp;AC$16)</f>
        <v>#NAME?</v>
      </c>
      <c r="AD218" s="15" t="e">
        <f ca="1">+_xll.BDP($C218,AD$15,"BEST_FPERIOD_OVERRIDE="&amp;AD$16)</f>
        <v>#NAME?</v>
      </c>
      <c r="AF218" s="25">
        <f t="shared" si="479"/>
        <v>0.856254669164914</v>
      </c>
      <c r="AG218" s="25">
        <f t="shared" si="480"/>
        <v>0.57428577182862139</v>
      </c>
      <c r="AH218" s="25">
        <f t="shared" si="481"/>
        <v>0.21423218764853025</v>
      </c>
      <c r="AI218" s="25" t="e">
        <f t="shared" ca="1" si="482"/>
        <v>#NAME?</v>
      </c>
      <c r="AJ218" s="25" t="e">
        <f t="shared" ca="1" si="483"/>
        <v>#NAME?</v>
      </c>
      <c r="AK218" s="25" t="e">
        <f t="shared" ca="1" si="484"/>
        <v>#NAME?</v>
      </c>
      <c r="AL218" s="25" t="e">
        <f t="shared" ca="1" si="497"/>
        <v>#NAME?</v>
      </c>
      <c r="AM218" s="25" t="e">
        <f t="shared" ca="1" si="485"/>
        <v>#NAME?</v>
      </c>
      <c r="AN218" s="25" t="e">
        <f t="shared" si="486"/>
        <v>#VALUE!</v>
      </c>
      <c r="AP218" s="15" t="str">
        <f>_xll.BDH(C218,"EBITDA","FY 2009","FY 2009","Currency=USD","Period=FY","BEST_FPERIOD_OVERRIDE=FY","FILING_STATUS=MR","SCALING_FORMAT=MLN","FA_ADJUSTED=Adjusted","Sort=A","Dates=H","DateFormat=P","Fill=—","Direction=H","UseDPDF=Y")</f>
        <v>—</v>
      </c>
      <c r="AQ218" s="15">
        <f>_xll.BDH(C218,"EBITDA","FY 2019","FY 2019","Currency=USD","Period=FY","BEST_FPERIOD_OVERRIDE=FY","FILING_STATUS=MR","SCALING_FORMAT=MLN","FA_ADJUSTED=Adjusted","Sort=A","Dates=H","DateFormat=P","Fill=—","Direction=H","UseDPDF=Y")</f>
        <v>-89.123999999999995</v>
      </c>
      <c r="AR218" s="15">
        <f>_xll.BDH(C218,"EBITDA","FY 2020","FY 2020","Currency=USD","Period=FY","BEST_FPERIOD_OVERRIDE=FY","FILING_STATUS=MR","SCALING_FORMAT=MLN","FA_ADJUSTED=Adjusted","Sort=A","Dates=H","DateFormat=P","Fill=—","Direction=H","UseDPDF=Y")</f>
        <v>212.32400000000001</v>
      </c>
      <c r="AS218" s="15">
        <f>_xll.BDH(C218,"EBITDA","FY 2021","FY 2021","Currency=USD","Period=FY","BEST_FPERIOD_OVERRIDE=FY","FILING_STATUS=MR","SCALING_FORMAT=MLN","FA_ADJUSTED=Adjusted","Sort=A","Dates=H","DateFormat=P","Fill=—","Direction=H","UseDPDF=Y")</f>
        <v>387.36399999999998</v>
      </c>
      <c r="AT218" s="15">
        <f>_xll.BDH(C218,"EBITDA","FY 2022","FY 2022","Currency=USD","Period=FY","BEST_FPERIOD_OVERRIDE=FY","FILING_STATUS=MR","SCALING_FORMAT=MLN","FA_ADJUSTED=Adjusted","Sort=A","Dates=H","DateFormat=P","Fill=—","Direction=H","UseDPDF=Y")</f>
        <v>-402.97300000000001</v>
      </c>
      <c r="AU218" s="15" t="e">
        <f ca="1">+_xll.BDP($C218,AU$15,"BEST_FPERIOD_OVERRIDE="&amp;AU$16)</f>
        <v>#NAME?</v>
      </c>
      <c r="AV218" s="15" t="e">
        <f ca="1">+_xll.BDP($C218,AV$15,"BEST_FPERIOD_OVERRIDE="&amp;AV$16)</f>
        <v>#NAME?</v>
      </c>
      <c r="AW218" s="15" t="e">
        <f ca="1">+_xll.BDP($C218,AW$15,"BEST_FPERIOD_OVERRIDE="&amp;AW$16)</f>
        <v>#NAME?</v>
      </c>
      <c r="AX218" s="15" t="e">
        <f ca="1">+_xll.BDP($C218,AX$15,"BEST_FPERIOD_OVERRIDE="&amp;AX$16)</f>
        <v>#NAME?</v>
      </c>
      <c r="AZ218" s="25">
        <f t="shared" si="446"/>
        <v>-3.3823437009110906</v>
      </c>
      <c r="BA218" s="25">
        <f t="shared" si="447"/>
        <v>0.82440044460353024</v>
      </c>
      <c r="BB218" s="25">
        <f t="shared" si="448"/>
        <v>-2.0402954327196126</v>
      </c>
      <c r="BC218" s="25" t="e">
        <f t="shared" ca="1" si="449"/>
        <v>#NAME?</v>
      </c>
      <c r="BD218" s="25" t="e">
        <f t="shared" ca="1" si="450"/>
        <v>#NAME?</v>
      </c>
      <c r="BE218" s="25" t="e">
        <f t="shared" ca="1" si="451"/>
        <v>#NAME?</v>
      </c>
      <c r="BF218" s="25" t="e">
        <f t="shared" ca="1" si="498"/>
        <v>#NAME?</v>
      </c>
      <c r="BG218" s="25" t="e">
        <f t="shared" ca="1" si="452"/>
        <v>#NAME?</v>
      </c>
      <c r="BH218" s="25" t="e">
        <f t="shared" si="453"/>
        <v>#VALUE!</v>
      </c>
      <c r="BJ218" s="25">
        <f t="shared" si="487"/>
        <v>-5.6472896190721801E-2</v>
      </c>
      <c r="BK218" s="25">
        <f t="shared" si="488"/>
        <v>7.247811991912588E-2</v>
      </c>
      <c r="BL218" s="25">
        <f t="shared" si="489"/>
        <v>8.3993082177760969E-2</v>
      </c>
      <c r="BM218" s="25">
        <f t="shared" si="490"/>
        <v>-7.1961211915146525E-2</v>
      </c>
      <c r="BN218" s="25" t="e">
        <f t="shared" ca="1" si="491"/>
        <v>#NAME?</v>
      </c>
      <c r="BO218" s="25" t="e">
        <f t="shared" ca="1" si="492"/>
        <v>#NAME?</v>
      </c>
      <c r="BP218" s="25" t="e">
        <f t="shared" ca="1" si="492"/>
        <v>#NAME?</v>
      </c>
      <c r="BQ218" s="25" t="e">
        <f t="shared" ca="1" si="493"/>
        <v>#NAME?</v>
      </c>
      <c r="BR218" s="15" t="str">
        <f>_xll.BDH(C218,"EARN_FOR_COMMON","FY 2009","FY 2009","Currency=USD","Period=FY","BEST_FPERIOD_OVERRIDE=FY","FILING_STATUS=MR","SCALING_FORMAT=MLN","FA_ADJUSTED=Adjusted","Sort=A","Dates=H","DateFormat=P","Fill=—","Direction=H","UseDPDF=Y")</f>
        <v>—</v>
      </c>
      <c r="BS218" s="15">
        <f>_xll.BDH(C218,"EARN_FOR_COMMON","FY 2019","FY 2019","Currency=USD","Period=FY","BEST_FPERIOD_OVERRIDE=FY","FILING_STATUS=MR","SCALING_FORMAT=MLN","FA_ADJUSTED=Adjusted","Sort=A","Dates=H","DateFormat=P","Fill=—","Direction=H","UseDPDF=Y")</f>
        <v>-124.842</v>
      </c>
      <c r="BT218" s="15">
        <f>_xll.BDH(C218,"EARN_FOR_COMMON","FY 2020","FY 2020","Currency=USD","Period=FY","BEST_FPERIOD_OVERRIDE=FY","FILING_STATUS=MR","SCALING_FORMAT=MLN","FA_ADJUSTED=Adjusted","Sort=A","Dates=H","DateFormat=P","Fill=—","Direction=H","UseDPDF=Y")</f>
        <v>238.73089999999999</v>
      </c>
      <c r="BU218" s="15">
        <f>_xll.BDH(C218,"EARN_FOR_COMMON","FY 2021","FY 2021","Currency=USD","Period=FY","BEST_FPERIOD_OVERRIDE=FY","FILING_STATUS=MR","SCALING_FORMAT=MLN","FA_ADJUSTED=Adjusted","Sort=A","Dates=H","DateFormat=P","Fill=—","Direction=H","UseDPDF=Y")</f>
        <v>449.1327</v>
      </c>
      <c r="BV218" s="15">
        <f>_xll.BDH(C218,"EARN_FOR_COMMON","FY 2022","FY 2022","Currency=USD","Period=FY","BEST_FPERIOD_OVERRIDE=FY","FILING_STATUS=MR","SCALING_FORMAT=MLN","FA_ADJUSTED=Adjusted","Sort=A","Dates=H","DateFormat=P","Fill=—","Direction=H","UseDPDF=Y")</f>
        <v>-439.1259</v>
      </c>
      <c r="BW218" s="15" t="e">
        <f ca="1">+_xll.BDP($C218,BW$15,"BEST_FPERIOD_OVERRIDE="&amp;BW$16)</f>
        <v>#NAME?</v>
      </c>
      <c r="BX218" s="15" t="e">
        <f ca="1">+_xll.BDP($C218,BX$15,"BEST_FPERIOD_OVERRIDE="&amp;BX$16)</f>
        <v>#NAME?</v>
      </c>
      <c r="BY218" s="15" t="e">
        <f ca="1">+_xll.BDP($C218,BY$15,"BEST_FPERIOD_OVERRIDE="&amp;BY$16)</f>
        <v>#NAME?</v>
      </c>
      <c r="BZ218" s="15" t="e">
        <f ca="1">+_xll.BDP($C218,BZ$15,"BEST_FPERIOD_OVERRIDE="&amp;BZ$16)</f>
        <v>#NAME?</v>
      </c>
      <c r="CB218" s="25">
        <f t="shared" si="454"/>
        <v>-2.9122643020778263</v>
      </c>
      <c r="CC218" s="25">
        <f t="shared" si="455"/>
        <v>0.88133459053687657</v>
      </c>
      <c r="CD218" s="25">
        <f t="shared" si="456"/>
        <v>-1.9777197251502729</v>
      </c>
      <c r="CE218" s="25" t="e">
        <f t="shared" ca="1" si="457"/>
        <v>#NAME?</v>
      </c>
      <c r="CF218" s="25" t="e">
        <f t="shared" ca="1" si="458"/>
        <v>#NAME?</v>
      </c>
      <c r="CG218" s="25" t="e">
        <f t="shared" ca="1" si="459"/>
        <v>#NAME?</v>
      </c>
      <c r="CH218" s="25" t="e">
        <f t="shared" ca="1" si="499"/>
        <v>#NAME?</v>
      </c>
      <c r="CI218" s="25" t="e">
        <f t="shared" ca="1" si="460"/>
        <v>#NAME?</v>
      </c>
      <c r="CJ218" s="25" t="e">
        <f t="shared" si="461"/>
        <v>#VALUE!</v>
      </c>
      <c r="CM218" s="25">
        <f t="shared" si="500"/>
        <v>-7.9105395923007166E-2</v>
      </c>
      <c r="CN218" s="25">
        <f t="shared" si="501"/>
        <v>8.1492279716851829E-2</v>
      </c>
      <c r="CO218" s="25">
        <f t="shared" si="502"/>
        <v>9.7386540256243909E-2</v>
      </c>
      <c r="CP218" s="25">
        <f t="shared" si="503"/>
        <v>-7.8417243704489978E-2</v>
      </c>
      <c r="CQ218" s="25" t="e">
        <f t="shared" ca="1" si="504"/>
        <v>#NAME?</v>
      </c>
      <c r="CR218" s="25" t="e">
        <f t="shared" ca="1" si="505"/>
        <v>#NAME?</v>
      </c>
      <c r="CS218" s="25" t="e">
        <f t="shared" ca="1" si="506"/>
        <v>#NAME?</v>
      </c>
      <c r="CT218" s="15" t="e">
        <f t="shared" ca="1" si="507"/>
        <v>#NAME?</v>
      </c>
      <c r="CU218" s="25">
        <f>_xll.BDH($C218,"RETURN_ON_INV_CAPITAL","FY 2019","FY 2019","Currency=USD","Period=FY","BEST_FPERIOD_OVERRIDE=FY","FILING_STATUS=MR","FA_ADJUSTED=GAAP","Sort=A","Dates=H","DateFormat=P","Fill=—","Direction=H","UseDPDF=Y")/100</f>
        <v>-5.9480000000000005E-2</v>
      </c>
      <c r="CV218" s="25">
        <f>_xll.BDH($C218,"RETURN_ON_INV_CAPITAL","FY 2020","FY 2020","Currency=USD","Period=FY","BEST_FPERIOD_OVERRIDE=FY","FILING_STATUS=MR","FA_ADJUSTED=GAAP","Sort=A","Dates=H","DateFormat=P","Fill=—","Direction=H","UseDPDF=Y")/100</f>
        <v>3.9803000000000005E-2</v>
      </c>
      <c r="CW218" s="25">
        <f>_xll.BDH($C218,"RETURN_ON_INV_CAPITAL","FY 2021","FY 2021","Currency=USD","Period=FY","BEST_FPERIOD_OVERRIDE=FY","FILING_STATUS=MR","FA_ADJUSTED=GAAP","Sort=A","Dates=H","DateFormat=P","Fill=—","Direction=H","UseDPDF=Y")/100</f>
        <v>2.5264999999999999E-2</v>
      </c>
      <c r="CX218" s="25">
        <f>_xll.BDH(C218,"RETURN_COM_EQY","FY 2022","FY 2022","Currency=USD","Period=FY","BEST_FPERIOD_OVERRIDE=FY","FILING_STATUS=MR","FA_ADJUSTED=GAAP","Sort=A","Dates=H","DateFormat=P","Fill=—","Direction=H","UseDPDF=Y")/100</f>
        <v>-0.35725600000000002</v>
      </c>
      <c r="CZ218" s="15">
        <f>_xll.BDH($C218,"RETURN_COM_EQY","FY 2019","FY 2019","Currency=USD","Period=FY","BEST_FPERIOD_OVERRIDE=FY","FILING_STATUS=MR","FA_ADJUSTED=GAAP","Sort=A","Dates=H","DateFormat=P","Fill=—","Direction=H","UseDPDF=Y")/100</f>
        <v>-4.8895000000000001E-2</v>
      </c>
      <c r="DA218" s="15">
        <f>_xll.BDH($C218,"RETURN_COM_EQY","FY 2020","FY 2020","Currency=USD","Period=FY","BEST_FPERIOD_OVERRIDE=FY","FILING_STATUS=MR","FA_ADJUSTED=GAAP","Sort=A","Dates=H","DateFormat=P","Fill=—","Direction=H","UseDPDF=Y")/100</f>
        <v>6.7862000000000006E-2</v>
      </c>
      <c r="DB218" s="15">
        <f>_xll.BDH($C218,"RETURN_COM_EQY","FY 2021","FY 2021","Currency=USD","Period=FY","BEST_FPERIOD_OVERRIDE=FY","FILING_STATUS=MR","FA_ADJUSTED=GAAP","Sort=A","Dates=H","DateFormat=P","Fill=—","Direction=H","UseDPDF=Y")/100</f>
        <v>0.332457</v>
      </c>
      <c r="DC218" s="25">
        <f>_xll.BDH(C218,"RETURN_COM_EQY","FY 2022","FY 2022","Currency=USD","Period=FY","BEST_FPERIOD_OVERRIDE=FY","FILING_STATUS=MR","FA_ADJUSTED=GAAP","Sort=A","Dates=H","DateFormat=P","Fill=—","Direction=H","UseDPDF=Y")</f>
        <v>-35.7256</v>
      </c>
      <c r="DD218" s="15" t="e">
        <f ca="1">(_xll.BDP(C218,"BEST_ROE","best_fperiod_override=23Y"))/100</f>
        <v>#NAME?</v>
      </c>
      <c r="DF218" s="25" t="e">
        <f ca="1">(_xll.BDP($C218,"BEST_DIV_YLD","best_fperiod_override=19Y"))/100</f>
        <v>#NAME?</v>
      </c>
      <c r="DG218" s="25" t="e">
        <f ca="1">(_xll.BDP($C218,"BEST_DIV_YLD","best_fperiod_override=20Y"))/100</f>
        <v>#NAME?</v>
      </c>
      <c r="DH218" s="25" t="e">
        <f ca="1">(_xll.BDP($C218,"BEST_DIV_YLD","best_fperiod_override=21Y"))/100</f>
        <v>#NAME?</v>
      </c>
      <c r="DI218" s="25" t="e">
        <f ca="1">(_xll.BDP($C218,"BEST_DIV_YLD","best_fperiod_override=22Y"))/100</f>
        <v>#NAME?</v>
      </c>
      <c r="DJ218" s="25" t="e">
        <f ca="1">(_xll.BDP($C218,"BEST_DIV_YLD","best_fperiod_override=23Y"))/100</f>
        <v>#NAME?</v>
      </c>
      <c r="DL218" s="48" t="e" cm="1">
        <f t="array" aca="1" ref="DL218" ca="1">_xll.BDP($C218,$DL$12)/1000</f>
        <v>#NAME?</v>
      </c>
      <c r="DM218" s="48" t="e" cm="1">
        <f t="array" aca="1" ref="DM218" ca="1">_xll.BDP($C218,$DL$13)*1000</f>
        <v>#NAME?</v>
      </c>
      <c r="DN218" s="48" t="e">
        <f t="shared" ca="1" si="462"/>
        <v>#NAME?</v>
      </c>
      <c r="DO218" s="48" t="e" cm="1">
        <f t="array" aca="1" ref="DO218" ca="1">_xll.BDP($C218,$DL$15)*1000</f>
        <v>#NAME?</v>
      </c>
      <c r="DQ218" s="15" t="e" cm="1">
        <f t="array" aca="1" ref="DQ218" ca="1">_xll.BDP(C218,"WACC")</f>
        <v>#NAME?</v>
      </c>
      <c r="DR218" s="15" t="e" cm="1">
        <f t="array" aca="1" ref="DR218" ca="1">_xll.BDP(C218,"WACC_COST_EQUITY")</f>
        <v>#NAME?</v>
      </c>
      <c r="DS218" s="15" t="e" cm="1">
        <f t="array" aca="1" ref="DS218" ca="1">_xll.BDP(C218,"WACC_COST_EQUITY")</f>
        <v>#NAME?</v>
      </c>
      <c r="DU218" s="15" t="e" cm="1">
        <f t="array" aca="1" ref="DU218" ca="1">_xll.BDP(C218,"BEST_PE_RATIO")</f>
        <v>#NAME?</v>
      </c>
      <c r="DV218" s="15" t="e" cm="1">
        <f t="array" aca="1" ref="DV218" ca="1">_xll.BDP(C218,"FIVE_YR_AVG_PRICE_EARNINGS")</f>
        <v>#NAME?</v>
      </c>
      <c r="DW218" s="15" t="e" cm="1">
        <f t="array" aca="1" ref="DW218" ca="1">_xll.BDP(C218,"10_YEAR_MOVING_AVERAGE_PE")</f>
        <v>#NAME?</v>
      </c>
      <c r="DY218" s="15" t="e" cm="1">
        <f t="array" aca="1" ref="DY218" ca="1">_xll.BDP(C218,"BEST_CUR_EV_TO_EBITDA")</f>
        <v>#NAME?</v>
      </c>
      <c r="DZ218" s="15" t="e" cm="1">
        <f t="array" aca="1" ref="DZ218" ca="1">_xll.BDP(C218,"FIVE_YEAR_AVG_EV_TO_T12_EBITDA")</f>
        <v>#NAME?</v>
      </c>
      <c r="EB218" s="15" t="e" cm="1">
        <f t="array" aca="1" ref="EB218" ca="1">_xll.BDP(C218,"BEST_PX_BPS_RATIO")</f>
        <v>#NAME?</v>
      </c>
      <c r="EC218" s="15" t="e" cm="1">
        <f t="array" aca="1" ref="EC218" ca="1">_xll.BDP(C218,"FIVE_YEAR_AVG_PRICE_BOOK")</f>
        <v>#NAME?</v>
      </c>
      <c r="ED218" s="15" t="e" cm="1">
        <f t="array" aca="1" ref="ED218" ca="1">_xll.BDP(C218,"EV_TO_T12M_SALES")</f>
        <v>#NAME?</v>
      </c>
      <c r="EE218" s="15" t="e" cm="1">
        <f t="array" aca="1" ref="EE218" ca="1">_xll.BDP(C218,"AVERAGE_EV_TO_T12M_SALES")</f>
        <v>#NAME?</v>
      </c>
      <c r="EF218" s="15" t="e">
        <f ca="1">_xll.BDP(C218,"BEST_CURRENT_EV_BEST_SALES","best_fperiod_override=23Y")</f>
        <v>#NAME?</v>
      </c>
      <c r="EH218" s="15" t="e" cm="1">
        <f t="array" aca="1" ref="EH218" ca="1">_xll.BDP(C218,"CF_FREE_CASH_FLOW")</f>
        <v>#NAME?</v>
      </c>
      <c r="EI218" s="15" t="e" cm="1">
        <f t="array" aca="1" ref="EI218" ca="1">_xll.BDP(C218,"FREE_CASH_FLOW_YIELD")/100</f>
        <v>#NAME?</v>
      </c>
      <c r="EJ218" s="15" t="e" cm="1">
        <f t="array" aca="1" ref="EJ218" ca="1">_xll.BDP(C218,"TRAIL_12M_FREE_CASH_FLOW_PER_SH")</f>
        <v>#NAME?</v>
      </c>
      <c r="EL218" s="15" t="e" cm="1">
        <f t="array" aca="1" ref="EL218" ca="1">_xll.BDP(C218,"CF_CASH_FROM_OPER")</f>
        <v>#NAME?</v>
      </c>
      <c r="EM218" s="15" t="e" cm="1">
        <f t="array" aca="1" ref="EM218" ca="1">_xll.BDP(C218,"CF_CASH_FROM_INV_ACT")</f>
        <v>#NAME?</v>
      </c>
      <c r="EN218" s="15" t="e" cm="1">
        <f t="array" aca="1" ref="EN218" ca="1">_xll.BDP(C218,"CF_CASH_FROM_FNC_ACT")</f>
        <v>#NAME?</v>
      </c>
      <c r="EP218" s="15" t="e" cm="1">
        <f t="array" aca="1" ref="EP218" ca="1">_xll.BDP(C218,"TOT_ANALYST_REC")</f>
        <v>#NAME?</v>
      </c>
      <c r="EQ218" s="15" t="e" cm="1">
        <f t="array" aca="1" ref="EQ218" ca="1">_xll.BDP(C218,"TOT_BUY_REC")</f>
        <v>#NAME?</v>
      </c>
      <c r="ER218" s="15" t="e" cm="1">
        <f t="array" aca="1" ref="ER218" ca="1">_xll.BDP(C218,"TOT_HOLD_REC")</f>
        <v>#NAME?</v>
      </c>
      <c r="ES218" s="15" t="e" cm="1">
        <f t="array" aca="1" ref="ES218" ca="1">_xll.BDP(C218,"TOT_SELL_REC")</f>
        <v>#NAME?</v>
      </c>
      <c r="ET218" s="15" t="e" cm="1">
        <f t="array" aca="1" ref="ET218" ca="1">_xll.BDP(C218,"EQY_REC_CONS")</f>
        <v>#NAME?</v>
      </c>
      <c r="EV218" s="15" t="e" cm="1">
        <f t="array" aca="1" ref="EV218" ca="1">_xll.BDP(C218,"BEST_TARGET_HI")</f>
        <v>#NAME?</v>
      </c>
      <c r="EW218" s="15" t="e" cm="1">
        <f t="array" aca="1" ref="EW218" ca="1">_xll.BDP(C218,"BEST_TARGET_LO")</f>
        <v>#NAME?</v>
      </c>
      <c r="EX218" s="15" t="e" cm="1">
        <f t="array" aca="1" ref="EX218" ca="1">_xll.BDP(C218,"BEST_TARGET_MEDIAN")</f>
        <v>#NAME?</v>
      </c>
      <c r="EZ218" s="15" t="e" cm="1">
        <f t="array" aca="1" ref="EZ218" ca="1">_xll.BDP(C218,"BEST_TARGET_1WK_CHG")</f>
        <v>#NAME?</v>
      </c>
      <c r="FA218" s="15" t="e" cm="1">
        <f t="array" aca="1" ref="FA218" ca="1">_xll.BDP(C218,"BEST_TARGET_4WK_CHG")</f>
        <v>#NAME?</v>
      </c>
      <c r="FB218" s="15" t="e" cm="1">
        <f t="array" aca="1" ref="FB218" ca="1">_xll.BDP(C218,"BEST_TARGET_3MO_CHG")</f>
        <v>#NAME?</v>
      </c>
      <c r="FC218" s="15" t="e" cm="1">
        <f t="array" aca="1" ref="FC218" ca="1">_xll.BDP(C218,"BEST_TARGET_6MO_CHG")</f>
        <v>#NAME?</v>
      </c>
      <c r="FE218" s="15" t="e" cm="1">
        <f t="array" aca="1" ref="FE218" ca="1">_xll.BDP(C218,"ANNOUNCEMENT_DT")</f>
        <v>#NAME?</v>
      </c>
      <c r="FF218" s="15" t="e" cm="1">
        <f t="array" aca="1" ref="FF218" ca="1">_xll.BDP(C218,"EXPECTED_REPORT_DT")</f>
        <v>#NAME?</v>
      </c>
      <c r="FG218" s="15" t="e" cm="1">
        <f t="array" aca="1" ref="FG218" ca="1">_xll.BDP(C218,"EARNINGS_RELATED_IMPLIED_MOVE")</f>
        <v>#NAME?</v>
      </c>
      <c r="FI218" s="15" t="e" cm="1">
        <f t="array" aca="1" ref="FI218" ca="1">_xll.BDP(C218,"SALES_SURPRISE_LAST_QTR")</f>
        <v>#NAME?</v>
      </c>
      <c r="FJ218" s="15" t="e" cm="1">
        <f t="array" aca="1" ref="FJ218" ca="1">_xll.BDP(C218,"EPS_SURPRISE_LAST_QTR")</f>
        <v>#NAME?</v>
      </c>
      <c r="FL218" s="15" t="e">
        <f ca="1">(_xll.BDP(C218,"VOLUME_AVG_5D"))/1000</f>
        <v>#NAME?</v>
      </c>
      <c r="FM218" s="15" t="e">
        <f ca="1">(_xll.BDP(C218,"VOLUME_AVG_3M"))/1000</f>
        <v>#NAME?</v>
      </c>
      <c r="FN218" s="15" t="e">
        <f ca="1">(_xll.BDP(C218,"VOLUME_AVG_6M"))/1000</f>
        <v>#NAME?</v>
      </c>
      <c r="FP218" s="15" t="e" cm="1">
        <f t="array" aca="1" ref="FP218" ca="1">_xll.BDP(C218,"CIE_DES")</f>
        <v>#NAME?</v>
      </c>
      <c r="FQ218" s="15" t="s">
        <v>1042</v>
      </c>
      <c r="FS218" s="15" t="e" cm="1">
        <f t="array" aca="1" ref="FS218" ca="1">_xll.BDP(C218,"HIGH_52WEEK")</f>
        <v>#NAME?</v>
      </c>
      <c r="FT218" s="15" t="e" cm="1">
        <f t="array" aca="1" ref="FT218" ca="1">_xll.BDP(C218,"LOW_52WEEK")</f>
        <v>#NAME?</v>
      </c>
      <c r="FV218" s="15" t="e" cm="1">
        <f t="array" aca="1" ref="FV218" ca="1">_xll.BDP(C218,"CHG_PCT_WTD")</f>
        <v>#NAME?</v>
      </c>
      <c r="FW218" s="15" t="e" cm="1">
        <f t="array" aca="1" ref="FW218" ca="1">_xll.BDP(C218,"CHG_PCT_MTD")</f>
        <v>#NAME?</v>
      </c>
      <c r="FX218" s="15" t="e" cm="1">
        <f t="array" aca="1" ref="FX218" ca="1">_xll.BDP(C218,"CHG_PCT_YTD")</f>
        <v>#NAME?</v>
      </c>
      <c r="FY218" s="15" t="e" cm="1">
        <f t="array" aca="1" ref="FY218" ca="1">_xll.BDP(C218,"CHG_PCT_1YR")</f>
        <v>#NAME?</v>
      </c>
      <c r="GA218" s="15" t="e">
        <f ca="1">_xll.BDP($C218,"BEST_NET_DEBT","best_fperiod_override=19Y")</f>
        <v>#NAME?</v>
      </c>
      <c r="GB218" s="15" t="e">
        <f ca="1">_xll.BDP($C218,"BEST_NET_DEBT","best_fperiod_override=20Y")</f>
        <v>#NAME?</v>
      </c>
      <c r="GC218" s="15" t="e">
        <f ca="1">_xll.BDP($C218,"BEST_NET_DEBT","best_fperiod_override=21Y")</f>
        <v>#NAME?</v>
      </c>
      <c r="GD218" s="15" t="e">
        <f ca="1">_xll.BDP($C218,"BEST_NET_DEBT","best_fperiod_override=22Y")</f>
        <v>#NAME?</v>
      </c>
      <c r="GE218" s="15" t="e">
        <f ca="1">_xll.BDP($C218,"BEST_NET_DEBT","best_fperiod_override=23Y")</f>
        <v>#NAME?</v>
      </c>
      <c r="GG218" s="15" t="e">
        <f t="shared" ca="1" si="463"/>
        <v>#NAME?</v>
      </c>
      <c r="GH218" s="15" t="e">
        <f t="shared" ca="1" si="464"/>
        <v>#NAME?</v>
      </c>
      <c r="GI218" s="15" t="e">
        <f t="shared" ca="1" si="465"/>
        <v>#NAME?</v>
      </c>
      <c r="GJ218" s="15" t="e">
        <f t="shared" ca="1" si="466"/>
        <v>#NAME?</v>
      </c>
      <c r="GK218" s="15" t="e">
        <f t="shared" ca="1" si="467"/>
        <v>#NAME?</v>
      </c>
      <c r="GM218" s="15" t="e" cm="1">
        <f t="array" aca="1" ref="GM218" ca="1">_xll.BDP(C218,"NET_DEBT_TO_EBITDA")</f>
        <v>#NAME?</v>
      </c>
      <c r="GN218" s="15" t="e" cm="1">
        <f t="array" aca="1" ref="GN218" ca="1">_xll.BDP(C218,"EBIT_TO_INT_EXP")</f>
        <v>#NAME?</v>
      </c>
      <c r="GO218" s="15" t="e" cm="1">
        <f t="array" aca="1" ref="GO218" ca="1">_xll.BDP(C218,"TOT_DEBT_TO_TOT_EQY")</f>
        <v>#NAME?</v>
      </c>
      <c r="GP218" s="15" t="e" cm="1">
        <f t="array" aca="1" ref="GP218" ca="1">_xll.BDP(C218,"TOT_DEBT_TO_TOT_ASSET")</f>
        <v>#NAME?</v>
      </c>
      <c r="GQ218" s="15" t="e" cm="1">
        <f t="array" aca="1" ref="GQ218" ca="1">_xll.BDP(C218,"ALTMAN_Z_SCORE")</f>
        <v>#NAME?</v>
      </c>
      <c r="GR218" s="15" t="e" cm="1">
        <f t="array" aca="1" ref="GR218" ca="1">_xll.BDP(C218,"CASH_%_CURRENT_MARKET_CAP")</f>
        <v>#NAME?</v>
      </c>
      <c r="GS218" s="15" t="e" cm="1">
        <f t="array" aca="1" ref="GS218" ca="1">_xll.BDP(C218,"CASH_TO_TOT_ASSET")</f>
        <v>#NAME?</v>
      </c>
      <c r="GU218" s="15" t="e" cm="1">
        <f t="array" aca="1" ref="GU218" ca="1">_xll.BDP(C218,"BOARD_SIZE")</f>
        <v>#NAME?</v>
      </c>
      <c r="GV218" s="15" t="e" cm="1">
        <f t="array" aca="1" ref="GV218" ca="1">_xll.BDP(C218,"PCT_INDEPENDENT_DIRECTORS")</f>
        <v>#NAME?</v>
      </c>
      <c r="GW218" s="15" t="e" cm="1">
        <f t="array" aca="1" ref="GW218" ca="1">_xll.BDP(C218,"BOARD_MEETING_ATTENDANCE_PCT")</f>
        <v>#NAME?</v>
      </c>
      <c r="GX218" s="15" t="e" cm="1">
        <f t="array" aca="1" ref="GX218" ca="1">_xll.BDP(C218,"BOARD_MEETINGS_PER_YR")</f>
        <v>#NAME?</v>
      </c>
      <c r="GY218" s="15" t="e" cm="1">
        <f t="array" aca="1" ref="GY218" ca="1">_xll.BDP(C218,"NUMBER_OF_WOMEN_ON_BOARD")</f>
        <v>#NAME?</v>
      </c>
      <c r="GZ218" s="15" t="e" cm="1">
        <f t="array" aca="1" ref="GZ218" ca="1">_xll.BDP(C218,"BOARD_AVERAGE_TENURE")</f>
        <v>#NAME?</v>
      </c>
      <c r="HA218" s="15" t="e" cm="1">
        <f t="array" aca="1" ref="HA218" ca="1">_xll.BDP(C218,"BOARD_AVERAGE_AGE")</f>
        <v>#NAME?</v>
      </c>
      <c r="HC218" s="15" t="e" cm="1">
        <f t="array" aca="1" ref="HC218" ca="1">_xll.BDP(C218,"TOT_COMP_AW_TO_CEO_&amp;_EQUIV")</f>
        <v>#NAME?</v>
      </c>
      <c r="HD218" s="15" t="e" cm="1">
        <f t="array" aca="1" ref="HD218" ca="1">_xll.BDP(C218,"TOT_COMPENSATION_AW_TO_EXECS")</f>
        <v>#NAME?</v>
      </c>
      <c r="HE218" s="15" t="e" cm="1">
        <f t="array" aca="1" ref="HE218" ca="1">_xll.BDP(C218,"CF_STOCK_BASED_COMPENSATION")</f>
        <v>#NAME?</v>
      </c>
      <c r="HF218" s="15" t="e" cm="1">
        <f t="array" aca="1" ref="HF218" ca="1">_xll.BDP(C218,"AVERAGE_BOD_TOTAL_COMPENSATION")</f>
        <v>#NAME?</v>
      </c>
      <c r="HH218" s="15" t="e" cm="1">
        <f t="array" aca="1" ref="HH218" ca="1">_xll.BDP(C218,"ISS_QUALITYSCORE")</f>
        <v>#NAME?</v>
      </c>
      <c r="HK218" s="15" t="e" cm="1">
        <f t="array" aca="1" ref="HK218" ca="1">_xll.BDP(C218,"EQY_SH_OUT")</f>
        <v>#NAME?</v>
      </c>
      <c r="HL218" s="15" t="e">
        <f t="shared" ca="1" si="468"/>
        <v>#NAME?</v>
      </c>
      <c r="HN218" s="15">
        <v>8.5</v>
      </c>
      <c r="HO218" s="15">
        <v>2</v>
      </c>
      <c r="HP218" s="39" t="e">
        <f t="shared" ca="1" si="469"/>
        <v>#NAME?</v>
      </c>
      <c r="HQ218" s="15" t="e">
        <f t="shared" ca="1" si="470"/>
        <v>#NAME?</v>
      </c>
      <c r="HS218" s="15" t="e">
        <f t="shared" ca="1" si="494"/>
        <v>#NAME?</v>
      </c>
      <c r="HU218" s="15" t="e">
        <f t="shared" ca="1" si="471"/>
        <v>#NAME?</v>
      </c>
      <c r="HW218" s="15" t="e">
        <f t="shared" ca="1" si="495"/>
        <v>#NAME?</v>
      </c>
      <c r="HY218" s="39" t="e">
        <f t="shared" ca="1" si="472"/>
        <v>#NAME?</v>
      </c>
      <c r="IA218" s="15" t="e">
        <f t="shared" ca="1" si="496"/>
        <v>#NAME?</v>
      </c>
      <c r="IB218" s="15" t="e">
        <f t="shared" ca="1" si="473"/>
        <v>#NAME?</v>
      </c>
      <c r="IC218" s="15" t="e">
        <f t="shared" ca="1" si="474"/>
        <v>#NAME?</v>
      </c>
      <c r="ID218" s="15" t="e">
        <f t="shared" ca="1" si="475"/>
        <v>#NAME?</v>
      </c>
      <c r="IE218" s="39" t="e">
        <f t="shared" ca="1" si="476"/>
        <v>#NAME?</v>
      </c>
      <c r="IF218" s="39" t="e">
        <f t="shared" si="477"/>
        <v>#VALUE!</v>
      </c>
      <c r="IG218" s="39" t="e">
        <f t="shared" ca="1" si="478"/>
        <v>#NAME?</v>
      </c>
      <c r="II218" s="15">
        <f t="shared" si="508"/>
        <v>199</v>
      </c>
    </row>
    <row r="219" spans="1:243">
      <c r="A219" s="15">
        <f t="shared" si="509"/>
        <v>199</v>
      </c>
      <c r="B219" s="15" t="s">
        <v>402</v>
      </c>
      <c r="C219" s="15" t="s">
        <v>682</v>
      </c>
      <c r="D219" s="15" t="s">
        <v>401</v>
      </c>
      <c r="E219" s="15" t="str">
        <f t="shared" si="442"/>
        <v>S2NW34</v>
      </c>
      <c r="F219" s="15">
        <f t="shared" si="443"/>
        <v>199</v>
      </c>
      <c r="G219" s="15" t="str">
        <f t="shared" si="444"/>
        <v>Snowflake Inc</v>
      </c>
      <c r="H219" s="24">
        <v>2.0880199999999999E-3</v>
      </c>
      <c r="I219" s="15" t="e" cm="1">
        <f t="array" aca="1" ref="I219" ca="1">_xll.BDP(C219,"GICS_SECTOR_NAME")</f>
        <v>#NAME?</v>
      </c>
      <c r="J219" s="15" t="e">
        <f t="shared" ca="1" si="445"/>
        <v>#NAME?</v>
      </c>
      <c r="K219" s="46" t="e" cm="1">
        <f t="array" aca="1" ref="K219" ca="1">_xll.BDP(C219,"BEST_PE_RATIO")</f>
        <v>#NAME?</v>
      </c>
      <c r="L219" s="46" t="e" cm="1">
        <f t="array" aca="1" ref="L219" ca="1">_xll.BDP(C219,"px_last")</f>
        <v>#NAME?</v>
      </c>
      <c r="M219" s="15" t="e" cm="1">
        <f t="array" aca="1" ref="M219" ca="1">_xll.BDP(C219,"COUNTRY_FULL_NAME")</f>
        <v>#NAME?</v>
      </c>
      <c r="N219" s="15" t="e" cm="1">
        <f t="array" aca="1" ref="N219" ca="1">_xll.BDP(C219,"px_last")</f>
        <v>#NAME?</v>
      </c>
      <c r="O219" s="15" t="e" cm="1">
        <f t="array" aca="1" ref="O219" ca="1">_xll.BDP(C219,"CRNCY")</f>
        <v>#NAME?</v>
      </c>
      <c r="Q219" s="15" t="e" cm="1">
        <f t="array" aca="1" ref="Q219" ca="1">_xll.BDP(C219,"GICS_SECTOR_NAME")</f>
        <v>#NAME?</v>
      </c>
      <c r="R219" s="15" t="e" cm="1">
        <f t="array" aca="1" ref="R219" ca="1">_xll.BDP(C219,"GICS_INDUSTRY_NAME")</f>
        <v>#NAME?</v>
      </c>
      <c r="S219" s="15" t="e" cm="1">
        <f t="array" aca="1" ref="S219" ca="1">_xll.BDP(C219,"GICS_INDUSTRY_GROUP_NAME")</f>
        <v>#NAME?</v>
      </c>
      <c r="T219" s="15" t="e" cm="1">
        <f t="array" aca="1" ref="T219" ca="1">_xll.BDP(C219,"GICS_SUB_INDUSTRY_NAME")</f>
        <v>#NAME?</v>
      </c>
      <c r="U219" s="15" t="s">
        <v>1521</v>
      </c>
      <c r="V219" s="15" t="str">
        <f>_xll.BDH(C219,"SALES_REV_TURN","FY 2009","FY 2009","Currency=USD","Period=FY","BEST_FPERIOD_OVERRIDE=FY","FILING_STATUS=MR","SCALING_FORMAT=MLN","FA_ADJUSTED=Adjusted","Sort=A","Dates=H","DateFormat=P","Fill=—","Direction=H","UseDPDF=Y")</f>
        <v>—</v>
      </c>
      <c r="W219" s="15">
        <f>_xll.BDH(C219,"SALES_REV_TURN","FY 2019","FY 2019","Currency=USD","Period=FY","BEST_FPERIOD_OVERRIDE=FY","FILING_STATUS=MR","SCALING_FORMAT=MLN","FA_ADJUSTED=Adjusted","Sort=A","Dates=H","DateFormat=P","Fill=—","Direction=H","UseDPDF=Y")</f>
        <v>96.665999999999997</v>
      </c>
      <c r="X219" s="15">
        <f>_xll.BDH(C219,"SALES_REV_TURN","FY 2020","FY 2020","Currency=USD","Period=FY","BEST_FPERIOD_OVERRIDE=FY","FILING_STATUS=MR","SCALING_FORMAT=MLN","FA_ADJUSTED=Adjusted","Sort=A","Dates=H","DateFormat=P","Fill=—","Direction=H","UseDPDF=Y")</f>
        <v>264.74799999999999</v>
      </c>
      <c r="Y219" s="15">
        <f>_xll.BDH(C219,"SALES_REV_TURN","FY 2021","FY 2021","Currency=USD","Period=FY","BEST_FPERIOD_OVERRIDE=FY","FILING_STATUS=MR","SCALING_FORMAT=MLN","FA_ADJUSTED=Adjusted","Sort=A","Dates=H","DateFormat=P","Fill=—","Direction=H","UseDPDF=Y")</f>
        <v>592.04899999999998</v>
      </c>
      <c r="Z219" s="15">
        <f>_xll.BDH(C219,"SALES_REV_TURN","FY 2022","FY 2022","Currency=USD","Period=FY","BEST_FPERIOD_OVERRIDE=FY","FILING_STATUS=MR","SCALING_FORMAT=MLN","FA_ADJUSTED=Adjusted","Sort=A","Dates=H","DateFormat=P","Fill=—","Direction=H","UseDPDF=Y")</f>
        <v>1219.327</v>
      </c>
      <c r="AA219" s="15" t="e">
        <f ca="1">+_xll.BDP($C219,AA$15,"BEST_FPERIOD_OVERRIDE="&amp;AA$16)</f>
        <v>#NAME?</v>
      </c>
      <c r="AB219" s="15" t="e">
        <f ca="1">+_xll.BDP($C219,AB$15,"BEST_FPERIOD_OVERRIDE="&amp;AB$16)</f>
        <v>#NAME?</v>
      </c>
      <c r="AC219" s="15" t="e">
        <f ca="1">+_xll.BDP($C219,AC$15,"BEST_FPERIOD_OVERRIDE="&amp;AC$16)</f>
        <v>#NAME?</v>
      </c>
      <c r="AD219" s="15" t="e">
        <f ca="1">+_xll.BDP($C219,AD$15,"BEST_FPERIOD_OVERRIDE="&amp;AD$16)</f>
        <v>#NAME?</v>
      </c>
      <c r="AF219" s="25">
        <f t="shared" si="479"/>
        <v>1.7387913020089796</v>
      </c>
      <c r="AG219" s="25">
        <f t="shared" si="480"/>
        <v>1.2362737395561063</v>
      </c>
      <c r="AH219" s="25">
        <f t="shared" si="481"/>
        <v>1.0595035208234456</v>
      </c>
      <c r="AI219" s="25" t="e">
        <f t="shared" ca="1" si="482"/>
        <v>#NAME?</v>
      </c>
      <c r="AJ219" s="25" t="e">
        <f t="shared" ca="1" si="483"/>
        <v>#NAME?</v>
      </c>
      <c r="AK219" s="25" t="e">
        <f t="shared" ca="1" si="484"/>
        <v>#NAME?</v>
      </c>
      <c r="AL219" s="25" t="e">
        <f t="shared" ca="1" si="497"/>
        <v>#NAME?</v>
      </c>
      <c r="AM219" s="25" t="e">
        <f t="shared" ca="1" si="485"/>
        <v>#NAME?</v>
      </c>
      <c r="AN219" s="25" t="e">
        <f t="shared" si="486"/>
        <v>#VALUE!</v>
      </c>
      <c r="AP219" s="15" t="str">
        <f>_xll.BDH(C219,"EBITDA","FY 2009","FY 2009","Currency=USD","Period=FY","BEST_FPERIOD_OVERRIDE=FY","FILING_STATUS=MR","SCALING_FORMAT=MLN","FA_ADJUSTED=Adjusted","Sort=A","Dates=H","DateFormat=P","Fill=—","Direction=H","UseDPDF=Y")</f>
        <v>—</v>
      </c>
      <c r="AQ219" s="15">
        <f>_xll.BDH(C219,"EBITDA","FY 2019","FY 2019","Currency=USD","Period=FY","BEST_FPERIOD_OVERRIDE=FY","FILING_STATUS=MR","SCALING_FORMAT=MLN","FA_ADJUSTED=Adjusted","Sort=A","Dates=H","DateFormat=P","Fill=—","Direction=H","UseDPDF=Y")</f>
        <v>-180.93100000000001</v>
      </c>
      <c r="AR219" s="15">
        <f>_xll.BDH(C219,"EBITDA","FY 2020","FY 2020","Currency=USD","Period=FY","BEST_FPERIOD_OVERRIDE=FY","FILING_STATUS=MR","SCALING_FORMAT=MLN","FA_ADJUSTED=Adjusted","Sort=A","Dates=H","DateFormat=P","Fill=—","Direction=H","UseDPDF=Y")</f>
        <v>-332.88099999999997</v>
      </c>
      <c r="AS219" s="15">
        <f>_xll.BDH(C219,"EBITDA","FY 2021","FY 2021","Currency=USD","Period=FY","BEST_FPERIOD_OVERRIDE=FY","FILING_STATUS=MR","SCALING_FORMAT=MLN","FA_ADJUSTED=Adjusted","Sort=A","Dates=H","DateFormat=P","Fill=—","Direction=H","UseDPDF=Y")</f>
        <v>-512.96699999999998</v>
      </c>
      <c r="AT219" s="15">
        <f>_xll.BDH(C219,"EBITDA","FY 2022","FY 2022","Currency=USD","Period=FY","BEST_FPERIOD_OVERRIDE=FY","FILING_STATUS=MR","SCALING_FORMAT=MLN","FA_ADJUSTED=Adjusted","Sort=A","Dates=H","DateFormat=P","Fill=—","Direction=H","UseDPDF=Y")</f>
        <v>-669.94100000000003</v>
      </c>
      <c r="AU219" s="15" t="e">
        <f ca="1">+_xll.BDP($C219,AU$15,"BEST_FPERIOD_OVERRIDE="&amp;AU$16)</f>
        <v>#NAME?</v>
      </c>
      <c r="AV219" s="15" t="e">
        <f ca="1">+_xll.BDP($C219,AV$15,"BEST_FPERIOD_OVERRIDE="&amp;AV$16)</f>
        <v>#NAME?</v>
      </c>
      <c r="AW219" s="15" t="e">
        <f ca="1">+_xll.BDP($C219,AW$15,"BEST_FPERIOD_OVERRIDE="&amp;AW$16)</f>
        <v>#NAME?</v>
      </c>
      <c r="AX219" s="15" t="e">
        <f ca="1">+_xll.BDP($C219,AX$15,"BEST_FPERIOD_OVERRIDE="&amp;AX$16)</f>
        <v>#NAME?</v>
      </c>
      <c r="AZ219" s="25">
        <f t="shared" si="446"/>
        <v>0.83982291591822267</v>
      </c>
      <c r="BA219" s="25">
        <f t="shared" si="447"/>
        <v>0.54099212631541005</v>
      </c>
      <c r="BB219" s="25">
        <f t="shared" si="448"/>
        <v>0.30601188770427745</v>
      </c>
      <c r="BC219" s="25" t="e">
        <f t="shared" ca="1" si="449"/>
        <v>#NAME?</v>
      </c>
      <c r="BD219" s="25" t="e">
        <f t="shared" ca="1" si="450"/>
        <v>#NAME?</v>
      </c>
      <c r="BE219" s="25" t="e">
        <f t="shared" ca="1" si="451"/>
        <v>#NAME?</v>
      </c>
      <c r="BF219" s="25" t="e">
        <f t="shared" ca="1" si="498"/>
        <v>#NAME?</v>
      </c>
      <c r="BG219" s="25" t="e">
        <f t="shared" ca="1" si="452"/>
        <v>#NAME?</v>
      </c>
      <c r="BH219" s="25" t="e">
        <f t="shared" si="453"/>
        <v>#VALUE!</v>
      </c>
      <c r="BJ219" s="25">
        <f t="shared" si="487"/>
        <v>-1.8717129083648854</v>
      </c>
      <c r="BK219" s="25">
        <f t="shared" si="488"/>
        <v>-1.2573503860274675</v>
      </c>
      <c r="BL219" s="25">
        <f t="shared" si="489"/>
        <v>-0.86642659644725351</v>
      </c>
      <c r="BM219" s="25">
        <f t="shared" si="490"/>
        <v>-0.54943505720778762</v>
      </c>
      <c r="BN219" s="25" t="e">
        <f t="shared" ca="1" si="491"/>
        <v>#NAME?</v>
      </c>
      <c r="BO219" s="25" t="e">
        <f t="shared" ca="1" si="492"/>
        <v>#NAME?</v>
      </c>
      <c r="BP219" s="25" t="e">
        <f t="shared" ca="1" si="492"/>
        <v>#NAME?</v>
      </c>
      <c r="BQ219" s="25" t="e">
        <f t="shared" ca="1" si="493"/>
        <v>#NAME?</v>
      </c>
      <c r="BR219" s="15" t="str">
        <f>_xll.BDH(C219,"EARN_FOR_COMMON","FY 2009","FY 2009","Currency=USD","Period=FY","BEST_FPERIOD_OVERRIDE=FY","FILING_STATUS=MR","SCALING_FORMAT=MLN","FA_ADJUSTED=Adjusted","Sort=A","Dates=H","DateFormat=P","Fill=—","Direction=H","UseDPDF=Y")</f>
        <v>—</v>
      </c>
      <c r="BS219" s="15">
        <f>_xll.BDH(C219,"EARN_FOR_COMMON","FY 2019","FY 2019","Currency=USD","Period=FY","BEST_FPERIOD_OVERRIDE=FY","FILING_STATUS=MR","SCALING_FORMAT=MLN","FA_ADJUSTED=Adjusted","Sort=A","Dates=H","DateFormat=P","Fill=—","Direction=H","UseDPDF=Y")</f>
        <v>-178.02799999999999</v>
      </c>
      <c r="BT219" s="15">
        <f>_xll.BDH(C219,"EARN_FOR_COMMON","FY 2020","FY 2020","Currency=USD","Period=FY","BEST_FPERIOD_OVERRIDE=FY","FILING_STATUS=MR","SCALING_FORMAT=MLN","FA_ADJUSTED=Adjusted","Sort=A","Dates=H","DateFormat=P","Fill=—","Direction=H","UseDPDF=Y")</f>
        <v>-348.53500000000003</v>
      </c>
      <c r="BU219" s="15">
        <f>_xll.BDH(C219,"EARN_FOR_COMMON","FY 2021","FY 2021","Currency=USD","Period=FY","BEST_FPERIOD_OVERRIDE=FY","FILING_STATUS=MR","SCALING_FORMAT=MLN","FA_ADJUSTED=Adjusted","Sort=A","Dates=H","DateFormat=P","Fill=—","Direction=H","UseDPDF=Y")</f>
        <v>-538.8682</v>
      </c>
      <c r="BV219" s="15">
        <f>_xll.BDH(C219,"EARN_FOR_COMMON","FY 2022","FY 2022","Currency=USD","Period=FY","BEST_FPERIOD_OVERRIDE=FY","FILING_STATUS=MR","SCALING_FORMAT=MLN","FA_ADJUSTED=Adjusted","Sort=A","Dates=H","DateFormat=P","Fill=—","Direction=H","UseDPDF=Y")</f>
        <v>-679.49450000000002</v>
      </c>
      <c r="BW219" s="15" t="e">
        <f ca="1">+_xll.BDP($C219,BW$15,"BEST_FPERIOD_OVERRIDE="&amp;BW$16)</f>
        <v>#NAME?</v>
      </c>
      <c r="BX219" s="15" t="e">
        <f ca="1">+_xll.BDP($C219,BX$15,"BEST_FPERIOD_OVERRIDE="&amp;BX$16)</f>
        <v>#NAME?</v>
      </c>
      <c r="BY219" s="15" t="e">
        <f ca="1">+_xll.BDP($C219,BY$15,"BEST_FPERIOD_OVERRIDE="&amp;BY$16)</f>
        <v>#NAME?</v>
      </c>
      <c r="BZ219" s="15" t="e">
        <f ca="1">+_xll.BDP($C219,BZ$15,"BEST_FPERIOD_OVERRIDE="&amp;BZ$16)</f>
        <v>#NAME?</v>
      </c>
      <c r="CB219" s="25">
        <f t="shared" si="454"/>
        <v>0.95775383647516144</v>
      </c>
      <c r="CC219" s="25">
        <f t="shared" si="455"/>
        <v>0.54609494024990313</v>
      </c>
      <c r="CD219" s="25">
        <f t="shared" si="456"/>
        <v>0.26096603956217868</v>
      </c>
      <c r="CE219" s="25" t="e">
        <f t="shared" ca="1" si="457"/>
        <v>#NAME?</v>
      </c>
      <c r="CF219" s="25" t="e">
        <f t="shared" ca="1" si="458"/>
        <v>#NAME?</v>
      </c>
      <c r="CG219" s="25" t="e">
        <f t="shared" ca="1" si="459"/>
        <v>#NAME?</v>
      </c>
      <c r="CH219" s="25" t="e">
        <f t="shared" ca="1" si="499"/>
        <v>#NAME?</v>
      </c>
      <c r="CI219" s="25" t="e">
        <f t="shared" ca="1" si="460"/>
        <v>#NAME?</v>
      </c>
      <c r="CJ219" s="25" t="e">
        <f t="shared" si="461"/>
        <v>#VALUE!</v>
      </c>
      <c r="CM219" s="25">
        <f t="shared" si="500"/>
        <v>-1.8416816667701157</v>
      </c>
      <c r="CN219" s="25">
        <f t="shared" si="501"/>
        <v>-1.3164783114508893</v>
      </c>
      <c r="CO219" s="25">
        <f t="shared" si="502"/>
        <v>-0.91017500240689542</v>
      </c>
      <c r="CP219" s="25">
        <f t="shared" si="503"/>
        <v>-0.55727011703997376</v>
      </c>
      <c r="CQ219" s="25" t="e">
        <f t="shared" ca="1" si="504"/>
        <v>#NAME?</v>
      </c>
      <c r="CR219" s="25" t="e">
        <f t="shared" ca="1" si="505"/>
        <v>#NAME?</v>
      </c>
      <c r="CS219" s="25" t="e">
        <f t="shared" ca="1" si="506"/>
        <v>#NAME?</v>
      </c>
      <c r="CT219" s="15" t="e">
        <f t="shared" ca="1" si="507"/>
        <v>#NAME?</v>
      </c>
      <c r="CU219" s="25" t="e">
        <f>_xll.BDH($C219,"RETURN_ON_INV_CAPITAL","FY 2019","FY 2019","Currency=USD","Period=FY","BEST_FPERIOD_OVERRIDE=FY","FILING_STATUS=MR","FA_ADJUSTED=GAAP","Sort=A","Dates=H","DateFormat=P","Fill=—","Direction=H","UseDPDF=Y")/100</f>
        <v>#VALUE!</v>
      </c>
      <c r="CV219" s="25">
        <f>_xll.BDH($C219,"RETURN_ON_INV_CAPITAL","FY 2020","FY 2020","Currency=USD","Period=FY","BEST_FPERIOD_OVERRIDE=FY","FILING_STATUS=MR","FA_ADJUSTED=GAAP","Sort=A","Dates=H","DateFormat=P","Fill=—","Direction=H","UseDPDF=Y")/100</f>
        <v>-0.58597299999999997</v>
      </c>
      <c r="CW219" s="25">
        <f>_xll.BDH($C219,"RETURN_ON_INV_CAPITAL","FY 2021","FY 2021","Currency=USD","Period=FY","BEST_FPERIOD_OVERRIDE=FY","FILING_STATUS=MR","FA_ADJUSTED=GAAP","Sort=A","Dates=H","DateFormat=P","Fill=—","Direction=H","UseDPDF=Y")/100</f>
        <v>-0.189607</v>
      </c>
      <c r="CX219" s="25">
        <f>_xll.BDH(C219,"RETURN_COM_EQY","FY 2022","FY 2022","Currency=USD","Period=FY","BEST_FPERIOD_OVERRIDE=FY","FILING_STATUS=MR","FA_ADJUSTED=GAAP","Sort=A","Dates=H","DateFormat=P","Fill=—","Direction=H","UseDPDF=Y")/100</f>
        <v>-0.136187</v>
      </c>
      <c r="CZ219" s="15" t="e">
        <f>_xll.BDH($C219,"RETURN_COM_EQY","FY 2019","FY 2019","Currency=USD","Period=FY","BEST_FPERIOD_OVERRIDE=FY","FILING_STATUS=MR","FA_ADJUSTED=GAAP","Sort=A","Dates=H","DateFormat=P","Fill=—","Direction=H","UseDPDF=Y")/100</f>
        <v>#VALUE!</v>
      </c>
      <c r="DA219" s="15" t="e">
        <f>_xll.BDH($C219,"RETURN_COM_EQY","FY 2020","FY 2020","Currency=USD","Period=FY","BEST_FPERIOD_OVERRIDE=FY","FILING_STATUS=MR","FA_ADJUSTED=GAAP","Sort=A","Dates=H","DateFormat=P","Fill=—","Direction=H","UseDPDF=Y")/100</f>
        <v>#VALUE!</v>
      </c>
      <c r="DB219" s="15" t="e">
        <f>_xll.BDH($C219,"RETURN_COM_EQY","FY 2021","FY 2021","Currency=USD","Period=FY","BEST_FPERIOD_OVERRIDE=FY","FILING_STATUS=MR","FA_ADJUSTED=GAAP","Sort=A","Dates=H","DateFormat=P","Fill=—","Direction=H","UseDPDF=Y")/100</f>
        <v>#VALUE!</v>
      </c>
      <c r="DC219" s="25">
        <f>_xll.BDH(C219,"RETURN_COM_EQY","FY 2022","FY 2022","Currency=USD","Period=FY","BEST_FPERIOD_OVERRIDE=FY","FILING_STATUS=MR","FA_ADJUSTED=GAAP","Sort=A","Dates=H","DateFormat=P","Fill=—","Direction=H","UseDPDF=Y")</f>
        <v>-13.6187</v>
      </c>
      <c r="DD219" s="15" t="e">
        <f ca="1">(_xll.BDP(C219,"BEST_ROE","best_fperiod_override=23Y"))/100</f>
        <v>#NAME?</v>
      </c>
      <c r="DF219" s="25" t="e">
        <f ca="1">(_xll.BDP($C219,"BEST_DIV_YLD","best_fperiod_override=19Y"))/100</f>
        <v>#NAME?</v>
      </c>
      <c r="DG219" s="25" t="e">
        <f ca="1">(_xll.BDP($C219,"BEST_DIV_YLD","best_fperiod_override=20Y"))/100</f>
        <v>#NAME?</v>
      </c>
      <c r="DH219" s="25" t="e">
        <f ca="1">(_xll.BDP($C219,"BEST_DIV_YLD","best_fperiod_override=21Y"))/100</f>
        <v>#NAME?</v>
      </c>
      <c r="DI219" s="25" t="e">
        <f ca="1">(_xll.BDP($C219,"BEST_DIV_YLD","best_fperiod_override=22Y"))/100</f>
        <v>#NAME?</v>
      </c>
      <c r="DJ219" s="25" t="e">
        <f ca="1">(_xll.BDP($C219,"BEST_DIV_YLD","best_fperiod_override=23Y"))/100</f>
        <v>#NAME?</v>
      </c>
      <c r="DL219" s="48" t="e" cm="1">
        <f t="array" aca="1" ref="DL219" ca="1">_xll.BDP($C219,$DL$12)/1000</f>
        <v>#NAME?</v>
      </c>
      <c r="DM219" s="48" t="e" cm="1">
        <f t="array" aca="1" ref="DM219" ca="1">_xll.BDP($C219,$DL$13)*1000</f>
        <v>#NAME?</v>
      </c>
      <c r="DN219" s="48" t="e">
        <f t="shared" ca="1" si="462"/>
        <v>#NAME?</v>
      </c>
      <c r="DO219" s="48" t="e" cm="1">
        <f t="array" aca="1" ref="DO219" ca="1">_xll.BDP($C219,$DL$15)*1000</f>
        <v>#NAME?</v>
      </c>
      <c r="DQ219" s="15" t="e" cm="1">
        <f t="array" aca="1" ref="DQ219" ca="1">_xll.BDP(C219,"WACC")</f>
        <v>#NAME?</v>
      </c>
      <c r="DR219" s="15" t="e" cm="1">
        <f t="array" aca="1" ref="DR219" ca="1">_xll.BDP(C219,"WACC_COST_EQUITY")</f>
        <v>#NAME?</v>
      </c>
      <c r="DS219" s="15" t="e" cm="1">
        <f t="array" aca="1" ref="DS219" ca="1">_xll.BDP(C219,"WACC_COST_EQUITY")</f>
        <v>#NAME?</v>
      </c>
      <c r="DU219" s="15" t="e" cm="1">
        <f t="array" aca="1" ref="DU219" ca="1">_xll.BDP(C219,"BEST_PE_RATIO")</f>
        <v>#NAME?</v>
      </c>
      <c r="DV219" s="15" t="e" cm="1">
        <f t="array" aca="1" ref="DV219" ca="1">_xll.BDP(C219,"FIVE_YR_AVG_PRICE_EARNINGS")</f>
        <v>#NAME?</v>
      </c>
      <c r="DW219" s="15" t="e" cm="1">
        <f t="array" aca="1" ref="DW219" ca="1">_xll.BDP(C219,"10_YEAR_MOVING_AVERAGE_PE")</f>
        <v>#NAME?</v>
      </c>
      <c r="DY219" s="15" t="e" cm="1">
        <f t="array" aca="1" ref="DY219" ca="1">_xll.BDP(C219,"BEST_CUR_EV_TO_EBITDA")</f>
        <v>#NAME?</v>
      </c>
      <c r="DZ219" s="15" t="e" cm="1">
        <f t="array" aca="1" ref="DZ219" ca="1">_xll.BDP(C219,"FIVE_YEAR_AVG_EV_TO_T12_EBITDA")</f>
        <v>#NAME?</v>
      </c>
      <c r="EB219" s="15" t="e" cm="1">
        <f t="array" aca="1" ref="EB219" ca="1">_xll.BDP(C219,"BEST_PX_BPS_RATIO")</f>
        <v>#NAME?</v>
      </c>
      <c r="EC219" s="15" t="e" cm="1">
        <f t="array" aca="1" ref="EC219" ca="1">_xll.BDP(C219,"FIVE_YEAR_AVG_PRICE_BOOK")</f>
        <v>#NAME?</v>
      </c>
      <c r="ED219" s="15" t="e" cm="1">
        <f t="array" aca="1" ref="ED219" ca="1">_xll.BDP(C219,"EV_TO_T12M_SALES")</f>
        <v>#NAME?</v>
      </c>
      <c r="EE219" s="15" t="e" cm="1">
        <f t="array" aca="1" ref="EE219" ca="1">_xll.BDP(C219,"AVERAGE_EV_TO_T12M_SALES")</f>
        <v>#NAME?</v>
      </c>
      <c r="EF219" s="15" t="e">
        <f ca="1">_xll.BDP(C219,"BEST_CURRENT_EV_BEST_SALES","best_fperiod_override=23Y")</f>
        <v>#NAME?</v>
      </c>
      <c r="EH219" s="15" t="e" cm="1">
        <f t="array" aca="1" ref="EH219" ca="1">_xll.BDP(C219,"CF_FREE_CASH_FLOW")</f>
        <v>#NAME?</v>
      </c>
      <c r="EI219" s="15" t="e" cm="1">
        <f t="array" aca="1" ref="EI219" ca="1">_xll.BDP(C219,"FREE_CASH_FLOW_YIELD")/100</f>
        <v>#NAME?</v>
      </c>
      <c r="EJ219" s="15" t="e" cm="1">
        <f t="array" aca="1" ref="EJ219" ca="1">_xll.BDP(C219,"TRAIL_12M_FREE_CASH_FLOW_PER_SH")</f>
        <v>#NAME?</v>
      </c>
      <c r="EL219" s="15" t="e" cm="1">
        <f t="array" aca="1" ref="EL219" ca="1">_xll.BDP(C219,"CF_CASH_FROM_OPER")</f>
        <v>#NAME?</v>
      </c>
      <c r="EM219" s="15" t="e" cm="1">
        <f t="array" aca="1" ref="EM219" ca="1">_xll.BDP(C219,"CF_CASH_FROM_INV_ACT")</f>
        <v>#NAME?</v>
      </c>
      <c r="EN219" s="15" t="e" cm="1">
        <f t="array" aca="1" ref="EN219" ca="1">_xll.BDP(C219,"CF_CASH_FROM_FNC_ACT")</f>
        <v>#NAME?</v>
      </c>
      <c r="EP219" s="15" t="e" cm="1">
        <f t="array" aca="1" ref="EP219" ca="1">_xll.BDP(C219,"TOT_ANALYST_REC")</f>
        <v>#NAME?</v>
      </c>
      <c r="EQ219" s="15" t="e" cm="1">
        <f t="array" aca="1" ref="EQ219" ca="1">_xll.BDP(C219,"TOT_BUY_REC")</f>
        <v>#NAME?</v>
      </c>
      <c r="ER219" s="15" t="e" cm="1">
        <f t="array" aca="1" ref="ER219" ca="1">_xll.BDP(C219,"TOT_HOLD_REC")</f>
        <v>#NAME?</v>
      </c>
      <c r="ES219" s="15" t="e" cm="1">
        <f t="array" aca="1" ref="ES219" ca="1">_xll.BDP(C219,"TOT_SELL_REC")</f>
        <v>#NAME?</v>
      </c>
      <c r="ET219" s="15" t="e" cm="1">
        <f t="array" aca="1" ref="ET219" ca="1">_xll.BDP(C219,"EQY_REC_CONS")</f>
        <v>#NAME?</v>
      </c>
      <c r="EV219" s="15" t="e" cm="1">
        <f t="array" aca="1" ref="EV219" ca="1">_xll.BDP(C219,"BEST_TARGET_HI")</f>
        <v>#NAME?</v>
      </c>
      <c r="EW219" s="15" t="e" cm="1">
        <f t="array" aca="1" ref="EW219" ca="1">_xll.BDP(C219,"BEST_TARGET_LO")</f>
        <v>#NAME?</v>
      </c>
      <c r="EX219" s="15" t="e" cm="1">
        <f t="array" aca="1" ref="EX219" ca="1">_xll.BDP(C219,"BEST_TARGET_MEDIAN")</f>
        <v>#NAME?</v>
      </c>
      <c r="EZ219" s="15" t="e" cm="1">
        <f t="array" aca="1" ref="EZ219" ca="1">_xll.BDP(C219,"BEST_TARGET_1WK_CHG")</f>
        <v>#NAME?</v>
      </c>
      <c r="FA219" s="15" t="e" cm="1">
        <f t="array" aca="1" ref="FA219" ca="1">_xll.BDP(C219,"BEST_TARGET_4WK_CHG")</f>
        <v>#NAME?</v>
      </c>
      <c r="FB219" s="15" t="e" cm="1">
        <f t="array" aca="1" ref="FB219" ca="1">_xll.BDP(C219,"BEST_TARGET_3MO_CHG")</f>
        <v>#NAME?</v>
      </c>
      <c r="FC219" s="15" t="e" cm="1">
        <f t="array" aca="1" ref="FC219" ca="1">_xll.BDP(C219,"BEST_TARGET_6MO_CHG")</f>
        <v>#NAME?</v>
      </c>
      <c r="FE219" s="15" t="e" cm="1">
        <f t="array" aca="1" ref="FE219" ca="1">_xll.BDP(C219,"ANNOUNCEMENT_DT")</f>
        <v>#NAME?</v>
      </c>
      <c r="FF219" s="15" t="e" cm="1">
        <f t="array" aca="1" ref="FF219" ca="1">_xll.BDP(C219,"EXPECTED_REPORT_DT")</f>
        <v>#NAME?</v>
      </c>
      <c r="FG219" s="15" t="e" cm="1">
        <f t="array" aca="1" ref="FG219" ca="1">_xll.BDP(C219,"EARNINGS_RELATED_IMPLIED_MOVE")</f>
        <v>#NAME?</v>
      </c>
      <c r="FI219" s="15" t="e" cm="1">
        <f t="array" aca="1" ref="FI219" ca="1">_xll.BDP(C219,"SALES_SURPRISE_LAST_QTR")</f>
        <v>#NAME?</v>
      </c>
      <c r="FJ219" s="15" t="e" cm="1">
        <f t="array" aca="1" ref="FJ219" ca="1">_xll.BDP(C219,"EPS_SURPRISE_LAST_QTR")</f>
        <v>#NAME?</v>
      </c>
      <c r="FL219" s="15" t="e">
        <f ca="1">(_xll.BDP(C219,"VOLUME_AVG_5D"))/1000</f>
        <v>#NAME?</v>
      </c>
      <c r="FM219" s="15" t="e">
        <f ca="1">(_xll.BDP(C219,"VOLUME_AVG_3M"))/1000</f>
        <v>#NAME?</v>
      </c>
      <c r="FN219" s="15" t="e">
        <f ca="1">(_xll.BDP(C219,"VOLUME_AVG_6M"))/1000</f>
        <v>#NAME?</v>
      </c>
      <c r="FP219" s="15" t="e" cm="1">
        <f t="array" aca="1" ref="FP219" ca="1">_xll.BDP(C219,"CIE_DES")</f>
        <v>#NAME?</v>
      </c>
      <c r="FQ219" s="15" t="s">
        <v>1043</v>
      </c>
      <c r="FS219" s="15" t="e" cm="1">
        <f t="array" aca="1" ref="FS219" ca="1">_xll.BDP(C219,"HIGH_52WEEK")</f>
        <v>#NAME?</v>
      </c>
      <c r="FT219" s="15" t="e" cm="1">
        <f t="array" aca="1" ref="FT219" ca="1">_xll.BDP(C219,"LOW_52WEEK")</f>
        <v>#NAME?</v>
      </c>
      <c r="FV219" s="15" t="e" cm="1">
        <f t="array" aca="1" ref="FV219" ca="1">_xll.BDP(C219,"CHG_PCT_WTD")</f>
        <v>#NAME?</v>
      </c>
      <c r="FW219" s="15" t="e" cm="1">
        <f t="array" aca="1" ref="FW219" ca="1">_xll.BDP(C219,"CHG_PCT_MTD")</f>
        <v>#NAME?</v>
      </c>
      <c r="FX219" s="15" t="e" cm="1">
        <f t="array" aca="1" ref="FX219" ca="1">_xll.BDP(C219,"CHG_PCT_YTD")</f>
        <v>#NAME?</v>
      </c>
      <c r="FY219" s="15" t="e" cm="1">
        <f t="array" aca="1" ref="FY219" ca="1">_xll.BDP(C219,"CHG_PCT_1YR")</f>
        <v>#NAME?</v>
      </c>
      <c r="GA219" s="15" t="e">
        <f ca="1">_xll.BDP($C219,"BEST_NET_DEBT","best_fperiod_override=19Y")</f>
        <v>#NAME?</v>
      </c>
      <c r="GB219" s="15" t="e">
        <f ca="1">_xll.BDP($C219,"BEST_NET_DEBT","best_fperiod_override=20Y")</f>
        <v>#NAME?</v>
      </c>
      <c r="GC219" s="15" t="e">
        <f ca="1">_xll.BDP($C219,"BEST_NET_DEBT","best_fperiod_override=21Y")</f>
        <v>#NAME?</v>
      </c>
      <c r="GD219" s="15" t="e">
        <f ca="1">_xll.BDP($C219,"BEST_NET_DEBT","best_fperiod_override=22Y")</f>
        <v>#NAME?</v>
      </c>
      <c r="GE219" s="15" t="e">
        <f ca="1">_xll.BDP($C219,"BEST_NET_DEBT","best_fperiod_override=23Y")</f>
        <v>#NAME?</v>
      </c>
      <c r="GG219" s="15" t="e">
        <f t="shared" ca="1" si="463"/>
        <v>#NAME?</v>
      </c>
      <c r="GH219" s="15" t="e">
        <f t="shared" ca="1" si="464"/>
        <v>#NAME?</v>
      </c>
      <c r="GI219" s="15" t="e">
        <f t="shared" ca="1" si="465"/>
        <v>#NAME?</v>
      </c>
      <c r="GJ219" s="15" t="e">
        <f t="shared" ca="1" si="466"/>
        <v>#NAME?</v>
      </c>
      <c r="GK219" s="15" t="e">
        <f t="shared" ca="1" si="467"/>
        <v>#NAME?</v>
      </c>
      <c r="GM219" s="15" t="e" cm="1">
        <f t="array" aca="1" ref="GM219" ca="1">_xll.BDP(C219,"NET_DEBT_TO_EBITDA")</f>
        <v>#NAME?</v>
      </c>
      <c r="GN219" s="15" t="e" cm="1">
        <f t="array" aca="1" ref="GN219" ca="1">_xll.BDP(C219,"EBIT_TO_INT_EXP")</f>
        <v>#NAME?</v>
      </c>
      <c r="GO219" s="15" t="e" cm="1">
        <f t="array" aca="1" ref="GO219" ca="1">_xll.BDP(C219,"TOT_DEBT_TO_TOT_EQY")</f>
        <v>#NAME?</v>
      </c>
      <c r="GP219" s="15" t="e" cm="1">
        <f t="array" aca="1" ref="GP219" ca="1">_xll.BDP(C219,"TOT_DEBT_TO_TOT_ASSET")</f>
        <v>#NAME?</v>
      </c>
      <c r="GQ219" s="15" t="e" cm="1">
        <f t="array" aca="1" ref="GQ219" ca="1">_xll.BDP(C219,"ALTMAN_Z_SCORE")</f>
        <v>#NAME?</v>
      </c>
      <c r="GR219" s="15" t="e" cm="1">
        <f t="array" aca="1" ref="GR219" ca="1">_xll.BDP(C219,"CASH_%_CURRENT_MARKET_CAP")</f>
        <v>#NAME?</v>
      </c>
      <c r="GS219" s="15" t="e" cm="1">
        <f t="array" aca="1" ref="GS219" ca="1">_xll.BDP(C219,"CASH_TO_TOT_ASSET")</f>
        <v>#NAME?</v>
      </c>
      <c r="GU219" s="15" t="e" cm="1">
        <f t="array" aca="1" ref="GU219" ca="1">_xll.BDP(C219,"BOARD_SIZE")</f>
        <v>#NAME?</v>
      </c>
      <c r="GV219" s="15" t="e" cm="1">
        <f t="array" aca="1" ref="GV219" ca="1">_xll.BDP(C219,"PCT_INDEPENDENT_DIRECTORS")</f>
        <v>#NAME?</v>
      </c>
      <c r="GW219" s="15" t="e" cm="1">
        <f t="array" aca="1" ref="GW219" ca="1">_xll.BDP(C219,"BOARD_MEETING_ATTENDANCE_PCT")</f>
        <v>#NAME?</v>
      </c>
      <c r="GX219" s="15" t="e" cm="1">
        <f t="array" aca="1" ref="GX219" ca="1">_xll.BDP(C219,"BOARD_MEETINGS_PER_YR")</f>
        <v>#NAME?</v>
      </c>
      <c r="GY219" s="15" t="e" cm="1">
        <f t="array" aca="1" ref="GY219" ca="1">_xll.BDP(C219,"NUMBER_OF_WOMEN_ON_BOARD")</f>
        <v>#NAME?</v>
      </c>
      <c r="GZ219" s="15" t="e" cm="1">
        <f t="array" aca="1" ref="GZ219" ca="1">_xll.BDP(C219,"BOARD_AVERAGE_TENURE")</f>
        <v>#NAME?</v>
      </c>
      <c r="HA219" s="15" t="e" cm="1">
        <f t="array" aca="1" ref="HA219" ca="1">_xll.BDP(C219,"BOARD_AVERAGE_AGE")</f>
        <v>#NAME?</v>
      </c>
      <c r="HC219" s="15" t="e" cm="1">
        <f t="array" aca="1" ref="HC219" ca="1">_xll.BDP(C219,"TOT_COMP_AW_TO_CEO_&amp;_EQUIV")</f>
        <v>#NAME?</v>
      </c>
      <c r="HD219" s="15" t="e" cm="1">
        <f t="array" aca="1" ref="HD219" ca="1">_xll.BDP(C219,"TOT_COMPENSATION_AW_TO_EXECS")</f>
        <v>#NAME?</v>
      </c>
      <c r="HE219" s="15" t="e" cm="1">
        <f t="array" aca="1" ref="HE219" ca="1">_xll.BDP(C219,"CF_STOCK_BASED_COMPENSATION")</f>
        <v>#NAME?</v>
      </c>
      <c r="HF219" s="15" t="e" cm="1">
        <f t="array" aca="1" ref="HF219" ca="1">_xll.BDP(C219,"AVERAGE_BOD_TOTAL_COMPENSATION")</f>
        <v>#NAME?</v>
      </c>
      <c r="HH219" s="15" t="e" cm="1">
        <f t="array" aca="1" ref="HH219" ca="1">_xll.BDP(C219,"ISS_QUALITYSCORE")</f>
        <v>#NAME?</v>
      </c>
      <c r="HK219" s="15" t="e" cm="1">
        <f t="array" aca="1" ref="HK219" ca="1">_xll.BDP(C219,"EQY_SH_OUT")</f>
        <v>#NAME?</v>
      </c>
      <c r="HL219" s="15" t="e">
        <f t="shared" ca="1" si="468"/>
        <v>#NAME?</v>
      </c>
      <c r="HN219" s="15">
        <v>8.5</v>
      </c>
      <c r="HO219" s="15">
        <v>2</v>
      </c>
      <c r="HP219" s="39" t="e">
        <f t="shared" ca="1" si="469"/>
        <v>#NAME?</v>
      </c>
      <c r="HQ219" s="15" t="e">
        <f t="shared" ca="1" si="470"/>
        <v>#NAME?</v>
      </c>
      <c r="HS219" s="15" t="e">
        <f t="shared" ca="1" si="494"/>
        <v>#NAME?</v>
      </c>
      <c r="HU219" s="15" t="e">
        <f t="shared" ca="1" si="471"/>
        <v>#NAME?</v>
      </c>
      <c r="HW219" s="15" t="e">
        <f t="shared" ca="1" si="495"/>
        <v>#NAME?</v>
      </c>
      <c r="HY219" s="39" t="e">
        <f t="shared" ca="1" si="472"/>
        <v>#NAME?</v>
      </c>
      <c r="IA219" s="15" t="e">
        <f t="shared" ca="1" si="496"/>
        <v>#NAME?</v>
      </c>
      <c r="IB219" s="15" t="e">
        <f t="shared" ca="1" si="473"/>
        <v>#NAME?</v>
      </c>
      <c r="IC219" s="15" t="e">
        <f t="shared" ca="1" si="474"/>
        <v>#NAME?</v>
      </c>
      <c r="ID219" s="15" t="e">
        <f t="shared" ca="1" si="475"/>
        <v>#NAME?</v>
      </c>
      <c r="IE219" s="39" t="e">
        <f t="shared" ca="1" si="476"/>
        <v>#NAME?</v>
      </c>
      <c r="IF219" s="39" t="e">
        <f t="shared" si="477"/>
        <v>#VALUE!</v>
      </c>
      <c r="IG219" s="39" t="e">
        <f t="shared" ca="1" si="478"/>
        <v>#NAME?</v>
      </c>
      <c r="II219" s="15">
        <f t="shared" si="508"/>
        <v>200</v>
      </c>
    </row>
    <row r="220" spans="1:243">
      <c r="A220" s="15">
        <f t="shared" si="509"/>
        <v>200</v>
      </c>
      <c r="B220" s="15" t="s">
        <v>404</v>
      </c>
      <c r="C220" s="15" t="s">
        <v>683</v>
      </c>
      <c r="D220" s="15" t="s">
        <v>403</v>
      </c>
      <c r="E220" s="15" t="str">
        <f t="shared" si="442"/>
        <v>S2QU34</v>
      </c>
      <c r="F220" s="15">
        <f t="shared" si="443"/>
        <v>200</v>
      </c>
      <c r="G220" s="15" t="str">
        <f t="shared" si="444"/>
        <v>Block Inc</v>
      </c>
      <c r="H220" s="24">
        <v>1.29999E-3</v>
      </c>
      <c r="I220" s="15" t="e" cm="1">
        <f t="array" aca="1" ref="I220" ca="1">_xll.BDP(C220,"GICS_SECTOR_NAME")</f>
        <v>#NAME?</v>
      </c>
      <c r="J220" s="15" t="e">
        <f t="shared" ca="1" si="445"/>
        <v>#NAME?</v>
      </c>
      <c r="K220" s="46" t="e" cm="1">
        <f t="array" aca="1" ref="K220" ca="1">_xll.BDP(C220,"BEST_PE_RATIO")</f>
        <v>#NAME?</v>
      </c>
      <c r="L220" s="46" t="e" cm="1">
        <f t="array" aca="1" ref="L220" ca="1">_xll.BDP(C220,"px_last")</f>
        <v>#NAME?</v>
      </c>
      <c r="M220" s="15" t="e" cm="1">
        <f t="array" aca="1" ref="M220" ca="1">_xll.BDP(C220,"COUNTRY_FULL_NAME")</f>
        <v>#NAME?</v>
      </c>
      <c r="N220" s="15" t="e" cm="1">
        <f t="array" aca="1" ref="N220" ca="1">_xll.BDP(C220,"px_last")</f>
        <v>#NAME?</v>
      </c>
      <c r="O220" s="15" t="e" cm="1">
        <f t="array" aca="1" ref="O220" ca="1">_xll.BDP(C220,"CRNCY")</f>
        <v>#NAME?</v>
      </c>
      <c r="Q220" s="15" t="e" cm="1">
        <f t="array" aca="1" ref="Q220" ca="1">_xll.BDP(C220,"GICS_SECTOR_NAME")</f>
        <v>#NAME?</v>
      </c>
      <c r="R220" s="15" t="e" cm="1">
        <f t="array" aca="1" ref="R220" ca="1">_xll.BDP(C220,"GICS_INDUSTRY_NAME")</f>
        <v>#NAME?</v>
      </c>
      <c r="S220" s="15" t="e" cm="1">
        <f t="array" aca="1" ref="S220" ca="1">_xll.BDP(C220,"GICS_INDUSTRY_GROUP_NAME")</f>
        <v>#NAME?</v>
      </c>
      <c r="T220" s="15" t="e" cm="1">
        <f t="array" aca="1" ref="T220" ca="1">_xll.BDP(C220,"GICS_SUB_INDUSTRY_NAME")</f>
        <v>#NAME?</v>
      </c>
      <c r="U220" s="15" t="s">
        <v>1521</v>
      </c>
      <c r="V220" s="15" t="str">
        <f>_xll.BDH(C220,"SALES_REV_TURN","FY 2009","FY 2009","Currency=USD","Period=FY","BEST_FPERIOD_OVERRIDE=FY","FILING_STATUS=MR","SCALING_FORMAT=MLN","FA_ADJUSTED=Adjusted","Sort=A","Dates=H","DateFormat=P","Fill=—","Direction=H","UseDPDF=Y")</f>
        <v>—</v>
      </c>
      <c r="W220" s="15">
        <f>_xll.BDH(C220,"SALES_REV_TURN","FY 2019","FY 2019","Currency=USD","Period=FY","BEST_FPERIOD_OVERRIDE=FY","FILING_STATUS=MR","SCALING_FORMAT=MLN","FA_ADJUSTED=Adjusted","Sort=A","Dates=H","DateFormat=P","Fill=—","Direction=H","UseDPDF=Y")</f>
        <v>4713.5</v>
      </c>
      <c r="X220" s="15">
        <f>_xll.BDH(C220,"SALES_REV_TURN","FY 2020","FY 2020","Currency=USD","Period=FY","BEST_FPERIOD_OVERRIDE=FY","FILING_STATUS=MR","SCALING_FORMAT=MLN","FA_ADJUSTED=Adjusted","Sort=A","Dates=H","DateFormat=P","Fill=—","Direction=H","UseDPDF=Y")</f>
        <v>9497.5779999999995</v>
      </c>
      <c r="Y220" s="15">
        <f>_xll.BDH(C220,"SALES_REV_TURN","FY 2021","FY 2021","Currency=USD","Period=FY","BEST_FPERIOD_OVERRIDE=FY","FILING_STATUS=MR","SCALING_FORMAT=MLN","FA_ADJUSTED=Adjusted","Sort=A","Dates=H","DateFormat=P","Fill=—","Direction=H","UseDPDF=Y")</f>
        <v>17661.203000000001</v>
      </c>
      <c r="Z220" s="15">
        <f>_xll.BDH(C220,"SALES_REV_TURN","FY 2022","FY 2022","Currency=USD","Period=FY","BEST_FPERIOD_OVERRIDE=FY","FILING_STATUS=MR","SCALING_FORMAT=MLN","FA_ADJUSTED=Adjusted","Sort=A","Dates=H","DateFormat=P","Fill=—","Direction=H","UseDPDF=Y")</f>
        <v>17531.587</v>
      </c>
      <c r="AA220" s="15" t="e">
        <f ca="1">+_xll.BDP($C220,AA$15,"BEST_FPERIOD_OVERRIDE="&amp;AA$16)</f>
        <v>#NAME?</v>
      </c>
      <c r="AB220" s="15" t="e">
        <f ca="1">+_xll.BDP($C220,AB$15,"BEST_FPERIOD_OVERRIDE="&amp;AB$16)</f>
        <v>#NAME?</v>
      </c>
      <c r="AC220" s="15" t="e">
        <f ca="1">+_xll.BDP($C220,AC$15,"BEST_FPERIOD_OVERRIDE="&amp;AC$16)</f>
        <v>#NAME?</v>
      </c>
      <c r="AD220" s="15" t="e">
        <f ca="1">+_xll.BDP($C220,AD$15,"BEST_FPERIOD_OVERRIDE="&amp;AD$16)</f>
        <v>#NAME?</v>
      </c>
      <c r="AF220" s="25">
        <f t="shared" si="479"/>
        <v>1.0149735865068421</v>
      </c>
      <c r="AG220" s="25">
        <f t="shared" si="480"/>
        <v>0.85954808689120554</v>
      </c>
      <c r="AH220" s="25">
        <f t="shared" si="481"/>
        <v>-7.3390244141354755E-3</v>
      </c>
      <c r="AI220" s="25" t="e">
        <f t="shared" ca="1" si="482"/>
        <v>#NAME?</v>
      </c>
      <c r="AJ220" s="25" t="e">
        <f t="shared" ca="1" si="483"/>
        <v>#NAME?</v>
      </c>
      <c r="AK220" s="25" t="e">
        <f t="shared" ca="1" si="484"/>
        <v>#NAME?</v>
      </c>
      <c r="AL220" s="25" t="e">
        <f t="shared" ca="1" si="497"/>
        <v>#NAME?</v>
      </c>
      <c r="AM220" s="25" t="e">
        <f t="shared" ca="1" si="485"/>
        <v>#NAME?</v>
      </c>
      <c r="AN220" s="25" t="e">
        <f t="shared" si="486"/>
        <v>#VALUE!</v>
      </c>
      <c r="AP220" s="15" t="str">
        <f>_xll.BDH(C220,"EBITDA","FY 2009","FY 2009","Currency=USD","Period=FY","BEST_FPERIOD_OVERRIDE=FY","FILING_STATUS=MR","SCALING_FORMAT=MLN","FA_ADJUSTED=Adjusted","Sort=A","Dates=H","DateFormat=P","Fill=—","Direction=H","UseDPDF=Y")</f>
        <v>—</v>
      </c>
      <c r="AQ220" s="15">
        <f>_xll.BDH(C220,"EBITDA","FY 2019","FY 2019","Currency=USD","Period=FY","BEST_FPERIOD_OVERRIDE=FY","FILING_STATUS=MR","SCALING_FORMAT=MLN","FA_ADJUSTED=Adjusted","Sort=A","Dates=H","DateFormat=P","Fill=—","Direction=H","UseDPDF=Y")</f>
        <v>157.357</v>
      </c>
      <c r="AR220" s="15">
        <f>_xll.BDH(C220,"EBITDA","FY 2020","FY 2020","Currency=USD","Period=FY","BEST_FPERIOD_OVERRIDE=FY","FILING_STATUS=MR","SCALING_FORMAT=MLN","FA_ADJUSTED=Adjusted","Sort=A","Dates=H","DateFormat=P","Fill=—","Direction=H","UseDPDF=Y")</f>
        <v>-150.41499999999999</v>
      </c>
      <c r="AS220" s="15">
        <f>_xll.BDH(C220,"EBITDA","FY 2021","FY 2021","Currency=USD","Period=FY","BEST_FPERIOD_OVERRIDE=FY","FILING_STATUS=MR","SCALING_FORMAT=MLN","FA_ADJUSTED=Adjusted","Sort=A","Dates=H","DateFormat=P","Fill=—","Direction=H","UseDPDF=Y")</f>
        <v>441.04899999999998</v>
      </c>
      <c r="AT220" s="15">
        <f>_xll.BDH(C220,"EBITDA","FY 2022","FY 2022","Currency=USD","Period=FY","BEST_FPERIOD_OVERRIDE=FY","FILING_STATUS=MR","SCALING_FORMAT=MLN","FA_ADJUSTED=Adjusted","Sort=A","Dates=H","DateFormat=P","Fill=—","Direction=H","UseDPDF=Y")</f>
        <v>-0.92500000000000004</v>
      </c>
      <c r="AU220" s="15" t="e">
        <f ca="1">+_xll.BDP($C220,AU$15,"BEST_FPERIOD_OVERRIDE="&amp;AU$16)</f>
        <v>#NAME?</v>
      </c>
      <c r="AV220" s="15" t="e">
        <f ca="1">+_xll.BDP($C220,AV$15,"BEST_FPERIOD_OVERRIDE="&amp;AV$16)</f>
        <v>#NAME?</v>
      </c>
      <c r="AW220" s="15" t="e">
        <f ca="1">+_xll.BDP($C220,AW$15,"BEST_FPERIOD_OVERRIDE="&amp;AW$16)</f>
        <v>#NAME?</v>
      </c>
      <c r="AX220" s="15" t="e">
        <f ca="1">+_xll.BDP($C220,AX$15,"BEST_FPERIOD_OVERRIDE="&amp;AX$16)</f>
        <v>#NAME?</v>
      </c>
      <c r="AZ220" s="25">
        <f t="shared" si="446"/>
        <v>-1.9558837547741759</v>
      </c>
      <c r="BA220" s="25">
        <f t="shared" si="447"/>
        <v>-3.9322142073596384</v>
      </c>
      <c r="BB220" s="25">
        <f t="shared" si="448"/>
        <v>-1.002097272638641</v>
      </c>
      <c r="BC220" s="25" t="e">
        <f t="shared" ca="1" si="449"/>
        <v>#NAME?</v>
      </c>
      <c r="BD220" s="25" t="e">
        <f t="shared" ca="1" si="450"/>
        <v>#NAME?</v>
      </c>
      <c r="BE220" s="25" t="e">
        <f t="shared" ca="1" si="451"/>
        <v>#NAME?</v>
      </c>
      <c r="BF220" s="25" t="e">
        <f t="shared" ca="1" si="498"/>
        <v>#NAME?</v>
      </c>
      <c r="BG220" s="25" t="e">
        <f t="shared" ca="1" si="452"/>
        <v>#NAME?</v>
      </c>
      <c r="BH220" s="25" t="e">
        <f t="shared" si="453"/>
        <v>#VALUE!</v>
      </c>
      <c r="BJ220" s="25">
        <f t="shared" si="487"/>
        <v>3.3384321629362466E-2</v>
      </c>
      <c r="BK220" s="25">
        <f t="shared" si="488"/>
        <v>-1.583719554606448E-2</v>
      </c>
      <c r="BL220" s="25">
        <f t="shared" si="489"/>
        <v>2.4972760915550313E-2</v>
      </c>
      <c r="BM220" s="25">
        <f t="shared" si="490"/>
        <v>-5.2761909118666787E-5</v>
      </c>
      <c r="BN220" s="25" t="e">
        <f t="shared" ca="1" si="491"/>
        <v>#NAME?</v>
      </c>
      <c r="BO220" s="25" t="e">
        <f t="shared" ca="1" si="492"/>
        <v>#NAME?</v>
      </c>
      <c r="BP220" s="25" t="e">
        <f t="shared" ca="1" si="492"/>
        <v>#NAME?</v>
      </c>
      <c r="BQ220" s="25" t="e">
        <f t="shared" ca="1" si="493"/>
        <v>#NAME?</v>
      </c>
      <c r="BR220" s="15" t="str">
        <f>_xll.BDH(C220,"EARN_FOR_COMMON","FY 2009","FY 2009","Currency=USD","Period=FY","BEST_FPERIOD_OVERRIDE=FY","FILING_STATUS=MR","SCALING_FORMAT=MLN","FA_ADJUSTED=Adjusted","Sort=A","Dates=H","DateFormat=P","Fill=—","Direction=H","UseDPDF=Y")</f>
        <v>—</v>
      </c>
      <c r="BS220" s="15">
        <f>_xll.BDH(C220,"EARN_FOR_COMMON","FY 2019","FY 2019","Currency=USD","Period=FY","BEST_FPERIOD_OVERRIDE=FY","FILING_STATUS=MR","SCALING_FORMAT=MLN","FA_ADJUSTED=Adjusted","Sort=A","Dates=H","DateFormat=P","Fill=—","Direction=H","UseDPDF=Y")</f>
        <v>31.161999999999999</v>
      </c>
      <c r="BT220" s="15">
        <f>_xll.BDH(C220,"EARN_FOR_COMMON","FY 2020","FY 2020","Currency=USD","Period=FY","BEST_FPERIOD_OVERRIDE=FY","FILING_STATUS=MR","SCALING_FORMAT=MLN","FA_ADJUSTED=Adjusted","Sort=A","Dates=H","DateFormat=P","Fill=—","Direction=H","UseDPDF=Y")</f>
        <v>-64.367000000000004</v>
      </c>
      <c r="BU220" s="15">
        <f>_xll.BDH(C220,"EARN_FOR_COMMON","FY 2021","FY 2021","Currency=USD","Period=FY","BEST_FPERIOD_OVERRIDE=FY","FILING_STATUS=MR","SCALING_FORMAT=MLN","FA_ADJUSTED=Adjusted","Sort=A","Dates=H","DateFormat=P","Fill=—","Direction=H","UseDPDF=Y")</f>
        <v>240.53800000000001</v>
      </c>
      <c r="BV220" s="15">
        <f>_xll.BDH(C220,"EARN_FOR_COMMON","FY 2022","FY 2022","Currency=USD","Period=FY","BEST_FPERIOD_OVERRIDE=FY","FILING_STATUS=MR","SCALING_FORMAT=MLN","FA_ADJUSTED=Adjusted","Sort=A","Dates=H","DateFormat=P","Fill=—","Direction=H","UseDPDF=Y")</f>
        <v>-408.52</v>
      </c>
      <c r="BW220" s="15" t="e">
        <f ca="1">+_xll.BDP($C220,BW$15,"BEST_FPERIOD_OVERRIDE="&amp;BW$16)</f>
        <v>#NAME?</v>
      </c>
      <c r="BX220" s="15" t="e">
        <f ca="1">+_xll.BDP($C220,BX$15,"BEST_FPERIOD_OVERRIDE="&amp;BX$16)</f>
        <v>#NAME?</v>
      </c>
      <c r="BY220" s="15" t="e">
        <f ca="1">+_xll.BDP($C220,BY$15,"BEST_FPERIOD_OVERRIDE="&amp;BY$16)</f>
        <v>#NAME?</v>
      </c>
      <c r="BZ220" s="15" t="e">
        <f ca="1">+_xll.BDP($C220,BZ$15,"BEST_FPERIOD_OVERRIDE="&amp;BZ$16)</f>
        <v>#NAME?</v>
      </c>
      <c r="CB220" s="25">
        <f t="shared" si="454"/>
        <v>-3.0655606187022659</v>
      </c>
      <c r="CC220" s="25">
        <f t="shared" si="455"/>
        <v>-4.736977022387248</v>
      </c>
      <c r="CD220" s="25">
        <f t="shared" si="456"/>
        <v>-2.698359510763372</v>
      </c>
      <c r="CE220" s="25" t="e">
        <f t="shared" ca="1" si="457"/>
        <v>#NAME?</v>
      </c>
      <c r="CF220" s="25" t="e">
        <f t="shared" ca="1" si="458"/>
        <v>#NAME?</v>
      </c>
      <c r="CG220" s="25" t="e">
        <f t="shared" ca="1" si="459"/>
        <v>#NAME?</v>
      </c>
      <c r="CH220" s="25" t="e">
        <f t="shared" ca="1" si="499"/>
        <v>#NAME?</v>
      </c>
      <c r="CI220" s="25" t="e">
        <f t="shared" ca="1" si="460"/>
        <v>#NAME?</v>
      </c>
      <c r="CJ220" s="25" t="e">
        <f t="shared" si="461"/>
        <v>#VALUE!</v>
      </c>
      <c r="CM220" s="25">
        <f t="shared" si="500"/>
        <v>6.6112230826349842E-3</v>
      </c>
      <c r="CN220" s="25">
        <f t="shared" si="501"/>
        <v>-6.7772015139017554E-3</v>
      </c>
      <c r="CO220" s="25">
        <f t="shared" si="502"/>
        <v>1.3619570535483908E-2</v>
      </c>
      <c r="CP220" s="25">
        <f t="shared" si="503"/>
        <v>-2.3301940662873246E-2</v>
      </c>
      <c r="CQ220" s="25" t="e">
        <f t="shared" ca="1" si="504"/>
        <v>#NAME?</v>
      </c>
      <c r="CR220" s="25" t="e">
        <f t="shared" ca="1" si="505"/>
        <v>#NAME?</v>
      </c>
      <c r="CS220" s="25" t="e">
        <f t="shared" ca="1" si="506"/>
        <v>#NAME?</v>
      </c>
      <c r="CT220" s="15" t="e">
        <f t="shared" ca="1" si="507"/>
        <v>#NAME?</v>
      </c>
      <c r="CU220" s="25">
        <f>_xll.BDH($C220,"RETURN_ON_INV_CAPITAL","FY 2019","FY 2019","Currency=USD","Period=FY","BEST_FPERIOD_OVERRIDE=FY","FILING_STATUS=MR","FA_ADJUSTED=GAAP","Sort=A","Dates=H","DateFormat=P","Fill=—","Direction=H","UseDPDF=Y")/100</f>
        <v>1.0942E-2</v>
      </c>
      <c r="CV220" s="25">
        <f>_xll.BDH($C220,"RETURN_ON_INV_CAPITAL","FY 2020","FY 2020","Currency=USD","Period=FY","BEST_FPERIOD_OVERRIDE=FY","FILING_STATUS=MR","FA_ADJUSTED=GAAP","Sort=A","Dates=H","DateFormat=P","Fill=—","Direction=H","UseDPDF=Y")/100</f>
        <v>-4.3630000000000006E-3</v>
      </c>
      <c r="CW220" s="25">
        <f>_xll.BDH($C220,"RETURN_ON_INV_CAPITAL","FY 2021","FY 2021","Currency=USD","Period=FY","BEST_FPERIOD_OVERRIDE=FY","FILING_STATUS=MR","FA_ADJUSTED=GAAP","Sort=A","Dates=H","DateFormat=P","Fill=—","Direction=H","UseDPDF=Y")/100</f>
        <v>2.3018E-2</v>
      </c>
      <c r="CX220" s="25">
        <f>_xll.BDH(C220,"RETURN_COM_EQY","FY 2022","FY 2022","Currency=USD","Period=FY","BEST_FPERIOD_OVERRIDE=FY","FILING_STATUS=MR","FA_ADJUSTED=GAAP","Sort=A","Dates=H","DateFormat=P","Fill=—","Direction=H","UseDPDF=Y")/100</f>
        <v>-5.2767000000000001E-2</v>
      </c>
      <c r="CZ220" s="15">
        <f>_xll.BDH($C220,"RETURN_COM_EQY","FY 2019","FY 2019","Currency=USD","Period=FY","BEST_FPERIOD_OVERRIDE=FY","FILING_STATUS=MR","FA_ADJUSTED=GAAP","Sort=A","Dates=H","DateFormat=P","Fill=—","Direction=H","UseDPDF=Y")/100</f>
        <v>0.26481300000000002</v>
      </c>
      <c r="DA220" s="15">
        <f>_xll.BDH($C220,"RETURN_COM_EQY","FY 2020","FY 2020","Currency=USD","Period=FY","BEST_FPERIOD_OVERRIDE=FY","FILING_STATUS=MR","FA_ADJUSTED=GAAP","Sort=A","Dates=H","DateFormat=P","Fill=—","Direction=H","UseDPDF=Y")/100</f>
        <v>9.6940000000000012E-2</v>
      </c>
      <c r="DB220" s="15">
        <f>_xll.BDH($C220,"RETURN_COM_EQY","FY 2021","FY 2021","Currency=USD","Period=FY","BEST_FPERIOD_OVERRIDE=FY","FILING_STATUS=MR","FA_ADJUSTED=GAAP","Sort=A","Dates=H","DateFormat=P","Fill=—","Direction=H","UseDPDF=Y")/100</f>
        <v>5.5852000000000006E-2</v>
      </c>
      <c r="DC220" s="25">
        <f>_xll.BDH(C220,"RETURN_COM_EQY","FY 2022","FY 2022","Currency=USD","Period=FY","BEST_FPERIOD_OVERRIDE=FY","FILING_STATUS=MR","FA_ADJUSTED=GAAP","Sort=A","Dates=H","DateFormat=P","Fill=—","Direction=H","UseDPDF=Y")</f>
        <v>-5.2766999999999999</v>
      </c>
      <c r="DD220" s="15" t="e">
        <f ca="1">(_xll.BDP(C220,"BEST_ROE","best_fperiod_override=23Y"))/100</f>
        <v>#NAME?</v>
      </c>
      <c r="DF220" s="25" t="e">
        <f ca="1">(_xll.BDP($C220,"BEST_DIV_YLD","best_fperiod_override=19Y"))/100</f>
        <v>#NAME?</v>
      </c>
      <c r="DG220" s="25" t="e">
        <f ca="1">(_xll.BDP($C220,"BEST_DIV_YLD","best_fperiod_override=20Y"))/100</f>
        <v>#NAME?</v>
      </c>
      <c r="DH220" s="25" t="e">
        <f ca="1">(_xll.BDP($C220,"BEST_DIV_YLD","best_fperiod_override=21Y"))/100</f>
        <v>#NAME?</v>
      </c>
      <c r="DI220" s="25" t="e">
        <f ca="1">(_xll.BDP($C220,"BEST_DIV_YLD","best_fperiod_override=22Y"))/100</f>
        <v>#NAME?</v>
      </c>
      <c r="DJ220" s="25" t="e">
        <f ca="1">(_xll.BDP($C220,"BEST_DIV_YLD","best_fperiod_override=23Y"))/100</f>
        <v>#NAME?</v>
      </c>
      <c r="DL220" s="48" t="e" cm="1">
        <f t="array" aca="1" ref="DL220" ca="1">_xll.BDP($C220,$DL$12)/1000</f>
        <v>#NAME?</v>
      </c>
      <c r="DM220" s="48" t="e" cm="1">
        <f t="array" aca="1" ref="DM220" ca="1">_xll.BDP($C220,$DL$13)*1000</f>
        <v>#NAME?</v>
      </c>
      <c r="DN220" s="48" t="e">
        <f t="shared" ca="1" si="462"/>
        <v>#NAME?</v>
      </c>
      <c r="DO220" s="48" t="e" cm="1">
        <f t="array" aca="1" ref="DO220" ca="1">_xll.BDP($C220,$DL$15)*1000</f>
        <v>#NAME?</v>
      </c>
      <c r="DQ220" s="15" t="e" cm="1">
        <f t="array" aca="1" ref="DQ220" ca="1">_xll.BDP(C220,"WACC")</f>
        <v>#NAME?</v>
      </c>
      <c r="DR220" s="15" t="e" cm="1">
        <f t="array" aca="1" ref="DR220" ca="1">_xll.BDP(C220,"WACC_COST_EQUITY")</f>
        <v>#NAME?</v>
      </c>
      <c r="DS220" s="15" t="e" cm="1">
        <f t="array" aca="1" ref="DS220" ca="1">_xll.BDP(C220,"WACC_COST_EQUITY")</f>
        <v>#NAME?</v>
      </c>
      <c r="DU220" s="15" t="e" cm="1">
        <f t="array" aca="1" ref="DU220" ca="1">_xll.BDP(C220,"BEST_PE_RATIO")</f>
        <v>#NAME?</v>
      </c>
      <c r="DV220" s="15" t="e" cm="1">
        <f t="array" aca="1" ref="DV220" ca="1">_xll.BDP(C220,"FIVE_YR_AVG_PRICE_EARNINGS")</f>
        <v>#NAME?</v>
      </c>
      <c r="DW220" s="15" t="e" cm="1">
        <f t="array" aca="1" ref="DW220" ca="1">_xll.BDP(C220,"10_YEAR_MOVING_AVERAGE_PE")</f>
        <v>#NAME?</v>
      </c>
      <c r="DY220" s="15" t="e" cm="1">
        <f t="array" aca="1" ref="DY220" ca="1">_xll.BDP(C220,"BEST_CUR_EV_TO_EBITDA")</f>
        <v>#NAME?</v>
      </c>
      <c r="DZ220" s="15" t="e" cm="1">
        <f t="array" aca="1" ref="DZ220" ca="1">_xll.BDP(C220,"FIVE_YEAR_AVG_EV_TO_T12_EBITDA")</f>
        <v>#NAME?</v>
      </c>
      <c r="EB220" s="15" t="e" cm="1">
        <f t="array" aca="1" ref="EB220" ca="1">_xll.BDP(C220,"BEST_PX_BPS_RATIO")</f>
        <v>#NAME?</v>
      </c>
      <c r="EC220" s="15" t="e" cm="1">
        <f t="array" aca="1" ref="EC220" ca="1">_xll.BDP(C220,"FIVE_YEAR_AVG_PRICE_BOOK")</f>
        <v>#NAME?</v>
      </c>
      <c r="ED220" s="15" t="e" cm="1">
        <f t="array" aca="1" ref="ED220" ca="1">_xll.BDP(C220,"EV_TO_T12M_SALES")</f>
        <v>#NAME?</v>
      </c>
      <c r="EE220" s="15" t="e" cm="1">
        <f t="array" aca="1" ref="EE220" ca="1">_xll.BDP(C220,"AVERAGE_EV_TO_T12M_SALES")</f>
        <v>#NAME?</v>
      </c>
      <c r="EF220" s="15" t="e">
        <f ca="1">_xll.BDP(C220,"BEST_CURRENT_EV_BEST_SALES","best_fperiod_override=23Y")</f>
        <v>#NAME?</v>
      </c>
      <c r="EH220" s="15" t="e" cm="1">
        <f t="array" aca="1" ref="EH220" ca="1">_xll.BDP(C220,"CF_FREE_CASH_FLOW")</f>
        <v>#NAME?</v>
      </c>
      <c r="EI220" s="15" t="e" cm="1">
        <f t="array" aca="1" ref="EI220" ca="1">_xll.BDP(C220,"FREE_CASH_FLOW_YIELD")/100</f>
        <v>#NAME?</v>
      </c>
      <c r="EJ220" s="15" t="e" cm="1">
        <f t="array" aca="1" ref="EJ220" ca="1">_xll.BDP(C220,"TRAIL_12M_FREE_CASH_FLOW_PER_SH")</f>
        <v>#NAME?</v>
      </c>
      <c r="EL220" s="15" t="e" cm="1">
        <f t="array" aca="1" ref="EL220" ca="1">_xll.BDP(C220,"CF_CASH_FROM_OPER")</f>
        <v>#NAME?</v>
      </c>
      <c r="EM220" s="15" t="e" cm="1">
        <f t="array" aca="1" ref="EM220" ca="1">_xll.BDP(C220,"CF_CASH_FROM_INV_ACT")</f>
        <v>#NAME?</v>
      </c>
      <c r="EN220" s="15" t="e" cm="1">
        <f t="array" aca="1" ref="EN220" ca="1">_xll.BDP(C220,"CF_CASH_FROM_FNC_ACT")</f>
        <v>#NAME?</v>
      </c>
      <c r="EP220" s="15" t="e" cm="1">
        <f t="array" aca="1" ref="EP220" ca="1">_xll.BDP(C220,"TOT_ANALYST_REC")</f>
        <v>#NAME?</v>
      </c>
      <c r="EQ220" s="15" t="e" cm="1">
        <f t="array" aca="1" ref="EQ220" ca="1">_xll.BDP(C220,"TOT_BUY_REC")</f>
        <v>#NAME?</v>
      </c>
      <c r="ER220" s="15" t="e" cm="1">
        <f t="array" aca="1" ref="ER220" ca="1">_xll.BDP(C220,"TOT_HOLD_REC")</f>
        <v>#NAME?</v>
      </c>
      <c r="ES220" s="15" t="e" cm="1">
        <f t="array" aca="1" ref="ES220" ca="1">_xll.BDP(C220,"TOT_SELL_REC")</f>
        <v>#NAME?</v>
      </c>
      <c r="ET220" s="15" t="e" cm="1">
        <f t="array" aca="1" ref="ET220" ca="1">_xll.BDP(C220,"EQY_REC_CONS")</f>
        <v>#NAME?</v>
      </c>
      <c r="EV220" s="15" t="e" cm="1">
        <f t="array" aca="1" ref="EV220" ca="1">_xll.BDP(C220,"BEST_TARGET_HI")</f>
        <v>#NAME?</v>
      </c>
      <c r="EW220" s="15" t="e" cm="1">
        <f t="array" aca="1" ref="EW220" ca="1">_xll.BDP(C220,"BEST_TARGET_LO")</f>
        <v>#NAME?</v>
      </c>
      <c r="EX220" s="15" t="e" cm="1">
        <f t="array" aca="1" ref="EX220" ca="1">_xll.BDP(C220,"BEST_TARGET_MEDIAN")</f>
        <v>#NAME?</v>
      </c>
      <c r="EZ220" s="15" t="e" cm="1">
        <f t="array" aca="1" ref="EZ220" ca="1">_xll.BDP(C220,"BEST_TARGET_1WK_CHG")</f>
        <v>#NAME?</v>
      </c>
      <c r="FA220" s="15" t="e" cm="1">
        <f t="array" aca="1" ref="FA220" ca="1">_xll.BDP(C220,"BEST_TARGET_4WK_CHG")</f>
        <v>#NAME?</v>
      </c>
      <c r="FB220" s="15" t="e" cm="1">
        <f t="array" aca="1" ref="FB220" ca="1">_xll.BDP(C220,"BEST_TARGET_3MO_CHG")</f>
        <v>#NAME?</v>
      </c>
      <c r="FC220" s="15" t="e" cm="1">
        <f t="array" aca="1" ref="FC220" ca="1">_xll.BDP(C220,"BEST_TARGET_6MO_CHG")</f>
        <v>#NAME?</v>
      </c>
      <c r="FE220" s="15" t="e" cm="1">
        <f t="array" aca="1" ref="FE220" ca="1">_xll.BDP(C220,"ANNOUNCEMENT_DT")</f>
        <v>#NAME?</v>
      </c>
      <c r="FF220" s="15" t="e" cm="1">
        <f t="array" aca="1" ref="FF220" ca="1">_xll.BDP(C220,"EXPECTED_REPORT_DT")</f>
        <v>#NAME?</v>
      </c>
      <c r="FG220" s="15" t="e" cm="1">
        <f t="array" aca="1" ref="FG220" ca="1">_xll.BDP(C220,"EARNINGS_RELATED_IMPLIED_MOVE")</f>
        <v>#NAME?</v>
      </c>
      <c r="FI220" s="15" t="e" cm="1">
        <f t="array" aca="1" ref="FI220" ca="1">_xll.BDP(C220,"SALES_SURPRISE_LAST_QTR")</f>
        <v>#NAME?</v>
      </c>
      <c r="FJ220" s="15" t="e" cm="1">
        <f t="array" aca="1" ref="FJ220" ca="1">_xll.BDP(C220,"EPS_SURPRISE_LAST_QTR")</f>
        <v>#NAME?</v>
      </c>
      <c r="FL220" s="15" t="e">
        <f ca="1">(_xll.BDP(C220,"VOLUME_AVG_5D"))/1000</f>
        <v>#NAME?</v>
      </c>
      <c r="FM220" s="15" t="e">
        <f ca="1">(_xll.BDP(C220,"VOLUME_AVG_3M"))/1000</f>
        <v>#NAME?</v>
      </c>
      <c r="FN220" s="15" t="e">
        <f ca="1">(_xll.BDP(C220,"VOLUME_AVG_6M"))/1000</f>
        <v>#NAME?</v>
      </c>
      <c r="FP220" s="15" t="e" cm="1">
        <f t="array" aca="1" ref="FP220" ca="1">_xll.BDP(C220,"CIE_DES")</f>
        <v>#NAME?</v>
      </c>
      <c r="FQ220" s="15" t="s">
        <v>1044</v>
      </c>
      <c r="FS220" s="15" t="e" cm="1">
        <f t="array" aca="1" ref="FS220" ca="1">_xll.BDP(C220,"HIGH_52WEEK")</f>
        <v>#NAME?</v>
      </c>
      <c r="FT220" s="15" t="e" cm="1">
        <f t="array" aca="1" ref="FT220" ca="1">_xll.BDP(C220,"LOW_52WEEK")</f>
        <v>#NAME?</v>
      </c>
      <c r="FV220" s="15" t="e" cm="1">
        <f t="array" aca="1" ref="FV220" ca="1">_xll.BDP(C220,"CHG_PCT_WTD")</f>
        <v>#NAME?</v>
      </c>
      <c r="FW220" s="15" t="e" cm="1">
        <f t="array" aca="1" ref="FW220" ca="1">_xll.BDP(C220,"CHG_PCT_MTD")</f>
        <v>#NAME?</v>
      </c>
      <c r="FX220" s="15" t="e" cm="1">
        <f t="array" aca="1" ref="FX220" ca="1">_xll.BDP(C220,"CHG_PCT_YTD")</f>
        <v>#NAME?</v>
      </c>
      <c r="FY220" s="15" t="e" cm="1">
        <f t="array" aca="1" ref="FY220" ca="1">_xll.BDP(C220,"CHG_PCT_1YR")</f>
        <v>#NAME?</v>
      </c>
      <c r="GA220" s="15" t="e">
        <f ca="1">_xll.BDP($C220,"BEST_NET_DEBT","best_fperiod_override=19Y")</f>
        <v>#NAME?</v>
      </c>
      <c r="GB220" s="15" t="e">
        <f ca="1">_xll.BDP($C220,"BEST_NET_DEBT","best_fperiod_override=20Y")</f>
        <v>#NAME?</v>
      </c>
      <c r="GC220" s="15" t="e">
        <f ca="1">_xll.BDP($C220,"BEST_NET_DEBT","best_fperiod_override=21Y")</f>
        <v>#NAME?</v>
      </c>
      <c r="GD220" s="15" t="e">
        <f ca="1">_xll.BDP($C220,"BEST_NET_DEBT","best_fperiod_override=22Y")</f>
        <v>#NAME?</v>
      </c>
      <c r="GE220" s="15" t="e">
        <f ca="1">_xll.BDP($C220,"BEST_NET_DEBT","best_fperiod_override=23Y")</f>
        <v>#NAME?</v>
      </c>
      <c r="GG220" s="15" t="e">
        <f t="shared" ca="1" si="463"/>
        <v>#NAME?</v>
      </c>
      <c r="GH220" s="15" t="e">
        <f t="shared" ca="1" si="464"/>
        <v>#NAME?</v>
      </c>
      <c r="GI220" s="15" t="e">
        <f t="shared" ca="1" si="465"/>
        <v>#NAME?</v>
      </c>
      <c r="GJ220" s="15" t="e">
        <f t="shared" ca="1" si="466"/>
        <v>#NAME?</v>
      </c>
      <c r="GK220" s="15" t="e">
        <f t="shared" ca="1" si="467"/>
        <v>#NAME?</v>
      </c>
      <c r="GM220" s="15" t="e" cm="1">
        <f t="array" aca="1" ref="GM220" ca="1">_xll.BDP(C220,"NET_DEBT_TO_EBITDA")</f>
        <v>#NAME?</v>
      </c>
      <c r="GN220" s="15" t="e" cm="1">
        <f t="array" aca="1" ref="GN220" ca="1">_xll.BDP(C220,"EBIT_TO_INT_EXP")</f>
        <v>#NAME?</v>
      </c>
      <c r="GO220" s="15" t="e" cm="1">
        <f t="array" aca="1" ref="GO220" ca="1">_xll.BDP(C220,"TOT_DEBT_TO_TOT_EQY")</f>
        <v>#NAME?</v>
      </c>
      <c r="GP220" s="15" t="e" cm="1">
        <f t="array" aca="1" ref="GP220" ca="1">_xll.BDP(C220,"TOT_DEBT_TO_TOT_ASSET")</f>
        <v>#NAME?</v>
      </c>
      <c r="GQ220" s="15" t="e" cm="1">
        <f t="array" aca="1" ref="GQ220" ca="1">_xll.BDP(C220,"ALTMAN_Z_SCORE")</f>
        <v>#NAME?</v>
      </c>
      <c r="GR220" s="15" t="e" cm="1">
        <f t="array" aca="1" ref="GR220" ca="1">_xll.BDP(C220,"CASH_%_CURRENT_MARKET_CAP")</f>
        <v>#NAME?</v>
      </c>
      <c r="GS220" s="15" t="e" cm="1">
        <f t="array" aca="1" ref="GS220" ca="1">_xll.BDP(C220,"CASH_TO_TOT_ASSET")</f>
        <v>#NAME?</v>
      </c>
      <c r="GU220" s="15" t="e" cm="1">
        <f t="array" aca="1" ref="GU220" ca="1">_xll.BDP(C220,"BOARD_SIZE")</f>
        <v>#NAME?</v>
      </c>
      <c r="GV220" s="15" t="e" cm="1">
        <f t="array" aca="1" ref="GV220" ca="1">_xll.BDP(C220,"PCT_INDEPENDENT_DIRECTORS")</f>
        <v>#NAME?</v>
      </c>
      <c r="GW220" s="15" t="e" cm="1">
        <f t="array" aca="1" ref="GW220" ca="1">_xll.BDP(C220,"BOARD_MEETING_ATTENDANCE_PCT")</f>
        <v>#NAME?</v>
      </c>
      <c r="GX220" s="15" t="e" cm="1">
        <f t="array" aca="1" ref="GX220" ca="1">_xll.BDP(C220,"BOARD_MEETINGS_PER_YR")</f>
        <v>#NAME?</v>
      </c>
      <c r="GY220" s="15" t="e" cm="1">
        <f t="array" aca="1" ref="GY220" ca="1">_xll.BDP(C220,"NUMBER_OF_WOMEN_ON_BOARD")</f>
        <v>#NAME?</v>
      </c>
      <c r="GZ220" s="15" t="e" cm="1">
        <f t="array" aca="1" ref="GZ220" ca="1">_xll.BDP(C220,"BOARD_AVERAGE_TENURE")</f>
        <v>#NAME?</v>
      </c>
      <c r="HA220" s="15" t="e" cm="1">
        <f t="array" aca="1" ref="HA220" ca="1">_xll.BDP(C220,"BOARD_AVERAGE_AGE")</f>
        <v>#NAME?</v>
      </c>
      <c r="HC220" s="15" t="e" cm="1">
        <f t="array" aca="1" ref="HC220" ca="1">_xll.BDP(C220,"TOT_COMP_AW_TO_CEO_&amp;_EQUIV")</f>
        <v>#NAME?</v>
      </c>
      <c r="HD220" s="15" t="e" cm="1">
        <f t="array" aca="1" ref="HD220" ca="1">_xll.BDP(C220,"TOT_COMPENSATION_AW_TO_EXECS")</f>
        <v>#NAME?</v>
      </c>
      <c r="HE220" s="15" t="e" cm="1">
        <f t="array" aca="1" ref="HE220" ca="1">_xll.BDP(C220,"CF_STOCK_BASED_COMPENSATION")</f>
        <v>#NAME?</v>
      </c>
      <c r="HF220" s="15" t="e" cm="1">
        <f t="array" aca="1" ref="HF220" ca="1">_xll.BDP(C220,"AVERAGE_BOD_TOTAL_COMPENSATION")</f>
        <v>#NAME?</v>
      </c>
      <c r="HH220" s="15" t="e" cm="1">
        <f t="array" aca="1" ref="HH220" ca="1">_xll.BDP(C220,"ISS_QUALITYSCORE")</f>
        <v>#NAME?</v>
      </c>
      <c r="HK220" s="15" t="e" cm="1">
        <f t="array" aca="1" ref="HK220" ca="1">_xll.BDP(C220,"EQY_SH_OUT")</f>
        <v>#NAME?</v>
      </c>
      <c r="HL220" s="15" t="e">
        <f t="shared" ca="1" si="468"/>
        <v>#NAME?</v>
      </c>
      <c r="HN220" s="15">
        <v>8.5</v>
      </c>
      <c r="HO220" s="15">
        <v>2</v>
      </c>
      <c r="HP220" s="39" t="e">
        <f t="shared" ca="1" si="469"/>
        <v>#NAME?</v>
      </c>
      <c r="HQ220" s="15" t="e">
        <f t="shared" ca="1" si="470"/>
        <v>#NAME?</v>
      </c>
      <c r="HS220" s="15" t="e">
        <f t="shared" ca="1" si="494"/>
        <v>#NAME?</v>
      </c>
      <c r="HU220" s="15" t="e">
        <f t="shared" ca="1" si="471"/>
        <v>#NAME?</v>
      </c>
      <c r="HW220" s="15" t="e">
        <f t="shared" ca="1" si="495"/>
        <v>#NAME?</v>
      </c>
      <c r="HY220" s="39" t="e">
        <f t="shared" ca="1" si="472"/>
        <v>#NAME?</v>
      </c>
      <c r="IA220" s="15" t="e">
        <f t="shared" ca="1" si="496"/>
        <v>#NAME?</v>
      </c>
      <c r="IB220" s="15" t="e">
        <f t="shared" ca="1" si="473"/>
        <v>#NAME?</v>
      </c>
      <c r="IC220" s="15" t="e">
        <f t="shared" ca="1" si="474"/>
        <v>#NAME?</v>
      </c>
      <c r="ID220" s="15" t="e">
        <f t="shared" ca="1" si="475"/>
        <v>#NAME?</v>
      </c>
      <c r="IE220" s="39" t="e">
        <f t="shared" ca="1" si="476"/>
        <v>#NAME?</v>
      </c>
      <c r="IF220" s="39" t="e">
        <f t="shared" si="477"/>
        <v>#VALUE!</v>
      </c>
      <c r="IG220" s="39" t="e">
        <f t="shared" ca="1" si="478"/>
        <v>#NAME?</v>
      </c>
      <c r="II220" s="15">
        <f t="shared" si="508"/>
        <v>201</v>
      </c>
    </row>
    <row r="221" spans="1:243">
      <c r="A221" s="15">
        <f t="shared" si="509"/>
        <v>201</v>
      </c>
      <c r="B221" s="15" t="s">
        <v>406</v>
      </c>
      <c r="C221" s="15" t="s">
        <v>684</v>
      </c>
      <c r="D221" s="15" t="s">
        <v>405</v>
      </c>
      <c r="E221" s="15" t="str">
        <f t="shared" si="442"/>
        <v>S2TO34</v>
      </c>
      <c r="F221" s="15">
        <f t="shared" si="443"/>
        <v>201</v>
      </c>
      <c r="G221" s="15" t="str">
        <f t="shared" si="444"/>
        <v>STORE Capital Corp</v>
      </c>
      <c r="H221" s="24">
        <v>2.6534999999999997E-4</v>
      </c>
      <c r="I221" s="15" t="e" cm="1">
        <f t="array" aca="1" ref="I221" ca="1">_xll.BDP(C221,"GICS_SECTOR_NAME")</f>
        <v>#NAME?</v>
      </c>
      <c r="J221" s="15" t="e">
        <f t="shared" ca="1" si="445"/>
        <v>#NAME?</v>
      </c>
      <c r="K221" s="46" t="e" cm="1">
        <f t="array" aca="1" ref="K221" ca="1">_xll.BDP(C221,"BEST_PE_RATIO")</f>
        <v>#NAME?</v>
      </c>
      <c r="L221" s="46" t="e" cm="1">
        <f t="array" aca="1" ref="L221" ca="1">_xll.BDP(C221,"px_last")</f>
        <v>#NAME?</v>
      </c>
      <c r="M221" s="15" t="e" cm="1">
        <f t="array" aca="1" ref="M221" ca="1">_xll.BDP(C221,"COUNTRY_FULL_NAME")</f>
        <v>#NAME?</v>
      </c>
      <c r="N221" s="15" t="e" cm="1">
        <f t="array" aca="1" ref="N221" ca="1">_xll.BDP(C221,"px_last")</f>
        <v>#NAME?</v>
      </c>
      <c r="O221" s="15" t="e" cm="1">
        <f t="array" aca="1" ref="O221" ca="1">_xll.BDP(C221,"CRNCY")</f>
        <v>#NAME?</v>
      </c>
      <c r="Q221" s="15" t="e" cm="1">
        <f t="array" aca="1" ref="Q221" ca="1">_xll.BDP(C221,"GICS_SECTOR_NAME")</f>
        <v>#NAME?</v>
      </c>
      <c r="R221" s="15" t="e" cm="1">
        <f t="array" aca="1" ref="R221" ca="1">_xll.BDP(C221,"GICS_INDUSTRY_NAME")</f>
        <v>#NAME?</v>
      </c>
      <c r="S221" s="15" t="e" cm="1">
        <f t="array" aca="1" ref="S221" ca="1">_xll.BDP(C221,"GICS_INDUSTRY_GROUP_NAME")</f>
        <v>#NAME?</v>
      </c>
      <c r="T221" s="15" t="e" cm="1">
        <f t="array" aca="1" ref="T221" ca="1">_xll.BDP(C221,"GICS_SUB_INDUSTRY_NAME")</f>
        <v>#NAME?</v>
      </c>
      <c r="U221" s="15" t="s">
        <v>1521</v>
      </c>
      <c r="V221" s="15" t="str">
        <f>_xll.BDH(C221,"SALES_REV_TURN","FY 2009","FY 2009","Currency=USD","Period=FY","BEST_FPERIOD_OVERRIDE=FY","FILING_STATUS=MR","SCALING_FORMAT=MLN","FA_ADJUSTED=Adjusted","Sort=A","Dates=H","DateFormat=P","Fill=—","Direction=H","UseDPDF=Y")</f>
        <v>—</v>
      </c>
      <c r="W221" s="15">
        <f>_xll.BDH(C221,"SALES_REV_TURN","FY 2019","FY 2019","Currency=USD","Period=FY","BEST_FPERIOD_OVERRIDE=FY","FILING_STATUS=MR","SCALING_FORMAT=MLN","FA_ADJUSTED=Adjusted","Sort=A","Dates=H","DateFormat=P","Fill=—","Direction=H","UseDPDF=Y")</f>
        <v>665.71400000000006</v>
      </c>
      <c r="X221" s="15">
        <f>_xll.BDH(C221,"SALES_REV_TURN","FY 2020","FY 2020","Currency=USD","Period=FY","BEST_FPERIOD_OVERRIDE=FY","FILING_STATUS=MR","SCALING_FORMAT=MLN","FA_ADJUSTED=Adjusted","Sort=A","Dates=H","DateFormat=P","Fill=—","Direction=H","UseDPDF=Y")</f>
        <v>694.26800000000003</v>
      </c>
      <c r="Y221" s="15">
        <f>_xll.BDH(C221,"SALES_REV_TURN","FY 2021","FY 2021","Currency=USD","Period=FY","BEST_FPERIOD_OVERRIDE=FY","FILING_STATUS=MR","SCALING_FORMAT=MLN","FA_ADJUSTED=Adjusted","Sort=A","Dates=H","DateFormat=P","Fill=—","Direction=H","UseDPDF=Y")</f>
        <v>782.66399999999999</v>
      </c>
      <c r="Z221" s="15">
        <f>_xll.BDH(C221,"SALES_REV_TURN","FY 2022","FY 2022","Currency=USD","Period=FY","BEST_FPERIOD_OVERRIDE=FY","FILING_STATUS=MR","SCALING_FORMAT=MLN","FA_ADJUSTED=Adjusted","Sort=A","Dates=H","DateFormat=P","Fill=—","Direction=H","UseDPDF=Y")</f>
        <v>910.17200000000003</v>
      </c>
      <c r="AA221" s="15" t="e">
        <f ca="1">+_xll.BDP($C221,AA$15,"BEST_FPERIOD_OVERRIDE="&amp;AA$16)</f>
        <v>#NAME?</v>
      </c>
      <c r="AB221" s="15" t="e">
        <f ca="1">+_xll.BDP($C221,AB$15,"BEST_FPERIOD_OVERRIDE="&amp;AB$16)</f>
        <v>#NAME?</v>
      </c>
      <c r="AC221" s="15" t="e">
        <f ca="1">+_xll.BDP($C221,AC$15,"BEST_FPERIOD_OVERRIDE="&amp;AC$16)</f>
        <v>#NAME?</v>
      </c>
      <c r="AD221" s="15" t="e">
        <f ca="1">+_xll.BDP($C221,AD$15,"BEST_FPERIOD_OVERRIDE="&amp;AD$16)</f>
        <v>#NAME?</v>
      </c>
      <c r="AF221" s="25">
        <f t="shared" si="479"/>
        <v>4.2892293086820965E-2</v>
      </c>
      <c r="AG221" s="25">
        <f t="shared" si="480"/>
        <v>0.12732259012369851</v>
      </c>
      <c r="AH221" s="25">
        <f t="shared" si="481"/>
        <v>0.1629153762023039</v>
      </c>
      <c r="AI221" s="25" t="e">
        <f t="shared" ca="1" si="482"/>
        <v>#NAME?</v>
      </c>
      <c r="AJ221" s="25" t="e">
        <f t="shared" ca="1" si="483"/>
        <v>#NAME?</v>
      </c>
      <c r="AK221" s="25" t="e">
        <f t="shared" ca="1" si="484"/>
        <v>#NAME?</v>
      </c>
      <c r="AL221" s="25" t="e">
        <f t="shared" ca="1" si="497"/>
        <v>#NAME?</v>
      </c>
      <c r="AM221" s="25" t="e">
        <f t="shared" ca="1" si="485"/>
        <v>#NAME?</v>
      </c>
      <c r="AN221" s="25" t="e">
        <f t="shared" si="486"/>
        <v>#VALUE!</v>
      </c>
      <c r="AP221" s="15" t="str">
        <f>_xll.BDH(C221,"EBITDA","FY 2009","FY 2009","Currency=USD","Period=FY","BEST_FPERIOD_OVERRIDE=FY","FILING_STATUS=MR","SCALING_FORMAT=MLN","FA_ADJUSTED=Adjusted","Sort=A","Dates=H","DateFormat=P","Fill=—","Direction=H","UseDPDF=Y")</f>
        <v>—</v>
      </c>
      <c r="AQ221" s="15">
        <f>_xll.BDH(C221,"EBITDA","FY 2019","FY 2019","Currency=USD","Period=FY","BEST_FPERIOD_OVERRIDE=FY","FILING_STATUS=MR","SCALING_FORMAT=MLN","FA_ADJUSTED=Adjusted","Sort=A","Dates=H","DateFormat=P","Fill=—","Direction=H","UseDPDF=Y")</f>
        <v>516.60500000000002</v>
      </c>
      <c r="AR221" s="15">
        <f>_xll.BDH(C221,"EBITDA","FY 2020","FY 2020","Currency=USD","Period=FY","BEST_FPERIOD_OVERRIDE=FY","FILING_STATUS=MR","SCALING_FORMAT=MLN","FA_ADJUSTED=Adjusted","Sort=A","Dates=H","DateFormat=P","Fill=—","Direction=H","UseDPDF=Y")</f>
        <v>600.38599999999997</v>
      </c>
      <c r="AS221" s="15">
        <f>_xll.BDH(C221,"EBITDA","FY 2021","FY 2021","Currency=USD","Period=FY","BEST_FPERIOD_OVERRIDE=FY","FILING_STATUS=MR","SCALING_FORMAT=MLN","FA_ADJUSTED=Adjusted","Sort=A","Dates=H","DateFormat=P","Fill=—","Direction=H","UseDPDF=Y")</f>
        <v>631.88300000000004</v>
      </c>
      <c r="AT221" s="15">
        <f>_xll.BDH(C221,"EBITDA","FY 2022","FY 2022","Currency=USD","Period=FY","BEST_FPERIOD_OVERRIDE=FY","FILING_STATUS=MR","SCALING_FORMAT=MLN","FA_ADJUSTED=Adjusted","Sort=A","Dates=H","DateFormat=P","Fill=—","Direction=H","UseDPDF=Y")</f>
        <v>813.697</v>
      </c>
      <c r="AU221" s="15" t="e">
        <f ca="1">+_xll.BDP($C221,AU$15,"BEST_FPERIOD_OVERRIDE="&amp;AU$16)</f>
        <v>#NAME?</v>
      </c>
      <c r="AV221" s="15" t="e">
        <f ca="1">+_xll.BDP($C221,AV$15,"BEST_FPERIOD_OVERRIDE="&amp;AV$16)</f>
        <v>#NAME?</v>
      </c>
      <c r="AW221" s="15" t="e">
        <f ca="1">+_xll.BDP($C221,AW$15,"BEST_FPERIOD_OVERRIDE="&amp;AW$16)</f>
        <v>#NAME?</v>
      </c>
      <c r="AX221" s="15" t="e">
        <f ca="1">+_xll.BDP($C221,AX$15,"BEST_FPERIOD_OVERRIDE="&amp;AX$16)</f>
        <v>#NAME?</v>
      </c>
      <c r="AZ221" s="25">
        <f t="shared" si="446"/>
        <v>0.16217613069947046</v>
      </c>
      <c r="BA221" s="25">
        <f t="shared" si="447"/>
        <v>5.2461249929212306E-2</v>
      </c>
      <c r="BB221" s="25">
        <f t="shared" si="448"/>
        <v>0.28773364689349124</v>
      </c>
      <c r="BC221" s="25" t="e">
        <f t="shared" ca="1" si="449"/>
        <v>#NAME?</v>
      </c>
      <c r="BD221" s="25" t="e">
        <f t="shared" ca="1" si="450"/>
        <v>#NAME?</v>
      </c>
      <c r="BE221" s="25" t="e">
        <f t="shared" ca="1" si="451"/>
        <v>#NAME?</v>
      </c>
      <c r="BF221" s="25" t="e">
        <f t="shared" ca="1" si="498"/>
        <v>#NAME?</v>
      </c>
      <c r="BG221" s="25" t="e">
        <f t="shared" ca="1" si="452"/>
        <v>#NAME?</v>
      </c>
      <c r="BH221" s="25" t="e">
        <f t="shared" si="453"/>
        <v>#VALUE!</v>
      </c>
      <c r="BJ221" s="25">
        <f t="shared" si="487"/>
        <v>0.77601642747486155</v>
      </c>
      <c r="BK221" s="25">
        <f t="shared" si="488"/>
        <v>0.86477556217483731</v>
      </c>
      <c r="BL221" s="25">
        <f t="shared" si="489"/>
        <v>0.80734900289268452</v>
      </c>
      <c r="BM221" s="25">
        <f t="shared" si="490"/>
        <v>0.89400355097717787</v>
      </c>
      <c r="BN221" s="25" t="e">
        <f t="shared" ca="1" si="491"/>
        <v>#NAME?</v>
      </c>
      <c r="BO221" s="25" t="e">
        <f t="shared" ca="1" si="492"/>
        <v>#NAME?</v>
      </c>
      <c r="BP221" s="25" t="e">
        <f t="shared" ca="1" si="492"/>
        <v>#NAME?</v>
      </c>
      <c r="BQ221" s="25" t="e">
        <f t="shared" ca="1" si="493"/>
        <v>#NAME?</v>
      </c>
      <c r="BR221" s="15" t="str">
        <f>_xll.BDH(C221,"EARN_FOR_COMMON","FY 2009","FY 2009","Currency=USD","Period=FY","BEST_FPERIOD_OVERRIDE=FY","FILING_STATUS=MR","SCALING_FORMAT=MLN","FA_ADJUSTED=Adjusted","Sort=A","Dates=H","DateFormat=P","Fill=—","Direction=H","UseDPDF=Y")</f>
        <v>—</v>
      </c>
      <c r="BS221" s="15">
        <f>_xll.BDH(C221,"EARN_FOR_COMMON","FY 2019","FY 2019","Currency=USD","Period=FY","BEST_FPERIOD_OVERRIDE=FY","FILING_STATUS=MR","SCALING_FORMAT=MLN","FA_ADJUSTED=Adjusted","Sort=A","Dates=H","DateFormat=P","Fill=—","Direction=H","UseDPDF=Y")</f>
        <v>219.584</v>
      </c>
      <c r="BT221" s="15">
        <f>_xll.BDH(C221,"EARN_FOR_COMMON","FY 2020","FY 2020","Currency=USD","Period=FY","BEST_FPERIOD_OVERRIDE=FY","FILING_STATUS=MR","SCALING_FORMAT=MLN","FA_ADJUSTED=Adjusted","Sort=A","Dates=H","DateFormat=P","Fill=—","Direction=H","UseDPDF=Y")</f>
        <v>213.44499999999999</v>
      </c>
      <c r="BU221" s="15">
        <f>_xll.BDH(C221,"EARN_FOR_COMMON","FY 2021","FY 2021","Currency=USD","Period=FY","BEST_FPERIOD_OVERRIDE=FY","FILING_STATUS=MR","SCALING_FORMAT=MLN","FA_ADJUSTED=Adjusted","Sort=A","Dates=H","DateFormat=P","Fill=—","Direction=H","UseDPDF=Y")</f>
        <v>244.887</v>
      </c>
      <c r="BV221" s="15">
        <f>_xll.BDH(C221,"EARN_FOR_COMMON","FY 2022","FY 2022","Currency=USD","Period=FY","BEST_FPERIOD_OVERRIDE=FY","FILING_STATUS=MR","SCALING_FORMAT=MLN","FA_ADJUSTED=Adjusted","Sort=A","Dates=H","DateFormat=P","Fill=—","Direction=H","UseDPDF=Y")</f>
        <v>337.35300000000001</v>
      </c>
      <c r="BW221" s="15" t="e">
        <f ca="1">+_xll.BDP($C221,BW$15,"BEST_FPERIOD_OVERRIDE="&amp;BW$16)</f>
        <v>#NAME?</v>
      </c>
      <c r="BX221" s="15" t="e">
        <f ca="1">+_xll.BDP($C221,BX$15,"BEST_FPERIOD_OVERRIDE="&amp;BX$16)</f>
        <v>#NAME?</v>
      </c>
      <c r="BY221" s="15" t="e">
        <f ca="1">+_xll.BDP($C221,BY$15,"BEST_FPERIOD_OVERRIDE="&amp;BY$16)</f>
        <v>#NAME?</v>
      </c>
      <c r="BZ221" s="15" t="e">
        <f ca="1">+_xll.BDP($C221,BZ$15,"BEST_FPERIOD_OVERRIDE="&amp;BZ$16)</f>
        <v>#NAME?</v>
      </c>
      <c r="CB221" s="25">
        <f t="shared" si="454"/>
        <v>-2.795741037598376E-2</v>
      </c>
      <c r="CC221" s="25">
        <f t="shared" si="455"/>
        <v>0.1473072688514605</v>
      </c>
      <c r="CD221" s="25">
        <f t="shared" si="456"/>
        <v>0.37758639699126539</v>
      </c>
      <c r="CE221" s="25" t="e">
        <f t="shared" ca="1" si="457"/>
        <v>#NAME?</v>
      </c>
      <c r="CF221" s="25" t="e">
        <f t="shared" ca="1" si="458"/>
        <v>#NAME?</v>
      </c>
      <c r="CG221" s="25" t="e">
        <f t="shared" ca="1" si="459"/>
        <v>#NAME?</v>
      </c>
      <c r="CH221" s="25" t="e">
        <f t="shared" ca="1" si="499"/>
        <v>#NAME?</v>
      </c>
      <c r="CI221" s="25" t="e">
        <f t="shared" ca="1" si="460"/>
        <v>#NAME?</v>
      </c>
      <c r="CJ221" s="25" t="e">
        <f t="shared" si="461"/>
        <v>#VALUE!</v>
      </c>
      <c r="CM221" s="25">
        <f t="shared" si="500"/>
        <v>0.32984735186581621</v>
      </c>
      <c r="CN221" s="25">
        <f t="shared" si="501"/>
        <v>0.30743891407928925</v>
      </c>
      <c r="CO221" s="25">
        <f t="shared" si="502"/>
        <v>0.312889055840054</v>
      </c>
      <c r="CP221" s="25">
        <f t="shared" si="503"/>
        <v>0.37064752596212586</v>
      </c>
      <c r="CQ221" s="25" t="e">
        <f t="shared" ca="1" si="504"/>
        <v>#NAME?</v>
      </c>
      <c r="CR221" s="25" t="e">
        <f t="shared" ca="1" si="505"/>
        <v>#NAME?</v>
      </c>
      <c r="CS221" s="25" t="e">
        <f t="shared" ca="1" si="506"/>
        <v>#NAME?</v>
      </c>
      <c r="CT221" s="15" t="e">
        <f t="shared" ca="1" si="507"/>
        <v>#NAME?</v>
      </c>
      <c r="CU221" s="25">
        <f>_xll.BDH($C221,"RETURN_ON_INV_CAPITAL","FY 2019","FY 2019","Currency=USD","Period=FY","BEST_FPERIOD_OVERRIDE=FY","FILING_STATUS=MR","FA_ADJUSTED=GAAP","Sort=A","Dates=H","DateFormat=P","Fill=—","Direction=H","UseDPDF=Y")/100</f>
        <v>4.7775999999999999E-2</v>
      </c>
      <c r="CV221" s="25">
        <f>_xll.BDH($C221,"RETURN_ON_INV_CAPITAL","FY 2020","FY 2020","Currency=USD","Period=FY","BEST_FPERIOD_OVERRIDE=FY","FILING_STATUS=MR","FA_ADJUSTED=GAAP","Sort=A","Dates=H","DateFormat=P","Fill=—","Direction=H","UseDPDF=Y")/100</f>
        <v>4.2544999999999999E-2</v>
      </c>
      <c r="CW221" s="25">
        <f>_xll.BDH($C221,"RETURN_ON_INV_CAPITAL","FY 2021","FY 2021","Currency=USD","Period=FY","BEST_FPERIOD_OVERRIDE=FY","FILING_STATUS=MR","FA_ADJUSTED=GAAP","Sort=A","Dates=H","DateFormat=P","Fill=—","Direction=H","UseDPDF=Y")/100</f>
        <v>4.2878999999999994E-2</v>
      </c>
      <c r="CX221" s="25">
        <f>_xll.BDH(C221,"RETURN_COM_EQY","FY 2022","FY 2022","Currency=USD","Period=FY","BEST_FPERIOD_OVERRIDE=FY","FILING_STATUS=MR","FA_ADJUSTED=GAAP","Sort=A","Dates=H","DateFormat=P","Fill=—","Direction=H","UseDPDF=Y")/100</f>
        <v>6.2041000000000006E-2</v>
      </c>
      <c r="CZ221" s="15">
        <f>_xll.BDH($C221,"RETURN_COM_EQY","FY 2019","FY 2019","Currency=USD","Period=FY","BEST_FPERIOD_OVERRIDE=FY","FILING_STATUS=MR","FA_ADJUSTED=GAAP","Sort=A","Dates=H","DateFormat=P","Fill=—","Direction=H","UseDPDF=Y")/100</f>
        <v>6.8266999999999994E-2</v>
      </c>
      <c r="DA221" s="15">
        <f>_xll.BDH($C221,"RETURN_COM_EQY","FY 2020","FY 2020","Currency=USD","Period=FY","BEST_FPERIOD_OVERRIDE=FY","FILING_STATUS=MR","FA_ADJUSTED=GAAP","Sort=A","Dates=H","DateFormat=P","Fill=—","Direction=H","UseDPDF=Y")/100</f>
        <v>4.4755000000000003E-2</v>
      </c>
      <c r="DB221" s="15">
        <f>_xll.BDH($C221,"RETURN_COM_EQY","FY 2021","FY 2021","Currency=USD","Period=FY","BEST_FPERIOD_OVERRIDE=FY","FILING_STATUS=MR","FA_ADJUSTED=GAAP","Sort=A","Dates=H","DateFormat=P","Fill=—","Direction=H","UseDPDF=Y")/100</f>
        <v>5.2824999999999997E-2</v>
      </c>
      <c r="DC221" s="25">
        <f>_xll.BDH(C221,"RETURN_COM_EQY","FY 2022","FY 2022","Currency=USD","Period=FY","BEST_FPERIOD_OVERRIDE=FY","FILING_STATUS=MR","FA_ADJUSTED=GAAP","Sort=A","Dates=H","DateFormat=P","Fill=—","Direction=H","UseDPDF=Y")</f>
        <v>6.2041000000000004</v>
      </c>
      <c r="DD221" s="15" t="e">
        <f ca="1">(_xll.BDP(C221,"BEST_ROE","best_fperiod_override=23Y"))/100</f>
        <v>#NAME?</v>
      </c>
      <c r="DF221" s="25" t="e">
        <f ca="1">(_xll.BDP($C221,"BEST_DIV_YLD","best_fperiod_override=19Y"))/100</f>
        <v>#NAME?</v>
      </c>
      <c r="DG221" s="25" t="e">
        <f ca="1">(_xll.BDP($C221,"BEST_DIV_YLD","best_fperiod_override=20Y"))/100</f>
        <v>#NAME?</v>
      </c>
      <c r="DH221" s="25" t="e">
        <f ca="1">(_xll.BDP($C221,"BEST_DIV_YLD","best_fperiod_override=21Y"))/100</f>
        <v>#NAME?</v>
      </c>
      <c r="DI221" s="25" t="e">
        <f ca="1">(_xll.BDP($C221,"BEST_DIV_YLD","best_fperiod_override=22Y"))/100</f>
        <v>#NAME?</v>
      </c>
      <c r="DJ221" s="25" t="e">
        <f ca="1">(_xll.BDP($C221,"BEST_DIV_YLD","best_fperiod_override=23Y"))/100</f>
        <v>#NAME?</v>
      </c>
      <c r="DL221" s="48" t="e" cm="1">
        <f t="array" aca="1" ref="DL221" ca="1">_xll.BDP($C221,$DL$12)/1000</f>
        <v>#NAME?</v>
      </c>
      <c r="DM221" s="48" t="e" cm="1">
        <f t="array" aca="1" ref="DM221" ca="1">_xll.BDP($C221,$DL$13)*1000</f>
        <v>#NAME?</v>
      </c>
      <c r="DN221" s="48" t="e">
        <f t="shared" ca="1" si="462"/>
        <v>#NAME?</v>
      </c>
      <c r="DO221" s="48" t="e" cm="1">
        <f t="array" aca="1" ref="DO221" ca="1">_xll.BDP($C221,$DL$15)*1000</f>
        <v>#NAME?</v>
      </c>
      <c r="DQ221" s="15" t="e" cm="1">
        <f t="array" aca="1" ref="DQ221" ca="1">_xll.BDP(C221,"WACC")</f>
        <v>#NAME?</v>
      </c>
      <c r="DR221" s="15" t="e" cm="1">
        <f t="array" aca="1" ref="DR221" ca="1">_xll.BDP(C221,"WACC_COST_EQUITY")</f>
        <v>#NAME?</v>
      </c>
      <c r="DS221" s="15" t="e" cm="1">
        <f t="array" aca="1" ref="DS221" ca="1">_xll.BDP(C221,"WACC_COST_EQUITY")</f>
        <v>#NAME?</v>
      </c>
      <c r="DU221" s="15" t="e" cm="1">
        <f t="array" aca="1" ref="DU221" ca="1">_xll.BDP(C221,"BEST_PE_RATIO")</f>
        <v>#NAME?</v>
      </c>
      <c r="DV221" s="15" t="e" cm="1">
        <f t="array" aca="1" ref="DV221" ca="1">_xll.BDP(C221,"FIVE_YR_AVG_PRICE_EARNINGS")</f>
        <v>#NAME?</v>
      </c>
      <c r="DW221" s="15" t="e" cm="1">
        <f t="array" aca="1" ref="DW221" ca="1">_xll.BDP(C221,"10_YEAR_MOVING_AVERAGE_PE")</f>
        <v>#NAME?</v>
      </c>
      <c r="DY221" s="15" t="e" cm="1">
        <f t="array" aca="1" ref="DY221" ca="1">_xll.BDP(C221,"BEST_CUR_EV_TO_EBITDA")</f>
        <v>#NAME?</v>
      </c>
      <c r="DZ221" s="15" t="e" cm="1">
        <f t="array" aca="1" ref="DZ221" ca="1">_xll.BDP(C221,"FIVE_YEAR_AVG_EV_TO_T12_EBITDA")</f>
        <v>#NAME?</v>
      </c>
      <c r="EB221" s="15" t="e" cm="1">
        <f t="array" aca="1" ref="EB221" ca="1">_xll.BDP(C221,"BEST_PX_BPS_RATIO")</f>
        <v>#NAME?</v>
      </c>
      <c r="EC221" s="15" t="e" cm="1">
        <f t="array" aca="1" ref="EC221" ca="1">_xll.BDP(C221,"FIVE_YEAR_AVG_PRICE_BOOK")</f>
        <v>#NAME?</v>
      </c>
      <c r="ED221" s="15" t="e" cm="1">
        <f t="array" aca="1" ref="ED221" ca="1">_xll.BDP(C221,"EV_TO_T12M_SALES")</f>
        <v>#NAME?</v>
      </c>
      <c r="EE221" s="15" t="e" cm="1">
        <f t="array" aca="1" ref="EE221" ca="1">_xll.BDP(C221,"AVERAGE_EV_TO_T12M_SALES")</f>
        <v>#NAME?</v>
      </c>
      <c r="EF221" s="15" t="e">
        <f ca="1">_xll.BDP(C221,"BEST_CURRENT_EV_BEST_SALES","best_fperiod_override=23Y")</f>
        <v>#NAME?</v>
      </c>
      <c r="EH221" s="15" t="e" cm="1">
        <f t="array" aca="1" ref="EH221" ca="1">_xll.BDP(C221,"CF_FREE_CASH_FLOW")</f>
        <v>#NAME?</v>
      </c>
      <c r="EI221" s="15" t="e" cm="1">
        <f t="array" aca="1" ref="EI221" ca="1">_xll.BDP(C221,"FREE_CASH_FLOW_YIELD")/100</f>
        <v>#NAME?</v>
      </c>
      <c r="EJ221" s="15" t="e" cm="1">
        <f t="array" aca="1" ref="EJ221" ca="1">_xll.BDP(C221,"TRAIL_12M_FREE_CASH_FLOW_PER_SH")</f>
        <v>#NAME?</v>
      </c>
      <c r="EL221" s="15" t="e" cm="1">
        <f t="array" aca="1" ref="EL221" ca="1">_xll.BDP(C221,"CF_CASH_FROM_OPER")</f>
        <v>#NAME?</v>
      </c>
      <c r="EM221" s="15" t="e" cm="1">
        <f t="array" aca="1" ref="EM221" ca="1">_xll.BDP(C221,"CF_CASH_FROM_INV_ACT")</f>
        <v>#NAME?</v>
      </c>
      <c r="EN221" s="15" t="e" cm="1">
        <f t="array" aca="1" ref="EN221" ca="1">_xll.BDP(C221,"CF_CASH_FROM_FNC_ACT")</f>
        <v>#NAME?</v>
      </c>
      <c r="EP221" s="15" t="e" cm="1">
        <f t="array" aca="1" ref="EP221" ca="1">_xll.BDP(C221,"TOT_ANALYST_REC")</f>
        <v>#NAME?</v>
      </c>
      <c r="EQ221" s="15" t="e" cm="1">
        <f t="array" aca="1" ref="EQ221" ca="1">_xll.BDP(C221,"TOT_BUY_REC")</f>
        <v>#NAME?</v>
      </c>
      <c r="ER221" s="15" t="e" cm="1">
        <f t="array" aca="1" ref="ER221" ca="1">_xll.BDP(C221,"TOT_HOLD_REC")</f>
        <v>#NAME?</v>
      </c>
      <c r="ES221" s="15" t="e" cm="1">
        <f t="array" aca="1" ref="ES221" ca="1">_xll.BDP(C221,"TOT_SELL_REC")</f>
        <v>#NAME?</v>
      </c>
      <c r="ET221" s="15" t="e" cm="1">
        <f t="array" aca="1" ref="ET221" ca="1">_xll.BDP(C221,"EQY_REC_CONS")</f>
        <v>#NAME?</v>
      </c>
      <c r="EV221" s="15" t="e" cm="1">
        <f t="array" aca="1" ref="EV221" ca="1">_xll.BDP(C221,"BEST_TARGET_HI")</f>
        <v>#NAME?</v>
      </c>
      <c r="EW221" s="15" t="e" cm="1">
        <f t="array" aca="1" ref="EW221" ca="1">_xll.BDP(C221,"BEST_TARGET_LO")</f>
        <v>#NAME?</v>
      </c>
      <c r="EX221" s="15" t="e" cm="1">
        <f t="array" aca="1" ref="EX221" ca="1">_xll.BDP(C221,"BEST_TARGET_MEDIAN")</f>
        <v>#NAME?</v>
      </c>
      <c r="EZ221" s="15" t="e" cm="1">
        <f t="array" aca="1" ref="EZ221" ca="1">_xll.BDP(C221,"BEST_TARGET_1WK_CHG")</f>
        <v>#NAME?</v>
      </c>
      <c r="FA221" s="15" t="e" cm="1">
        <f t="array" aca="1" ref="FA221" ca="1">_xll.BDP(C221,"BEST_TARGET_4WK_CHG")</f>
        <v>#NAME?</v>
      </c>
      <c r="FB221" s="15" t="e" cm="1">
        <f t="array" aca="1" ref="FB221" ca="1">_xll.BDP(C221,"BEST_TARGET_3MO_CHG")</f>
        <v>#NAME?</v>
      </c>
      <c r="FC221" s="15" t="e" cm="1">
        <f t="array" aca="1" ref="FC221" ca="1">_xll.BDP(C221,"BEST_TARGET_6MO_CHG")</f>
        <v>#NAME?</v>
      </c>
      <c r="FE221" s="15" t="e" cm="1">
        <f t="array" aca="1" ref="FE221" ca="1">_xll.BDP(C221,"ANNOUNCEMENT_DT")</f>
        <v>#NAME?</v>
      </c>
      <c r="FF221" s="15" t="e" cm="1">
        <f t="array" aca="1" ref="FF221" ca="1">_xll.BDP(C221,"EXPECTED_REPORT_DT")</f>
        <v>#NAME?</v>
      </c>
      <c r="FG221" s="15" t="e" cm="1">
        <f t="array" aca="1" ref="FG221" ca="1">_xll.BDP(C221,"EARNINGS_RELATED_IMPLIED_MOVE")</f>
        <v>#NAME?</v>
      </c>
      <c r="FI221" s="15" t="e" cm="1">
        <f t="array" aca="1" ref="FI221" ca="1">_xll.BDP(C221,"SALES_SURPRISE_LAST_QTR")</f>
        <v>#NAME?</v>
      </c>
      <c r="FJ221" s="15" t="e" cm="1">
        <f t="array" aca="1" ref="FJ221" ca="1">_xll.BDP(C221,"EPS_SURPRISE_LAST_QTR")</f>
        <v>#NAME?</v>
      </c>
      <c r="FL221" s="15" t="e">
        <f ca="1">(_xll.BDP(C221,"VOLUME_AVG_5D"))/1000</f>
        <v>#NAME?</v>
      </c>
      <c r="FM221" s="15" t="e">
        <f ca="1">(_xll.BDP(C221,"VOLUME_AVG_3M"))/1000</f>
        <v>#NAME?</v>
      </c>
      <c r="FN221" s="15" t="e">
        <f ca="1">(_xll.BDP(C221,"VOLUME_AVG_6M"))/1000</f>
        <v>#NAME?</v>
      </c>
      <c r="FP221" s="15" t="e" cm="1">
        <f t="array" aca="1" ref="FP221" ca="1">_xll.BDP(C221,"CIE_DES")</f>
        <v>#NAME?</v>
      </c>
      <c r="FQ221" s="15" t="s">
        <v>1045</v>
      </c>
      <c r="FS221" s="15" t="e" cm="1">
        <f t="array" aca="1" ref="FS221" ca="1">_xll.BDP(C221,"HIGH_52WEEK")</f>
        <v>#NAME?</v>
      </c>
      <c r="FT221" s="15" t="e" cm="1">
        <f t="array" aca="1" ref="FT221" ca="1">_xll.BDP(C221,"LOW_52WEEK")</f>
        <v>#NAME?</v>
      </c>
      <c r="FV221" s="15" t="e" cm="1">
        <f t="array" aca="1" ref="FV221" ca="1">_xll.BDP(C221,"CHG_PCT_WTD")</f>
        <v>#NAME?</v>
      </c>
      <c r="FW221" s="15" t="e" cm="1">
        <f t="array" aca="1" ref="FW221" ca="1">_xll.BDP(C221,"CHG_PCT_MTD")</f>
        <v>#NAME?</v>
      </c>
      <c r="FX221" s="15" t="e" cm="1">
        <f t="array" aca="1" ref="FX221" ca="1">_xll.BDP(C221,"CHG_PCT_YTD")</f>
        <v>#NAME?</v>
      </c>
      <c r="FY221" s="15" t="e" cm="1">
        <f t="array" aca="1" ref="FY221" ca="1">_xll.BDP(C221,"CHG_PCT_1YR")</f>
        <v>#NAME?</v>
      </c>
      <c r="GA221" s="15" t="e">
        <f ca="1">_xll.BDP($C221,"BEST_NET_DEBT","best_fperiod_override=19Y")</f>
        <v>#NAME?</v>
      </c>
      <c r="GB221" s="15" t="e">
        <f ca="1">_xll.BDP($C221,"BEST_NET_DEBT","best_fperiod_override=20Y")</f>
        <v>#NAME?</v>
      </c>
      <c r="GC221" s="15" t="e">
        <f ca="1">_xll.BDP($C221,"BEST_NET_DEBT","best_fperiod_override=21Y")</f>
        <v>#NAME?</v>
      </c>
      <c r="GD221" s="15" t="e">
        <f ca="1">_xll.BDP($C221,"BEST_NET_DEBT","best_fperiod_override=22Y")</f>
        <v>#NAME?</v>
      </c>
      <c r="GE221" s="15" t="e">
        <f ca="1">_xll.BDP($C221,"BEST_NET_DEBT","best_fperiod_override=23Y")</f>
        <v>#NAME?</v>
      </c>
      <c r="GG221" s="15" t="e">
        <f t="shared" ca="1" si="463"/>
        <v>#NAME?</v>
      </c>
      <c r="GH221" s="15" t="e">
        <f t="shared" ca="1" si="464"/>
        <v>#NAME?</v>
      </c>
      <c r="GI221" s="15" t="e">
        <f t="shared" ca="1" si="465"/>
        <v>#NAME?</v>
      </c>
      <c r="GJ221" s="15" t="e">
        <f t="shared" ca="1" si="466"/>
        <v>#NAME?</v>
      </c>
      <c r="GK221" s="15" t="e">
        <f t="shared" ca="1" si="467"/>
        <v>#NAME?</v>
      </c>
      <c r="GM221" s="15" t="e" cm="1">
        <f t="array" aca="1" ref="GM221" ca="1">_xll.BDP(C221,"NET_DEBT_TO_EBITDA")</f>
        <v>#NAME?</v>
      </c>
      <c r="GN221" s="15" t="e" cm="1">
        <f t="array" aca="1" ref="GN221" ca="1">_xll.BDP(C221,"EBIT_TO_INT_EXP")</f>
        <v>#NAME?</v>
      </c>
      <c r="GO221" s="15" t="e" cm="1">
        <f t="array" aca="1" ref="GO221" ca="1">_xll.BDP(C221,"TOT_DEBT_TO_TOT_EQY")</f>
        <v>#NAME?</v>
      </c>
      <c r="GP221" s="15" t="e" cm="1">
        <f t="array" aca="1" ref="GP221" ca="1">_xll.BDP(C221,"TOT_DEBT_TO_TOT_ASSET")</f>
        <v>#NAME?</v>
      </c>
      <c r="GQ221" s="15" t="e" cm="1">
        <f t="array" aca="1" ref="GQ221" ca="1">_xll.BDP(C221,"ALTMAN_Z_SCORE")</f>
        <v>#NAME?</v>
      </c>
      <c r="GR221" s="15" t="e" cm="1">
        <f t="array" aca="1" ref="GR221" ca="1">_xll.BDP(C221,"CASH_%_CURRENT_MARKET_CAP")</f>
        <v>#NAME?</v>
      </c>
      <c r="GS221" s="15" t="e" cm="1">
        <f t="array" aca="1" ref="GS221" ca="1">_xll.BDP(C221,"CASH_TO_TOT_ASSET")</f>
        <v>#NAME?</v>
      </c>
      <c r="GU221" s="15" t="e" cm="1">
        <f t="array" aca="1" ref="GU221" ca="1">_xll.BDP(C221,"BOARD_SIZE")</f>
        <v>#NAME?</v>
      </c>
      <c r="GV221" s="15" t="e" cm="1">
        <f t="array" aca="1" ref="GV221" ca="1">_xll.BDP(C221,"PCT_INDEPENDENT_DIRECTORS")</f>
        <v>#NAME?</v>
      </c>
      <c r="GW221" s="15" t="e" cm="1">
        <f t="array" aca="1" ref="GW221" ca="1">_xll.BDP(C221,"BOARD_MEETING_ATTENDANCE_PCT")</f>
        <v>#NAME?</v>
      </c>
      <c r="GX221" s="15" t="e" cm="1">
        <f t="array" aca="1" ref="GX221" ca="1">_xll.BDP(C221,"BOARD_MEETINGS_PER_YR")</f>
        <v>#NAME?</v>
      </c>
      <c r="GY221" s="15" t="e" cm="1">
        <f t="array" aca="1" ref="GY221" ca="1">_xll.BDP(C221,"NUMBER_OF_WOMEN_ON_BOARD")</f>
        <v>#NAME?</v>
      </c>
      <c r="GZ221" s="15" t="e" cm="1">
        <f t="array" aca="1" ref="GZ221" ca="1">_xll.BDP(C221,"BOARD_AVERAGE_TENURE")</f>
        <v>#NAME?</v>
      </c>
      <c r="HA221" s="15" t="e" cm="1">
        <f t="array" aca="1" ref="HA221" ca="1">_xll.BDP(C221,"BOARD_AVERAGE_AGE")</f>
        <v>#NAME?</v>
      </c>
      <c r="HC221" s="15" t="e" cm="1">
        <f t="array" aca="1" ref="HC221" ca="1">_xll.BDP(C221,"TOT_COMP_AW_TO_CEO_&amp;_EQUIV")</f>
        <v>#NAME?</v>
      </c>
      <c r="HD221" s="15" t="e" cm="1">
        <f t="array" aca="1" ref="HD221" ca="1">_xll.BDP(C221,"TOT_COMPENSATION_AW_TO_EXECS")</f>
        <v>#NAME?</v>
      </c>
      <c r="HE221" s="15" t="e" cm="1">
        <f t="array" aca="1" ref="HE221" ca="1">_xll.BDP(C221,"CF_STOCK_BASED_COMPENSATION")</f>
        <v>#NAME?</v>
      </c>
      <c r="HF221" s="15" t="e" cm="1">
        <f t="array" aca="1" ref="HF221" ca="1">_xll.BDP(C221,"AVERAGE_BOD_TOTAL_COMPENSATION")</f>
        <v>#NAME?</v>
      </c>
      <c r="HH221" s="15" t="e" cm="1">
        <f t="array" aca="1" ref="HH221" ca="1">_xll.BDP(C221,"ISS_QUALITYSCORE")</f>
        <v>#NAME?</v>
      </c>
      <c r="HK221" s="15" t="e" cm="1">
        <f t="array" aca="1" ref="HK221" ca="1">_xll.BDP(C221,"EQY_SH_OUT")</f>
        <v>#NAME?</v>
      </c>
      <c r="HL221" s="15" t="e">
        <f t="shared" ca="1" si="468"/>
        <v>#NAME?</v>
      </c>
      <c r="HN221" s="15">
        <v>8.5</v>
      </c>
      <c r="HO221" s="15">
        <v>2</v>
      </c>
      <c r="HP221" s="39" t="e">
        <f t="shared" ca="1" si="469"/>
        <v>#NAME?</v>
      </c>
      <c r="HQ221" s="15" t="e">
        <f t="shared" ca="1" si="470"/>
        <v>#NAME?</v>
      </c>
      <c r="HS221" s="15" t="e">
        <f t="shared" ca="1" si="494"/>
        <v>#NAME?</v>
      </c>
      <c r="HU221" s="15" t="e">
        <f t="shared" ca="1" si="471"/>
        <v>#NAME?</v>
      </c>
      <c r="HW221" s="15" t="e">
        <f t="shared" ca="1" si="495"/>
        <v>#NAME?</v>
      </c>
      <c r="HY221" s="39" t="e">
        <f t="shared" ca="1" si="472"/>
        <v>#NAME?</v>
      </c>
      <c r="IA221" s="15" t="e">
        <f t="shared" ca="1" si="496"/>
        <v>#NAME?</v>
      </c>
      <c r="IB221" s="15" t="e">
        <f t="shared" ca="1" si="473"/>
        <v>#NAME?</v>
      </c>
      <c r="IC221" s="15" t="e">
        <f t="shared" ca="1" si="474"/>
        <v>#NAME?</v>
      </c>
      <c r="ID221" s="15" t="e">
        <f t="shared" ca="1" si="475"/>
        <v>#NAME?</v>
      </c>
      <c r="IE221" s="39" t="e">
        <f t="shared" ca="1" si="476"/>
        <v>#NAME?</v>
      </c>
      <c r="IF221" s="39" t="e">
        <f t="shared" si="477"/>
        <v>#VALUE!</v>
      </c>
      <c r="IG221" s="39" t="e">
        <f t="shared" ca="1" si="478"/>
        <v>#NAME?</v>
      </c>
      <c r="II221" s="15">
        <f t="shared" si="508"/>
        <v>202</v>
      </c>
    </row>
    <row r="222" spans="1:243">
      <c r="A222" s="15">
        <f t="shared" si="509"/>
        <v>202</v>
      </c>
      <c r="B222" s="15" t="s">
        <v>408</v>
      </c>
      <c r="C222" s="15" t="s">
        <v>685</v>
      </c>
      <c r="D222" s="15" t="s">
        <v>407</v>
      </c>
      <c r="E222" s="15" t="str">
        <f t="shared" si="442"/>
        <v>SAPP34</v>
      </c>
      <c r="F222" s="15">
        <f t="shared" si="443"/>
        <v>202</v>
      </c>
      <c r="G222" s="15" t="str">
        <f t="shared" si="444"/>
        <v>SAP SE</v>
      </c>
      <c r="H222" s="24">
        <v>3.6681599999999997E-3</v>
      </c>
      <c r="I222" s="15" t="e" cm="1">
        <f t="array" aca="1" ref="I222" ca="1">_xll.BDP(C222,"GICS_SECTOR_NAME")</f>
        <v>#NAME?</v>
      </c>
      <c r="J222" s="15" t="e">
        <f t="shared" ca="1" si="445"/>
        <v>#NAME?</v>
      </c>
      <c r="K222" s="46" t="e" cm="1">
        <f t="array" aca="1" ref="K222" ca="1">_xll.BDP(C222,"BEST_PE_RATIO")</f>
        <v>#NAME?</v>
      </c>
      <c r="L222" s="46" t="e" cm="1">
        <f t="array" aca="1" ref="L222" ca="1">_xll.BDP(C222,"px_last")</f>
        <v>#NAME?</v>
      </c>
      <c r="M222" s="15" t="e" cm="1">
        <f t="array" aca="1" ref="M222" ca="1">_xll.BDP(C222,"COUNTRY_FULL_NAME")</f>
        <v>#NAME?</v>
      </c>
      <c r="N222" s="15" t="e" cm="1">
        <f t="array" aca="1" ref="N222" ca="1">_xll.BDP(C222,"px_last")</f>
        <v>#NAME?</v>
      </c>
      <c r="O222" s="15" t="e" cm="1">
        <f t="array" aca="1" ref="O222" ca="1">_xll.BDP(C222,"CRNCY")</f>
        <v>#NAME?</v>
      </c>
      <c r="Q222" s="15" t="e" cm="1">
        <f t="array" aca="1" ref="Q222" ca="1">_xll.BDP(C222,"GICS_SECTOR_NAME")</f>
        <v>#NAME?</v>
      </c>
      <c r="R222" s="15" t="e" cm="1">
        <f t="array" aca="1" ref="R222" ca="1">_xll.BDP(C222,"GICS_INDUSTRY_NAME")</f>
        <v>#NAME?</v>
      </c>
      <c r="S222" s="15" t="e" cm="1">
        <f t="array" aca="1" ref="S222" ca="1">_xll.BDP(C222,"GICS_INDUSTRY_GROUP_NAME")</f>
        <v>#NAME?</v>
      </c>
      <c r="T222" s="15" t="e" cm="1">
        <f t="array" aca="1" ref="T222" ca="1">_xll.BDP(C222,"GICS_SUB_INDUSTRY_NAME")</f>
        <v>#NAME?</v>
      </c>
      <c r="U222" s="15" t="s">
        <v>1522</v>
      </c>
      <c r="V222" s="15" t="e">
        <f ca="1">_xll.BDH(C222,"SALES_REV_TURN","FY 2009","FY 2009","Currency=USD","Period=FY","BEST_FPERIOD_OVERRIDE=FY","FILING_STATUS=MR","SCALING_FORMAT=MLN","FA_ADJUSTED=Adjusted","Sort=A","Dates=H","DateFormat=P","Fill=—","Direction=H","UseDPDF=Y")/M6</f>
        <v>#NAME?</v>
      </c>
      <c r="W222" s="15" t="e">
        <f ca="1">_xll.BDH(C222,"SALES_REV_TURN","FY 2019","FY 2019","Currency=USD","Period=FY","BEST_FPERIOD_OVERRIDE=FY","FILING_STATUS=MR","SCALING_FORMAT=MLN","FA_ADJUSTED=Adjusted","Sort=A","Dates=H","DateFormat=P","Fill=—","Direction=H","UseDPDF=Y")/M6</f>
        <v>#NAME?</v>
      </c>
      <c r="X222" s="15" t="e">
        <f ca="1">_xll.BDH(C222,"SALES_REV_TURN","FY 2020","FY 2020","Currency=USD","Period=FY","BEST_FPERIOD_OVERRIDE=FY","FILING_STATUS=MR","SCALING_FORMAT=MLN","FA_ADJUSTED=Adjusted","Sort=A","Dates=H","DateFormat=P","Fill=—","Direction=H","UseDPDF=Y")/M6</f>
        <v>#NAME?</v>
      </c>
      <c r="Y222" s="15" t="e">
        <f ca="1">_xll.BDH(C222,"SALES_REV_TURN","FY 2021","FY 2021","Currency=USD","Period=FY","BEST_FPERIOD_OVERRIDE=FY","FILING_STATUS=MR","SCALING_FORMAT=MLN","FA_ADJUSTED=Adjusted","Sort=A","Dates=H","DateFormat=P","Fill=—","Direction=H","UseDPDF=Y")/M6</f>
        <v>#NAME?</v>
      </c>
      <c r="Z222" s="15" t="e">
        <f ca="1">_xll.BDH(C222,"SALES_REV_TURN","FY 2022","FY 2022","Currency=USD","Period=FY","BEST_FPERIOD_OVERRIDE=FY","FILING_STATUS=MR","SCALING_FORMAT=MLN","FA_ADJUSTED=Adjusted","Sort=A","Dates=H","DateFormat=P","Fill=—","Direction=H","UseDPDF=Y")/M6</f>
        <v>#NAME?</v>
      </c>
      <c r="AA222" s="15" t="e">
        <f ca="1">+_xll.BDP($C222,AA$15,"BEST_FPERIOD_OVERRIDE="&amp;AA$16)/M6</f>
        <v>#NAME?</v>
      </c>
      <c r="AB222" s="15" t="e">
        <f ca="1">+_xll.BDP($C222,AB$15,"BEST_FPERIOD_OVERRIDE="&amp;AB$16)/M6</f>
        <v>#NAME?</v>
      </c>
      <c r="AC222" s="15" t="e">
        <f ca="1">+_xll.BDP($C222,AC$15,"BEST_FPERIOD_OVERRIDE="&amp;AC$16)</f>
        <v>#NAME?</v>
      </c>
      <c r="AD222" s="15" t="e">
        <f ca="1">+_xll.BDP($C222,AD$15,"BEST_FPERIOD_OVERRIDE="&amp;AD$16)</f>
        <v>#NAME?</v>
      </c>
      <c r="AF222" s="25" t="e">
        <f t="shared" ca="1" si="479"/>
        <v>#NAME?</v>
      </c>
      <c r="AG222" s="25" t="e">
        <f t="shared" ca="1" si="480"/>
        <v>#NAME?</v>
      </c>
      <c r="AH222" s="25" t="e">
        <f t="shared" ca="1" si="481"/>
        <v>#NAME?</v>
      </c>
      <c r="AI222" s="25" t="e">
        <f t="shared" ca="1" si="482"/>
        <v>#NAME?</v>
      </c>
      <c r="AJ222" s="25" t="e">
        <f t="shared" ca="1" si="483"/>
        <v>#NAME?</v>
      </c>
      <c r="AK222" s="25" t="e">
        <f t="shared" ca="1" si="484"/>
        <v>#NAME?</v>
      </c>
      <c r="AL222" s="25" t="e">
        <f t="shared" ca="1" si="497"/>
        <v>#NAME?</v>
      </c>
      <c r="AM222" s="25" t="e">
        <f t="shared" ca="1" si="485"/>
        <v>#NAME?</v>
      </c>
      <c r="AN222" s="25" t="e">
        <f t="shared" ca="1" si="486"/>
        <v>#NAME?</v>
      </c>
      <c r="AP222" s="15" t="e">
        <f ca="1">_xll.BDH(C222,"EBITDA","FY 2009","FY 2009","Currency=USD","Period=FY","BEST_FPERIOD_OVERRIDE=FY","FILING_STATUS=MR","SCALING_FORMAT=MLN","FA_ADJUSTED=Adjusted","Sort=A","Dates=H","DateFormat=P","Fill=—","Direction=H","UseDPDF=Y")/M6</f>
        <v>#NAME?</v>
      </c>
      <c r="AQ222" s="15" t="e">
        <f ca="1">_xll.BDH(C222,"EBITDA","FY 2019","FY 2019","Currency=USD","Period=FY","BEST_FPERIOD_OVERRIDE=FY","FILING_STATUS=MR","SCALING_FORMAT=MLN","FA_ADJUSTED=Adjusted","Sort=A","Dates=H","DateFormat=P","Fill=—","Direction=H","UseDPDF=Y")/M6</f>
        <v>#NAME?</v>
      </c>
      <c r="AR222" s="15" t="e">
        <f ca="1">_xll.BDH(C222,"EBITDA","FY 2020","FY 2020","Currency=USD","Period=FY","BEST_FPERIOD_OVERRIDE=FY","FILING_STATUS=MR","SCALING_FORMAT=MLN","FA_ADJUSTED=Adjusted","Sort=A","Dates=H","DateFormat=P","Fill=—","Direction=H","UseDPDF=Y")/M6</f>
        <v>#NAME?</v>
      </c>
      <c r="AS222" s="15" t="e">
        <f ca="1">_xll.BDH(C222,"EBITDA","FY 2021","FY 2021","Currency=USD","Period=FY","BEST_FPERIOD_OVERRIDE=FY","FILING_STATUS=MR","SCALING_FORMAT=MLN","FA_ADJUSTED=Adjusted","Sort=A","Dates=H","DateFormat=P","Fill=—","Direction=H","UseDPDF=Y")/M6</f>
        <v>#NAME?</v>
      </c>
      <c r="AT222" s="15" t="e">
        <f ca="1">_xll.BDH(C222,"EBITDA","FY 2022","FY 2022","Currency=USD","Period=FY","BEST_FPERIOD_OVERRIDE=FY","FILING_STATUS=MR","SCALING_FORMAT=MLN","FA_ADJUSTED=Adjusted","Sort=A","Dates=H","DateFormat=P","Fill=—","Direction=H","UseDPDF=Y")/M6</f>
        <v>#NAME?</v>
      </c>
      <c r="AU222" s="15" t="e">
        <f ca="1">+_xll.BDP($C222,AU$15,"BEST_FPERIOD_OVERRIDE="&amp;AU$16)/M6</f>
        <v>#NAME?</v>
      </c>
      <c r="AV222" s="15" t="e">
        <f ca="1">+_xll.BDP($C222,AV$15,"BEST_FPERIOD_OVERRIDE="&amp;AV$16)/M6</f>
        <v>#NAME?</v>
      </c>
      <c r="AW222" s="15" t="e">
        <f ca="1">+_xll.BDP($C222,AW$15,"BEST_FPERIOD_OVERRIDE="&amp;AW$16)/M6</f>
        <v>#NAME?</v>
      </c>
      <c r="AX222" s="15" t="e">
        <f ca="1">+_xll.BDP($C222,AX$15,"BEST_FPERIOD_OVERRIDE="&amp;AX$16)</f>
        <v>#NAME?</v>
      </c>
      <c r="AZ222" s="25" t="e">
        <f t="shared" ca="1" si="446"/>
        <v>#NAME?</v>
      </c>
      <c r="BA222" s="25" t="e">
        <f t="shared" ca="1" si="447"/>
        <v>#NAME?</v>
      </c>
      <c r="BB222" s="25" t="e">
        <f t="shared" ca="1" si="448"/>
        <v>#NAME?</v>
      </c>
      <c r="BC222" s="25" t="e">
        <f t="shared" ca="1" si="449"/>
        <v>#NAME?</v>
      </c>
      <c r="BD222" s="25" t="e">
        <f t="shared" ca="1" si="450"/>
        <v>#NAME?</v>
      </c>
      <c r="BE222" s="25" t="e">
        <f t="shared" ca="1" si="451"/>
        <v>#NAME?</v>
      </c>
      <c r="BF222" s="25" t="e">
        <f t="shared" ca="1" si="498"/>
        <v>#NAME?</v>
      </c>
      <c r="BG222" s="25" t="e">
        <f t="shared" ca="1" si="452"/>
        <v>#NAME?</v>
      </c>
      <c r="BH222" s="25" t="e">
        <f t="shared" ca="1" si="453"/>
        <v>#NAME?</v>
      </c>
      <c r="BJ222" s="25" t="e">
        <f t="shared" ca="1" si="487"/>
        <v>#NAME?</v>
      </c>
      <c r="BK222" s="25" t="e">
        <f t="shared" ca="1" si="488"/>
        <v>#NAME?</v>
      </c>
      <c r="BL222" s="25" t="e">
        <f t="shared" ca="1" si="489"/>
        <v>#NAME?</v>
      </c>
      <c r="BM222" s="25" t="e">
        <f t="shared" ca="1" si="490"/>
        <v>#NAME?</v>
      </c>
      <c r="BN222" s="25" t="e">
        <f t="shared" ca="1" si="491"/>
        <v>#NAME?</v>
      </c>
      <c r="BO222" s="25" t="e">
        <f t="shared" ca="1" si="492"/>
        <v>#NAME?</v>
      </c>
      <c r="BP222" s="25" t="e">
        <f t="shared" ca="1" si="492"/>
        <v>#NAME?</v>
      </c>
      <c r="BQ222" s="25" t="e">
        <f t="shared" ca="1" si="493"/>
        <v>#NAME?</v>
      </c>
      <c r="BR222" s="15" t="e">
        <f ca="1">_xll.BDH(C222,"EARN_FOR_COMMON","FY 2009","FY 2009","Currency=USD","Period=FY","BEST_FPERIOD_OVERRIDE=FY","FILING_STATUS=MR","SCALING_FORMAT=MLN","FA_ADJUSTED=Adjusted","Sort=A","Dates=H","DateFormat=P","Fill=—","Direction=H","UseDPDF=Y")/M6</f>
        <v>#NAME?</v>
      </c>
      <c r="BS222" s="15" t="e">
        <f ca="1">_xll.BDH(C222,"EARN_FOR_COMMON","FY 2019","FY 2019","Currency=USD","Period=FY","BEST_FPERIOD_OVERRIDE=FY","FILING_STATUS=MR","SCALING_FORMAT=MLN","FA_ADJUSTED=Adjusted","Sort=A","Dates=H","DateFormat=P","Fill=—","Direction=H","UseDPDF=Y")/M6</f>
        <v>#NAME?</v>
      </c>
      <c r="BT222" s="15" t="e">
        <f ca="1">_xll.BDH(C222,"EARN_FOR_COMMON","FY 2020","FY 2020","Currency=USD","Period=FY","BEST_FPERIOD_OVERRIDE=FY","FILING_STATUS=MR","SCALING_FORMAT=MLN","FA_ADJUSTED=Adjusted","Sort=A","Dates=H","DateFormat=P","Fill=—","Direction=H","UseDPDF=Y")/M6</f>
        <v>#NAME?</v>
      </c>
      <c r="BU222" s="15" t="e">
        <f ca="1">_xll.BDH(C222,"EARN_FOR_COMMON","FY 2021","FY 2021","Currency=USD","Period=FY","BEST_FPERIOD_OVERRIDE=FY","FILING_STATUS=MR","SCALING_FORMAT=MLN","FA_ADJUSTED=Adjusted","Sort=A","Dates=H","DateFormat=P","Fill=—","Direction=H","UseDPDF=Y")/M6</f>
        <v>#NAME?</v>
      </c>
      <c r="BV222" s="15" t="e">
        <f ca="1">_xll.BDH(C222,"EARN_FOR_COMMON","FY 2022","FY 2022","Currency=USD","Period=FY","BEST_FPERIOD_OVERRIDE=FY","FILING_STATUS=MR","SCALING_FORMAT=MLN","FA_ADJUSTED=Adjusted","Sort=A","Dates=H","DateFormat=P","Fill=—","Direction=H","UseDPDF=Y")/M6</f>
        <v>#NAME?</v>
      </c>
      <c r="BW222" s="15" t="e">
        <f ca="1">+_xll.BDP($C222,BW$15,"BEST_FPERIOD_OVERRIDE="&amp;BW$16)/M6</f>
        <v>#NAME?</v>
      </c>
      <c r="BX222" s="15" t="e">
        <f ca="1">+_xll.BDP($C222,BX$15,"BEST_FPERIOD_OVERRIDE="&amp;BX$16)/M6</f>
        <v>#NAME?</v>
      </c>
      <c r="BY222" s="15" t="e">
        <f ca="1">+_xll.BDP($C222,BY$15,"BEST_FPERIOD_OVERRIDE="&amp;BY$16)/M6</f>
        <v>#NAME?</v>
      </c>
      <c r="BZ222" s="15" t="e">
        <f ca="1">+_xll.BDP($C222,BZ$15,"BEST_FPERIOD_OVERRIDE="&amp;BZ$16)</f>
        <v>#NAME?</v>
      </c>
      <c r="CB222" s="25" t="e">
        <f t="shared" ca="1" si="454"/>
        <v>#NAME?</v>
      </c>
      <c r="CC222" s="25" t="e">
        <f t="shared" ca="1" si="455"/>
        <v>#NAME?</v>
      </c>
      <c r="CD222" s="25" t="e">
        <f t="shared" ca="1" si="456"/>
        <v>#NAME?</v>
      </c>
      <c r="CE222" s="25" t="e">
        <f t="shared" ca="1" si="457"/>
        <v>#NAME?</v>
      </c>
      <c r="CF222" s="25" t="e">
        <f t="shared" ca="1" si="458"/>
        <v>#NAME?</v>
      </c>
      <c r="CG222" s="25" t="e">
        <f t="shared" ca="1" si="459"/>
        <v>#NAME?</v>
      </c>
      <c r="CH222" s="25" t="e">
        <f t="shared" ca="1" si="499"/>
        <v>#NAME?</v>
      </c>
      <c r="CI222" s="25" t="e">
        <f t="shared" ca="1" si="460"/>
        <v>#NAME?</v>
      </c>
      <c r="CJ222" s="25" t="e">
        <f t="shared" ca="1" si="461"/>
        <v>#NAME?</v>
      </c>
      <c r="CM222" s="25" t="e">
        <f t="shared" ca="1" si="500"/>
        <v>#NAME?</v>
      </c>
      <c r="CN222" s="25" t="e">
        <f t="shared" ca="1" si="501"/>
        <v>#NAME?</v>
      </c>
      <c r="CO222" s="25" t="e">
        <f t="shared" ca="1" si="502"/>
        <v>#NAME?</v>
      </c>
      <c r="CP222" s="25" t="e">
        <f t="shared" ca="1" si="503"/>
        <v>#NAME?</v>
      </c>
      <c r="CQ222" s="25" t="e">
        <f t="shared" ca="1" si="504"/>
        <v>#NAME?</v>
      </c>
      <c r="CR222" s="25" t="e">
        <f t="shared" ca="1" si="505"/>
        <v>#NAME?</v>
      </c>
      <c r="CS222" s="25" t="e">
        <f t="shared" ca="1" si="506"/>
        <v>#NAME?</v>
      </c>
      <c r="CT222" s="15" t="e">
        <f t="shared" ca="1" si="507"/>
        <v>#NAME?</v>
      </c>
      <c r="CU222" s="25">
        <f>_xll.BDH($C222,"RETURN_ON_INV_CAPITAL","FY 2019","FY 2019","Currency=USD","Period=FY","BEST_FPERIOD_OVERRIDE=FY","FILING_STATUS=MR","FA_ADJUSTED=GAAP","Sort=A","Dates=H","DateFormat=P","Fill=—","Direction=H","UseDPDF=Y")/100</f>
        <v>7.6031000000000001E-2</v>
      </c>
      <c r="CV222" s="25">
        <f>_xll.BDH($C222,"RETURN_ON_INV_CAPITAL","FY 2020","FY 2020","Currency=USD","Period=FY","BEST_FPERIOD_OVERRIDE=FY","FILING_STATUS=MR","FA_ADJUSTED=GAAP","Sort=A","Dates=H","DateFormat=P","Fill=—","Direction=H","UseDPDF=Y")/100</f>
        <v>0.106237</v>
      </c>
      <c r="CW222" s="25">
        <f>_xll.BDH($C222,"RETURN_ON_INV_CAPITAL","FY 2021","FY 2021","Currency=USD","Period=FY","BEST_FPERIOD_OVERRIDE=FY","FILING_STATUS=MR","FA_ADJUSTED=GAAP","Sort=A","Dates=H","DateFormat=P","Fill=—","Direction=H","UseDPDF=Y")/100</f>
        <v>8.0022999999999997E-2</v>
      </c>
      <c r="CX222" s="25">
        <f>_xll.BDH(C222,"RETURN_COM_EQY","FY 2022","FY 2022","Currency=USD","Period=FY","BEST_FPERIOD_OVERRIDE=FY","FILING_STATUS=MR","FA_ADJUSTED=GAAP","Sort=A","Dates=H","DateFormat=P","Fill=—","Direction=H","UseDPDF=Y")/100</f>
        <v>5.7793999999999998E-2</v>
      </c>
      <c r="CZ222" s="15">
        <f>_xll.BDH($C222,"RETURN_COM_EQY","FY 2019","FY 2019","Currency=USD","Period=FY","BEST_FPERIOD_OVERRIDE=FY","FILING_STATUS=MR","FA_ADJUSTED=GAAP","Sort=A","Dates=H","DateFormat=P","Fill=—","Direction=H","UseDPDF=Y")/100</f>
        <v>0.111484</v>
      </c>
      <c r="DA222" s="15">
        <f>_xll.BDH($C222,"RETURN_COM_EQY","FY 2020","FY 2020","Currency=USD","Period=FY","BEST_FPERIOD_OVERRIDE=FY","FILING_STATUS=MR","FA_ADJUSTED=GAAP","Sort=A","Dates=H","DateFormat=P","Fill=—","Direction=H","UseDPDF=Y")/100</f>
        <v>0.17018699999999998</v>
      </c>
      <c r="DB222" s="15">
        <f>_xll.BDH($C222,"RETURN_COM_EQY","FY 2021","FY 2021","Currency=USD","Period=FY","BEST_FPERIOD_OVERRIDE=FY","FILING_STATUS=MR","FA_ADJUSTED=GAAP","Sort=A","Dates=H","DateFormat=P","Fill=—","Direction=H","UseDPDF=Y")/100</f>
        <v>0.15330299999999999</v>
      </c>
      <c r="DC222" s="25">
        <f>_xll.BDH(C222,"RETURN_COM_EQY","FY 2022","FY 2022","Currency=USD","Period=FY","BEST_FPERIOD_OVERRIDE=FY","FILING_STATUS=MR","FA_ADJUSTED=GAAP","Sort=A","Dates=H","DateFormat=P","Fill=—","Direction=H","UseDPDF=Y")</f>
        <v>5.7793999999999999</v>
      </c>
      <c r="DD222" s="15" t="e">
        <f ca="1">(_xll.BDP(C222,"BEST_ROE","best_fperiod_override=23Y"))/100</f>
        <v>#NAME?</v>
      </c>
      <c r="DF222" s="25" t="e">
        <f ca="1">(_xll.BDP($C222,"BEST_DIV_YLD","best_fperiod_override=19Y"))/100</f>
        <v>#NAME?</v>
      </c>
      <c r="DG222" s="25" t="e">
        <f ca="1">(_xll.BDP($C222,"BEST_DIV_YLD","best_fperiod_override=20Y"))/100</f>
        <v>#NAME?</v>
      </c>
      <c r="DH222" s="25" t="e">
        <f ca="1">(_xll.BDP($C222,"BEST_DIV_YLD","best_fperiod_override=21Y"))/100</f>
        <v>#NAME?</v>
      </c>
      <c r="DI222" s="25" t="e">
        <f ca="1">(_xll.BDP($C222,"BEST_DIV_YLD","best_fperiod_override=22Y"))/100</f>
        <v>#NAME?</v>
      </c>
      <c r="DJ222" s="25" t="e">
        <f ca="1">(_xll.BDP($C222,"BEST_DIV_YLD","best_fperiod_override=23Y"))/100</f>
        <v>#NAME?</v>
      </c>
      <c r="DL222" s="48" t="e" cm="1">
        <f t="array" aca="1" ref="DL222" ca="1">_xll.BDP($C222,$DL$12)/1000/M6</f>
        <v>#NAME?</v>
      </c>
      <c r="DM222" s="48" t="e" cm="1">
        <f t="array" aca="1" ref="DM222" ca="1">_xll.BDP($C222,$DL$13)*1000/M6</f>
        <v>#NAME?</v>
      </c>
      <c r="DN222" s="48" t="e">
        <f t="shared" ca="1" si="462"/>
        <v>#NAME?</v>
      </c>
      <c r="DO222" s="48" t="e" cm="1">
        <f t="array" aca="1" ref="DO222" ca="1">_xll.BDP($C222,$DL$15)*1000</f>
        <v>#NAME?</v>
      </c>
      <c r="DQ222" s="15" t="e" cm="1">
        <f t="array" aca="1" ref="DQ222" ca="1">_xll.BDP(C222,"WACC")</f>
        <v>#NAME?</v>
      </c>
      <c r="DR222" s="15" t="e" cm="1">
        <f t="array" aca="1" ref="DR222" ca="1">_xll.BDP(C222,"WACC_COST_EQUITY")</f>
        <v>#NAME?</v>
      </c>
      <c r="DS222" s="15" t="e" cm="1">
        <f t="array" aca="1" ref="DS222" ca="1">_xll.BDP(C222,"WACC_COST_EQUITY")</f>
        <v>#NAME?</v>
      </c>
      <c r="DU222" s="15" t="e" cm="1">
        <f t="array" aca="1" ref="DU222" ca="1">_xll.BDP(C222,"BEST_PE_RATIO")</f>
        <v>#NAME?</v>
      </c>
      <c r="DV222" s="15" t="e" cm="1">
        <f t="array" aca="1" ref="DV222" ca="1">_xll.BDP(C222,"FIVE_YR_AVG_PRICE_EARNINGS")</f>
        <v>#NAME?</v>
      </c>
      <c r="DW222" s="15" t="e" cm="1">
        <f t="array" aca="1" ref="DW222" ca="1">_xll.BDP(C222,"10_YEAR_MOVING_AVERAGE_PE")</f>
        <v>#NAME?</v>
      </c>
      <c r="DY222" s="15" t="e" cm="1">
        <f t="array" aca="1" ref="DY222" ca="1">_xll.BDP(C222,"BEST_CUR_EV_TO_EBITDA")</f>
        <v>#NAME?</v>
      </c>
      <c r="DZ222" s="15" t="e" cm="1">
        <f t="array" aca="1" ref="DZ222" ca="1">_xll.BDP(C222,"FIVE_YEAR_AVG_EV_TO_T12_EBITDA")</f>
        <v>#NAME?</v>
      </c>
      <c r="EB222" s="15" t="e" cm="1">
        <f t="array" aca="1" ref="EB222" ca="1">_xll.BDP(C222,"BEST_PX_BPS_RATIO")</f>
        <v>#NAME?</v>
      </c>
      <c r="EC222" s="15" t="e" cm="1">
        <f t="array" aca="1" ref="EC222" ca="1">_xll.BDP(C222,"FIVE_YEAR_AVG_PRICE_BOOK")</f>
        <v>#NAME?</v>
      </c>
      <c r="ED222" s="15" t="e" cm="1">
        <f t="array" aca="1" ref="ED222" ca="1">_xll.BDP(C222,"EV_TO_T12M_SALES")</f>
        <v>#NAME?</v>
      </c>
      <c r="EE222" s="15" t="e" cm="1">
        <f t="array" aca="1" ref="EE222" ca="1">_xll.BDP(C222,"AVERAGE_EV_TO_T12M_SALES")</f>
        <v>#NAME?</v>
      </c>
      <c r="EF222" s="15" t="e">
        <f ca="1">_xll.BDP(C222,"BEST_CURRENT_EV_BEST_SALES","best_fperiod_override=23Y")</f>
        <v>#NAME?</v>
      </c>
      <c r="EH222" s="15" t="e" cm="1">
        <f t="array" aca="1" ref="EH222" ca="1">_xll.BDP(C222,"CF_FREE_CASH_FLOW")/M6</f>
        <v>#NAME?</v>
      </c>
      <c r="EI222" s="15" t="e" cm="1">
        <f t="array" aca="1" ref="EI222" ca="1">_xll.BDP(C222,"FREE_CASH_FLOW_YIELD")/100</f>
        <v>#NAME?</v>
      </c>
      <c r="EJ222" s="15" t="e" cm="1">
        <f t="array" aca="1" ref="EJ222" ca="1">_xll.BDP(C222,"TRAIL_12M_FREE_CASH_FLOW_PER_SH")/M6</f>
        <v>#NAME?</v>
      </c>
      <c r="EL222" s="15" t="e" cm="1">
        <f t="array" aca="1" ref="EL222" ca="1">_xll.BDP(C222,"CF_CASH_FROM_OPER")/M6</f>
        <v>#NAME?</v>
      </c>
      <c r="EM222" s="15" t="e" cm="1">
        <f t="array" aca="1" ref="EM222" ca="1">_xll.BDP(C222,"CF_CASH_FROM_INV_ACT")/M6</f>
        <v>#NAME?</v>
      </c>
      <c r="EN222" s="15" t="e" cm="1">
        <f t="array" aca="1" ref="EN222" ca="1">_xll.BDP(C222,"CF_CASH_FROM_FNC_ACT")/M6</f>
        <v>#NAME?</v>
      </c>
      <c r="EP222" s="15" t="e" cm="1">
        <f t="array" aca="1" ref="EP222" ca="1">_xll.BDP(C222,"TOT_ANALYST_REC")</f>
        <v>#NAME?</v>
      </c>
      <c r="EQ222" s="15" t="e" cm="1">
        <f t="array" aca="1" ref="EQ222" ca="1">_xll.BDP(C222,"TOT_BUY_REC")</f>
        <v>#NAME?</v>
      </c>
      <c r="ER222" s="15" t="e" cm="1">
        <f t="array" aca="1" ref="ER222" ca="1">_xll.BDP(C222,"TOT_HOLD_REC")</f>
        <v>#NAME?</v>
      </c>
      <c r="ES222" s="15" t="e" cm="1">
        <f t="array" aca="1" ref="ES222" ca="1">_xll.BDP(C222,"TOT_SELL_REC")</f>
        <v>#NAME?</v>
      </c>
      <c r="ET222" s="15" t="e" cm="1">
        <f t="array" aca="1" ref="ET222" ca="1">_xll.BDP(C222,"EQY_REC_CONS")</f>
        <v>#NAME?</v>
      </c>
      <c r="EV222" s="15" t="e" cm="1">
        <f t="array" aca="1" ref="EV222" ca="1">_xll.BDP(C222,"BEST_TARGET_HI")</f>
        <v>#NAME?</v>
      </c>
      <c r="EW222" s="15" t="e" cm="1">
        <f t="array" aca="1" ref="EW222" ca="1">_xll.BDP(C222,"BEST_TARGET_LO")</f>
        <v>#NAME?</v>
      </c>
      <c r="EX222" s="15" t="e" cm="1">
        <f t="array" aca="1" ref="EX222" ca="1">_xll.BDP(C222,"BEST_TARGET_MEDIAN")</f>
        <v>#NAME?</v>
      </c>
      <c r="EZ222" s="15" t="e" cm="1">
        <f t="array" aca="1" ref="EZ222" ca="1">_xll.BDP(C222,"BEST_TARGET_1WK_CHG")</f>
        <v>#NAME?</v>
      </c>
      <c r="FA222" s="15" t="e" cm="1">
        <f t="array" aca="1" ref="FA222" ca="1">_xll.BDP(C222,"BEST_TARGET_4WK_CHG")</f>
        <v>#NAME?</v>
      </c>
      <c r="FB222" s="15" t="e" cm="1">
        <f t="array" aca="1" ref="FB222" ca="1">_xll.BDP(C222,"BEST_TARGET_3MO_CHG")</f>
        <v>#NAME?</v>
      </c>
      <c r="FC222" s="15" t="e" cm="1">
        <f t="array" aca="1" ref="FC222" ca="1">_xll.BDP(C222,"BEST_TARGET_6MO_CHG")</f>
        <v>#NAME?</v>
      </c>
      <c r="FE222" s="15" t="e" cm="1">
        <f t="array" aca="1" ref="FE222" ca="1">_xll.BDP(C222,"ANNOUNCEMENT_DT")</f>
        <v>#NAME?</v>
      </c>
      <c r="FF222" s="15" t="e" cm="1">
        <f t="array" aca="1" ref="FF222" ca="1">_xll.BDP(C222,"EXPECTED_REPORT_DT")</f>
        <v>#NAME?</v>
      </c>
      <c r="FG222" s="15" t="e" cm="1">
        <f t="array" aca="1" ref="FG222" ca="1">_xll.BDP(C222,"EARNINGS_RELATED_IMPLIED_MOVE")</f>
        <v>#NAME?</v>
      </c>
      <c r="FI222" s="15" t="e" cm="1">
        <f t="array" aca="1" ref="FI222" ca="1">_xll.BDP(C222,"SALES_SURPRISE_LAST_QTR")</f>
        <v>#NAME?</v>
      </c>
      <c r="FJ222" s="15" t="e" cm="1">
        <f t="array" aca="1" ref="FJ222" ca="1">_xll.BDP(C222,"EPS_SURPRISE_LAST_QTR")</f>
        <v>#NAME?</v>
      </c>
      <c r="FL222" s="15" t="e">
        <f ca="1">(_xll.BDP(C222,"VOLUME_AVG_5D"))/1000</f>
        <v>#NAME?</v>
      </c>
      <c r="FM222" s="15" t="e">
        <f ca="1">(_xll.BDP(C222,"VOLUME_AVG_3M"))/1000</f>
        <v>#NAME?</v>
      </c>
      <c r="FN222" s="15" t="e">
        <f ca="1">(_xll.BDP(C222,"VOLUME_AVG_6M"))/1000</f>
        <v>#NAME?</v>
      </c>
      <c r="FP222" s="15" t="e" cm="1">
        <f t="array" aca="1" ref="FP222" ca="1">_xll.BDP(C222,"CIE_DES")</f>
        <v>#NAME?</v>
      </c>
      <c r="FQ222" s="15" t="s">
        <v>1046</v>
      </c>
      <c r="FS222" s="15" t="e" cm="1">
        <f t="array" aca="1" ref="FS222" ca="1">_xll.BDP(C222,"HIGH_52WEEK")</f>
        <v>#NAME?</v>
      </c>
      <c r="FT222" s="15" t="e" cm="1">
        <f t="array" aca="1" ref="FT222" ca="1">_xll.BDP(C222,"LOW_52WEEK")</f>
        <v>#NAME?</v>
      </c>
      <c r="FV222" s="15" t="e" cm="1">
        <f t="array" aca="1" ref="FV222" ca="1">_xll.BDP(C222,"CHG_PCT_WTD")</f>
        <v>#NAME?</v>
      </c>
      <c r="FW222" s="15" t="e" cm="1">
        <f t="array" aca="1" ref="FW222" ca="1">_xll.BDP(C222,"CHG_PCT_MTD")</f>
        <v>#NAME?</v>
      </c>
      <c r="FX222" s="15" t="e" cm="1">
        <f t="array" aca="1" ref="FX222" ca="1">_xll.BDP(C222,"CHG_PCT_YTD")</f>
        <v>#NAME?</v>
      </c>
      <c r="FY222" s="15" t="e" cm="1">
        <f t="array" aca="1" ref="FY222" ca="1">_xll.BDP(C222,"CHG_PCT_1YR")</f>
        <v>#NAME?</v>
      </c>
      <c r="GA222" s="15" t="e">
        <f ca="1">_xll.BDP($C222,"BEST_NET_DEBT","best_fperiod_override=19Y")/M6</f>
        <v>#NAME?</v>
      </c>
      <c r="GB222" s="15" t="e">
        <f ca="1">_xll.BDP($C222,"BEST_NET_DEBT","best_fperiod_override=20Y")/M6</f>
        <v>#NAME?</v>
      </c>
      <c r="GC222" s="15" t="e">
        <f ca="1">_xll.BDP($C222,"BEST_NET_DEBT","best_fperiod_override=21Y")/M6</f>
        <v>#NAME?</v>
      </c>
      <c r="GD222" s="15" t="e">
        <f ca="1">_xll.BDP($C222,"BEST_NET_DEBT","best_fperiod_override=22Y")/M6</f>
        <v>#NAME?</v>
      </c>
      <c r="GE222" s="15" t="e">
        <f ca="1">_xll.BDP($C222,"BEST_NET_DEBT","best_fperiod_override=23Y")/M6</f>
        <v>#NAME?</v>
      </c>
      <c r="GG222" s="15" t="e">
        <f t="shared" ca="1" si="463"/>
        <v>#NAME?</v>
      </c>
      <c r="GH222" s="15" t="e">
        <f t="shared" ca="1" si="464"/>
        <v>#NAME?</v>
      </c>
      <c r="GI222" s="15" t="e">
        <f t="shared" ca="1" si="465"/>
        <v>#NAME?</v>
      </c>
      <c r="GJ222" s="15" t="e">
        <f t="shared" ca="1" si="466"/>
        <v>#NAME?</v>
      </c>
      <c r="GK222" s="15" t="e">
        <f t="shared" ca="1" si="467"/>
        <v>#NAME?</v>
      </c>
      <c r="GM222" s="15" t="e" cm="1">
        <f t="array" aca="1" ref="GM222" ca="1">_xll.BDP(C222,"NET_DEBT_TO_EBITDA")</f>
        <v>#NAME?</v>
      </c>
      <c r="GN222" s="15" t="e" cm="1">
        <f t="array" aca="1" ref="GN222" ca="1">_xll.BDP(C222,"EBIT_TO_INT_EXP")</f>
        <v>#NAME?</v>
      </c>
      <c r="GO222" s="15" t="e" cm="1">
        <f t="array" aca="1" ref="GO222" ca="1">_xll.BDP(C222,"TOT_DEBT_TO_TOT_EQY")</f>
        <v>#NAME?</v>
      </c>
      <c r="GP222" s="15" t="e" cm="1">
        <f t="array" aca="1" ref="GP222" ca="1">_xll.BDP(C222,"TOT_DEBT_TO_TOT_ASSET")</f>
        <v>#NAME?</v>
      </c>
      <c r="GQ222" s="15" t="e" cm="1">
        <f t="array" aca="1" ref="GQ222" ca="1">_xll.BDP(C222,"ALTMAN_Z_SCORE")</f>
        <v>#NAME?</v>
      </c>
      <c r="GR222" s="15" t="e" cm="1">
        <f t="array" aca="1" ref="GR222" ca="1">_xll.BDP(C222,"CASH_%_CURRENT_MARKET_CAP")</f>
        <v>#NAME?</v>
      </c>
      <c r="GS222" s="15" t="e" cm="1">
        <f t="array" aca="1" ref="GS222" ca="1">_xll.BDP(C222,"CASH_TO_TOT_ASSET")</f>
        <v>#NAME?</v>
      </c>
      <c r="GU222" s="15" t="e" cm="1">
        <f t="array" aca="1" ref="GU222" ca="1">_xll.BDP(C222,"BOARD_SIZE")</f>
        <v>#NAME?</v>
      </c>
      <c r="GV222" s="15" t="e" cm="1">
        <f t="array" aca="1" ref="GV222" ca="1">_xll.BDP(C222,"PCT_INDEPENDENT_DIRECTORS")</f>
        <v>#NAME?</v>
      </c>
      <c r="GW222" s="15" t="e" cm="1">
        <f t="array" aca="1" ref="GW222" ca="1">_xll.BDP(C222,"BOARD_MEETING_ATTENDANCE_PCT")</f>
        <v>#NAME?</v>
      </c>
      <c r="GX222" s="15" t="e" cm="1">
        <f t="array" aca="1" ref="GX222" ca="1">_xll.BDP(C222,"BOARD_MEETINGS_PER_YR")</f>
        <v>#NAME?</v>
      </c>
      <c r="GY222" s="15" t="e" cm="1">
        <f t="array" aca="1" ref="GY222" ca="1">_xll.BDP(C222,"NUMBER_OF_WOMEN_ON_BOARD")</f>
        <v>#NAME?</v>
      </c>
      <c r="GZ222" s="15" t="e" cm="1">
        <f t="array" aca="1" ref="GZ222" ca="1">_xll.BDP(C222,"BOARD_AVERAGE_TENURE")</f>
        <v>#NAME?</v>
      </c>
      <c r="HA222" s="15" t="e" cm="1">
        <f t="array" aca="1" ref="HA222" ca="1">_xll.BDP(C222,"BOARD_AVERAGE_AGE")</f>
        <v>#NAME?</v>
      </c>
      <c r="HC222" s="15" t="e" cm="1">
        <f t="array" aca="1" ref="HC222" ca="1">_xll.BDP(C222,"TOT_COMP_AW_TO_CEO_&amp;_EQUIV")</f>
        <v>#NAME?</v>
      </c>
      <c r="HD222" s="15" t="e" cm="1">
        <f t="array" aca="1" ref="HD222" ca="1">_xll.BDP(C222,"TOT_COMPENSATION_AW_TO_EXECS")</f>
        <v>#NAME?</v>
      </c>
      <c r="HE222" s="15" t="e" cm="1">
        <f t="array" aca="1" ref="HE222" ca="1">_xll.BDP(C222,"CF_STOCK_BASED_COMPENSATION")</f>
        <v>#NAME?</v>
      </c>
      <c r="HF222" s="15" t="e" cm="1">
        <f t="array" aca="1" ref="HF222" ca="1">_xll.BDP(C222,"AVERAGE_BOD_TOTAL_COMPENSATION")</f>
        <v>#NAME?</v>
      </c>
      <c r="HH222" s="15" t="e" cm="1">
        <f t="array" aca="1" ref="HH222" ca="1">_xll.BDP(C222,"ISS_QUALITYSCORE")</f>
        <v>#NAME?</v>
      </c>
      <c r="HK222" s="15" t="e" cm="1">
        <f t="array" aca="1" ref="HK222" ca="1">_xll.BDP(C222,"EQY_SH_OUT")</f>
        <v>#NAME?</v>
      </c>
      <c r="HL222" s="15" t="e">
        <f t="shared" ca="1" si="468"/>
        <v>#NAME?</v>
      </c>
      <c r="HN222" s="15">
        <v>8.5</v>
      </c>
      <c r="HO222" s="15">
        <v>2</v>
      </c>
      <c r="HP222" s="39" t="e">
        <f t="shared" ca="1" si="469"/>
        <v>#NAME?</v>
      </c>
      <c r="HQ222" s="15" t="e">
        <f t="shared" ca="1" si="470"/>
        <v>#NAME?</v>
      </c>
      <c r="HS222" s="15" t="e">
        <f t="shared" ca="1" si="494"/>
        <v>#NAME?</v>
      </c>
      <c r="HU222" s="15" t="e">
        <f t="shared" ca="1" si="471"/>
        <v>#NAME?</v>
      </c>
      <c r="HW222" s="15" t="e">
        <f t="shared" ca="1" si="495"/>
        <v>#NAME?</v>
      </c>
      <c r="HY222" s="39" t="e">
        <f t="shared" ca="1" si="472"/>
        <v>#NAME?</v>
      </c>
      <c r="IA222" s="15" t="e">
        <f t="shared" ca="1" si="496"/>
        <v>#NAME?</v>
      </c>
      <c r="IB222" s="15" t="e">
        <f t="shared" ca="1" si="473"/>
        <v>#NAME?</v>
      </c>
      <c r="IC222" s="15" t="e">
        <f t="shared" ca="1" si="474"/>
        <v>#NAME?</v>
      </c>
      <c r="ID222" s="15" t="e">
        <f t="shared" ca="1" si="475"/>
        <v>#NAME?</v>
      </c>
      <c r="IE222" s="39" t="e">
        <f t="shared" ca="1" si="476"/>
        <v>#NAME?</v>
      </c>
      <c r="IF222" s="39" t="e">
        <f t="shared" ca="1" si="477"/>
        <v>#NAME?</v>
      </c>
      <c r="IG222" s="39" t="e">
        <f t="shared" ca="1" si="478"/>
        <v>#NAME?</v>
      </c>
      <c r="II222" s="15">
        <f t="shared" si="508"/>
        <v>203</v>
      </c>
    </row>
    <row r="223" spans="1:243">
      <c r="A223" s="15">
        <f t="shared" si="509"/>
        <v>203</v>
      </c>
      <c r="B223" s="15" t="s">
        <v>410</v>
      </c>
      <c r="C223" s="15" t="s">
        <v>686</v>
      </c>
      <c r="D223" s="15" t="s">
        <v>409</v>
      </c>
      <c r="E223" s="15" t="str">
        <f t="shared" si="442"/>
        <v>SBUB34</v>
      </c>
      <c r="F223" s="15">
        <f t="shared" si="443"/>
        <v>203</v>
      </c>
      <c r="G223" s="15" t="str">
        <f t="shared" si="444"/>
        <v>Starbucks Corp</v>
      </c>
      <c r="H223" s="24">
        <v>3.4062599999999999E-3</v>
      </c>
      <c r="I223" s="15" t="e" cm="1">
        <f t="array" aca="1" ref="I223" ca="1">_xll.BDP(C223,"GICS_SECTOR_NAME")</f>
        <v>#NAME?</v>
      </c>
      <c r="J223" s="15" t="e">
        <f t="shared" ca="1" si="445"/>
        <v>#NAME?</v>
      </c>
      <c r="K223" s="46" t="e" cm="1">
        <f t="array" aca="1" ref="K223" ca="1">_xll.BDP(C223,"BEST_PE_RATIO")</f>
        <v>#NAME?</v>
      </c>
      <c r="L223" s="46" t="e" cm="1">
        <f t="array" aca="1" ref="L223" ca="1">_xll.BDP(C223,"px_last")</f>
        <v>#NAME?</v>
      </c>
      <c r="M223" s="15" t="e" cm="1">
        <f t="array" aca="1" ref="M223" ca="1">_xll.BDP(C223,"COUNTRY_FULL_NAME")</f>
        <v>#NAME?</v>
      </c>
      <c r="N223" s="15" t="e" cm="1">
        <f t="array" aca="1" ref="N223" ca="1">_xll.BDP(C223,"px_last")</f>
        <v>#NAME?</v>
      </c>
      <c r="O223" s="15" t="e" cm="1">
        <f t="array" aca="1" ref="O223" ca="1">_xll.BDP(C223,"CRNCY")</f>
        <v>#NAME?</v>
      </c>
      <c r="Q223" s="15" t="e" cm="1">
        <f t="array" aca="1" ref="Q223" ca="1">_xll.BDP(C223,"GICS_SECTOR_NAME")</f>
        <v>#NAME?</v>
      </c>
      <c r="R223" s="15" t="e" cm="1">
        <f t="array" aca="1" ref="R223" ca="1">_xll.BDP(C223,"GICS_INDUSTRY_NAME")</f>
        <v>#NAME?</v>
      </c>
      <c r="S223" s="15" t="e" cm="1">
        <f t="array" aca="1" ref="S223" ca="1">_xll.BDP(C223,"GICS_INDUSTRY_GROUP_NAME")</f>
        <v>#NAME?</v>
      </c>
      <c r="T223" s="15" t="e" cm="1">
        <f t="array" aca="1" ref="T223" ca="1">_xll.BDP(C223,"GICS_SUB_INDUSTRY_NAME")</f>
        <v>#NAME?</v>
      </c>
      <c r="U223" s="15" t="s">
        <v>1521</v>
      </c>
      <c r="V223" s="15">
        <f>_xll.BDH(C223,"SALES_REV_TURN","FY 2009","FY 2009","Currency=USD","Period=FY","BEST_FPERIOD_OVERRIDE=FY","FILING_STATUS=MR","SCALING_FORMAT=MLN","FA_ADJUSTED=Adjusted","Sort=A","Dates=H","DateFormat=P","Fill=—","Direction=H","UseDPDF=Y")</f>
        <v>9774.6</v>
      </c>
      <c r="W223" s="15">
        <f>_xll.BDH(C223,"SALES_REV_TURN","FY 2019","FY 2019","Currency=USD","Period=FY","BEST_FPERIOD_OVERRIDE=FY","FILING_STATUS=MR","SCALING_FORMAT=MLN","FA_ADJUSTED=Adjusted","Sort=A","Dates=H","DateFormat=P","Fill=—","Direction=H","UseDPDF=Y")</f>
        <v>26508.6</v>
      </c>
      <c r="X223" s="15">
        <f>_xll.BDH(C223,"SALES_REV_TURN","FY 2020","FY 2020","Currency=USD","Period=FY","BEST_FPERIOD_OVERRIDE=FY","FILING_STATUS=MR","SCALING_FORMAT=MLN","FA_ADJUSTED=Adjusted","Sort=A","Dates=H","DateFormat=P","Fill=—","Direction=H","UseDPDF=Y")</f>
        <v>23518</v>
      </c>
      <c r="Y223" s="15">
        <f>_xll.BDH(C223,"SALES_REV_TURN","FY 2021","FY 2021","Currency=USD","Period=FY","BEST_FPERIOD_OVERRIDE=FY","FILING_STATUS=MR","SCALING_FORMAT=MLN","FA_ADJUSTED=Adjusted","Sort=A","Dates=H","DateFormat=P","Fill=—","Direction=H","UseDPDF=Y")</f>
        <v>29060.6</v>
      </c>
      <c r="Z223" s="15">
        <f>_xll.BDH(C223,"SALES_REV_TURN","FY 2022","FY 2022","Currency=USD","Period=FY","BEST_FPERIOD_OVERRIDE=FY","FILING_STATUS=MR","SCALING_FORMAT=MLN","FA_ADJUSTED=Adjusted","Sort=A","Dates=H","DateFormat=P","Fill=—","Direction=H","UseDPDF=Y")</f>
        <v>32250.3</v>
      </c>
      <c r="AA223" s="15" t="e">
        <f ca="1">+_xll.BDP($C223,AA$15,"BEST_FPERIOD_OVERRIDE="&amp;AA$16)</f>
        <v>#NAME?</v>
      </c>
      <c r="AB223" s="15" t="e">
        <f ca="1">+_xll.BDP($C223,AB$15,"BEST_FPERIOD_OVERRIDE="&amp;AB$16)</f>
        <v>#NAME?</v>
      </c>
      <c r="AC223" s="15" t="e">
        <f ca="1">+_xll.BDP($C223,AC$15,"BEST_FPERIOD_OVERRIDE="&amp;AC$16)</f>
        <v>#NAME?</v>
      </c>
      <c r="AD223" s="15" t="e">
        <f ca="1">+_xll.BDP($C223,AD$15,"BEST_FPERIOD_OVERRIDE="&amp;AD$16)</f>
        <v>#NAME?</v>
      </c>
      <c r="AF223" s="25">
        <f t="shared" si="479"/>
        <v>-0.11281621813298326</v>
      </c>
      <c r="AG223" s="25">
        <f t="shared" si="480"/>
        <v>0.23567480227910531</v>
      </c>
      <c r="AH223" s="25">
        <f t="shared" si="481"/>
        <v>0.10976029400631782</v>
      </c>
      <c r="AI223" s="25" t="e">
        <f t="shared" ca="1" si="482"/>
        <v>#NAME?</v>
      </c>
      <c r="AJ223" s="25" t="e">
        <f t="shared" ca="1" si="483"/>
        <v>#NAME?</v>
      </c>
      <c r="AK223" s="25" t="e">
        <f t="shared" ca="1" si="484"/>
        <v>#NAME?</v>
      </c>
      <c r="AL223" s="25" t="e">
        <f t="shared" ca="1" si="497"/>
        <v>#NAME?</v>
      </c>
      <c r="AM223" s="25" t="e">
        <f t="shared" ca="1" si="485"/>
        <v>#NAME?</v>
      </c>
      <c r="AN223" s="25">
        <f t="shared" si="486"/>
        <v>0.10491477183369358</v>
      </c>
      <c r="AP223" s="15">
        <f>_xll.BDH(C223,"EBITDA","FY 2009","FY 2009","Currency=USD","Period=FY","BEST_FPERIOD_OVERRIDE=FY","FILING_STATUS=MR","SCALING_FORMAT=MLN","FA_ADJUSTED=Adjusted","Sort=A","Dates=H","DateFormat=P","Fill=—","Direction=H","UseDPDF=Y")</f>
        <v>1464.7</v>
      </c>
      <c r="AQ223" s="15">
        <f>_xll.BDH(C223,"EBITDA","FY 2019","FY 2019","Currency=USD","Period=FY","BEST_FPERIOD_OVERRIDE=FY","FILING_STATUS=MR","SCALING_FORMAT=MLN","FA_ADJUSTED=Adjusted","Sort=A","Dates=H","DateFormat=P","Fill=—","Direction=H","UseDPDF=Y")</f>
        <v>6019.8</v>
      </c>
      <c r="AR223" s="15">
        <f>_xll.BDH(C223,"EBITDA","FY 2020","FY 2020","Currency=USD","Period=FY","BEST_FPERIOD_OVERRIDE=FY","FILING_STATUS=MR","SCALING_FORMAT=MLN","FA_ADJUSTED=Adjusted","Sort=A","Dates=H","DateFormat=P","Fill=—","Direction=H","UseDPDF=Y")</f>
        <v>5210</v>
      </c>
      <c r="AS223" s="15">
        <f>_xll.BDH(C223,"EBITDA","FY 2021","FY 2021","Currency=USD","Period=FY","BEST_FPERIOD_OVERRIDE=FY","FILING_STATUS=MR","SCALING_FORMAT=MLN","FA_ADJUSTED=Adjusted","Sort=A","Dates=H","DateFormat=P","Fill=—","Direction=H","UseDPDF=Y")</f>
        <v>8321.2000000000007</v>
      </c>
      <c r="AT223" s="15">
        <f>_xll.BDH(C223,"EBITDA","FY 2022","FY 2022","Currency=USD","Period=FY","BEST_FPERIOD_OVERRIDE=FY","FILING_STATUS=MR","SCALING_FORMAT=MLN","FA_ADJUSTED=Adjusted","Sort=A","Dates=H","DateFormat=P","Fill=—","Direction=H","UseDPDF=Y")</f>
        <v>7939.2</v>
      </c>
      <c r="AU223" s="15" t="e">
        <f ca="1">+_xll.BDP($C223,AU$15,"BEST_FPERIOD_OVERRIDE="&amp;AU$16)</f>
        <v>#NAME?</v>
      </c>
      <c r="AV223" s="15" t="e">
        <f ca="1">+_xll.BDP($C223,AV$15,"BEST_FPERIOD_OVERRIDE="&amp;AV$16)</f>
        <v>#NAME?</v>
      </c>
      <c r="AW223" s="15" t="e">
        <f ca="1">+_xll.BDP($C223,AW$15,"BEST_FPERIOD_OVERRIDE="&amp;AW$16)</f>
        <v>#NAME?</v>
      </c>
      <c r="AX223" s="15" t="e">
        <f ca="1">+_xll.BDP($C223,AX$15,"BEST_FPERIOD_OVERRIDE="&amp;AX$16)</f>
        <v>#NAME?</v>
      </c>
      <c r="AZ223" s="25">
        <f t="shared" si="446"/>
        <v>-0.13452274161932287</v>
      </c>
      <c r="BA223" s="25">
        <f t="shared" si="447"/>
        <v>0.59715930902111336</v>
      </c>
      <c r="BB223" s="25">
        <f t="shared" si="448"/>
        <v>-4.5906840359563605E-2</v>
      </c>
      <c r="BC223" s="25" t="e">
        <f t="shared" ca="1" si="449"/>
        <v>#NAME?</v>
      </c>
      <c r="BD223" s="25" t="e">
        <f t="shared" ca="1" si="450"/>
        <v>#NAME?</v>
      </c>
      <c r="BE223" s="25" t="e">
        <f t="shared" ca="1" si="451"/>
        <v>#NAME?</v>
      </c>
      <c r="BF223" s="25" t="e">
        <f t="shared" ca="1" si="498"/>
        <v>#NAME?</v>
      </c>
      <c r="BG223" s="25" t="e">
        <f t="shared" ca="1" si="452"/>
        <v>#NAME?</v>
      </c>
      <c r="BH223" s="25">
        <f t="shared" si="453"/>
        <v>0.15181661275361802</v>
      </c>
      <c r="BJ223" s="25">
        <f t="shared" si="487"/>
        <v>0.22708856748376</v>
      </c>
      <c r="BK223" s="25">
        <f t="shared" si="488"/>
        <v>0.22153244323496896</v>
      </c>
      <c r="BL223" s="25">
        <f t="shared" si="489"/>
        <v>0.28633958004996457</v>
      </c>
      <c r="BM223" s="25">
        <f t="shared" si="490"/>
        <v>0.2461744541911238</v>
      </c>
      <c r="BN223" s="25" t="e">
        <f t="shared" ca="1" si="491"/>
        <v>#NAME?</v>
      </c>
      <c r="BO223" s="25" t="e">
        <f t="shared" ca="1" si="492"/>
        <v>#NAME?</v>
      </c>
      <c r="BP223" s="25" t="e">
        <f t="shared" ca="1" si="492"/>
        <v>#NAME?</v>
      </c>
      <c r="BQ223" s="25" t="e">
        <f t="shared" ca="1" si="493"/>
        <v>#NAME?</v>
      </c>
      <c r="BR223" s="15">
        <f>_xll.BDH(C223,"EARN_FOR_COMMON","FY 2009","FY 2009","Currency=USD","Period=FY","BEST_FPERIOD_OVERRIDE=FY","FILING_STATUS=MR","SCALING_FORMAT=MLN","FA_ADJUSTED=Adjusted","Sort=A","Dates=H","DateFormat=P","Fill=—","Direction=H","UseDPDF=Y")</f>
        <v>613.86</v>
      </c>
      <c r="BS223" s="15">
        <f>_xll.BDH(C223,"EARN_FOR_COMMON","FY 2019","FY 2019","Currency=USD","Period=FY","BEST_FPERIOD_OVERRIDE=FY","FILING_STATUS=MR","SCALING_FORMAT=MLN","FA_ADJUSTED=Adjusted","Sort=A","Dates=H","DateFormat=P","Fill=—","Direction=H","UseDPDF=Y")</f>
        <v>3498.547</v>
      </c>
      <c r="BT223" s="15">
        <f>_xll.BDH(C223,"EARN_FOR_COMMON","FY 2020","FY 2020","Currency=USD","Period=FY","BEST_FPERIOD_OVERRIDE=FY","FILING_STATUS=MR","SCALING_FORMAT=MLN","FA_ADJUSTED=Adjusted","Sort=A","Dates=H","DateFormat=P","Fill=—","Direction=H","UseDPDF=Y")</f>
        <v>1379.7850000000001</v>
      </c>
      <c r="BU223" s="15">
        <f>_xll.BDH(C223,"EARN_FOR_COMMON","FY 2021","FY 2021","Currency=USD","Period=FY","BEST_FPERIOD_OVERRIDE=FY","FILING_STATUS=MR","SCALING_FORMAT=MLN","FA_ADJUSTED=Adjusted","Sort=A","Dates=H","DateFormat=P","Fill=—","Direction=H","UseDPDF=Y")</f>
        <v>3789.527</v>
      </c>
      <c r="BV223" s="15">
        <f>_xll.BDH(C223,"EARN_FOR_COMMON","FY 2022","FY 2022","Currency=USD","Period=FY","BEST_FPERIOD_OVERRIDE=FY","FILING_STATUS=MR","SCALING_FORMAT=MLN","FA_ADJUSTED=Adjusted","Sort=A","Dates=H","DateFormat=P","Fill=—","Direction=H","UseDPDF=Y")</f>
        <v>3468.9879999999998</v>
      </c>
      <c r="BW223" s="15" t="e">
        <f ca="1">+_xll.BDP($C223,BW$15,"BEST_FPERIOD_OVERRIDE="&amp;BW$16)</f>
        <v>#NAME?</v>
      </c>
      <c r="BX223" s="15" t="e">
        <f ca="1">+_xll.BDP($C223,BX$15,"BEST_FPERIOD_OVERRIDE="&amp;BX$16)</f>
        <v>#NAME?</v>
      </c>
      <c r="BY223" s="15" t="e">
        <f ca="1">+_xll.BDP($C223,BY$15,"BEST_FPERIOD_OVERRIDE="&amp;BY$16)</f>
        <v>#NAME?</v>
      </c>
      <c r="BZ223" s="15" t="e">
        <f ca="1">+_xll.BDP($C223,BZ$15,"BEST_FPERIOD_OVERRIDE="&amp;BZ$16)</f>
        <v>#NAME?</v>
      </c>
      <c r="CB223" s="25">
        <f t="shared" si="454"/>
        <v>-0.60561198691914098</v>
      </c>
      <c r="CC223" s="25">
        <f t="shared" si="455"/>
        <v>1.7464619487818753</v>
      </c>
      <c r="CD223" s="25">
        <f t="shared" si="456"/>
        <v>-8.4585490484696435E-2</v>
      </c>
      <c r="CE223" s="25" t="e">
        <f t="shared" ca="1" si="457"/>
        <v>#NAME?</v>
      </c>
      <c r="CF223" s="25" t="e">
        <f t="shared" ca="1" si="458"/>
        <v>#NAME?</v>
      </c>
      <c r="CG223" s="25" t="e">
        <f t="shared" ca="1" si="459"/>
        <v>#NAME?</v>
      </c>
      <c r="CH223" s="25" t="e">
        <f t="shared" ca="1" si="499"/>
        <v>#NAME?</v>
      </c>
      <c r="CI223" s="25" t="e">
        <f t="shared" ca="1" si="460"/>
        <v>#NAME?</v>
      </c>
      <c r="CJ223" s="25">
        <f t="shared" si="461"/>
        <v>0.19009556774777092</v>
      </c>
      <c r="CM223" s="25">
        <f t="shared" si="500"/>
        <v>0.13197781097455166</v>
      </c>
      <c r="CN223" s="25">
        <f t="shared" si="501"/>
        <v>5.8669317118802626E-2</v>
      </c>
      <c r="CO223" s="25">
        <f t="shared" si="502"/>
        <v>0.13040085201269072</v>
      </c>
      <c r="CP223" s="25">
        <f t="shared" si="503"/>
        <v>0.10756451877967027</v>
      </c>
      <c r="CQ223" s="25" t="e">
        <f t="shared" ca="1" si="504"/>
        <v>#NAME?</v>
      </c>
      <c r="CR223" s="25" t="e">
        <f t="shared" ca="1" si="505"/>
        <v>#NAME?</v>
      </c>
      <c r="CS223" s="25" t="e">
        <f t="shared" ca="1" si="506"/>
        <v>#NAME?</v>
      </c>
      <c r="CT223" s="15" t="e">
        <f t="shared" ca="1" si="507"/>
        <v>#NAME?</v>
      </c>
      <c r="CU223" s="25">
        <f>_xll.BDH($C223,"RETURN_ON_INV_CAPITAL","FY 2019","FY 2019","Currency=USD","Period=FY","BEST_FPERIOD_OVERRIDE=FY","FILING_STATUS=MR","FA_ADJUSTED=GAAP","Sort=A","Dates=H","DateFormat=P","Fill=—","Direction=H","UseDPDF=Y")/100</f>
        <v>0.34979900000000003</v>
      </c>
      <c r="CV223" s="25">
        <f>_xll.BDH($C223,"RETURN_ON_INV_CAPITAL","FY 2020","FY 2020","Currency=USD","Period=FY","BEST_FPERIOD_OVERRIDE=FY","FILING_STATUS=MR","FA_ADJUSTED=GAAP","Sort=A","Dates=H","DateFormat=P","Fill=—","Direction=H","UseDPDF=Y")/100</f>
        <v>9.0626999999999999E-2</v>
      </c>
      <c r="CW223" s="25">
        <f>_xll.BDH($C223,"RETURN_ON_INV_CAPITAL","FY 2021","FY 2021","Currency=USD","Period=FY","BEST_FPERIOD_OVERRIDE=FY","FILING_STATUS=MR","FA_ADJUSTED=GAAP","Sort=A","Dates=H","DateFormat=P","Fill=—","Direction=H","UseDPDF=Y")/100</f>
        <v>0.19106699999999999</v>
      </c>
      <c r="CX223" s="25" t="e">
        <f>_xll.BDH(C223,"RETURN_COM_EQY","FY 2022","FY 2022","Currency=USD","Period=FY","BEST_FPERIOD_OVERRIDE=FY","FILING_STATUS=MR","FA_ADJUSTED=GAAP","Sort=A","Dates=H","DateFormat=P","Fill=—","Direction=H","UseDPDF=Y")/100</f>
        <v>#VALUE!</v>
      </c>
      <c r="CZ223" s="15" t="e">
        <f>_xll.BDH($C223,"RETURN_COM_EQY","FY 2019","FY 2019","Currency=USD","Period=FY","BEST_FPERIOD_OVERRIDE=FY","FILING_STATUS=MR","FA_ADJUSTED=GAAP","Sort=A","Dates=H","DateFormat=P","Fill=—","Direction=H","UseDPDF=Y")/100</f>
        <v>#VALUE!</v>
      </c>
      <c r="DA223" s="15" t="e">
        <f>_xll.BDH($C223,"RETURN_COM_EQY","FY 2020","FY 2020","Currency=USD","Period=FY","BEST_FPERIOD_OVERRIDE=FY","FILING_STATUS=MR","FA_ADJUSTED=GAAP","Sort=A","Dates=H","DateFormat=P","Fill=—","Direction=H","UseDPDF=Y")/100</f>
        <v>#VALUE!</v>
      </c>
      <c r="DB223" s="15" t="e">
        <f>_xll.BDH($C223,"RETURN_COM_EQY","FY 2021","FY 2021","Currency=USD","Period=FY","BEST_FPERIOD_OVERRIDE=FY","FILING_STATUS=MR","FA_ADJUSTED=GAAP","Sort=A","Dates=H","DateFormat=P","Fill=—","Direction=H","UseDPDF=Y")/100</f>
        <v>#VALUE!</v>
      </c>
      <c r="DC223" s="25" t="str">
        <f>_xll.BDH(C223,"RETURN_COM_EQY","FY 2022","FY 2022","Currency=USD","Period=FY","BEST_FPERIOD_OVERRIDE=FY","FILING_STATUS=MR","FA_ADJUSTED=GAAP","Sort=A","Dates=H","DateFormat=P","Fill=—","Direction=H","UseDPDF=Y")</f>
        <v>—</v>
      </c>
      <c r="DD223" s="15" t="e">
        <f ca="1">(_xll.BDP(C223,"BEST_ROE","best_fperiod_override=23Y"))/100</f>
        <v>#NAME?</v>
      </c>
      <c r="DF223" s="25" t="e">
        <f ca="1">(_xll.BDP($C223,"BEST_DIV_YLD","best_fperiod_override=19Y"))/100</f>
        <v>#NAME?</v>
      </c>
      <c r="DG223" s="25" t="e">
        <f ca="1">(_xll.BDP($C223,"BEST_DIV_YLD","best_fperiod_override=20Y"))/100</f>
        <v>#NAME?</v>
      </c>
      <c r="DH223" s="25" t="e">
        <f ca="1">(_xll.BDP($C223,"BEST_DIV_YLD","best_fperiod_override=21Y"))/100</f>
        <v>#NAME?</v>
      </c>
      <c r="DI223" s="25" t="e">
        <f ca="1">(_xll.BDP($C223,"BEST_DIV_YLD","best_fperiod_override=22Y"))/100</f>
        <v>#NAME?</v>
      </c>
      <c r="DJ223" s="25" t="e">
        <f ca="1">(_xll.BDP($C223,"BEST_DIV_YLD","best_fperiod_override=23Y"))/100</f>
        <v>#NAME?</v>
      </c>
      <c r="DL223" s="48" t="e" cm="1">
        <f t="array" aca="1" ref="DL223" ca="1">_xll.BDP($C223,$DL$12)/1000</f>
        <v>#NAME?</v>
      </c>
      <c r="DM223" s="48" t="e" cm="1">
        <f t="array" aca="1" ref="DM223" ca="1">_xll.BDP($C223,$DL$13)*1000</f>
        <v>#NAME?</v>
      </c>
      <c r="DN223" s="48" t="e">
        <f t="shared" ca="1" si="462"/>
        <v>#NAME?</v>
      </c>
      <c r="DO223" s="48" t="e" cm="1">
        <f t="array" aca="1" ref="DO223" ca="1">_xll.BDP($C223,$DL$15)*1000</f>
        <v>#NAME?</v>
      </c>
      <c r="DQ223" s="15" t="e" cm="1">
        <f t="array" aca="1" ref="DQ223" ca="1">_xll.BDP(C223,"WACC")</f>
        <v>#NAME?</v>
      </c>
      <c r="DR223" s="15" t="e" cm="1">
        <f t="array" aca="1" ref="DR223" ca="1">_xll.BDP(C223,"WACC_COST_EQUITY")</f>
        <v>#NAME?</v>
      </c>
      <c r="DS223" s="15" t="e" cm="1">
        <f t="array" aca="1" ref="DS223" ca="1">_xll.BDP(C223,"WACC_COST_EQUITY")</f>
        <v>#NAME?</v>
      </c>
      <c r="DU223" s="15" t="e" cm="1">
        <f t="array" aca="1" ref="DU223" ca="1">_xll.BDP(C223,"BEST_PE_RATIO")</f>
        <v>#NAME?</v>
      </c>
      <c r="DV223" s="15" t="e" cm="1">
        <f t="array" aca="1" ref="DV223" ca="1">_xll.BDP(C223,"FIVE_YR_AVG_PRICE_EARNINGS")</f>
        <v>#NAME?</v>
      </c>
      <c r="DW223" s="15" t="e" cm="1">
        <f t="array" aca="1" ref="DW223" ca="1">_xll.BDP(C223,"10_YEAR_MOVING_AVERAGE_PE")</f>
        <v>#NAME?</v>
      </c>
      <c r="DY223" s="15" t="e" cm="1">
        <f t="array" aca="1" ref="DY223" ca="1">_xll.BDP(C223,"BEST_CUR_EV_TO_EBITDA")</f>
        <v>#NAME?</v>
      </c>
      <c r="DZ223" s="15" t="e" cm="1">
        <f t="array" aca="1" ref="DZ223" ca="1">_xll.BDP(C223,"FIVE_YEAR_AVG_EV_TO_T12_EBITDA")</f>
        <v>#NAME?</v>
      </c>
      <c r="EB223" s="15" t="e" cm="1">
        <f t="array" aca="1" ref="EB223" ca="1">_xll.BDP(C223,"BEST_PX_BPS_RATIO")</f>
        <v>#NAME?</v>
      </c>
      <c r="EC223" s="15" t="e" cm="1">
        <f t="array" aca="1" ref="EC223" ca="1">_xll.BDP(C223,"FIVE_YEAR_AVG_PRICE_BOOK")</f>
        <v>#NAME?</v>
      </c>
      <c r="ED223" s="15" t="e" cm="1">
        <f t="array" aca="1" ref="ED223" ca="1">_xll.BDP(C223,"EV_TO_T12M_SALES")</f>
        <v>#NAME?</v>
      </c>
      <c r="EE223" s="15" t="e" cm="1">
        <f t="array" aca="1" ref="EE223" ca="1">_xll.BDP(C223,"AVERAGE_EV_TO_T12M_SALES")</f>
        <v>#NAME?</v>
      </c>
      <c r="EF223" s="15" t="e">
        <f ca="1">_xll.BDP(C223,"BEST_CURRENT_EV_BEST_SALES","best_fperiod_override=23Y")</f>
        <v>#NAME?</v>
      </c>
      <c r="EH223" s="15" t="e" cm="1">
        <f t="array" aca="1" ref="EH223" ca="1">_xll.BDP(C223,"CF_FREE_CASH_FLOW")</f>
        <v>#NAME?</v>
      </c>
      <c r="EI223" s="15" t="e" cm="1">
        <f t="array" aca="1" ref="EI223" ca="1">_xll.BDP(C223,"FREE_CASH_FLOW_YIELD")/100</f>
        <v>#NAME?</v>
      </c>
      <c r="EJ223" s="15" t="e" cm="1">
        <f t="array" aca="1" ref="EJ223" ca="1">_xll.BDP(C223,"TRAIL_12M_FREE_CASH_FLOW_PER_SH")</f>
        <v>#NAME?</v>
      </c>
      <c r="EL223" s="15" t="e" cm="1">
        <f t="array" aca="1" ref="EL223" ca="1">_xll.BDP(C223,"CF_CASH_FROM_OPER")</f>
        <v>#NAME?</v>
      </c>
      <c r="EM223" s="15" t="e" cm="1">
        <f t="array" aca="1" ref="EM223" ca="1">_xll.BDP(C223,"CF_CASH_FROM_INV_ACT")</f>
        <v>#NAME?</v>
      </c>
      <c r="EN223" s="15" t="e" cm="1">
        <f t="array" aca="1" ref="EN223" ca="1">_xll.BDP(C223,"CF_CASH_FROM_FNC_ACT")</f>
        <v>#NAME?</v>
      </c>
      <c r="EP223" s="15" t="e" cm="1">
        <f t="array" aca="1" ref="EP223" ca="1">_xll.BDP(C223,"TOT_ANALYST_REC")</f>
        <v>#NAME?</v>
      </c>
      <c r="EQ223" s="15" t="e" cm="1">
        <f t="array" aca="1" ref="EQ223" ca="1">_xll.BDP(C223,"TOT_BUY_REC")</f>
        <v>#NAME?</v>
      </c>
      <c r="ER223" s="15" t="e" cm="1">
        <f t="array" aca="1" ref="ER223" ca="1">_xll.BDP(C223,"TOT_HOLD_REC")</f>
        <v>#NAME?</v>
      </c>
      <c r="ES223" s="15" t="e" cm="1">
        <f t="array" aca="1" ref="ES223" ca="1">_xll.BDP(C223,"TOT_SELL_REC")</f>
        <v>#NAME?</v>
      </c>
      <c r="ET223" s="15" t="e" cm="1">
        <f t="array" aca="1" ref="ET223" ca="1">_xll.BDP(C223,"EQY_REC_CONS")</f>
        <v>#NAME?</v>
      </c>
      <c r="EV223" s="15" t="e" cm="1">
        <f t="array" aca="1" ref="EV223" ca="1">_xll.BDP(C223,"BEST_TARGET_HI")</f>
        <v>#NAME?</v>
      </c>
      <c r="EW223" s="15" t="e" cm="1">
        <f t="array" aca="1" ref="EW223" ca="1">_xll.BDP(C223,"BEST_TARGET_LO")</f>
        <v>#NAME?</v>
      </c>
      <c r="EX223" s="15" t="e" cm="1">
        <f t="array" aca="1" ref="EX223" ca="1">_xll.BDP(C223,"BEST_TARGET_MEDIAN")</f>
        <v>#NAME?</v>
      </c>
      <c r="EZ223" s="15" t="e" cm="1">
        <f t="array" aca="1" ref="EZ223" ca="1">_xll.BDP(C223,"BEST_TARGET_1WK_CHG")</f>
        <v>#NAME?</v>
      </c>
      <c r="FA223" s="15" t="e" cm="1">
        <f t="array" aca="1" ref="FA223" ca="1">_xll.BDP(C223,"BEST_TARGET_4WK_CHG")</f>
        <v>#NAME?</v>
      </c>
      <c r="FB223" s="15" t="e" cm="1">
        <f t="array" aca="1" ref="FB223" ca="1">_xll.BDP(C223,"BEST_TARGET_3MO_CHG")</f>
        <v>#NAME?</v>
      </c>
      <c r="FC223" s="15" t="e" cm="1">
        <f t="array" aca="1" ref="FC223" ca="1">_xll.BDP(C223,"BEST_TARGET_6MO_CHG")</f>
        <v>#NAME?</v>
      </c>
      <c r="FE223" s="15" t="e" cm="1">
        <f t="array" aca="1" ref="FE223" ca="1">_xll.BDP(C223,"ANNOUNCEMENT_DT")</f>
        <v>#NAME?</v>
      </c>
      <c r="FF223" s="15" t="e" cm="1">
        <f t="array" aca="1" ref="FF223" ca="1">_xll.BDP(C223,"EXPECTED_REPORT_DT")</f>
        <v>#NAME?</v>
      </c>
      <c r="FG223" s="15" t="e" cm="1">
        <f t="array" aca="1" ref="FG223" ca="1">_xll.BDP(C223,"EARNINGS_RELATED_IMPLIED_MOVE")</f>
        <v>#NAME?</v>
      </c>
      <c r="FI223" s="15" t="e" cm="1">
        <f t="array" aca="1" ref="FI223" ca="1">_xll.BDP(C223,"SALES_SURPRISE_LAST_QTR")</f>
        <v>#NAME?</v>
      </c>
      <c r="FJ223" s="15" t="e" cm="1">
        <f t="array" aca="1" ref="FJ223" ca="1">_xll.BDP(C223,"EPS_SURPRISE_LAST_QTR")</f>
        <v>#NAME?</v>
      </c>
      <c r="FL223" s="15" t="e">
        <f ca="1">(_xll.BDP(C223,"VOLUME_AVG_5D"))/1000</f>
        <v>#NAME?</v>
      </c>
      <c r="FM223" s="15" t="e">
        <f ca="1">(_xll.BDP(C223,"VOLUME_AVG_3M"))/1000</f>
        <v>#NAME?</v>
      </c>
      <c r="FN223" s="15" t="e">
        <f ca="1">(_xll.BDP(C223,"VOLUME_AVG_6M"))/1000</f>
        <v>#NAME?</v>
      </c>
      <c r="FP223" s="15" t="e" cm="1">
        <f t="array" aca="1" ref="FP223" ca="1">_xll.BDP(C223,"CIE_DES")</f>
        <v>#NAME?</v>
      </c>
      <c r="FQ223" s="15" t="s">
        <v>1047</v>
      </c>
      <c r="FS223" s="15" t="e" cm="1">
        <f t="array" aca="1" ref="FS223" ca="1">_xll.BDP(C223,"HIGH_52WEEK")</f>
        <v>#NAME?</v>
      </c>
      <c r="FT223" s="15" t="e" cm="1">
        <f t="array" aca="1" ref="FT223" ca="1">_xll.BDP(C223,"LOW_52WEEK")</f>
        <v>#NAME?</v>
      </c>
      <c r="FV223" s="15" t="e" cm="1">
        <f t="array" aca="1" ref="FV223" ca="1">_xll.BDP(C223,"CHG_PCT_WTD")</f>
        <v>#NAME?</v>
      </c>
      <c r="FW223" s="15" t="e" cm="1">
        <f t="array" aca="1" ref="FW223" ca="1">_xll.BDP(C223,"CHG_PCT_MTD")</f>
        <v>#NAME?</v>
      </c>
      <c r="FX223" s="15" t="e" cm="1">
        <f t="array" aca="1" ref="FX223" ca="1">_xll.BDP(C223,"CHG_PCT_YTD")</f>
        <v>#NAME?</v>
      </c>
      <c r="FY223" s="15" t="e" cm="1">
        <f t="array" aca="1" ref="FY223" ca="1">_xll.BDP(C223,"CHG_PCT_1YR")</f>
        <v>#NAME?</v>
      </c>
      <c r="GA223" s="15" t="e">
        <f ca="1">_xll.BDP($C223,"BEST_NET_DEBT","best_fperiod_override=19Y")</f>
        <v>#NAME?</v>
      </c>
      <c r="GB223" s="15" t="e">
        <f ca="1">_xll.BDP($C223,"BEST_NET_DEBT","best_fperiod_override=20Y")</f>
        <v>#NAME?</v>
      </c>
      <c r="GC223" s="15" t="e">
        <f ca="1">_xll.BDP($C223,"BEST_NET_DEBT","best_fperiod_override=21Y")</f>
        <v>#NAME?</v>
      </c>
      <c r="GD223" s="15" t="e">
        <f ca="1">_xll.BDP($C223,"BEST_NET_DEBT","best_fperiod_override=22Y")</f>
        <v>#NAME?</v>
      </c>
      <c r="GE223" s="15" t="e">
        <f ca="1">_xll.BDP($C223,"BEST_NET_DEBT","best_fperiod_override=23Y")</f>
        <v>#NAME?</v>
      </c>
      <c r="GG223" s="15" t="e">
        <f t="shared" ca="1" si="463"/>
        <v>#NAME?</v>
      </c>
      <c r="GH223" s="15" t="e">
        <f t="shared" ca="1" si="464"/>
        <v>#NAME?</v>
      </c>
      <c r="GI223" s="15" t="e">
        <f t="shared" ca="1" si="465"/>
        <v>#NAME?</v>
      </c>
      <c r="GJ223" s="15" t="e">
        <f t="shared" ca="1" si="466"/>
        <v>#NAME?</v>
      </c>
      <c r="GK223" s="15" t="e">
        <f t="shared" ca="1" si="467"/>
        <v>#NAME?</v>
      </c>
      <c r="GM223" s="15" t="e" cm="1">
        <f t="array" aca="1" ref="GM223" ca="1">_xll.BDP(C223,"NET_DEBT_TO_EBITDA")</f>
        <v>#NAME?</v>
      </c>
      <c r="GN223" s="15" t="e" cm="1">
        <f t="array" aca="1" ref="GN223" ca="1">_xll.BDP(C223,"EBIT_TO_INT_EXP")</f>
        <v>#NAME?</v>
      </c>
      <c r="GO223" s="15" t="e" cm="1">
        <f t="array" aca="1" ref="GO223" ca="1">_xll.BDP(C223,"TOT_DEBT_TO_TOT_EQY")</f>
        <v>#NAME?</v>
      </c>
      <c r="GP223" s="15" t="e" cm="1">
        <f t="array" aca="1" ref="GP223" ca="1">_xll.BDP(C223,"TOT_DEBT_TO_TOT_ASSET")</f>
        <v>#NAME?</v>
      </c>
      <c r="GQ223" s="15" t="e" cm="1">
        <f t="array" aca="1" ref="GQ223" ca="1">_xll.BDP(C223,"ALTMAN_Z_SCORE")</f>
        <v>#NAME?</v>
      </c>
      <c r="GR223" s="15" t="e" cm="1">
        <f t="array" aca="1" ref="GR223" ca="1">_xll.BDP(C223,"CASH_%_CURRENT_MARKET_CAP")</f>
        <v>#NAME?</v>
      </c>
      <c r="GS223" s="15" t="e" cm="1">
        <f t="array" aca="1" ref="GS223" ca="1">_xll.BDP(C223,"CASH_TO_TOT_ASSET")</f>
        <v>#NAME?</v>
      </c>
      <c r="GU223" s="15" t="e" cm="1">
        <f t="array" aca="1" ref="GU223" ca="1">_xll.BDP(C223,"BOARD_SIZE")</f>
        <v>#NAME?</v>
      </c>
      <c r="GV223" s="15" t="e" cm="1">
        <f t="array" aca="1" ref="GV223" ca="1">_xll.BDP(C223,"PCT_INDEPENDENT_DIRECTORS")</f>
        <v>#NAME?</v>
      </c>
      <c r="GW223" s="15" t="e" cm="1">
        <f t="array" aca="1" ref="GW223" ca="1">_xll.BDP(C223,"BOARD_MEETING_ATTENDANCE_PCT")</f>
        <v>#NAME?</v>
      </c>
      <c r="GX223" s="15" t="e" cm="1">
        <f t="array" aca="1" ref="GX223" ca="1">_xll.BDP(C223,"BOARD_MEETINGS_PER_YR")</f>
        <v>#NAME?</v>
      </c>
      <c r="GY223" s="15" t="e" cm="1">
        <f t="array" aca="1" ref="GY223" ca="1">_xll.BDP(C223,"NUMBER_OF_WOMEN_ON_BOARD")</f>
        <v>#NAME?</v>
      </c>
      <c r="GZ223" s="15" t="e" cm="1">
        <f t="array" aca="1" ref="GZ223" ca="1">_xll.BDP(C223,"BOARD_AVERAGE_TENURE")</f>
        <v>#NAME?</v>
      </c>
      <c r="HA223" s="15" t="e" cm="1">
        <f t="array" aca="1" ref="HA223" ca="1">_xll.BDP(C223,"BOARD_AVERAGE_AGE")</f>
        <v>#NAME?</v>
      </c>
      <c r="HC223" s="15" t="e" cm="1">
        <f t="array" aca="1" ref="HC223" ca="1">_xll.BDP(C223,"TOT_COMP_AW_TO_CEO_&amp;_EQUIV")</f>
        <v>#NAME?</v>
      </c>
      <c r="HD223" s="15" t="e" cm="1">
        <f t="array" aca="1" ref="HD223" ca="1">_xll.BDP(C223,"TOT_COMPENSATION_AW_TO_EXECS")</f>
        <v>#NAME?</v>
      </c>
      <c r="HE223" s="15" t="e" cm="1">
        <f t="array" aca="1" ref="HE223" ca="1">_xll.BDP(C223,"CF_STOCK_BASED_COMPENSATION")</f>
        <v>#NAME?</v>
      </c>
      <c r="HF223" s="15" t="e" cm="1">
        <f t="array" aca="1" ref="HF223" ca="1">_xll.BDP(C223,"AVERAGE_BOD_TOTAL_COMPENSATION")</f>
        <v>#NAME?</v>
      </c>
      <c r="HH223" s="15" t="e" cm="1">
        <f t="array" aca="1" ref="HH223" ca="1">_xll.BDP(C223,"ISS_QUALITYSCORE")</f>
        <v>#NAME?</v>
      </c>
      <c r="HK223" s="15" t="e" cm="1">
        <f t="array" aca="1" ref="HK223" ca="1">_xll.BDP(C223,"EQY_SH_OUT")</f>
        <v>#NAME?</v>
      </c>
      <c r="HL223" s="15" t="e">
        <f t="shared" ca="1" si="468"/>
        <v>#NAME?</v>
      </c>
      <c r="HN223" s="15">
        <v>8.5</v>
      </c>
      <c r="HO223" s="15">
        <v>2</v>
      </c>
      <c r="HP223" s="39" t="e">
        <f t="shared" ca="1" si="469"/>
        <v>#NAME?</v>
      </c>
      <c r="HQ223" s="15" t="e">
        <f t="shared" ca="1" si="470"/>
        <v>#NAME?</v>
      </c>
      <c r="HS223" s="15" t="e">
        <f t="shared" ca="1" si="494"/>
        <v>#NAME?</v>
      </c>
      <c r="HU223" s="15" t="e">
        <f t="shared" ca="1" si="471"/>
        <v>#NAME?</v>
      </c>
      <c r="HW223" s="15" t="e">
        <f t="shared" ca="1" si="495"/>
        <v>#NAME?</v>
      </c>
      <c r="HY223" s="39" t="e">
        <f t="shared" ca="1" si="472"/>
        <v>#NAME?</v>
      </c>
      <c r="IA223" s="15" t="e">
        <f t="shared" ca="1" si="496"/>
        <v>#NAME?</v>
      </c>
      <c r="IB223" s="15" t="e">
        <f t="shared" ca="1" si="473"/>
        <v>#NAME?</v>
      </c>
      <c r="IC223" s="15" t="e">
        <f t="shared" ca="1" si="474"/>
        <v>#NAME?</v>
      </c>
      <c r="ID223" s="15" t="e">
        <f t="shared" ca="1" si="475"/>
        <v>#NAME?</v>
      </c>
      <c r="IE223" s="39" t="e">
        <f t="shared" ca="1" si="476"/>
        <v>#NAME?</v>
      </c>
      <c r="IF223" s="39">
        <f t="shared" si="477"/>
        <v>19.009556774777092</v>
      </c>
      <c r="IG223" s="39" t="e">
        <f t="shared" ca="1" si="478"/>
        <v>#NAME?</v>
      </c>
      <c r="II223" s="15">
        <f t="shared" si="508"/>
        <v>204</v>
      </c>
    </row>
    <row r="224" spans="1:243">
      <c r="A224" s="15">
        <f t="shared" si="509"/>
        <v>204</v>
      </c>
      <c r="B224" s="15" t="s">
        <v>412</v>
      </c>
      <c r="C224" s="15" t="s">
        <v>687</v>
      </c>
      <c r="D224" s="15" t="s">
        <v>411</v>
      </c>
      <c r="E224" s="15" t="str">
        <f t="shared" si="442"/>
        <v>SCHW34</v>
      </c>
      <c r="F224" s="15">
        <f t="shared" si="443"/>
        <v>204</v>
      </c>
      <c r="G224" s="15" t="str">
        <f t="shared" si="444"/>
        <v>Charles Schwab Corp/The</v>
      </c>
      <c r="H224" s="24">
        <v>4.5497200000000002E-3</v>
      </c>
      <c r="I224" s="15" t="e" cm="1">
        <f t="array" aca="1" ref="I224" ca="1">_xll.BDP(C224,"GICS_SECTOR_NAME")</f>
        <v>#NAME?</v>
      </c>
      <c r="J224" s="15" t="e">
        <f t="shared" ca="1" si="445"/>
        <v>#NAME?</v>
      </c>
      <c r="K224" s="46" t="e" cm="1">
        <f t="array" aca="1" ref="K224" ca="1">_xll.BDP(C224,"BEST_PE_RATIO")</f>
        <v>#NAME?</v>
      </c>
      <c r="L224" s="46" t="e" cm="1">
        <f t="array" aca="1" ref="L224" ca="1">_xll.BDP(C224,"px_last")</f>
        <v>#NAME?</v>
      </c>
      <c r="M224" s="15" t="e" cm="1">
        <f t="array" aca="1" ref="M224" ca="1">_xll.BDP(C224,"COUNTRY_FULL_NAME")</f>
        <v>#NAME?</v>
      </c>
      <c r="N224" s="15" t="e" cm="1">
        <f t="array" aca="1" ref="N224" ca="1">_xll.BDP(C224,"px_last")</f>
        <v>#NAME?</v>
      </c>
      <c r="O224" s="15" t="e" cm="1">
        <f t="array" aca="1" ref="O224" ca="1">_xll.BDP(C224,"CRNCY")</f>
        <v>#NAME?</v>
      </c>
      <c r="Q224" s="15" t="e" cm="1">
        <f t="array" aca="1" ref="Q224" ca="1">_xll.BDP(C224,"GICS_SECTOR_NAME")</f>
        <v>#NAME?</v>
      </c>
      <c r="R224" s="15" t="e" cm="1">
        <f t="array" aca="1" ref="R224" ca="1">_xll.BDP(C224,"GICS_INDUSTRY_NAME")</f>
        <v>#NAME?</v>
      </c>
      <c r="S224" s="15" t="e" cm="1">
        <f t="array" aca="1" ref="S224" ca="1">_xll.BDP(C224,"GICS_INDUSTRY_GROUP_NAME")</f>
        <v>#NAME?</v>
      </c>
      <c r="T224" s="15" t="e" cm="1">
        <f t="array" aca="1" ref="T224" ca="1">_xll.BDP(C224,"GICS_SUB_INDUSTRY_NAME")</f>
        <v>#NAME?</v>
      </c>
      <c r="U224" s="15" t="s">
        <v>1521</v>
      </c>
      <c r="V224" s="15">
        <f>_xll.BDH(C224,"SALES_REV_TURN","FY 2009","FY 2009","Currency=USD","Period=FY","BEST_FPERIOD_OVERRIDE=FY","FILING_STATUS=MR","SCALING_FORMAT=MLN","FA_ADJUSTED=Adjusted","Sort=A","Dates=H","DateFormat=P","Fill=—","Direction=H","UseDPDF=Y")</f>
        <v>4414</v>
      </c>
      <c r="W224" s="15">
        <f>_xll.BDH(C224,"SALES_REV_TURN","FY 2019","FY 2019","Currency=USD","Period=FY","BEST_FPERIOD_OVERRIDE=FY","FILING_STATUS=MR","SCALING_FORMAT=MLN","FA_ADJUSTED=Adjusted","Sort=A","Dates=H","DateFormat=P","Fill=—","Direction=H","UseDPDF=Y")</f>
        <v>11785</v>
      </c>
      <c r="X224" s="15">
        <f>_xll.BDH(C224,"SALES_REV_TURN","FY 2020","FY 2020","Currency=USD","Period=FY","BEST_FPERIOD_OVERRIDE=FY","FILING_STATUS=MR","SCALING_FORMAT=MLN","FA_ADJUSTED=Adjusted","Sort=A","Dates=H","DateFormat=P","Fill=—","Direction=H","UseDPDF=Y")</f>
        <v>12109</v>
      </c>
      <c r="Y224" s="15">
        <f>_xll.BDH(C224,"SALES_REV_TURN","FY 2021","FY 2021","Currency=USD","Period=FY","BEST_FPERIOD_OVERRIDE=FY","FILING_STATUS=MR","SCALING_FORMAT=MLN","FA_ADJUSTED=Adjusted","Sort=A","Dates=H","DateFormat=P","Fill=—","Direction=H","UseDPDF=Y")</f>
        <v>18996</v>
      </c>
      <c r="Z224" s="15">
        <f>_xll.BDH(C224,"SALES_REV_TURN","FY 2022","FY 2022","Currency=USD","Period=FY","BEST_FPERIOD_OVERRIDE=FY","FILING_STATUS=MR","SCALING_FORMAT=MLN","FA_ADJUSTED=Adjusted","Sort=A","Dates=H","DateFormat=P","Fill=—","Direction=H","UseDPDF=Y")</f>
        <v>22307</v>
      </c>
      <c r="AA224" s="15" t="e">
        <f ca="1">+_xll.BDP($C224,AA$15,"BEST_FPERIOD_OVERRIDE="&amp;AA$16)</f>
        <v>#NAME?</v>
      </c>
      <c r="AB224" s="15" t="e">
        <f ca="1">+_xll.BDP($C224,AB$15,"BEST_FPERIOD_OVERRIDE="&amp;AB$16)</f>
        <v>#NAME?</v>
      </c>
      <c r="AC224" s="15" t="e">
        <f ca="1">+_xll.BDP($C224,AC$15,"BEST_FPERIOD_OVERRIDE="&amp;AC$16)</f>
        <v>#NAME?</v>
      </c>
      <c r="AD224" s="15" t="e">
        <f ca="1">+_xll.BDP($C224,AD$15,"BEST_FPERIOD_OVERRIDE="&amp;AD$16)</f>
        <v>#NAME?</v>
      </c>
      <c r="AF224" s="25">
        <f t="shared" si="479"/>
        <v>2.7492575307594302E-2</v>
      </c>
      <c r="AG224" s="25">
        <f t="shared" si="480"/>
        <v>0.56875051614501615</v>
      </c>
      <c r="AH224" s="25">
        <f t="shared" si="481"/>
        <v>0.17429985260054748</v>
      </c>
      <c r="AI224" s="25" t="e">
        <f t="shared" ca="1" si="482"/>
        <v>#NAME?</v>
      </c>
      <c r="AJ224" s="25" t="e">
        <f t="shared" ca="1" si="483"/>
        <v>#NAME?</v>
      </c>
      <c r="AK224" s="25" t="e">
        <f t="shared" ca="1" si="484"/>
        <v>#NAME?</v>
      </c>
      <c r="AL224" s="25" t="e">
        <f t="shared" ca="1" si="497"/>
        <v>#NAME?</v>
      </c>
      <c r="AM224" s="25" t="e">
        <f t="shared" ca="1" si="485"/>
        <v>#NAME?</v>
      </c>
      <c r="AN224" s="25">
        <f t="shared" si="486"/>
        <v>0.10318849959533072</v>
      </c>
      <c r="AP224" s="15">
        <f>_xll.BDH(C224,"EBITDA","FY 2009","FY 2009","Currency=USD","Period=FY","BEST_FPERIOD_OVERRIDE=FY","FILING_STATUS=MR","SCALING_FORMAT=MLN","FA_ADJUSTED=Adjusted","Sort=A","Dates=H","DateFormat=P","Fill=—","Direction=H","UseDPDF=Y")</f>
        <v>1750</v>
      </c>
      <c r="AQ224" s="15">
        <f>_xll.BDH(C224,"EBITDA","FY 2019","FY 2019","Currency=USD","Period=FY","BEST_FPERIOD_OVERRIDE=FY","FILING_STATUS=MR","SCALING_FORMAT=MLN","FA_ADJUSTED=Adjusted","Sort=A","Dates=H","DateFormat=P","Fill=—","Direction=H","UseDPDF=Y")</f>
        <v>6287</v>
      </c>
      <c r="AR224" s="15">
        <f>_xll.BDH(C224,"EBITDA","FY 2020","FY 2020","Currency=USD","Period=FY","BEST_FPERIOD_OVERRIDE=FY","FILING_STATUS=MR","SCALING_FORMAT=MLN","FA_ADJUSTED=Adjusted","Sort=A","Dates=H","DateFormat=P","Fill=—","Direction=H","UseDPDF=Y")</f>
        <v>5930</v>
      </c>
      <c r="AS224" s="15">
        <f>_xll.BDH(C224,"EBITDA","FY 2021","FY 2021","Currency=USD","Period=FY","BEST_FPERIOD_OVERRIDE=FY","FILING_STATUS=MR","SCALING_FORMAT=MLN","FA_ADJUSTED=Adjusted","Sort=A","Dates=H","DateFormat=P","Fill=—","Direction=H","UseDPDF=Y")</f>
        <v>10041</v>
      </c>
      <c r="AT224" s="15">
        <f>_xll.BDH(C224,"EBITDA","FY 2022","FY 2022","Currency=USD","Period=FY","BEST_FPERIOD_OVERRIDE=FY","FILING_STATUS=MR","SCALING_FORMAT=MLN","FA_ADJUSTED=Adjusted","Sort=A","Dates=H","DateFormat=P","Fill=—","Direction=H","UseDPDF=Y")</f>
        <v>12815</v>
      </c>
      <c r="AU224" s="15" t="e">
        <f ca="1">+_xll.BDP($C224,AU$15,"BEST_FPERIOD_OVERRIDE="&amp;AU$16)</f>
        <v>#NAME?</v>
      </c>
      <c r="AV224" s="15" t="e">
        <f ca="1">+_xll.BDP($C224,AV$15,"BEST_FPERIOD_OVERRIDE="&amp;AV$16)</f>
        <v>#NAME?</v>
      </c>
      <c r="AW224" s="15" t="e">
        <f ca="1">+_xll.BDP($C224,AW$15,"BEST_FPERIOD_OVERRIDE="&amp;AW$16)</f>
        <v>#NAME?</v>
      </c>
      <c r="AX224" s="15" t="e">
        <f ca="1">+_xll.BDP($C224,AX$15,"BEST_FPERIOD_OVERRIDE="&amp;AX$16)</f>
        <v>#NAME?</v>
      </c>
      <c r="AZ224" s="25">
        <f t="shared" si="446"/>
        <v>-5.6783839669158565E-2</v>
      </c>
      <c r="BA224" s="25">
        <f t="shared" si="447"/>
        <v>0.6932546374367623</v>
      </c>
      <c r="BB224" s="25">
        <f t="shared" si="448"/>
        <v>0.27626730405338118</v>
      </c>
      <c r="BC224" s="25" t="e">
        <f t="shared" ca="1" si="449"/>
        <v>#NAME?</v>
      </c>
      <c r="BD224" s="25" t="e">
        <f t="shared" ca="1" si="450"/>
        <v>#NAME?</v>
      </c>
      <c r="BE224" s="25" t="e">
        <f t="shared" ca="1" si="451"/>
        <v>#NAME?</v>
      </c>
      <c r="BF224" s="25" t="e">
        <f t="shared" ca="1" si="498"/>
        <v>#NAME?</v>
      </c>
      <c r="BG224" s="25" t="e">
        <f t="shared" ca="1" si="452"/>
        <v>#NAME?</v>
      </c>
      <c r="BH224" s="25">
        <f t="shared" si="453"/>
        <v>0.1364243773467908</v>
      </c>
      <c r="BJ224" s="25">
        <f t="shared" si="487"/>
        <v>0.53347475604582095</v>
      </c>
      <c r="BK224" s="25">
        <f t="shared" si="488"/>
        <v>0.48971839127921379</v>
      </c>
      <c r="BL224" s="25">
        <f t="shared" si="489"/>
        <v>0.52858496525584331</v>
      </c>
      <c r="BM224" s="25">
        <f t="shared" si="490"/>
        <v>0.57448334603487694</v>
      </c>
      <c r="BN224" s="25" t="e">
        <f t="shared" ca="1" si="491"/>
        <v>#NAME?</v>
      </c>
      <c r="BO224" s="25" t="e">
        <f t="shared" ca="1" si="492"/>
        <v>#NAME?</v>
      </c>
      <c r="BP224" s="25" t="e">
        <f t="shared" ca="1" si="492"/>
        <v>#NAME?</v>
      </c>
      <c r="BQ224" s="25" t="e">
        <f t="shared" ca="1" si="493"/>
        <v>#NAME?</v>
      </c>
      <c r="BR224" s="15">
        <f>_xll.BDH(C224,"EARN_FOR_COMMON","FY 2009","FY 2009","Currency=USD","Period=FY","BEST_FPERIOD_OVERRIDE=FY","FILING_STATUS=MR","SCALING_FORMAT=MLN","FA_ADJUSTED=Adjusted","Sort=A","Dates=H","DateFormat=P","Fill=—","Direction=H","UseDPDF=Y")</f>
        <v>872.8</v>
      </c>
      <c r="BS224" s="15">
        <f>_xll.BDH(C224,"EARN_FOR_COMMON","FY 2019","FY 2019","Currency=USD","Period=FY","BEST_FPERIOD_OVERRIDE=FY","FILING_STATUS=MR","SCALING_FORMAT=MLN","FA_ADJUSTED=Adjusted","Sort=A","Dates=H","DateFormat=P","Fill=—","Direction=H","UseDPDF=Y")</f>
        <v>3552.4</v>
      </c>
      <c r="BT224" s="15">
        <f>_xll.BDH(C224,"EARN_FOR_COMMON","FY 2020","FY 2020","Currency=USD","Period=FY","BEST_FPERIOD_OVERRIDE=FY","FILING_STATUS=MR","SCALING_FORMAT=MLN","FA_ADJUSTED=Adjusted","Sort=A","Dates=H","DateFormat=P","Fill=—","Direction=H","UseDPDF=Y")</f>
        <v>3487.85</v>
      </c>
      <c r="BU224" s="15">
        <f>_xll.BDH(C224,"EARN_FOR_COMMON","FY 2021","FY 2021","Currency=USD","Period=FY","BEST_FPERIOD_OVERRIDE=FY","FILING_STATUS=MR","SCALING_FORMAT=MLN","FA_ADJUSTED=Adjusted","Sort=A","Dates=H","DateFormat=P","Fill=—","Direction=H","UseDPDF=Y")</f>
        <v>5943.8116</v>
      </c>
      <c r="BV224" s="15">
        <f>_xll.BDH(C224,"EARN_FOR_COMMON","FY 2022","FY 2022","Currency=USD","Period=FY","BEST_FPERIOD_OVERRIDE=FY","FILING_STATUS=MR","SCALING_FORMAT=MLN","FA_ADJUSTED=Adjusted","Sort=A","Dates=H","DateFormat=P","Fill=—","Direction=H","UseDPDF=Y")</f>
        <v>7121.0324000000001</v>
      </c>
      <c r="BW224" s="15" t="e">
        <f ca="1">+_xll.BDP($C224,BW$15,"BEST_FPERIOD_OVERRIDE="&amp;BW$16)</f>
        <v>#NAME?</v>
      </c>
      <c r="BX224" s="15" t="e">
        <f ca="1">+_xll.BDP($C224,BX$15,"BEST_FPERIOD_OVERRIDE="&amp;BX$16)</f>
        <v>#NAME?</v>
      </c>
      <c r="BY224" s="15" t="e">
        <f ca="1">+_xll.BDP($C224,BY$15,"BEST_FPERIOD_OVERRIDE="&amp;BY$16)</f>
        <v>#NAME?</v>
      </c>
      <c r="BZ224" s="15" t="e">
        <f ca="1">+_xll.BDP($C224,BZ$15,"BEST_FPERIOD_OVERRIDE="&amp;BZ$16)</f>
        <v>#NAME?</v>
      </c>
      <c r="CB224" s="25">
        <f t="shared" si="454"/>
        <v>-1.8170814097511645E-2</v>
      </c>
      <c r="CC224" s="25">
        <f t="shared" si="455"/>
        <v>0.70414771277434518</v>
      </c>
      <c r="CD224" s="25">
        <f t="shared" si="456"/>
        <v>0.19805822916729054</v>
      </c>
      <c r="CE224" s="25" t="e">
        <f t="shared" ca="1" si="457"/>
        <v>#NAME?</v>
      </c>
      <c r="CF224" s="25" t="e">
        <f t="shared" ca="1" si="458"/>
        <v>#NAME?</v>
      </c>
      <c r="CG224" s="25" t="e">
        <f t="shared" ca="1" si="459"/>
        <v>#NAME?</v>
      </c>
      <c r="CH224" s="25" t="e">
        <f t="shared" ca="1" si="499"/>
        <v>#NAME?</v>
      </c>
      <c r="CI224" s="25" t="e">
        <f t="shared" ca="1" si="460"/>
        <v>#NAME?</v>
      </c>
      <c r="CJ224" s="25">
        <f t="shared" si="461"/>
        <v>0.15069628869846641</v>
      </c>
      <c r="CM224" s="25">
        <f t="shared" si="500"/>
        <v>0.30143402630462451</v>
      </c>
      <c r="CN224" s="25">
        <f t="shared" si="501"/>
        <v>0.28803782310678006</v>
      </c>
      <c r="CO224" s="25">
        <f t="shared" si="502"/>
        <v>0.31289806275005266</v>
      </c>
      <c r="CP224" s="25">
        <f t="shared" si="503"/>
        <v>0.31922860088761373</v>
      </c>
      <c r="CQ224" s="25" t="e">
        <f t="shared" ca="1" si="504"/>
        <v>#NAME?</v>
      </c>
      <c r="CR224" s="25" t="e">
        <f t="shared" ca="1" si="505"/>
        <v>#NAME?</v>
      </c>
      <c r="CS224" s="25" t="e">
        <f t="shared" ca="1" si="506"/>
        <v>#NAME?</v>
      </c>
      <c r="CT224" s="15" t="e">
        <f t="shared" ca="1" si="507"/>
        <v>#NAME?</v>
      </c>
      <c r="CU224" s="25">
        <f>_xll.BDH($C224,"RETURN_ON_INV_CAPITAL","FY 2019","FY 2019","Currency=USD","Period=FY","BEST_FPERIOD_OVERRIDE=FY","FILING_STATUS=MR","FA_ADJUSTED=GAAP","Sort=A","Dates=H","DateFormat=P","Fill=—","Direction=H","UseDPDF=Y")/100</f>
        <v>0.126192</v>
      </c>
      <c r="CV224" s="25">
        <f>_xll.BDH($C224,"RETURN_ON_INV_CAPITAL","FY 2020","FY 2020","Currency=USD","Period=FY","BEST_FPERIOD_OVERRIDE=FY","FILING_STATUS=MR","FA_ADJUSTED=GAAP","Sort=A","Dates=H","DateFormat=P","Fill=—","Direction=H","UseDPDF=Y")/100</f>
        <v>6.3849000000000003E-2</v>
      </c>
      <c r="CW224" s="25">
        <f>_xll.BDH($C224,"RETURN_ON_INV_CAPITAL","FY 2021","FY 2021","Currency=USD","Period=FY","BEST_FPERIOD_OVERRIDE=FY","FILING_STATUS=MR","FA_ADJUSTED=GAAP","Sort=A","Dates=H","DateFormat=P","Fill=—","Direction=H","UseDPDF=Y")/100</f>
        <v>7.4826000000000004E-2</v>
      </c>
      <c r="CX224" s="25">
        <f>_xll.BDH(C224,"RETURN_COM_EQY","FY 2022","FY 2022","Currency=USD","Period=FY","BEST_FPERIOD_OVERRIDE=FY","FILING_STATUS=MR","FA_ADJUSTED=GAAP","Sort=A","Dates=H","DateFormat=P","Fill=—","Direction=H","UseDPDF=Y")/100</f>
        <v>0.18198300000000001</v>
      </c>
      <c r="CZ224" s="15">
        <f>_xll.BDH($C224,"RETURN_COM_EQY","FY 2019","FY 2019","Currency=USD","Period=FY","BEST_FPERIOD_OVERRIDE=FY","FILING_STATUS=MR","FA_ADJUSTED=GAAP","Sort=A","Dates=H","DateFormat=P","Fill=—","Direction=H","UseDPDF=Y")/100</f>
        <v>0.19207399999999999</v>
      </c>
      <c r="DA224" s="15">
        <f>_xll.BDH($C224,"RETURN_COM_EQY","FY 2020","FY 2020","Currency=USD","Period=FY","BEST_FPERIOD_OVERRIDE=FY","FILING_STATUS=MR","FA_ADJUSTED=GAAP","Sort=A","Dates=H","DateFormat=P","Fill=—","Direction=H","UseDPDF=Y")/100</f>
        <v>9.0693999999999997E-2</v>
      </c>
      <c r="DB224" s="15">
        <f>_xll.BDH($C224,"RETURN_COM_EQY","FY 2021","FY 2021","Currency=USD","Period=FY","BEST_FPERIOD_OVERRIDE=FY","FILING_STATUS=MR","FA_ADJUSTED=GAAP","Sort=A","Dates=H","DateFormat=P","Fill=—","Direction=H","UseDPDF=Y")/100</f>
        <v>0.11359400000000001</v>
      </c>
      <c r="DC224" s="25">
        <f>_xll.BDH(C224,"RETURN_COM_EQY","FY 2022","FY 2022","Currency=USD","Period=FY","BEST_FPERIOD_OVERRIDE=FY","FILING_STATUS=MR","FA_ADJUSTED=GAAP","Sort=A","Dates=H","DateFormat=P","Fill=—","Direction=H","UseDPDF=Y")</f>
        <v>18.1983</v>
      </c>
      <c r="DD224" s="15" t="e">
        <f ca="1">(_xll.BDP(C224,"BEST_ROE","best_fperiod_override=23Y"))/100</f>
        <v>#NAME?</v>
      </c>
      <c r="DF224" s="25" t="e">
        <f ca="1">(_xll.BDP($C224,"BEST_DIV_YLD","best_fperiod_override=19Y"))/100</f>
        <v>#NAME?</v>
      </c>
      <c r="DG224" s="25" t="e">
        <f ca="1">(_xll.BDP($C224,"BEST_DIV_YLD","best_fperiod_override=20Y"))/100</f>
        <v>#NAME?</v>
      </c>
      <c r="DH224" s="25" t="e">
        <f ca="1">(_xll.BDP($C224,"BEST_DIV_YLD","best_fperiod_override=21Y"))/100</f>
        <v>#NAME?</v>
      </c>
      <c r="DI224" s="25" t="e">
        <f ca="1">(_xll.BDP($C224,"BEST_DIV_YLD","best_fperiod_override=22Y"))/100</f>
        <v>#NAME?</v>
      </c>
      <c r="DJ224" s="25" t="e">
        <f ca="1">(_xll.BDP($C224,"BEST_DIV_YLD","best_fperiod_override=23Y"))/100</f>
        <v>#NAME?</v>
      </c>
      <c r="DL224" s="48" t="e" cm="1">
        <f t="array" aca="1" ref="DL224" ca="1">_xll.BDP($C224,$DL$12)/1000</f>
        <v>#NAME?</v>
      </c>
      <c r="DM224" s="48" t="e" cm="1">
        <f t="array" aca="1" ref="DM224" ca="1">_xll.BDP($C224,$DL$13)*1000</f>
        <v>#NAME?</v>
      </c>
      <c r="DN224" s="48" t="e">
        <f t="shared" ca="1" si="462"/>
        <v>#NAME?</v>
      </c>
      <c r="DO224" s="48" t="e" cm="1">
        <f t="array" aca="1" ref="DO224" ca="1">_xll.BDP($C224,$DL$15)*1000</f>
        <v>#NAME?</v>
      </c>
      <c r="DQ224" s="15" t="e" cm="1">
        <f t="array" aca="1" ref="DQ224" ca="1">_xll.BDP(C224,"WACC")</f>
        <v>#NAME?</v>
      </c>
      <c r="DR224" s="15" t="e" cm="1">
        <f t="array" aca="1" ref="DR224" ca="1">_xll.BDP(C224,"WACC_COST_EQUITY")</f>
        <v>#NAME?</v>
      </c>
      <c r="DS224" s="15" t="e" cm="1">
        <f t="array" aca="1" ref="DS224" ca="1">_xll.BDP(C224,"WACC_COST_EQUITY")</f>
        <v>#NAME?</v>
      </c>
      <c r="DU224" s="15" t="e" cm="1">
        <f t="array" aca="1" ref="DU224" ca="1">_xll.BDP(C224,"BEST_PE_RATIO")</f>
        <v>#NAME?</v>
      </c>
      <c r="DV224" s="15" t="e" cm="1">
        <f t="array" aca="1" ref="DV224" ca="1">_xll.BDP(C224,"FIVE_YR_AVG_PRICE_EARNINGS")</f>
        <v>#NAME?</v>
      </c>
      <c r="DW224" s="15" t="e" cm="1">
        <f t="array" aca="1" ref="DW224" ca="1">_xll.BDP(C224,"10_YEAR_MOVING_AVERAGE_PE")</f>
        <v>#NAME?</v>
      </c>
      <c r="DY224" s="15" t="e" cm="1">
        <f t="array" aca="1" ref="DY224" ca="1">_xll.BDP(C224,"BEST_CUR_EV_TO_EBITDA")</f>
        <v>#NAME?</v>
      </c>
      <c r="DZ224" s="15" t="e" cm="1">
        <f t="array" aca="1" ref="DZ224" ca="1">_xll.BDP(C224,"FIVE_YEAR_AVG_EV_TO_T12_EBITDA")</f>
        <v>#NAME?</v>
      </c>
      <c r="EB224" s="15" t="e" cm="1">
        <f t="array" aca="1" ref="EB224" ca="1">_xll.BDP(C224,"BEST_PX_BPS_RATIO")</f>
        <v>#NAME?</v>
      </c>
      <c r="EC224" s="15" t="e" cm="1">
        <f t="array" aca="1" ref="EC224" ca="1">_xll.BDP(C224,"FIVE_YEAR_AVG_PRICE_BOOK")</f>
        <v>#NAME?</v>
      </c>
      <c r="ED224" s="15" t="e" cm="1">
        <f t="array" aca="1" ref="ED224" ca="1">_xll.BDP(C224,"EV_TO_T12M_SALES")</f>
        <v>#NAME?</v>
      </c>
      <c r="EE224" s="15" t="e" cm="1">
        <f t="array" aca="1" ref="EE224" ca="1">_xll.BDP(C224,"AVERAGE_EV_TO_T12M_SALES")</f>
        <v>#NAME?</v>
      </c>
      <c r="EF224" s="15" t="e">
        <f ca="1">_xll.BDP(C224,"BEST_CURRENT_EV_BEST_SALES","best_fperiod_override=23Y")</f>
        <v>#NAME?</v>
      </c>
      <c r="EH224" s="15" t="e" cm="1">
        <f t="array" aca="1" ref="EH224" ca="1">_xll.BDP(C224,"CF_FREE_CASH_FLOW")</f>
        <v>#NAME?</v>
      </c>
      <c r="EI224" s="15" t="e" cm="1">
        <f t="array" aca="1" ref="EI224" ca="1">_xll.BDP(C224,"FREE_CASH_FLOW_YIELD")/100</f>
        <v>#NAME?</v>
      </c>
      <c r="EJ224" s="15" t="e" cm="1">
        <f t="array" aca="1" ref="EJ224" ca="1">_xll.BDP(C224,"TRAIL_12M_FREE_CASH_FLOW_PER_SH")</f>
        <v>#NAME?</v>
      </c>
      <c r="EL224" s="15" t="e" cm="1">
        <f t="array" aca="1" ref="EL224" ca="1">_xll.BDP(C224,"CF_CASH_FROM_OPER")</f>
        <v>#NAME?</v>
      </c>
      <c r="EM224" s="15" t="e" cm="1">
        <f t="array" aca="1" ref="EM224" ca="1">_xll.BDP(C224,"CF_CASH_FROM_INV_ACT")</f>
        <v>#NAME?</v>
      </c>
      <c r="EN224" s="15" t="e" cm="1">
        <f t="array" aca="1" ref="EN224" ca="1">_xll.BDP(C224,"CF_CASH_FROM_FNC_ACT")</f>
        <v>#NAME?</v>
      </c>
      <c r="EP224" s="15" t="e" cm="1">
        <f t="array" aca="1" ref="EP224" ca="1">_xll.BDP(C224,"TOT_ANALYST_REC")</f>
        <v>#NAME?</v>
      </c>
      <c r="EQ224" s="15" t="e" cm="1">
        <f t="array" aca="1" ref="EQ224" ca="1">_xll.BDP(C224,"TOT_BUY_REC")</f>
        <v>#NAME?</v>
      </c>
      <c r="ER224" s="15" t="e" cm="1">
        <f t="array" aca="1" ref="ER224" ca="1">_xll.BDP(C224,"TOT_HOLD_REC")</f>
        <v>#NAME?</v>
      </c>
      <c r="ES224" s="15" t="e" cm="1">
        <f t="array" aca="1" ref="ES224" ca="1">_xll.BDP(C224,"TOT_SELL_REC")</f>
        <v>#NAME?</v>
      </c>
      <c r="ET224" s="15" t="e" cm="1">
        <f t="array" aca="1" ref="ET224" ca="1">_xll.BDP(C224,"EQY_REC_CONS")</f>
        <v>#NAME?</v>
      </c>
      <c r="EV224" s="15" t="e" cm="1">
        <f t="array" aca="1" ref="EV224" ca="1">_xll.BDP(C224,"BEST_TARGET_HI")</f>
        <v>#NAME?</v>
      </c>
      <c r="EW224" s="15" t="e" cm="1">
        <f t="array" aca="1" ref="EW224" ca="1">_xll.BDP(C224,"BEST_TARGET_LO")</f>
        <v>#NAME?</v>
      </c>
      <c r="EX224" s="15" t="e" cm="1">
        <f t="array" aca="1" ref="EX224" ca="1">_xll.BDP(C224,"BEST_TARGET_MEDIAN")</f>
        <v>#NAME?</v>
      </c>
      <c r="EZ224" s="15" t="e" cm="1">
        <f t="array" aca="1" ref="EZ224" ca="1">_xll.BDP(C224,"BEST_TARGET_1WK_CHG")</f>
        <v>#NAME?</v>
      </c>
      <c r="FA224" s="15" t="e" cm="1">
        <f t="array" aca="1" ref="FA224" ca="1">_xll.BDP(C224,"BEST_TARGET_4WK_CHG")</f>
        <v>#NAME?</v>
      </c>
      <c r="FB224" s="15" t="e" cm="1">
        <f t="array" aca="1" ref="FB224" ca="1">_xll.BDP(C224,"BEST_TARGET_3MO_CHG")</f>
        <v>#NAME?</v>
      </c>
      <c r="FC224" s="15" t="e" cm="1">
        <f t="array" aca="1" ref="FC224" ca="1">_xll.BDP(C224,"BEST_TARGET_6MO_CHG")</f>
        <v>#NAME?</v>
      </c>
      <c r="FE224" s="15" t="e" cm="1">
        <f t="array" aca="1" ref="FE224" ca="1">_xll.BDP(C224,"ANNOUNCEMENT_DT")</f>
        <v>#NAME?</v>
      </c>
      <c r="FF224" s="15" t="e" cm="1">
        <f t="array" aca="1" ref="FF224" ca="1">_xll.BDP(C224,"EXPECTED_REPORT_DT")</f>
        <v>#NAME?</v>
      </c>
      <c r="FG224" s="15" t="e" cm="1">
        <f t="array" aca="1" ref="FG224" ca="1">_xll.BDP(C224,"EARNINGS_RELATED_IMPLIED_MOVE")</f>
        <v>#NAME?</v>
      </c>
      <c r="FI224" s="15" t="e" cm="1">
        <f t="array" aca="1" ref="FI224" ca="1">_xll.BDP(C224,"SALES_SURPRISE_LAST_QTR")</f>
        <v>#NAME?</v>
      </c>
      <c r="FJ224" s="15" t="e" cm="1">
        <f t="array" aca="1" ref="FJ224" ca="1">_xll.BDP(C224,"EPS_SURPRISE_LAST_QTR")</f>
        <v>#NAME?</v>
      </c>
      <c r="FL224" s="15" t="e">
        <f ca="1">(_xll.BDP(C224,"VOLUME_AVG_5D"))/1000</f>
        <v>#NAME?</v>
      </c>
      <c r="FM224" s="15" t="e">
        <f ca="1">(_xll.BDP(C224,"VOLUME_AVG_3M"))/1000</f>
        <v>#NAME?</v>
      </c>
      <c r="FN224" s="15" t="e">
        <f ca="1">(_xll.BDP(C224,"VOLUME_AVG_6M"))/1000</f>
        <v>#NAME?</v>
      </c>
      <c r="FP224" s="15" t="e" cm="1">
        <f t="array" aca="1" ref="FP224" ca="1">_xll.BDP(C224,"CIE_DES")</f>
        <v>#NAME?</v>
      </c>
      <c r="FQ224" s="15" t="s">
        <v>1048</v>
      </c>
      <c r="FS224" s="15" t="e" cm="1">
        <f t="array" aca="1" ref="FS224" ca="1">_xll.BDP(C224,"HIGH_52WEEK")</f>
        <v>#NAME?</v>
      </c>
      <c r="FT224" s="15" t="e" cm="1">
        <f t="array" aca="1" ref="FT224" ca="1">_xll.BDP(C224,"LOW_52WEEK")</f>
        <v>#NAME?</v>
      </c>
      <c r="FV224" s="15" t="e" cm="1">
        <f t="array" aca="1" ref="FV224" ca="1">_xll.BDP(C224,"CHG_PCT_WTD")</f>
        <v>#NAME?</v>
      </c>
      <c r="FW224" s="15" t="e" cm="1">
        <f t="array" aca="1" ref="FW224" ca="1">_xll.BDP(C224,"CHG_PCT_MTD")</f>
        <v>#NAME?</v>
      </c>
      <c r="FX224" s="15" t="e" cm="1">
        <f t="array" aca="1" ref="FX224" ca="1">_xll.BDP(C224,"CHG_PCT_YTD")</f>
        <v>#NAME?</v>
      </c>
      <c r="FY224" s="15" t="e" cm="1">
        <f t="array" aca="1" ref="FY224" ca="1">_xll.BDP(C224,"CHG_PCT_1YR")</f>
        <v>#NAME?</v>
      </c>
      <c r="GA224" s="15" t="e">
        <f ca="1">_xll.BDP($C224,"BEST_NET_DEBT","best_fperiod_override=19Y")</f>
        <v>#NAME?</v>
      </c>
      <c r="GB224" s="15" t="e">
        <f ca="1">_xll.BDP($C224,"BEST_NET_DEBT","best_fperiod_override=20Y")</f>
        <v>#NAME?</v>
      </c>
      <c r="GC224" s="15" t="e">
        <f ca="1">_xll.BDP($C224,"BEST_NET_DEBT","best_fperiod_override=21Y")</f>
        <v>#NAME?</v>
      </c>
      <c r="GD224" s="15" t="e">
        <f ca="1">_xll.BDP($C224,"BEST_NET_DEBT","best_fperiod_override=22Y")</f>
        <v>#NAME?</v>
      </c>
      <c r="GE224" s="15" t="e">
        <f ca="1">_xll.BDP($C224,"BEST_NET_DEBT","best_fperiod_override=23Y")</f>
        <v>#NAME?</v>
      </c>
      <c r="GG224" s="15" t="e">
        <f t="shared" ca="1" si="463"/>
        <v>#NAME?</v>
      </c>
      <c r="GH224" s="15" t="e">
        <f t="shared" ca="1" si="464"/>
        <v>#NAME?</v>
      </c>
      <c r="GI224" s="15" t="e">
        <f t="shared" ca="1" si="465"/>
        <v>#NAME?</v>
      </c>
      <c r="GJ224" s="15" t="e">
        <f t="shared" ca="1" si="466"/>
        <v>#NAME?</v>
      </c>
      <c r="GK224" s="15" t="e">
        <f t="shared" ca="1" si="467"/>
        <v>#NAME?</v>
      </c>
      <c r="GM224" s="15" t="e" cm="1">
        <f t="array" aca="1" ref="GM224" ca="1">_xll.BDP(C224,"NET_DEBT_TO_EBITDA")</f>
        <v>#NAME?</v>
      </c>
      <c r="GN224" s="15" t="e" cm="1">
        <f t="array" aca="1" ref="GN224" ca="1">_xll.BDP(C224,"EBIT_TO_INT_EXP")</f>
        <v>#NAME?</v>
      </c>
      <c r="GO224" s="15" t="e" cm="1">
        <f t="array" aca="1" ref="GO224" ca="1">_xll.BDP(C224,"TOT_DEBT_TO_TOT_EQY")</f>
        <v>#NAME?</v>
      </c>
      <c r="GP224" s="15" t="e" cm="1">
        <f t="array" aca="1" ref="GP224" ca="1">_xll.BDP(C224,"TOT_DEBT_TO_TOT_ASSET")</f>
        <v>#NAME?</v>
      </c>
      <c r="GQ224" s="15" t="e" cm="1">
        <f t="array" aca="1" ref="GQ224" ca="1">_xll.BDP(C224,"ALTMAN_Z_SCORE")</f>
        <v>#NAME?</v>
      </c>
      <c r="GR224" s="15" t="e" cm="1">
        <f t="array" aca="1" ref="GR224" ca="1">_xll.BDP(C224,"CASH_%_CURRENT_MARKET_CAP")</f>
        <v>#NAME?</v>
      </c>
      <c r="GS224" s="15" t="e" cm="1">
        <f t="array" aca="1" ref="GS224" ca="1">_xll.BDP(C224,"CASH_TO_TOT_ASSET")</f>
        <v>#NAME?</v>
      </c>
      <c r="GU224" s="15" t="e" cm="1">
        <f t="array" aca="1" ref="GU224" ca="1">_xll.BDP(C224,"BOARD_SIZE")</f>
        <v>#NAME?</v>
      </c>
      <c r="GV224" s="15" t="e" cm="1">
        <f t="array" aca="1" ref="GV224" ca="1">_xll.BDP(C224,"PCT_INDEPENDENT_DIRECTORS")</f>
        <v>#NAME?</v>
      </c>
      <c r="GW224" s="15" t="e" cm="1">
        <f t="array" aca="1" ref="GW224" ca="1">_xll.BDP(C224,"BOARD_MEETING_ATTENDANCE_PCT")</f>
        <v>#NAME?</v>
      </c>
      <c r="GX224" s="15" t="e" cm="1">
        <f t="array" aca="1" ref="GX224" ca="1">_xll.BDP(C224,"BOARD_MEETINGS_PER_YR")</f>
        <v>#NAME?</v>
      </c>
      <c r="GY224" s="15" t="e" cm="1">
        <f t="array" aca="1" ref="GY224" ca="1">_xll.BDP(C224,"NUMBER_OF_WOMEN_ON_BOARD")</f>
        <v>#NAME?</v>
      </c>
      <c r="GZ224" s="15" t="e" cm="1">
        <f t="array" aca="1" ref="GZ224" ca="1">_xll.BDP(C224,"BOARD_AVERAGE_TENURE")</f>
        <v>#NAME?</v>
      </c>
      <c r="HA224" s="15" t="e" cm="1">
        <f t="array" aca="1" ref="HA224" ca="1">_xll.BDP(C224,"BOARD_AVERAGE_AGE")</f>
        <v>#NAME?</v>
      </c>
      <c r="HC224" s="15" t="e" cm="1">
        <f t="array" aca="1" ref="HC224" ca="1">_xll.BDP(C224,"TOT_COMP_AW_TO_CEO_&amp;_EQUIV")</f>
        <v>#NAME?</v>
      </c>
      <c r="HD224" s="15" t="e" cm="1">
        <f t="array" aca="1" ref="HD224" ca="1">_xll.BDP(C224,"TOT_COMPENSATION_AW_TO_EXECS")</f>
        <v>#NAME?</v>
      </c>
      <c r="HE224" s="15" t="e" cm="1">
        <f t="array" aca="1" ref="HE224" ca="1">_xll.BDP(C224,"CF_STOCK_BASED_COMPENSATION")</f>
        <v>#NAME?</v>
      </c>
      <c r="HF224" s="15" t="e" cm="1">
        <f t="array" aca="1" ref="HF224" ca="1">_xll.BDP(C224,"AVERAGE_BOD_TOTAL_COMPENSATION")</f>
        <v>#NAME?</v>
      </c>
      <c r="HH224" s="15" t="e" cm="1">
        <f t="array" aca="1" ref="HH224" ca="1">_xll.BDP(C224,"ISS_QUALITYSCORE")</f>
        <v>#NAME?</v>
      </c>
      <c r="HK224" s="15" t="e" cm="1">
        <f t="array" aca="1" ref="HK224" ca="1">_xll.BDP(C224,"EQY_SH_OUT")</f>
        <v>#NAME?</v>
      </c>
      <c r="HL224" s="15" t="e">
        <f t="shared" ca="1" si="468"/>
        <v>#NAME?</v>
      </c>
      <c r="HN224" s="15">
        <v>8.5</v>
      </c>
      <c r="HO224" s="15">
        <v>2</v>
      </c>
      <c r="HP224" s="39" t="e">
        <f t="shared" ca="1" si="469"/>
        <v>#NAME?</v>
      </c>
      <c r="HQ224" s="15" t="e">
        <f t="shared" ca="1" si="470"/>
        <v>#NAME?</v>
      </c>
      <c r="HS224" s="15" t="e">
        <f t="shared" ca="1" si="494"/>
        <v>#NAME?</v>
      </c>
      <c r="HU224" s="15" t="e">
        <f t="shared" ca="1" si="471"/>
        <v>#NAME?</v>
      </c>
      <c r="HW224" s="15" t="e">
        <f t="shared" ca="1" si="495"/>
        <v>#NAME?</v>
      </c>
      <c r="HY224" s="39" t="e">
        <f t="shared" ca="1" si="472"/>
        <v>#NAME?</v>
      </c>
      <c r="IA224" s="15" t="e">
        <f t="shared" ca="1" si="496"/>
        <v>#NAME?</v>
      </c>
      <c r="IB224" s="15" t="e">
        <f t="shared" ca="1" si="473"/>
        <v>#NAME?</v>
      </c>
      <c r="IC224" s="15" t="e">
        <f t="shared" ca="1" si="474"/>
        <v>#NAME?</v>
      </c>
      <c r="ID224" s="15" t="e">
        <f t="shared" ca="1" si="475"/>
        <v>#NAME?</v>
      </c>
      <c r="IE224" s="39" t="e">
        <f t="shared" ca="1" si="476"/>
        <v>#NAME?</v>
      </c>
      <c r="IF224" s="39">
        <f t="shared" si="477"/>
        <v>15.069628869846641</v>
      </c>
      <c r="IG224" s="39" t="e">
        <f t="shared" ca="1" si="478"/>
        <v>#NAME?</v>
      </c>
      <c r="II224" s="15">
        <f t="shared" si="508"/>
        <v>205</v>
      </c>
    </row>
    <row r="225" spans="1:243">
      <c r="A225" s="15">
        <f t="shared" si="509"/>
        <v>205</v>
      </c>
      <c r="B225" s="15" t="s">
        <v>414</v>
      </c>
      <c r="C225" s="15" t="s">
        <v>688</v>
      </c>
      <c r="D225" s="15" t="s">
        <v>413</v>
      </c>
      <c r="E225" s="15" t="str">
        <f t="shared" si="442"/>
        <v>SIMN34</v>
      </c>
      <c r="F225" s="15">
        <f t="shared" si="443"/>
        <v>205</v>
      </c>
      <c r="G225" s="15" t="str">
        <f t="shared" si="444"/>
        <v>Simon Property Group Inc</v>
      </c>
      <c r="H225" s="24">
        <v>1.2064900000000002E-3</v>
      </c>
      <c r="I225" s="15" t="e" cm="1">
        <f t="array" aca="1" ref="I225" ca="1">_xll.BDP(C225,"GICS_SECTOR_NAME")</f>
        <v>#NAME?</v>
      </c>
      <c r="J225" s="15" t="e">
        <f t="shared" ca="1" si="445"/>
        <v>#NAME?</v>
      </c>
      <c r="K225" s="46" t="e" cm="1">
        <f t="array" aca="1" ref="K225" ca="1">_xll.BDP(C225,"BEST_PE_RATIO")</f>
        <v>#NAME?</v>
      </c>
      <c r="L225" s="46" t="e" cm="1">
        <f t="array" aca="1" ref="L225" ca="1">_xll.BDP(C225,"px_last")</f>
        <v>#NAME?</v>
      </c>
      <c r="M225" s="15" t="e" cm="1">
        <f t="array" aca="1" ref="M225" ca="1">_xll.BDP(C225,"COUNTRY_FULL_NAME")</f>
        <v>#NAME?</v>
      </c>
      <c r="N225" s="15" t="e" cm="1">
        <f t="array" aca="1" ref="N225" ca="1">_xll.BDP(C225,"px_last")</f>
        <v>#NAME?</v>
      </c>
      <c r="O225" s="15" t="e" cm="1">
        <f t="array" aca="1" ref="O225" ca="1">_xll.BDP(C225,"CRNCY")</f>
        <v>#NAME?</v>
      </c>
      <c r="Q225" s="15" t="e" cm="1">
        <f t="array" aca="1" ref="Q225" ca="1">_xll.BDP(C225,"GICS_SECTOR_NAME")</f>
        <v>#NAME?</v>
      </c>
      <c r="R225" s="15" t="e" cm="1">
        <f t="array" aca="1" ref="R225" ca="1">_xll.BDP(C225,"GICS_INDUSTRY_NAME")</f>
        <v>#NAME?</v>
      </c>
      <c r="S225" s="15" t="e" cm="1">
        <f t="array" aca="1" ref="S225" ca="1">_xll.BDP(C225,"GICS_INDUSTRY_GROUP_NAME")</f>
        <v>#NAME?</v>
      </c>
      <c r="T225" s="15" t="e" cm="1">
        <f t="array" aca="1" ref="T225" ca="1">_xll.BDP(C225,"GICS_SUB_INDUSTRY_NAME")</f>
        <v>#NAME?</v>
      </c>
      <c r="U225" s="15" t="s">
        <v>1521</v>
      </c>
      <c r="V225" s="15">
        <f>_xll.BDH(C225,"SALES_REV_TURN","FY 2009","FY 2009","Currency=USD","Period=FY","BEST_FPERIOD_OVERRIDE=FY","FILING_STATUS=MR","SCALING_FORMAT=MLN","FA_ADJUSTED=Adjusted","Sort=A","Dates=H","DateFormat=P","Fill=—","Direction=H","UseDPDF=Y")</f>
        <v>3775.2159999999999</v>
      </c>
      <c r="W225" s="15">
        <f>_xll.BDH(C225,"SALES_REV_TURN","FY 2019","FY 2019","Currency=USD","Period=FY","BEST_FPERIOD_OVERRIDE=FY","FILING_STATUS=MR","SCALING_FORMAT=MLN","FA_ADJUSTED=Adjusted","Sort=A","Dates=H","DateFormat=P","Fill=—","Direction=H","UseDPDF=Y")</f>
        <v>5755.1890000000003</v>
      </c>
      <c r="X225" s="15">
        <f>_xll.BDH(C225,"SALES_REV_TURN","FY 2020","FY 2020","Currency=USD","Period=FY","BEST_FPERIOD_OVERRIDE=FY","FILING_STATUS=MR","SCALING_FORMAT=MLN","FA_ADJUSTED=Adjusted","Sort=A","Dates=H","DateFormat=P","Fill=—","Direction=H","UseDPDF=Y")</f>
        <v>4607.5029999999997</v>
      </c>
      <c r="Y225" s="15">
        <f>_xll.BDH(C225,"SALES_REV_TURN","FY 2021","FY 2021","Currency=USD","Period=FY","BEST_FPERIOD_OVERRIDE=FY","FILING_STATUS=MR","SCALING_FORMAT=MLN","FA_ADJUSTED=Adjusted","Sort=A","Dates=H","DateFormat=P","Fill=—","Direction=H","UseDPDF=Y")</f>
        <v>5116.7889999999998</v>
      </c>
      <c r="Z225" s="15">
        <f>_xll.BDH(C225,"SALES_REV_TURN","FY 2022","FY 2022","Currency=USD","Period=FY","BEST_FPERIOD_OVERRIDE=FY","FILING_STATUS=MR","SCALING_FORMAT=MLN","FA_ADJUSTED=Adjusted","Sort=A","Dates=H","DateFormat=P","Fill=—","Direction=H","UseDPDF=Y")</f>
        <v>5291.4470000000001</v>
      </c>
      <c r="AA225" s="15" t="e">
        <f ca="1">+_xll.BDP($C225,AA$15,"BEST_FPERIOD_OVERRIDE="&amp;AA$16)</f>
        <v>#NAME?</v>
      </c>
      <c r="AB225" s="15" t="e">
        <f ca="1">+_xll.BDP($C225,AB$15,"BEST_FPERIOD_OVERRIDE="&amp;AB$16)</f>
        <v>#NAME?</v>
      </c>
      <c r="AC225" s="15" t="e">
        <f ca="1">+_xll.BDP($C225,AC$15,"BEST_FPERIOD_OVERRIDE="&amp;AC$16)</f>
        <v>#NAME?</v>
      </c>
      <c r="AD225" s="15" t="e">
        <f ca="1">+_xll.BDP($C225,AD$15,"BEST_FPERIOD_OVERRIDE="&amp;AD$16)</f>
        <v>#NAME?</v>
      </c>
      <c r="AF225" s="25">
        <f t="shared" si="479"/>
        <v>-0.19941760383542584</v>
      </c>
      <c r="AG225" s="25">
        <f t="shared" si="480"/>
        <v>0.11053405716719023</v>
      </c>
      <c r="AH225" s="25">
        <f t="shared" si="481"/>
        <v>3.4134297896591059E-2</v>
      </c>
      <c r="AI225" s="25" t="e">
        <f t="shared" ca="1" si="482"/>
        <v>#NAME?</v>
      </c>
      <c r="AJ225" s="25" t="e">
        <f t="shared" ca="1" si="483"/>
        <v>#NAME?</v>
      </c>
      <c r="AK225" s="25" t="e">
        <f t="shared" ca="1" si="484"/>
        <v>#NAME?</v>
      </c>
      <c r="AL225" s="25" t="e">
        <f t="shared" ca="1" si="497"/>
        <v>#NAME?</v>
      </c>
      <c r="AM225" s="25" t="e">
        <f t="shared" ca="1" si="485"/>
        <v>#NAME?</v>
      </c>
      <c r="AN225" s="25">
        <f t="shared" si="486"/>
        <v>4.3065974219632652E-2</v>
      </c>
      <c r="AP225" s="15">
        <f>_xll.BDH(C225,"EBITDA","FY 2009","FY 2009","Currency=USD","Period=FY","BEST_FPERIOD_OVERRIDE=FY","FILING_STATUS=MR","SCALING_FORMAT=MLN","FA_ADJUSTED=Adjusted","Sort=A","Dates=H","DateFormat=P","Fill=—","Direction=H","UseDPDF=Y")</f>
        <v>2613.5349999999999</v>
      </c>
      <c r="AQ225" s="15">
        <f>_xll.BDH(C225,"EBITDA","FY 2019","FY 2019","Currency=USD","Period=FY","BEST_FPERIOD_OVERRIDE=FY","FILING_STATUS=MR","SCALING_FORMAT=MLN","FA_ADJUSTED=Adjusted","Sort=A","Dates=H","DateFormat=P","Fill=—","Direction=H","UseDPDF=Y")</f>
        <v>4322.3819999999996</v>
      </c>
      <c r="AR225" s="15">
        <f>_xll.BDH(C225,"EBITDA","FY 2020","FY 2020","Currency=USD","Period=FY","BEST_FPERIOD_OVERRIDE=FY","FILING_STATUS=MR","SCALING_FORMAT=MLN","FA_ADJUSTED=Adjusted","Sort=A","Dates=H","DateFormat=P","Fill=—","Direction=H","UseDPDF=Y")</f>
        <v>3472.4180000000001</v>
      </c>
      <c r="AS225" s="15">
        <f>_xll.BDH(C225,"EBITDA","FY 2021","FY 2021","Currency=USD","Period=FY","BEST_FPERIOD_OVERRIDE=FY","FILING_STATUS=MR","SCALING_FORMAT=MLN","FA_ADJUSTED=Adjusted","Sort=A","Dates=H","DateFormat=P","Fill=—","Direction=H","UseDPDF=Y")</f>
        <v>3564.0169999999998</v>
      </c>
      <c r="AT225" s="15">
        <f>_xll.BDH(C225,"EBITDA","FY 2022","FY 2022","Currency=USD","Period=FY","BEST_FPERIOD_OVERRIDE=FY","FILING_STATUS=MR","SCALING_FORMAT=MLN","FA_ADJUSTED=Adjusted","Sort=A","Dates=H","DateFormat=P","Fill=—","Direction=H","UseDPDF=Y")</f>
        <v>3900.2759999999998</v>
      </c>
      <c r="AU225" s="15" t="e">
        <f ca="1">+_xll.BDP($C225,AU$15,"BEST_FPERIOD_OVERRIDE="&amp;AU$16)</f>
        <v>#NAME?</v>
      </c>
      <c r="AV225" s="15" t="e">
        <f ca="1">+_xll.BDP($C225,AV$15,"BEST_FPERIOD_OVERRIDE="&amp;AV$16)</f>
        <v>#NAME?</v>
      </c>
      <c r="AW225" s="15" t="e">
        <f ca="1">+_xll.BDP($C225,AW$15,"BEST_FPERIOD_OVERRIDE="&amp;AW$16)</f>
        <v>#NAME?</v>
      </c>
      <c r="AX225" s="15" t="e">
        <f ca="1">+_xll.BDP($C225,AX$15,"BEST_FPERIOD_OVERRIDE="&amp;AX$16)</f>
        <v>#NAME?</v>
      </c>
      <c r="AZ225" s="25">
        <f t="shared" si="446"/>
        <v>-0.19664249943665313</v>
      </c>
      <c r="BA225" s="25">
        <f t="shared" si="447"/>
        <v>2.6379024645074356E-2</v>
      </c>
      <c r="BB225" s="25">
        <f t="shared" si="448"/>
        <v>9.4348315398046667E-2</v>
      </c>
      <c r="BC225" s="25" t="e">
        <f t="shared" ca="1" si="449"/>
        <v>#NAME?</v>
      </c>
      <c r="BD225" s="25" t="e">
        <f t="shared" ca="1" si="450"/>
        <v>#NAME?</v>
      </c>
      <c r="BE225" s="25" t="e">
        <f t="shared" ca="1" si="451"/>
        <v>#NAME?</v>
      </c>
      <c r="BF225" s="25" t="e">
        <f t="shared" ca="1" si="498"/>
        <v>#NAME?</v>
      </c>
      <c r="BG225" s="25" t="e">
        <f t="shared" ca="1" si="452"/>
        <v>#NAME?</v>
      </c>
      <c r="BH225" s="25">
        <f t="shared" si="453"/>
        <v>5.1597348853048564E-2</v>
      </c>
      <c r="BJ225" s="25">
        <f t="shared" si="487"/>
        <v>0.75104084331548437</v>
      </c>
      <c r="BK225" s="25">
        <f t="shared" si="488"/>
        <v>0.75364421900539191</v>
      </c>
      <c r="BL225" s="25">
        <f t="shared" si="489"/>
        <v>0.69653390045983921</v>
      </c>
      <c r="BM225" s="25">
        <f t="shared" si="490"/>
        <v>0.73709062946298054</v>
      </c>
      <c r="BN225" s="25" t="e">
        <f t="shared" ca="1" si="491"/>
        <v>#NAME?</v>
      </c>
      <c r="BO225" s="25" t="e">
        <f t="shared" ca="1" si="492"/>
        <v>#NAME?</v>
      </c>
      <c r="BP225" s="25" t="e">
        <f t="shared" ca="1" si="492"/>
        <v>#NAME?</v>
      </c>
      <c r="BQ225" s="25" t="e">
        <f t="shared" ca="1" si="493"/>
        <v>#NAME?</v>
      </c>
      <c r="BR225" s="15">
        <f>_xll.BDH(C225,"EARN_FOR_COMMON","FY 2009","FY 2009","Currency=USD","Period=FY","BEST_FPERIOD_OVERRIDE=FY","FILING_STATUS=MR","SCALING_FORMAT=MLN","FA_ADJUSTED=Adjusted","Sort=A","Dates=H","DateFormat=P","Fill=—","Direction=H","UseDPDF=Y")</f>
        <v>523.14800000000002</v>
      </c>
      <c r="BS225" s="15">
        <f>_xll.BDH(C225,"EARN_FOR_COMMON","FY 2019","FY 2019","Currency=USD","Period=FY","BEST_FPERIOD_OVERRIDE=FY","FILING_STATUS=MR","SCALING_FORMAT=MLN","FA_ADJUSTED=Adjusted","Sort=A","Dates=H","DateFormat=P","Fill=—","Direction=H","UseDPDF=Y")</f>
        <v>2199.62</v>
      </c>
      <c r="BT225" s="15">
        <f>_xll.BDH(C225,"EARN_FOR_COMMON","FY 2020","FY 2020","Currency=USD","Period=FY","BEST_FPERIOD_OVERRIDE=FY","FILING_STATUS=MR","SCALING_FORMAT=MLN","FA_ADJUSTED=Adjusted","Sort=A","Dates=H","DateFormat=P","Fill=—","Direction=H","UseDPDF=Y")</f>
        <v>1243.819</v>
      </c>
      <c r="BU225" s="15">
        <f>_xll.BDH(C225,"EARN_FOR_COMMON","FY 2021","FY 2021","Currency=USD","Period=FY","BEST_FPERIOD_OVERRIDE=FY","FILING_STATUS=MR","SCALING_FORMAT=MLN","FA_ADJUSTED=Adjusted","Sort=A","Dates=H","DateFormat=P","Fill=—","Direction=H","UseDPDF=Y")</f>
        <v>1742.0309999999999</v>
      </c>
      <c r="BV225" s="15">
        <f>_xll.BDH(C225,"EARN_FOR_COMMON","FY 2022","FY 2022","Currency=USD","Period=FY","BEST_FPERIOD_OVERRIDE=FY","FILING_STATUS=MR","SCALING_FORMAT=MLN","FA_ADJUSTED=Adjusted","Sort=A","Dates=H","DateFormat=P","Fill=—","Direction=H","UseDPDF=Y")</f>
        <v>1949.4010000000001</v>
      </c>
      <c r="BW225" s="15" t="e">
        <f ca="1">+_xll.BDP($C225,BW$15,"BEST_FPERIOD_OVERRIDE="&amp;BW$16)</f>
        <v>#NAME?</v>
      </c>
      <c r="BX225" s="15" t="e">
        <f ca="1">+_xll.BDP($C225,BX$15,"BEST_FPERIOD_OVERRIDE="&amp;BX$16)</f>
        <v>#NAME?</v>
      </c>
      <c r="BY225" s="15" t="e">
        <f ca="1">+_xll.BDP($C225,BY$15,"BEST_FPERIOD_OVERRIDE="&amp;BY$16)</f>
        <v>#NAME?</v>
      </c>
      <c r="BZ225" s="15" t="e">
        <f ca="1">+_xll.BDP($C225,BZ$15,"BEST_FPERIOD_OVERRIDE="&amp;BZ$16)</f>
        <v>#NAME?</v>
      </c>
      <c r="CB225" s="25">
        <f t="shared" si="454"/>
        <v>-0.43453005519135124</v>
      </c>
      <c r="CC225" s="25">
        <f t="shared" si="455"/>
        <v>0.40055024083086055</v>
      </c>
      <c r="CD225" s="25">
        <f t="shared" si="456"/>
        <v>0.11903921342387136</v>
      </c>
      <c r="CE225" s="25" t="e">
        <f t="shared" ca="1" si="457"/>
        <v>#NAME?</v>
      </c>
      <c r="CF225" s="25" t="e">
        <f t="shared" ca="1" si="458"/>
        <v>#NAME?</v>
      </c>
      <c r="CG225" s="25" t="e">
        <f t="shared" ca="1" si="459"/>
        <v>#NAME?</v>
      </c>
      <c r="CH225" s="25" t="e">
        <f t="shared" ca="1" si="499"/>
        <v>#NAME?</v>
      </c>
      <c r="CI225" s="25" t="e">
        <f t="shared" ca="1" si="460"/>
        <v>#NAME?</v>
      </c>
      <c r="CJ225" s="25">
        <f t="shared" si="461"/>
        <v>0.15444250643181201</v>
      </c>
      <c r="CM225" s="25">
        <f t="shared" si="500"/>
        <v>0.38219770019716115</v>
      </c>
      <c r="CN225" s="25">
        <f t="shared" si="501"/>
        <v>0.26995511451647453</v>
      </c>
      <c r="CO225" s="25">
        <f t="shared" si="502"/>
        <v>0.34045394484705155</v>
      </c>
      <c r="CP225" s="25">
        <f t="shared" si="503"/>
        <v>0.36840603335911709</v>
      </c>
      <c r="CQ225" s="25" t="e">
        <f t="shared" ca="1" si="504"/>
        <v>#NAME?</v>
      </c>
      <c r="CR225" s="25" t="e">
        <f t="shared" ca="1" si="505"/>
        <v>#NAME?</v>
      </c>
      <c r="CS225" s="25" t="e">
        <f t="shared" ca="1" si="506"/>
        <v>#NAME?</v>
      </c>
      <c r="CT225" s="15" t="e">
        <f t="shared" ca="1" si="507"/>
        <v>#NAME?</v>
      </c>
      <c r="CU225" s="25">
        <f>_xll.BDH($C225,"RETURN_ON_INV_CAPITAL","FY 2019","FY 2019","Currency=USD","Period=FY","BEST_FPERIOD_OVERRIDE=FY","FILING_STATUS=MR","FA_ADJUSTED=GAAP","Sort=A","Dates=H","DateFormat=P","Fill=—","Direction=H","UseDPDF=Y")/100</f>
        <v>0.119112</v>
      </c>
      <c r="CV225" s="25">
        <f>_xll.BDH($C225,"RETURN_ON_INV_CAPITAL","FY 2020","FY 2020","Currency=USD","Period=FY","BEST_FPERIOD_OVERRIDE=FY","FILING_STATUS=MR","FA_ADJUSTED=GAAP","Sort=A","Dates=H","DateFormat=P","Fill=—","Direction=H","UseDPDF=Y")/100</f>
        <v>6.7660999999999999E-2</v>
      </c>
      <c r="CW225" s="25">
        <f>_xll.BDH($C225,"RETURN_ON_INV_CAPITAL","FY 2021","FY 2021","Currency=USD","Period=FY","BEST_FPERIOD_OVERRIDE=FY","FILING_STATUS=MR","FA_ADJUSTED=GAAP","Sort=A","Dates=H","DateFormat=P","Fill=—","Direction=H","UseDPDF=Y")/100</f>
        <v>9.7726000000000007E-2</v>
      </c>
      <c r="CX225" s="25">
        <f>_xll.BDH(C225,"RETURN_COM_EQY","FY 2022","FY 2022","Currency=USD","Period=FY","BEST_FPERIOD_OVERRIDE=FY","FILING_STATUS=MR","FA_ADJUSTED=GAAP","Sort=A","Dates=H","DateFormat=P","Fill=—","Direction=H","UseDPDF=Y")/100</f>
        <v>0.66545299999999996</v>
      </c>
      <c r="CZ225" s="15">
        <f>_xll.BDH($C225,"RETURN_COM_EQY","FY 2019","FY 2019","Currency=USD","Period=FY","BEST_FPERIOD_OVERRIDE=FY","FILING_STATUS=MR","FA_ADJUSTED=GAAP","Sort=A","Dates=H","DateFormat=P","Fill=—","Direction=H","UseDPDF=Y")/100</f>
        <v>0.73066599999999993</v>
      </c>
      <c r="DA225" s="15">
        <f>_xll.BDH($C225,"RETURN_COM_EQY","FY 2020","FY 2020","Currency=USD","Period=FY","BEST_FPERIOD_OVERRIDE=FY","FILING_STATUS=MR","FA_ADJUSTED=GAAP","Sort=A","Dates=H","DateFormat=P","Fill=—","Direction=H","UseDPDF=Y")/100</f>
        <v>0.40437199999999995</v>
      </c>
      <c r="DB225" s="15">
        <f>_xll.BDH($C225,"RETURN_COM_EQY","FY 2021","FY 2021","Currency=USD","Period=FY","BEST_FPERIOD_OVERRIDE=FY","FILING_STATUS=MR","FA_ADJUSTED=GAAP","Sort=A","Dates=H","DateFormat=P","Fill=—","Direction=H","UseDPDF=Y")/100</f>
        <v>0.71071399999999996</v>
      </c>
      <c r="DC225" s="25">
        <f>_xll.BDH(C225,"RETURN_COM_EQY","FY 2022","FY 2022","Currency=USD","Period=FY","BEST_FPERIOD_OVERRIDE=FY","FILING_STATUS=MR","FA_ADJUSTED=GAAP","Sort=A","Dates=H","DateFormat=P","Fill=—","Direction=H","UseDPDF=Y")</f>
        <v>66.545299999999997</v>
      </c>
      <c r="DD225" s="15" t="e">
        <f ca="1">(_xll.BDP(C225,"BEST_ROE","best_fperiod_override=23Y"))/100</f>
        <v>#NAME?</v>
      </c>
      <c r="DF225" s="25" t="e">
        <f ca="1">(_xll.BDP($C225,"BEST_DIV_YLD","best_fperiod_override=19Y"))/100</f>
        <v>#NAME?</v>
      </c>
      <c r="DG225" s="25" t="e">
        <f ca="1">(_xll.BDP($C225,"BEST_DIV_YLD","best_fperiod_override=20Y"))/100</f>
        <v>#NAME?</v>
      </c>
      <c r="DH225" s="25" t="e">
        <f ca="1">(_xll.BDP($C225,"BEST_DIV_YLD","best_fperiod_override=21Y"))/100</f>
        <v>#NAME?</v>
      </c>
      <c r="DI225" s="25" t="e">
        <f ca="1">(_xll.BDP($C225,"BEST_DIV_YLD","best_fperiod_override=22Y"))/100</f>
        <v>#NAME?</v>
      </c>
      <c r="DJ225" s="25" t="e">
        <f ca="1">(_xll.BDP($C225,"BEST_DIV_YLD","best_fperiod_override=23Y"))/100</f>
        <v>#NAME?</v>
      </c>
      <c r="DL225" s="48" t="e" cm="1">
        <f t="array" aca="1" ref="DL225" ca="1">_xll.BDP($C225,$DL$12)/1000</f>
        <v>#NAME?</v>
      </c>
      <c r="DM225" s="48" t="e" cm="1">
        <f t="array" aca="1" ref="DM225" ca="1">_xll.BDP($C225,$DL$13)*1000</f>
        <v>#NAME?</v>
      </c>
      <c r="DN225" s="48" t="e">
        <f t="shared" ca="1" si="462"/>
        <v>#NAME?</v>
      </c>
      <c r="DO225" s="48" t="e" cm="1">
        <f t="array" aca="1" ref="DO225" ca="1">_xll.BDP($C225,$DL$15)*1000</f>
        <v>#NAME?</v>
      </c>
      <c r="DQ225" s="15" t="e" cm="1">
        <f t="array" aca="1" ref="DQ225" ca="1">_xll.BDP(C225,"WACC")</f>
        <v>#NAME?</v>
      </c>
      <c r="DR225" s="15" t="e" cm="1">
        <f t="array" aca="1" ref="DR225" ca="1">_xll.BDP(C225,"WACC_COST_EQUITY")</f>
        <v>#NAME?</v>
      </c>
      <c r="DS225" s="15" t="e" cm="1">
        <f t="array" aca="1" ref="DS225" ca="1">_xll.BDP(C225,"WACC_COST_EQUITY")</f>
        <v>#NAME?</v>
      </c>
      <c r="DU225" s="15" t="e" cm="1">
        <f t="array" aca="1" ref="DU225" ca="1">_xll.BDP(C225,"BEST_PE_RATIO")</f>
        <v>#NAME?</v>
      </c>
      <c r="DV225" s="15" t="e" cm="1">
        <f t="array" aca="1" ref="DV225" ca="1">_xll.BDP(C225,"FIVE_YR_AVG_PRICE_EARNINGS")</f>
        <v>#NAME?</v>
      </c>
      <c r="DW225" s="15" t="e" cm="1">
        <f t="array" aca="1" ref="DW225" ca="1">_xll.BDP(C225,"10_YEAR_MOVING_AVERAGE_PE")</f>
        <v>#NAME?</v>
      </c>
      <c r="DY225" s="15" t="e" cm="1">
        <f t="array" aca="1" ref="DY225" ca="1">_xll.BDP(C225,"BEST_CUR_EV_TO_EBITDA")</f>
        <v>#NAME?</v>
      </c>
      <c r="DZ225" s="15" t="e" cm="1">
        <f t="array" aca="1" ref="DZ225" ca="1">_xll.BDP(C225,"FIVE_YEAR_AVG_EV_TO_T12_EBITDA")</f>
        <v>#NAME?</v>
      </c>
      <c r="EB225" s="15" t="e" cm="1">
        <f t="array" aca="1" ref="EB225" ca="1">_xll.BDP(C225,"BEST_PX_BPS_RATIO")</f>
        <v>#NAME?</v>
      </c>
      <c r="EC225" s="15" t="e" cm="1">
        <f t="array" aca="1" ref="EC225" ca="1">_xll.BDP(C225,"FIVE_YEAR_AVG_PRICE_BOOK")</f>
        <v>#NAME?</v>
      </c>
      <c r="ED225" s="15" t="e" cm="1">
        <f t="array" aca="1" ref="ED225" ca="1">_xll.BDP(C225,"EV_TO_T12M_SALES")</f>
        <v>#NAME?</v>
      </c>
      <c r="EE225" s="15" t="e" cm="1">
        <f t="array" aca="1" ref="EE225" ca="1">_xll.BDP(C225,"AVERAGE_EV_TO_T12M_SALES")</f>
        <v>#NAME?</v>
      </c>
      <c r="EF225" s="15" t="e">
        <f ca="1">_xll.BDP(C225,"BEST_CURRENT_EV_BEST_SALES","best_fperiod_override=23Y")</f>
        <v>#NAME?</v>
      </c>
      <c r="EH225" s="15" t="e" cm="1">
        <f t="array" aca="1" ref="EH225" ca="1">_xll.BDP(C225,"CF_FREE_CASH_FLOW")</f>
        <v>#NAME?</v>
      </c>
      <c r="EI225" s="15" t="e" cm="1">
        <f t="array" aca="1" ref="EI225" ca="1">_xll.BDP(C225,"FREE_CASH_FLOW_YIELD")/100</f>
        <v>#NAME?</v>
      </c>
      <c r="EJ225" s="15" t="e" cm="1">
        <f t="array" aca="1" ref="EJ225" ca="1">_xll.BDP(C225,"TRAIL_12M_FREE_CASH_FLOW_PER_SH")</f>
        <v>#NAME?</v>
      </c>
      <c r="EL225" s="15" t="e" cm="1">
        <f t="array" aca="1" ref="EL225" ca="1">_xll.BDP(C225,"CF_CASH_FROM_OPER")</f>
        <v>#NAME?</v>
      </c>
      <c r="EM225" s="15" t="e" cm="1">
        <f t="array" aca="1" ref="EM225" ca="1">_xll.BDP(C225,"CF_CASH_FROM_INV_ACT")</f>
        <v>#NAME?</v>
      </c>
      <c r="EN225" s="15" t="e" cm="1">
        <f t="array" aca="1" ref="EN225" ca="1">_xll.BDP(C225,"CF_CASH_FROM_FNC_ACT")</f>
        <v>#NAME?</v>
      </c>
      <c r="EP225" s="15" t="e" cm="1">
        <f t="array" aca="1" ref="EP225" ca="1">_xll.BDP(C225,"TOT_ANALYST_REC")</f>
        <v>#NAME?</v>
      </c>
      <c r="EQ225" s="15" t="e" cm="1">
        <f t="array" aca="1" ref="EQ225" ca="1">_xll.BDP(C225,"TOT_BUY_REC")</f>
        <v>#NAME?</v>
      </c>
      <c r="ER225" s="15" t="e" cm="1">
        <f t="array" aca="1" ref="ER225" ca="1">_xll.BDP(C225,"TOT_HOLD_REC")</f>
        <v>#NAME?</v>
      </c>
      <c r="ES225" s="15" t="e" cm="1">
        <f t="array" aca="1" ref="ES225" ca="1">_xll.BDP(C225,"TOT_SELL_REC")</f>
        <v>#NAME?</v>
      </c>
      <c r="ET225" s="15" t="e" cm="1">
        <f t="array" aca="1" ref="ET225" ca="1">_xll.BDP(C225,"EQY_REC_CONS")</f>
        <v>#NAME?</v>
      </c>
      <c r="EV225" s="15" t="e" cm="1">
        <f t="array" aca="1" ref="EV225" ca="1">_xll.BDP(C225,"BEST_TARGET_HI")</f>
        <v>#NAME?</v>
      </c>
      <c r="EW225" s="15" t="e" cm="1">
        <f t="array" aca="1" ref="EW225" ca="1">_xll.BDP(C225,"BEST_TARGET_LO")</f>
        <v>#NAME?</v>
      </c>
      <c r="EX225" s="15" t="e" cm="1">
        <f t="array" aca="1" ref="EX225" ca="1">_xll.BDP(C225,"BEST_TARGET_MEDIAN")</f>
        <v>#NAME?</v>
      </c>
      <c r="EZ225" s="15" t="e" cm="1">
        <f t="array" aca="1" ref="EZ225" ca="1">_xll.BDP(C225,"BEST_TARGET_1WK_CHG")</f>
        <v>#NAME?</v>
      </c>
      <c r="FA225" s="15" t="e" cm="1">
        <f t="array" aca="1" ref="FA225" ca="1">_xll.BDP(C225,"BEST_TARGET_4WK_CHG")</f>
        <v>#NAME?</v>
      </c>
      <c r="FB225" s="15" t="e" cm="1">
        <f t="array" aca="1" ref="FB225" ca="1">_xll.BDP(C225,"BEST_TARGET_3MO_CHG")</f>
        <v>#NAME?</v>
      </c>
      <c r="FC225" s="15" t="e" cm="1">
        <f t="array" aca="1" ref="FC225" ca="1">_xll.BDP(C225,"BEST_TARGET_6MO_CHG")</f>
        <v>#NAME?</v>
      </c>
      <c r="FE225" s="15" t="e" cm="1">
        <f t="array" aca="1" ref="FE225" ca="1">_xll.BDP(C225,"ANNOUNCEMENT_DT")</f>
        <v>#NAME?</v>
      </c>
      <c r="FF225" s="15" t="e" cm="1">
        <f t="array" aca="1" ref="FF225" ca="1">_xll.BDP(C225,"EXPECTED_REPORT_DT")</f>
        <v>#NAME?</v>
      </c>
      <c r="FG225" s="15" t="e" cm="1">
        <f t="array" aca="1" ref="FG225" ca="1">_xll.BDP(C225,"EARNINGS_RELATED_IMPLIED_MOVE")</f>
        <v>#NAME?</v>
      </c>
      <c r="FI225" s="15" t="e" cm="1">
        <f t="array" aca="1" ref="FI225" ca="1">_xll.BDP(C225,"SALES_SURPRISE_LAST_QTR")</f>
        <v>#NAME?</v>
      </c>
      <c r="FJ225" s="15" t="e" cm="1">
        <f t="array" aca="1" ref="FJ225" ca="1">_xll.BDP(C225,"EPS_SURPRISE_LAST_QTR")</f>
        <v>#NAME?</v>
      </c>
      <c r="FL225" s="15" t="e">
        <f ca="1">(_xll.BDP(C225,"VOLUME_AVG_5D"))/1000</f>
        <v>#NAME?</v>
      </c>
      <c r="FM225" s="15" t="e">
        <f ca="1">(_xll.BDP(C225,"VOLUME_AVG_3M"))/1000</f>
        <v>#NAME?</v>
      </c>
      <c r="FN225" s="15" t="e">
        <f ca="1">(_xll.BDP(C225,"VOLUME_AVG_6M"))/1000</f>
        <v>#NAME?</v>
      </c>
      <c r="FP225" s="15" t="e" cm="1">
        <f t="array" aca="1" ref="FP225" ca="1">_xll.BDP(C225,"CIE_DES")</f>
        <v>#NAME?</v>
      </c>
      <c r="FQ225" s="15" t="s">
        <v>1049</v>
      </c>
      <c r="FS225" s="15" t="e" cm="1">
        <f t="array" aca="1" ref="FS225" ca="1">_xll.BDP(C225,"HIGH_52WEEK")</f>
        <v>#NAME?</v>
      </c>
      <c r="FT225" s="15" t="e" cm="1">
        <f t="array" aca="1" ref="FT225" ca="1">_xll.BDP(C225,"LOW_52WEEK")</f>
        <v>#NAME?</v>
      </c>
      <c r="FV225" s="15" t="e" cm="1">
        <f t="array" aca="1" ref="FV225" ca="1">_xll.BDP(C225,"CHG_PCT_WTD")</f>
        <v>#NAME?</v>
      </c>
      <c r="FW225" s="15" t="e" cm="1">
        <f t="array" aca="1" ref="FW225" ca="1">_xll.BDP(C225,"CHG_PCT_MTD")</f>
        <v>#NAME?</v>
      </c>
      <c r="FX225" s="15" t="e" cm="1">
        <f t="array" aca="1" ref="FX225" ca="1">_xll.BDP(C225,"CHG_PCT_YTD")</f>
        <v>#NAME?</v>
      </c>
      <c r="FY225" s="15" t="e" cm="1">
        <f t="array" aca="1" ref="FY225" ca="1">_xll.BDP(C225,"CHG_PCT_1YR")</f>
        <v>#NAME?</v>
      </c>
      <c r="GA225" s="15" t="e">
        <f ca="1">_xll.BDP($C225,"BEST_NET_DEBT","best_fperiod_override=19Y")</f>
        <v>#NAME?</v>
      </c>
      <c r="GB225" s="15" t="e">
        <f ca="1">_xll.BDP($C225,"BEST_NET_DEBT","best_fperiod_override=20Y")</f>
        <v>#NAME?</v>
      </c>
      <c r="GC225" s="15" t="e">
        <f ca="1">_xll.BDP($C225,"BEST_NET_DEBT","best_fperiod_override=21Y")</f>
        <v>#NAME?</v>
      </c>
      <c r="GD225" s="15" t="e">
        <f ca="1">_xll.BDP($C225,"BEST_NET_DEBT","best_fperiod_override=22Y")</f>
        <v>#NAME?</v>
      </c>
      <c r="GE225" s="15" t="e">
        <f ca="1">_xll.BDP($C225,"BEST_NET_DEBT","best_fperiod_override=23Y")</f>
        <v>#NAME?</v>
      </c>
      <c r="GG225" s="15" t="e">
        <f t="shared" ca="1" si="463"/>
        <v>#NAME?</v>
      </c>
      <c r="GH225" s="15" t="e">
        <f t="shared" ca="1" si="464"/>
        <v>#NAME?</v>
      </c>
      <c r="GI225" s="15" t="e">
        <f t="shared" ca="1" si="465"/>
        <v>#NAME?</v>
      </c>
      <c r="GJ225" s="15" t="e">
        <f t="shared" ca="1" si="466"/>
        <v>#NAME?</v>
      </c>
      <c r="GK225" s="15" t="e">
        <f t="shared" ca="1" si="467"/>
        <v>#NAME?</v>
      </c>
      <c r="GM225" s="15" t="e" cm="1">
        <f t="array" aca="1" ref="GM225" ca="1">_xll.BDP(C225,"NET_DEBT_TO_EBITDA")</f>
        <v>#NAME?</v>
      </c>
      <c r="GN225" s="15" t="e" cm="1">
        <f t="array" aca="1" ref="GN225" ca="1">_xll.BDP(C225,"EBIT_TO_INT_EXP")</f>
        <v>#NAME?</v>
      </c>
      <c r="GO225" s="15" t="e" cm="1">
        <f t="array" aca="1" ref="GO225" ca="1">_xll.BDP(C225,"TOT_DEBT_TO_TOT_EQY")</f>
        <v>#NAME?</v>
      </c>
      <c r="GP225" s="15" t="e" cm="1">
        <f t="array" aca="1" ref="GP225" ca="1">_xll.BDP(C225,"TOT_DEBT_TO_TOT_ASSET")</f>
        <v>#NAME?</v>
      </c>
      <c r="GQ225" s="15" t="e" cm="1">
        <f t="array" aca="1" ref="GQ225" ca="1">_xll.BDP(C225,"ALTMAN_Z_SCORE")</f>
        <v>#NAME?</v>
      </c>
      <c r="GR225" s="15" t="e" cm="1">
        <f t="array" aca="1" ref="GR225" ca="1">_xll.BDP(C225,"CASH_%_CURRENT_MARKET_CAP")</f>
        <v>#NAME?</v>
      </c>
      <c r="GS225" s="15" t="e" cm="1">
        <f t="array" aca="1" ref="GS225" ca="1">_xll.BDP(C225,"CASH_TO_TOT_ASSET")</f>
        <v>#NAME?</v>
      </c>
      <c r="GU225" s="15" t="e" cm="1">
        <f t="array" aca="1" ref="GU225" ca="1">_xll.BDP(C225,"BOARD_SIZE")</f>
        <v>#NAME?</v>
      </c>
      <c r="GV225" s="15" t="e" cm="1">
        <f t="array" aca="1" ref="GV225" ca="1">_xll.BDP(C225,"PCT_INDEPENDENT_DIRECTORS")</f>
        <v>#NAME?</v>
      </c>
      <c r="GW225" s="15" t="e" cm="1">
        <f t="array" aca="1" ref="GW225" ca="1">_xll.BDP(C225,"BOARD_MEETING_ATTENDANCE_PCT")</f>
        <v>#NAME?</v>
      </c>
      <c r="GX225" s="15" t="e" cm="1">
        <f t="array" aca="1" ref="GX225" ca="1">_xll.BDP(C225,"BOARD_MEETINGS_PER_YR")</f>
        <v>#NAME?</v>
      </c>
      <c r="GY225" s="15" t="e" cm="1">
        <f t="array" aca="1" ref="GY225" ca="1">_xll.BDP(C225,"NUMBER_OF_WOMEN_ON_BOARD")</f>
        <v>#NAME?</v>
      </c>
      <c r="GZ225" s="15" t="e" cm="1">
        <f t="array" aca="1" ref="GZ225" ca="1">_xll.BDP(C225,"BOARD_AVERAGE_TENURE")</f>
        <v>#NAME?</v>
      </c>
      <c r="HA225" s="15" t="e" cm="1">
        <f t="array" aca="1" ref="HA225" ca="1">_xll.BDP(C225,"BOARD_AVERAGE_AGE")</f>
        <v>#NAME?</v>
      </c>
      <c r="HC225" s="15" t="e" cm="1">
        <f t="array" aca="1" ref="HC225" ca="1">_xll.BDP(C225,"TOT_COMP_AW_TO_CEO_&amp;_EQUIV")</f>
        <v>#NAME?</v>
      </c>
      <c r="HD225" s="15" t="e" cm="1">
        <f t="array" aca="1" ref="HD225" ca="1">_xll.BDP(C225,"TOT_COMPENSATION_AW_TO_EXECS")</f>
        <v>#NAME?</v>
      </c>
      <c r="HE225" s="15" t="e" cm="1">
        <f t="array" aca="1" ref="HE225" ca="1">_xll.BDP(C225,"CF_STOCK_BASED_COMPENSATION")</f>
        <v>#NAME?</v>
      </c>
      <c r="HF225" s="15" t="e" cm="1">
        <f t="array" aca="1" ref="HF225" ca="1">_xll.BDP(C225,"AVERAGE_BOD_TOTAL_COMPENSATION")</f>
        <v>#NAME?</v>
      </c>
      <c r="HH225" s="15" t="e" cm="1">
        <f t="array" aca="1" ref="HH225" ca="1">_xll.BDP(C225,"ISS_QUALITYSCORE")</f>
        <v>#NAME?</v>
      </c>
      <c r="HK225" s="15" t="e" cm="1">
        <f t="array" aca="1" ref="HK225" ca="1">_xll.BDP(C225,"EQY_SH_OUT")</f>
        <v>#NAME?</v>
      </c>
      <c r="HL225" s="15" t="e">
        <f t="shared" ca="1" si="468"/>
        <v>#NAME?</v>
      </c>
      <c r="HN225" s="15">
        <v>8.5</v>
      </c>
      <c r="HO225" s="15">
        <v>2</v>
      </c>
      <c r="HP225" s="39" t="e">
        <f t="shared" ca="1" si="469"/>
        <v>#NAME?</v>
      </c>
      <c r="HQ225" s="15" t="e">
        <f t="shared" ca="1" si="470"/>
        <v>#NAME?</v>
      </c>
      <c r="HS225" s="15" t="e">
        <f t="shared" ca="1" si="494"/>
        <v>#NAME?</v>
      </c>
      <c r="HU225" s="15" t="e">
        <f t="shared" ca="1" si="471"/>
        <v>#NAME?</v>
      </c>
      <c r="HW225" s="15" t="e">
        <f t="shared" ca="1" si="495"/>
        <v>#NAME?</v>
      </c>
      <c r="HY225" s="39" t="e">
        <f t="shared" ca="1" si="472"/>
        <v>#NAME?</v>
      </c>
      <c r="IA225" s="15" t="e">
        <f t="shared" ca="1" si="496"/>
        <v>#NAME?</v>
      </c>
      <c r="IB225" s="15" t="e">
        <f t="shared" ca="1" si="473"/>
        <v>#NAME?</v>
      </c>
      <c r="IC225" s="15" t="e">
        <f t="shared" ca="1" si="474"/>
        <v>#NAME?</v>
      </c>
      <c r="ID225" s="15" t="e">
        <f t="shared" ca="1" si="475"/>
        <v>#NAME?</v>
      </c>
      <c r="IE225" s="39" t="e">
        <f t="shared" ca="1" si="476"/>
        <v>#NAME?</v>
      </c>
      <c r="IF225" s="39">
        <f t="shared" si="477"/>
        <v>15.444250643181201</v>
      </c>
      <c r="IG225" s="39" t="e">
        <f t="shared" ca="1" si="478"/>
        <v>#NAME?</v>
      </c>
      <c r="II225" s="15">
        <f t="shared" si="508"/>
        <v>206</v>
      </c>
    </row>
    <row r="226" spans="1:243">
      <c r="A226" s="15">
        <f t="shared" si="509"/>
        <v>206</v>
      </c>
      <c r="B226" s="15" t="s">
        <v>416</v>
      </c>
      <c r="C226" s="15" t="s">
        <v>689</v>
      </c>
      <c r="D226" s="15" t="s">
        <v>415</v>
      </c>
      <c r="E226" s="15" t="str">
        <f t="shared" si="442"/>
        <v>SNEC34</v>
      </c>
      <c r="F226" s="15">
        <f t="shared" si="443"/>
        <v>206</v>
      </c>
      <c r="G226" s="15" t="str">
        <f t="shared" si="444"/>
        <v>Sony Group Corp</v>
      </c>
      <c r="H226" s="24">
        <v>3.6481700000000001E-3</v>
      </c>
      <c r="I226" s="15" t="e" cm="1">
        <f t="array" aca="1" ref="I226" ca="1">_xll.BDP(C226,"GICS_SECTOR_NAME")</f>
        <v>#NAME?</v>
      </c>
      <c r="J226" s="15" t="e">
        <f t="shared" ca="1" si="445"/>
        <v>#NAME?</v>
      </c>
      <c r="K226" s="46" t="e" cm="1">
        <f t="array" aca="1" ref="K226" ca="1">_xll.BDP(C226,"BEST_PE_RATIO")</f>
        <v>#NAME?</v>
      </c>
      <c r="L226" s="46" t="e" cm="1">
        <f t="array" aca="1" ref="L226" ca="1">_xll.BDP(C226,"px_last")</f>
        <v>#NAME?</v>
      </c>
      <c r="M226" s="15" t="e" cm="1">
        <f t="array" aca="1" ref="M226" ca="1">_xll.BDP(C226,"COUNTRY_FULL_NAME")</f>
        <v>#NAME?</v>
      </c>
      <c r="N226" s="15" t="e" cm="1">
        <f t="array" aca="1" ref="N226" ca="1">_xll.BDP(C226,"px_last")</f>
        <v>#NAME?</v>
      </c>
      <c r="O226" s="15" t="e" cm="1">
        <f t="array" aca="1" ref="O226" ca="1">_xll.BDP(C226,"CRNCY")</f>
        <v>#NAME?</v>
      </c>
      <c r="Q226" s="15" t="e" cm="1">
        <f t="array" aca="1" ref="Q226" ca="1">_xll.BDP(C226,"GICS_SECTOR_NAME")</f>
        <v>#NAME?</v>
      </c>
      <c r="R226" s="15" t="e" cm="1">
        <f t="array" aca="1" ref="R226" ca="1">_xll.BDP(C226,"GICS_INDUSTRY_NAME")</f>
        <v>#NAME?</v>
      </c>
      <c r="S226" s="15" t="e" cm="1">
        <f t="array" aca="1" ref="S226" ca="1">_xll.BDP(C226,"GICS_INDUSTRY_GROUP_NAME")</f>
        <v>#NAME?</v>
      </c>
      <c r="T226" s="15" t="e" cm="1">
        <f t="array" aca="1" ref="T226" ca="1">_xll.BDP(C226,"GICS_SUB_INDUSTRY_NAME")</f>
        <v>#NAME?</v>
      </c>
      <c r="U226" s="15" t="s">
        <v>1531</v>
      </c>
      <c r="V226" s="15" t="e">
        <f ca="1">_xll.BDH(C226,"SALES_REV_TURN","FY 2009","FY 2009","Currency=USD","Period=FY","BEST_FPERIOD_OVERRIDE=FY","FILING_STATUS=MR","SCALING_FORMAT=MLN","FA_ADJUSTED=Adjusted","Sort=A","Dates=H","DateFormat=P","Fill=—","Direction=H","UseDPDF=Y")/M12</f>
        <v>#NAME?</v>
      </c>
      <c r="W226" s="15" t="e">
        <f ca="1">_xll.BDH(C226,"SALES_REV_TURN","FY 2019","FY 2019","Currency=USD","Period=FY","BEST_FPERIOD_OVERRIDE=FY","FILING_STATUS=MR","SCALING_FORMAT=MLN","FA_ADJUSTED=Adjusted","Sort=A","Dates=H","DateFormat=P","Fill=—","Direction=H","UseDPDF=Y")/M12</f>
        <v>#NAME?</v>
      </c>
      <c r="X226" s="15" t="e">
        <f ca="1">_xll.BDH(C226,"SALES_REV_TURN","FY 2020","FY 2020","Currency=USD","Period=FY","BEST_FPERIOD_OVERRIDE=FY","FILING_STATUS=MR","SCALING_FORMAT=MLN","FA_ADJUSTED=Adjusted","Sort=A","Dates=H","DateFormat=P","Fill=—","Direction=H","UseDPDF=Y")/M12</f>
        <v>#NAME?</v>
      </c>
      <c r="Y226" s="15" t="e">
        <f ca="1">_xll.BDH(C226,"SALES_REV_TURN","FY 2021","FY 2021","Currency=USD","Period=FY","BEST_FPERIOD_OVERRIDE=FY","FILING_STATUS=MR","SCALING_FORMAT=MLN","FA_ADJUSTED=Adjusted","Sort=A","Dates=H","DateFormat=P","Fill=—","Direction=H","UseDPDF=Y")/M12</f>
        <v>#NAME?</v>
      </c>
      <c r="Z226" s="15" t="e">
        <f ca="1">_xll.BDH(C226,"SALES_REV_TURN","FY 2022","FY 2022","Currency=USD","Period=FY","BEST_FPERIOD_OVERRIDE=FY","FILING_STATUS=MR","SCALING_FORMAT=MLN","FA_ADJUSTED=Adjusted","Sort=A","Dates=H","DateFormat=P","Fill=—","Direction=H","UseDPDF=Y")/M12</f>
        <v>#NAME?</v>
      </c>
      <c r="AA226" s="15" t="e">
        <f ca="1">+_xll.BDP($C226,AA$15,"BEST_FPERIOD_OVERRIDE="&amp;AA$16)/M12</f>
        <v>#NAME?</v>
      </c>
      <c r="AB226" s="15" t="e">
        <f ca="1">+_xll.BDP($C226,AB$15,"BEST_FPERIOD_OVERRIDE="&amp;AB$16)/M12</f>
        <v>#NAME?</v>
      </c>
      <c r="AC226" s="15" t="e">
        <f ca="1">+_xll.BDP($C226,AC$15,"BEST_FPERIOD_OVERRIDE="&amp;AC$16)</f>
        <v>#NAME?</v>
      </c>
      <c r="AD226" s="15" t="e">
        <f ca="1">+_xll.BDP($C226,AD$15,"BEST_FPERIOD_OVERRIDE="&amp;AD$16)</f>
        <v>#NAME?</v>
      </c>
      <c r="AF226" s="25" t="e">
        <f t="shared" ca="1" si="479"/>
        <v>#NAME?</v>
      </c>
      <c r="AG226" s="25" t="e">
        <f t="shared" ca="1" si="480"/>
        <v>#NAME?</v>
      </c>
      <c r="AH226" s="25" t="e">
        <f t="shared" ca="1" si="481"/>
        <v>#NAME?</v>
      </c>
      <c r="AI226" s="25" t="e">
        <f t="shared" ca="1" si="482"/>
        <v>#NAME?</v>
      </c>
      <c r="AJ226" s="25" t="e">
        <f t="shared" ca="1" si="483"/>
        <v>#NAME?</v>
      </c>
      <c r="AK226" s="25" t="e">
        <f t="shared" ca="1" si="484"/>
        <v>#NAME?</v>
      </c>
      <c r="AL226" s="25" t="e">
        <f t="shared" ca="1" si="497"/>
        <v>#NAME?</v>
      </c>
      <c r="AM226" s="25" t="e">
        <f t="shared" ca="1" si="485"/>
        <v>#NAME?</v>
      </c>
      <c r="AN226" s="25" t="e">
        <f t="shared" ca="1" si="486"/>
        <v>#NAME?</v>
      </c>
      <c r="AP226" s="15" t="e">
        <f ca="1">_xll.BDH(C226,"EBITDA","FY 2009","FY 2009","Currency=USD","Period=FY","BEST_FPERIOD_OVERRIDE=FY","FILING_STATUS=MR","SCALING_FORMAT=MLN","FA_ADJUSTED=Adjusted","Sort=A","Dates=H","DateFormat=P","Fill=—","Direction=H","UseDPDF=Y")/M12</f>
        <v>#NAME?</v>
      </c>
      <c r="AQ226" s="15" t="e">
        <f ca="1">_xll.BDH(C226,"EBITDA","FY 2019","FY 2019","Currency=USD","Period=FY","BEST_FPERIOD_OVERRIDE=FY","FILING_STATUS=MR","SCALING_FORMAT=MLN","FA_ADJUSTED=Adjusted","Sort=A","Dates=H","DateFormat=P","Fill=—","Direction=H","UseDPDF=Y")/M12</f>
        <v>#NAME?</v>
      </c>
      <c r="AR226" s="15" t="e">
        <f ca="1">_xll.BDH(C226,"EBITDA","FY 2020","FY 2020","Currency=USD","Period=FY","BEST_FPERIOD_OVERRIDE=FY","FILING_STATUS=MR","SCALING_FORMAT=MLN","FA_ADJUSTED=Adjusted","Sort=A","Dates=H","DateFormat=P","Fill=—","Direction=H","UseDPDF=Y")/M12</f>
        <v>#NAME?</v>
      </c>
      <c r="AS226" s="15" t="e">
        <f ca="1">_xll.BDH(C226,"EBITDA","FY 2021","FY 2021","Currency=USD","Period=FY","BEST_FPERIOD_OVERRIDE=FY","FILING_STATUS=MR","SCALING_FORMAT=MLN","FA_ADJUSTED=Adjusted","Sort=A","Dates=H","DateFormat=P","Fill=—","Direction=H","UseDPDF=Y")/M12</f>
        <v>#NAME?</v>
      </c>
      <c r="AT226" s="15" t="e">
        <f ca="1">_xll.BDH(C226,"EBITDA","FY 2022","FY 2022","Currency=USD","Period=FY","BEST_FPERIOD_OVERRIDE=FY","FILING_STATUS=MR","SCALING_FORMAT=MLN","FA_ADJUSTED=Adjusted","Sort=A","Dates=H","DateFormat=P","Fill=—","Direction=H","UseDPDF=Y")/M12</f>
        <v>#NAME?</v>
      </c>
      <c r="AU226" s="15" t="e">
        <f ca="1">+_xll.BDP($C226,AU$15,"BEST_FPERIOD_OVERRIDE="&amp;AU$16)/M12</f>
        <v>#NAME?</v>
      </c>
      <c r="AV226" s="15" t="e">
        <f ca="1">+_xll.BDP($C226,AV$15,"BEST_FPERIOD_OVERRIDE="&amp;AV$16)/M12</f>
        <v>#NAME?</v>
      </c>
      <c r="AW226" s="15" t="e">
        <f ca="1">+_xll.BDP($C226,AW$15,"BEST_FPERIOD_OVERRIDE="&amp;AW$16)/M12</f>
        <v>#NAME?</v>
      </c>
      <c r="AX226" s="15" t="e">
        <f ca="1">+_xll.BDP($C226,AX$15,"BEST_FPERIOD_OVERRIDE="&amp;AX$16)</f>
        <v>#NAME?</v>
      </c>
      <c r="AZ226" s="25" t="e">
        <f t="shared" ca="1" si="446"/>
        <v>#NAME?</v>
      </c>
      <c r="BA226" s="25" t="e">
        <f t="shared" ca="1" si="447"/>
        <v>#NAME?</v>
      </c>
      <c r="BB226" s="25" t="e">
        <f t="shared" ca="1" si="448"/>
        <v>#NAME?</v>
      </c>
      <c r="BC226" s="25" t="e">
        <f t="shared" ca="1" si="449"/>
        <v>#NAME?</v>
      </c>
      <c r="BD226" s="25" t="e">
        <f t="shared" ca="1" si="450"/>
        <v>#NAME?</v>
      </c>
      <c r="BE226" s="25" t="e">
        <f t="shared" ca="1" si="451"/>
        <v>#NAME?</v>
      </c>
      <c r="BF226" s="25" t="e">
        <f t="shared" ca="1" si="498"/>
        <v>#NAME?</v>
      </c>
      <c r="BG226" s="25" t="e">
        <f t="shared" ca="1" si="452"/>
        <v>#NAME?</v>
      </c>
      <c r="BH226" s="25" t="e">
        <f t="shared" ca="1" si="453"/>
        <v>#NAME?</v>
      </c>
      <c r="BJ226" s="25" t="e">
        <f t="shared" ca="1" si="487"/>
        <v>#NAME?</v>
      </c>
      <c r="BK226" s="25" t="e">
        <f t="shared" ca="1" si="488"/>
        <v>#NAME?</v>
      </c>
      <c r="BL226" s="25" t="e">
        <f t="shared" ca="1" si="489"/>
        <v>#NAME?</v>
      </c>
      <c r="BM226" s="25" t="e">
        <f t="shared" ca="1" si="490"/>
        <v>#NAME?</v>
      </c>
      <c r="BN226" s="25" t="e">
        <f t="shared" ca="1" si="491"/>
        <v>#NAME?</v>
      </c>
      <c r="BO226" s="25" t="e">
        <f t="shared" ca="1" si="492"/>
        <v>#NAME?</v>
      </c>
      <c r="BP226" s="25" t="e">
        <f t="shared" ca="1" si="492"/>
        <v>#NAME?</v>
      </c>
      <c r="BQ226" s="25" t="e">
        <f t="shared" ca="1" si="493"/>
        <v>#NAME?</v>
      </c>
      <c r="BR226" s="15" t="e">
        <f ca="1">_xll.BDH(C226,"EARN_FOR_COMMON","FY 2009","FY 2009","Currency=USD","Period=FY","BEST_FPERIOD_OVERRIDE=FY","FILING_STATUS=MR","SCALING_FORMAT=MLN","FA_ADJUSTED=Adjusted","Sort=A","Dates=H","DateFormat=P","Fill=—","Direction=H","UseDPDF=Y")/M12</f>
        <v>#NAME?</v>
      </c>
      <c r="BS226" s="15" t="e">
        <f ca="1">_xll.BDH(C226,"EARN_FOR_COMMON","FY 2019","FY 2019","Currency=USD","Period=FY","BEST_FPERIOD_OVERRIDE=FY","FILING_STATUS=MR","SCALING_FORMAT=MLN","FA_ADJUSTED=Adjusted","Sort=A","Dates=H","DateFormat=P","Fill=—","Direction=H","UseDPDF=Y")/M12</f>
        <v>#NAME?</v>
      </c>
      <c r="BT226" s="15" t="e">
        <f ca="1">_xll.BDH(C226,"EARN_FOR_COMMON","FY 2020","FY 2020","Currency=USD","Period=FY","BEST_FPERIOD_OVERRIDE=FY","FILING_STATUS=MR","SCALING_FORMAT=MLN","FA_ADJUSTED=Adjusted","Sort=A","Dates=H","DateFormat=P","Fill=—","Direction=H","UseDPDF=Y")/M12</f>
        <v>#NAME?</v>
      </c>
      <c r="BU226" s="15" t="e">
        <f ca="1">_xll.BDH(C226,"EARN_FOR_COMMON","FY 2021","FY 2021","Currency=USD","Period=FY","BEST_FPERIOD_OVERRIDE=FY","FILING_STATUS=MR","SCALING_FORMAT=MLN","FA_ADJUSTED=Adjusted","Sort=A","Dates=H","DateFormat=P","Fill=—","Direction=H","UseDPDF=Y")/M12</f>
        <v>#NAME?</v>
      </c>
      <c r="BV226" s="15" t="e">
        <f ca="1">_xll.BDH(C226,"EARN_FOR_COMMON","FY 2022","FY 2022","Currency=USD","Period=FY","BEST_FPERIOD_OVERRIDE=FY","FILING_STATUS=MR","SCALING_FORMAT=MLN","FA_ADJUSTED=Adjusted","Sort=A","Dates=H","DateFormat=P","Fill=—","Direction=H","UseDPDF=Y")/M12</f>
        <v>#NAME?</v>
      </c>
      <c r="BW226" s="15" t="e">
        <f ca="1">+_xll.BDP($C226,BW$15,"BEST_FPERIOD_OVERRIDE="&amp;BW$16)/M12</f>
        <v>#NAME?</v>
      </c>
      <c r="BX226" s="15" t="e">
        <f ca="1">+_xll.BDP($C226,BX$15,"BEST_FPERIOD_OVERRIDE="&amp;BX$16)/M12</f>
        <v>#NAME?</v>
      </c>
      <c r="BY226" s="15" t="e">
        <f ca="1">+_xll.BDP($C226,BY$15,"BEST_FPERIOD_OVERRIDE="&amp;BY$16)/M12</f>
        <v>#NAME?</v>
      </c>
      <c r="BZ226" s="15" t="e">
        <f ca="1">+_xll.BDP($C226,BZ$15,"BEST_FPERIOD_OVERRIDE="&amp;BZ$16)</f>
        <v>#NAME?</v>
      </c>
      <c r="CB226" s="25" t="e">
        <f t="shared" ca="1" si="454"/>
        <v>#NAME?</v>
      </c>
      <c r="CC226" s="25" t="e">
        <f t="shared" ca="1" si="455"/>
        <v>#NAME?</v>
      </c>
      <c r="CD226" s="25" t="e">
        <f t="shared" ca="1" si="456"/>
        <v>#NAME?</v>
      </c>
      <c r="CE226" s="25" t="e">
        <f t="shared" ca="1" si="457"/>
        <v>#NAME?</v>
      </c>
      <c r="CF226" s="25" t="e">
        <f t="shared" ca="1" si="458"/>
        <v>#NAME?</v>
      </c>
      <c r="CG226" s="25" t="e">
        <f t="shared" ca="1" si="459"/>
        <v>#NAME?</v>
      </c>
      <c r="CH226" s="25" t="e">
        <f t="shared" ca="1" si="499"/>
        <v>#NAME?</v>
      </c>
      <c r="CI226" s="25" t="e">
        <f t="shared" ca="1" si="460"/>
        <v>#NAME?</v>
      </c>
      <c r="CJ226" s="25" t="e">
        <f t="shared" ca="1" si="461"/>
        <v>#NAME?</v>
      </c>
      <c r="CM226" s="25" t="e">
        <f t="shared" ca="1" si="500"/>
        <v>#NAME?</v>
      </c>
      <c r="CN226" s="25" t="e">
        <f t="shared" ca="1" si="501"/>
        <v>#NAME?</v>
      </c>
      <c r="CO226" s="25" t="e">
        <f t="shared" ca="1" si="502"/>
        <v>#NAME?</v>
      </c>
      <c r="CP226" s="25" t="e">
        <f t="shared" ca="1" si="503"/>
        <v>#NAME?</v>
      </c>
      <c r="CQ226" s="25" t="e">
        <f t="shared" ca="1" si="504"/>
        <v>#NAME?</v>
      </c>
      <c r="CR226" s="25" t="e">
        <f t="shared" ca="1" si="505"/>
        <v>#NAME?</v>
      </c>
      <c r="CS226" s="25" t="e">
        <f t="shared" ca="1" si="506"/>
        <v>#NAME?</v>
      </c>
      <c r="CT226" s="15" t="e">
        <f t="shared" ca="1" si="507"/>
        <v>#NAME?</v>
      </c>
      <c r="CU226" s="25">
        <f>_xll.BDH($C226,"RETURN_ON_INV_CAPITAL","FY 2019","FY 2019","Currency=USD","Period=FY","BEST_FPERIOD_OVERRIDE=FY","FILING_STATUS=MR","FA_ADJUSTED=GAAP","Sort=A","Dates=H","DateFormat=P","Fill=—","Direction=H","UseDPDF=Y")/100</f>
        <v>0.14503099999999999</v>
      </c>
      <c r="CV226" s="25">
        <f>_xll.BDH($C226,"RETURN_ON_INV_CAPITAL","FY 2020","FY 2020","Currency=USD","Period=FY","BEST_FPERIOD_OVERRIDE=FY","FILING_STATUS=MR","FA_ADJUSTED=GAAP","Sort=A","Dates=H","DateFormat=P","Fill=—","Direction=H","UseDPDF=Y")/100</f>
        <v>9.7240000000000007E-2</v>
      </c>
      <c r="CW226" s="25">
        <f>_xll.BDH($C226,"RETURN_ON_INV_CAPITAL","FY 2021","FY 2021","Currency=USD","Period=FY","BEST_FPERIOD_OVERRIDE=FY","FILING_STATUS=MR","FA_ADJUSTED=GAAP","Sort=A","Dates=H","DateFormat=P","Fill=—","Direction=H","UseDPDF=Y")/100</f>
        <v>0.23519500000000002</v>
      </c>
      <c r="CX226" s="25">
        <f>_xll.BDH(C226,"RETURN_COM_EQY","FY 2022","FY 2022","Currency=USD","Period=FY","BEST_FPERIOD_OVERRIDE=FY","FILING_STATUS=MR","FA_ADJUSTED=GAAP","Sort=A","Dates=H","DateFormat=P","Fill=—","Direction=H","UseDPDF=Y")/100</f>
        <v>0.12762200000000001</v>
      </c>
      <c r="CZ226" s="15">
        <f>_xll.BDH($C226,"RETURN_COM_EQY","FY 2019","FY 2019","Currency=USD","Period=FY","BEST_FPERIOD_OVERRIDE=FY","FILING_STATUS=MR","FA_ADJUSTED=GAAP","Sort=A","Dates=H","DateFormat=P","Fill=—","Direction=H","UseDPDF=Y")/100</f>
        <v>0.27295400000000003</v>
      </c>
      <c r="DA226" s="15">
        <f>_xll.BDH($C226,"RETURN_COM_EQY","FY 2020","FY 2020","Currency=USD","Period=FY","BEST_FPERIOD_OVERRIDE=FY","FILING_STATUS=MR","FA_ADJUSTED=GAAP","Sort=A","Dates=H","DateFormat=P","Fill=—","Direction=H","UseDPDF=Y")/100</f>
        <v>0.14792</v>
      </c>
      <c r="DB226" s="15">
        <f>_xll.BDH($C226,"RETURN_COM_EQY","FY 2021","FY 2021","Currency=USD","Period=FY","BEST_FPERIOD_OVERRIDE=FY","FILING_STATUS=MR","FA_ADJUSTED=GAAP","Sort=A","Dates=H","DateFormat=P","Fill=—","Direction=H","UseDPDF=Y")/100</f>
        <v>0.19056899999999999</v>
      </c>
      <c r="DC226" s="25">
        <f>_xll.BDH(C226,"RETURN_COM_EQY","FY 2022","FY 2022","Currency=USD","Period=FY","BEST_FPERIOD_OVERRIDE=FY","FILING_STATUS=MR","FA_ADJUSTED=GAAP","Sort=A","Dates=H","DateFormat=P","Fill=—","Direction=H","UseDPDF=Y")</f>
        <v>12.7622</v>
      </c>
      <c r="DD226" s="15" t="e">
        <f ca="1">(_xll.BDP(C226,"BEST_ROE","best_fperiod_override=23Y"))/100</f>
        <v>#NAME?</v>
      </c>
      <c r="DF226" s="25" t="e">
        <f ca="1">(_xll.BDP($C226,"BEST_DIV_YLD","best_fperiod_override=19Y"))/100</f>
        <v>#NAME?</v>
      </c>
      <c r="DG226" s="25" t="e">
        <f ca="1">(_xll.BDP($C226,"BEST_DIV_YLD","best_fperiod_override=20Y"))/100</f>
        <v>#NAME?</v>
      </c>
      <c r="DH226" s="25" t="e">
        <f ca="1">(_xll.BDP($C226,"BEST_DIV_YLD","best_fperiod_override=21Y"))/100</f>
        <v>#NAME?</v>
      </c>
      <c r="DI226" s="25" t="e">
        <f ca="1">(_xll.BDP($C226,"BEST_DIV_YLD","best_fperiod_override=22Y"))/100</f>
        <v>#NAME?</v>
      </c>
      <c r="DJ226" s="25" t="e">
        <f ca="1">(_xll.BDP($C226,"BEST_DIV_YLD","best_fperiod_override=23Y"))/100</f>
        <v>#NAME?</v>
      </c>
      <c r="DL226" s="48" t="e" cm="1">
        <f t="array" aca="1" ref="DL226" ca="1">_xll.BDP($C226,$DL$12)/1000/M12</f>
        <v>#NAME?</v>
      </c>
      <c r="DM226" s="48" t="e" cm="1">
        <f t="array" aca="1" ref="DM226" ca="1">_xll.BDP($C226,$DL$13)*1000/M12</f>
        <v>#NAME?</v>
      </c>
      <c r="DN226" s="48" t="e">
        <f t="shared" ca="1" si="462"/>
        <v>#NAME?</v>
      </c>
      <c r="DO226" s="48" t="e" cm="1">
        <f t="array" aca="1" ref="DO226" ca="1">_xll.BDP($C226,$DL$15)*1000</f>
        <v>#NAME?</v>
      </c>
      <c r="DQ226" s="15" t="e" cm="1">
        <f t="array" aca="1" ref="DQ226" ca="1">_xll.BDP(C226,"WACC")</f>
        <v>#NAME?</v>
      </c>
      <c r="DR226" s="15" t="e" cm="1">
        <f t="array" aca="1" ref="DR226" ca="1">_xll.BDP(C226,"WACC_COST_EQUITY")</f>
        <v>#NAME?</v>
      </c>
      <c r="DS226" s="15" t="e" cm="1">
        <f t="array" aca="1" ref="DS226" ca="1">_xll.BDP(C226,"WACC_COST_EQUITY")</f>
        <v>#NAME?</v>
      </c>
      <c r="DU226" s="15" t="e" cm="1">
        <f t="array" aca="1" ref="DU226" ca="1">_xll.BDP(C226,"BEST_PE_RATIO")</f>
        <v>#NAME?</v>
      </c>
      <c r="DV226" s="15" t="e" cm="1">
        <f t="array" aca="1" ref="DV226" ca="1">_xll.BDP(C226,"FIVE_YR_AVG_PRICE_EARNINGS")</f>
        <v>#NAME?</v>
      </c>
      <c r="DW226" s="15" t="e" cm="1">
        <f t="array" aca="1" ref="DW226" ca="1">_xll.BDP(C226,"10_YEAR_MOVING_AVERAGE_PE")</f>
        <v>#NAME?</v>
      </c>
      <c r="DY226" s="15" t="e" cm="1">
        <f t="array" aca="1" ref="DY226" ca="1">_xll.BDP(C226,"BEST_CUR_EV_TO_EBITDA")</f>
        <v>#NAME?</v>
      </c>
      <c r="DZ226" s="15" t="e" cm="1">
        <f t="array" aca="1" ref="DZ226" ca="1">_xll.BDP(C226,"FIVE_YEAR_AVG_EV_TO_T12_EBITDA")</f>
        <v>#NAME?</v>
      </c>
      <c r="EB226" s="15" t="e" cm="1">
        <f t="array" aca="1" ref="EB226" ca="1">_xll.BDP(C226,"BEST_PX_BPS_RATIO")</f>
        <v>#NAME?</v>
      </c>
      <c r="EC226" s="15" t="e" cm="1">
        <f t="array" aca="1" ref="EC226" ca="1">_xll.BDP(C226,"FIVE_YEAR_AVG_PRICE_BOOK")</f>
        <v>#NAME?</v>
      </c>
      <c r="ED226" s="15" t="e" cm="1">
        <f t="array" aca="1" ref="ED226" ca="1">_xll.BDP(C226,"EV_TO_T12M_SALES")</f>
        <v>#NAME?</v>
      </c>
      <c r="EE226" s="15" t="e" cm="1">
        <f t="array" aca="1" ref="EE226" ca="1">_xll.BDP(C226,"AVERAGE_EV_TO_T12M_SALES")</f>
        <v>#NAME?</v>
      </c>
      <c r="EF226" s="15" t="e">
        <f ca="1">_xll.BDP(C226,"BEST_CURRENT_EV_BEST_SALES","best_fperiod_override=23Y")</f>
        <v>#NAME?</v>
      </c>
      <c r="EH226" s="15" t="e" cm="1">
        <f t="array" aca="1" ref="EH226" ca="1">_xll.BDP(C226,"CF_FREE_CASH_FLOW")/M12</f>
        <v>#NAME?</v>
      </c>
      <c r="EI226" s="15" t="e" cm="1">
        <f t="array" aca="1" ref="EI226" ca="1">_xll.BDP(C226,"FREE_CASH_FLOW_YIELD")/100</f>
        <v>#NAME?</v>
      </c>
      <c r="EJ226" s="15" t="e" cm="1">
        <f t="array" aca="1" ref="EJ226" ca="1">_xll.BDP(C226,"TRAIL_12M_FREE_CASH_FLOW_PER_SH")/M12</f>
        <v>#NAME?</v>
      </c>
      <c r="EL226" s="15" t="e" cm="1">
        <f t="array" aca="1" ref="EL226" ca="1">_xll.BDP(C226,"CF_CASH_FROM_OPER")/M12</f>
        <v>#NAME?</v>
      </c>
      <c r="EM226" s="15" t="e" cm="1">
        <f t="array" aca="1" ref="EM226" ca="1">_xll.BDP(C226,"CF_CASH_FROM_INV_ACT")/M12</f>
        <v>#NAME?</v>
      </c>
      <c r="EN226" s="15" t="e" cm="1">
        <f t="array" aca="1" ref="EN226" ca="1">_xll.BDP(C226,"CF_CASH_FROM_FNC_ACT")/M12</f>
        <v>#NAME?</v>
      </c>
      <c r="EP226" s="15" t="e" cm="1">
        <f t="array" aca="1" ref="EP226" ca="1">_xll.BDP(C226,"TOT_ANALYST_REC")</f>
        <v>#NAME?</v>
      </c>
      <c r="EQ226" s="15" t="e" cm="1">
        <f t="array" aca="1" ref="EQ226" ca="1">_xll.BDP(C226,"TOT_BUY_REC")</f>
        <v>#NAME?</v>
      </c>
      <c r="ER226" s="15" t="e" cm="1">
        <f t="array" aca="1" ref="ER226" ca="1">_xll.BDP(C226,"TOT_HOLD_REC")</f>
        <v>#NAME?</v>
      </c>
      <c r="ES226" s="15" t="e" cm="1">
        <f t="array" aca="1" ref="ES226" ca="1">_xll.BDP(C226,"TOT_SELL_REC")</f>
        <v>#NAME?</v>
      </c>
      <c r="ET226" s="15" t="e" cm="1">
        <f t="array" aca="1" ref="ET226" ca="1">_xll.BDP(C226,"EQY_REC_CONS")</f>
        <v>#NAME?</v>
      </c>
      <c r="EV226" s="15" t="e" cm="1">
        <f t="array" aca="1" ref="EV226" ca="1">_xll.BDP(C226,"BEST_TARGET_HI")</f>
        <v>#NAME?</v>
      </c>
      <c r="EW226" s="15" t="e" cm="1">
        <f t="array" aca="1" ref="EW226" ca="1">_xll.BDP(C226,"BEST_TARGET_LO")</f>
        <v>#NAME?</v>
      </c>
      <c r="EX226" s="15" t="e" cm="1">
        <f t="array" aca="1" ref="EX226" ca="1">_xll.BDP(C226,"BEST_TARGET_MEDIAN")</f>
        <v>#NAME?</v>
      </c>
      <c r="EZ226" s="15" t="e" cm="1">
        <f t="array" aca="1" ref="EZ226" ca="1">_xll.BDP(C226,"BEST_TARGET_1WK_CHG")</f>
        <v>#NAME?</v>
      </c>
      <c r="FA226" s="15" t="e" cm="1">
        <f t="array" aca="1" ref="FA226" ca="1">_xll.BDP(C226,"BEST_TARGET_4WK_CHG")</f>
        <v>#NAME?</v>
      </c>
      <c r="FB226" s="15" t="e" cm="1">
        <f t="array" aca="1" ref="FB226" ca="1">_xll.BDP(C226,"BEST_TARGET_3MO_CHG")</f>
        <v>#NAME?</v>
      </c>
      <c r="FC226" s="15" t="e" cm="1">
        <f t="array" aca="1" ref="FC226" ca="1">_xll.BDP(C226,"BEST_TARGET_6MO_CHG")</f>
        <v>#NAME?</v>
      </c>
      <c r="FE226" s="15" t="e" cm="1">
        <f t="array" aca="1" ref="FE226" ca="1">_xll.BDP(C226,"ANNOUNCEMENT_DT")</f>
        <v>#NAME?</v>
      </c>
      <c r="FF226" s="15" t="e" cm="1">
        <f t="array" aca="1" ref="FF226" ca="1">_xll.BDP(C226,"EXPECTED_REPORT_DT")</f>
        <v>#NAME?</v>
      </c>
      <c r="FG226" s="15" t="e" cm="1">
        <f t="array" aca="1" ref="FG226" ca="1">_xll.BDP(C226,"EARNINGS_RELATED_IMPLIED_MOVE")</f>
        <v>#NAME?</v>
      </c>
      <c r="FI226" s="15" t="e" cm="1">
        <f t="array" aca="1" ref="FI226" ca="1">_xll.BDP(C226,"SALES_SURPRISE_LAST_QTR")</f>
        <v>#NAME?</v>
      </c>
      <c r="FJ226" s="15" t="e" cm="1">
        <f t="array" aca="1" ref="FJ226" ca="1">_xll.BDP(C226,"EPS_SURPRISE_LAST_QTR")</f>
        <v>#NAME?</v>
      </c>
      <c r="FL226" s="15" t="e">
        <f ca="1">(_xll.BDP(C226,"VOLUME_AVG_5D"))/1000</f>
        <v>#NAME?</v>
      </c>
      <c r="FM226" s="15" t="e">
        <f ca="1">(_xll.BDP(C226,"VOLUME_AVG_3M"))/1000</f>
        <v>#NAME?</v>
      </c>
      <c r="FN226" s="15" t="e">
        <f ca="1">(_xll.BDP(C226,"VOLUME_AVG_6M"))/1000</f>
        <v>#NAME?</v>
      </c>
      <c r="FP226" s="15" t="e" cm="1">
        <f t="array" aca="1" ref="FP226" ca="1">_xll.BDP(C226,"CIE_DES")</f>
        <v>#NAME?</v>
      </c>
      <c r="FQ226" s="15" t="s">
        <v>1050</v>
      </c>
      <c r="FS226" s="15" t="e" cm="1">
        <f t="array" aca="1" ref="FS226" ca="1">_xll.BDP(C226,"HIGH_52WEEK")</f>
        <v>#NAME?</v>
      </c>
      <c r="FT226" s="15" t="e" cm="1">
        <f t="array" aca="1" ref="FT226" ca="1">_xll.BDP(C226,"LOW_52WEEK")</f>
        <v>#NAME?</v>
      </c>
      <c r="FV226" s="15" t="e" cm="1">
        <f t="array" aca="1" ref="FV226" ca="1">_xll.BDP(C226,"CHG_PCT_WTD")</f>
        <v>#NAME?</v>
      </c>
      <c r="FW226" s="15" t="e" cm="1">
        <f t="array" aca="1" ref="FW226" ca="1">_xll.BDP(C226,"CHG_PCT_MTD")</f>
        <v>#NAME?</v>
      </c>
      <c r="FX226" s="15" t="e" cm="1">
        <f t="array" aca="1" ref="FX226" ca="1">_xll.BDP(C226,"CHG_PCT_YTD")</f>
        <v>#NAME?</v>
      </c>
      <c r="FY226" s="15" t="e" cm="1">
        <f t="array" aca="1" ref="FY226" ca="1">_xll.BDP(C226,"CHG_PCT_1YR")</f>
        <v>#NAME?</v>
      </c>
      <c r="GA226" s="15" t="e">
        <f ca="1">_xll.BDP($C226,"BEST_NET_DEBT","best_fperiod_override=19Y")/M12</f>
        <v>#NAME?</v>
      </c>
      <c r="GB226" s="15" t="e">
        <f ca="1">_xll.BDP($C226,"BEST_NET_DEBT","best_fperiod_override=20Y")/M12</f>
        <v>#NAME?</v>
      </c>
      <c r="GC226" s="15" t="e">
        <f ca="1">_xll.BDP($C226,"BEST_NET_DEBT","best_fperiod_override=21Y")/M12</f>
        <v>#NAME?</v>
      </c>
      <c r="GD226" s="15" t="e">
        <f ca="1">_xll.BDP($C226,"BEST_NET_DEBT","best_fperiod_override=22Y")/M12</f>
        <v>#NAME?</v>
      </c>
      <c r="GE226" s="15" t="e">
        <f ca="1">_xll.BDP($C226,"BEST_NET_DEBT","best_fperiod_override=23Y")/M12</f>
        <v>#NAME?</v>
      </c>
      <c r="GG226" s="15" t="e">
        <f t="shared" ca="1" si="463"/>
        <v>#NAME?</v>
      </c>
      <c r="GH226" s="15" t="e">
        <f t="shared" ca="1" si="464"/>
        <v>#NAME?</v>
      </c>
      <c r="GI226" s="15" t="e">
        <f t="shared" ca="1" si="465"/>
        <v>#NAME?</v>
      </c>
      <c r="GJ226" s="15" t="e">
        <f t="shared" ca="1" si="466"/>
        <v>#NAME?</v>
      </c>
      <c r="GK226" s="15" t="e">
        <f t="shared" ca="1" si="467"/>
        <v>#NAME?</v>
      </c>
      <c r="GM226" s="15" t="e" cm="1">
        <f t="array" aca="1" ref="GM226" ca="1">_xll.BDP(C226,"NET_DEBT_TO_EBITDA")</f>
        <v>#NAME?</v>
      </c>
      <c r="GN226" s="15" t="e" cm="1">
        <f t="array" aca="1" ref="GN226" ca="1">_xll.BDP(C226,"EBIT_TO_INT_EXP")</f>
        <v>#NAME?</v>
      </c>
      <c r="GO226" s="15" t="e" cm="1">
        <f t="array" aca="1" ref="GO226" ca="1">_xll.BDP(C226,"TOT_DEBT_TO_TOT_EQY")</f>
        <v>#NAME?</v>
      </c>
      <c r="GP226" s="15" t="e" cm="1">
        <f t="array" aca="1" ref="GP226" ca="1">_xll.BDP(C226,"TOT_DEBT_TO_TOT_ASSET")</f>
        <v>#NAME?</v>
      </c>
      <c r="GQ226" s="15" t="e" cm="1">
        <f t="array" aca="1" ref="GQ226" ca="1">_xll.BDP(C226,"ALTMAN_Z_SCORE")</f>
        <v>#NAME?</v>
      </c>
      <c r="GR226" s="15" t="e" cm="1">
        <f t="array" aca="1" ref="GR226" ca="1">_xll.BDP(C226,"CASH_%_CURRENT_MARKET_CAP")</f>
        <v>#NAME?</v>
      </c>
      <c r="GS226" s="15" t="e" cm="1">
        <f t="array" aca="1" ref="GS226" ca="1">_xll.BDP(C226,"CASH_TO_TOT_ASSET")</f>
        <v>#NAME?</v>
      </c>
      <c r="GU226" s="15" t="e" cm="1">
        <f t="array" aca="1" ref="GU226" ca="1">_xll.BDP(C226,"BOARD_SIZE")</f>
        <v>#NAME?</v>
      </c>
      <c r="GV226" s="15" t="e" cm="1">
        <f t="array" aca="1" ref="GV226" ca="1">_xll.BDP(C226,"PCT_INDEPENDENT_DIRECTORS")</f>
        <v>#NAME?</v>
      </c>
      <c r="GW226" s="15" t="e" cm="1">
        <f t="array" aca="1" ref="GW226" ca="1">_xll.BDP(C226,"BOARD_MEETING_ATTENDANCE_PCT")</f>
        <v>#NAME?</v>
      </c>
      <c r="GX226" s="15" t="e" cm="1">
        <f t="array" aca="1" ref="GX226" ca="1">_xll.BDP(C226,"BOARD_MEETINGS_PER_YR")</f>
        <v>#NAME?</v>
      </c>
      <c r="GY226" s="15" t="e" cm="1">
        <f t="array" aca="1" ref="GY226" ca="1">_xll.BDP(C226,"NUMBER_OF_WOMEN_ON_BOARD")</f>
        <v>#NAME?</v>
      </c>
      <c r="GZ226" s="15" t="e" cm="1">
        <f t="array" aca="1" ref="GZ226" ca="1">_xll.BDP(C226,"BOARD_AVERAGE_TENURE")</f>
        <v>#NAME?</v>
      </c>
      <c r="HA226" s="15" t="e" cm="1">
        <f t="array" aca="1" ref="HA226" ca="1">_xll.BDP(C226,"BOARD_AVERAGE_AGE")</f>
        <v>#NAME?</v>
      </c>
      <c r="HC226" s="15" t="e" cm="1">
        <f t="array" aca="1" ref="HC226" ca="1">_xll.BDP(C226,"TOT_COMP_AW_TO_CEO_&amp;_EQUIV")</f>
        <v>#NAME?</v>
      </c>
      <c r="HD226" s="15" t="e" cm="1">
        <f t="array" aca="1" ref="HD226" ca="1">_xll.BDP(C226,"TOT_COMPENSATION_AW_TO_EXECS")</f>
        <v>#NAME?</v>
      </c>
      <c r="HE226" s="15" t="e" cm="1">
        <f t="array" aca="1" ref="HE226" ca="1">_xll.BDP(C226,"CF_STOCK_BASED_COMPENSATION")</f>
        <v>#NAME?</v>
      </c>
      <c r="HF226" s="15" t="e" cm="1">
        <f t="array" aca="1" ref="HF226" ca="1">_xll.BDP(C226,"AVERAGE_BOD_TOTAL_COMPENSATION")</f>
        <v>#NAME?</v>
      </c>
      <c r="HH226" s="15" t="e" cm="1">
        <f t="array" aca="1" ref="HH226" ca="1">_xll.BDP(C226,"ISS_QUALITYSCORE")</f>
        <v>#NAME?</v>
      </c>
      <c r="HK226" s="15" t="e" cm="1">
        <f t="array" aca="1" ref="HK226" ca="1">_xll.BDP(C226,"EQY_SH_OUT")</f>
        <v>#NAME?</v>
      </c>
      <c r="HL226" s="15" t="e">
        <f t="shared" ca="1" si="468"/>
        <v>#NAME?</v>
      </c>
      <c r="HN226" s="15">
        <v>8.5</v>
      </c>
      <c r="HO226" s="15">
        <v>2</v>
      </c>
      <c r="HP226" s="39" t="e">
        <f t="shared" ca="1" si="469"/>
        <v>#NAME?</v>
      </c>
      <c r="HQ226" s="15" t="e">
        <f t="shared" ca="1" si="470"/>
        <v>#NAME?</v>
      </c>
      <c r="HS226" s="15" t="e">
        <f t="shared" ca="1" si="494"/>
        <v>#NAME?</v>
      </c>
      <c r="HU226" s="15" t="e">
        <f t="shared" ca="1" si="471"/>
        <v>#NAME?</v>
      </c>
      <c r="HW226" s="15" t="e">
        <f t="shared" ca="1" si="495"/>
        <v>#NAME?</v>
      </c>
      <c r="HY226" s="39" t="e">
        <f t="shared" ca="1" si="472"/>
        <v>#NAME?</v>
      </c>
      <c r="IA226" s="15" t="e">
        <f t="shared" ca="1" si="496"/>
        <v>#NAME?</v>
      </c>
      <c r="IB226" s="15" t="e">
        <f t="shared" ca="1" si="473"/>
        <v>#NAME?</v>
      </c>
      <c r="IC226" s="15" t="e">
        <f t="shared" ca="1" si="474"/>
        <v>#NAME?</v>
      </c>
      <c r="ID226" s="15" t="e">
        <f t="shared" ca="1" si="475"/>
        <v>#NAME?</v>
      </c>
      <c r="IE226" s="39" t="e">
        <f t="shared" ca="1" si="476"/>
        <v>#NAME?</v>
      </c>
      <c r="IF226" s="39" t="e">
        <f t="shared" ca="1" si="477"/>
        <v>#NAME?</v>
      </c>
      <c r="IG226" s="39" t="e">
        <f t="shared" ca="1" si="478"/>
        <v>#NAME?</v>
      </c>
      <c r="II226" s="15">
        <f t="shared" si="508"/>
        <v>207</v>
      </c>
    </row>
    <row r="227" spans="1:243">
      <c r="A227" s="15">
        <f t="shared" si="509"/>
        <v>207</v>
      </c>
      <c r="B227" s="15" t="s">
        <v>418</v>
      </c>
      <c r="C227" s="15" t="s">
        <v>690</v>
      </c>
      <c r="D227" s="15" t="s">
        <v>417</v>
      </c>
      <c r="E227" s="15" t="str">
        <f t="shared" si="442"/>
        <v>SPGI34</v>
      </c>
      <c r="F227" s="15">
        <f t="shared" si="443"/>
        <v>207</v>
      </c>
      <c r="G227" s="15" t="str">
        <f t="shared" si="444"/>
        <v>S&amp;P Global Inc</v>
      </c>
      <c r="H227" s="24">
        <v>4.4159999999999998E-3</v>
      </c>
      <c r="I227" s="15" t="e" cm="1">
        <f t="array" aca="1" ref="I227" ca="1">_xll.BDP(C227,"GICS_SECTOR_NAME")</f>
        <v>#NAME?</v>
      </c>
      <c r="J227" s="15" t="e">
        <f t="shared" ca="1" si="445"/>
        <v>#NAME?</v>
      </c>
      <c r="K227" s="46" t="e" cm="1">
        <f t="array" aca="1" ref="K227" ca="1">_xll.BDP(C227,"BEST_PE_RATIO")</f>
        <v>#NAME?</v>
      </c>
      <c r="L227" s="46" t="e" cm="1">
        <f t="array" aca="1" ref="L227" ca="1">_xll.BDP(C227,"px_last")</f>
        <v>#NAME?</v>
      </c>
      <c r="M227" s="15" t="e" cm="1">
        <f t="array" aca="1" ref="M227" ca="1">_xll.BDP(C227,"COUNTRY_FULL_NAME")</f>
        <v>#NAME?</v>
      </c>
      <c r="N227" s="15" t="e" cm="1">
        <f t="array" aca="1" ref="N227" ca="1">_xll.BDP(C227,"px_last")</f>
        <v>#NAME?</v>
      </c>
      <c r="O227" s="15" t="e" cm="1">
        <f t="array" aca="1" ref="O227" ca="1">_xll.BDP(C227,"CRNCY")</f>
        <v>#NAME?</v>
      </c>
      <c r="Q227" s="15" t="e" cm="1">
        <f t="array" aca="1" ref="Q227" ca="1">_xll.BDP(C227,"GICS_SECTOR_NAME")</f>
        <v>#NAME?</v>
      </c>
      <c r="R227" s="15" t="e" cm="1">
        <f t="array" aca="1" ref="R227" ca="1">_xll.BDP(C227,"GICS_INDUSTRY_NAME")</f>
        <v>#NAME?</v>
      </c>
      <c r="S227" s="15" t="e" cm="1">
        <f t="array" aca="1" ref="S227" ca="1">_xll.BDP(C227,"GICS_INDUSTRY_GROUP_NAME")</f>
        <v>#NAME?</v>
      </c>
      <c r="T227" s="15" t="e" cm="1">
        <f t="array" aca="1" ref="T227" ca="1">_xll.BDP(C227,"GICS_SUB_INDUSTRY_NAME")</f>
        <v>#NAME?</v>
      </c>
      <c r="U227" s="15" t="s">
        <v>1521</v>
      </c>
      <c r="V227" s="15">
        <f>_xll.BDH(C227,"SALES_REV_TURN","FY 2009","FY 2009","Currency=USD","Period=FY","BEST_FPERIOD_OVERRIDE=FY","FILING_STATUS=MR","SCALING_FORMAT=MLN","FA_ADJUSTED=Adjusted","Sort=A","Dates=H","DateFormat=P","Fill=—","Direction=H","UseDPDF=Y")</f>
        <v>5870</v>
      </c>
      <c r="W227" s="15">
        <f>_xll.BDH(C227,"SALES_REV_TURN","FY 2019","FY 2019","Currency=USD","Period=FY","BEST_FPERIOD_OVERRIDE=FY","FILING_STATUS=MR","SCALING_FORMAT=MLN","FA_ADJUSTED=Adjusted","Sort=A","Dates=H","DateFormat=P","Fill=—","Direction=H","UseDPDF=Y")</f>
        <v>6699</v>
      </c>
      <c r="X227" s="15">
        <f>_xll.BDH(C227,"SALES_REV_TURN","FY 2020","FY 2020","Currency=USD","Period=FY","BEST_FPERIOD_OVERRIDE=FY","FILING_STATUS=MR","SCALING_FORMAT=MLN","FA_ADJUSTED=Adjusted","Sort=A","Dates=H","DateFormat=P","Fill=—","Direction=H","UseDPDF=Y")</f>
        <v>7442</v>
      </c>
      <c r="Y227" s="15">
        <f>_xll.BDH(C227,"SALES_REV_TURN","FY 2021","FY 2021","Currency=USD","Period=FY","BEST_FPERIOD_OVERRIDE=FY","FILING_STATUS=MR","SCALING_FORMAT=MLN","FA_ADJUSTED=Adjusted","Sort=A","Dates=H","DateFormat=P","Fill=—","Direction=H","UseDPDF=Y")</f>
        <v>8297</v>
      </c>
      <c r="Z227" s="15">
        <f>_xll.BDH(C227,"SALES_REV_TURN","FY 2022","FY 2022","Currency=USD","Period=FY","BEST_FPERIOD_OVERRIDE=FY","FILING_STATUS=MR","SCALING_FORMAT=MLN","FA_ADJUSTED=Adjusted","Sort=A","Dates=H","DateFormat=P","Fill=—","Direction=H","UseDPDF=Y")</f>
        <v>11181</v>
      </c>
      <c r="AA227" s="15" t="e">
        <f ca="1">+_xll.BDP($C227,AA$15,"BEST_FPERIOD_OVERRIDE="&amp;AA$16)</f>
        <v>#NAME?</v>
      </c>
      <c r="AB227" s="15" t="e">
        <f ca="1">+_xll.BDP($C227,AB$15,"BEST_FPERIOD_OVERRIDE="&amp;AB$16)</f>
        <v>#NAME?</v>
      </c>
      <c r="AC227" s="15" t="e">
        <f ca="1">+_xll.BDP($C227,AC$15,"BEST_FPERIOD_OVERRIDE="&amp;AC$16)</f>
        <v>#NAME?</v>
      </c>
      <c r="AD227" s="15" t="e">
        <f ca="1">+_xll.BDP($C227,AD$15,"BEST_FPERIOD_OVERRIDE="&amp;AD$16)</f>
        <v>#NAME?</v>
      </c>
      <c r="AF227" s="25">
        <f t="shared" si="479"/>
        <v>0.11091207642931789</v>
      </c>
      <c r="AG227" s="25">
        <f t="shared" si="480"/>
        <v>0.11488847084117171</v>
      </c>
      <c r="AH227" s="25">
        <f t="shared" si="481"/>
        <v>0.34759551645172948</v>
      </c>
      <c r="AI227" s="25" t="e">
        <f t="shared" ca="1" si="482"/>
        <v>#NAME?</v>
      </c>
      <c r="AJ227" s="25" t="e">
        <f t="shared" ca="1" si="483"/>
        <v>#NAME?</v>
      </c>
      <c r="AK227" s="25" t="e">
        <f t="shared" ca="1" si="484"/>
        <v>#NAME?</v>
      </c>
      <c r="AL227" s="25" t="e">
        <f t="shared" ca="1" si="497"/>
        <v>#NAME?</v>
      </c>
      <c r="AM227" s="25" t="e">
        <f t="shared" ca="1" si="485"/>
        <v>#NAME?</v>
      </c>
      <c r="AN227" s="25">
        <f t="shared" si="486"/>
        <v>1.3298005114684486E-2</v>
      </c>
      <c r="AP227" s="15">
        <f>_xll.BDH(C227,"EBITDA","FY 2009","FY 2009","Currency=USD","Period=FY","BEST_FPERIOD_OVERRIDE=FY","FILING_STATUS=MR","SCALING_FORMAT=MLN","FA_ADJUSTED=Adjusted","Sort=A","Dates=H","DateFormat=P","Fill=—","Direction=H","UseDPDF=Y")</f>
        <v>1738.028</v>
      </c>
      <c r="AQ227" s="15">
        <f>_xll.BDH(C227,"EBITDA","FY 2019","FY 2019","Currency=USD","Period=FY","BEST_FPERIOD_OVERRIDE=FY","FILING_STATUS=MR","SCALING_FORMAT=MLN","FA_ADJUSTED=Adjusted","Sort=A","Dates=H","DateFormat=P","Fill=—","Direction=H","UseDPDF=Y")</f>
        <v>3645</v>
      </c>
      <c r="AR227" s="15">
        <f>_xll.BDH(C227,"EBITDA","FY 2020","FY 2020","Currency=USD","Period=FY","BEST_FPERIOD_OVERRIDE=FY","FILING_STATUS=MR","SCALING_FORMAT=MLN","FA_ADJUSTED=Adjusted","Sort=A","Dates=H","DateFormat=P","Fill=—","Direction=H","UseDPDF=Y")</f>
        <v>4186</v>
      </c>
      <c r="AS227" s="15">
        <f>_xll.BDH(C227,"EBITDA","FY 2021","FY 2021","Currency=USD","Period=FY","BEST_FPERIOD_OVERRIDE=FY","FILING_STATUS=MR","SCALING_FORMAT=MLN","FA_ADJUSTED=Adjusted","Sort=A","Dates=H","DateFormat=P","Fill=—","Direction=H","UseDPDF=Y")</f>
        <v>4795.2025000000003</v>
      </c>
      <c r="AT227" s="15">
        <f>_xll.BDH(C227,"EBITDA","FY 2022","FY 2022","Currency=USD","Period=FY","BEST_FPERIOD_OVERRIDE=FY","FILING_STATUS=MR","SCALING_FORMAT=MLN","FA_ADJUSTED=Adjusted","Sort=A","Dates=H","DateFormat=P","Fill=—","Direction=H","UseDPDF=Y")</f>
        <v>4987</v>
      </c>
      <c r="AU227" s="15" t="e">
        <f ca="1">+_xll.BDP($C227,AU$15,"BEST_FPERIOD_OVERRIDE="&amp;AU$16)</f>
        <v>#NAME?</v>
      </c>
      <c r="AV227" s="15" t="e">
        <f ca="1">+_xll.BDP($C227,AV$15,"BEST_FPERIOD_OVERRIDE="&amp;AV$16)</f>
        <v>#NAME?</v>
      </c>
      <c r="AW227" s="15" t="e">
        <f ca="1">+_xll.BDP($C227,AW$15,"BEST_FPERIOD_OVERRIDE="&amp;AW$16)</f>
        <v>#NAME?</v>
      </c>
      <c r="AX227" s="15" t="e">
        <f ca="1">+_xll.BDP($C227,AX$15,"BEST_FPERIOD_OVERRIDE="&amp;AX$16)</f>
        <v>#NAME?</v>
      </c>
      <c r="AZ227" s="25">
        <f t="shared" si="446"/>
        <v>0.14842249657064466</v>
      </c>
      <c r="BA227" s="25">
        <f t="shared" si="447"/>
        <v>0.14553332537028196</v>
      </c>
      <c r="BB227" s="25">
        <f t="shared" si="448"/>
        <v>3.9997789457275168E-2</v>
      </c>
      <c r="BC227" s="25" t="e">
        <f t="shared" ca="1" si="449"/>
        <v>#NAME?</v>
      </c>
      <c r="BD227" s="25" t="e">
        <f t="shared" ca="1" si="450"/>
        <v>#NAME?</v>
      </c>
      <c r="BE227" s="25" t="e">
        <f t="shared" ca="1" si="451"/>
        <v>#NAME?</v>
      </c>
      <c r="BF227" s="25" t="e">
        <f t="shared" ca="1" si="498"/>
        <v>#NAME?</v>
      </c>
      <c r="BG227" s="25" t="e">
        <f t="shared" ca="1" si="452"/>
        <v>#NAME?</v>
      </c>
      <c r="BH227" s="25">
        <f t="shared" si="453"/>
        <v>7.6871978861019707E-2</v>
      </c>
      <c r="BJ227" s="25">
        <f t="shared" si="487"/>
        <v>0.54411106135244069</v>
      </c>
      <c r="BK227" s="25">
        <f t="shared" si="488"/>
        <v>0.56248320343993552</v>
      </c>
      <c r="BL227" s="25">
        <f t="shared" si="489"/>
        <v>0.57794413643485598</v>
      </c>
      <c r="BM227" s="25">
        <f t="shared" si="490"/>
        <v>0.44602450585815223</v>
      </c>
      <c r="BN227" s="25" t="e">
        <f t="shared" ca="1" si="491"/>
        <v>#NAME?</v>
      </c>
      <c r="BO227" s="25" t="e">
        <f t="shared" ca="1" si="492"/>
        <v>#NAME?</v>
      </c>
      <c r="BP227" s="25" t="e">
        <f t="shared" ca="1" si="492"/>
        <v>#NAME?</v>
      </c>
      <c r="BQ227" s="25" t="e">
        <f t="shared" ca="1" si="493"/>
        <v>#NAME?</v>
      </c>
      <c r="BR227" s="15">
        <f>_xll.BDH(C227,"EARN_FOR_COMMON","FY 2009","FY 2009","Currency=USD","Period=FY","BEST_FPERIOD_OVERRIDE=FY","FILING_STATUS=MR","SCALING_FORMAT=MLN","FA_ADJUSTED=Adjusted","Sort=A","Dates=H","DateFormat=P","Fill=—","Direction=H","UseDPDF=Y")</f>
        <v>745.8</v>
      </c>
      <c r="BS227" s="15">
        <f>_xll.BDH(C227,"EARN_FOR_COMMON","FY 2019","FY 2019","Currency=USD","Period=FY","BEST_FPERIOD_OVERRIDE=FY","FILING_STATUS=MR","SCALING_FORMAT=MLN","FA_ADJUSTED=Adjusted","Sort=A","Dates=H","DateFormat=P","Fill=—","Direction=H","UseDPDF=Y")</f>
        <v>2221.29</v>
      </c>
      <c r="BT227" s="15">
        <f>_xll.BDH(C227,"EARN_FOR_COMMON","FY 2020","FY 2020","Currency=USD","Period=FY","BEST_FPERIOD_OVERRIDE=FY","FILING_STATUS=MR","SCALING_FORMAT=MLN","FA_ADJUSTED=Adjusted","Sort=A","Dates=H","DateFormat=P","Fill=—","Direction=H","UseDPDF=Y")</f>
        <v>2744</v>
      </c>
      <c r="BU227" s="15">
        <f>_xll.BDH(C227,"EARN_FOR_COMMON","FY 2021","FY 2021","Currency=USD","Period=FY","BEST_FPERIOD_OVERRIDE=FY","FILING_STATUS=MR","SCALING_FORMAT=MLN","FA_ADJUSTED=Adjusted","Sort=A","Dates=H","DateFormat=P","Fill=—","Direction=H","UseDPDF=Y")</f>
        <v>3246</v>
      </c>
      <c r="BV227" s="15">
        <f>_xll.BDH(C227,"EARN_FOR_COMMON","FY 2022","FY 2022","Currency=USD","Period=FY","BEST_FPERIOD_OVERRIDE=FY","FILING_STATUS=MR","SCALING_FORMAT=MLN","FA_ADJUSTED=Adjusted","Sort=A","Dates=H","DateFormat=P","Fill=—","Direction=H","UseDPDF=Y")</f>
        <v>2534</v>
      </c>
      <c r="BW227" s="15" t="e">
        <f ca="1">+_xll.BDP($C227,BW$15,"BEST_FPERIOD_OVERRIDE="&amp;BW$16)</f>
        <v>#NAME?</v>
      </c>
      <c r="BX227" s="15" t="e">
        <f ca="1">+_xll.BDP($C227,BX$15,"BEST_FPERIOD_OVERRIDE="&amp;BX$16)</f>
        <v>#NAME?</v>
      </c>
      <c r="BY227" s="15" t="e">
        <f ca="1">+_xll.BDP($C227,BY$15,"BEST_FPERIOD_OVERRIDE="&amp;BY$16)</f>
        <v>#NAME?</v>
      </c>
      <c r="BZ227" s="15" t="e">
        <f ca="1">+_xll.BDP($C227,BZ$15,"BEST_FPERIOD_OVERRIDE="&amp;BZ$16)</f>
        <v>#NAME?</v>
      </c>
      <c r="CB227" s="25">
        <f t="shared" si="454"/>
        <v>0.23531821599160851</v>
      </c>
      <c r="CC227" s="25">
        <f t="shared" si="455"/>
        <v>0.18294460641399413</v>
      </c>
      <c r="CD227" s="25">
        <f t="shared" si="456"/>
        <v>-0.21934688847812689</v>
      </c>
      <c r="CE227" s="25" t="e">
        <f t="shared" ca="1" si="457"/>
        <v>#NAME?</v>
      </c>
      <c r="CF227" s="25" t="e">
        <f t="shared" ca="1" si="458"/>
        <v>#NAME?</v>
      </c>
      <c r="CG227" s="25" t="e">
        <f t="shared" ca="1" si="459"/>
        <v>#NAME?</v>
      </c>
      <c r="CH227" s="25" t="e">
        <f t="shared" ca="1" si="499"/>
        <v>#NAME?</v>
      </c>
      <c r="CI227" s="25" t="e">
        <f t="shared" ca="1" si="460"/>
        <v>#NAME?</v>
      </c>
      <c r="CJ227" s="25">
        <f t="shared" si="461"/>
        <v>0.11531691356986884</v>
      </c>
      <c r="CM227" s="25">
        <f t="shared" si="500"/>
        <v>0.33158531124048363</v>
      </c>
      <c r="CN227" s="25">
        <f t="shared" si="501"/>
        <v>0.36871808653587745</v>
      </c>
      <c r="CO227" s="25">
        <f t="shared" si="502"/>
        <v>0.3912257442449078</v>
      </c>
      <c r="CP227" s="25">
        <f t="shared" si="503"/>
        <v>0.22663446918880242</v>
      </c>
      <c r="CQ227" s="25" t="e">
        <f t="shared" ca="1" si="504"/>
        <v>#NAME?</v>
      </c>
      <c r="CR227" s="25" t="e">
        <f t="shared" ca="1" si="505"/>
        <v>#NAME?</v>
      </c>
      <c r="CS227" s="25" t="e">
        <f t="shared" ca="1" si="506"/>
        <v>#NAME?</v>
      </c>
      <c r="CT227" s="15" t="e">
        <f t="shared" ca="1" si="507"/>
        <v>#NAME?</v>
      </c>
      <c r="CU227" s="25">
        <f>_xll.BDH($C227,"RETURN_ON_INV_CAPITAL","FY 2019","FY 2019","Currency=USD","Period=FY","BEST_FPERIOD_OVERRIDE=FY","FILING_STATUS=MR","FA_ADJUSTED=GAAP","Sort=A","Dates=H","DateFormat=P","Fill=—","Direction=H","UseDPDF=Y")/100</f>
        <v>0.37652500000000005</v>
      </c>
      <c r="CV227" s="25">
        <f>_xll.BDH($C227,"RETURN_ON_INV_CAPITAL","FY 2020","FY 2020","Currency=USD","Period=FY","BEST_FPERIOD_OVERRIDE=FY","FILING_STATUS=MR","FA_ADJUSTED=GAAP","Sort=A","Dates=H","DateFormat=P","Fill=—","Direction=H","UseDPDF=Y")/100</f>
        <v>0.35218299999999997</v>
      </c>
      <c r="CW227" s="25">
        <f>_xll.BDH($C227,"RETURN_ON_INV_CAPITAL","FY 2021","FY 2021","Currency=USD","Period=FY","BEST_FPERIOD_OVERRIDE=FY","FILING_STATUS=MR","FA_ADJUSTED=GAAP","Sort=A","Dates=H","DateFormat=P","Fill=—","Direction=H","UseDPDF=Y")/100</f>
        <v>0.351854</v>
      </c>
      <c r="CX227" s="25">
        <f>_xll.BDH(C227,"RETURN_COM_EQY","FY 2022","FY 2022","Currency=USD","Period=FY","BEST_FPERIOD_OVERRIDE=FY","FILING_STATUS=MR","FA_ADJUSTED=GAAP","Sort=A","Dates=H","DateFormat=P","Fill=—","Direction=H","UseDPDF=Y")/100</f>
        <v>0.16907900000000001</v>
      </c>
      <c r="CZ227" s="15">
        <f>_xll.BDH($C227,"RETURN_COM_EQY","FY 2019","FY 2019","Currency=USD","Period=FY","BEST_FPERIOD_OVERRIDE=FY","FILING_STATUS=MR","FA_ADJUSTED=GAAP","Sort=A","Dates=H","DateFormat=P","Fill=—","Direction=H","UseDPDF=Y")/100</f>
        <v>3.8355919999999997</v>
      </c>
      <c r="DA227" s="15">
        <f>_xll.BDH($C227,"RETURN_COM_EQY","FY 2020","FY 2020","Currency=USD","Period=FY","BEST_FPERIOD_OVERRIDE=FY","FILING_STATUS=MR","FA_ADJUSTED=GAAP","Sort=A","Dates=H","DateFormat=P","Fill=—","Direction=H","UseDPDF=Y")/100</f>
        <v>4.7348180000000006</v>
      </c>
      <c r="DB227" s="15">
        <f>_xll.BDH($C227,"RETURN_COM_EQY","FY 2021","FY 2021","Currency=USD","Period=FY","BEST_FPERIOD_OVERRIDE=FY","FILING_STATUS=MR","FA_ADJUSTED=GAAP","Sort=A","Dates=H","DateFormat=P","Fill=—","Direction=H","UseDPDF=Y")/100</f>
        <v>2.3801649999999999</v>
      </c>
      <c r="DC227" s="25">
        <f>_xll.BDH(C227,"RETURN_COM_EQY","FY 2022","FY 2022","Currency=USD","Period=FY","BEST_FPERIOD_OVERRIDE=FY","FILING_STATUS=MR","FA_ADJUSTED=GAAP","Sort=A","Dates=H","DateFormat=P","Fill=—","Direction=H","UseDPDF=Y")</f>
        <v>16.907900000000001</v>
      </c>
      <c r="DD227" s="15" t="e">
        <f ca="1">(_xll.BDP(C227,"BEST_ROE","best_fperiod_override=23Y"))/100</f>
        <v>#NAME?</v>
      </c>
      <c r="DF227" s="25" t="e">
        <f ca="1">(_xll.BDP($C227,"BEST_DIV_YLD","best_fperiod_override=19Y"))/100</f>
        <v>#NAME?</v>
      </c>
      <c r="DG227" s="25" t="e">
        <f ca="1">(_xll.BDP($C227,"BEST_DIV_YLD","best_fperiod_override=20Y"))/100</f>
        <v>#NAME?</v>
      </c>
      <c r="DH227" s="25" t="e">
        <f ca="1">(_xll.BDP($C227,"BEST_DIV_YLD","best_fperiod_override=21Y"))/100</f>
        <v>#NAME?</v>
      </c>
      <c r="DI227" s="25" t="e">
        <f ca="1">(_xll.BDP($C227,"BEST_DIV_YLD","best_fperiod_override=22Y"))/100</f>
        <v>#NAME?</v>
      </c>
      <c r="DJ227" s="25" t="e">
        <f ca="1">(_xll.BDP($C227,"BEST_DIV_YLD","best_fperiod_override=23Y"))/100</f>
        <v>#NAME?</v>
      </c>
      <c r="DL227" s="48" t="e" cm="1">
        <f t="array" aca="1" ref="DL227" ca="1">_xll.BDP($C227,$DL$12)/1000</f>
        <v>#NAME?</v>
      </c>
      <c r="DM227" s="48" t="e" cm="1">
        <f t="array" aca="1" ref="DM227" ca="1">_xll.BDP($C227,$DL$13)*1000</f>
        <v>#NAME?</v>
      </c>
      <c r="DN227" s="48" t="e">
        <f t="shared" ca="1" si="462"/>
        <v>#NAME?</v>
      </c>
      <c r="DO227" s="48" t="e" cm="1">
        <f t="array" aca="1" ref="DO227" ca="1">_xll.BDP($C227,$DL$15)*1000</f>
        <v>#NAME?</v>
      </c>
      <c r="DQ227" s="15" t="e" cm="1">
        <f t="array" aca="1" ref="DQ227" ca="1">_xll.BDP(C227,"WACC")</f>
        <v>#NAME?</v>
      </c>
      <c r="DR227" s="15" t="e" cm="1">
        <f t="array" aca="1" ref="DR227" ca="1">_xll.BDP(C227,"WACC_COST_EQUITY")</f>
        <v>#NAME?</v>
      </c>
      <c r="DS227" s="15" t="e" cm="1">
        <f t="array" aca="1" ref="DS227" ca="1">_xll.BDP(C227,"WACC_COST_EQUITY")</f>
        <v>#NAME?</v>
      </c>
      <c r="DU227" s="15" t="e" cm="1">
        <f t="array" aca="1" ref="DU227" ca="1">_xll.BDP(C227,"BEST_PE_RATIO")</f>
        <v>#NAME?</v>
      </c>
      <c r="DV227" s="15" t="e" cm="1">
        <f t="array" aca="1" ref="DV227" ca="1">_xll.BDP(C227,"FIVE_YR_AVG_PRICE_EARNINGS")</f>
        <v>#NAME?</v>
      </c>
      <c r="DW227" s="15" t="e" cm="1">
        <f t="array" aca="1" ref="DW227" ca="1">_xll.BDP(C227,"10_YEAR_MOVING_AVERAGE_PE")</f>
        <v>#NAME?</v>
      </c>
      <c r="DY227" s="15" t="e" cm="1">
        <f t="array" aca="1" ref="DY227" ca="1">_xll.BDP(C227,"BEST_CUR_EV_TO_EBITDA")</f>
        <v>#NAME?</v>
      </c>
      <c r="DZ227" s="15" t="e" cm="1">
        <f t="array" aca="1" ref="DZ227" ca="1">_xll.BDP(C227,"FIVE_YEAR_AVG_EV_TO_T12_EBITDA")</f>
        <v>#NAME?</v>
      </c>
      <c r="EB227" s="15" t="e" cm="1">
        <f t="array" aca="1" ref="EB227" ca="1">_xll.BDP(C227,"BEST_PX_BPS_RATIO")</f>
        <v>#NAME?</v>
      </c>
      <c r="EC227" s="15" t="e" cm="1">
        <f t="array" aca="1" ref="EC227" ca="1">_xll.BDP(C227,"FIVE_YEAR_AVG_PRICE_BOOK")</f>
        <v>#NAME?</v>
      </c>
      <c r="ED227" s="15" t="e" cm="1">
        <f t="array" aca="1" ref="ED227" ca="1">_xll.BDP(C227,"EV_TO_T12M_SALES")</f>
        <v>#NAME?</v>
      </c>
      <c r="EE227" s="15" t="e" cm="1">
        <f t="array" aca="1" ref="EE227" ca="1">_xll.BDP(C227,"AVERAGE_EV_TO_T12M_SALES")</f>
        <v>#NAME?</v>
      </c>
      <c r="EF227" s="15" t="e">
        <f ca="1">_xll.BDP(C227,"BEST_CURRENT_EV_BEST_SALES","best_fperiod_override=23Y")</f>
        <v>#NAME?</v>
      </c>
      <c r="EH227" s="15" t="e" cm="1">
        <f t="array" aca="1" ref="EH227" ca="1">_xll.BDP(C227,"CF_FREE_CASH_FLOW")</f>
        <v>#NAME?</v>
      </c>
      <c r="EI227" s="15" t="e" cm="1">
        <f t="array" aca="1" ref="EI227" ca="1">_xll.BDP(C227,"FREE_CASH_FLOW_YIELD")/100</f>
        <v>#NAME?</v>
      </c>
      <c r="EJ227" s="15" t="e" cm="1">
        <f t="array" aca="1" ref="EJ227" ca="1">_xll.BDP(C227,"TRAIL_12M_FREE_CASH_FLOW_PER_SH")</f>
        <v>#NAME?</v>
      </c>
      <c r="EL227" s="15" t="e" cm="1">
        <f t="array" aca="1" ref="EL227" ca="1">_xll.BDP(C227,"CF_CASH_FROM_OPER")</f>
        <v>#NAME?</v>
      </c>
      <c r="EM227" s="15" t="e" cm="1">
        <f t="array" aca="1" ref="EM227" ca="1">_xll.BDP(C227,"CF_CASH_FROM_INV_ACT")</f>
        <v>#NAME?</v>
      </c>
      <c r="EN227" s="15" t="e" cm="1">
        <f t="array" aca="1" ref="EN227" ca="1">_xll.BDP(C227,"CF_CASH_FROM_FNC_ACT")</f>
        <v>#NAME?</v>
      </c>
      <c r="EP227" s="15" t="e" cm="1">
        <f t="array" aca="1" ref="EP227" ca="1">_xll.BDP(C227,"TOT_ANALYST_REC")</f>
        <v>#NAME?</v>
      </c>
      <c r="EQ227" s="15" t="e" cm="1">
        <f t="array" aca="1" ref="EQ227" ca="1">_xll.BDP(C227,"TOT_BUY_REC")</f>
        <v>#NAME?</v>
      </c>
      <c r="ER227" s="15" t="e" cm="1">
        <f t="array" aca="1" ref="ER227" ca="1">_xll.BDP(C227,"TOT_HOLD_REC")</f>
        <v>#NAME?</v>
      </c>
      <c r="ES227" s="15" t="e" cm="1">
        <f t="array" aca="1" ref="ES227" ca="1">_xll.BDP(C227,"TOT_SELL_REC")</f>
        <v>#NAME?</v>
      </c>
      <c r="ET227" s="15" t="e" cm="1">
        <f t="array" aca="1" ref="ET227" ca="1">_xll.BDP(C227,"EQY_REC_CONS")</f>
        <v>#NAME?</v>
      </c>
      <c r="EV227" s="15" t="e" cm="1">
        <f t="array" aca="1" ref="EV227" ca="1">_xll.BDP(C227,"BEST_TARGET_HI")</f>
        <v>#NAME?</v>
      </c>
      <c r="EW227" s="15" t="e" cm="1">
        <f t="array" aca="1" ref="EW227" ca="1">_xll.BDP(C227,"BEST_TARGET_LO")</f>
        <v>#NAME?</v>
      </c>
      <c r="EX227" s="15" t="e" cm="1">
        <f t="array" aca="1" ref="EX227" ca="1">_xll.BDP(C227,"BEST_TARGET_MEDIAN")</f>
        <v>#NAME?</v>
      </c>
      <c r="EZ227" s="15" t="e" cm="1">
        <f t="array" aca="1" ref="EZ227" ca="1">_xll.BDP(C227,"BEST_TARGET_1WK_CHG")</f>
        <v>#NAME?</v>
      </c>
      <c r="FA227" s="15" t="e" cm="1">
        <f t="array" aca="1" ref="FA227" ca="1">_xll.BDP(C227,"BEST_TARGET_4WK_CHG")</f>
        <v>#NAME?</v>
      </c>
      <c r="FB227" s="15" t="e" cm="1">
        <f t="array" aca="1" ref="FB227" ca="1">_xll.BDP(C227,"BEST_TARGET_3MO_CHG")</f>
        <v>#NAME?</v>
      </c>
      <c r="FC227" s="15" t="e" cm="1">
        <f t="array" aca="1" ref="FC227" ca="1">_xll.BDP(C227,"BEST_TARGET_6MO_CHG")</f>
        <v>#NAME?</v>
      </c>
      <c r="FE227" s="15" t="e" cm="1">
        <f t="array" aca="1" ref="FE227" ca="1">_xll.BDP(C227,"ANNOUNCEMENT_DT")</f>
        <v>#NAME?</v>
      </c>
      <c r="FF227" s="15" t="e" cm="1">
        <f t="array" aca="1" ref="FF227" ca="1">_xll.BDP(C227,"EXPECTED_REPORT_DT")</f>
        <v>#NAME?</v>
      </c>
      <c r="FG227" s="15" t="e" cm="1">
        <f t="array" aca="1" ref="FG227" ca="1">_xll.BDP(C227,"EARNINGS_RELATED_IMPLIED_MOVE")</f>
        <v>#NAME?</v>
      </c>
      <c r="FI227" s="15" t="e" cm="1">
        <f t="array" aca="1" ref="FI227" ca="1">_xll.BDP(C227,"SALES_SURPRISE_LAST_QTR")</f>
        <v>#NAME?</v>
      </c>
      <c r="FJ227" s="15" t="e" cm="1">
        <f t="array" aca="1" ref="FJ227" ca="1">_xll.BDP(C227,"EPS_SURPRISE_LAST_QTR")</f>
        <v>#NAME?</v>
      </c>
      <c r="FL227" s="15" t="e">
        <f ca="1">(_xll.BDP(C227,"VOLUME_AVG_5D"))/1000</f>
        <v>#NAME?</v>
      </c>
      <c r="FM227" s="15" t="e">
        <f ca="1">(_xll.BDP(C227,"VOLUME_AVG_3M"))/1000</f>
        <v>#NAME?</v>
      </c>
      <c r="FN227" s="15" t="e">
        <f ca="1">(_xll.BDP(C227,"VOLUME_AVG_6M"))/1000</f>
        <v>#NAME?</v>
      </c>
      <c r="FP227" s="15" t="e" cm="1">
        <f t="array" aca="1" ref="FP227" ca="1">_xll.BDP(C227,"CIE_DES")</f>
        <v>#NAME?</v>
      </c>
      <c r="FQ227" s="15" t="s">
        <v>1051</v>
      </c>
      <c r="FS227" s="15" t="e" cm="1">
        <f t="array" aca="1" ref="FS227" ca="1">_xll.BDP(C227,"HIGH_52WEEK")</f>
        <v>#NAME?</v>
      </c>
      <c r="FT227" s="15" t="e" cm="1">
        <f t="array" aca="1" ref="FT227" ca="1">_xll.BDP(C227,"LOW_52WEEK")</f>
        <v>#NAME?</v>
      </c>
      <c r="FV227" s="15" t="e" cm="1">
        <f t="array" aca="1" ref="FV227" ca="1">_xll.BDP(C227,"CHG_PCT_WTD")</f>
        <v>#NAME?</v>
      </c>
      <c r="FW227" s="15" t="e" cm="1">
        <f t="array" aca="1" ref="FW227" ca="1">_xll.BDP(C227,"CHG_PCT_MTD")</f>
        <v>#NAME?</v>
      </c>
      <c r="FX227" s="15" t="e" cm="1">
        <f t="array" aca="1" ref="FX227" ca="1">_xll.BDP(C227,"CHG_PCT_YTD")</f>
        <v>#NAME?</v>
      </c>
      <c r="FY227" s="15" t="e" cm="1">
        <f t="array" aca="1" ref="FY227" ca="1">_xll.BDP(C227,"CHG_PCT_1YR")</f>
        <v>#NAME?</v>
      </c>
      <c r="GA227" s="15" t="e">
        <f ca="1">_xll.BDP($C227,"BEST_NET_DEBT","best_fperiod_override=19Y")</f>
        <v>#NAME?</v>
      </c>
      <c r="GB227" s="15" t="e">
        <f ca="1">_xll.BDP($C227,"BEST_NET_DEBT","best_fperiod_override=20Y")</f>
        <v>#NAME?</v>
      </c>
      <c r="GC227" s="15" t="e">
        <f ca="1">_xll.BDP($C227,"BEST_NET_DEBT","best_fperiod_override=21Y")</f>
        <v>#NAME?</v>
      </c>
      <c r="GD227" s="15" t="e">
        <f ca="1">_xll.BDP($C227,"BEST_NET_DEBT","best_fperiod_override=22Y")</f>
        <v>#NAME?</v>
      </c>
      <c r="GE227" s="15" t="e">
        <f ca="1">_xll.BDP($C227,"BEST_NET_DEBT","best_fperiod_override=23Y")</f>
        <v>#NAME?</v>
      </c>
      <c r="GG227" s="15" t="e">
        <f t="shared" ca="1" si="463"/>
        <v>#NAME?</v>
      </c>
      <c r="GH227" s="15" t="e">
        <f t="shared" ca="1" si="464"/>
        <v>#NAME?</v>
      </c>
      <c r="GI227" s="15" t="e">
        <f t="shared" ca="1" si="465"/>
        <v>#NAME?</v>
      </c>
      <c r="GJ227" s="15" t="e">
        <f t="shared" ca="1" si="466"/>
        <v>#NAME?</v>
      </c>
      <c r="GK227" s="15" t="e">
        <f t="shared" ca="1" si="467"/>
        <v>#NAME?</v>
      </c>
      <c r="GM227" s="15" t="e" cm="1">
        <f t="array" aca="1" ref="GM227" ca="1">_xll.BDP(C227,"NET_DEBT_TO_EBITDA")</f>
        <v>#NAME?</v>
      </c>
      <c r="GN227" s="15" t="e" cm="1">
        <f t="array" aca="1" ref="GN227" ca="1">_xll.BDP(C227,"EBIT_TO_INT_EXP")</f>
        <v>#NAME?</v>
      </c>
      <c r="GO227" s="15" t="e" cm="1">
        <f t="array" aca="1" ref="GO227" ca="1">_xll.BDP(C227,"TOT_DEBT_TO_TOT_EQY")</f>
        <v>#NAME?</v>
      </c>
      <c r="GP227" s="15" t="e" cm="1">
        <f t="array" aca="1" ref="GP227" ca="1">_xll.BDP(C227,"TOT_DEBT_TO_TOT_ASSET")</f>
        <v>#NAME?</v>
      </c>
      <c r="GQ227" s="15" t="e" cm="1">
        <f t="array" aca="1" ref="GQ227" ca="1">_xll.BDP(C227,"ALTMAN_Z_SCORE")</f>
        <v>#NAME?</v>
      </c>
      <c r="GR227" s="15" t="e" cm="1">
        <f t="array" aca="1" ref="GR227" ca="1">_xll.BDP(C227,"CASH_%_CURRENT_MARKET_CAP")</f>
        <v>#NAME?</v>
      </c>
      <c r="GS227" s="15" t="e" cm="1">
        <f t="array" aca="1" ref="GS227" ca="1">_xll.BDP(C227,"CASH_TO_TOT_ASSET")</f>
        <v>#NAME?</v>
      </c>
      <c r="GU227" s="15" t="e" cm="1">
        <f t="array" aca="1" ref="GU227" ca="1">_xll.BDP(C227,"BOARD_SIZE")</f>
        <v>#NAME?</v>
      </c>
      <c r="GV227" s="15" t="e" cm="1">
        <f t="array" aca="1" ref="GV227" ca="1">_xll.BDP(C227,"PCT_INDEPENDENT_DIRECTORS")</f>
        <v>#NAME?</v>
      </c>
      <c r="GW227" s="15" t="e" cm="1">
        <f t="array" aca="1" ref="GW227" ca="1">_xll.BDP(C227,"BOARD_MEETING_ATTENDANCE_PCT")</f>
        <v>#NAME?</v>
      </c>
      <c r="GX227" s="15" t="e" cm="1">
        <f t="array" aca="1" ref="GX227" ca="1">_xll.BDP(C227,"BOARD_MEETINGS_PER_YR")</f>
        <v>#NAME?</v>
      </c>
      <c r="GY227" s="15" t="e" cm="1">
        <f t="array" aca="1" ref="GY227" ca="1">_xll.BDP(C227,"NUMBER_OF_WOMEN_ON_BOARD")</f>
        <v>#NAME?</v>
      </c>
      <c r="GZ227" s="15" t="e" cm="1">
        <f t="array" aca="1" ref="GZ227" ca="1">_xll.BDP(C227,"BOARD_AVERAGE_TENURE")</f>
        <v>#NAME?</v>
      </c>
      <c r="HA227" s="15" t="e" cm="1">
        <f t="array" aca="1" ref="HA227" ca="1">_xll.BDP(C227,"BOARD_AVERAGE_AGE")</f>
        <v>#NAME?</v>
      </c>
      <c r="HC227" s="15" t="e" cm="1">
        <f t="array" aca="1" ref="HC227" ca="1">_xll.BDP(C227,"TOT_COMP_AW_TO_CEO_&amp;_EQUIV")</f>
        <v>#NAME?</v>
      </c>
      <c r="HD227" s="15" t="e" cm="1">
        <f t="array" aca="1" ref="HD227" ca="1">_xll.BDP(C227,"TOT_COMPENSATION_AW_TO_EXECS")</f>
        <v>#NAME?</v>
      </c>
      <c r="HE227" s="15" t="e" cm="1">
        <f t="array" aca="1" ref="HE227" ca="1">_xll.BDP(C227,"CF_STOCK_BASED_COMPENSATION")</f>
        <v>#NAME?</v>
      </c>
      <c r="HF227" s="15" t="e" cm="1">
        <f t="array" aca="1" ref="HF227" ca="1">_xll.BDP(C227,"AVERAGE_BOD_TOTAL_COMPENSATION")</f>
        <v>#NAME?</v>
      </c>
      <c r="HH227" s="15" t="e" cm="1">
        <f t="array" aca="1" ref="HH227" ca="1">_xll.BDP(C227,"ISS_QUALITYSCORE")</f>
        <v>#NAME?</v>
      </c>
      <c r="HK227" s="15" t="e" cm="1">
        <f t="array" aca="1" ref="HK227" ca="1">_xll.BDP(C227,"EQY_SH_OUT")</f>
        <v>#NAME?</v>
      </c>
      <c r="HL227" s="15" t="e">
        <f t="shared" ca="1" si="468"/>
        <v>#NAME?</v>
      </c>
      <c r="HN227" s="15">
        <v>8.5</v>
      </c>
      <c r="HO227" s="15">
        <v>2</v>
      </c>
      <c r="HP227" s="39" t="e">
        <f t="shared" ca="1" si="469"/>
        <v>#NAME?</v>
      </c>
      <c r="HQ227" s="15" t="e">
        <f t="shared" ca="1" si="470"/>
        <v>#NAME?</v>
      </c>
      <c r="HS227" s="15" t="e">
        <f t="shared" ca="1" si="494"/>
        <v>#NAME?</v>
      </c>
      <c r="HU227" s="15" t="e">
        <f t="shared" ca="1" si="471"/>
        <v>#NAME?</v>
      </c>
      <c r="HW227" s="15" t="e">
        <f t="shared" ca="1" si="495"/>
        <v>#NAME?</v>
      </c>
      <c r="HY227" s="39" t="e">
        <f t="shared" ca="1" si="472"/>
        <v>#NAME?</v>
      </c>
      <c r="IA227" s="15" t="e">
        <f t="shared" ca="1" si="496"/>
        <v>#NAME?</v>
      </c>
      <c r="IB227" s="15" t="e">
        <f t="shared" ca="1" si="473"/>
        <v>#NAME?</v>
      </c>
      <c r="IC227" s="15" t="e">
        <f t="shared" ca="1" si="474"/>
        <v>#NAME?</v>
      </c>
      <c r="ID227" s="15" t="e">
        <f t="shared" ca="1" si="475"/>
        <v>#NAME?</v>
      </c>
      <c r="IE227" s="39" t="e">
        <f t="shared" ca="1" si="476"/>
        <v>#NAME?</v>
      </c>
      <c r="IF227" s="39">
        <f t="shared" si="477"/>
        <v>11.531691356986883</v>
      </c>
      <c r="IG227" s="39" t="e">
        <f t="shared" ca="1" si="478"/>
        <v>#NAME?</v>
      </c>
      <c r="II227" s="15">
        <f t="shared" si="508"/>
        <v>208</v>
      </c>
    </row>
    <row r="228" spans="1:243">
      <c r="A228" s="15">
        <f t="shared" si="509"/>
        <v>208</v>
      </c>
      <c r="B228" s="15" t="s">
        <v>420</v>
      </c>
      <c r="C228" s="15" t="s">
        <v>691</v>
      </c>
      <c r="D228" s="15" t="s">
        <v>419</v>
      </c>
      <c r="E228" s="15" t="str">
        <f t="shared" si="442"/>
        <v>SSFO34</v>
      </c>
      <c r="F228" s="15">
        <f t="shared" si="443"/>
        <v>208</v>
      </c>
      <c r="G228" s="15" t="str">
        <f t="shared" si="444"/>
        <v>Salesforce Inc</v>
      </c>
      <c r="H228" s="24">
        <v>5.7421599999999996E-3</v>
      </c>
      <c r="I228" s="15" t="e" cm="1">
        <f t="array" aca="1" ref="I228" ca="1">_xll.BDP(C228,"GICS_SECTOR_NAME")</f>
        <v>#NAME?</v>
      </c>
      <c r="J228" s="15" t="e">
        <f t="shared" ca="1" si="445"/>
        <v>#NAME?</v>
      </c>
      <c r="K228" s="46" t="e" cm="1">
        <f t="array" aca="1" ref="K228" ca="1">_xll.BDP(C228,"BEST_PE_RATIO")</f>
        <v>#NAME?</v>
      </c>
      <c r="L228" s="46" t="e" cm="1">
        <f t="array" aca="1" ref="L228" ca="1">_xll.BDP(C228,"px_last")</f>
        <v>#NAME?</v>
      </c>
      <c r="M228" s="15" t="e" cm="1">
        <f t="array" aca="1" ref="M228" ca="1">_xll.BDP(C228,"COUNTRY_FULL_NAME")</f>
        <v>#NAME?</v>
      </c>
      <c r="N228" s="15" t="e" cm="1">
        <f t="array" aca="1" ref="N228" ca="1">_xll.BDP(C228,"px_last")</f>
        <v>#NAME?</v>
      </c>
      <c r="O228" s="15" t="e" cm="1">
        <f t="array" aca="1" ref="O228" ca="1">_xll.BDP(C228,"CRNCY")</f>
        <v>#NAME?</v>
      </c>
      <c r="Q228" s="15" t="e" cm="1">
        <f t="array" aca="1" ref="Q228" ca="1">_xll.BDP(C228,"GICS_SECTOR_NAME")</f>
        <v>#NAME?</v>
      </c>
      <c r="R228" s="15" t="e" cm="1">
        <f t="array" aca="1" ref="R228" ca="1">_xll.BDP(C228,"GICS_INDUSTRY_NAME")</f>
        <v>#NAME?</v>
      </c>
      <c r="S228" s="15" t="e" cm="1">
        <f t="array" aca="1" ref="S228" ca="1">_xll.BDP(C228,"GICS_INDUSTRY_GROUP_NAME")</f>
        <v>#NAME?</v>
      </c>
      <c r="T228" s="15" t="e" cm="1">
        <f t="array" aca="1" ref="T228" ca="1">_xll.BDP(C228,"GICS_SUB_INDUSTRY_NAME")</f>
        <v>#NAME?</v>
      </c>
      <c r="U228" s="15" t="s">
        <v>1521</v>
      </c>
      <c r="V228" s="15">
        <f>_xll.BDH(C228,"SALES_REV_TURN","FY 2009","FY 2009","Currency=USD","Period=FY","BEST_FPERIOD_OVERRIDE=FY","FILING_STATUS=MR","SCALING_FORMAT=MLN","FA_ADJUSTED=Adjusted","Sort=A","Dates=H","DateFormat=P","Fill=—","Direction=H","UseDPDF=Y")</f>
        <v>1076.769</v>
      </c>
      <c r="W228" s="15">
        <f>_xll.BDH(C228,"SALES_REV_TURN","FY 2019","FY 2019","Currency=USD","Period=FY","BEST_FPERIOD_OVERRIDE=FY","FILING_STATUS=MR","SCALING_FORMAT=MLN","FA_ADJUSTED=Adjusted","Sort=A","Dates=H","DateFormat=P","Fill=—","Direction=H","UseDPDF=Y")</f>
        <v>13282</v>
      </c>
      <c r="X228" s="15">
        <f>_xll.BDH(C228,"SALES_REV_TURN","FY 2020","FY 2020","Currency=USD","Period=FY","BEST_FPERIOD_OVERRIDE=FY","FILING_STATUS=MR","SCALING_FORMAT=MLN","FA_ADJUSTED=Adjusted","Sort=A","Dates=H","DateFormat=P","Fill=—","Direction=H","UseDPDF=Y")</f>
        <v>17098</v>
      </c>
      <c r="Y228" s="15">
        <f>_xll.BDH(C228,"SALES_REV_TURN","FY 2021","FY 2021","Currency=USD","Period=FY","BEST_FPERIOD_OVERRIDE=FY","FILING_STATUS=MR","SCALING_FORMAT=MLN","FA_ADJUSTED=Adjusted","Sort=A","Dates=H","DateFormat=P","Fill=—","Direction=H","UseDPDF=Y")</f>
        <v>21252</v>
      </c>
      <c r="Z228" s="15">
        <f>_xll.BDH(C228,"SALES_REV_TURN","FY 2022","FY 2022","Currency=USD","Period=FY","BEST_FPERIOD_OVERRIDE=FY","FILING_STATUS=MR","SCALING_FORMAT=MLN","FA_ADJUSTED=Adjusted","Sort=A","Dates=H","DateFormat=P","Fill=—","Direction=H","UseDPDF=Y")</f>
        <v>26492</v>
      </c>
      <c r="AA228" s="15" t="e">
        <f ca="1">+_xll.BDP($C228,AA$15,"BEST_FPERIOD_OVERRIDE="&amp;AA$16)</f>
        <v>#NAME?</v>
      </c>
      <c r="AB228" s="15" t="e">
        <f ca="1">+_xll.BDP($C228,AB$15,"BEST_FPERIOD_OVERRIDE="&amp;AB$16)</f>
        <v>#NAME?</v>
      </c>
      <c r="AC228" s="15" t="e">
        <f ca="1">+_xll.BDP($C228,AC$15,"BEST_FPERIOD_OVERRIDE="&amp;AC$16)</f>
        <v>#NAME?</v>
      </c>
      <c r="AD228" s="15" t="e">
        <f ca="1">+_xll.BDP($C228,AD$15,"BEST_FPERIOD_OVERRIDE="&amp;AD$16)</f>
        <v>#NAME?</v>
      </c>
      <c r="AF228" s="25">
        <f t="shared" si="479"/>
        <v>0.28730612859509108</v>
      </c>
      <c r="AG228" s="25">
        <f t="shared" si="480"/>
        <v>0.24295239209264241</v>
      </c>
      <c r="AH228" s="25">
        <f t="shared" si="481"/>
        <v>0.24656502917372491</v>
      </c>
      <c r="AI228" s="25" t="e">
        <f t="shared" ca="1" si="482"/>
        <v>#NAME?</v>
      </c>
      <c r="AJ228" s="25" t="e">
        <f t="shared" ca="1" si="483"/>
        <v>#NAME?</v>
      </c>
      <c r="AK228" s="25" t="e">
        <f t="shared" ca="1" si="484"/>
        <v>#NAME?</v>
      </c>
      <c r="AL228" s="25" t="e">
        <f t="shared" ca="1" si="497"/>
        <v>#NAME?</v>
      </c>
      <c r="AM228" s="25" t="e">
        <f t="shared" ca="1" si="485"/>
        <v>#NAME?</v>
      </c>
      <c r="AN228" s="25">
        <f t="shared" si="486"/>
        <v>0.28562436109315859</v>
      </c>
      <c r="AP228" s="15">
        <f>_xll.BDH(C228,"EBITDA","FY 2009","FY 2009","Currency=USD","Period=FY","BEST_FPERIOD_OVERRIDE=FY","FILING_STATUS=MR","SCALING_FORMAT=MLN","FA_ADJUSTED=Adjusted","Sort=A","Dates=H","DateFormat=P","Fill=—","Direction=H","UseDPDF=Y")</f>
        <v>99.712999999999994</v>
      </c>
      <c r="AQ228" s="15">
        <f>_xll.BDH(C228,"EBITDA","FY 2019","FY 2019","Currency=USD","Period=FY","BEST_FPERIOD_OVERRIDE=FY","FILING_STATUS=MR","SCALING_FORMAT=MLN","FA_ADJUSTED=Adjusted","Sort=A","Dates=H","DateFormat=P","Fill=—","Direction=H","UseDPDF=Y")</f>
        <v>1882</v>
      </c>
      <c r="AR228" s="15">
        <f>_xll.BDH(C228,"EBITDA","FY 2020","FY 2020","Currency=USD","Period=FY","BEST_FPERIOD_OVERRIDE=FY","FILING_STATUS=MR","SCALING_FORMAT=MLN","FA_ADJUSTED=Adjusted","Sort=A","Dates=H","DateFormat=P","Fill=—","Direction=H","UseDPDF=Y")</f>
        <v>3511</v>
      </c>
      <c r="AS228" s="15">
        <f>_xll.BDH(C228,"EBITDA","FY 2021","FY 2021","Currency=USD","Period=FY","BEST_FPERIOD_OVERRIDE=FY","FILING_STATUS=MR","SCALING_FORMAT=MLN","FA_ADJUSTED=Adjusted","Sort=A","Dates=H","DateFormat=P","Fill=—","Direction=H","UseDPDF=Y")</f>
        <v>4509</v>
      </c>
      <c r="AT228" s="15">
        <f>_xll.BDH(C228,"EBITDA","FY 2022","FY 2022","Currency=USD","Period=FY","BEST_FPERIOD_OVERRIDE=FY","FILING_STATUS=MR","SCALING_FORMAT=MLN","FA_ADJUSTED=Adjusted","Sort=A","Dates=H","DateFormat=P","Fill=—","Direction=H","UseDPDF=Y")</f>
        <v>4926</v>
      </c>
      <c r="AU228" s="15" t="e">
        <f ca="1">+_xll.BDP($C228,AU$15,"BEST_FPERIOD_OVERRIDE="&amp;AU$16)</f>
        <v>#NAME?</v>
      </c>
      <c r="AV228" s="15" t="e">
        <f ca="1">+_xll.BDP($C228,AV$15,"BEST_FPERIOD_OVERRIDE="&amp;AV$16)</f>
        <v>#NAME?</v>
      </c>
      <c r="AW228" s="15" t="e">
        <f ca="1">+_xll.BDP($C228,AW$15,"BEST_FPERIOD_OVERRIDE="&amp;AW$16)</f>
        <v>#NAME?</v>
      </c>
      <c r="AX228" s="15" t="e">
        <f ca="1">+_xll.BDP($C228,AX$15,"BEST_FPERIOD_OVERRIDE="&amp;AX$16)</f>
        <v>#NAME?</v>
      </c>
      <c r="AZ228" s="25">
        <f t="shared" si="446"/>
        <v>0.86556854410201911</v>
      </c>
      <c r="BA228" s="25">
        <f t="shared" si="447"/>
        <v>0.28424950156650519</v>
      </c>
      <c r="BB228" s="25">
        <f t="shared" si="448"/>
        <v>9.2481703260146375E-2</v>
      </c>
      <c r="BC228" s="25" t="e">
        <f t="shared" ca="1" si="449"/>
        <v>#NAME?</v>
      </c>
      <c r="BD228" s="25" t="e">
        <f t="shared" ca="1" si="450"/>
        <v>#NAME?</v>
      </c>
      <c r="BE228" s="25" t="e">
        <f t="shared" ca="1" si="451"/>
        <v>#NAME?</v>
      </c>
      <c r="BF228" s="25" t="e">
        <f t="shared" ca="1" si="498"/>
        <v>#NAME?</v>
      </c>
      <c r="BG228" s="25" t="e">
        <f t="shared" ca="1" si="452"/>
        <v>#NAME?</v>
      </c>
      <c r="BH228" s="25">
        <f t="shared" si="453"/>
        <v>0.34148797373027429</v>
      </c>
      <c r="BJ228" s="25">
        <f t="shared" si="487"/>
        <v>0.14169552778196054</v>
      </c>
      <c r="BK228" s="25">
        <f t="shared" si="488"/>
        <v>0.20534565446251024</v>
      </c>
      <c r="BL228" s="25">
        <f t="shared" si="489"/>
        <v>0.21216826651609261</v>
      </c>
      <c r="BM228" s="25">
        <f t="shared" si="490"/>
        <v>0.18594292616638985</v>
      </c>
      <c r="BN228" s="25" t="e">
        <f t="shared" ca="1" si="491"/>
        <v>#NAME?</v>
      </c>
      <c r="BO228" s="25" t="e">
        <f t="shared" ca="1" si="492"/>
        <v>#NAME?</v>
      </c>
      <c r="BP228" s="25" t="e">
        <f t="shared" ca="1" si="492"/>
        <v>#NAME?</v>
      </c>
      <c r="BQ228" s="25" t="e">
        <f t="shared" ca="1" si="493"/>
        <v>#NAME?</v>
      </c>
      <c r="BR228" s="15">
        <f>_xll.BDH(C228,"EARN_FOR_COMMON","FY 2009","FY 2009","Currency=USD","Period=FY","BEST_FPERIOD_OVERRIDE=FY","FILING_STATUS=MR","SCALING_FORMAT=MLN","FA_ADJUSTED=Adjusted","Sort=A","Dates=H","DateFormat=P","Fill=—","Direction=H","UseDPDF=Y")</f>
        <v>43.427999999999997</v>
      </c>
      <c r="BS228" s="15">
        <f>_xll.BDH(C228,"EARN_FOR_COMMON","FY 2019","FY 2019","Currency=USD","Period=FY","BEST_FPERIOD_OVERRIDE=FY","FILING_STATUS=MR","SCALING_FORMAT=MLN","FA_ADJUSTED=Adjusted","Sort=A","Dates=H","DateFormat=P","Fill=—","Direction=H","UseDPDF=Y")</f>
        <v>684.98</v>
      </c>
      <c r="BT228" s="15">
        <f>_xll.BDH(C228,"EARN_FOR_COMMON","FY 2020","FY 2020","Currency=USD","Period=FY","BEST_FPERIOD_OVERRIDE=FY","FILING_STATUS=MR","SCALING_FORMAT=MLN","FA_ADJUSTED=Adjusted","Sort=A","Dates=H","DateFormat=P","Fill=—","Direction=H","UseDPDF=Y")</f>
        <v>-80.98</v>
      </c>
      <c r="BU228" s="15">
        <f>_xll.BDH(C228,"EARN_FOR_COMMON","FY 2021","FY 2021","Currency=USD","Period=FY","BEST_FPERIOD_OVERRIDE=FY","FILING_STATUS=MR","SCALING_FORMAT=MLN","FA_ADJUSTED=Adjusted","Sort=A","Dates=H","DateFormat=P","Fill=—","Direction=H","UseDPDF=Y")</f>
        <v>1801.54</v>
      </c>
      <c r="BV228" s="15">
        <f>_xll.BDH(C228,"EARN_FOR_COMMON","FY 2022","FY 2022","Currency=USD","Period=FY","BEST_FPERIOD_OVERRIDE=FY","FILING_STATUS=MR","SCALING_FORMAT=MLN","FA_ADJUSTED=Adjusted","Sort=A","Dates=H","DateFormat=P","Fill=—","Direction=H","UseDPDF=Y")</f>
        <v>487.31</v>
      </c>
      <c r="BW228" s="15" t="e">
        <f ca="1">+_xll.BDP($C228,BW$15,"BEST_FPERIOD_OVERRIDE="&amp;BW$16)</f>
        <v>#NAME?</v>
      </c>
      <c r="BX228" s="15" t="e">
        <f ca="1">+_xll.BDP($C228,BX$15,"BEST_FPERIOD_OVERRIDE="&amp;BX$16)</f>
        <v>#NAME?</v>
      </c>
      <c r="BY228" s="15" t="e">
        <f ca="1">+_xll.BDP($C228,BY$15,"BEST_FPERIOD_OVERRIDE="&amp;BY$16)</f>
        <v>#NAME?</v>
      </c>
      <c r="BZ228" s="15" t="e">
        <f ca="1">+_xll.BDP($C228,BZ$15,"BEST_FPERIOD_OVERRIDE="&amp;BZ$16)</f>
        <v>#NAME?</v>
      </c>
      <c r="CB228" s="25">
        <f t="shared" si="454"/>
        <v>-1.1182224298519665</v>
      </c>
      <c r="CC228" s="25">
        <f t="shared" si="455"/>
        <v>-23.24672758705853</v>
      </c>
      <c r="CD228" s="25">
        <f t="shared" si="456"/>
        <v>-0.72950364687989167</v>
      </c>
      <c r="CE228" s="25" t="e">
        <f t="shared" ca="1" si="457"/>
        <v>#NAME?</v>
      </c>
      <c r="CF228" s="25" t="e">
        <f t="shared" ca="1" si="458"/>
        <v>#NAME?</v>
      </c>
      <c r="CG228" s="25" t="e">
        <f t="shared" ca="1" si="459"/>
        <v>#NAME?</v>
      </c>
      <c r="CH228" s="25" t="e">
        <f t="shared" ca="1" si="499"/>
        <v>#NAME?</v>
      </c>
      <c r="CI228" s="25" t="e">
        <f t="shared" ca="1" si="460"/>
        <v>#NAME?</v>
      </c>
      <c r="CJ228" s="25">
        <f t="shared" si="461"/>
        <v>0.31762190496232012</v>
      </c>
      <c r="CM228" s="25">
        <f t="shared" si="500"/>
        <v>5.1572052401746726E-2</v>
      </c>
      <c r="CN228" s="25">
        <f t="shared" si="501"/>
        <v>-4.7362264592349986E-3</v>
      </c>
      <c r="CO228" s="25">
        <f t="shared" si="502"/>
        <v>8.4770374552983252E-2</v>
      </c>
      <c r="CP228" s="25">
        <f t="shared" si="503"/>
        <v>1.8394609693492374E-2</v>
      </c>
      <c r="CQ228" s="25" t="e">
        <f t="shared" ca="1" si="504"/>
        <v>#NAME?</v>
      </c>
      <c r="CR228" s="25" t="e">
        <f t="shared" ca="1" si="505"/>
        <v>#NAME?</v>
      </c>
      <c r="CS228" s="25" t="e">
        <f t="shared" ca="1" si="506"/>
        <v>#NAME?</v>
      </c>
      <c r="CT228" s="15" t="e">
        <f t="shared" ca="1" si="507"/>
        <v>#NAME?</v>
      </c>
      <c r="CU228" s="25">
        <f>_xll.BDH($C228,"RETURN_ON_INV_CAPITAL","FY 2019","FY 2019","Currency=USD","Period=FY","BEST_FPERIOD_OVERRIDE=FY","FILING_STATUS=MR","FA_ADJUSTED=GAAP","Sort=A","Dates=H","DateFormat=P","Fill=—","Direction=H","UseDPDF=Y")/100</f>
        <v>4.861E-2</v>
      </c>
      <c r="CV228" s="25">
        <f>_xll.BDH($C228,"RETURN_ON_INV_CAPITAL","FY 2020","FY 2020","Currency=USD","Period=FY","BEST_FPERIOD_OVERRIDE=FY","FILING_STATUS=MR","FA_ADJUSTED=GAAP","Sort=A","Dates=H","DateFormat=P","Fill=—","Direction=H","UseDPDF=Y")/100</f>
        <v>1.792E-3</v>
      </c>
      <c r="CW228" s="25">
        <f>_xll.BDH($C228,"RETURN_ON_INV_CAPITAL","FY 2021","FY 2021","Currency=USD","Period=FY","BEST_FPERIOD_OVERRIDE=FY","FILING_STATUS=MR","FA_ADJUSTED=GAAP","Sort=A","Dates=H","DateFormat=P","Fill=—","Direction=H","UseDPDF=Y")/100</f>
        <v>5.4694E-2</v>
      </c>
      <c r="CX228" s="25">
        <f>_xll.BDH(C228,"RETURN_COM_EQY","FY 2022","FY 2022","Currency=USD","Period=FY","BEST_FPERIOD_OVERRIDE=FY","FILING_STATUS=MR","FA_ADJUSTED=GAAP","Sort=A","Dates=H","DateFormat=P","Fill=—","Direction=H","UseDPDF=Y")/100</f>
        <v>2.8988999999999997E-2</v>
      </c>
      <c r="CZ228" s="15">
        <f>_xll.BDH($C228,"RETURN_COM_EQY","FY 2019","FY 2019","Currency=USD","Period=FY","BEST_FPERIOD_OVERRIDE=FY","FILING_STATUS=MR","FA_ADJUSTED=GAAP","Sort=A","Dates=H","DateFormat=P","Fill=—","Direction=H","UseDPDF=Y")/100</f>
        <v>8.5447000000000009E-2</v>
      </c>
      <c r="DA228" s="15">
        <f>_xll.BDH($C228,"RETURN_COM_EQY","FY 2020","FY 2020","Currency=USD","Period=FY","BEST_FPERIOD_OVERRIDE=FY","FILING_STATUS=MR","FA_ADJUSTED=GAAP","Sort=A","Dates=H","DateFormat=P","Fill=—","Direction=H","UseDPDF=Y")/100</f>
        <v>5.0920000000000002E-3</v>
      </c>
      <c r="DB228" s="15">
        <f>_xll.BDH($C228,"RETURN_COM_EQY","FY 2021","FY 2021","Currency=USD","Period=FY","BEST_FPERIOD_OVERRIDE=FY","FILING_STATUS=MR","FA_ADJUSTED=GAAP","Sort=A","Dates=H","DateFormat=P","Fill=—","Direction=H","UseDPDF=Y")/100</f>
        <v>0.108042</v>
      </c>
      <c r="DC228" s="25">
        <f>_xll.BDH(C228,"RETURN_COM_EQY","FY 2022","FY 2022","Currency=USD","Period=FY","BEST_FPERIOD_OVERRIDE=FY","FILING_STATUS=MR","FA_ADJUSTED=GAAP","Sort=A","Dates=H","DateFormat=P","Fill=—","Direction=H","UseDPDF=Y")</f>
        <v>2.8988999999999998</v>
      </c>
      <c r="DD228" s="15" t="e">
        <f ca="1">(_xll.BDP(C228,"BEST_ROE","best_fperiod_override=23Y"))/100</f>
        <v>#NAME?</v>
      </c>
      <c r="DF228" s="25" t="e">
        <f ca="1">(_xll.BDP($C228,"BEST_DIV_YLD","best_fperiod_override=19Y"))/100</f>
        <v>#NAME?</v>
      </c>
      <c r="DG228" s="25" t="e">
        <f ca="1">(_xll.BDP($C228,"BEST_DIV_YLD","best_fperiod_override=20Y"))/100</f>
        <v>#NAME?</v>
      </c>
      <c r="DH228" s="25" t="e">
        <f ca="1">(_xll.BDP($C228,"BEST_DIV_YLD","best_fperiod_override=21Y"))/100</f>
        <v>#NAME?</v>
      </c>
      <c r="DI228" s="25" t="e">
        <f ca="1">(_xll.BDP($C228,"BEST_DIV_YLD","best_fperiod_override=22Y"))/100</f>
        <v>#NAME?</v>
      </c>
      <c r="DJ228" s="25" t="e">
        <f ca="1">(_xll.BDP($C228,"BEST_DIV_YLD","best_fperiod_override=23Y"))/100</f>
        <v>#NAME?</v>
      </c>
      <c r="DL228" s="48" t="e" cm="1">
        <f t="array" aca="1" ref="DL228" ca="1">_xll.BDP($C228,$DL$12)/1000</f>
        <v>#NAME?</v>
      </c>
      <c r="DM228" s="48" t="e" cm="1">
        <f t="array" aca="1" ref="DM228" ca="1">_xll.BDP($C228,$DL$13)*1000</f>
        <v>#NAME?</v>
      </c>
      <c r="DN228" s="48" t="e">
        <f t="shared" ca="1" si="462"/>
        <v>#NAME?</v>
      </c>
      <c r="DO228" s="48" t="e" cm="1">
        <f t="array" aca="1" ref="DO228" ca="1">_xll.BDP($C228,$DL$15)*1000</f>
        <v>#NAME?</v>
      </c>
      <c r="DQ228" s="15" t="e" cm="1">
        <f t="array" aca="1" ref="DQ228" ca="1">_xll.BDP(C228,"WACC")</f>
        <v>#NAME?</v>
      </c>
      <c r="DR228" s="15" t="e" cm="1">
        <f t="array" aca="1" ref="DR228" ca="1">_xll.BDP(C228,"WACC_COST_EQUITY")</f>
        <v>#NAME?</v>
      </c>
      <c r="DS228" s="15" t="e" cm="1">
        <f t="array" aca="1" ref="DS228" ca="1">_xll.BDP(C228,"WACC_COST_EQUITY")</f>
        <v>#NAME?</v>
      </c>
      <c r="DU228" s="15" t="e" cm="1">
        <f t="array" aca="1" ref="DU228" ca="1">_xll.BDP(C228,"BEST_PE_RATIO")</f>
        <v>#NAME?</v>
      </c>
      <c r="DV228" s="15" t="e" cm="1">
        <f t="array" aca="1" ref="DV228" ca="1">_xll.BDP(C228,"FIVE_YR_AVG_PRICE_EARNINGS")</f>
        <v>#NAME?</v>
      </c>
      <c r="DW228" s="15" t="e" cm="1">
        <f t="array" aca="1" ref="DW228" ca="1">_xll.BDP(C228,"10_YEAR_MOVING_AVERAGE_PE")</f>
        <v>#NAME?</v>
      </c>
      <c r="DY228" s="15" t="e" cm="1">
        <f t="array" aca="1" ref="DY228" ca="1">_xll.BDP(C228,"BEST_CUR_EV_TO_EBITDA")</f>
        <v>#NAME?</v>
      </c>
      <c r="DZ228" s="15" t="e" cm="1">
        <f t="array" aca="1" ref="DZ228" ca="1">_xll.BDP(C228,"FIVE_YEAR_AVG_EV_TO_T12_EBITDA")</f>
        <v>#NAME?</v>
      </c>
      <c r="EB228" s="15" t="e" cm="1">
        <f t="array" aca="1" ref="EB228" ca="1">_xll.BDP(C228,"BEST_PX_BPS_RATIO")</f>
        <v>#NAME?</v>
      </c>
      <c r="EC228" s="15" t="e" cm="1">
        <f t="array" aca="1" ref="EC228" ca="1">_xll.BDP(C228,"FIVE_YEAR_AVG_PRICE_BOOK")</f>
        <v>#NAME?</v>
      </c>
      <c r="ED228" s="15" t="e" cm="1">
        <f t="array" aca="1" ref="ED228" ca="1">_xll.BDP(C228,"EV_TO_T12M_SALES")</f>
        <v>#NAME?</v>
      </c>
      <c r="EE228" s="15" t="e" cm="1">
        <f t="array" aca="1" ref="EE228" ca="1">_xll.BDP(C228,"AVERAGE_EV_TO_T12M_SALES")</f>
        <v>#NAME?</v>
      </c>
      <c r="EF228" s="15" t="e">
        <f ca="1">_xll.BDP(C228,"BEST_CURRENT_EV_BEST_SALES","best_fperiod_override=23Y")</f>
        <v>#NAME?</v>
      </c>
      <c r="EH228" s="15" t="e" cm="1">
        <f t="array" aca="1" ref="EH228" ca="1">_xll.BDP(C228,"CF_FREE_CASH_FLOW")</f>
        <v>#NAME?</v>
      </c>
      <c r="EI228" s="15" t="e" cm="1">
        <f t="array" aca="1" ref="EI228" ca="1">_xll.BDP(C228,"FREE_CASH_FLOW_YIELD")/100</f>
        <v>#NAME?</v>
      </c>
      <c r="EJ228" s="15" t="e" cm="1">
        <f t="array" aca="1" ref="EJ228" ca="1">_xll.BDP(C228,"TRAIL_12M_FREE_CASH_FLOW_PER_SH")</f>
        <v>#NAME?</v>
      </c>
      <c r="EL228" s="15" t="e" cm="1">
        <f t="array" aca="1" ref="EL228" ca="1">_xll.BDP(C228,"CF_CASH_FROM_OPER")</f>
        <v>#NAME?</v>
      </c>
      <c r="EM228" s="15" t="e" cm="1">
        <f t="array" aca="1" ref="EM228" ca="1">_xll.BDP(C228,"CF_CASH_FROM_INV_ACT")</f>
        <v>#NAME?</v>
      </c>
      <c r="EN228" s="15" t="e" cm="1">
        <f t="array" aca="1" ref="EN228" ca="1">_xll.BDP(C228,"CF_CASH_FROM_FNC_ACT")</f>
        <v>#NAME?</v>
      </c>
      <c r="EP228" s="15" t="e" cm="1">
        <f t="array" aca="1" ref="EP228" ca="1">_xll.BDP(C228,"TOT_ANALYST_REC")</f>
        <v>#NAME?</v>
      </c>
      <c r="EQ228" s="15" t="e" cm="1">
        <f t="array" aca="1" ref="EQ228" ca="1">_xll.BDP(C228,"TOT_BUY_REC")</f>
        <v>#NAME?</v>
      </c>
      <c r="ER228" s="15" t="e" cm="1">
        <f t="array" aca="1" ref="ER228" ca="1">_xll.BDP(C228,"TOT_HOLD_REC")</f>
        <v>#NAME?</v>
      </c>
      <c r="ES228" s="15" t="e" cm="1">
        <f t="array" aca="1" ref="ES228" ca="1">_xll.BDP(C228,"TOT_SELL_REC")</f>
        <v>#NAME?</v>
      </c>
      <c r="ET228" s="15" t="e" cm="1">
        <f t="array" aca="1" ref="ET228" ca="1">_xll.BDP(C228,"EQY_REC_CONS")</f>
        <v>#NAME?</v>
      </c>
      <c r="EV228" s="15" t="e" cm="1">
        <f t="array" aca="1" ref="EV228" ca="1">_xll.BDP(C228,"BEST_TARGET_HI")</f>
        <v>#NAME?</v>
      </c>
      <c r="EW228" s="15" t="e" cm="1">
        <f t="array" aca="1" ref="EW228" ca="1">_xll.BDP(C228,"BEST_TARGET_LO")</f>
        <v>#NAME?</v>
      </c>
      <c r="EX228" s="15" t="e" cm="1">
        <f t="array" aca="1" ref="EX228" ca="1">_xll.BDP(C228,"BEST_TARGET_MEDIAN")</f>
        <v>#NAME?</v>
      </c>
      <c r="EZ228" s="15" t="e" cm="1">
        <f t="array" aca="1" ref="EZ228" ca="1">_xll.BDP(C228,"BEST_TARGET_1WK_CHG")</f>
        <v>#NAME?</v>
      </c>
      <c r="FA228" s="15" t="e" cm="1">
        <f t="array" aca="1" ref="FA228" ca="1">_xll.BDP(C228,"BEST_TARGET_4WK_CHG")</f>
        <v>#NAME?</v>
      </c>
      <c r="FB228" s="15" t="e" cm="1">
        <f t="array" aca="1" ref="FB228" ca="1">_xll.BDP(C228,"BEST_TARGET_3MO_CHG")</f>
        <v>#NAME?</v>
      </c>
      <c r="FC228" s="15" t="e" cm="1">
        <f t="array" aca="1" ref="FC228" ca="1">_xll.BDP(C228,"BEST_TARGET_6MO_CHG")</f>
        <v>#NAME?</v>
      </c>
      <c r="FE228" s="15" t="e" cm="1">
        <f t="array" aca="1" ref="FE228" ca="1">_xll.BDP(C228,"ANNOUNCEMENT_DT")</f>
        <v>#NAME?</v>
      </c>
      <c r="FF228" s="15" t="e" cm="1">
        <f t="array" aca="1" ref="FF228" ca="1">_xll.BDP(C228,"EXPECTED_REPORT_DT")</f>
        <v>#NAME?</v>
      </c>
      <c r="FG228" s="15" t="e" cm="1">
        <f t="array" aca="1" ref="FG228" ca="1">_xll.BDP(C228,"EARNINGS_RELATED_IMPLIED_MOVE")</f>
        <v>#NAME?</v>
      </c>
      <c r="FI228" s="15" t="e" cm="1">
        <f t="array" aca="1" ref="FI228" ca="1">_xll.BDP(C228,"SALES_SURPRISE_LAST_QTR")</f>
        <v>#NAME?</v>
      </c>
      <c r="FJ228" s="15" t="e" cm="1">
        <f t="array" aca="1" ref="FJ228" ca="1">_xll.BDP(C228,"EPS_SURPRISE_LAST_QTR")</f>
        <v>#NAME?</v>
      </c>
      <c r="FL228" s="15" t="e">
        <f ca="1">(_xll.BDP(C228,"VOLUME_AVG_5D"))/1000</f>
        <v>#NAME?</v>
      </c>
      <c r="FM228" s="15" t="e">
        <f ca="1">(_xll.BDP(C228,"VOLUME_AVG_3M"))/1000</f>
        <v>#NAME?</v>
      </c>
      <c r="FN228" s="15" t="e">
        <f ca="1">(_xll.BDP(C228,"VOLUME_AVG_6M"))/1000</f>
        <v>#NAME?</v>
      </c>
      <c r="FP228" s="15" t="e" cm="1">
        <f t="array" aca="1" ref="FP228" ca="1">_xll.BDP(C228,"CIE_DES")</f>
        <v>#NAME?</v>
      </c>
      <c r="FQ228" s="15" t="s">
        <v>1052</v>
      </c>
      <c r="FS228" s="15" t="e" cm="1">
        <f t="array" aca="1" ref="FS228" ca="1">_xll.BDP(C228,"HIGH_52WEEK")</f>
        <v>#NAME?</v>
      </c>
      <c r="FT228" s="15" t="e" cm="1">
        <f t="array" aca="1" ref="FT228" ca="1">_xll.BDP(C228,"LOW_52WEEK")</f>
        <v>#NAME?</v>
      </c>
      <c r="FV228" s="15" t="e" cm="1">
        <f t="array" aca="1" ref="FV228" ca="1">_xll.BDP(C228,"CHG_PCT_WTD")</f>
        <v>#NAME?</v>
      </c>
      <c r="FW228" s="15" t="e" cm="1">
        <f t="array" aca="1" ref="FW228" ca="1">_xll.BDP(C228,"CHG_PCT_MTD")</f>
        <v>#NAME?</v>
      </c>
      <c r="FX228" s="15" t="e" cm="1">
        <f t="array" aca="1" ref="FX228" ca="1">_xll.BDP(C228,"CHG_PCT_YTD")</f>
        <v>#NAME?</v>
      </c>
      <c r="FY228" s="15" t="e" cm="1">
        <f t="array" aca="1" ref="FY228" ca="1">_xll.BDP(C228,"CHG_PCT_1YR")</f>
        <v>#NAME?</v>
      </c>
      <c r="GA228" s="15" t="e">
        <f ca="1">_xll.BDP($C228,"BEST_NET_DEBT","best_fperiod_override=19Y")</f>
        <v>#NAME?</v>
      </c>
      <c r="GB228" s="15" t="e">
        <f ca="1">_xll.BDP($C228,"BEST_NET_DEBT","best_fperiod_override=20Y")</f>
        <v>#NAME?</v>
      </c>
      <c r="GC228" s="15" t="e">
        <f ca="1">_xll.BDP($C228,"BEST_NET_DEBT","best_fperiod_override=21Y")</f>
        <v>#NAME?</v>
      </c>
      <c r="GD228" s="15" t="e">
        <f ca="1">_xll.BDP($C228,"BEST_NET_DEBT","best_fperiod_override=22Y")</f>
        <v>#NAME?</v>
      </c>
      <c r="GE228" s="15" t="e">
        <f ca="1">_xll.BDP($C228,"BEST_NET_DEBT","best_fperiod_override=23Y")</f>
        <v>#NAME?</v>
      </c>
      <c r="GG228" s="15" t="e">
        <f t="shared" ca="1" si="463"/>
        <v>#NAME?</v>
      </c>
      <c r="GH228" s="15" t="e">
        <f t="shared" ca="1" si="464"/>
        <v>#NAME?</v>
      </c>
      <c r="GI228" s="15" t="e">
        <f t="shared" ca="1" si="465"/>
        <v>#NAME?</v>
      </c>
      <c r="GJ228" s="15" t="e">
        <f t="shared" ca="1" si="466"/>
        <v>#NAME?</v>
      </c>
      <c r="GK228" s="15" t="e">
        <f t="shared" ca="1" si="467"/>
        <v>#NAME?</v>
      </c>
      <c r="GM228" s="15" t="e" cm="1">
        <f t="array" aca="1" ref="GM228" ca="1">_xll.BDP(C228,"NET_DEBT_TO_EBITDA")</f>
        <v>#NAME?</v>
      </c>
      <c r="GN228" s="15" t="e" cm="1">
        <f t="array" aca="1" ref="GN228" ca="1">_xll.BDP(C228,"EBIT_TO_INT_EXP")</f>
        <v>#NAME?</v>
      </c>
      <c r="GO228" s="15" t="e" cm="1">
        <f t="array" aca="1" ref="GO228" ca="1">_xll.BDP(C228,"TOT_DEBT_TO_TOT_EQY")</f>
        <v>#NAME?</v>
      </c>
      <c r="GP228" s="15" t="e" cm="1">
        <f t="array" aca="1" ref="GP228" ca="1">_xll.BDP(C228,"TOT_DEBT_TO_TOT_ASSET")</f>
        <v>#NAME?</v>
      </c>
      <c r="GQ228" s="15" t="e" cm="1">
        <f t="array" aca="1" ref="GQ228" ca="1">_xll.BDP(C228,"ALTMAN_Z_SCORE")</f>
        <v>#NAME?</v>
      </c>
      <c r="GR228" s="15" t="e" cm="1">
        <f t="array" aca="1" ref="GR228" ca="1">_xll.BDP(C228,"CASH_%_CURRENT_MARKET_CAP")</f>
        <v>#NAME?</v>
      </c>
      <c r="GS228" s="15" t="e" cm="1">
        <f t="array" aca="1" ref="GS228" ca="1">_xll.BDP(C228,"CASH_TO_TOT_ASSET")</f>
        <v>#NAME?</v>
      </c>
      <c r="GU228" s="15" t="e" cm="1">
        <f t="array" aca="1" ref="GU228" ca="1">_xll.BDP(C228,"BOARD_SIZE")</f>
        <v>#NAME?</v>
      </c>
      <c r="GV228" s="15" t="e" cm="1">
        <f t="array" aca="1" ref="GV228" ca="1">_xll.BDP(C228,"PCT_INDEPENDENT_DIRECTORS")</f>
        <v>#NAME?</v>
      </c>
      <c r="GW228" s="15" t="e" cm="1">
        <f t="array" aca="1" ref="GW228" ca="1">_xll.BDP(C228,"BOARD_MEETING_ATTENDANCE_PCT")</f>
        <v>#NAME?</v>
      </c>
      <c r="GX228" s="15" t="e" cm="1">
        <f t="array" aca="1" ref="GX228" ca="1">_xll.BDP(C228,"BOARD_MEETINGS_PER_YR")</f>
        <v>#NAME?</v>
      </c>
      <c r="GY228" s="15" t="e" cm="1">
        <f t="array" aca="1" ref="GY228" ca="1">_xll.BDP(C228,"NUMBER_OF_WOMEN_ON_BOARD")</f>
        <v>#NAME?</v>
      </c>
      <c r="GZ228" s="15" t="e" cm="1">
        <f t="array" aca="1" ref="GZ228" ca="1">_xll.BDP(C228,"BOARD_AVERAGE_TENURE")</f>
        <v>#NAME?</v>
      </c>
      <c r="HA228" s="15" t="e" cm="1">
        <f t="array" aca="1" ref="HA228" ca="1">_xll.BDP(C228,"BOARD_AVERAGE_AGE")</f>
        <v>#NAME?</v>
      </c>
      <c r="HC228" s="15" t="e" cm="1">
        <f t="array" aca="1" ref="HC228" ca="1">_xll.BDP(C228,"TOT_COMP_AW_TO_CEO_&amp;_EQUIV")</f>
        <v>#NAME?</v>
      </c>
      <c r="HD228" s="15" t="e" cm="1">
        <f t="array" aca="1" ref="HD228" ca="1">_xll.BDP(C228,"TOT_COMPENSATION_AW_TO_EXECS")</f>
        <v>#NAME?</v>
      </c>
      <c r="HE228" s="15" t="e" cm="1">
        <f t="array" aca="1" ref="HE228" ca="1">_xll.BDP(C228,"CF_STOCK_BASED_COMPENSATION")</f>
        <v>#NAME?</v>
      </c>
      <c r="HF228" s="15" t="e" cm="1">
        <f t="array" aca="1" ref="HF228" ca="1">_xll.BDP(C228,"AVERAGE_BOD_TOTAL_COMPENSATION")</f>
        <v>#NAME?</v>
      </c>
      <c r="HH228" s="15" t="e" cm="1">
        <f t="array" aca="1" ref="HH228" ca="1">_xll.BDP(C228,"ISS_QUALITYSCORE")</f>
        <v>#NAME?</v>
      </c>
      <c r="HK228" s="15" t="e" cm="1">
        <f t="array" aca="1" ref="HK228" ca="1">_xll.BDP(C228,"EQY_SH_OUT")</f>
        <v>#NAME?</v>
      </c>
      <c r="HL228" s="15" t="e">
        <f t="shared" ca="1" si="468"/>
        <v>#NAME?</v>
      </c>
      <c r="HN228" s="15">
        <v>8.5</v>
      </c>
      <c r="HO228" s="15">
        <v>2</v>
      </c>
      <c r="HP228" s="39" t="e">
        <f t="shared" ca="1" si="469"/>
        <v>#NAME?</v>
      </c>
      <c r="HQ228" s="15" t="e">
        <f t="shared" ca="1" si="470"/>
        <v>#NAME?</v>
      </c>
      <c r="HS228" s="15" t="e">
        <f t="shared" ca="1" si="494"/>
        <v>#NAME?</v>
      </c>
      <c r="HU228" s="15" t="e">
        <f t="shared" ca="1" si="471"/>
        <v>#NAME?</v>
      </c>
      <c r="HW228" s="15" t="e">
        <f t="shared" ca="1" si="495"/>
        <v>#NAME?</v>
      </c>
      <c r="HY228" s="39" t="e">
        <f t="shared" ca="1" si="472"/>
        <v>#NAME?</v>
      </c>
      <c r="IA228" s="15" t="e">
        <f t="shared" ca="1" si="496"/>
        <v>#NAME?</v>
      </c>
      <c r="IB228" s="15" t="e">
        <f t="shared" ca="1" si="473"/>
        <v>#NAME?</v>
      </c>
      <c r="IC228" s="15" t="e">
        <f t="shared" ca="1" si="474"/>
        <v>#NAME?</v>
      </c>
      <c r="ID228" s="15" t="e">
        <f t="shared" ca="1" si="475"/>
        <v>#NAME?</v>
      </c>
      <c r="IE228" s="39" t="e">
        <f t="shared" ca="1" si="476"/>
        <v>#NAME?</v>
      </c>
      <c r="IF228" s="39">
        <f t="shared" si="477"/>
        <v>31.762190496232012</v>
      </c>
      <c r="IG228" s="39" t="e">
        <f t="shared" ca="1" si="478"/>
        <v>#NAME?</v>
      </c>
      <c r="II228" s="15">
        <f t="shared" si="508"/>
        <v>209</v>
      </c>
    </row>
    <row r="229" spans="1:243">
      <c r="A229" s="15">
        <f t="shared" si="509"/>
        <v>209</v>
      </c>
      <c r="B229" s="15" t="s">
        <v>422</v>
      </c>
      <c r="C229" s="15" t="s">
        <v>692</v>
      </c>
      <c r="D229" s="15" t="s">
        <v>421</v>
      </c>
      <c r="E229" s="15" t="str">
        <f t="shared" si="442"/>
        <v>T1AM34</v>
      </c>
      <c r="F229" s="15">
        <f t="shared" si="443"/>
        <v>209</v>
      </c>
      <c r="G229" s="15" t="str">
        <f t="shared" si="444"/>
        <v>Atlassian Corp PLC</v>
      </c>
      <c r="H229" s="24">
        <v>1.2651799999999999E-3</v>
      </c>
      <c r="I229" s="15" t="e" cm="1">
        <f t="array" aca="1" ref="I229" ca="1">_xll.BDP(C229,"GICS_SECTOR_NAME")</f>
        <v>#NAME?</v>
      </c>
      <c r="J229" s="15" t="e">
        <f t="shared" ca="1" si="445"/>
        <v>#NAME?</v>
      </c>
      <c r="K229" s="46" t="e" cm="1">
        <f t="array" aca="1" ref="K229" ca="1">_xll.BDP(C229,"BEST_PE_RATIO")</f>
        <v>#NAME?</v>
      </c>
      <c r="L229" s="46" t="e" cm="1">
        <f t="array" aca="1" ref="L229" ca="1">_xll.BDP(C229,"px_last")</f>
        <v>#NAME?</v>
      </c>
      <c r="M229" s="15" t="e" cm="1">
        <f t="array" aca="1" ref="M229" ca="1">_xll.BDP(C229,"COUNTRY_FULL_NAME")</f>
        <v>#NAME?</v>
      </c>
      <c r="N229" s="15" t="e" cm="1">
        <f t="array" aca="1" ref="N229" ca="1">_xll.BDP(C229,"px_last")</f>
        <v>#NAME?</v>
      </c>
      <c r="O229" s="15" t="e" cm="1">
        <f t="array" aca="1" ref="O229" ca="1">_xll.BDP(C229,"CRNCY")</f>
        <v>#NAME?</v>
      </c>
      <c r="Q229" s="15" t="e" cm="1">
        <f t="array" aca="1" ref="Q229" ca="1">_xll.BDP(C229,"GICS_SECTOR_NAME")</f>
        <v>#NAME?</v>
      </c>
      <c r="R229" s="15" t="e" cm="1">
        <f t="array" aca="1" ref="R229" ca="1">_xll.BDP(C229,"GICS_INDUSTRY_NAME")</f>
        <v>#NAME?</v>
      </c>
      <c r="S229" s="15" t="e" cm="1">
        <f t="array" aca="1" ref="S229" ca="1">_xll.BDP(C229,"GICS_INDUSTRY_GROUP_NAME")</f>
        <v>#NAME?</v>
      </c>
      <c r="T229" s="15" t="e" cm="1">
        <f t="array" aca="1" ref="T229" ca="1">_xll.BDP(C229,"GICS_SUB_INDUSTRY_NAME")</f>
        <v>#NAME?</v>
      </c>
      <c r="U229" s="15" t="s">
        <v>1521</v>
      </c>
      <c r="V229" s="15" t="str">
        <f>_xll.BDH(C229,"SALES_REV_TURN","FY 2009","FY 2009","Currency=USD","Period=FY","BEST_FPERIOD_OVERRIDE=FY","FILING_STATUS=MR","SCALING_FORMAT=MLN","FA_ADJUSTED=Adjusted","Sort=A","Dates=H","DateFormat=P","Fill=—","Direction=H","UseDPDF=Y")</f>
        <v>—</v>
      </c>
      <c r="W229" s="15">
        <f>_xll.BDH(C229,"SALES_REV_TURN","FY 2019","FY 2019","Currency=USD","Period=FY","BEST_FPERIOD_OVERRIDE=FY","FILING_STATUS=MR","SCALING_FORMAT=MLN","FA_ADJUSTED=Adjusted","Sort=A","Dates=H","DateFormat=P","Fill=—","Direction=H","UseDPDF=Y")</f>
        <v>1210.127</v>
      </c>
      <c r="X229" s="15">
        <f>_xll.BDH(C229,"SALES_REV_TURN","FY 2020","FY 2020","Currency=USD","Period=FY","BEST_FPERIOD_OVERRIDE=FY","FILING_STATUS=MR","SCALING_FORMAT=MLN","FA_ADJUSTED=Adjusted","Sort=A","Dates=H","DateFormat=P","Fill=—","Direction=H","UseDPDF=Y")</f>
        <v>1614.173</v>
      </c>
      <c r="Y229" s="15">
        <f>_xll.BDH(C229,"SALES_REV_TURN","FY 2021","FY 2021","Currency=USD","Period=FY","BEST_FPERIOD_OVERRIDE=FY","FILING_STATUS=MR","SCALING_FORMAT=MLN","FA_ADJUSTED=Adjusted","Sort=A","Dates=H","DateFormat=P","Fill=—","Direction=H","UseDPDF=Y")</f>
        <v>2089.1320000000001</v>
      </c>
      <c r="Z229" s="15">
        <f>_xll.BDH(C229,"SALES_REV_TURN","FY 2022","FY 2022","Currency=USD","Period=FY","BEST_FPERIOD_OVERRIDE=FY","FILING_STATUS=MR","SCALING_FORMAT=MLN","FA_ADJUSTED=Adjusted","Sort=A","Dates=H","DateFormat=P","Fill=—","Direction=H","UseDPDF=Y")</f>
        <v>2802.8820000000001</v>
      </c>
      <c r="AA229" s="15" t="e">
        <f ca="1">+_xll.BDP($C229,AA$15,"BEST_FPERIOD_OVERRIDE="&amp;AA$16)</f>
        <v>#NAME?</v>
      </c>
      <c r="AB229" s="15" t="e">
        <f ca="1">+_xll.BDP($C229,AB$15,"BEST_FPERIOD_OVERRIDE="&amp;AB$16)</f>
        <v>#NAME?</v>
      </c>
      <c r="AC229" s="15" t="e">
        <f ca="1">+_xll.BDP($C229,AC$15,"BEST_FPERIOD_OVERRIDE="&amp;AC$16)</f>
        <v>#NAME?</v>
      </c>
      <c r="AD229" s="15" t="e">
        <f ca="1">+_xll.BDP($C229,AD$15,"BEST_FPERIOD_OVERRIDE="&amp;AD$16)</f>
        <v>#NAME?</v>
      </c>
      <c r="AF229" s="25">
        <f t="shared" si="479"/>
        <v>0.33388726968326465</v>
      </c>
      <c r="AG229" s="25">
        <f t="shared" si="480"/>
        <v>0.29424293430753701</v>
      </c>
      <c r="AH229" s="25">
        <f t="shared" si="481"/>
        <v>0.34164906765106262</v>
      </c>
      <c r="AI229" s="25" t="e">
        <f t="shared" ca="1" si="482"/>
        <v>#NAME?</v>
      </c>
      <c r="AJ229" s="25" t="e">
        <f t="shared" ca="1" si="483"/>
        <v>#NAME?</v>
      </c>
      <c r="AK229" s="25" t="e">
        <f t="shared" ca="1" si="484"/>
        <v>#NAME?</v>
      </c>
      <c r="AL229" s="25" t="e">
        <f t="shared" ca="1" si="497"/>
        <v>#NAME?</v>
      </c>
      <c r="AM229" s="25" t="e">
        <f t="shared" ca="1" si="485"/>
        <v>#NAME?</v>
      </c>
      <c r="AN229" s="25" t="e">
        <f t="shared" si="486"/>
        <v>#VALUE!</v>
      </c>
      <c r="AP229" s="15" t="str">
        <f>_xll.BDH(C229,"EBITDA","FY 2009","FY 2009","Currency=USD","Period=FY","BEST_FPERIOD_OVERRIDE=FY","FILING_STATUS=MR","SCALING_FORMAT=MLN","FA_ADJUSTED=Adjusted","Sort=A","Dates=H","DateFormat=P","Fill=—","Direction=H","UseDPDF=Y")</f>
        <v>—</v>
      </c>
      <c r="AQ229" s="15">
        <f>_xll.BDH(C229,"EBITDA","FY 2019","FY 2019","Currency=USD","Period=FY","BEST_FPERIOD_OVERRIDE=FY","FILING_STATUS=MR","SCALING_FORMAT=MLN","FA_ADJUSTED=Adjusted","Sort=A","Dates=H","DateFormat=P","Fill=—","Direction=H","UseDPDF=Y")</f>
        <v>4.5289999999999999</v>
      </c>
      <c r="AR229" s="15">
        <f>_xll.BDH(C229,"EBITDA","FY 2020","FY 2020","Currency=USD","Period=FY","BEST_FPERIOD_OVERRIDE=FY","FILING_STATUS=MR","SCALING_FORMAT=MLN","FA_ADJUSTED=Adjusted","Sort=A","Dates=H","DateFormat=P","Fill=—","Direction=H","UseDPDF=Y")</f>
        <v>110.491</v>
      </c>
      <c r="AS229" s="15">
        <f>_xll.BDH(C229,"EBITDA","FY 2021","FY 2021","Currency=USD","Period=FY","BEST_FPERIOD_OVERRIDE=FY","FILING_STATUS=MR","SCALING_FORMAT=MLN","FA_ADJUSTED=Adjusted","Sort=A","Dates=H","DateFormat=P","Fill=—","Direction=H","UseDPDF=Y")</f>
        <v>203.06100000000001</v>
      </c>
      <c r="AT229" s="15">
        <f>_xll.BDH(C229,"EBITDA","FY 2022","FY 2022","Currency=USD","Period=FY","BEST_FPERIOD_OVERRIDE=FY","FILING_STATUS=MR","SCALING_FORMAT=MLN","FA_ADJUSTED=Adjusted","Sort=A","Dates=H","DateFormat=P","Fill=—","Direction=H","UseDPDF=Y")</f>
        <v>194.48500000000001</v>
      </c>
      <c r="AU229" s="15" t="e">
        <f ca="1">+_xll.BDP($C229,AU$15,"BEST_FPERIOD_OVERRIDE="&amp;AU$16)</f>
        <v>#NAME?</v>
      </c>
      <c r="AV229" s="15" t="e">
        <f ca="1">+_xll.BDP($C229,AV$15,"BEST_FPERIOD_OVERRIDE="&amp;AV$16)</f>
        <v>#NAME?</v>
      </c>
      <c r="AW229" s="15" t="e">
        <f ca="1">+_xll.BDP($C229,AW$15,"BEST_FPERIOD_OVERRIDE="&amp;AW$16)</f>
        <v>#NAME?</v>
      </c>
      <c r="AX229" s="15" t="e">
        <f ca="1">+_xll.BDP($C229,AX$15,"BEST_FPERIOD_OVERRIDE="&amp;AX$16)</f>
        <v>#NAME?</v>
      </c>
      <c r="AZ229" s="25">
        <f t="shared" si="446"/>
        <v>23.39633473172886</v>
      </c>
      <c r="BA229" s="25">
        <f t="shared" si="447"/>
        <v>0.83780579413707912</v>
      </c>
      <c r="BB229" s="25">
        <f t="shared" si="448"/>
        <v>-4.2233614529624042E-2</v>
      </c>
      <c r="BC229" s="25" t="e">
        <f t="shared" ca="1" si="449"/>
        <v>#NAME?</v>
      </c>
      <c r="BD229" s="25" t="e">
        <f t="shared" ca="1" si="450"/>
        <v>#NAME?</v>
      </c>
      <c r="BE229" s="25" t="e">
        <f t="shared" ca="1" si="451"/>
        <v>#NAME?</v>
      </c>
      <c r="BF229" s="25" t="e">
        <f t="shared" ca="1" si="498"/>
        <v>#NAME?</v>
      </c>
      <c r="BG229" s="25" t="e">
        <f t="shared" ca="1" si="452"/>
        <v>#NAME?</v>
      </c>
      <c r="BH229" s="25" t="e">
        <f t="shared" si="453"/>
        <v>#VALUE!</v>
      </c>
      <c r="BJ229" s="25">
        <f t="shared" si="487"/>
        <v>3.7425823901127732E-3</v>
      </c>
      <c r="BK229" s="25">
        <f t="shared" si="488"/>
        <v>6.8450531634465447E-2</v>
      </c>
      <c r="BL229" s="25">
        <f t="shared" si="489"/>
        <v>9.7198740912493808E-2</v>
      </c>
      <c r="BM229" s="25">
        <f t="shared" si="490"/>
        <v>6.9387508999665351E-2</v>
      </c>
      <c r="BN229" s="25" t="e">
        <f t="shared" ca="1" si="491"/>
        <v>#NAME?</v>
      </c>
      <c r="BO229" s="25" t="e">
        <f t="shared" ca="1" si="492"/>
        <v>#NAME?</v>
      </c>
      <c r="BP229" s="25" t="e">
        <f t="shared" ca="1" si="492"/>
        <v>#NAME?</v>
      </c>
      <c r="BQ229" s="25" t="e">
        <f t="shared" ca="1" si="493"/>
        <v>#NAME?</v>
      </c>
      <c r="BR229" s="15" t="str">
        <f>_xll.BDH(C229,"EARN_FOR_COMMON","FY 2009","FY 2009","Currency=USD","Period=FY","BEST_FPERIOD_OVERRIDE=FY","FILING_STATUS=MR","SCALING_FORMAT=MLN","FA_ADJUSTED=Adjusted","Sort=A","Dates=H","DateFormat=P","Fill=—","Direction=H","UseDPDF=Y")</f>
        <v>—</v>
      </c>
      <c r="BS229" s="15">
        <f>_xll.BDH(C229,"EARN_FOR_COMMON","FY 2019","FY 2019","Currency=USD","Period=FY","BEST_FPERIOD_OVERRIDE=FY","FILING_STATUS=MR","SCALING_FORMAT=MLN","FA_ADJUSTED=Adjusted","Sort=A","Dates=H","DateFormat=P","Fill=—","Direction=H","UseDPDF=Y")</f>
        <v>-91.097999999999999</v>
      </c>
      <c r="BT229" s="15">
        <f>_xll.BDH(C229,"EARN_FOR_COMMON","FY 2020","FY 2020","Currency=USD","Period=FY","BEST_FPERIOD_OVERRIDE=FY","FILING_STATUS=MR","SCALING_FORMAT=MLN","FA_ADJUSTED=Adjusted","Sort=A","Dates=H","DateFormat=P","Fill=—","Direction=H","UseDPDF=Y")</f>
        <v>-24.838200000000001</v>
      </c>
      <c r="BU229" s="15">
        <f>_xll.BDH(C229,"EARN_FOR_COMMON","FY 2021","FY 2021","Currency=USD","Period=FY","BEST_FPERIOD_OVERRIDE=FY","FILING_STATUS=MR","SCALING_FORMAT=MLN","FA_ADJUSTED=Adjusted","Sort=A","Dates=H","DateFormat=P","Fill=—","Direction=H","UseDPDF=Y")</f>
        <v>-19.5748</v>
      </c>
      <c r="BV229" s="15">
        <f>_xll.BDH(C229,"EARN_FOR_COMMON","FY 2022","FY 2022","Currency=USD","Period=FY","BEST_FPERIOD_OVERRIDE=FY","FILING_STATUS=MR","SCALING_FORMAT=MLN","FA_ADJUSTED=Adjusted","Sort=A","Dates=H","DateFormat=P","Fill=—","Direction=H","UseDPDF=Y")</f>
        <v>-58.265799999999999</v>
      </c>
      <c r="BW229" s="15" t="e">
        <f ca="1">+_xll.BDP($C229,BW$15,"BEST_FPERIOD_OVERRIDE="&amp;BW$16)</f>
        <v>#NAME?</v>
      </c>
      <c r="BX229" s="15" t="e">
        <f ca="1">+_xll.BDP($C229,BX$15,"BEST_FPERIOD_OVERRIDE="&amp;BX$16)</f>
        <v>#NAME?</v>
      </c>
      <c r="BY229" s="15" t="e">
        <f ca="1">+_xll.BDP($C229,BY$15,"BEST_FPERIOD_OVERRIDE="&amp;BY$16)</f>
        <v>#NAME?</v>
      </c>
      <c r="BZ229" s="15" t="e">
        <f ca="1">+_xll.BDP($C229,BZ$15,"BEST_FPERIOD_OVERRIDE="&amp;BZ$16)</f>
        <v>#NAME?</v>
      </c>
      <c r="CB229" s="25">
        <f t="shared" si="454"/>
        <v>-0.72734637423434101</v>
      </c>
      <c r="CC229" s="25">
        <f t="shared" si="455"/>
        <v>-0.21190746511421921</v>
      </c>
      <c r="CD229" s="25">
        <f t="shared" si="456"/>
        <v>1.9765719189978954</v>
      </c>
      <c r="CE229" s="25" t="e">
        <f t="shared" ca="1" si="457"/>
        <v>#NAME?</v>
      </c>
      <c r="CF229" s="25" t="e">
        <f t="shared" ca="1" si="458"/>
        <v>#NAME?</v>
      </c>
      <c r="CG229" s="25" t="e">
        <f t="shared" ca="1" si="459"/>
        <v>#NAME?</v>
      </c>
      <c r="CH229" s="25" t="e">
        <f t="shared" ca="1" si="499"/>
        <v>#NAME?</v>
      </c>
      <c r="CI229" s="25" t="e">
        <f t="shared" ca="1" si="460"/>
        <v>#NAME?</v>
      </c>
      <c r="CJ229" s="25" t="e">
        <f t="shared" si="461"/>
        <v>#VALUE!</v>
      </c>
      <c r="CM229" s="25">
        <f t="shared" si="500"/>
        <v>-7.52797020478016E-2</v>
      </c>
      <c r="CN229" s="25">
        <f t="shared" si="501"/>
        <v>-1.5387569981656241E-2</v>
      </c>
      <c r="CO229" s="25">
        <f t="shared" si="502"/>
        <v>-9.3698244055425879E-3</v>
      </c>
      <c r="CP229" s="25">
        <f t="shared" si="503"/>
        <v>-2.0787817681943085E-2</v>
      </c>
      <c r="CQ229" s="25" t="e">
        <f t="shared" ca="1" si="504"/>
        <v>#NAME?</v>
      </c>
      <c r="CR229" s="25" t="e">
        <f t="shared" ca="1" si="505"/>
        <v>#NAME?</v>
      </c>
      <c r="CS229" s="25" t="e">
        <f t="shared" ca="1" si="506"/>
        <v>#NAME?</v>
      </c>
      <c r="CT229" s="15" t="e">
        <f t="shared" ca="1" si="507"/>
        <v>#NAME?</v>
      </c>
      <c r="CU229" s="25">
        <f>_xll.BDH($C229,"RETURN_ON_INV_CAPITAL","FY 2019","FY 2019","Currency=USD","Period=FY","BEST_FPERIOD_OVERRIDE=FY","FILING_STATUS=MR","FA_ADJUSTED=GAAP","Sort=A","Dates=H","DateFormat=P","Fill=—","Direction=H","UseDPDF=Y")/100</f>
        <v>-0.13469400000000001</v>
      </c>
      <c r="CV229" s="25">
        <f>_xll.BDH($C229,"RETURN_ON_INV_CAPITAL","FY 2020","FY 2020","Currency=USD","Period=FY","BEST_FPERIOD_OVERRIDE=FY","FILING_STATUS=MR","FA_ADJUSTED=GAAP","Sort=A","Dates=H","DateFormat=P","Fill=—","Direction=H","UseDPDF=Y")/100</f>
        <v>-4.1626000000000003E-2</v>
      </c>
      <c r="CW229" s="25">
        <f>_xll.BDH($C229,"RETURN_ON_INV_CAPITAL","FY 2021","FY 2021","Currency=USD","Period=FY","BEST_FPERIOD_OVERRIDE=FY","FILING_STATUS=MR","FA_ADJUSTED=GAAP","Sort=A","Dates=H","DateFormat=P","Fill=—","Direction=H","UseDPDF=Y")/100</f>
        <v>-8.563599999999999E-2</v>
      </c>
      <c r="CX229" s="25">
        <f>_xll.BDH(C229,"RETURN_COM_EQY","FY 2022","FY 2022","Currency=USD","Period=FY","BEST_FPERIOD_OVERRIDE=FY","FILING_STATUS=MR","FA_ADJUSTED=GAAP","Sort=A","Dates=H","DateFormat=P","Fill=—","Direction=H","UseDPDF=Y")/100</f>
        <v>-1.6696819999999999</v>
      </c>
      <c r="CZ229" s="15">
        <f>_xll.BDH($C229,"RETURN_COM_EQY","FY 2019","FY 2019","Currency=USD","Period=FY","BEST_FPERIOD_OVERRIDE=FY","FILING_STATUS=MR","FA_ADJUSTED=GAAP","Sort=A","Dates=H","DateFormat=P","Fill=—","Direction=H","UseDPDF=Y")/100</f>
        <v>-0.86587000000000003</v>
      </c>
      <c r="DA229" s="15">
        <f>_xll.BDH($C229,"RETURN_COM_EQY","FY 2020","FY 2020","Currency=USD","Period=FY","BEST_FPERIOD_OVERRIDE=FY","FILING_STATUS=MR","FA_ADJUSTED=GAAP","Sort=A","Dates=H","DateFormat=P","Fill=—","Direction=H","UseDPDF=Y")/100</f>
        <v>-0.61476599999999992</v>
      </c>
      <c r="DB229" s="15">
        <f>_xll.BDH($C229,"RETURN_COM_EQY","FY 2021","FY 2021","Currency=USD","Period=FY","BEST_FPERIOD_OVERRIDE=FY","FILING_STATUS=MR","FA_ADJUSTED=GAAP","Sort=A","Dates=H","DateFormat=P","Fill=—","Direction=H","UseDPDF=Y")/100</f>
        <v>-1.600319</v>
      </c>
      <c r="DC229" s="25">
        <f>_xll.BDH(C229,"RETURN_COM_EQY","FY 2022","FY 2022","Currency=USD","Period=FY","BEST_FPERIOD_OVERRIDE=FY","FILING_STATUS=MR","FA_ADJUSTED=GAAP","Sort=A","Dates=H","DateFormat=P","Fill=—","Direction=H","UseDPDF=Y")</f>
        <v>-166.9682</v>
      </c>
      <c r="DD229" s="15" t="e">
        <f ca="1">(_xll.BDP(C229,"BEST_ROE","best_fperiod_override=23Y"))/100</f>
        <v>#NAME?</v>
      </c>
      <c r="DF229" s="25" t="e">
        <f ca="1">(_xll.BDP($C229,"BEST_DIV_YLD","best_fperiod_override=19Y"))/100</f>
        <v>#NAME?</v>
      </c>
      <c r="DG229" s="25" t="e">
        <f ca="1">(_xll.BDP($C229,"BEST_DIV_YLD","best_fperiod_override=20Y"))/100</f>
        <v>#NAME?</v>
      </c>
      <c r="DH229" s="25" t="e">
        <f ca="1">(_xll.BDP($C229,"BEST_DIV_YLD","best_fperiod_override=21Y"))/100</f>
        <v>#NAME?</v>
      </c>
      <c r="DI229" s="25" t="e">
        <f ca="1">(_xll.BDP($C229,"BEST_DIV_YLD","best_fperiod_override=22Y"))/100</f>
        <v>#NAME?</v>
      </c>
      <c r="DJ229" s="25" t="e">
        <f ca="1">(_xll.BDP($C229,"BEST_DIV_YLD","best_fperiod_override=23Y"))/100</f>
        <v>#NAME?</v>
      </c>
      <c r="DL229" s="48" t="e" cm="1">
        <f t="array" aca="1" ref="DL229" ca="1">_xll.BDP($C229,$DL$12)/1000</f>
        <v>#NAME?</v>
      </c>
      <c r="DM229" s="48" t="e" cm="1">
        <f t="array" aca="1" ref="DM229" ca="1">_xll.BDP($C229,$DL$13)*1000</f>
        <v>#NAME?</v>
      </c>
      <c r="DN229" s="48" t="e">
        <f t="shared" ca="1" si="462"/>
        <v>#NAME?</v>
      </c>
      <c r="DO229" s="48" t="e" cm="1">
        <f t="array" aca="1" ref="DO229" ca="1">_xll.BDP($C229,$DL$15)*1000</f>
        <v>#NAME?</v>
      </c>
      <c r="DQ229" s="15" t="e" cm="1">
        <f t="array" aca="1" ref="DQ229" ca="1">_xll.BDP(C229,"WACC")</f>
        <v>#NAME?</v>
      </c>
      <c r="DR229" s="15" t="e" cm="1">
        <f t="array" aca="1" ref="DR229" ca="1">_xll.BDP(C229,"WACC_COST_EQUITY")</f>
        <v>#NAME?</v>
      </c>
      <c r="DS229" s="15" t="e" cm="1">
        <f t="array" aca="1" ref="DS229" ca="1">_xll.BDP(C229,"WACC_COST_EQUITY")</f>
        <v>#NAME?</v>
      </c>
      <c r="DU229" s="15" t="e" cm="1">
        <f t="array" aca="1" ref="DU229" ca="1">_xll.BDP(C229,"BEST_PE_RATIO")</f>
        <v>#NAME?</v>
      </c>
      <c r="DV229" s="15" t="e" cm="1">
        <f t="array" aca="1" ref="DV229" ca="1">_xll.BDP(C229,"FIVE_YR_AVG_PRICE_EARNINGS")</f>
        <v>#NAME?</v>
      </c>
      <c r="DW229" s="15" t="e" cm="1">
        <f t="array" aca="1" ref="DW229" ca="1">_xll.BDP(C229,"10_YEAR_MOVING_AVERAGE_PE")</f>
        <v>#NAME?</v>
      </c>
      <c r="DY229" s="15" t="e" cm="1">
        <f t="array" aca="1" ref="DY229" ca="1">_xll.BDP(C229,"BEST_CUR_EV_TO_EBITDA")</f>
        <v>#NAME?</v>
      </c>
      <c r="DZ229" s="15" t="e" cm="1">
        <f t="array" aca="1" ref="DZ229" ca="1">_xll.BDP(C229,"FIVE_YEAR_AVG_EV_TO_T12_EBITDA")</f>
        <v>#NAME?</v>
      </c>
      <c r="EB229" s="15" t="e" cm="1">
        <f t="array" aca="1" ref="EB229" ca="1">_xll.BDP(C229,"BEST_PX_BPS_RATIO")</f>
        <v>#NAME?</v>
      </c>
      <c r="EC229" s="15" t="e" cm="1">
        <f t="array" aca="1" ref="EC229" ca="1">_xll.BDP(C229,"FIVE_YEAR_AVG_PRICE_BOOK")</f>
        <v>#NAME?</v>
      </c>
      <c r="ED229" s="15" t="e" cm="1">
        <f t="array" aca="1" ref="ED229" ca="1">_xll.BDP(C229,"EV_TO_T12M_SALES")</f>
        <v>#NAME?</v>
      </c>
      <c r="EE229" s="15" t="e" cm="1">
        <f t="array" aca="1" ref="EE229" ca="1">_xll.BDP(C229,"AVERAGE_EV_TO_T12M_SALES")</f>
        <v>#NAME?</v>
      </c>
      <c r="EF229" s="15" t="e">
        <f ca="1">_xll.BDP(C229,"BEST_CURRENT_EV_BEST_SALES","best_fperiod_override=23Y")</f>
        <v>#NAME?</v>
      </c>
      <c r="EH229" s="15" t="e" cm="1">
        <f t="array" aca="1" ref="EH229" ca="1">_xll.BDP(C229,"CF_FREE_CASH_FLOW")</f>
        <v>#NAME?</v>
      </c>
      <c r="EI229" s="15" t="e" cm="1">
        <f t="array" aca="1" ref="EI229" ca="1">_xll.BDP(C229,"FREE_CASH_FLOW_YIELD")/100</f>
        <v>#NAME?</v>
      </c>
      <c r="EJ229" s="15" t="e" cm="1">
        <f t="array" aca="1" ref="EJ229" ca="1">_xll.BDP(C229,"TRAIL_12M_FREE_CASH_FLOW_PER_SH")</f>
        <v>#NAME?</v>
      </c>
      <c r="EL229" s="15" t="e" cm="1">
        <f t="array" aca="1" ref="EL229" ca="1">_xll.BDP(C229,"CF_CASH_FROM_OPER")</f>
        <v>#NAME?</v>
      </c>
      <c r="EM229" s="15" t="e" cm="1">
        <f t="array" aca="1" ref="EM229" ca="1">_xll.BDP(C229,"CF_CASH_FROM_INV_ACT")</f>
        <v>#NAME?</v>
      </c>
      <c r="EN229" s="15" t="e" cm="1">
        <f t="array" aca="1" ref="EN229" ca="1">_xll.BDP(C229,"CF_CASH_FROM_FNC_ACT")</f>
        <v>#NAME?</v>
      </c>
      <c r="EP229" s="15" t="e" cm="1">
        <f t="array" aca="1" ref="EP229" ca="1">_xll.BDP(C229,"TOT_ANALYST_REC")</f>
        <v>#NAME?</v>
      </c>
      <c r="EQ229" s="15" t="e" cm="1">
        <f t="array" aca="1" ref="EQ229" ca="1">_xll.BDP(C229,"TOT_BUY_REC")</f>
        <v>#NAME?</v>
      </c>
      <c r="ER229" s="15" t="e" cm="1">
        <f t="array" aca="1" ref="ER229" ca="1">_xll.BDP(C229,"TOT_HOLD_REC")</f>
        <v>#NAME?</v>
      </c>
      <c r="ES229" s="15" t="e" cm="1">
        <f t="array" aca="1" ref="ES229" ca="1">_xll.BDP(C229,"TOT_SELL_REC")</f>
        <v>#NAME?</v>
      </c>
      <c r="ET229" s="15" t="e" cm="1">
        <f t="array" aca="1" ref="ET229" ca="1">_xll.BDP(C229,"EQY_REC_CONS")</f>
        <v>#NAME?</v>
      </c>
      <c r="EV229" s="15" t="e" cm="1">
        <f t="array" aca="1" ref="EV229" ca="1">_xll.BDP(C229,"BEST_TARGET_HI")</f>
        <v>#NAME?</v>
      </c>
      <c r="EW229" s="15" t="e" cm="1">
        <f t="array" aca="1" ref="EW229" ca="1">_xll.BDP(C229,"BEST_TARGET_LO")</f>
        <v>#NAME?</v>
      </c>
      <c r="EX229" s="15" t="e" cm="1">
        <f t="array" aca="1" ref="EX229" ca="1">_xll.BDP(C229,"BEST_TARGET_MEDIAN")</f>
        <v>#NAME?</v>
      </c>
      <c r="EZ229" s="15" t="e" cm="1">
        <f t="array" aca="1" ref="EZ229" ca="1">_xll.BDP(C229,"BEST_TARGET_1WK_CHG")</f>
        <v>#NAME?</v>
      </c>
      <c r="FA229" s="15" t="e" cm="1">
        <f t="array" aca="1" ref="FA229" ca="1">_xll.BDP(C229,"BEST_TARGET_4WK_CHG")</f>
        <v>#NAME?</v>
      </c>
      <c r="FB229" s="15" t="e" cm="1">
        <f t="array" aca="1" ref="FB229" ca="1">_xll.BDP(C229,"BEST_TARGET_3MO_CHG")</f>
        <v>#NAME?</v>
      </c>
      <c r="FC229" s="15" t="e" cm="1">
        <f t="array" aca="1" ref="FC229" ca="1">_xll.BDP(C229,"BEST_TARGET_6MO_CHG")</f>
        <v>#NAME?</v>
      </c>
      <c r="FE229" s="15" t="e" cm="1">
        <f t="array" aca="1" ref="FE229" ca="1">_xll.BDP(C229,"ANNOUNCEMENT_DT")</f>
        <v>#NAME?</v>
      </c>
      <c r="FF229" s="15" t="e" cm="1">
        <f t="array" aca="1" ref="FF229" ca="1">_xll.BDP(C229,"EXPECTED_REPORT_DT")</f>
        <v>#NAME?</v>
      </c>
      <c r="FG229" s="15" t="e" cm="1">
        <f t="array" aca="1" ref="FG229" ca="1">_xll.BDP(C229,"EARNINGS_RELATED_IMPLIED_MOVE")</f>
        <v>#NAME?</v>
      </c>
      <c r="FI229" s="15" t="e" cm="1">
        <f t="array" aca="1" ref="FI229" ca="1">_xll.BDP(C229,"SALES_SURPRISE_LAST_QTR")</f>
        <v>#NAME?</v>
      </c>
      <c r="FJ229" s="15" t="e" cm="1">
        <f t="array" aca="1" ref="FJ229" ca="1">_xll.BDP(C229,"EPS_SURPRISE_LAST_QTR")</f>
        <v>#NAME?</v>
      </c>
      <c r="FL229" s="15" t="e">
        <f ca="1">(_xll.BDP(C229,"VOLUME_AVG_5D"))/1000</f>
        <v>#NAME?</v>
      </c>
      <c r="FM229" s="15" t="e">
        <f ca="1">(_xll.BDP(C229,"VOLUME_AVG_3M"))/1000</f>
        <v>#NAME?</v>
      </c>
      <c r="FN229" s="15" t="e">
        <f ca="1">(_xll.BDP(C229,"VOLUME_AVG_6M"))/1000</f>
        <v>#NAME?</v>
      </c>
      <c r="FP229" s="15" t="e" cm="1">
        <f t="array" aca="1" ref="FP229" ca="1">_xll.BDP(C229,"CIE_DES")</f>
        <v>#NAME?</v>
      </c>
      <c r="FQ229" s="15" t="s">
        <v>1053</v>
      </c>
      <c r="FS229" s="15" t="e" cm="1">
        <f t="array" aca="1" ref="FS229" ca="1">_xll.BDP(C229,"HIGH_52WEEK")</f>
        <v>#NAME?</v>
      </c>
      <c r="FT229" s="15" t="e" cm="1">
        <f t="array" aca="1" ref="FT229" ca="1">_xll.BDP(C229,"LOW_52WEEK")</f>
        <v>#NAME?</v>
      </c>
      <c r="FV229" s="15" t="e" cm="1">
        <f t="array" aca="1" ref="FV229" ca="1">_xll.BDP(C229,"CHG_PCT_WTD")</f>
        <v>#NAME?</v>
      </c>
      <c r="FW229" s="15" t="e" cm="1">
        <f t="array" aca="1" ref="FW229" ca="1">_xll.BDP(C229,"CHG_PCT_MTD")</f>
        <v>#NAME?</v>
      </c>
      <c r="FX229" s="15" t="e" cm="1">
        <f t="array" aca="1" ref="FX229" ca="1">_xll.BDP(C229,"CHG_PCT_YTD")</f>
        <v>#NAME?</v>
      </c>
      <c r="FY229" s="15" t="e" cm="1">
        <f t="array" aca="1" ref="FY229" ca="1">_xll.BDP(C229,"CHG_PCT_1YR")</f>
        <v>#NAME?</v>
      </c>
      <c r="GA229" s="15" t="e">
        <f ca="1">_xll.BDP($C229,"BEST_NET_DEBT","best_fperiod_override=19Y")</f>
        <v>#NAME?</v>
      </c>
      <c r="GB229" s="15" t="e">
        <f ca="1">_xll.BDP($C229,"BEST_NET_DEBT","best_fperiod_override=20Y")</f>
        <v>#NAME?</v>
      </c>
      <c r="GC229" s="15" t="e">
        <f ca="1">_xll.BDP($C229,"BEST_NET_DEBT","best_fperiod_override=21Y")</f>
        <v>#NAME?</v>
      </c>
      <c r="GD229" s="15" t="e">
        <f ca="1">_xll.BDP($C229,"BEST_NET_DEBT","best_fperiod_override=22Y")</f>
        <v>#NAME?</v>
      </c>
      <c r="GE229" s="15" t="e">
        <f ca="1">_xll.BDP($C229,"BEST_NET_DEBT","best_fperiod_override=23Y")</f>
        <v>#NAME?</v>
      </c>
      <c r="GG229" s="15" t="e">
        <f t="shared" ca="1" si="463"/>
        <v>#NAME?</v>
      </c>
      <c r="GH229" s="15" t="e">
        <f t="shared" ca="1" si="464"/>
        <v>#NAME?</v>
      </c>
      <c r="GI229" s="15" t="e">
        <f t="shared" ca="1" si="465"/>
        <v>#NAME?</v>
      </c>
      <c r="GJ229" s="15" t="e">
        <f t="shared" ca="1" si="466"/>
        <v>#NAME?</v>
      </c>
      <c r="GK229" s="15" t="e">
        <f t="shared" ca="1" si="467"/>
        <v>#NAME?</v>
      </c>
      <c r="GM229" s="15" t="e" cm="1">
        <f t="array" aca="1" ref="GM229" ca="1">_xll.BDP(C229,"NET_DEBT_TO_EBITDA")</f>
        <v>#NAME?</v>
      </c>
      <c r="GN229" s="15" t="e" cm="1">
        <f t="array" aca="1" ref="GN229" ca="1">_xll.BDP(C229,"EBIT_TO_INT_EXP")</f>
        <v>#NAME?</v>
      </c>
      <c r="GO229" s="15" t="e" cm="1">
        <f t="array" aca="1" ref="GO229" ca="1">_xll.BDP(C229,"TOT_DEBT_TO_TOT_EQY")</f>
        <v>#NAME?</v>
      </c>
      <c r="GP229" s="15" t="e" cm="1">
        <f t="array" aca="1" ref="GP229" ca="1">_xll.BDP(C229,"TOT_DEBT_TO_TOT_ASSET")</f>
        <v>#NAME?</v>
      </c>
      <c r="GQ229" s="15" t="e" cm="1">
        <f t="array" aca="1" ref="GQ229" ca="1">_xll.BDP(C229,"ALTMAN_Z_SCORE")</f>
        <v>#NAME?</v>
      </c>
      <c r="GR229" s="15" t="e" cm="1">
        <f t="array" aca="1" ref="GR229" ca="1">_xll.BDP(C229,"CASH_%_CURRENT_MARKET_CAP")</f>
        <v>#NAME?</v>
      </c>
      <c r="GS229" s="15" t="e" cm="1">
        <f t="array" aca="1" ref="GS229" ca="1">_xll.BDP(C229,"CASH_TO_TOT_ASSET")</f>
        <v>#NAME?</v>
      </c>
      <c r="GU229" s="15" t="e" cm="1">
        <f t="array" aca="1" ref="GU229" ca="1">_xll.BDP(C229,"BOARD_SIZE")</f>
        <v>#NAME?</v>
      </c>
      <c r="GV229" s="15" t="e" cm="1">
        <f t="array" aca="1" ref="GV229" ca="1">_xll.BDP(C229,"PCT_INDEPENDENT_DIRECTORS")</f>
        <v>#NAME?</v>
      </c>
      <c r="GW229" s="15" t="e" cm="1">
        <f t="array" aca="1" ref="GW229" ca="1">_xll.BDP(C229,"BOARD_MEETING_ATTENDANCE_PCT")</f>
        <v>#NAME?</v>
      </c>
      <c r="GX229" s="15" t="e" cm="1">
        <f t="array" aca="1" ref="GX229" ca="1">_xll.BDP(C229,"BOARD_MEETINGS_PER_YR")</f>
        <v>#NAME?</v>
      </c>
      <c r="GY229" s="15" t="e" cm="1">
        <f t="array" aca="1" ref="GY229" ca="1">_xll.BDP(C229,"NUMBER_OF_WOMEN_ON_BOARD")</f>
        <v>#NAME?</v>
      </c>
      <c r="GZ229" s="15" t="e" cm="1">
        <f t="array" aca="1" ref="GZ229" ca="1">_xll.BDP(C229,"BOARD_AVERAGE_TENURE")</f>
        <v>#NAME?</v>
      </c>
      <c r="HA229" s="15" t="e" cm="1">
        <f t="array" aca="1" ref="HA229" ca="1">_xll.BDP(C229,"BOARD_AVERAGE_AGE")</f>
        <v>#NAME?</v>
      </c>
      <c r="HC229" s="15" t="e" cm="1">
        <f t="array" aca="1" ref="HC229" ca="1">_xll.BDP(C229,"TOT_COMP_AW_TO_CEO_&amp;_EQUIV")</f>
        <v>#NAME?</v>
      </c>
      <c r="HD229" s="15" t="e" cm="1">
        <f t="array" aca="1" ref="HD229" ca="1">_xll.BDP(C229,"TOT_COMPENSATION_AW_TO_EXECS")</f>
        <v>#NAME?</v>
      </c>
      <c r="HE229" s="15" t="e" cm="1">
        <f t="array" aca="1" ref="HE229" ca="1">_xll.BDP(C229,"CF_STOCK_BASED_COMPENSATION")</f>
        <v>#NAME?</v>
      </c>
      <c r="HF229" s="15" t="e" cm="1">
        <f t="array" aca="1" ref="HF229" ca="1">_xll.BDP(C229,"AVERAGE_BOD_TOTAL_COMPENSATION")</f>
        <v>#NAME?</v>
      </c>
      <c r="HH229" s="15" t="e" cm="1">
        <f t="array" aca="1" ref="HH229" ca="1">_xll.BDP(C229,"ISS_QUALITYSCORE")</f>
        <v>#NAME?</v>
      </c>
      <c r="HK229" s="15" t="e" cm="1">
        <f t="array" aca="1" ref="HK229" ca="1">_xll.BDP(C229,"EQY_SH_OUT")</f>
        <v>#NAME?</v>
      </c>
      <c r="HL229" s="15" t="e">
        <f t="shared" ca="1" si="468"/>
        <v>#NAME?</v>
      </c>
      <c r="HN229" s="15">
        <v>8.5</v>
      </c>
      <c r="HO229" s="15">
        <v>2</v>
      </c>
      <c r="HP229" s="39" t="e">
        <f t="shared" ca="1" si="469"/>
        <v>#NAME?</v>
      </c>
      <c r="HQ229" s="15" t="e">
        <f t="shared" ca="1" si="470"/>
        <v>#NAME?</v>
      </c>
      <c r="HS229" s="15" t="e">
        <f t="shared" ca="1" si="494"/>
        <v>#NAME?</v>
      </c>
      <c r="HU229" s="15" t="e">
        <f t="shared" ca="1" si="471"/>
        <v>#NAME?</v>
      </c>
      <c r="HW229" s="15" t="e">
        <f t="shared" ca="1" si="495"/>
        <v>#NAME?</v>
      </c>
      <c r="HY229" s="39" t="e">
        <f t="shared" ca="1" si="472"/>
        <v>#NAME?</v>
      </c>
      <c r="IA229" s="15" t="e">
        <f t="shared" ca="1" si="496"/>
        <v>#NAME?</v>
      </c>
      <c r="IB229" s="15" t="e">
        <f t="shared" ca="1" si="473"/>
        <v>#NAME?</v>
      </c>
      <c r="IC229" s="15" t="e">
        <f t="shared" ca="1" si="474"/>
        <v>#NAME?</v>
      </c>
      <c r="ID229" s="15" t="e">
        <f t="shared" ca="1" si="475"/>
        <v>#NAME?</v>
      </c>
      <c r="IE229" s="39" t="e">
        <f t="shared" ca="1" si="476"/>
        <v>#NAME?</v>
      </c>
      <c r="IF229" s="39" t="e">
        <f t="shared" si="477"/>
        <v>#VALUE!</v>
      </c>
      <c r="IG229" s="39" t="e">
        <f t="shared" ca="1" si="478"/>
        <v>#NAME?</v>
      </c>
      <c r="II229" s="15">
        <f t="shared" si="508"/>
        <v>210</v>
      </c>
    </row>
    <row r="230" spans="1:243">
      <c r="A230" s="15">
        <f t="shared" si="509"/>
        <v>210</v>
      </c>
      <c r="B230" s="15" t="s">
        <v>424</v>
      </c>
      <c r="C230" s="15" t="s">
        <v>735</v>
      </c>
      <c r="D230" s="15" t="s">
        <v>423</v>
      </c>
      <c r="E230" s="15" t="str">
        <f t="shared" si="442"/>
        <v>T1EV34</v>
      </c>
      <c r="F230" s="15">
        <f t="shared" si="443"/>
        <v>210</v>
      </c>
      <c r="G230" s="15" t="str">
        <f t="shared" si="444"/>
        <v>Teva Pharmaceutical Industries Ltd</v>
      </c>
      <c r="H230" s="24">
        <v>3.8163999999999998E-4</v>
      </c>
      <c r="I230" s="15" t="e" cm="1">
        <f t="array" aca="1" ref="I230" ca="1">_xll.BDP(C230,"GICS_SECTOR_NAME")</f>
        <v>#NAME?</v>
      </c>
      <c r="J230" s="15" t="e">
        <f t="shared" ca="1" si="445"/>
        <v>#NAME?</v>
      </c>
      <c r="K230" s="46" t="e" cm="1">
        <f t="array" aca="1" ref="K230" ca="1">_xll.BDP(C230,"BEST_PE_RATIO")</f>
        <v>#NAME?</v>
      </c>
      <c r="L230" s="46" t="e" cm="1">
        <f t="array" aca="1" ref="L230" ca="1">_xll.BDP(C230,"px_last")</f>
        <v>#NAME?</v>
      </c>
      <c r="M230" s="15" t="e" cm="1">
        <f t="array" aca="1" ref="M230" ca="1">_xll.BDP(C230,"COUNTRY_FULL_NAME")</f>
        <v>#NAME?</v>
      </c>
      <c r="N230" s="15" t="e" cm="1">
        <f t="array" aca="1" ref="N230" ca="1">_xll.BDP(C230,"px_last")</f>
        <v>#NAME?</v>
      </c>
      <c r="O230" s="15" t="e" cm="1">
        <f t="array" aca="1" ref="O230" ca="1">_xll.BDP(C230,"CRNCY")</f>
        <v>#NAME?</v>
      </c>
      <c r="Q230" s="15" t="e" cm="1">
        <f t="array" aca="1" ref="Q230" ca="1">_xll.BDP(C230,"GICS_SECTOR_NAME")</f>
        <v>#NAME?</v>
      </c>
      <c r="R230" s="15" t="e" cm="1">
        <f t="array" aca="1" ref="R230" ca="1">_xll.BDP(C230,"GICS_INDUSTRY_NAME")</f>
        <v>#NAME?</v>
      </c>
      <c r="S230" s="15" t="e" cm="1">
        <f t="array" aca="1" ref="S230" ca="1">_xll.BDP(C230,"GICS_INDUSTRY_GROUP_NAME")</f>
        <v>#NAME?</v>
      </c>
      <c r="T230" s="15" t="e" cm="1">
        <f t="array" aca="1" ref="T230" ca="1">_xll.BDP(C230,"GICS_SUB_INDUSTRY_NAME")</f>
        <v>#NAME?</v>
      </c>
      <c r="U230" s="15" t="s">
        <v>1521</v>
      </c>
      <c r="V230" s="15">
        <f>_xll.BDH(C230,"SALES_REV_TURN","FY 2009","FY 2009","Currency=USD","Period=FY","BEST_FPERIOD_OVERRIDE=FY","FILING_STATUS=MR","SCALING_FORMAT=MLN","FA_ADJUSTED=Adjusted","Sort=A","Dates=H","DateFormat=P","Fill=—","Direction=H","UseDPDF=Y")</f>
        <v>13899</v>
      </c>
      <c r="W230" s="15">
        <f>_xll.BDH(C230,"SALES_REV_TURN","FY 2019","FY 2019","Currency=USD","Period=FY","BEST_FPERIOD_OVERRIDE=FY","FILING_STATUS=MR","SCALING_FORMAT=MLN","FA_ADJUSTED=Adjusted","Sort=A","Dates=H","DateFormat=P","Fill=—","Direction=H","UseDPDF=Y")</f>
        <v>16887</v>
      </c>
      <c r="X230" s="15">
        <f>_xll.BDH(C230,"SALES_REV_TURN","FY 2020","FY 2020","Currency=USD","Period=FY","BEST_FPERIOD_OVERRIDE=FY","FILING_STATUS=MR","SCALING_FORMAT=MLN","FA_ADJUSTED=Adjusted","Sort=A","Dates=H","DateFormat=P","Fill=—","Direction=H","UseDPDF=Y")</f>
        <v>16659</v>
      </c>
      <c r="Y230" s="15">
        <f>_xll.BDH(C230,"SALES_REV_TURN","FY 2021","FY 2021","Currency=USD","Period=FY","BEST_FPERIOD_OVERRIDE=FY","FILING_STATUS=MR","SCALING_FORMAT=MLN","FA_ADJUSTED=Adjusted","Sort=A","Dates=H","DateFormat=P","Fill=—","Direction=H","UseDPDF=Y")</f>
        <v>15878</v>
      </c>
      <c r="Z230" s="15">
        <f>_xll.BDH(C230,"SALES_REV_TURN","FY 2022","FY 2022","Currency=USD","Period=FY","BEST_FPERIOD_OVERRIDE=FY","FILING_STATUS=MR","SCALING_FORMAT=MLN","FA_ADJUSTED=Adjusted","Sort=A","Dates=H","DateFormat=P","Fill=—","Direction=H","UseDPDF=Y")</f>
        <v>14925</v>
      </c>
      <c r="AA230" s="15" t="e">
        <f ca="1">+_xll.BDP($C230,AA$15,"BEST_FPERIOD_OVERRIDE="&amp;AA$16)</f>
        <v>#NAME?</v>
      </c>
      <c r="AB230" s="15" t="e">
        <f ca="1">+_xll.BDP($C230,AB$15,"BEST_FPERIOD_OVERRIDE="&amp;AB$16)</f>
        <v>#NAME?</v>
      </c>
      <c r="AC230" s="15" t="e">
        <f ca="1">+_xll.BDP($C230,AC$15,"BEST_FPERIOD_OVERRIDE="&amp;AC$16)</f>
        <v>#NAME?</v>
      </c>
      <c r="AD230" s="15" t="e">
        <f ca="1">+_xll.BDP($C230,AD$15,"BEST_FPERIOD_OVERRIDE="&amp;AD$16)</f>
        <v>#NAME?</v>
      </c>
      <c r="AF230" s="25">
        <f t="shared" si="479"/>
        <v>-1.3501510037306819E-2</v>
      </c>
      <c r="AG230" s="25">
        <f t="shared" si="480"/>
        <v>-4.6881565520139223E-2</v>
      </c>
      <c r="AH230" s="25">
        <f t="shared" si="481"/>
        <v>-6.0020153671747067E-2</v>
      </c>
      <c r="AI230" s="25" t="e">
        <f t="shared" ca="1" si="482"/>
        <v>#NAME?</v>
      </c>
      <c r="AJ230" s="25" t="e">
        <f t="shared" ca="1" si="483"/>
        <v>#NAME?</v>
      </c>
      <c r="AK230" s="25" t="e">
        <f t="shared" ca="1" si="484"/>
        <v>#NAME?</v>
      </c>
      <c r="AL230" s="25" t="e">
        <f t="shared" ca="1" si="497"/>
        <v>#NAME?</v>
      </c>
      <c r="AM230" s="25" t="e">
        <f t="shared" ca="1" si="485"/>
        <v>#NAME?</v>
      </c>
      <c r="AN230" s="25">
        <f t="shared" si="486"/>
        <v>1.9663550064424218E-2</v>
      </c>
      <c r="AP230" s="15">
        <f>_xll.BDH(C230,"EBITDA","FY 2009","FY 2009","Currency=USD","Period=FY","BEST_FPERIOD_OVERRIDE=FY","FILING_STATUS=MR","SCALING_FORMAT=MLN","FA_ADJUSTED=Adjusted","Sort=A","Dates=H","DateFormat=P","Fill=—","Direction=H","UseDPDF=Y")</f>
        <v>4276</v>
      </c>
      <c r="AQ230" s="15">
        <f>_xll.BDH(C230,"EBITDA","FY 2019","FY 2019","Currency=USD","Period=FY","BEST_FPERIOD_OVERRIDE=FY","FILING_STATUS=MR","SCALING_FORMAT=MLN","FA_ADJUSTED=Adjusted","Sort=A","Dates=H","DateFormat=P","Fill=—","Direction=H","UseDPDF=Y")</f>
        <v>4628</v>
      </c>
      <c r="AR230" s="15">
        <f>_xll.BDH(C230,"EBITDA","FY 2020","FY 2020","Currency=USD","Period=FY","BEST_FPERIOD_OVERRIDE=FY","FILING_STATUS=MR","SCALING_FORMAT=MLN","FA_ADJUSTED=Adjusted","Sort=A","Dates=H","DateFormat=P","Fill=—","Direction=H","UseDPDF=Y")</f>
        <v>4796</v>
      </c>
      <c r="AS230" s="15">
        <f>_xll.BDH(C230,"EBITDA","FY 2021","FY 2021","Currency=USD","Period=FY","BEST_FPERIOD_OVERRIDE=FY","FILING_STATUS=MR","SCALING_FORMAT=MLN","FA_ADJUSTED=Adjusted","Sort=A","Dates=H","DateFormat=P","Fill=—","Direction=H","UseDPDF=Y")</f>
        <v>4811</v>
      </c>
      <c r="AT230" s="15">
        <f>_xll.BDH(C230,"EBITDA","FY 2022","FY 2022","Currency=USD","Period=FY","BEST_FPERIOD_OVERRIDE=FY","FILING_STATUS=MR","SCALING_FORMAT=MLN","FA_ADJUSTED=Adjusted","Sort=A","Dates=H","DateFormat=P","Fill=—","Direction=H","UseDPDF=Y")</f>
        <v>4839</v>
      </c>
      <c r="AU230" s="15" t="e">
        <f ca="1">+_xll.BDP($C230,AU$15,"BEST_FPERIOD_OVERRIDE="&amp;AU$16)</f>
        <v>#NAME?</v>
      </c>
      <c r="AV230" s="15" t="e">
        <f ca="1">+_xll.BDP($C230,AV$15,"BEST_FPERIOD_OVERRIDE="&amp;AV$16)</f>
        <v>#NAME?</v>
      </c>
      <c r="AW230" s="15" t="e">
        <f ca="1">+_xll.BDP($C230,AW$15,"BEST_FPERIOD_OVERRIDE="&amp;AW$16)</f>
        <v>#NAME?</v>
      </c>
      <c r="AX230" s="15" t="e">
        <f ca="1">+_xll.BDP($C230,AX$15,"BEST_FPERIOD_OVERRIDE="&amp;AX$16)</f>
        <v>#NAME?</v>
      </c>
      <c r="AZ230" s="25">
        <f t="shared" si="446"/>
        <v>3.6300777873811585E-2</v>
      </c>
      <c r="BA230" s="25">
        <f t="shared" si="447"/>
        <v>3.1276063386154185E-3</v>
      </c>
      <c r="BB230" s="25">
        <f t="shared" si="448"/>
        <v>5.8199958428601928E-3</v>
      </c>
      <c r="BC230" s="25" t="e">
        <f t="shared" ca="1" si="449"/>
        <v>#NAME?</v>
      </c>
      <c r="BD230" s="25" t="e">
        <f t="shared" ca="1" si="450"/>
        <v>#NAME?</v>
      </c>
      <c r="BE230" s="25" t="e">
        <f t="shared" ca="1" si="451"/>
        <v>#NAME?</v>
      </c>
      <c r="BF230" s="25" t="e">
        <f t="shared" ca="1" si="498"/>
        <v>#NAME?</v>
      </c>
      <c r="BG230" s="25" t="e">
        <f t="shared" ca="1" si="452"/>
        <v>#NAME?</v>
      </c>
      <c r="BH230" s="25">
        <f t="shared" si="453"/>
        <v>7.942053729052212E-3</v>
      </c>
      <c r="BJ230" s="25">
        <f t="shared" si="487"/>
        <v>0.27405696689761355</v>
      </c>
      <c r="BK230" s="25">
        <f t="shared" si="488"/>
        <v>0.28789243051803831</v>
      </c>
      <c r="BL230" s="25">
        <f t="shared" si="489"/>
        <v>0.30299785867237689</v>
      </c>
      <c r="BM230" s="25">
        <f t="shared" si="490"/>
        <v>0.32422110552763816</v>
      </c>
      <c r="BN230" s="25" t="e">
        <f t="shared" ca="1" si="491"/>
        <v>#NAME?</v>
      </c>
      <c r="BO230" s="25" t="e">
        <f t="shared" ca="1" si="492"/>
        <v>#NAME?</v>
      </c>
      <c r="BP230" s="25" t="e">
        <f t="shared" ca="1" si="492"/>
        <v>#NAME?</v>
      </c>
      <c r="BQ230" s="25" t="e">
        <f t="shared" ca="1" si="493"/>
        <v>#NAME?</v>
      </c>
      <c r="BR230" s="15">
        <f>_xll.BDH(C230,"EARN_FOR_COMMON","FY 2009","FY 2009","Currency=USD","Period=FY","BEST_FPERIOD_OVERRIDE=FY","FILING_STATUS=MR","SCALING_FORMAT=MLN","FA_ADJUSTED=Adjusted","Sort=A","Dates=H","DateFormat=P","Fill=—","Direction=H","UseDPDF=Y")</f>
        <v>2712.62</v>
      </c>
      <c r="BS230" s="15">
        <f>_xll.BDH(C230,"EARN_FOR_COMMON","FY 2019","FY 2019","Currency=USD","Period=FY","BEST_FPERIOD_OVERRIDE=FY","FILING_STATUS=MR","SCALING_FORMAT=MLN","FA_ADJUSTED=Adjusted","Sort=A","Dates=H","DateFormat=P","Fill=—","Direction=H","UseDPDF=Y")</f>
        <v>1584.7367999999999</v>
      </c>
      <c r="BT230" s="15">
        <f>_xll.BDH(C230,"EARN_FOR_COMMON","FY 2020","FY 2020","Currency=USD","Period=FY","BEST_FPERIOD_OVERRIDE=FY","FILING_STATUS=MR","SCALING_FORMAT=MLN","FA_ADJUSTED=Adjusted","Sort=A","Dates=H","DateFormat=P","Fill=—","Direction=H","UseDPDF=Y")</f>
        <v>2496.9721</v>
      </c>
      <c r="BU230" s="15">
        <f>_xll.BDH(C230,"EARN_FOR_COMMON","FY 2021","FY 2021","Currency=USD","Period=FY","BEST_FPERIOD_OVERRIDE=FY","FILING_STATUS=MR","SCALING_FORMAT=MLN","FA_ADJUSTED=Adjusted","Sort=A","Dates=H","DateFormat=P","Fill=—","Direction=H","UseDPDF=Y")</f>
        <v>1971.1202000000001</v>
      </c>
      <c r="BV230" s="15">
        <f>_xll.BDH(C230,"EARN_FOR_COMMON","FY 2022","FY 2022","Currency=USD","Period=FY","BEST_FPERIOD_OVERRIDE=FY","FILING_STATUS=MR","SCALING_FORMAT=MLN","FA_ADJUSTED=Adjusted","Sort=A","Dates=H","DateFormat=P","Fill=—","Direction=H","UseDPDF=Y")</f>
        <v>2517.5776999999998</v>
      </c>
      <c r="BW230" s="15" t="e">
        <f ca="1">+_xll.BDP($C230,BW$15,"BEST_FPERIOD_OVERRIDE="&amp;BW$16)</f>
        <v>#NAME?</v>
      </c>
      <c r="BX230" s="15" t="e">
        <f ca="1">+_xll.BDP($C230,BX$15,"BEST_FPERIOD_OVERRIDE="&amp;BX$16)</f>
        <v>#NAME?</v>
      </c>
      <c r="BY230" s="15" t="e">
        <f ca="1">+_xll.BDP($C230,BY$15,"BEST_FPERIOD_OVERRIDE="&amp;BY$16)</f>
        <v>#NAME?</v>
      </c>
      <c r="BZ230" s="15" t="e">
        <f ca="1">+_xll.BDP($C230,BZ$15,"BEST_FPERIOD_OVERRIDE="&amp;BZ$16)</f>
        <v>#NAME?</v>
      </c>
      <c r="CB230" s="25">
        <f t="shared" si="454"/>
        <v>0.57563836467986373</v>
      </c>
      <c r="CC230" s="25">
        <f t="shared" si="455"/>
        <v>-0.21059582523969722</v>
      </c>
      <c r="CD230" s="25">
        <f t="shared" si="456"/>
        <v>0.27723195165875714</v>
      </c>
      <c r="CE230" s="25" t="e">
        <f t="shared" ca="1" si="457"/>
        <v>#NAME?</v>
      </c>
      <c r="CF230" s="25" t="e">
        <f t="shared" ca="1" si="458"/>
        <v>#NAME?</v>
      </c>
      <c r="CG230" s="25" t="e">
        <f t="shared" ca="1" si="459"/>
        <v>#NAME?</v>
      </c>
      <c r="CH230" s="25" t="e">
        <f t="shared" ca="1" si="499"/>
        <v>#NAME?</v>
      </c>
      <c r="CI230" s="25" t="e">
        <f t="shared" ca="1" si="460"/>
        <v>#NAME?</v>
      </c>
      <c r="CJ230" s="25">
        <f t="shared" si="461"/>
        <v>-5.2330685621838291E-2</v>
      </c>
      <c r="CM230" s="25">
        <f t="shared" si="500"/>
        <v>9.384359566530466E-2</v>
      </c>
      <c r="CN230" s="25">
        <f t="shared" si="501"/>
        <v>0.1498872741461072</v>
      </c>
      <c r="CO230" s="25">
        <f t="shared" si="502"/>
        <v>0.12414159214006802</v>
      </c>
      <c r="CP230" s="25">
        <f t="shared" si="503"/>
        <v>0.16868192294807369</v>
      </c>
      <c r="CQ230" s="25" t="e">
        <f t="shared" ca="1" si="504"/>
        <v>#NAME?</v>
      </c>
      <c r="CR230" s="25" t="e">
        <f t="shared" ca="1" si="505"/>
        <v>#NAME?</v>
      </c>
      <c r="CS230" s="25" t="e">
        <f t="shared" ca="1" si="506"/>
        <v>#NAME?</v>
      </c>
      <c r="CT230" s="15" t="e">
        <f t="shared" ca="1" si="507"/>
        <v>#NAME?</v>
      </c>
      <c r="CU230" s="25">
        <f>_xll.BDH($C230,"RETURN_ON_INV_CAPITAL","FY 2019","FY 2019","Currency=USD","Period=FY","BEST_FPERIOD_OVERRIDE=FY","FILING_STATUS=MR","FA_ADJUSTED=GAAP","Sort=A","Dates=H","DateFormat=P","Fill=—","Direction=H","UseDPDF=Y")/100</f>
        <v>-8.1840000000000003E-3</v>
      </c>
      <c r="CV230" s="25">
        <f>_xll.BDH($C230,"RETURN_ON_INV_CAPITAL","FY 2020","FY 2020","Currency=USD","Period=FY","BEST_FPERIOD_OVERRIDE=FY","FILING_STATUS=MR","FA_ADJUSTED=GAAP","Sort=A","Dates=H","DateFormat=P","Fill=—","Direction=H","UseDPDF=Y")/100</f>
        <v>-8.5294000000000009E-2</v>
      </c>
      <c r="CW230" s="25">
        <f>_xll.BDH($C230,"RETURN_ON_INV_CAPITAL","FY 2021","FY 2021","Currency=USD","Period=FY","BEST_FPERIOD_OVERRIDE=FY","FILING_STATUS=MR","FA_ADJUSTED=GAAP","Sort=A","Dates=H","DateFormat=P","Fill=—","Direction=H","UseDPDF=Y")/100</f>
        <v>3.2252000000000003E-2</v>
      </c>
      <c r="CX230" s="25">
        <f>_xll.BDH(C230,"RETURN_COM_EQY","FY 2022","FY 2022","Currency=USD","Period=FY","BEST_FPERIOD_OVERRIDE=FY","FILING_STATUS=MR","FA_ADJUSTED=GAAP","Sort=A","Dates=H","DateFormat=P","Fill=—","Direction=H","UseDPDF=Y")/100</f>
        <v>-0.25892700000000002</v>
      </c>
      <c r="CZ230" s="15">
        <f>_xll.BDH($C230,"RETURN_COM_EQY","FY 2019","FY 2019","Currency=USD","Period=FY","BEST_FPERIOD_OVERRIDE=FY","FILING_STATUS=MR","FA_ADJUSTED=GAAP","Sort=A","Dates=H","DateFormat=P","Fill=—","Direction=H","UseDPDF=Y")/100</f>
        <v>-6.9668000000000008E-2</v>
      </c>
      <c r="DA230" s="15">
        <f>_xll.BDH($C230,"RETURN_COM_EQY","FY 2020","FY 2020","Currency=USD","Period=FY","BEST_FPERIOD_OVERRIDE=FY","FILING_STATUS=MR","FA_ADJUSTED=GAAP","Sort=A","Dates=H","DateFormat=P","Fill=—","Direction=H","UseDPDF=Y")/100</f>
        <v>-0.33251399999999998</v>
      </c>
      <c r="DB230" s="15">
        <f>_xll.BDH($C230,"RETURN_COM_EQY","FY 2021","FY 2021","Currency=USD","Period=FY","BEST_FPERIOD_OVERRIDE=FY","FILING_STATUS=MR","FA_ADJUSTED=GAAP","Sort=A","Dates=H","DateFormat=P","Fill=—","Direction=H","UseDPDF=Y")/100</f>
        <v>4.1073999999999999E-2</v>
      </c>
      <c r="DC230" s="25">
        <f>_xll.BDH(C230,"RETURN_COM_EQY","FY 2022","FY 2022","Currency=USD","Period=FY","BEST_FPERIOD_OVERRIDE=FY","FILING_STATUS=MR","FA_ADJUSTED=GAAP","Sort=A","Dates=H","DateFormat=P","Fill=—","Direction=H","UseDPDF=Y")</f>
        <v>-25.892700000000001</v>
      </c>
      <c r="DD230" s="15" t="e">
        <f ca="1">(_xll.BDP(C230,"BEST_ROE","best_fperiod_override=23Y"))/100</f>
        <v>#NAME?</v>
      </c>
      <c r="DF230" s="25" t="e">
        <f ca="1">(_xll.BDP($C230,"BEST_DIV_YLD","best_fperiod_override=19Y"))/100</f>
        <v>#NAME?</v>
      </c>
      <c r="DG230" s="25" t="e">
        <f ca="1">(_xll.BDP($C230,"BEST_DIV_YLD","best_fperiod_override=20Y"))/100</f>
        <v>#NAME?</v>
      </c>
      <c r="DH230" s="25" t="e">
        <f ca="1">(_xll.BDP($C230,"BEST_DIV_YLD","best_fperiod_override=21Y"))/100</f>
        <v>#NAME?</v>
      </c>
      <c r="DI230" s="25" t="e">
        <f ca="1">(_xll.BDP($C230,"BEST_DIV_YLD","best_fperiod_override=22Y"))/100</f>
        <v>#NAME?</v>
      </c>
      <c r="DJ230" s="25" t="e">
        <f ca="1">(_xll.BDP($C230,"BEST_DIV_YLD","best_fperiod_override=23Y"))/100</f>
        <v>#NAME?</v>
      </c>
      <c r="DL230" s="48" t="e" cm="1">
        <f t="array" aca="1" ref="DL230" ca="1">_xll.BDP($C230,$DL$12)/1000</f>
        <v>#NAME?</v>
      </c>
      <c r="DM230" s="48" t="e" cm="1">
        <f t="array" aca="1" ref="DM230" ca="1">_xll.BDP($C230,$DL$13)*1000</f>
        <v>#NAME?</v>
      </c>
      <c r="DN230" s="48" t="e">
        <f t="shared" ca="1" si="462"/>
        <v>#NAME?</v>
      </c>
      <c r="DO230" s="48" t="e" cm="1">
        <f t="array" aca="1" ref="DO230" ca="1">_xll.BDP($C230,$DL$15)*1000</f>
        <v>#NAME?</v>
      </c>
      <c r="DQ230" s="15" t="e" cm="1">
        <f t="array" aca="1" ref="DQ230" ca="1">_xll.BDP(C230,"WACC")</f>
        <v>#NAME?</v>
      </c>
      <c r="DR230" s="15" t="e" cm="1">
        <f t="array" aca="1" ref="DR230" ca="1">_xll.BDP(C230,"WACC_COST_EQUITY")</f>
        <v>#NAME?</v>
      </c>
      <c r="DS230" s="15" t="e" cm="1">
        <f t="array" aca="1" ref="DS230" ca="1">_xll.BDP(C230,"WACC_COST_EQUITY")</f>
        <v>#NAME?</v>
      </c>
      <c r="DU230" s="15" t="e" cm="1">
        <f t="array" aca="1" ref="DU230" ca="1">_xll.BDP(C230,"BEST_PE_RATIO")</f>
        <v>#NAME?</v>
      </c>
      <c r="DV230" s="15" t="e" cm="1">
        <f t="array" aca="1" ref="DV230" ca="1">_xll.BDP(C230,"FIVE_YR_AVG_PRICE_EARNINGS")</f>
        <v>#NAME?</v>
      </c>
      <c r="DW230" s="15" t="e" cm="1">
        <f t="array" aca="1" ref="DW230" ca="1">_xll.BDP(C230,"10_YEAR_MOVING_AVERAGE_PE")</f>
        <v>#NAME?</v>
      </c>
      <c r="DY230" s="15" t="e" cm="1">
        <f t="array" aca="1" ref="DY230" ca="1">_xll.BDP(C230,"BEST_CUR_EV_TO_EBITDA")</f>
        <v>#NAME?</v>
      </c>
      <c r="DZ230" s="15" t="e" cm="1">
        <f t="array" aca="1" ref="DZ230" ca="1">_xll.BDP(C230,"FIVE_YEAR_AVG_EV_TO_T12_EBITDA")</f>
        <v>#NAME?</v>
      </c>
      <c r="EB230" s="15" t="e" cm="1">
        <f t="array" aca="1" ref="EB230" ca="1">_xll.BDP(C230,"BEST_PX_BPS_RATIO")</f>
        <v>#NAME?</v>
      </c>
      <c r="EC230" s="15" t="e" cm="1">
        <f t="array" aca="1" ref="EC230" ca="1">_xll.BDP(C230,"FIVE_YEAR_AVG_PRICE_BOOK")</f>
        <v>#NAME?</v>
      </c>
      <c r="ED230" s="15" t="e" cm="1">
        <f t="array" aca="1" ref="ED230" ca="1">_xll.BDP(C230,"EV_TO_T12M_SALES")</f>
        <v>#NAME?</v>
      </c>
      <c r="EE230" s="15" t="e" cm="1">
        <f t="array" aca="1" ref="EE230" ca="1">_xll.BDP(C230,"AVERAGE_EV_TO_T12M_SALES")</f>
        <v>#NAME?</v>
      </c>
      <c r="EF230" s="15" t="e">
        <f ca="1">_xll.BDP(C230,"BEST_CURRENT_EV_BEST_SALES","best_fperiod_override=23Y")</f>
        <v>#NAME?</v>
      </c>
      <c r="EH230" s="15" t="e" cm="1">
        <f t="array" aca="1" ref="EH230" ca="1">_xll.BDP(C230,"CF_FREE_CASH_FLOW")</f>
        <v>#NAME?</v>
      </c>
      <c r="EI230" s="15" t="e" cm="1">
        <f t="array" aca="1" ref="EI230" ca="1">_xll.BDP(C230,"FREE_CASH_FLOW_YIELD")/100</f>
        <v>#NAME?</v>
      </c>
      <c r="EJ230" s="15" t="e" cm="1">
        <f t="array" aca="1" ref="EJ230" ca="1">_xll.BDP(C230,"TRAIL_12M_FREE_CASH_FLOW_PER_SH")</f>
        <v>#NAME?</v>
      </c>
      <c r="EL230" s="15" t="e" cm="1">
        <f t="array" aca="1" ref="EL230" ca="1">_xll.BDP(C230,"CF_CASH_FROM_OPER")</f>
        <v>#NAME?</v>
      </c>
      <c r="EM230" s="15" t="e" cm="1">
        <f t="array" aca="1" ref="EM230" ca="1">_xll.BDP(C230,"CF_CASH_FROM_INV_ACT")</f>
        <v>#NAME?</v>
      </c>
      <c r="EN230" s="15" t="e" cm="1">
        <f t="array" aca="1" ref="EN230" ca="1">_xll.BDP(C230,"CF_CASH_FROM_FNC_ACT")</f>
        <v>#NAME?</v>
      </c>
      <c r="EP230" s="15" t="e" cm="1">
        <f t="array" aca="1" ref="EP230" ca="1">_xll.BDP(C230,"TOT_ANALYST_REC")</f>
        <v>#NAME?</v>
      </c>
      <c r="EQ230" s="15" t="e" cm="1">
        <f t="array" aca="1" ref="EQ230" ca="1">_xll.BDP(C230,"TOT_BUY_REC")</f>
        <v>#NAME?</v>
      </c>
      <c r="ER230" s="15" t="e" cm="1">
        <f t="array" aca="1" ref="ER230" ca="1">_xll.BDP(C230,"TOT_HOLD_REC")</f>
        <v>#NAME?</v>
      </c>
      <c r="ES230" s="15" t="e" cm="1">
        <f t="array" aca="1" ref="ES230" ca="1">_xll.BDP(C230,"TOT_SELL_REC")</f>
        <v>#NAME?</v>
      </c>
      <c r="ET230" s="15" t="e" cm="1">
        <f t="array" aca="1" ref="ET230" ca="1">_xll.BDP(C230,"EQY_REC_CONS")</f>
        <v>#NAME?</v>
      </c>
      <c r="EV230" s="15" t="e" cm="1">
        <f t="array" aca="1" ref="EV230" ca="1">_xll.BDP(C230,"BEST_TARGET_HI")</f>
        <v>#NAME?</v>
      </c>
      <c r="EW230" s="15" t="e" cm="1">
        <f t="array" aca="1" ref="EW230" ca="1">_xll.BDP(C230,"BEST_TARGET_LO")</f>
        <v>#NAME?</v>
      </c>
      <c r="EX230" s="15" t="e" cm="1">
        <f t="array" aca="1" ref="EX230" ca="1">_xll.BDP(C230,"BEST_TARGET_MEDIAN")</f>
        <v>#NAME?</v>
      </c>
      <c r="EZ230" s="15" t="e" cm="1">
        <f t="array" aca="1" ref="EZ230" ca="1">_xll.BDP(C230,"BEST_TARGET_1WK_CHG")</f>
        <v>#NAME?</v>
      </c>
      <c r="FA230" s="15" t="e" cm="1">
        <f t="array" aca="1" ref="FA230" ca="1">_xll.BDP(C230,"BEST_TARGET_4WK_CHG")</f>
        <v>#NAME?</v>
      </c>
      <c r="FB230" s="15" t="e" cm="1">
        <f t="array" aca="1" ref="FB230" ca="1">_xll.BDP(C230,"BEST_TARGET_3MO_CHG")</f>
        <v>#NAME?</v>
      </c>
      <c r="FC230" s="15" t="e" cm="1">
        <f t="array" aca="1" ref="FC230" ca="1">_xll.BDP(C230,"BEST_TARGET_6MO_CHG")</f>
        <v>#NAME?</v>
      </c>
      <c r="FE230" s="15" t="e" cm="1">
        <f t="array" aca="1" ref="FE230" ca="1">_xll.BDP(C230,"ANNOUNCEMENT_DT")</f>
        <v>#NAME?</v>
      </c>
      <c r="FF230" s="15" t="e" cm="1">
        <f t="array" aca="1" ref="FF230" ca="1">_xll.BDP(C230,"EXPECTED_REPORT_DT")</f>
        <v>#NAME?</v>
      </c>
      <c r="FG230" s="15" t="e" cm="1">
        <f t="array" aca="1" ref="FG230" ca="1">_xll.BDP(C230,"EARNINGS_RELATED_IMPLIED_MOVE")</f>
        <v>#NAME?</v>
      </c>
      <c r="FI230" s="15" t="e" cm="1">
        <f t="array" aca="1" ref="FI230" ca="1">_xll.BDP(C230,"SALES_SURPRISE_LAST_QTR")</f>
        <v>#NAME?</v>
      </c>
      <c r="FJ230" s="15" t="e" cm="1">
        <f t="array" aca="1" ref="FJ230" ca="1">_xll.BDP(C230,"EPS_SURPRISE_LAST_QTR")</f>
        <v>#NAME?</v>
      </c>
      <c r="FL230" s="15" t="e">
        <f ca="1">(_xll.BDP(C230,"VOLUME_AVG_5D"))/1000</f>
        <v>#NAME?</v>
      </c>
      <c r="FM230" s="15" t="e">
        <f ca="1">(_xll.BDP(C230,"VOLUME_AVG_3M"))/1000</f>
        <v>#NAME?</v>
      </c>
      <c r="FN230" s="15" t="e">
        <f ca="1">(_xll.BDP(C230,"VOLUME_AVG_6M"))/1000</f>
        <v>#NAME?</v>
      </c>
      <c r="FP230" s="15" t="e" cm="1">
        <f t="array" aca="1" ref="FP230" ca="1">_xll.BDP(C230,"CIE_DES")</f>
        <v>#NAME?</v>
      </c>
      <c r="FQ230" s="15" t="s">
        <v>1054</v>
      </c>
      <c r="FS230" s="15" t="e" cm="1">
        <f t="array" aca="1" ref="FS230" ca="1">_xll.BDP(C230,"HIGH_52WEEK")</f>
        <v>#NAME?</v>
      </c>
      <c r="FT230" s="15" t="e" cm="1">
        <f t="array" aca="1" ref="FT230" ca="1">_xll.BDP(C230,"LOW_52WEEK")</f>
        <v>#NAME?</v>
      </c>
      <c r="FV230" s="15" t="e" cm="1">
        <f t="array" aca="1" ref="FV230" ca="1">_xll.BDP(C230,"CHG_PCT_WTD")</f>
        <v>#NAME?</v>
      </c>
      <c r="FW230" s="15" t="e" cm="1">
        <f t="array" aca="1" ref="FW230" ca="1">_xll.BDP(C230,"CHG_PCT_MTD")</f>
        <v>#NAME?</v>
      </c>
      <c r="FX230" s="15" t="e" cm="1">
        <f t="array" aca="1" ref="FX230" ca="1">_xll.BDP(C230,"CHG_PCT_YTD")</f>
        <v>#NAME?</v>
      </c>
      <c r="FY230" s="15" t="e" cm="1">
        <f t="array" aca="1" ref="FY230" ca="1">_xll.BDP(C230,"CHG_PCT_1YR")</f>
        <v>#NAME?</v>
      </c>
      <c r="GA230" s="15" t="e">
        <f ca="1">_xll.BDP($C230,"BEST_NET_DEBT","best_fperiod_override=19Y")</f>
        <v>#NAME?</v>
      </c>
      <c r="GB230" s="15" t="e">
        <f ca="1">_xll.BDP($C230,"BEST_NET_DEBT","best_fperiod_override=20Y")</f>
        <v>#NAME?</v>
      </c>
      <c r="GC230" s="15" t="e">
        <f ca="1">_xll.BDP($C230,"BEST_NET_DEBT","best_fperiod_override=21Y")</f>
        <v>#NAME?</v>
      </c>
      <c r="GD230" s="15" t="e">
        <f ca="1">_xll.BDP($C230,"BEST_NET_DEBT","best_fperiod_override=22Y")</f>
        <v>#NAME?</v>
      </c>
      <c r="GE230" s="15" t="e">
        <f ca="1">_xll.BDP($C230,"BEST_NET_DEBT","best_fperiod_override=23Y")</f>
        <v>#NAME?</v>
      </c>
      <c r="GG230" s="15" t="e">
        <f t="shared" ca="1" si="463"/>
        <v>#NAME?</v>
      </c>
      <c r="GH230" s="15" t="e">
        <f t="shared" ca="1" si="464"/>
        <v>#NAME?</v>
      </c>
      <c r="GI230" s="15" t="e">
        <f t="shared" ca="1" si="465"/>
        <v>#NAME?</v>
      </c>
      <c r="GJ230" s="15" t="e">
        <f t="shared" ca="1" si="466"/>
        <v>#NAME?</v>
      </c>
      <c r="GK230" s="15" t="e">
        <f t="shared" ca="1" si="467"/>
        <v>#NAME?</v>
      </c>
      <c r="GM230" s="15" t="e" cm="1">
        <f t="array" aca="1" ref="GM230" ca="1">_xll.BDP(C230,"NET_DEBT_TO_EBITDA")</f>
        <v>#NAME?</v>
      </c>
      <c r="GN230" s="15" t="e" cm="1">
        <f t="array" aca="1" ref="GN230" ca="1">_xll.BDP(C230,"EBIT_TO_INT_EXP")</f>
        <v>#NAME?</v>
      </c>
      <c r="GO230" s="15" t="e" cm="1">
        <f t="array" aca="1" ref="GO230" ca="1">_xll.BDP(C230,"TOT_DEBT_TO_TOT_EQY")</f>
        <v>#NAME?</v>
      </c>
      <c r="GP230" s="15" t="e" cm="1">
        <f t="array" aca="1" ref="GP230" ca="1">_xll.BDP(C230,"TOT_DEBT_TO_TOT_ASSET")</f>
        <v>#NAME?</v>
      </c>
      <c r="GQ230" s="15" t="e" cm="1">
        <f t="array" aca="1" ref="GQ230" ca="1">_xll.BDP(C230,"ALTMAN_Z_SCORE")</f>
        <v>#NAME?</v>
      </c>
      <c r="GR230" s="15" t="e" cm="1">
        <f t="array" aca="1" ref="GR230" ca="1">_xll.BDP(C230,"CASH_%_CURRENT_MARKET_CAP")</f>
        <v>#NAME?</v>
      </c>
      <c r="GS230" s="15" t="e" cm="1">
        <f t="array" aca="1" ref="GS230" ca="1">_xll.BDP(C230,"CASH_TO_TOT_ASSET")</f>
        <v>#NAME?</v>
      </c>
      <c r="GU230" s="15" t="e" cm="1">
        <f t="array" aca="1" ref="GU230" ca="1">_xll.BDP(C230,"BOARD_SIZE")</f>
        <v>#NAME?</v>
      </c>
      <c r="GV230" s="15" t="e" cm="1">
        <f t="array" aca="1" ref="GV230" ca="1">_xll.BDP(C230,"PCT_INDEPENDENT_DIRECTORS")</f>
        <v>#NAME?</v>
      </c>
      <c r="GW230" s="15" t="e" cm="1">
        <f t="array" aca="1" ref="GW230" ca="1">_xll.BDP(C230,"BOARD_MEETING_ATTENDANCE_PCT")</f>
        <v>#NAME?</v>
      </c>
      <c r="GX230" s="15" t="e" cm="1">
        <f t="array" aca="1" ref="GX230" ca="1">_xll.BDP(C230,"BOARD_MEETINGS_PER_YR")</f>
        <v>#NAME?</v>
      </c>
      <c r="GY230" s="15" t="e" cm="1">
        <f t="array" aca="1" ref="GY230" ca="1">_xll.BDP(C230,"NUMBER_OF_WOMEN_ON_BOARD")</f>
        <v>#NAME?</v>
      </c>
      <c r="GZ230" s="15" t="e" cm="1">
        <f t="array" aca="1" ref="GZ230" ca="1">_xll.BDP(C230,"BOARD_AVERAGE_TENURE")</f>
        <v>#NAME?</v>
      </c>
      <c r="HA230" s="15" t="e" cm="1">
        <f t="array" aca="1" ref="HA230" ca="1">_xll.BDP(C230,"BOARD_AVERAGE_AGE")</f>
        <v>#NAME?</v>
      </c>
      <c r="HC230" s="15" t="e" cm="1">
        <f t="array" aca="1" ref="HC230" ca="1">_xll.BDP(C230,"TOT_COMP_AW_TO_CEO_&amp;_EQUIV")</f>
        <v>#NAME?</v>
      </c>
      <c r="HD230" s="15" t="e" cm="1">
        <f t="array" aca="1" ref="HD230" ca="1">_xll.BDP(C230,"TOT_COMPENSATION_AW_TO_EXECS")</f>
        <v>#NAME?</v>
      </c>
      <c r="HE230" s="15" t="e" cm="1">
        <f t="array" aca="1" ref="HE230" ca="1">_xll.BDP(C230,"CF_STOCK_BASED_COMPENSATION")</f>
        <v>#NAME?</v>
      </c>
      <c r="HF230" s="15" t="e" cm="1">
        <f t="array" aca="1" ref="HF230" ca="1">_xll.BDP(C230,"AVERAGE_BOD_TOTAL_COMPENSATION")</f>
        <v>#NAME?</v>
      </c>
      <c r="HH230" s="15" t="e" cm="1">
        <f t="array" aca="1" ref="HH230" ca="1">_xll.BDP(C230,"ISS_QUALITYSCORE")</f>
        <v>#NAME?</v>
      </c>
      <c r="HK230" s="15" t="e" cm="1">
        <f t="array" aca="1" ref="HK230" ca="1">_xll.BDP(C230,"EQY_SH_OUT")</f>
        <v>#NAME?</v>
      </c>
      <c r="HL230" s="15" t="e">
        <f t="shared" ca="1" si="468"/>
        <v>#NAME?</v>
      </c>
      <c r="HN230" s="15">
        <v>8.5</v>
      </c>
      <c r="HO230" s="15">
        <v>2</v>
      </c>
      <c r="HP230" s="39" t="e">
        <f t="shared" ca="1" si="469"/>
        <v>#NAME?</v>
      </c>
      <c r="HQ230" s="15" t="e">
        <f t="shared" ca="1" si="470"/>
        <v>#NAME?</v>
      </c>
      <c r="HS230" s="15" t="e">
        <f t="shared" ca="1" si="494"/>
        <v>#NAME?</v>
      </c>
      <c r="HU230" s="15" t="e">
        <f t="shared" ca="1" si="471"/>
        <v>#NAME?</v>
      </c>
      <c r="HW230" s="15" t="e">
        <f t="shared" ca="1" si="495"/>
        <v>#NAME?</v>
      </c>
      <c r="HY230" s="39" t="e">
        <f t="shared" ca="1" si="472"/>
        <v>#NAME?</v>
      </c>
      <c r="IA230" s="15" t="e">
        <f t="shared" ca="1" si="496"/>
        <v>#NAME?</v>
      </c>
      <c r="IB230" s="15" t="e">
        <f t="shared" ca="1" si="473"/>
        <v>#NAME?</v>
      </c>
      <c r="IC230" s="15" t="e">
        <f t="shared" ca="1" si="474"/>
        <v>#NAME?</v>
      </c>
      <c r="ID230" s="15" t="e">
        <f t="shared" ca="1" si="475"/>
        <v>#NAME?</v>
      </c>
      <c r="IE230" s="39" t="e">
        <f t="shared" ca="1" si="476"/>
        <v>#NAME?</v>
      </c>
      <c r="IF230" s="39">
        <f t="shared" si="477"/>
        <v>-5.2330685621838295</v>
      </c>
      <c r="IG230" s="39" t="e">
        <f t="shared" ca="1" si="478"/>
        <v>#NAME?</v>
      </c>
      <c r="II230" s="15">
        <f t="shared" si="508"/>
        <v>211</v>
      </c>
    </row>
    <row r="231" spans="1:243">
      <c r="A231" s="15">
        <f t="shared" si="509"/>
        <v>211</v>
      </c>
      <c r="B231" s="15" t="s">
        <v>426</v>
      </c>
      <c r="C231" s="15" t="s">
        <v>734</v>
      </c>
      <c r="D231" s="15" t="s">
        <v>425</v>
      </c>
      <c r="E231" s="15" t="str">
        <f t="shared" si="442"/>
        <v>T1OW34</v>
      </c>
      <c r="F231" s="15">
        <f t="shared" si="443"/>
        <v>211</v>
      </c>
      <c r="G231" s="15" t="str">
        <f t="shared" si="444"/>
        <v>American Tower Corp</v>
      </c>
      <c r="H231" s="24">
        <v>4.1187400000000001E-3</v>
      </c>
      <c r="I231" s="15" t="e" cm="1">
        <f t="array" aca="1" ref="I231" ca="1">_xll.BDP(C231,"GICS_SECTOR_NAME")</f>
        <v>#NAME?</v>
      </c>
      <c r="J231" s="15" t="e">
        <f t="shared" ca="1" si="445"/>
        <v>#NAME?</v>
      </c>
      <c r="K231" s="46" t="e" cm="1">
        <f t="array" aca="1" ref="K231" ca="1">_xll.BDP(C231,"BEST_PE_RATIO")</f>
        <v>#NAME?</v>
      </c>
      <c r="L231" s="46" t="e" cm="1">
        <f t="array" aca="1" ref="L231" ca="1">_xll.BDP(C231,"px_last")</f>
        <v>#NAME?</v>
      </c>
      <c r="M231" s="15" t="e" cm="1">
        <f t="array" aca="1" ref="M231" ca="1">_xll.BDP(C231,"COUNTRY_FULL_NAME")</f>
        <v>#NAME?</v>
      </c>
      <c r="N231" s="15" t="e" cm="1">
        <f t="array" aca="1" ref="N231" ca="1">_xll.BDP(C231,"px_last")</f>
        <v>#NAME?</v>
      </c>
      <c r="O231" s="15" t="e" cm="1">
        <f t="array" aca="1" ref="O231" ca="1">_xll.BDP(C231,"CRNCY")</f>
        <v>#NAME?</v>
      </c>
      <c r="Q231" s="15" t="e" cm="1">
        <f t="array" aca="1" ref="Q231" ca="1">_xll.BDP(C231,"GICS_SECTOR_NAME")</f>
        <v>#NAME?</v>
      </c>
      <c r="R231" s="15" t="e" cm="1">
        <f t="array" aca="1" ref="R231" ca="1">_xll.BDP(C231,"GICS_INDUSTRY_NAME")</f>
        <v>#NAME?</v>
      </c>
      <c r="S231" s="15" t="e" cm="1">
        <f t="array" aca="1" ref="S231" ca="1">_xll.BDP(C231,"GICS_INDUSTRY_GROUP_NAME")</f>
        <v>#NAME?</v>
      </c>
      <c r="T231" s="15" t="e" cm="1">
        <f t="array" aca="1" ref="T231" ca="1">_xll.BDP(C231,"GICS_SUB_INDUSTRY_NAME")</f>
        <v>#NAME?</v>
      </c>
      <c r="U231" s="15" t="s">
        <v>1521</v>
      </c>
      <c r="V231" s="15">
        <f>_xll.BDH(C231,"SALES_REV_TURN","FY 2009","FY 2009","Currency=USD","Period=FY","BEST_FPERIOD_OVERRIDE=FY","FILING_STATUS=MR","SCALING_FORMAT=MLN","FA_ADJUSTED=Adjusted","Sort=A","Dates=H","DateFormat=P","Fill=—","Direction=H","UseDPDF=Y")</f>
        <v>1724.114</v>
      </c>
      <c r="W231" s="15">
        <f>_xll.BDH(C231,"SALES_REV_TURN","FY 2019","FY 2019","Currency=USD","Period=FY","BEST_FPERIOD_OVERRIDE=FY","FILING_STATUS=MR","SCALING_FORMAT=MLN","FA_ADJUSTED=Adjusted","Sort=A","Dates=H","DateFormat=P","Fill=—","Direction=H","UseDPDF=Y")</f>
        <v>7580.3</v>
      </c>
      <c r="X231" s="15">
        <f>_xll.BDH(C231,"SALES_REV_TURN","FY 2020","FY 2020","Currency=USD","Period=FY","BEST_FPERIOD_OVERRIDE=FY","FILING_STATUS=MR","SCALING_FORMAT=MLN","FA_ADJUSTED=Adjusted","Sort=A","Dates=H","DateFormat=P","Fill=—","Direction=H","UseDPDF=Y")</f>
        <v>8041.5</v>
      </c>
      <c r="Y231" s="15">
        <f>_xll.BDH(C231,"SALES_REV_TURN","FY 2021","FY 2021","Currency=USD","Period=FY","BEST_FPERIOD_OVERRIDE=FY","FILING_STATUS=MR","SCALING_FORMAT=MLN","FA_ADJUSTED=Adjusted","Sort=A","Dates=H","DateFormat=P","Fill=—","Direction=H","UseDPDF=Y")</f>
        <v>8160.3</v>
      </c>
      <c r="Z231" s="15">
        <f>_xll.BDH(C231,"SALES_REV_TURN","FY 2022","FY 2022","Currency=USD","Period=FY","BEST_FPERIOD_OVERRIDE=FY","FILING_STATUS=MR","SCALING_FORMAT=MLN","FA_ADJUSTED=Adjusted","Sort=A","Dates=H","DateFormat=P","Fill=—","Direction=H","UseDPDF=Y")</f>
        <v>9645.4</v>
      </c>
      <c r="AA231" s="15" t="e">
        <f ca="1">+_xll.BDP($C231,AA$15,"BEST_FPERIOD_OVERRIDE="&amp;AA$16)</f>
        <v>#NAME?</v>
      </c>
      <c r="AB231" s="15" t="e">
        <f ca="1">+_xll.BDP($C231,AB$15,"BEST_FPERIOD_OVERRIDE="&amp;AB$16)</f>
        <v>#NAME?</v>
      </c>
      <c r="AC231" s="15" t="e">
        <f ca="1">+_xll.BDP($C231,AC$15,"BEST_FPERIOD_OVERRIDE="&amp;AC$16)</f>
        <v>#NAME?</v>
      </c>
      <c r="AD231" s="15" t="e">
        <f ca="1">+_xll.BDP($C231,AD$15,"BEST_FPERIOD_OVERRIDE="&amp;AD$16)</f>
        <v>#NAME?</v>
      </c>
      <c r="AF231" s="25">
        <f t="shared" si="479"/>
        <v>6.0841919185256499E-2</v>
      </c>
      <c r="AG231" s="25">
        <f t="shared" si="480"/>
        <v>1.4773363178511412E-2</v>
      </c>
      <c r="AH231" s="25">
        <f t="shared" si="481"/>
        <v>0.18199085817923355</v>
      </c>
      <c r="AI231" s="25" t="e">
        <f t="shared" ca="1" si="482"/>
        <v>#NAME?</v>
      </c>
      <c r="AJ231" s="25" t="e">
        <f t="shared" ca="1" si="483"/>
        <v>#NAME?</v>
      </c>
      <c r="AK231" s="25" t="e">
        <f t="shared" ca="1" si="484"/>
        <v>#NAME?</v>
      </c>
      <c r="AL231" s="25" t="e">
        <f t="shared" ca="1" si="497"/>
        <v>#NAME?</v>
      </c>
      <c r="AM231" s="25" t="e">
        <f t="shared" ca="1" si="485"/>
        <v>#NAME?</v>
      </c>
      <c r="AN231" s="25">
        <f t="shared" si="486"/>
        <v>0.15961023939536867</v>
      </c>
      <c r="AP231" s="15">
        <f>_xll.BDH(C231,"EBITDA","FY 2009","FY 2009","Currency=USD","Period=FY","BEST_FPERIOD_OVERRIDE=FY","FILING_STATUS=MR","SCALING_FORMAT=MLN","FA_ADJUSTED=Adjusted","Sort=A","Dates=H","DateFormat=P","Fill=—","Direction=H","UseDPDF=Y")</f>
        <v>1106.0450000000001</v>
      </c>
      <c r="AQ231" s="15">
        <f>_xll.BDH(C231,"EBITDA","FY 2019","FY 2019","Currency=USD","Period=FY","BEST_FPERIOD_OVERRIDE=FY","FILING_STATUS=MR","SCALING_FORMAT=MLN","FA_ADJUSTED=Adjusted","Sort=A","Dates=H","DateFormat=P","Fill=—","Direction=H","UseDPDF=Y")</f>
        <v>5479.9</v>
      </c>
      <c r="AR231" s="15">
        <f>_xll.BDH(C231,"EBITDA","FY 2020","FY 2020","Currency=USD","Period=FY","BEST_FPERIOD_OVERRIDE=FY","FILING_STATUS=MR","SCALING_FORMAT=MLN","FA_ADJUSTED=Adjusted","Sort=A","Dates=H","DateFormat=P","Fill=—","Direction=H","UseDPDF=Y")</f>
        <v>5747</v>
      </c>
      <c r="AS231" s="15">
        <f>_xll.BDH(C231,"EBITDA","FY 2021","FY 2021","Currency=USD","Period=FY","BEST_FPERIOD_OVERRIDE=FY","FILING_STATUS=MR","SCALING_FORMAT=MLN","FA_ADJUSTED=Adjusted","Sort=A","Dates=H","DateFormat=P","Fill=—","Direction=H","UseDPDF=Y")</f>
        <v>6382.1</v>
      </c>
      <c r="AT231" s="15">
        <f>_xll.BDH(C231,"EBITDA","FY 2022","FY 2022","Currency=USD","Period=FY","BEST_FPERIOD_OVERRIDE=FY","FILING_STATUS=MR","SCALING_FORMAT=MLN","FA_ADJUSTED=Adjusted","Sort=A","Dates=H","DateFormat=P","Fill=—","Direction=H","UseDPDF=Y")</f>
        <v>7316.5</v>
      </c>
      <c r="AU231" s="15" t="e">
        <f ca="1">+_xll.BDP($C231,AU$15,"BEST_FPERIOD_OVERRIDE="&amp;AU$16)</f>
        <v>#NAME?</v>
      </c>
      <c r="AV231" s="15" t="e">
        <f ca="1">+_xll.BDP($C231,AV$15,"BEST_FPERIOD_OVERRIDE="&amp;AV$16)</f>
        <v>#NAME?</v>
      </c>
      <c r="AW231" s="15" t="e">
        <f ca="1">+_xll.BDP($C231,AW$15,"BEST_FPERIOD_OVERRIDE="&amp;AW$16)</f>
        <v>#NAME?</v>
      </c>
      <c r="AX231" s="15" t="e">
        <f ca="1">+_xll.BDP($C231,AX$15,"BEST_FPERIOD_OVERRIDE="&amp;AX$16)</f>
        <v>#NAME?</v>
      </c>
      <c r="AZ231" s="25">
        <f t="shared" si="446"/>
        <v>4.8741765360681866E-2</v>
      </c>
      <c r="BA231" s="25">
        <f t="shared" si="447"/>
        <v>0.11050983121628688</v>
      </c>
      <c r="BB231" s="25">
        <f t="shared" si="448"/>
        <v>0.14640948903965767</v>
      </c>
      <c r="BC231" s="25" t="e">
        <f t="shared" ca="1" si="449"/>
        <v>#NAME?</v>
      </c>
      <c r="BD231" s="25" t="e">
        <f t="shared" ca="1" si="450"/>
        <v>#NAME?</v>
      </c>
      <c r="BE231" s="25" t="e">
        <f t="shared" ca="1" si="451"/>
        <v>#NAME?</v>
      </c>
      <c r="BF231" s="25" t="e">
        <f t="shared" ca="1" si="498"/>
        <v>#NAME?</v>
      </c>
      <c r="BG231" s="25" t="e">
        <f t="shared" ca="1" si="452"/>
        <v>#NAME?</v>
      </c>
      <c r="BH231" s="25">
        <f t="shared" si="453"/>
        <v>0.17354563831363223</v>
      </c>
      <c r="BJ231" s="25">
        <f t="shared" si="487"/>
        <v>0.72291334116063999</v>
      </c>
      <c r="BK231" s="25">
        <f t="shared" si="488"/>
        <v>0.71466766150593797</v>
      </c>
      <c r="BL231" s="25">
        <f t="shared" si="489"/>
        <v>0.78209134468095542</v>
      </c>
      <c r="BM231" s="25">
        <f t="shared" si="490"/>
        <v>0.75854811620046869</v>
      </c>
      <c r="BN231" s="25" t="e">
        <f t="shared" ca="1" si="491"/>
        <v>#NAME?</v>
      </c>
      <c r="BO231" s="25" t="e">
        <f t="shared" ca="1" si="492"/>
        <v>#NAME?</v>
      </c>
      <c r="BP231" s="25" t="e">
        <f t="shared" ca="1" si="492"/>
        <v>#NAME?</v>
      </c>
      <c r="BQ231" s="25" t="e">
        <f t="shared" ca="1" si="493"/>
        <v>#NAME?</v>
      </c>
      <c r="BR231" s="15">
        <f>_xll.BDH(C231,"EARN_FOR_COMMON","FY 2009","FY 2009","Currency=USD","Period=FY","BEST_FPERIOD_OVERRIDE=FY","FILING_STATUS=MR","SCALING_FORMAT=MLN","FA_ADJUSTED=Adjusted","Sort=A","Dates=H","DateFormat=P","Fill=—","Direction=H","UseDPDF=Y")</f>
        <v>246.595</v>
      </c>
      <c r="BS231" s="15">
        <f>_xll.BDH(C231,"EARN_FOR_COMMON","FY 2019","FY 2019","Currency=USD","Period=FY","BEST_FPERIOD_OVERRIDE=FY","FILING_STATUS=MR","SCALING_FORMAT=MLN","FA_ADJUSTED=Adjusted","Sort=A","Dates=H","DateFormat=P","Fill=—","Direction=H","UseDPDF=Y")</f>
        <v>1910</v>
      </c>
      <c r="BT231" s="15">
        <f>_xll.BDH(C231,"EARN_FOR_COMMON","FY 2020","FY 2020","Currency=USD","Period=FY","BEST_FPERIOD_OVERRIDE=FY","FILING_STATUS=MR","SCALING_FORMAT=MLN","FA_ADJUSTED=Adjusted","Sort=A","Dates=H","DateFormat=P","Fill=—","Direction=H","UseDPDF=Y")</f>
        <v>1762.4</v>
      </c>
      <c r="BU231" s="15">
        <f>_xll.BDH(C231,"EARN_FOR_COMMON","FY 2021","FY 2021","Currency=USD","Period=FY","BEST_FPERIOD_OVERRIDE=FY","FILING_STATUS=MR","SCALING_FORMAT=MLN","FA_ADJUSTED=Adjusted","Sort=A","Dates=H","DateFormat=P","Fill=—","Direction=H","UseDPDF=Y")</f>
        <v>2435</v>
      </c>
      <c r="BV231" s="15">
        <f>_xll.BDH(C231,"EARN_FOR_COMMON","FY 2022","FY 2022","Currency=USD","Period=FY","BEST_FPERIOD_OVERRIDE=FY","FILING_STATUS=MR","SCALING_FORMAT=MLN","FA_ADJUSTED=Adjusted","Sort=A","Dates=H","DateFormat=P","Fill=—","Direction=H","UseDPDF=Y")</f>
        <v>2042.7</v>
      </c>
      <c r="BW231" s="15" t="e">
        <f ca="1">+_xll.BDP($C231,BW$15,"BEST_FPERIOD_OVERRIDE="&amp;BW$16)</f>
        <v>#NAME?</v>
      </c>
      <c r="BX231" s="15" t="e">
        <f ca="1">+_xll.BDP($C231,BX$15,"BEST_FPERIOD_OVERRIDE="&amp;BX$16)</f>
        <v>#NAME?</v>
      </c>
      <c r="BY231" s="15" t="e">
        <f ca="1">+_xll.BDP($C231,BY$15,"BEST_FPERIOD_OVERRIDE="&amp;BY$16)</f>
        <v>#NAME?</v>
      </c>
      <c r="BZ231" s="15" t="e">
        <f ca="1">+_xll.BDP($C231,BZ$15,"BEST_FPERIOD_OVERRIDE="&amp;BZ$16)</f>
        <v>#NAME?</v>
      </c>
      <c r="CB231" s="25">
        <f t="shared" si="454"/>
        <v>-7.7277486910994675E-2</v>
      </c>
      <c r="CC231" s="25">
        <f t="shared" si="455"/>
        <v>0.38163867453472533</v>
      </c>
      <c r="CD231" s="25">
        <f t="shared" si="456"/>
        <v>-0.16110882956878847</v>
      </c>
      <c r="CE231" s="25" t="e">
        <f t="shared" ca="1" si="457"/>
        <v>#NAME?</v>
      </c>
      <c r="CF231" s="25" t="e">
        <f t="shared" ca="1" si="458"/>
        <v>#NAME?</v>
      </c>
      <c r="CG231" s="25" t="e">
        <f t="shared" ca="1" si="459"/>
        <v>#NAME?</v>
      </c>
      <c r="CH231" s="25" t="e">
        <f t="shared" ca="1" si="499"/>
        <v>#NAME?</v>
      </c>
      <c r="CI231" s="25" t="e">
        <f t="shared" ca="1" si="460"/>
        <v>#NAME?</v>
      </c>
      <c r="CJ231" s="25">
        <f t="shared" si="461"/>
        <v>0.22717050950594642</v>
      </c>
      <c r="CM231" s="25">
        <f t="shared" si="500"/>
        <v>0.25196891943590621</v>
      </c>
      <c r="CN231" s="25">
        <f t="shared" si="501"/>
        <v>0.2191630914630355</v>
      </c>
      <c r="CO231" s="25">
        <f t="shared" si="502"/>
        <v>0.29839589230788083</v>
      </c>
      <c r="CP231" s="25">
        <f t="shared" si="503"/>
        <v>0.21177970846206484</v>
      </c>
      <c r="CQ231" s="25" t="e">
        <f t="shared" ca="1" si="504"/>
        <v>#NAME?</v>
      </c>
      <c r="CR231" s="25" t="e">
        <f t="shared" ca="1" si="505"/>
        <v>#NAME?</v>
      </c>
      <c r="CS231" s="25" t="e">
        <f t="shared" ca="1" si="506"/>
        <v>#NAME?</v>
      </c>
      <c r="CT231" s="15" t="e">
        <f t="shared" ca="1" si="507"/>
        <v>#NAME?</v>
      </c>
      <c r="CU231" s="25">
        <f>_xll.BDH($C231,"RETURN_ON_INV_CAPITAL","FY 2019","FY 2019","Currency=USD","Period=FY","BEST_FPERIOD_OVERRIDE=FY","FILING_STATUS=MR","FA_ADJUSTED=GAAP","Sort=A","Dates=H","DateFormat=P","Fill=—","Direction=H","UseDPDF=Y")/100</f>
        <v>7.5727000000000003E-2</v>
      </c>
      <c r="CV231" s="25">
        <f>_xll.BDH($C231,"RETURN_ON_INV_CAPITAL","FY 2020","FY 2020","Currency=USD","Period=FY","BEST_FPERIOD_OVERRIDE=FY","FILING_STATUS=MR","FA_ADJUSTED=GAAP","Sort=A","Dates=H","DateFormat=P","Fill=—","Direction=H","UseDPDF=Y")/100</f>
        <v>6.6623000000000002E-2</v>
      </c>
      <c r="CW231" s="25">
        <f>_xll.BDH($C231,"RETURN_ON_INV_CAPITAL","FY 2021","FY 2021","Currency=USD","Period=FY","BEST_FPERIOD_OVERRIDE=FY","FILING_STATUS=MR","FA_ADJUSTED=GAAP","Sort=A","Dates=H","DateFormat=P","Fill=—","Direction=H","UseDPDF=Y")/100</f>
        <v>5.1317000000000002E-2</v>
      </c>
      <c r="CX231" s="25">
        <f>_xll.BDH(C231,"RETURN_COM_EQY","FY 2022","FY 2022","Currency=USD","Period=FY","BEST_FPERIOD_OVERRIDE=FY","FILING_STATUS=MR","FA_ADJUSTED=GAAP","Sort=A","Dates=H","DateFormat=P","Fill=—","Direction=H","UseDPDF=Y")/100</f>
        <v>0.33149400000000001</v>
      </c>
      <c r="CZ231" s="15">
        <f>_xll.BDH($C231,"RETURN_COM_EQY","FY 2019","FY 2019","Currency=USD","Period=FY","BEST_FPERIOD_OVERRIDE=FY","FILING_STATUS=MR","FA_ADJUSTED=GAAP","Sort=A","Dates=H","DateFormat=P","Fill=—","Direction=H","UseDPDF=Y")/100</f>
        <v>0.36333500000000002</v>
      </c>
      <c r="DA231" s="15">
        <f>_xll.BDH($C231,"RETURN_COM_EQY","FY 2020","FY 2020","Currency=USD","Period=FY","BEST_FPERIOD_OVERRIDE=FY","FILING_STATUS=MR","FA_ADJUSTED=GAAP","Sort=A","Dates=H","DateFormat=P","Fill=—","Direction=H","UseDPDF=Y")/100</f>
        <v>0.36957400000000001</v>
      </c>
      <c r="DB231" s="15">
        <f>_xll.BDH($C231,"RETURN_COM_EQY","FY 2021","FY 2021","Currency=USD","Period=FY","BEST_FPERIOD_OVERRIDE=FY","FILING_STATUS=MR","FA_ADJUSTED=GAAP","Sort=A","Dates=H","DateFormat=P","Fill=—","Direction=H","UseDPDF=Y")/100</f>
        <v>0.55973499999999998</v>
      </c>
      <c r="DC231" s="25">
        <f>_xll.BDH(C231,"RETURN_COM_EQY","FY 2022","FY 2022","Currency=USD","Period=FY","BEST_FPERIOD_OVERRIDE=FY","FILING_STATUS=MR","FA_ADJUSTED=GAAP","Sort=A","Dates=H","DateFormat=P","Fill=—","Direction=H","UseDPDF=Y")</f>
        <v>33.1494</v>
      </c>
      <c r="DD231" s="25" t="e">
        <f ca="1">(_xll.BDP(C231,"BEST_ROE","best_fperiod_override=23Y"))/100</f>
        <v>#NAME?</v>
      </c>
      <c r="DF231" s="25" t="e">
        <f ca="1">(_xll.BDP($C231,"BEST_DIV_YLD","best_fperiod_override=19Y"))/100</f>
        <v>#NAME?</v>
      </c>
      <c r="DG231" s="25" t="e">
        <f ca="1">(_xll.BDP($C231,"BEST_DIV_YLD","best_fperiod_override=20Y"))/100</f>
        <v>#NAME?</v>
      </c>
      <c r="DH231" s="25" t="e">
        <f ca="1">(_xll.BDP($C231,"BEST_DIV_YLD","best_fperiod_override=21Y"))/100</f>
        <v>#NAME?</v>
      </c>
      <c r="DI231" s="25" t="e">
        <f ca="1">(_xll.BDP($C231,"BEST_DIV_YLD","best_fperiod_override=22Y"))/100</f>
        <v>#NAME?</v>
      </c>
      <c r="DJ231" s="25" t="e">
        <f ca="1">(_xll.BDP($C231,"BEST_DIV_YLD","best_fperiod_override=23Y"))/100</f>
        <v>#NAME?</v>
      </c>
      <c r="DL231" s="48" t="e" cm="1">
        <f t="array" aca="1" ref="DL231" ca="1">_xll.BDP($C231,$DL$12)/1000</f>
        <v>#NAME?</v>
      </c>
      <c r="DM231" s="48" t="e" cm="1">
        <f t="array" aca="1" ref="DM231" ca="1">_xll.BDP($C231,$DL$13)*1000</f>
        <v>#NAME?</v>
      </c>
      <c r="DN231" s="48" t="e">
        <f t="shared" ca="1" si="462"/>
        <v>#NAME?</v>
      </c>
      <c r="DO231" s="48" t="e" cm="1">
        <f t="array" aca="1" ref="DO231" ca="1">_xll.BDP($C231,$DL$15)*1000</f>
        <v>#NAME?</v>
      </c>
      <c r="DQ231" s="15" t="e" cm="1">
        <f t="array" aca="1" ref="DQ231" ca="1">_xll.BDP(C231,"WACC")</f>
        <v>#NAME?</v>
      </c>
      <c r="DR231" s="15" t="e" cm="1">
        <f t="array" aca="1" ref="DR231" ca="1">_xll.BDP(C231,"WACC_COST_EQUITY")</f>
        <v>#NAME?</v>
      </c>
      <c r="DS231" s="15" t="e" cm="1">
        <f t="array" aca="1" ref="DS231" ca="1">_xll.BDP(C231,"WACC_COST_EQUITY")</f>
        <v>#NAME?</v>
      </c>
      <c r="DU231" s="15" t="e" cm="1">
        <f t="array" aca="1" ref="DU231" ca="1">_xll.BDP(C231,"BEST_PE_RATIO")</f>
        <v>#NAME?</v>
      </c>
      <c r="DV231" s="15" t="e" cm="1">
        <f t="array" aca="1" ref="DV231" ca="1">_xll.BDP(C231,"FIVE_YR_AVG_PRICE_EARNINGS")</f>
        <v>#NAME?</v>
      </c>
      <c r="DW231" s="15" t="e" cm="1">
        <f t="array" aca="1" ref="DW231" ca="1">_xll.BDP(C231,"10_YEAR_MOVING_AVERAGE_PE")</f>
        <v>#NAME?</v>
      </c>
      <c r="DY231" s="15" t="e" cm="1">
        <f t="array" aca="1" ref="DY231" ca="1">_xll.BDP(C231,"BEST_CUR_EV_TO_EBITDA")</f>
        <v>#NAME?</v>
      </c>
      <c r="DZ231" s="15" t="e" cm="1">
        <f t="array" aca="1" ref="DZ231" ca="1">_xll.BDP(C231,"FIVE_YEAR_AVG_EV_TO_T12_EBITDA")</f>
        <v>#NAME?</v>
      </c>
      <c r="EB231" s="15" t="e" cm="1">
        <f t="array" aca="1" ref="EB231" ca="1">_xll.BDP(C231,"BEST_PX_BPS_RATIO")</f>
        <v>#NAME?</v>
      </c>
      <c r="EC231" s="15" t="e" cm="1">
        <f t="array" aca="1" ref="EC231" ca="1">_xll.BDP(C231,"FIVE_YEAR_AVG_PRICE_BOOK")</f>
        <v>#NAME?</v>
      </c>
      <c r="ED231" s="15" t="e" cm="1">
        <f t="array" aca="1" ref="ED231" ca="1">_xll.BDP(C231,"EV_TO_T12M_SALES")</f>
        <v>#NAME?</v>
      </c>
      <c r="EE231" s="15" t="e" cm="1">
        <f t="array" aca="1" ref="EE231" ca="1">_xll.BDP(C231,"AVERAGE_EV_TO_T12M_SALES")</f>
        <v>#NAME?</v>
      </c>
      <c r="EF231" s="15" t="e">
        <f ca="1">_xll.BDP(C231,"BEST_CURRENT_EV_BEST_SALES","best_fperiod_override=23Y")</f>
        <v>#NAME?</v>
      </c>
      <c r="EH231" s="15" t="e" cm="1">
        <f t="array" aca="1" ref="EH231" ca="1">_xll.BDP(C231,"CF_FREE_CASH_FLOW")</f>
        <v>#NAME?</v>
      </c>
      <c r="EI231" s="15" t="e" cm="1">
        <f t="array" aca="1" ref="EI231" ca="1">_xll.BDP(C231,"FREE_CASH_FLOW_YIELD")/100</f>
        <v>#NAME?</v>
      </c>
      <c r="EJ231" s="15" t="e" cm="1">
        <f t="array" aca="1" ref="EJ231" ca="1">_xll.BDP(C231,"TRAIL_12M_FREE_CASH_FLOW_PER_SH")</f>
        <v>#NAME?</v>
      </c>
      <c r="EL231" s="15" t="e" cm="1">
        <f t="array" aca="1" ref="EL231" ca="1">_xll.BDP(C231,"CF_CASH_FROM_OPER")</f>
        <v>#NAME?</v>
      </c>
      <c r="EM231" s="15" t="e" cm="1">
        <f t="array" aca="1" ref="EM231" ca="1">_xll.BDP(C231,"CF_CASH_FROM_INV_ACT")</f>
        <v>#NAME?</v>
      </c>
      <c r="EN231" s="15" t="e" cm="1">
        <f t="array" aca="1" ref="EN231" ca="1">_xll.BDP(C231,"CF_CASH_FROM_FNC_ACT")</f>
        <v>#NAME?</v>
      </c>
      <c r="EP231" s="15" t="e" cm="1">
        <f t="array" aca="1" ref="EP231" ca="1">_xll.BDP(C231,"TOT_ANALYST_REC")</f>
        <v>#NAME?</v>
      </c>
      <c r="EQ231" s="15" t="e" cm="1">
        <f t="array" aca="1" ref="EQ231" ca="1">_xll.BDP(C231,"TOT_BUY_REC")</f>
        <v>#NAME?</v>
      </c>
      <c r="ER231" s="15" t="e" cm="1">
        <f t="array" aca="1" ref="ER231" ca="1">_xll.BDP(C231,"TOT_HOLD_REC")</f>
        <v>#NAME?</v>
      </c>
      <c r="ES231" s="15" t="e" cm="1">
        <f t="array" aca="1" ref="ES231" ca="1">_xll.BDP(C231,"TOT_SELL_REC")</f>
        <v>#NAME?</v>
      </c>
      <c r="ET231" s="15" t="e" cm="1">
        <f t="array" aca="1" ref="ET231" ca="1">_xll.BDP(C231,"EQY_REC_CONS")</f>
        <v>#NAME?</v>
      </c>
      <c r="EV231" s="15" t="e" cm="1">
        <f t="array" aca="1" ref="EV231" ca="1">_xll.BDP(C231,"BEST_TARGET_HI")</f>
        <v>#NAME?</v>
      </c>
      <c r="EW231" s="15" t="e" cm="1">
        <f t="array" aca="1" ref="EW231" ca="1">_xll.BDP(C231,"BEST_TARGET_LO")</f>
        <v>#NAME?</v>
      </c>
      <c r="EX231" s="15" t="e" cm="1">
        <f t="array" aca="1" ref="EX231" ca="1">_xll.BDP(C231,"BEST_TARGET_MEDIAN")</f>
        <v>#NAME?</v>
      </c>
      <c r="EZ231" s="15" t="e" cm="1">
        <f t="array" aca="1" ref="EZ231" ca="1">_xll.BDP(C231,"BEST_TARGET_1WK_CHG")</f>
        <v>#NAME?</v>
      </c>
      <c r="FA231" s="15" t="e" cm="1">
        <f t="array" aca="1" ref="FA231" ca="1">_xll.BDP(C231,"BEST_TARGET_4WK_CHG")</f>
        <v>#NAME?</v>
      </c>
      <c r="FB231" s="15" t="e" cm="1">
        <f t="array" aca="1" ref="FB231" ca="1">_xll.BDP(C231,"BEST_TARGET_3MO_CHG")</f>
        <v>#NAME?</v>
      </c>
      <c r="FC231" s="15" t="e" cm="1">
        <f t="array" aca="1" ref="FC231" ca="1">_xll.BDP(C231,"BEST_TARGET_6MO_CHG")</f>
        <v>#NAME?</v>
      </c>
      <c r="FE231" s="15" t="e" cm="1">
        <f t="array" aca="1" ref="FE231" ca="1">_xll.BDP(C231,"ANNOUNCEMENT_DT")</f>
        <v>#NAME?</v>
      </c>
      <c r="FF231" s="15" t="e" cm="1">
        <f t="array" aca="1" ref="FF231" ca="1">_xll.BDP(C231,"EXPECTED_REPORT_DT")</f>
        <v>#NAME?</v>
      </c>
      <c r="FG231" s="15" t="e" cm="1">
        <f t="array" aca="1" ref="FG231" ca="1">_xll.BDP(C231,"EARNINGS_RELATED_IMPLIED_MOVE")</f>
        <v>#NAME?</v>
      </c>
      <c r="FI231" s="15" t="e" cm="1">
        <f t="array" aca="1" ref="FI231" ca="1">_xll.BDP(C231,"SALES_SURPRISE_LAST_QTR")</f>
        <v>#NAME?</v>
      </c>
      <c r="FJ231" s="15" t="e" cm="1">
        <f t="array" aca="1" ref="FJ231" ca="1">_xll.BDP(C231,"EPS_SURPRISE_LAST_QTR")</f>
        <v>#NAME?</v>
      </c>
      <c r="FL231" s="15" t="e">
        <f ca="1">(_xll.BDP(C231,"VOLUME_AVG_5D"))/1000</f>
        <v>#NAME?</v>
      </c>
      <c r="FM231" s="15" t="e">
        <f ca="1">(_xll.BDP(C231,"VOLUME_AVG_3M"))/1000</f>
        <v>#NAME?</v>
      </c>
      <c r="FN231" s="15" t="e">
        <f ca="1">(_xll.BDP(C231,"VOLUME_AVG_6M"))/1000</f>
        <v>#NAME?</v>
      </c>
      <c r="FP231" s="15" t="e" cm="1">
        <f t="array" aca="1" ref="FP231" ca="1">_xll.BDP(C231,"CIE_DES")</f>
        <v>#NAME?</v>
      </c>
      <c r="FQ231" s="15" t="s">
        <v>1055</v>
      </c>
      <c r="FS231" s="15" t="e" cm="1">
        <f t="array" aca="1" ref="FS231" ca="1">_xll.BDP(C231,"HIGH_52WEEK")</f>
        <v>#NAME?</v>
      </c>
      <c r="FT231" s="15" t="e" cm="1">
        <f t="array" aca="1" ref="FT231" ca="1">_xll.BDP(C231,"LOW_52WEEK")</f>
        <v>#NAME?</v>
      </c>
      <c r="FV231" s="15" t="e" cm="1">
        <f t="array" aca="1" ref="FV231" ca="1">_xll.BDP(C231,"CHG_PCT_WTD")</f>
        <v>#NAME?</v>
      </c>
      <c r="FW231" s="15" t="e" cm="1">
        <f t="array" aca="1" ref="FW231" ca="1">_xll.BDP(C231,"CHG_PCT_MTD")</f>
        <v>#NAME?</v>
      </c>
      <c r="FX231" s="15" t="e" cm="1">
        <f t="array" aca="1" ref="FX231" ca="1">_xll.BDP(C231,"CHG_PCT_YTD")</f>
        <v>#NAME?</v>
      </c>
      <c r="FY231" s="15" t="e" cm="1">
        <f t="array" aca="1" ref="FY231" ca="1">_xll.BDP(C231,"CHG_PCT_1YR")</f>
        <v>#NAME?</v>
      </c>
      <c r="GA231" s="15" t="e">
        <f ca="1">_xll.BDP($C231,"BEST_NET_DEBT","best_fperiod_override=19Y")</f>
        <v>#NAME?</v>
      </c>
      <c r="GB231" s="15" t="e">
        <f ca="1">_xll.BDP($C231,"BEST_NET_DEBT","best_fperiod_override=20Y")</f>
        <v>#NAME?</v>
      </c>
      <c r="GC231" s="15" t="e">
        <f ca="1">_xll.BDP($C231,"BEST_NET_DEBT","best_fperiod_override=21Y")</f>
        <v>#NAME?</v>
      </c>
      <c r="GD231" s="15" t="e">
        <f ca="1">_xll.BDP($C231,"BEST_NET_DEBT","best_fperiod_override=22Y")</f>
        <v>#NAME?</v>
      </c>
      <c r="GE231" s="15" t="e">
        <f ca="1">_xll.BDP($C231,"BEST_NET_DEBT","best_fperiod_override=23Y")</f>
        <v>#NAME?</v>
      </c>
      <c r="GG231" s="15" t="e">
        <f t="shared" ca="1" si="463"/>
        <v>#NAME?</v>
      </c>
      <c r="GH231" s="15" t="e">
        <f t="shared" ca="1" si="464"/>
        <v>#NAME?</v>
      </c>
      <c r="GI231" s="15" t="e">
        <f t="shared" ca="1" si="465"/>
        <v>#NAME?</v>
      </c>
      <c r="GJ231" s="15" t="e">
        <f t="shared" ca="1" si="466"/>
        <v>#NAME?</v>
      </c>
      <c r="GK231" s="15" t="e">
        <f t="shared" ca="1" si="467"/>
        <v>#NAME?</v>
      </c>
      <c r="GM231" s="15" t="e" cm="1">
        <f t="array" aca="1" ref="GM231" ca="1">_xll.BDP(C231,"NET_DEBT_TO_EBITDA")</f>
        <v>#NAME?</v>
      </c>
      <c r="GN231" s="15" t="e" cm="1">
        <f t="array" aca="1" ref="GN231" ca="1">_xll.BDP(C231,"EBIT_TO_INT_EXP")</f>
        <v>#NAME?</v>
      </c>
      <c r="GO231" s="15" t="e" cm="1">
        <f t="array" aca="1" ref="GO231" ca="1">_xll.BDP(C231,"TOT_DEBT_TO_TOT_EQY")</f>
        <v>#NAME?</v>
      </c>
      <c r="GP231" s="15" t="e" cm="1">
        <f t="array" aca="1" ref="GP231" ca="1">_xll.BDP(C231,"TOT_DEBT_TO_TOT_ASSET")</f>
        <v>#NAME?</v>
      </c>
      <c r="GQ231" s="15" t="e" cm="1">
        <f t="array" aca="1" ref="GQ231" ca="1">_xll.BDP(C231,"ALTMAN_Z_SCORE")</f>
        <v>#NAME?</v>
      </c>
      <c r="GR231" s="15" t="e" cm="1">
        <f t="array" aca="1" ref="GR231" ca="1">_xll.BDP(C231,"CASH_%_CURRENT_MARKET_CAP")</f>
        <v>#NAME?</v>
      </c>
      <c r="GS231" s="15" t="e" cm="1">
        <f t="array" aca="1" ref="GS231" ca="1">_xll.BDP(C231,"CASH_TO_TOT_ASSET")</f>
        <v>#NAME?</v>
      </c>
      <c r="GU231" s="15" t="e" cm="1">
        <f t="array" aca="1" ref="GU231" ca="1">_xll.BDP(C231,"BOARD_SIZE")</f>
        <v>#NAME?</v>
      </c>
      <c r="GV231" s="15" t="e" cm="1">
        <f t="array" aca="1" ref="GV231" ca="1">_xll.BDP(C231,"PCT_INDEPENDENT_DIRECTORS")</f>
        <v>#NAME?</v>
      </c>
      <c r="GW231" s="15" t="e" cm="1">
        <f t="array" aca="1" ref="GW231" ca="1">_xll.BDP(C231,"BOARD_MEETING_ATTENDANCE_PCT")</f>
        <v>#NAME?</v>
      </c>
      <c r="GX231" s="15" t="e" cm="1">
        <f t="array" aca="1" ref="GX231" ca="1">_xll.BDP(C231,"BOARD_MEETINGS_PER_YR")</f>
        <v>#NAME?</v>
      </c>
      <c r="GY231" s="15" t="e" cm="1">
        <f t="array" aca="1" ref="GY231" ca="1">_xll.BDP(C231,"NUMBER_OF_WOMEN_ON_BOARD")</f>
        <v>#NAME?</v>
      </c>
      <c r="GZ231" s="15" t="e" cm="1">
        <f t="array" aca="1" ref="GZ231" ca="1">_xll.BDP(C231,"BOARD_AVERAGE_TENURE")</f>
        <v>#NAME?</v>
      </c>
      <c r="HA231" s="15" t="e" cm="1">
        <f t="array" aca="1" ref="HA231" ca="1">_xll.BDP(C231,"BOARD_AVERAGE_AGE")</f>
        <v>#NAME?</v>
      </c>
      <c r="HC231" s="15" t="e" cm="1">
        <f t="array" aca="1" ref="HC231" ca="1">_xll.BDP(C231,"TOT_COMP_AW_TO_CEO_&amp;_EQUIV")</f>
        <v>#NAME?</v>
      </c>
      <c r="HD231" s="15" t="e" cm="1">
        <f t="array" aca="1" ref="HD231" ca="1">_xll.BDP(C231,"TOT_COMPENSATION_AW_TO_EXECS")</f>
        <v>#NAME?</v>
      </c>
      <c r="HE231" s="15" t="e" cm="1">
        <f t="array" aca="1" ref="HE231" ca="1">_xll.BDP(C231,"CF_STOCK_BASED_COMPENSATION")</f>
        <v>#NAME?</v>
      </c>
      <c r="HF231" s="15" t="e" cm="1">
        <f t="array" aca="1" ref="HF231" ca="1">_xll.BDP(C231,"AVERAGE_BOD_TOTAL_COMPENSATION")</f>
        <v>#NAME?</v>
      </c>
      <c r="HH231" s="15" t="e" cm="1">
        <f t="array" aca="1" ref="HH231" ca="1">_xll.BDP(C231,"ISS_QUALITYSCORE")</f>
        <v>#NAME?</v>
      </c>
      <c r="HK231" s="15" t="e" cm="1">
        <f t="array" aca="1" ref="HK231" ca="1">_xll.BDP(C231,"EQY_SH_OUT")</f>
        <v>#NAME?</v>
      </c>
      <c r="HL231" s="15" t="e">
        <f t="shared" ca="1" si="468"/>
        <v>#NAME?</v>
      </c>
      <c r="HN231" s="15">
        <v>8.5</v>
      </c>
      <c r="HO231" s="15">
        <v>2</v>
      </c>
      <c r="HP231" s="39" t="e">
        <f t="shared" ca="1" si="469"/>
        <v>#NAME?</v>
      </c>
      <c r="HQ231" s="15" t="e">
        <f t="shared" ca="1" si="470"/>
        <v>#NAME?</v>
      </c>
      <c r="HS231" s="15" t="e">
        <f t="shared" ca="1" si="494"/>
        <v>#NAME?</v>
      </c>
      <c r="HU231" s="15" t="e">
        <f t="shared" ca="1" si="471"/>
        <v>#NAME?</v>
      </c>
      <c r="HW231" s="15" t="e">
        <f t="shared" ca="1" si="495"/>
        <v>#NAME?</v>
      </c>
      <c r="HY231" s="39" t="e">
        <f t="shared" ca="1" si="472"/>
        <v>#NAME?</v>
      </c>
      <c r="IA231" s="15" t="e">
        <f t="shared" ca="1" si="496"/>
        <v>#NAME?</v>
      </c>
      <c r="IB231" s="15" t="e">
        <f t="shared" ca="1" si="473"/>
        <v>#NAME?</v>
      </c>
      <c r="IC231" s="15" t="e">
        <f t="shared" ca="1" si="474"/>
        <v>#NAME?</v>
      </c>
      <c r="ID231" s="15" t="e">
        <f t="shared" ca="1" si="475"/>
        <v>#NAME?</v>
      </c>
      <c r="IE231" s="39" t="e">
        <f t="shared" ca="1" si="476"/>
        <v>#NAME?</v>
      </c>
      <c r="IF231" s="39">
        <f t="shared" si="477"/>
        <v>22.71705095059464</v>
      </c>
      <c r="IG231" s="39" t="e">
        <f t="shared" ca="1" si="478"/>
        <v>#NAME?</v>
      </c>
      <c r="II231" s="15">
        <f t="shared" si="508"/>
        <v>212</v>
      </c>
    </row>
    <row r="232" spans="1:243">
      <c r="A232" s="15">
        <f t="shared" si="509"/>
        <v>212</v>
      </c>
      <c r="B232" s="15" t="s">
        <v>428</v>
      </c>
      <c r="C232" s="15" t="s">
        <v>693</v>
      </c>
      <c r="D232" s="15" t="s">
        <v>427</v>
      </c>
      <c r="E232" s="15" t="str">
        <f t="shared" si="442"/>
        <v>T1RI34</v>
      </c>
      <c r="F232" s="15">
        <f t="shared" si="443"/>
        <v>212</v>
      </c>
      <c r="G232" s="15" t="str">
        <f t="shared" si="444"/>
        <v>TripAdvisor Inc</v>
      </c>
      <c r="H232" s="24">
        <v>1.0999999999999999E-4</v>
      </c>
      <c r="I232" s="15" t="e" cm="1">
        <f t="array" aca="1" ref="I232" ca="1">_xll.BDP(C232,"GICS_SECTOR_NAME")</f>
        <v>#NAME?</v>
      </c>
      <c r="J232" s="15" t="e">
        <f t="shared" ca="1" si="445"/>
        <v>#NAME?</v>
      </c>
      <c r="K232" s="46" t="e" cm="1">
        <f t="array" aca="1" ref="K232" ca="1">_xll.BDP(C232,"BEST_PE_RATIO")</f>
        <v>#NAME?</v>
      </c>
      <c r="L232" s="46" t="e" cm="1">
        <f t="array" aca="1" ref="L232" ca="1">_xll.BDP(C232,"px_last")</f>
        <v>#NAME?</v>
      </c>
      <c r="M232" s="15" t="e" cm="1">
        <f t="array" aca="1" ref="M232" ca="1">_xll.BDP(C232,"COUNTRY_FULL_NAME")</f>
        <v>#NAME?</v>
      </c>
      <c r="N232" s="15" t="e" cm="1">
        <f t="array" aca="1" ref="N232" ca="1">_xll.BDP(C232,"px_last")</f>
        <v>#NAME?</v>
      </c>
      <c r="O232" s="15" t="e" cm="1">
        <f t="array" aca="1" ref="O232" ca="1">_xll.BDP(C232,"CRNCY")</f>
        <v>#NAME?</v>
      </c>
      <c r="Q232" s="15" t="e" cm="1">
        <f t="array" aca="1" ref="Q232" ca="1">_xll.BDP(C232,"GICS_SECTOR_NAME")</f>
        <v>#NAME?</v>
      </c>
      <c r="R232" s="15" t="e" cm="1">
        <f t="array" aca="1" ref="R232" ca="1">_xll.BDP(C232,"GICS_INDUSTRY_NAME")</f>
        <v>#NAME?</v>
      </c>
      <c r="S232" s="15" t="e" cm="1">
        <f t="array" aca="1" ref="S232" ca="1">_xll.BDP(C232,"GICS_INDUSTRY_GROUP_NAME")</f>
        <v>#NAME?</v>
      </c>
      <c r="T232" s="15" t="e" cm="1">
        <f t="array" aca="1" ref="T232" ca="1">_xll.BDP(C232,"GICS_SUB_INDUSTRY_NAME")</f>
        <v>#NAME?</v>
      </c>
      <c r="U232" s="15" t="s">
        <v>1521</v>
      </c>
      <c r="V232" s="15">
        <f>_xll.BDH(C232,"SALES_REV_TURN","FY 2009","FY 2009","Currency=USD","Period=FY","BEST_FPERIOD_OVERRIDE=FY","FILING_STATUS=MR","SCALING_FORMAT=MLN","FA_ADJUSTED=Adjusted","Sort=A","Dates=H","DateFormat=P","Fill=—","Direction=H","UseDPDF=Y")</f>
        <v>352.089</v>
      </c>
      <c r="W232" s="15">
        <f>_xll.BDH(C232,"SALES_REV_TURN","FY 2019","FY 2019","Currency=USD","Period=FY","BEST_FPERIOD_OVERRIDE=FY","FILING_STATUS=MR","SCALING_FORMAT=MLN","FA_ADJUSTED=Adjusted","Sort=A","Dates=H","DateFormat=P","Fill=—","Direction=H","UseDPDF=Y")</f>
        <v>1560</v>
      </c>
      <c r="X232" s="15">
        <f>_xll.BDH(C232,"SALES_REV_TURN","FY 2020","FY 2020","Currency=USD","Period=FY","BEST_FPERIOD_OVERRIDE=FY","FILING_STATUS=MR","SCALING_FORMAT=MLN","FA_ADJUSTED=Adjusted","Sort=A","Dates=H","DateFormat=P","Fill=—","Direction=H","UseDPDF=Y")</f>
        <v>604</v>
      </c>
      <c r="Y232" s="15">
        <f>_xll.BDH(C232,"SALES_REV_TURN","FY 2021","FY 2021","Currency=USD","Period=FY","BEST_FPERIOD_OVERRIDE=FY","FILING_STATUS=MR","SCALING_FORMAT=MLN","FA_ADJUSTED=Adjusted","Sort=A","Dates=H","DateFormat=P","Fill=—","Direction=H","UseDPDF=Y")</f>
        <v>902</v>
      </c>
      <c r="Z232" s="15">
        <f>_xll.BDH(C232,"SALES_REV_TURN","FY 2022","FY 2022","Currency=USD","Period=FY","BEST_FPERIOD_OVERRIDE=FY","FILING_STATUS=MR","SCALING_FORMAT=MLN","FA_ADJUSTED=Adjusted","Sort=A","Dates=H","DateFormat=P","Fill=—","Direction=H","UseDPDF=Y")</f>
        <v>1492</v>
      </c>
      <c r="AA232" s="15" t="e">
        <f ca="1">+_xll.BDP($C232,AA$15,"BEST_FPERIOD_OVERRIDE="&amp;AA$16)</f>
        <v>#NAME?</v>
      </c>
      <c r="AB232" s="15" t="e">
        <f ca="1">+_xll.BDP($C232,AB$15,"BEST_FPERIOD_OVERRIDE="&amp;AB$16)</f>
        <v>#NAME?</v>
      </c>
      <c r="AC232" s="15" t="e">
        <f ca="1">+_xll.BDP($C232,AC$15,"BEST_FPERIOD_OVERRIDE="&amp;AC$16)</f>
        <v>#NAME?</v>
      </c>
      <c r="AD232" s="15" t="e">
        <f ca="1">+_xll.BDP($C232,AD$15,"BEST_FPERIOD_OVERRIDE="&amp;AD$16)</f>
        <v>#NAME?</v>
      </c>
      <c r="AF232" s="25">
        <f t="shared" si="479"/>
        <v>-0.61282051282051286</v>
      </c>
      <c r="AG232" s="25">
        <f t="shared" si="480"/>
        <v>0.49337748344370858</v>
      </c>
      <c r="AH232" s="25">
        <f t="shared" si="481"/>
        <v>0.65410199556541015</v>
      </c>
      <c r="AI232" s="25" t="e">
        <f t="shared" ca="1" si="482"/>
        <v>#NAME?</v>
      </c>
      <c r="AJ232" s="25" t="e">
        <f t="shared" ca="1" si="483"/>
        <v>#NAME?</v>
      </c>
      <c r="AK232" s="25" t="e">
        <f t="shared" ca="1" si="484"/>
        <v>#NAME?</v>
      </c>
      <c r="AL232" s="25" t="e">
        <f t="shared" ca="1" si="497"/>
        <v>#NAME?</v>
      </c>
      <c r="AM232" s="25" t="e">
        <f t="shared" ca="1" si="485"/>
        <v>#NAME?</v>
      </c>
      <c r="AN232" s="25">
        <f t="shared" si="486"/>
        <v>0.16050552960671238</v>
      </c>
      <c r="AP232" s="15">
        <f>_xll.BDH(C232,"EBITDA","FY 2009","FY 2009","Currency=USD","Period=FY","BEST_FPERIOD_OVERRIDE=FY","FILING_STATUS=MR","SCALING_FORMAT=MLN","FA_ADJUSTED=Adjusted","Sort=A","Dates=H","DateFormat=P","Fill=—","Direction=H","UseDPDF=Y")</f>
        <v>191.31399999999999</v>
      </c>
      <c r="AQ232" s="15">
        <f>_xll.BDH(C232,"EBITDA","FY 2019","FY 2019","Currency=USD","Period=FY","BEST_FPERIOD_OVERRIDE=FY","FILING_STATUS=MR","SCALING_FORMAT=MLN","FA_ADJUSTED=Adjusted","Sort=A","Dates=H","DateFormat=P","Fill=—","Direction=H","UseDPDF=Y")</f>
        <v>335</v>
      </c>
      <c r="AR232" s="15">
        <f>_xll.BDH(C232,"EBITDA","FY 2020","FY 2020","Currency=USD","Period=FY","BEST_FPERIOD_OVERRIDE=FY","FILING_STATUS=MR","SCALING_FORMAT=MLN","FA_ADJUSTED=Adjusted","Sort=A","Dates=H","DateFormat=P","Fill=—","Direction=H","UseDPDF=Y")</f>
        <v>-4</v>
      </c>
      <c r="AS232" s="15">
        <f>_xll.BDH(C232,"EBITDA","FY 2021","FY 2021","Currency=USD","Period=FY","BEST_FPERIOD_OVERRIDE=FY","FILING_STATUS=MR","SCALING_FORMAT=MLN","FA_ADJUSTED=Adjusted","Sort=A","Dates=H","DateFormat=P","Fill=—","Direction=H","UseDPDF=Y")</f>
        <v>107</v>
      </c>
      <c r="AT232" s="15">
        <f>_xll.BDH(C232,"EBITDA","FY 2022","FY 2022","Currency=USD","Period=FY","BEST_FPERIOD_OVERRIDE=FY","FILING_STATUS=MR","SCALING_FORMAT=MLN","FA_ADJUSTED=Adjusted","Sort=A","Dates=H","DateFormat=P","Fill=—","Direction=H","UseDPDF=Y")</f>
        <v>206</v>
      </c>
      <c r="AU232" s="15" t="e">
        <f ca="1">+_xll.BDP($C232,AU$15,"BEST_FPERIOD_OVERRIDE="&amp;AU$16)</f>
        <v>#NAME?</v>
      </c>
      <c r="AV232" s="15" t="e">
        <f ca="1">+_xll.BDP($C232,AV$15,"BEST_FPERIOD_OVERRIDE="&amp;AV$16)</f>
        <v>#NAME?</v>
      </c>
      <c r="AW232" s="15" t="e">
        <f ca="1">+_xll.BDP($C232,AW$15,"BEST_FPERIOD_OVERRIDE="&amp;AW$16)</f>
        <v>#NAME?</v>
      </c>
      <c r="AX232" s="15" t="e">
        <f ca="1">+_xll.BDP($C232,AX$15,"BEST_FPERIOD_OVERRIDE="&amp;AX$16)</f>
        <v>#NAME?</v>
      </c>
      <c r="AZ232" s="25">
        <f t="shared" si="446"/>
        <v>-1.0119402985074626</v>
      </c>
      <c r="BA232" s="25">
        <f t="shared" si="447"/>
        <v>-27.75</v>
      </c>
      <c r="BB232" s="25">
        <f t="shared" si="448"/>
        <v>0.92523364485981308</v>
      </c>
      <c r="BC232" s="25" t="e">
        <f t="shared" ca="1" si="449"/>
        <v>#NAME?</v>
      </c>
      <c r="BD232" s="25" t="e">
        <f t="shared" ca="1" si="450"/>
        <v>#NAME?</v>
      </c>
      <c r="BE232" s="25" t="e">
        <f t="shared" ca="1" si="451"/>
        <v>#NAME?</v>
      </c>
      <c r="BF232" s="25" t="e">
        <f t="shared" ca="1" si="498"/>
        <v>#NAME?</v>
      </c>
      <c r="BG232" s="25" t="e">
        <f t="shared" ca="1" si="452"/>
        <v>#NAME?</v>
      </c>
      <c r="BH232" s="25">
        <f t="shared" si="453"/>
        <v>5.7620366761251818E-2</v>
      </c>
      <c r="BJ232" s="25">
        <f t="shared" si="487"/>
        <v>0.21474358974358973</v>
      </c>
      <c r="BK232" s="25">
        <f t="shared" si="488"/>
        <v>-6.6225165562913907E-3</v>
      </c>
      <c r="BL232" s="25">
        <f t="shared" si="489"/>
        <v>0.11862527716186252</v>
      </c>
      <c r="BM232" s="25">
        <f t="shared" si="490"/>
        <v>0.13806970509383379</v>
      </c>
      <c r="BN232" s="25" t="e">
        <f t="shared" ca="1" si="491"/>
        <v>#NAME?</v>
      </c>
      <c r="BO232" s="25" t="e">
        <f t="shared" ca="1" si="492"/>
        <v>#NAME?</v>
      </c>
      <c r="BP232" s="25" t="e">
        <f t="shared" ca="1" si="492"/>
        <v>#NAME?</v>
      </c>
      <c r="BQ232" s="25" t="e">
        <f t="shared" ca="1" si="493"/>
        <v>#NAME?</v>
      </c>
      <c r="BR232" s="15">
        <f>_xll.BDH(C232,"EARN_FOR_COMMON","FY 2009","FY 2009","Currency=USD","Period=FY","BEST_FPERIOD_OVERRIDE=FY","FILING_STATUS=MR","SCALING_FORMAT=MLN","FA_ADJUSTED=Adjusted","Sort=A","Dates=H","DateFormat=P","Fill=—","Direction=H","UseDPDF=Y")</f>
        <v>102.42700000000001</v>
      </c>
      <c r="BS232" s="15">
        <f>_xll.BDH(C232,"EARN_FOR_COMMON","FY 2019","FY 2019","Currency=USD","Period=FY","BEST_FPERIOD_OVERRIDE=FY","FILING_STATUS=MR","SCALING_FORMAT=MLN","FA_ADJUSTED=Adjusted","Sort=A","Dates=H","DateFormat=P","Fill=—","Direction=H","UseDPDF=Y")</f>
        <v>127.55970000000001</v>
      </c>
      <c r="BT232" s="15">
        <f>_xll.BDH(C232,"EARN_FOR_COMMON","FY 2020","FY 2020","Currency=USD","Period=FY","BEST_FPERIOD_OVERRIDE=FY","FILING_STATUS=MR","SCALING_FORMAT=MLN","FA_ADJUSTED=Adjusted","Sort=A","Dates=H","DateFormat=P","Fill=—","Direction=H","UseDPDF=Y")</f>
        <v>-274.09500000000003</v>
      </c>
      <c r="BU232" s="15">
        <f>_xll.BDH(C232,"EARN_FOR_COMMON","FY 2021","FY 2021","Currency=USD","Period=FY","BEST_FPERIOD_OVERRIDE=FY","FILING_STATUS=MR","SCALING_FORMAT=MLN","FA_ADJUSTED=Adjusted","Sort=A","Dates=H","DateFormat=P","Fill=—","Direction=H","UseDPDF=Y")</f>
        <v>-150.34309999999999</v>
      </c>
      <c r="BV232" s="15">
        <f>_xll.BDH(C232,"EARN_FOR_COMMON","FY 2022","FY 2022","Currency=USD","Period=FY","BEST_FPERIOD_OVERRIDE=FY","FILING_STATUS=MR","SCALING_FORMAT=MLN","FA_ADJUSTED=Adjusted","Sort=A","Dates=H","DateFormat=P","Fill=—","Direction=H","UseDPDF=Y")</f>
        <v>16.300699999999999</v>
      </c>
      <c r="BW232" s="15" t="e">
        <f ca="1">+_xll.BDP($C232,BW$15,"BEST_FPERIOD_OVERRIDE="&amp;BW$16)</f>
        <v>#NAME?</v>
      </c>
      <c r="BX232" s="15" t="e">
        <f ca="1">+_xll.BDP($C232,BX$15,"BEST_FPERIOD_OVERRIDE="&amp;BX$16)</f>
        <v>#NAME?</v>
      </c>
      <c r="BY232" s="15" t="e">
        <f ca="1">+_xll.BDP($C232,BY$15,"BEST_FPERIOD_OVERRIDE="&amp;BY$16)</f>
        <v>#NAME?</v>
      </c>
      <c r="BZ232" s="15" t="e">
        <f ca="1">+_xll.BDP($C232,BZ$15,"BEST_FPERIOD_OVERRIDE="&amp;BZ$16)</f>
        <v>#NAME?</v>
      </c>
      <c r="CB232" s="25">
        <f t="shared" si="454"/>
        <v>-3.1487585812760615</v>
      </c>
      <c r="CC232" s="25">
        <f t="shared" si="455"/>
        <v>-0.45149273062259443</v>
      </c>
      <c r="CD232" s="25">
        <f t="shared" si="456"/>
        <v>-1.1084233330295836</v>
      </c>
      <c r="CE232" s="25" t="e">
        <f t="shared" ca="1" si="457"/>
        <v>#NAME?</v>
      </c>
      <c r="CF232" s="25" t="e">
        <f t="shared" ca="1" si="458"/>
        <v>#NAME?</v>
      </c>
      <c r="CG232" s="25" t="e">
        <f t="shared" ca="1" si="459"/>
        <v>#NAME?</v>
      </c>
      <c r="CH232" s="25" t="e">
        <f t="shared" ca="1" si="499"/>
        <v>#NAME?</v>
      </c>
      <c r="CI232" s="25" t="e">
        <f t="shared" ca="1" si="460"/>
        <v>#NAME?</v>
      </c>
      <c r="CJ232" s="25">
        <f t="shared" si="461"/>
        <v>2.2185941479462068E-2</v>
      </c>
      <c r="CM232" s="25">
        <f t="shared" si="500"/>
        <v>8.1769038461538462E-2</v>
      </c>
      <c r="CN232" s="25">
        <f t="shared" si="501"/>
        <v>-0.45379966887417222</v>
      </c>
      <c r="CO232" s="25">
        <f t="shared" si="502"/>
        <v>-0.16667749445676275</v>
      </c>
      <c r="CP232" s="25">
        <f t="shared" si="503"/>
        <v>1.0925402144772117E-2</v>
      </c>
      <c r="CQ232" s="25" t="e">
        <f t="shared" ca="1" si="504"/>
        <v>#NAME?</v>
      </c>
      <c r="CR232" s="25" t="e">
        <f t="shared" ca="1" si="505"/>
        <v>#NAME?</v>
      </c>
      <c r="CS232" s="25" t="e">
        <f t="shared" ca="1" si="506"/>
        <v>#NAME?</v>
      </c>
      <c r="CT232" s="15" t="e">
        <f t="shared" ca="1" si="507"/>
        <v>#NAME?</v>
      </c>
      <c r="CU232" s="25">
        <f>_xll.BDH($C232,"RETURN_ON_INV_CAPITAL","FY 2019","FY 2019","Currency=USD","Period=FY","BEST_FPERIOD_OVERRIDE=FY","FILING_STATUS=MR","FA_ADJUSTED=GAAP","Sort=A","Dates=H","DateFormat=P","Fill=—","Direction=H","UseDPDF=Y")/100</f>
        <v>8.553100000000001E-2</v>
      </c>
      <c r="CV232" s="25">
        <f>_xll.BDH($C232,"RETURN_ON_INV_CAPITAL","FY 2020","FY 2020","Currency=USD","Period=FY","BEST_FPERIOD_OVERRIDE=FY","FILING_STATUS=MR","FA_ADJUSTED=GAAP","Sort=A","Dates=H","DateFormat=P","Fill=—","Direction=H","UseDPDF=Y")/100</f>
        <v>-0.17702899999999999</v>
      </c>
      <c r="CW232" s="25">
        <f>_xll.BDH($C232,"RETURN_ON_INV_CAPITAL","FY 2021","FY 2021","Currency=USD","Period=FY","BEST_FPERIOD_OVERRIDE=FY","FILING_STATUS=MR","FA_ADJUSTED=GAAP","Sort=A","Dates=H","DateFormat=P","Fill=—","Direction=H","UseDPDF=Y")/100</f>
        <v>-6.4349000000000003E-2</v>
      </c>
      <c r="CX232" s="25">
        <f>_xll.BDH(C232,"RETURN_COM_EQY","FY 2022","FY 2022","Currency=USD","Period=FY","BEST_FPERIOD_OVERRIDE=FY","FILING_STATUS=MR","FA_ADJUSTED=GAAP","Sort=A","Dates=H","DateFormat=P","Fill=—","Direction=H","UseDPDF=Y")/100</f>
        <v>2.4242E-2</v>
      </c>
      <c r="CZ232" s="15">
        <f>_xll.BDH($C232,"RETURN_COM_EQY","FY 2019","FY 2019","Currency=USD","Period=FY","BEST_FPERIOD_OVERRIDE=FY","FILING_STATUS=MR","FA_ADJUSTED=GAAP","Sort=A","Dates=H","DateFormat=P","Fill=—","Direction=H","UseDPDF=Y")/100</f>
        <v>9.5745000000000011E-2</v>
      </c>
      <c r="DA232" s="15">
        <f>_xll.BDH($C232,"RETURN_COM_EQY","FY 2020","FY 2020","Currency=USD","Period=FY","BEST_FPERIOD_OVERRIDE=FY","FILING_STATUS=MR","FA_ADJUSTED=GAAP","Sort=A","Dates=H","DateFormat=P","Fill=—","Direction=H","UseDPDF=Y")/100</f>
        <v>-0.282364</v>
      </c>
      <c r="DB232" s="15">
        <f>_xll.BDH($C232,"RETURN_COM_EQY","FY 2021","FY 2021","Currency=USD","Period=FY","BEST_FPERIOD_OVERRIDE=FY","FILING_STATUS=MR","FA_ADJUSTED=GAAP","Sort=A","Dates=H","DateFormat=P","Fill=—","Direction=H","UseDPDF=Y")/100</f>
        <v>-0.17671600000000001</v>
      </c>
      <c r="DC232" s="25">
        <f>_xll.BDH(C232,"RETURN_COM_EQY","FY 2022","FY 2022","Currency=USD","Period=FY","BEST_FPERIOD_OVERRIDE=FY","FILING_STATUS=MR","FA_ADJUSTED=GAAP","Sort=A","Dates=H","DateFormat=P","Fill=—","Direction=H","UseDPDF=Y")</f>
        <v>2.4241999999999999</v>
      </c>
      <c r="DD232" s="25" t="e">
        <f ca="1">(_xll.BDP(C232,"BEST_ROE","best_fperiod_override=23Y"))/100</f>
        <v>#NAME?</v>
      </c>
      <c r="DF232" s="25" t="e">
        <f ca="1">(_xll.BDP($C232,"BEST_DIV_YLD","best_fperiod_override=19Y"))/100</f>
        <v>#NAME?</v>
      </c>
      <c r="DG232" s="25" t="e">
        <f ca="1">(_xll.BDP($C232,"BEST_DIV_YLD","best_fperiod_override=20Y"))/100</f>
        <v>#NAME?</v>
      </c>
      <c r="DH232" s="25" t="e">
        <f ca="1">(_xll.BDP($C232,"BEST_DIV_YLD","best_fperiod_override=21Y"))/100</f>
        <v>#NAME?</v>
      </c>
      <c r="DI232" s="25" t="e">
        <f ca="1">(_xll.BDP($C232,"BEST_DIV_YLD","best_fperiod_override=22Y"))/100</f>
        <v>#NAME?</v>
      </c>
      <c r="DJ232" s="25" t="e">
        <f ca="1">(_xll.BDP($C232,"BEST_DIV_YLD","best_fperiod_override=23Y"))/100</f>
        <v>#NAME?</v>
      </c>
      <c r="DL232" s="48" t="e" cm="1">
        <f t="array" aca="1" ref="DL232" ca="1">_xll.BDP($C232,$DL$12)/1000</f>
        <v>#NAME?</v>
      </c>
      <c r="DM232" s="48" t="e" cm="1">
        <f t="array" aca="1" ref="DM232" ca="1">_xll.BDP($C232,$DL$13)*1000</f>
        <v>#NAME?</v>
      </c>
      <c r="DN232" s="48" t="e">
        <f t="shared" ca="1" si="462"/>
        <v>#NAME?</v>
      </c>
      <c r="DO232" s="48" t="e" cm="1">
        <f t="array" aca="1" ref="DO232" ca="1">_xll.BDP($C232,$DL$15)*1000</f>
        <v>#NAME?</v>
      </c>
      <c r="DQ232" s="15" t="e" cm="1">
        <f t="array" aca="1" ref="DQ232" ca="1">_xll.BDP(C232,"WACC")</f>
        <v>#NAME?</v>
      </c>
      <c r="DR232" s="15" t="e" cm="1">
        <f t="array" aca="1" ref="DR232" ca="1">_xll.BDP(C232,"WACC_COST_EQUITY")</f>
        <v>#NAME?</v>
      </c>
      <c r="DS232" s="15" t="e" cm="1">
        <f t="array" aca="1" ref="DS232" ca="1">_xll.BDP(C232,"WACC_COST_EQUITY")</f>
        <v>#NAME?</v>
      </c>
      <c r="DU232" s="15" t="e" cm="1">
        <f t="array" aca="1" ref="DU232" ca="1">_xll.BDP(C232,"BEST_PE_RATIO")</f>
        <v>#NAME?</v>
      </c>
      <c r="DV232" s="15" t="e" cm="1">
        <f t="array" aca="1" ref="DV232" ca="1">_xll.BDP(C232,"FIVE_YR_AVG_PRICE_EARNINGS")</f>
        <v>#NAME?</v>
      </c>
      <c r="DW232" s="15" t="e" cm="1">
        <f t="array" aca="1" ref="DW232" ca="1">_xll.BDP(C232,"10_YEAR_MOVING_AVERAGE_PE")</f>
        <v>#NAME?</v>
      </c>
      <c r="DY232" s="15" t="e" cm="1">
        <f t="array" aca="1" ref="DY232" ca="1">_xll.BDP(C232,"BEST_CUR_EV_TO_EBITDA")</f>
        <v>#NAME?</v>
      </c>
      <c r="DZ232" s="15" t="e" cm="1">
        <f t="array" aca="1" ref="DZ232" ca="1">_xll.BDP(C232,"FIVE_YEAR_AVG_EV_TO_T12_EBITDA")</f>
        <v>#NAME?</v>
      </c>
      <c r="EB232" s="15" t="e" cm="1">
        <f t="array" aca="1" ref="EB232" ca="1">_xll.BDP(C232,"BEST_PX_BPS_RATIO")</f>
        <v>#NAME?</v>
      </c>
      <c r="EC232" s="15" t="e" cm="1">
        <f t="array" aca="1" ref="EC232" ca="1">_xll.BDP(C232,"FIVE_YEAR_AVG_PRICE_BOOK")</f>
        <v>#NAME?</v>
      </c>
      <c r="ED232" s="15" t="e" cm="1">
        <f t="array" aca="1" ref="ED232" ca="1">_xll.BDP(C232,"EV_TO_T12M_SALES")</f>
        <v>#NAME?</v>
      </c>
      <c r="EE232" s="15" t="e" cm="1">
        <f t="array" aca="1" ref="EE232" ca="1">_xll.BDP(C232,"AVERAGE_EV_TO_T12M_SALES")</f>
        <v>#NAME?</v>
      </c>
      <c r="EF232" s="15" t="e">
        <f ca="1">_xll.BDP(C232,"BEST_CURRENT_EV_BEST_SALES","best_fperiod_override=23Y")</f>
        <v>#NAME?</v>
      </c>
      <c r="EH232" s="15" t="e" cm="1">
        <f t="array" aca="1" ref="EH232" ca="1">_xll.BDP(C232,"CF_FREE_CASH_FLOW")</f>
        <v>#NAME?</v>
      </c>
      <c r="EI232" s="15" t="e" cm="1">
        <f t="array" aca="1" ref="EI232" ca="1">_xll.BDP(C232,"FREE_CASH_FLOW_YIELD")/100</f>
        <v>#NAME?</v>
      </c>
      <c r="EJ232" s="15" t="e" cm="1">
        <f t="array" aca="1" ref="EJ232" ca="1">_xll.BDP(C232,"TRAIL_12M_FREE_CASH_FLOW_PER_SH")</f>
        <v>#NAME?</v>
      </c>
      <c r="EL232" s="15" t="e" cm="1">
        <f t="array" aca="1" ref="EL232" ca="1">_xll.BDP(C232,"CF_CASH_FROM_OPER")</f>
        <v>#NAME?</v>
      </c>
      <c r="EM232" s="15" t="e" cm="1">
        <f t="array" aca="1" ref="EM232" ca="1">_xll.BDP(C232,"CF_CASH_FROM_INV_ACT")</f>
        <v>#NAME?</v>
      </c>
      <c r="EN232" s="15" t="e" cm="1">
        <f t="array" aca="1" ref="EN232" ca="1">_xll.BDP(C232,"CF_CASH_FROM_FNC_ACT")</f>
        <v>#NAME?</v>
      </c>
      <c r="EP232" s="15" t="e" cm="1">
        <f t="array" aca="1" ref="EP232" ca="1">_xll.BDP(C232,"TOT_ANALYST_REC")</f>
        <v>#NAME?</v>
      </c>
      <c r="EQ232" s="15" t="e" cm="1">
        <f t="array" aca="1" ref="EQ232" ca="1">_xll.BDP(C232,"TOT_BUY_REC")</f>
        <v>#NAME?</v>
      </c>
      <c r="ER232" s="15" t="e" cm="1">
        <f t="array" aca="1" ref="ER232" ca="1">_xll.BDP(C232,"TOT_HOLD_REC")</f>
        <v>#NAME?</v>
      </c>
      <c r="ES232" s="15" t="e" cm="1">
        <f t="array" aca="1" ref="ES232" ca="1">_xll.BDP(C232,"TOT_SELL_REC")</f>
        <v>#NAME?</v>
      </c>
      <c r="ET232" s="15" t="e" cm="1">
        <f t="array" aca="1" ref="ET232" ca="1">_xll.BDP(C232,"EQY_REC_CONS")</f>
        <v>#NAME?</v>
      </c>
      <c r="EV232" s="15" t="e" cm="1">
        <f t="array" aca="1" ref="EV232" ca="1">_xll.BDP(C232,"BEST_TARGET_HI")</f>
        <v>#NAME?</v>
      </c>
      <c r="EW232" s="15" t="e" cm="1">
        <f t="array" aca="1" ref="EW232" ca="1">_xll.BDP(C232,"BEST_TARGET_LO")</f>
        <v>#NAME?</v>
      </c>
      <c r="EX232" s="15" t="e" cm="1">
        <f t="array" aca="1" ref="EX232" ca="1">_xll.BDP(C232,"BEST_TARGET_MEDIAN")</f>
        <v>#NAME?</v>
      </c>
      <c r="EZ232" s="15" t="e" cm="1">
        <f t="array" aca="1" ref="EZ232" ca="1">_xll.BDP(C232,"BEST_TARGET_1WK_CHG")</f>
        <v>#NAME?</v>
      </c>
      <c r="FA232" s="15" t="e" cm="1">
        <f t="array" aca="1" ref="FA232" ca="1">_xll.BDP(C232,"BEST_TARGET_4WK_CHG")</f>
        <v>#NAME?</v>
      </c>
      <c r="FB232" s="15" t="e" cm="1">
        <f t="array" aca="1" ref="FB232" ca="1">_xll.BDP(C232,"BEST_TARGET_3MO_CHG")</f>
        <v>#NAME?</v>
      </c>
      <c r="FC232" s="15" t="e" cm="1">
        <f t="array" aca="1" ref="FC232" ca="1">_xll.BDP(C232,"BEST_TARGET_6MO_CHG")</f>
        <v>#NAME?</v>
      </c>
      <c r="FE232" s="15" t="e" cm="1">
        <f t="array" aca="1" ref="FE232" ca="1">_xll.BDP(C232,"ANNOUNCEMENT_DT")</f>
        <v>#NAME?</v>
      </c>
      <c r="FF232" s="15" t="e" cm="1">
        <f t="array" aca="1" ref="FF232" ca="1">_xll.BDP(C232,"EXPECTED_REPORT_DT")</f>
        <v>#NAME?</v>
      </c>
      <c r="FG232" s="15" t="e" cm="1">
        <f t="array" aca="1" ref="FG232" ca="1">_xll.BDP(C232,"EARNINGS_RELATED_IMPLIED_MOVE")</f>
        <v>#NAME?</v>
      </c>
      <c r="FI232" s="15" t="e" cm="1">
        <f t="array" aca="1" ref="FI232" ca="1">_xll.BDP(C232,"SALES_SURPRISE_LAST_QTR")</f>
        <v>#NAME?</v>
      </c>
      <c r="FJ232" s="15" t="e" cm="1">
        <f t="array" aca="1" ref="FJ232" ca="1">_xll.BDP(C232,"EPS_SURPRISE_LAST_QTR")</f>
        <v>#NAME?</v>
      </c>
      <c r="FL232" s="15" t="e">
        <f ca="1">(_xll.BDP(C232,"VOLUME_AVG_5D"))/1000</f>
        <v>#NAME?</v>
      </c>
      <c r="FM232" s="15" t="e">
        <f ca="1">(_xll.BDP(C232,"VOLUME_AVG_3M"))/1000</f>
        <v>#NAME?</v>
      </c>
      <c r="FN232" s="15" t="e">
        <f ca="1">(_xll.BDP(C232,"VOLUME_AVG_6M"))/1000</f>
        <v>#NAME?</v>
      </c>
      <c r="FP232" s="15" t="e" cm="1">
        <f t="array" aca="1" ref="FP232" ca="1">_xll.BDP(C232,"CIE_DES")</f>
        <v>#NAME?</v>
      </c>
      <c r="FQ232" s="15" t="s">
        <v>1056</v>
      </c>
      <c r="FS232" s="15" t="e" cm="1">
        <f t="array" aca="1" ref="FS232" ca="1">_xll.BDP(C232,"HIGH_52WEEK")</f>
        <v>#NAME?</v>
      </c>
      <c r="FT232" s="15" t="e" cm="1">
        <f t="array" aca="1" ref="FT232" ca="1">_xll.BDP(C232,"LOW_52WEEK")</f>
        <v>#NAME?</v>
      </c>
      <c r="FV232" s="15" t="e" cm="1">
        <f t="array" aca="1" ref="FV232" ca="1">_xll.BDP(C232,"CHG_PCT_WTD")</f>
        <v>#NAME?</v>
      </c>
      <c r="FW232" s="15" t="e" cm="1">
        <f t="array" aca="1" ref="FW232" ca="1">_xll.BDP(C232,"CHG_PCT_MTD")</f>
        <v>#NAME?</v>
      </c>
      <c r="FX232" s="15" t="e" cm="1">
        <f t="array" aca="1" ref="FX232" ca="1">_xll.BDP(C232,"CHG_PCT_YTD")</f>
        <v>#NAME?</v>
      </c>
      <c r="FY232" s="15" t="e" cm="1">
        <f t="array" aca="1" ref="FY232" ca="1">_xll.BDP(C232,"CHG_PCT_1YR")</f>
        <v>#NAME?</v>
      </c>
      <c r="GA232" s="15" t="e">
        <f ca="1">_xll.BDP($C232,"BEST_NET_DEBT","best_fperiod_override=19Y")</f>
        <v>#NAME?</v>
      </c>
      <c r="GB232" s="15" t="e">
        <f ca="1">_xll.BDP($C232,"BEST_NET_DEBT","best_fperiod_override=20Y")</f>
        <v>#NAME?</v>
      </c>
      <c r="GC232" s="15" t="e">
        <f ca="1">_xll.BDP($C232,"BEST_NET_DEBT","best_fperiod_override=21Y")</f>
        <v>#NAME?</v>
      </c>
      <c r="GD232" s="15" t="e">
        <f ca="1">_xll.BDP($C232,"BEST_NET_DEBT","best_fperiod_override=22Y")</f>
        <v>#NAME?</v>
      </c>
      <c r="GE232" s="15" t="e">
        <f ca="1">_xll.BDP($C232,"BEST_NET_DEBT","best_fperiod_override=23Y")</f>
        <v>#NAME?</v>
      </c>
      <c r="GG232" s="15" t="e">
        <f t="shared" ca="1" si="463"/>
        <v>#NAME?</v>
      </c>
      <c r="GH232" s="15" t="e">
        <f t="shared" ca="1" si="464"/>
        <v>#NAME?</v>
      </c>
      <c r="GI232" s="15" t="e">
        <f t="shared" ca="1" si="465"/>
        <v>#NAME?</v>
      </c>
      <c r="GJ232" s="15" t="e">
        <f t="shared" ca="1" si="466"/>
        <v>#NAME?</v>
      </c>
      <c r="GK232" s="15" t="e">
        <f t="shared" ca="1" si="467"/>
        <v>#NAME?</v>
      </c>
      <c r="GM232" s="15" t="e" cm="1">
        <f t="array" aca="1" ref="GM232" ca="1">_xll.BDP(C232,"NET_DEBT_TO_EBITDA")</f>
        <v>#NAME?</v>
      </c>
      <c r="GN232" s="15" t="e" cm="1">
        <f t="array" aca="1" ref="GN232" ca="1">_xll.BDP(C232,"EBIT_TO_INT_EXP")</f>
        <v>#NAME?</v>
      </c>
      <c r="GO232" s="15" t="e" cm="1">
        <f t="array" aca="1" ref="GO232" ca="1">_xll.BDP(C232,"TOT_DEBT_TO_TOT_EQY")</f>
        <v>#NAME?</v>
      </c>
      <c r="GP232" s="15" t="e" cm="1">
        <f t="array" aca="1" ref="GP232" ca="1">_xll.BDP(C232,"TOT_DEBT_TO_TOT_ASSET")</f>
        <v>#NAME?</v>
      </c>
      <c r="GQ232" s="15" t="e" cm="1">
        <f t="array" aca="1" ref="GQ232" ca="1">_xll.BDP(C232,"ALTMAN_Z_SCORE")</f>
        <v>#NAME?</v>
      </c>
      <c r="GR232" s="15" t="e" cm="1">
        <f t="array" aca="1" ref="GR232" ca="1">_xll.BDP(C232,"CASH_%_CURRENT_MARKET_CAP")</f>
        <v>#NAME?</v>
      </c>
      <c r="GS232" s="15" t="e" cm="1">
        <f t="array" aca="1" ref="GS232" ca="1">_xll.BDP(C232,"CASH_TO_TOT_ASSET")</f>
        <v>#NAME?</v>
      </c>
      <c r="GU232" s="15" t="e" cm="1">
        <f t="array" aca="1" ref="GU232" ca="1">_xll.BDP(C232,"BOARD_SIZE")</f>
        <v>#NAME?</v>
      </c>
      <c r="GV232" s="15" t="e" cm="1">
        <f t="array" aca="1" ref="GV232" ca="1">_xll.BDP(C232,"PCT_INDEPENDENT_DIRECTORS")</f>
        <v>#NAME?</v>
      </c>
      <c r="GW232" s="15" t="e" cm="1">
        <f t="array" aca="1" ref="GW232" ca="1">_xll.BDP(C232,"BOARD_MEETING_ATTENDANCE_PCT")</f>
        <v>#NAME?</v>
      </c>
      <c r="GX232" s="15" t="e" cm="1">
        <f t="array" aca="1" ref="GX232" ca="1">_xll.BDP(C232,"BOARD_MEETINGS_PER_YR")</f>
        <v>#NAME?</v>
      </c>
      <c r="GY232" s="15" t="e" cm="1">
        <f t="array" aca="1" ref="GY232" ca="1">_xll.BDP(C232,"NUMBER_OF_WOMEN_ON_BOARD")</f>
        <v>#NAME?</v>
      </c>
      <c r="GZ232" s="15" t="e" cm="1">
        <f t="array" aca="1" ref="GZ232" ca="1">_xll.BDP(C232,"BOARD_AVERAGE_TENURE")</f>
        <v>#NAME?</v>
      </c>
      <c r="HA232" s="15" t="e" cm="1">
        <f t="array" aca="1" ref="HA232" ca="1">_xll.BDP(C232,"BOARD_AVERAGE_AGE")</f>
        <v>#NAME?</v>
      </c>
      <c r="HC232" s="15" t="e" cm="1">
        <f t="array" aca="1" ref="HC232" ca="1">_xll.BDP(C232,"TOT_COMP_AW_TO_CEO_&amp;_EQUIV")</f>
        <v>#NAME?</v>
      </c>
      <c r="HD232" s="15" t="e" cm="1">
        <f t="array" aca="1" ref="HD232" ca="1">_xll.BDP(C232,"TOT_COMPENSATION_AW_TO_EXECS")</f>
        <v>#NAME?</v>
      </c>
      <c r="HE232" s="15" t="e" cm="1">
        <f t="array" aca="1" ref="HE232" ca="1">_xll.BDP(C232,"CF_STOCK_BASED_COMPENSATION")</f>
        <v>#NAME?</v>
      </c>
      <c r="HF232" s="15" t="e" cm="1">
        <f t="array" aca="1" ref="HF232" ca="1">_xll.BDP(C232,"AVERAGE_BOD_TOTAL_COMPENSATION")</f>
        <v>#NAME?</v>
      </c>
      <c r="HH232" s="15" t="e" cm="1">
        <f t="array" aca="1" ref="HH232" ca="1">_xll.BDP(C232,"ISS_QUALITYSCORE")</f>
        <v>#NAME?</v>
      </c>
      <c r="HK232" s="15" t="e" cm="1">
        <f t="array" aca="1" ref="HK232" ca="1">_xll.BDP(C232,"EQY_SH_OUT")</f>
        <v>#NAME?</v>
      </c>
      <c r="HL232" s="15" t="e">
        <f t="shared" ca="1" si="468"/>
        <v>#NAME?</v>
      </c>
      <c r="HN232" s="15">
        <v>8.5</v>
      </c>
      <c r="HO232" s="15">
        <v>2</v>
      </c>
      <c r="HP232" s="39" t="e">
        <f t="shared" ca="1" si="469"/>
        <v>#NAME?</v>
      </c>
      <c r="HQ232" s="15" t="e">
        <f t="shared" ca="1" si="470"/>
        <v>#NAME?</v>
      </c>
      <c r="HS232" s="15" t="e">
        <f t="shared" ca="1" si="494"/>
        <v>#NAME?</v>
      </c>
      <c r="HU232" s="15" t="e">
        <f t="shared" ca="1" si="471"/>
        <v>#NAME?</v>
      </c>
      <c r="HW232" s="15" t="e">
        <f t="shared" ca="1" si="495"/>
        <v>#NAME?</v>
      </c>
      <c r="HY232" s="39" t="e">
        <f t="shared" ca="1" si="472"/>
        <v>#NAME?</v>
      </c>
      <c r="IA232" s="15" t="e">
        <f t="shared" ca="1" si="496"/>
        <v>#NAME?</v>
      </c>
      <c r="IB232" s="15" t="e">
        <f t="shared" ca="1" si="473"/>
        <v>#NAME?</v>
      </c>
      <c r="IC232" s="15" t="e">
        <f t="shared" ca="1" si="474"/>
        <v>#NAME?</v>
      </c>
      <c r="ID232" s="15" t="e">
        <f t="shared" ca="1" si="475"/>
        <v>#NAME?</v>
      </c>
      <c r="IE232" s="39" t="e">
        <f t="shared" ca="1" si="476"/>
        <v>#NAME?</v>
      </c>
      <c r="IF232" s="39">
        <f t="shared" si="477"/>
        <v>2.2185941479462068</v>
      </c>
      <c r="IG232" s="39" t="e">
        <f t="shared" ca="1" si="478"/>
        <v>#NAME?</v>
      </c>
      <c r="II232" s="15">
        <f t="shared" si="508"/>
        <v>213</v>
      </c>
    </row>
    <row r="233" spans="1:243">
      <c r="A233" s="15">
        <f t="shared" si="509"/>
        <v>213</v>
      </c>
      <c r="B233" s="15" t="s">
        <v>430</v>
      </c>
      <c r="C233" s="15" t="s">
        <v>694</v>
      </c>
      <c r="D233" s="15" t="s">
        <v>429</v>
      </c>
      <c r="E233" s="15" t="str">
        <f t="shared" si="442"/>
        <v>T1TW34</v>
      </c>
      <c r="F233" s="15">
        <f t="shared" si="443"/>
        <v>213</v>
      </c>
      <c r="G233" s="15" t="str">
        <f t="shared" si="444"/>
        <v>Take-Two Interactive Software Inc</v>
      </c>
      <c r="H233" s="24">
        <v>4.8842000000000004E-4</v>
      </c>
      <c r="I233" s="15" t="e" cm="1">
        <f t="array" aca="1" ref="I233" ca="1">_xll.BDP(C233,"GICS_SECTOR_NAME")</f>
        <v>#NAME?</v>
      </c>
      <c r="J233" s="15" t="e">
        <f t="shared" ca="1" si="445"/>
        <v>#NAME?</v>
      </c>
      <c r="K233" s="46" t="e" cm="1">
        <f t="array" aca="1" ref="K233" ca="1">_xll.BDP(C233,"BEST_PE_RATIO")</f>
        <v>#NAME?</v>
      </c>
      <c r="L233" s="46" t="e" cm="1">
        <f t="array" aca="1" ref="L233" ca="1">_xll.BDP(C233,"px_last")</f>
        <v>#NAME?</v>
      </c>
      <c r="M233" s="15" t="e" cm="1">
        <f t="array" aca="1" ref="M233" ca="1">_xll.BDP(C233,"COUNTRY_FULL_NAME")</f>
        <v>#NAME?</v>
      </c>
      <c r="N233" s="15" t="e" cm="1">
        <f t="array" aca="1" ref="N233" ca="1">_xll.BDP(C233,"px_last")</f>
        <v>#NAME?</v>
      </c>
      <c r="O233" s="15" t="e" cm="1">
        <f t="array" aca="1" ref="O233" ca="1">_xll.BDP(C233,"CRNCY")</f>
        <v>#NAME?</v>
      </c>
      <c r="Q233" s="15" t="e" cm="1">
        <f t="array" aca="1" ref="Q233" ca="1">_xll.BDP(C233,"GICS_SECTOR_NAME")</f>
        <v>#NAME?</v>
      </c>
      <c r="R233" s="15" t="e" cm="1">
        <f t="array" aca="1" ref="R233" ca="1">_xll.BDP(C233,"GICS_INDUSTRY_NAME")</f>
        <v>#NAME?</v>
      </c>
      <c r="S233" s="15" t="e" cm="1">
        <f t="array" aca="1" ref="S233" ca="1">_xll.BDP(C233,"GICS_INDUSTRY_GROUP_NAME")</f>
        <v>#NAME?</v>
      </c>
      <c r="T233" s="15" t="e" cm="1">
        <f t="array" aca="1" ref="T233" ca="1">_xll.BDP(C233,"GICS_SUB_INDUSTRY_NAME")</f>
        <v>#NAME?</v>
      </c>
      <c r="U233" s="15" t="s">
        <v>1521</v>
      </c>
      <c r="V233" s="15">
        <f>_xll.BDH(C233,"SALES_REV_TURN","FY 2009","FY 2009","Currency=USD","Period=FY","BEST_FPERIOD_OVERRIDE=FY","FILING_STATUS=MR","SCALING_FORMAT=MLN","FA_ADJUSTED=Adjusted","Sort=A","Dates=H","DateFormat=P","Fill=—","Direction=H","UseDPDF=Y")</f>
        <v>968.48800000000006</v>
      </c>
      <c r="W233" s="15">
        <f>_xll.BDH(C233,"SALES_REV_TURN","FY 2019","FY 2019","Currency=USD","Period=FY","BEST_FPERIOD_OVERRIDE=FY","FILING_STATUS=MR","SCALING_FORMAT=MLN","FA_ADJUSTED=Adjusted","Sort=A","Dates=H","DateFormat=P","Fill=—","Direction=H","UseDPDF=Y")</f>
        <v>2408.0639999999999</v>
      </c>
      <c r="X233" s="15">
        <f>_xll.BDH(C233,"SALES_REV_TURN","FY 2020","FY 2020","Currency=USD","Period=FY","BEST_FPERIOD_OVERRIDE=FY","FILING_STATUS=MR","SCALING_FORMAT=MLN","FA_ADJUSTED=Adjusted","Sort=A","Dates=H","DateFormat=P","Fill=—","Direction=H","UseDPDF=Y")</f>
        <v>2990.3580000000002</v>
      </c>
      <c r="Y233" s="15">
        <f>_xll.BDH(C233,"SALES_REV_TURN","FY 2021","FY 2021","Currency=USD","Period=FY","BEST_FPERIOD_OVERRIDE=FY","FILING_STATUS=MR","SCALING_FORMAT=MLN","FA_ADJUSTED=Adjusted","Sort=A","Dates=H","DateFormat=P","Fill=—","Direction=H","UseDPDF=Y")</f>
        <v>3552.5970000000002</v>
      </c>
      <c r="Z233" s="15">
        <f>_xll.BDH(C233,"SALES_REV_TURN","FY 2022","FY 2022","Currency=USD","Period=FY","BEST_FPERIOD_OVERRIDE=FY","FILING_STATUS=MR","SCALING_FORMAT=MLN","FA_ADJUSTED=Adjusted","Sort=A","Dates=H","DateFormat=P","Fill=—","Direction=H","UseDPDF=Y")</f>
        <v>3408.1840000000002</v>
      </c>
      <c r="AA233" s="15" t="e">
        <f ca="1">+_xll.BDP($C233,AA$15,"BEST_FPERIOD_OVERRIDE="&amp;AA$16)</f>
        <v>#NAME?</v>
      </c>
      <c r="AB233" s="15" t="e">
        <f ca="1">+_xll.BDP($C233,AB$15,"BEST_FPERIOD_OVERRIDE="&amp;AB$16)</f>
        <v>#NAME?</v>
      </c>
      <c r="AC233" s="15" t="e">
        <f ca="1">+_xll.BDP($C233,AC$15,"BEST_FPERIOD_OVERRIDE="&amp;AC$16)</f>
        <v>#NAME?</v>
      </c>
      <c r="AD233" s="15" t="e">
        <f ca="1">+_xll.BDP($C233,AD$15,"BEST_FPERIOD_OVERRIDE="&amp;AD$16)</f>
        <v>#NAME?</v>
      </c>
      <c r="AF233" s="25">
        <f t="shared" si="479"/>
        <v>0.24181001833838311</v>
      </c>
      <c r="AG233" s="25">
        <f t="shared" si="480"/>
        <v>0.18801728756222502</v>
      </c>
      <c r="AH233" s="25">
        <f t="shared" si="481"/>
        <v>-4.0649980844998712E-2</v>
      </c>
      <c r="AI233" s="25" t="e">
        <f t="shared" ca="1" si="482"/>
        <v>#NAME?</v>
      </c>
      <c r="AJ233" s="25" t="e">
        <f t="shared" ca="1" si="483"/>
        <v>#NAME?</v>
      </c>
      <c r="AK233" s="25" t="e">
        <f t="shared" ca="1" si="484"/>
        <v>#NAME?</v>
      </c>
      <c r="AL233" s="25" t="e">
        <f t="shared" ca="1" si="497"/>
        <v>#NAME?</v>
      </c>
      <c r="AM233" s="25" t="e">
        <f t="shared" ca="1" si="485"/>
        <v>#NAME?</v>
      </c>
      <c r="AN233" s="25">
        <f t="shared" si="486"/>
        <v>9.5361262740033759E-2</v>
      </c>
      <c r="AP233" s="15">
        <f>_xll.BDH(C233,"EBITDA","FY 2009","FY 2009","Currency=USD","Period=FY","BEST_FPERIOD_OVERRIDE=FY","FILING_STATUS=MR","SCALING_FORMAT=MLN","FA_ADJUSTED=Adjusted","Sort=A","Dates=H","DateFormat=P","Fill=—","Direction=H","UseDPDF=Y")</f>
        <v>16.387</v>
      </c>
      <c r="AQ233" s="15">
        <f>_xll.BDH(C233,"EBITDA","FY 2019","FY 2019","Currency=USD","Period=FY","BEST_FPERIOD_OVERRIDE=FY","FILING_STATUS=MR","SCALING_FORMAT=MLN","FA_ADJUSTED=Adjusted","Sort=A","Dates=H","DateFormat=P","Fill=—","Direction=H","UseDPDF=Y")</f>
        <v>280.44400000000002</v>
      </c>
      <c r="AR233" s="15">
        <f>_xll.BDH(C233,"EBITDA","FY 2020","FY 2020","Currency=USD","Period=FY","BEST_FPERIOD_OVERRIDE=FY","FILING_STATUS=MR","SCALING_FORMAT=MLN","FA_ADJUSTED=Adjusted","Sort=A","Dates=H","DateFormat=P","Fill=—","Direction=H","UseDPDF=Y")</f>
        <v>703.00199999999995</v>
      </c>
      <c r="AS233" s="15">
        <f>_xll.BDH(C233,"EBITDA","FY 2021","FY 2021","Currency=USD","Period=FY","BEST_FPERIOD_OVERRIDE=FY","FILING_STATUS=MR","SCALING_FORMAT=MLN","FA_ADJUSTED=Adjusted","Sort=A","Dates=H","DateFormat=P","Fill=—","Direction=H","UseDPDF=Y")</f>
        <v>1072.21</v>
      </c>
      <c r="AT233" s="15">
        <f>_xll.BDH(C233,"EBITDA","FY 2022","FY 2022","Currency=USD","Period=FY","BEST_FPERIOD_OVERRIDE=FY","FILING_STATUS=MR","SCALING_FORMAT=MLN","FA_ADJUSTED=Adjusted","Sort=A","Dates=H","DateFormat=P","Fill=—","Direction=H","UseDPDF=Y")</f>
        <v>868.06100000000004</v>
      </c>
      <c r="AU233" s="15" t="e">
        <f ca="1">+_xll.BDP($C233,AU$15,"BEST_FPERIOD_OVERRIDE="&amp;AU$16)</f>
        <v>#NAME?</v>
      </c>
      <c r="AV233" s="15" t="e">
        <f ca="1">+_xll.BDP($C233,AV$15,"BEST_FPERIOD_OVERRIDE="&amp;AV$16)</f>
        <v>#NAME?</v>
      </c>
      <c r="AW233" s="15" t="e">
        <f ca="1">+_xll.BDP($C233,AW$15,"BEST_FPERIOD_OVERRIDE="&amp;AW$16)</f>
        <v>#NAME?</v>
      </c>
      <c r="AX233" s="15" t="e">
        <f ca="1">+_xll.BDP($C233,AX$15,"BEST_FPERIOD_OVERRIDE="&amp;AX$16)</f>
        <v>#NAME?</v>
      </c>
      <c r="AZ233" s="25">
        <f t="shared" si="446"/>
        <v>1.5067464449230501</v>
      </c>
      <c r="BA233" s="25">
        <f t="shared" si="447"/>
        <v>0.52518769505634433</v>
      </c>
      <c r="BB233" s="25">
        <f t="shared" si="448"/>
        <v>-0.19040020145307357</v>
      </c>
      <c r="BC233" s="25" t="e">
        <f t="shared" ca="1" si="449"/>
        <v>#NAME?</v>
      </c>
      <c r="BD233" s="25" t="e">
        <f t="shared" ca="1" si="450"/>
        <v>#NAME?</v>
      </c>
      <c r="BE233" s="25" t="e">
        <f t="shared" ca="1" si="451"/>
        <v>#NAME?</v>
      </c>
      <c r="BF233" s="25" t="e">
        <f t="shared" ca="1" si="498"/>
        <v>#NAME?</v>
      </c>
      <c r="BG233" s="25" t="e">
        <f t="shared" ca="1" si="452"/>
        <v>#NAME?</v>
      </c>
      <c r="BH233" s="25">
        <f t="shared" si="453"/>
        <v>0.32841775003585294</v>
      </c>
      <c r="BJ233" s="25">
        <f t="shared" si="487"/>
        <v>0.11646035985754533</v>
      </c>
      <c r="BK233" s="25">
        <f t="shared" si="488"/>
        <v>0.23508957790338145</v>
      </c>
      <c r="BL233" s="25">
        <f t="shared" si="489"/>
        <v>0.30181019687850885</v>
      </c>
      <c r="BM233" s="25">
        <f t="shared" si="490"/>
        <v>0.25469898338822083</v>
      </c>
      <c r="BN233" s="25" t="e">
        <f t="shared" ca="1" si="491"/>
        <v>#NAME?</v>
      </c>
      <c r="BO233" s="25" t="e">
        <f t="shared" ca="1" si="492"/>
        <v>#NAME?</v>
      </c>
      <c r="BP233" s="25" t="e">
        <f t="shared" ca="1" si="492"/>
        <v>#NAME?</v>
      </c>
      <c r="BQ233" s="25" t="e">
        <f t="shared" ca="1" si="493"/>
        <v>#NAME?</v>
      </c>
      <c r="BR233" s="15">
        <f>_xll.BDH(C233,"EARN_FOR_COMMON","FY 2009","FY 2009","Currency=USD","Period=FY","BEST_FPERIOD_OVERRIDE=FY","FILING_STATUS=MR","SCALING_FORMAT=MLN","FA_ADJUSTED=Adjusted","Sort=A","Dates=H","DateFormat=P","Fill=—","Direction=H","UseDPDF=Y")</f>
        <v>-115.95099999999999</v>
      </c>
      <c r="BS233" s="15">
        <f>_xll.BDH(C233,"EARN_FOR_COMMON","FY 2019","FY 2019","Currency=USD","Period=FY","BEST_FPERIOD_OVERRIDE=FY","FILING_STATUS=MR","SCALING_FORMAT=MLN","FA_ADJUSTED=Adjusted","Sort=A","Dates=H","DateFormat=P","Fill=—","Direction=H","UseDPDF=Y")</f>
        <v>180.20330000000001</v>
      </c>
      <c r="BT233" s="15">
        <f>_xll.BDH(C233,"EARN_FOR_COMMON","FY 2020","FY 2020","Currency=USD","Period=FY","BEST_FPERIOD_OVERRIDE=FY","FILING_STATUS=MR","SCALING_FORMAT=MLN","FA_ADJUSTED=Adjusted","Sort=A","Dates=H","DateFormat=P","Fill=—","Direction=H","UseDPDF=Y")</f>
        <v>422.21429999999998</v>
      </c>
      <c r="BU233" s="15">
        <f>_xll.BDH(C233,"EARN_FOR_COMMON","FY 2021","FY 2021","Currency=USD","Period=FY","BEST_FPERIOD_OVERRIDE=FY","FILING_STATUS=MR","SCALING_FORMAT=MLN","FA_ADJUSTED=Adjusted","Sort=A","Dates=H","DateFormat=P","Fill=—","Direction=H","UseDPDF=Y")</f>
        <v>692.47479999999996</v>
      </c>
      <c r="BV233" s="15">
        <f>_xll.BDH(C233,"EARN_FOR_COMMON","FY 2022","FY 2022","Currency=USD","Period=FY","BEST_FPERIOD_OVERRIDE=FY","FILING_STATUS=MR","SCALING_FORMAT=MLN","FA_ADJUSTED=Adjusted","Sort=A","Dates=H","DateFormat=P","Fill=—","Direction=H","UseDPDF=Y")</f>
        <v>467.71850000000001</v>
      </c>
      <c r="BW233" s="15" t="e">
        <f ca="1">+_xll.BDP($C233,BW$15,"BEST_FPERIOD_OVERRIDE="&amp;BW$16)</f>
        <v>#NAME?</v>
      </c>
      <c r="BX233" s="15" t="e">
        <f ca="1">+_xll.BDP($C233,BX$15,"BEST_FPERIOD_OVERRIDE="&amp;BX$16)</f>
        <v>#NAME?</v>
      </c>
      <c r="BY233" s="15" t="e">
        <f ca="1">+_xll.BDP($C233,BY$15,"BEST_FPERIOD_OVERRIDE="&amp;BY$16)</f>
        <v>#NAME?</v>
      </c>
      <c r="BZ233" s="15" t="e">
        <f ca="1">+_xll.BDP($C233,BZ$15,"BEST_FPERIOD_OVERRIDE="&amp;BZ$16)</f>
        <v>#NAME?</v>
      </c>
      <c r="CB233" s="25">
        <f t="shared" si="454"/>
        <v>1.3429887244018279</v>
      </c>
      <c r="CC233" s="25">
        <f t="shared" si="455"/>
        <v>0.64010266824216999</v>
      </c>
      <c r="CD233" s="25">
        <f t="shared" si="456"/>
        <v>-0.32456964498924723</v>
      </c>
      <c r="CE233" s="25" t="e">
        <f t="shared" ca="1" si="457"/>
        <v>#NAME?</v>
      </c>
      <c r="CF233" s="25" t="e">
        <f t="shared" ca="1" si="458"/>
        <v>#NAME?</v>
      </c>
      <c r="CG233" s="25" t="e">
        <f t="shared" ca="1" si="459"/>
        <v>#NAME?</v>
      </c>
      <c r="CH233" s="25" t="e">
        <f t="shared" ca="1" si="499"/>
        <v>#NAME?</v>
      </c>
      <c r="CI233" s="25" t="e">
        <f t="shared" ca="1" si="460"/>
        <v>#NAME?</v>
      </c>
      <c r="CJ233" s="25" t="e">
        <f t="shared" si="461"/>
        <v>#NUM!</v>
      </c>
      <c r="CM233" s="25">
        <f t="shared" si="500"/>
        <v>7.4833268551001975E-2</v>
      </c>
      <c r="CN233" s="25">
        <f t="shared" si="501"/>
        <v>0.14119189073682814</v>
      </c>
      <c r="CO233" s="25">
        <f t="shared" si="502"/>
        <v>0.19492072982102948</v>
      </c>
      <c r="CP233" s="25">
        <f t="shared" si="503"/>
        <v>0.13723393455282931</v>
      </c>
      <c r="CQ233" s="25" t="e">
        <f t="shared" ca="1" si="504"/>
        <v>#NAME?</v>
      </c>
      <c r="CR233" s="25" t="e">
        <f t="shared" ca="1" si="505"/>
        <v>#NAME?</v>
      </c>
      <c r="CS233" s="25" t="e">
        <f t="shared" ca="1" si="506"/>
        <v>#NAME?</v>
      </c>
      <c r="CT233" s="15" t="e">
        <f t="shared" ca="1" si="507"/>
        <v>#NAME?</v>
      </c>
      <c r="CU233" s="25">
        <f>_xll.BDH($C233,"RETURN_ON_INV_CAPITAL","FY 2019","FY 2019","Currency=USD","Period=FY","BEST_FPERIOD_OVERRIDE=FY","FILING_STATUS=MR","FA_ADJUSTED=GAAP","Sort=A","Dates=H","DateFormat=P","Fill=—","Direction=H","UseDPDF=Y")/100</f>
        <v>0.179539</v>
      </c>
      <c r="CV233" s="25">
        <f>_xll.BDH($C233,"RETURN_ON_INV_CAPITAL","FY 2020","FY 2020","Currency=USD","Period=FY","BEST_FPERIOD_OVERRIDE=FY","FILING_STATUS=MR","FA_ADJUSTED=GAAP","Sort=A","Dates=H","DateFormat=P","Fill=—","Direction=H","UseDPDF=Y")/100</f>
        <v>0.16531400000000002</v>
      </c>
      <c r="CW233" s="25">
        <f>_xll.BDH($C233,"RETURN_ON_INV_CAPITAL","FY 2021","FY 2021","Currency=USD","Period=FY","BEST_FPERIOD_OVERRIDE=FY","FILING_STATUS=MR","FA_ADJUSTED=GAAP","Sort=A","Dates=H","DateFormat=P","Fill=—","Direction=H","UseDPDF=Y")/100</f>
        <v>0.17843599999999998</v>
      </c>
      <c r="CX233" s="25">
        <f>_xll.BDH(C233,"RETURN_COM_EQY","FY 2022","FY 2022","Currency=USD","Period=FY","BEST_FPERIOD_OVERRIDE=FY","FILING_STATUS=MR","FA_ADJUSTED=GAAP","Sort=A","Dates=H","DateFormat=P","Fill=—","Direction=H","UseDPDF=Y")/100</f>
        <v>0.11706799999999999</v>
      </c>
      <c r="CZ233" s="15">
        <f>_xll.BDH($C233,"RETURN_COM_EQY","FY 2019","FY 2019","Currency=USD","Period=FY","BEST_FPERIOD_OVERRIDE=FY","FILING_STATUS=MR","FA_ADJUSTED=GAAP","Sort=A","Dates=H","DateFormat=P","Fill=—","Direction=H","UseDPDF=Y")/100</f>
        <v>0.18916699999999997</v>
      </c>
      <c r="DA233" s="15">
        <f>_xll.BDH($C233,"RETURN_COM_EQY","FY 2020","FY 2020","Currency=USD","Period=FY","BEST_FPERIOD_OVERRIDE=FY","FILING_STATUS=MR","FA_ADJUSTED=GAAP","Sort=A","Dates=H","DateFormat=P","Fill=—","Direction=H","UseDPDF=Y")/100</f>
        <v>0.17662600000000001</v>
      </c>
      <c r="DB233" s="15">
        <f>_xll.BDH($C233,"RETURN_COM_EQY","FY 2021","FY 2021","Currency=USD","Period=FY","BEST_FPERIOD_OVERRIDE=FY","FILING_STATUS=MR","FA_ADJUSTED=GAAP","Sort=A","Dates=H","DateFormat=P","Fill=—","Direction=H","UseDPDF=Y")/100</f>
        <v>0.200604</v>
      </c>
      <c r="DC233" s="25">
        <f>_xll.BDH(C233,"RETURN_COM_EQY","FY 2022","FY 2022","Currency=USD","Period=FY","BEST_FPERIOD_OVERRIDE=FY","FILING_STATUS=MR","FA_ADJUSTED=GAAP","Sort=A","Dates=H","DateFormat=P","Fill=—","Direction=H","UseDPDF=Y")</f>
        <v>11.706799999999999</v>
      </c>
      <c r="DD233" s="25" t="e">
        <f ca="1">(_xll.BDP(C233,"BEST_ROE","best_fperiod_override=23Y"))/100</f>
        <v>#NAME?</v>
      </c>
      <c r="DF233" s="25" t="e">
        <f ca="1">(_xll.BDP($C233,"BEST_DIV_YLD","best_fperiod_override=19Y"))/100</f>
        <v>#NAME?</v>
      </c>
      <c r="DG233" s="25" t="e">
        <f ca="1">(_xll.BDP($C233,"BEST_DIV_YLD","best_fperiod_override=20Y"))/100</f>
        <v>#NAME?</v>
      </c>
      <c r="DH233" s="25" t="e">
        <f ca="1">(_xll.BDP($C233,"BEST_DIV_YLD","best_fperiod_override=21Y"))/100</f>
        <v>#NAME?</v>
      </c>
      <c r="DI233" s="25" t="e">
        <f ca="1">(_xll.BDP($C233,"BEST_DIV_YLD","best_fperiod_override=22Y"))/100</f>
        <v>#NAME?</v>
      </c>
      <c r="DJ233" s="25" t="e">
        <f ca="1">(_xll.BDP($C233,"BEST_DIV_YLD","best_fperiod_override=23Y"))/100</f>
        <v>#NAME?</v>
      </c>
      <c r="DL233" s="48" t="e" cm="1">
        <f t="array" aca="1" ref="DL233" ca="1">_xll.BDP($C233,$DL$12)/1000</f>
        <v>#NAME?</v>
      </c>
      <c r="DM233" s="48" t="e" cm="1">
        <f t="array" aca="1" ref="DM233" ca="1">_xll.BDP($C233,$DL$13)*1000</f>
        <v>#NAME?</v>
      </c>
      <c r="DN233" s="48" t="e">
        <f t="shared" ca="1" si="462"/>
        <v>#NAME?</v>
      </c>
      <c r="DO233" s="48" t="e" cm="1">
        <f t="array" aca="1" ref="DO233" ca="1">_xll.BDP($C233,$DL$15)*1000</f>
        <v>#NAME?</v>
      </c>
      <c r="DQ233" s="15" t="e" cm="1">
        <f t="array" aca="1" ref="DQ233" ca="1">_xll.BDP(C233,"WACC")</f>
        <v>#NAME?</v>
      </c>
      <c r="DR233" s="15" t="e" cm="1">
        <f t="array" aca="1" ref="DR233" ca="1">_xll.BDP(C233,"WACC_COST_EQUITY")</f>
        <v>#NAME?</v>
      </c>
      <c r="DS233" s="15" t="e" cm="1">
        <f t="array" aca="1" ref="DS233" ca="1">_xll.BDP(C233,"WACC_COST_EQUITY")</f>
        <v>#NAME?</v>
      </c>
      <c r="DU233" s="15" t="e" cm="1">
        <f t="array" aca="1" ref="DU233" ca="1">_xll.BDP(C233,"BEST_PE_RATIO")</f>
        <v>#NAME?</v>
      </c>
      <c r="DV233" s="15" t="e" cm="1">
        <f t="array" aca="1" ref="DV233" ca="1">_xll.BDP(C233,"FIVE_YR_AVG_PRICE_EARNINGS")</f>
        <v>#NAME?</v>
      </c>
      <c r="DW233" s="15" t="e" cm="1">
        <f t="array" aca="1" ref="DW233" ca="1">_xll.BDP(C233,"10_YEAR_MOVING_AVERAGE_PE")</f>
        <v>#NAME?</v>
      </c>
      <c r="DY233" s="15" t="e" cm="1">
        <f t="array" aca="1" ref="DY233" ca="1">_xll.BDP(C233,"BEST_CUR_EV_TO_EBITDA")</f>
        <v>#NAME?</v>
      </c>
      <c r="DZ233" s="15" t="e" cm="1">
        <f t="array" aca="1" ref="DZ233" ca="1">_xll.BDP(C233,"FIVE_YEAR_AVG_EV_TO_T12_EBITDA")</f>
        <v>#NAME?</v>
      </c>
      <c r="EB233" s="15" t="e" cm="1">
        <f t="array" aca="1" ref="EB233" ca="1">_xll.BDP(C233,"BEST_PX_BPS_RATIO")</f>
        <v>#NAME?</v>
      </c>
      <c r="EC233" s="15" t="e" cm="1">
        <f t="array" aca="1" ref="EC233" ca="1">_xll.BDP(C233,"FIVE_YEAR_AVG_PRICE_BOOK")</f>
        <v>#NAME?</v>
      </c>
      <c r="ED233" s="15" t="e" cm="1">
        <f t="array" aca="1" ref="ED233" ca="1">_xll.BDP(C233,"EV_TO_T12M_SALES")</f>
        <v>#NAME?</v>
      </c>
      <c r="EE233" s="15" t="e" cm="1">
        <f t="array" aca="1" ref="EE233" ca="1">_xll.BDP(C233,"AVERAGE_EV_TO_T12M_SALES")</f>
        <v>#NAME?</v>
      </c>
      <c r="EF233" s="15" t="e">
        <f ca="1">_xll.BDP(C233,"BEST_CURRENT_EV_BEST_SALES","best_fperiod_override=23Y")</f>
        <v>#NAME?</v>
      </c>
      <c r="EH233" s="15" t="e" cm="1">
        <f t="array" aca="1" ref="EH233" ca="1">_xll.BDP(C233,"CF_FREE_CASH_FLOW")</f>
        <v>#NAME?</v>
      </c>
      <c r="EI233" s="15" t="e" cm="1">
        <f t="array" aca="1" ref="EI233" ca="1">_xll.BDP(C233,"FREE_CASH_FLOW_YIELD")/100</f>
        <v>#NAME?</v>
      </c>
      <c r="EJ233" s="15" t="e" cm="1">
        <f t="array" aca="1" ref="EJ233" ca="1">_xll.BDP(C233,"TRAIL_12M_FREE_CASH_FLOW_PER_SH")</f>
        <v>#NAME?</v>
      </c>
      <c r="EL233" s="15" t="e" cm="1">
        <f t="array" aca="1" ref="EL233" ca="1">_xll.BDP(C233,"CF_CASH_FROM_OPER")</f>
        <v>#NAME?</v>
      </c>
      <c r="EM233" s="15" t="e" cm="1">
        <f t="array" aca="1" ref="EM233" ca="1">_xll.BDP(C233,"CF_CASH_FROM_INV_ACT")</f>
        <v>#NAME?</v>
      </c>
      <c r="EN233" s="15" t="e" cm="1">
        <f t="array" aca="1" ref="EN233" ca="1">_xll.BDP(C233,"CF_CASH_FROM_FNC_ACT")</f>
        <v>#NAME?</v>
      </c>
      <c r="EP233" s="15" t="e" cm="1">
        <f t="array" aca="1" ref="EP233" ca="1">_xll.BDP(C233,"TOT_ANALYST_REC")</f>
        <v>#NAME?</v>
      </c>
      <c r="EQ233" s="15" t="e" cm="1">
        <f t="array" aca="1" ref="EQ233" ca="1">_xll.BDP(C233,"TOT_BUY_REC")</f>
        <v>#NAME?</v>
      </c>
      <c r="ER233" s="15" t="e" cm="1">
        <f t="array" aca="1" ref="ER233" ca="1">_xll.BDP(C233,"TOT_HOLD_REC")</f>
        <v>#NAME?</v>
      </c>
      <c r="ES233" s="15" t="e" cm="1">
        <f t="array" aca="1" ref="ES233" ca="1">_xll.BDP(C233,"TOT_SELL_REC")</f>
        <v>#NAME?</v>
      </c>
      <c r="ET233" s="15" t="e" cm="1">
        <f t="array" aca="1" ref="ET233" ca="1">_xll.BDP(C233,"EQY_REC_CONS")</f>
        <v>#NAME?</v>
      </c>
      <c r="EV233" s="15" t="e" cm="1">
        <f t="array" aca="1" ref="EV233" ca="1">_xll.BDP(C233,"BEST_TARGET_HI")</f>
        <v>#NAME?</v>
      </c>
      <c r="EW233" s="15" t="e" cm="1">
        <f t="array" aca="1" ref="EW233" ca="1">_xll.BDP(C233,"BEST_TARGET_LO")</f>
        <v>#NAME?</v>
      </c>
      <c r="EX233" s="15" t="e" cm="1">
        <f t="array" aca="1" ref="EX233" ca="1">_xll.BDP(C233,"BEST_TARGET_MEDIAN")</f>
        <v>#NAME?</v>
      </c>
      <c r="EZ233" s="15" t="e" cm="1">
        <f t="array" aca="1" ref="EZ233" ca="1">_xll.BDP(C233,"BEST_TARGET_1WK_CHG")</f>
        <v>#NAME?</v>
      </c>
      <c r="FA233" s="15" t="e" cm="1">
        <f t="array" aca="1" ref="FA233" ca="1">_xll.BDP(C233,"BEST_TARGET_4WK_CHG")</f>
        <v>#NAME?</v>
      </c>
      <c r="FB233" s="15" t="e" cm="1">
        <f t="array" aca="1" ref="FB233" ca="1">_xll.BDP(C233,"BEST_TARGET_3MO_CHG")</f>
        <v>#NAME?</v>
      </c>
      <c r="FC233" s="15" t="e" cm="1">
        <f t="array" aca="1" ref="FC233" ca="1">_xll.BDP(C233,"BEST_TARGET_6MO_CHG")</f>
        <v>#NAME?</v>
      </c>
      <c r="FE233" s="15" t="e" cm="1">
        <f t="array" aca="1" ref="FE233" ca="1">_xll.BDP(C233,"ANNOUNCEMENT_DT")</f>
        <v>#NAME?</v>
      </c>
      <c r="FF233" s="15" t="e" cm="1">
        <f t="array" aca="1" ref="FF233" ca="1">_xll.BDP(C233,"EXPECTED_REPORT_DT")</f>
        <v>#NAME?</v>
      </c>
      <c r="FG233" s="15" t="e" cm="1">
        <f t="array" aca="1" ref="FG233" ca="1">_xll.BDP(C233,"EARNINGS_RELATED_IMPLIED_MOVE")</f>
        <v>#NAME?</v>
      </c>
      <c r="FI233" s="15" t="e" cm="1">
        <f t="array" aca="1" ref="FI233" ca="1">_xll.BDP(C233,"SALES_SURPRISE_LAST_QTR")</f>
        <v>#NAME?</v>
      </c>
      <c r="FJ233" s="15" t="e" cm="1">
        <f t="array" aca="1" ref="FJ233" ca="1">_xll.BDP(C233,"EPS_SURPRISE_LAST_QTR")</f>
        <v>#NAME?</v>
      </c>
      <c r="FL233" s="15" t="e">
        <f ca="1">(_xll.BDP(C233,"VOLUME_AVG_5D"))/1000</f>
        <v>#NAME?</v>
      </c>
      <c r="FM233" s="15" t="e">
        <f ca="1">(_xll.BDP(C233,"VOLUME_AVG_3M"))/1000</f>
        <v>#NAME?</v>
      </c>
      <c r="FN233" s="15" t="e">
        <f ca="1">(_xll.BDP(C233,"VOLUME_AVG_6M"))/1000</f>
        <v>#NAME?</v>
      </c>
      <c r="FP233" s="15" t="e" cm="1">
        <f t="array" aca="1" ref="FP233" ca="1">_xll.BDP(C233,"CIE_DES")</f>
        <v>#NAME?</v>
      </c>
      <c r="FQ233" s="15" t="s">
        <v>1057</v>
      </c>
      <c r="FS233" s="15" t="e" cm="1">
        <f t="array" aca="1" ref="FS233" ca="1">_xll.BDP(C233,"HIGH_52WEEK")</f>
        <v>#NAME?</v>
      </c>
      <c r="FT233" s="15" t="e" cm="1">
        <f t="array" aca="1" ref="FT233" ca="1">_xll.BDP(C233,"LOW_52WEEK")</f>
        <v>#NAME?</v>
      </c>
      <c r="FV233" s="15" t="e" cm="1">
        <f t="array" aca="1" ref="FV233" ca="1">_xll.BDP(C233,"CHG_PCT_WTD")</f>
        <v>#NAME?</v>
      </c>
      <c r="FW233" s="15" t="e" cm="1">
        <f t="array" aca="1" ref="FW233" ca="1">_xll.BDP(C233,"CHG_PCT_MTD")</f>
        <v>#NAME?</v>
      </c>
      <c r="FX233" s="15" t="e" cm="1">
        <f t="array" aca="1" ref="FX233" ca="1">_xll.BDP(C233,"CHG_PCT_YTD")</f>
        <v>#NAME?</v>
      </c>
      <c r="FY233" s="15" t="e" cm="1">
        <f t="array" aca="1" ref="FY233" ca="1">_xll.BDP(C233,"CHG_PCT_1YR")</f>
        <v>#NAME?</v>
      </c>
      <c r="GA233" s="15" t="e">
        <f ca="1">_xll.BDP($C233,"BEST_NET_DEBT","best_fperiod_override=19Y")</f>
        <v>#NAME?</v>
      </c>
      <c r="GB233" s="15" t="e">
        <f ca="1">_xll.BDP($C233,"BEST_NET_DEBT","best_fperiod_override=20Y")</f>
        <v>#NAME?</v>
      </c>
      <c r="GC233" s="15" t="e">
        <f ca="1">_xll.BDP($C233,"BEST_NET_DEBT","best_fperiod_override=21Y")</f>
        <v>#NAME?</v>
      </c>
      <c r="GD233" s="15" t="e">
        <f ca="1">_xll.BDP($C233,"BEST_NET_DEBT","best_fperiod_override=22Y")</f>
        <v>#NAME?</v>
      </c>
      <c r="GE233" s="15" t="e">
        <f ca="1">_xll.BDP($C233,"BEST_NET_DEBT","best_fperiod_override=23Y")</f>
        <v>#NAME?</v>
      </c>
      <c r="GG233" s="15" t="e">
        <f t="shared" ca="1" si="463"/>
        <v>#NAME?</v>
      </c>
      <c r="GH233" s="15" t="e">
        <f t="shared" ca="1" si="464"/>
        <v>#NAME?</v>
      </c>
      <c r="GI233" s="15" t="e">
        <f t="shared" ca="1" si="465"/>
        <v>#NAME?</v>
      </c>
      <c r="GJ233" s="15" t="e">
        <f t="shared" ca="1" si="466"/>
        <v>#NAME?</v>
      </c>
      <c r="GK233" s="15" t="e">
        <f t="shared" ca="1" si="467"/>
        <v>#NAME?</v>
      </c>
      <c r="GM233" s="15" t="e" cm="1">
        <f t="array" aca="1" ref="GM233" ca="1">_xll.BDP(C233,"NET_DEBT_TO_EBITDA")</f>
        <v>#NAME?</v>
      </c>
      <c r="GN233" s="15" t="e" cm="1">
        <f t="array" aca="1" ref="GN233" ca="1">_xll.BDP(C233,"EBIT_TO_INT_EXP")</f>
        <v>#NAME?</v>
      </c>
      <c r="GO233" s="15" t="e" cm="1">
        <f t="array" aca="1" ref="GO233" ca="1">_xll.BDP(C233,"TOT_DEBT_TO_TOT_EQY")</f>
        <v>#NAME?</v>
      </c>
      <c r="GP233" s="15" t="e" cm="1">
        <f t="array" aca="1" ref="GP233" ca="1">_xll.BDP(C233,"TOT_DEBT_TO_TOT_ASSET")</f>
        <v>#NAME?</v>
      </c>
      <c r="GQ233" s="15" t="e" cm="1">
        <f t="array" aca="1" ref="GQ233" ca="1">_xll.BDP(C233,"ALTMAN_Z_SCORE")</f>
        <v>#NAME?</v>
      </c>
      <c r="GR233" s="15" t="e" cm="1">
        <f t="array" aca="1" ref="GR233" ca="1">_xll.BDP(C233,"CASH_%_CURRENT_MARKET_CAP")</f>
        <v>#NAME?</v>
      </c>
      <c r="GS233" s="15" t="e" cm="1">
        <f t="array" aca="1" ref="GS233" ca="1">_xll.BDP(C233,"CASH_TO_TOT_ASSET")</f>
        <v>#NAME?</v>
      </c>
      <c r="GU233" s="15" t="e" cm="1">
        <f t="array" aca="1" ref="GU233" ca="1">_xll.BDP(C233,"BOARD_SIZE")</f>
        <v>#NAME?</v>
      </c>
      <c r="GV233" s="15" t="e" cm="1">
        <f t="array" aca="1" ref="GV233" ca="1">_xll.BDP(C233,"PCT_INDEPENDENT_DIRECTORS")</f>
        <v>#NAME?</v>
      </c>
      <c r="GW233" s="15" t="e" cm="1">
        <f t="array" aca="1" ref="GW233" ca="1">_xll.BDP(C233,"BOARD_MEETING_ATTENDANCE_PCT")</f>
        <v>#NAME?</v>
      </c>
      <c r="GX233" s="15" t="e" cm="1">
        <f t="array" aca="1" ref="GX233" ca="1">_xll.BDP(C233,"BOARD_MEETINGS_PER_YR")</f>
        <v>#NAME?</v>
      </c>
      <c r="GY233" s="15" t="e" cm="1">
        <f t="array" aca="1" ref="GY233" ca="1">_xll.BDP(C233,"NUMBER_OF_WOMEN_ON_BOARD")</f>
        <v>#NAME?</v>
      </c>
      <c r="GZ233" s="15" t="e" cm="1">
        <f t="array" aca="1" ref="GZ233" ca="1">_xll.BDP(C233,"BOARD_AVERAGE_TENURE")</f>
        <v>#NAME?</v>
      </c>
      <c r="HA233" s="15" t="e" cm="1">
        <f t="array" aca="1" ref="HA233" ca="1">_xll.BDP(C233,"BOARD_AVERAGE_AGE")</f>
        <v>#NAME?</v>
      </c>
      <c r="HC233" s="15" t="e" cm="1">
        <f t="array" aca="1" ref="HC233" ca="1">_xll.BDP(C233,"TOT_COMP_AW_TO_CEO_&amp;_EQUIV")</f>
        <v>#NAME?</v>
      </c>
      <c r="HD233" s="15" t="e" cm="1">
        <f t="array" aca="1" ref="HD233" ca="1">_xll.BDP(C233,"TOT_COMPENSATION_AW_TO_EXECS")</f>
        <v>#NAME?</v>
      </c>
      <c r="HE233" s="15" t="e" cm="1">
        <f t="array" aca="1" ref="HE233" ca="1">_xll.BDP(C233,"CF_STOCK_BASED_COMPENSATION")</f>
        <v>#NAME?</v>
      </c>
      <c r="HF233" s="15" t="e" cm="1">
        <f t="array" aca="1" ref="HF233" ca="1">_xll.BDP(C233,"AVERAGE_BOD_TOTAL_COMPENSATION")</f>
        <v>#NAME?</v>
      </c>
      <c r="HH233" s="15" t="e" cm="1">
        <f t="array" aca="1" ref="HH233" ca="1">_xll.BDP(C233,"ISS_QUALITYSCORE")</f>
        <v>#NAME?</v>
      </c>
      <c r="HK233" s="15" t="e" cm="1">
        <f t="array" aca="1" ref="HK233" ca="1">_xll.BDP(C233,"EQY_SH_OUT")</f>
        <v>#NAME?</v>
      </c>
      <c r="HL233" s="15" t="e">
        <f t="shared" ca="1" si="468"/>
        <v>#NAME?</v>
      </c>
      <c r="HN233" s="15">
        <v>8.5</v>
      </c>
      <c r="HO233" s="15">
        <v>2</v>
      </c>
      <c r="HP233" s="39" t="e">
        <f t="shared" ca="1" si="469"/>
        <v>#NAME?</v>
      </c>
      <c r="HQ233" s="15" t="e">
        <f t="shared" ca="1" si="470"/>
        <v>#NAME?</v>
      </c>
      <c r="HS233" s="15" t="e">
        <f t="shared" ca="1" si="494"/>
        <v>#NAME?</v>
      </c>
      <c r="HU233" s="15" t="e">
        <f t="shared" ca="1" si="471"/>
        <v>#NAME?</v>
      </c>
      <c r="HW233" s="15" t="e">
        <f t="shared" ca="1" si="495"/>
        <v>#NAME?</v>
      </c>
      <c r="HY233" s="39" t="e">
        <f t="shared" ca="1" si="472"/>
        <v>#NAME?</v>
      </c>
      <c r="IA233" s="15" t="e">
        <f t="shared" ca="1" si="496"/>
        <v>#NAME?</v>
      </c>
      <c r="IB233" s="15" t="e">
        <f t="shared" ca="1" si="473"/>
        <v>#NAME?</v>
      </c>
      <c r="IC233" s="15" t="e">
        <f t="shared" ca="1" si="474"/>
        <v>#NAME?</v>
      </c>
      <c r="ID233" s="15" t="e">
        <f t="shared" ca="1" si="475"/>
        <v>#NAME?</v>
      </c>
      <c r="IE233" s="39" t="e">
        <f t="shared" ca="1" si="476"/>
        <v>#NAME?</v>
      </c>
      <c r="IF233" s="39" t="e">
        <f t="shared" si="477"/>
        <v>#NUM!</v>
      </c>
      <c r="IG233" s="39" t="e">
        <f t="shared" ca="1" si="478"/>
        <v>#NAME?</v>
      </c>
      <c r="II233" s="15">
        <f t="shared" si="508"/>
        <v>214</v>
      </c>
    </row>
    <row r="234" spans="1:243">
      <c r="A234" s="15">
        <f t="shared" si="509"/>
        <v>214</v>
      </c>
      <c r="B234" s="15" t="s">
        <v>432</v>
      </c>
      <c r="C234" s="15" t="s">
        <v>1384</v>
      </c>
      <c r="D234" s="15" t="s">
        <v>431</v>
      </c>
      <c r="E234" s="15" t="str">
        <f t="shared" si="442"/>
        <v>T1WL34</v>
      </c>
      <c r="F234" s="15">
        <f t="shared" si="443"/>
        <v>214</v>
      </c>
      <c r="G234" s="15" t="str">
        <f t="shared" si="444"/>
        <v>Twilio Inc</v>
      </c>
      <c r="H234" s="24">
        <v>4.3547000000000003E-4</v>
      </c>
      <c r="I234" s="15" t="e" cm="1">
        <f t="array" aca="1" ref="I234" ca="1">_xll.BDP(C234,"GICS_SECTOR_NAME")</f>
        <v>#NAME?</v>
      </c>
      <c r="J234" s="15" t="e">
        <f t="shared" ca="1" si="445"/>
        <v>#NAME?</v>
      </c>
      <c r="K234" s="46" t="e" cm="1">
        <f t="array" aca="1" ref="K234" ca="1">_xll.BDP(C234,"BEST_PE_RATIO")</f>
        <v>#NAME?</v>
      </c>
      <c r="L234" s="46" t="e" cm="1">
        <f t="array" aca="1" ref="L234" ca="1">_xll.BDP(C234,"px_last")</f>
        <v>#NAME?</v>
      </c>
      <c r="M234" s="15" t="e" cm="1">
        <f t="array" aca="1" ref="M234" ca="1">_xll.BDP(C234,"COUNTRY_FULL_NAME")</f>
        <v>#NAME?</v>
      </c>
      <c r="N234" s="15" t="e" cm="1">
        <f t="array" aca="1" ref="N234" ca="1">_xll.BDP(C234,"px_last")</f>
        <v>#NAME?</v>
      </c>
      <c r="O234" s="15" t="e" cm="1">
        <f t="array" aca="1" ref="O234" ca="1">_xll.BDP(C234,"CRNCY")</f>
        <v>#NAME?</v>
      </c>
      <c r="Q234" s="15" t="e" cm="1">
        <f t="array" aca="1" ref="Q234" ca="1">_xll.BDP(C234,"GICS_SECTOR_NAME")</f>
        <v>#NAME?</v>
      </c>
      <c r="R234" s="15" t="e" cm="1">
        <f t="array" aca="1" ref="R234" ca="1">_xll.BDP(C234,"GICS_INDUSTRY_NAME")</f>
        <v>#NAME?</v>
      </c>
      <c r="S234" s="15" t="e" cm="1">
        <f t="array" aca="1" ref="S234" ca="1">_xll.BDP(C234,"GICS_INDUSTRY_GROUP_NAME")</f>
        <v>#NAME?</v>
      </c>
      <c r="T234" s="15" t="e" cm="1">
        <f t="array" aca="1" ref="T234" ca="1">_xll.BDP(C234,"GICS_SUB_INDUSTRY_NAME")</f>
        <v>#NAME?</v>
      </c>
      <c r="U234" s="15" t="s">
        <v>1521</v>
      </c>
      <c r="V234" s="15" t="str">
        <f>_xll.BDH(C234,"SALES_REV_TURN","FY 2009","FY 2009","Currency=USD","Period=FY","BEST_FPERIOD_OVERRIDE=FY","FILING_STATUS=MR","SCALING_FORMAT=MLN","FA_ADJUSTED=Adjusted","Sort=A","Dates=H","DateFormat=P","Fill=—","Direction=H","UseDPDF=Y")</f>
        <v>—</v>
      </c>
      <c r="W234" s="15">
        <f>_xll.BDH(C234,"SALES_REV_TURN","FY 2019","FY 2019","Currency=USD","Period=FY","BEST_FPERIOD_OVERRIDE=FY","FILING_STATUS=MR","SCALING_FORMAT=MLN","FA_ADJUSTED=Adjusted","Sort=A","Dates=H","DateFormat=P","Fill=—","Direction=H","UseDPDF=Y")</f>
        <v>1134.4680000000001</v>
      </c>
      <c r="X234" s="15">
        <f>_xll.BDH(C234,"SALES_REV_TURN","FY 2020","FY 2020","Currency=USD","Period=FY","BEST_FPERIOD_OVERRIDE=FY","FILING_STATUS=MR","SCALING_FORMAT=MLN","FA_ADJUSTED=Adjusted","Sort=A","Dates=H","DateFormat=P","Fill=—","Direction=H","UseDPDF=Y")</f>
        <v>1761.7760000000001</v>
      </c>
      <c r="Y234" s="15">
        <f>_xll.BDH(C234,"SALES_REV_TURN","FY 2021","FY 2021","Currency=USD","Period=FY","BEST_FPERIOD_OVERRIDE=FY","FILING_STATUS=MR","SCALING_FORMAT=MLN","FA_ADJUSTED=Adjusted","Sort=A","Dates=H","DateFormat=P","Fill=—","Direction=H","UseDPDF=Y")</f>
        <v>2841.8389999999999</v>
      </c>
      <c r="Z234" s="15">
        <f>_xll.BDH(C234,"SALES_REV_TURN","FY 2022","FY 2022","Currency=USD","Period=FY","BEST_FPERIOD_OVERRIDE=FY","FILING_STATUS=MR","SCALING_FORMAT=MLN","FA_ADJUSTED=Adjusted","Sort=A","Dates=H","DateFormat=P","Fill=—","Direction=H","UseDPDF=Y")</f>
        <v>3826.3209999999999</v>
      </c>
      <c r="AA234" s="15" t="e">
        <f ca="1">+_xll.BDP($C234,AA$15,"BEST_FPERIOD_OVERRIDE="&amp;AA$16)</f>
        <v>#NAME?</v>
      </c>
      <c r="AB234" s="15" t="e">
        <f ca="1">+_xll.BDP($C234,AB$15,"BEST_FPERIOD_OVERRIDE="&amp;AB$16)</f>
        <v>#NAME?</v>
      </c>
      <c r="AC234" s="15" t="e">
        <f ca="1">+_xll.BDP($C234,AC$15,"BEST_FPERIOD_OVERRIDE="&amp;AC$16)</f>
        <v>#NAME?</v>
      </c>
      <c r="AD234" s="15" t="e">
        <f ca="1">+_xll.BDP($C234,AD$15,"BEST_FPERIOD_OVERRIDE="&amp;AD$16)</f>
        <v>#NAME?</v>
      </c>
      <c r="AF234" s="25">
        <f t="shared" si="479"/>
        <v>0.55295345483521796</v>
      </c>
      <c r="AG234" s="25">
        <f t="shared" si="480"/>
        <v>0.613053532344634</v>
      </c>
      <c r="AH234" s="25">
        <f t="shared" si="481"/>
        <v>0.34642426963666839</v>
      </c>
      <c r="AI234" s="25" t="e">
        <f t="shared" ca="1" si="482"/>
        <v>#NAME?</v>
      </c>
      <c r="AJ234" s="25" t="e">
        <f t="shared" ca="1" si="483"/>
        <v>#NAME?</v>
      </c>
      <c r="AK234" s="25" t="e">
        <f t="shared" ca="1" si="484"/>
        <v>#NAME?</v>
      </c>
      <c r="AL234" s="25" t="e">
        <f t="shared" ca="1" si="497"/>
        <v>#NAME?</v>
      </c>
      <c r="AM234" s="25" t="e">
        <f t="shared" ca="1" si="485"/>
        <v>#NAME?</v>
      </c>
      <c r="AN234" s="25" t="e">
        <f t="shared" si="486"/>
        <v>#VALUE!</v>
      </c>
      <c r="AP234" s="15" t="str">
        <f>_xll.BDH(C234,"EBITDA","FY 2009","FY 2009","Currency=USD","Period=FY","BEST_FPERIOD_OVERRIDE=FY","FILING_STATUS=MR","SCALING_FORMAT=MLN","FA_ADJUSTED=Adjusted","Sort=A","Dates=H","DateFormat=P","Fill=—","Direction=H","UseDPDF=Y")</f>
        <v>—</v>
      </c>
      <c r="AQ234" s="15">
        <f>_xll.BDH(C234,"EBITDA","FY 2019","FY 2019","Currency=USD","Period=FY","BEST_FPERIOD_OVERRIDE=FY","FILING_STATUS=MR","SCALING_FORMAT=MLN","FA_ADJUSTED=Adjusted","Sort=A","Dates=H","DateFormat=P","Fill=—","Direction=H","UseDPDF=Y")</f>
        <v>-211.084</v>
      </c>
      <c r="AR234" s="15">
        <f>_xll.BDH(C234,"EBITDA","FY 2020","FY 2020","Currency=USD","Period=FY","BEST_FPERIOD_OVERRIDE=FY","FILING_STATUS=MR","SCALING_FORMAT=MLN","FA_ADJUSTED=Adjusted","Sort=A","Dates=H","DateFormat=P","Fill=—","Direction=H","UseDPDF=Y")</f>
        <v>-253.215</v>
      </c>
      <c r="AS234" s="15">
        <f>_xll.BDH(C234,"EBITDA","FY 2021","FY 2021","Currency=USD","Period=FY","BEST_FPERIOD_OVERRIDE=FY","FILING_STATUS=MR","SCALING_FORMAT=MLN","FA_ADJUSTED=Adjusted","Sort=A","Dates=H","DateFormat=P","Fill=—","Direction=H","UseDPDF=Y")</f>
        <v>-548.73400000000004</v>
      </c>
      <c r="AT234" s="15">
        <f>_xll.BDH(C234,"EBITDA","FY 2022","FY 2022","Currency=USD","Period=FY","BEST_FPERIOD_OVERRIDE=FY","FILING_STATUS=MR","SCALING_FORMAT=MLN","FA_ADJUSTED=Adjusted","Sort=A","Dates=H","DateFormat=P","Fill=—","Direction=H","UseDPDF=Y")</f>
        <v>-681.86099999999999</v>
      </c>
      <c r="AU234" s="15" t="e">
        <f ca="1">+_xll.BDP($C234,AU$15,"BEST_FPERIOD_OVERRIDE="&amp;AU$16)</f>
        <v>#NAME?</v>
      </c>
      <c r="AV234" s="15" t="e">
        <f ca="1">+_xll.BDP($C234,AV$15,"BEST_FPERIOD_OVERRIDE="&amp;AV$16)</f>
        <v>#NAME?</v>
      </c>
      <c r="AW234" s="15" t="e">
        <f ca="1">+_xll.BDP($C234,AW$15,"BEST_FPERIOD_OVERRIDE="&amp;AW$16)</f>
        <v>#NAME?</v>
      </c>
      <c r="AX234" s="15" t="e">
        <f ca="1">+_xll.BDP($C234,AX$15,"BEST_FPERIOD_OVERRIDE="&amp;AX$16)</f>
        <v>#NAME?</v>
      </c>
      <c r="AZ234" s="25">
        <f t="shared" si="446"/>
        <v>0.19959352674764541</v>
      </c>
      <c r="BA234" s="25">
        <f t="shared" si="447"/>
        <v>1.1670675117982743</v>
      </c>
      <c r="BB234" s="25">
        <f t="shared" si="448"/>
        <v>0.24260752933115115</v>
      </c>
      <c r="BC234" s="25" t="e">
        <f t="shared" ca="1" si="449"/>
        <v>#NAME?</v>
      </c>
      <c r="BD234" s="25" t="e">
        <f t="shared" ca="1" si="450"/>
        <v>#NAME?</v>
      </c>
      <c r="BE234" s="25" t="e">
        <f t="shared" ca="1" si="451"/>
        <v>#NAME?</v>
      </c>
      <c r="BF234" s="25" t="e">
        <f t="shared" ca="1" si="498"/>
        <v>#NAME?</v>
      </c>
      <c r="BG234" s="25" t="e">
        <f t="shared" ca="1" si="452"/>
        <v>#NAME?</v>
      </c>
      <c r="BH234" s="25" t="e">
        <f t="shared" si="453"/>
        <v>#VALUE!</v>
      </c>
      <c r="BJ234" s="25">
        <f t="shared" si="487"/>
        <v>-0.18606430503108065</v>
      </c>
      <c r="BK234" s="25">
        <f t="shared" si="488"/>
        <v>-0.14372712535532325</v>
      </c>
      <c r="BL234" s="25">
        <f t="shared" si="489"/>
        <v>-0.19309116385551753</v>
      </c>
      <c r="BM234" s="25">
        <f t="shared" si="490"/>
        <v>-0.17820276971012103</v>
      </c>
      <c r="BN234" s="25" t="e">
        <f t="shared" ca="1" si="491"/>
        <v>#NAME?</v>
      </c>
      <c r="BO234" s="25" t="e">
        <f t="shared" ca="1" si="492"/>
        <v>#NAME?</v>
      </c>
      <c r="BP234" s="25" t="e">
        <f t="shared" ca="1" si="492"/>
        <v>#NAME?</v>
      </c>
      <c r="BQ234" s="25" t="e">
        <f t="shared" ca="1" si="493"/>
        <v>#NAME?</v>
      </c>
      <c r="BR234" s="15" t="str">
        <f>_xll.BDH(C234,"EARN_FOR_COMMON","FY 2009","FY 2009","Currency=USD","Period=FY","BEST_FPERIOD_OVERRIDE=FY","FILING_STATUS=MR","SCALING_FORMAT=MLN","FA_ADJUSTED=Adjusted","Sort=A","Dates=H","DateFormat=P","Fill=—","Direction=H","UseDPDF=Y")</f>
        <v>—</v>
      </c>
      <c r="BS234" s="15">
        <f>_xll.BDH(C234,"EARN_FOR_COMMON","FY 2019","FY 2019","Currency=USD","Period=FY","BEST_FPERIOD_OVERRIDE=FY","FILING_STATUS=MR","SCALING_FORMAT=MLN","FA_ADJUSTED=Adjusted","Sort=A","Dates=H","DateFormat=P","Fill=—","Direction=H","UseDPDF=Y")</f>
        <v>-291.6198</v>
      </c>
      <c r="BT234" s="15">
        <f>_xll.BDH(C234,"EARN_FOR_COMMON","FY 2020","FY 2020","Currency=USD","Period=FY","BEST_FPERIOD_OVERRIDE=FY","FILING_STATUS=MR","SCALING_FORMAT=MLN","FA_ADJUSTED=Adjusted","Sort=A","Dates=H","DateFormat=P","Fill=—","Direction=H","UseDPDF=Y")</f>
        <v>-470.66860000000003</v>
      </c>
      <c r="BU234" s="15">
        <f>_xll.BDH(C234,"EARN_FOR_COMMON","FY 2021","FY 2021","Currency=USD","Period=FY","BEST_FPERIOD_OVERRIDE=FY","FILING_STATUS=MR","SCALING_FORMAT=MLN","FA_ADJUSTED=Adjusted","Sort=A","Dates=H","DateFormat=P","Fill=—","Direction=H","UseDPDF=Y")</f>
        <v>-898.64099999999996</v>
      </c>
      <c r="BV234" s="15">
        <f>_xll.BDH(C234,"EARN_FOR_COMMON","FY 2022","FY 2022","Currency=USD","Period=FY","BEST_FPERIOD_OVERRIDE=FY","FILING_STATUS=MR","SCALING_FORMAT=MLN","FA_ADJUSTED=Adjusted","Sort=A","Dates=H","DateFormat=P","Fill=—","Direction=H","UseDPDF=Y")</f>
        <v>-1071.4357</v>
      </c>
      <c r="BW234" s="15" t="e">
        <f ca="1">+_xll.BDP($C234,BW$15,"BEST_FPERIOD_OVERRIDE="&amp;BW$16)</f>
        <v>#NAME?</v>
      </c>
      <c r="BX234" s="15" t="e">
        <f ca="1">+_xll.BDP($C234,BX$15,"BEST_FPERIOD_OVERRIDE="&amp;BX$16)</f>
        <v>#NAME?</v>
      </c>
      <c r="BY234" s="15" t="e">
        <f ca="1">+_xll.BDP($C234,BY$15,"BEST_FPERIOD_OVERRIDE="&amp;BY$16)</f>
        <v>#NAME?</v>
      </c>
      <c r="BZ234" s="15" t="e">
        <f ca="1">+_xll.BDP($C234,BZ$15,"BEST_FPERIOD_OVERRIDE="&amp;BZ$16)</f>
        <v>#NAME?</v>
      </c>
      <c r="CB234" s="25">
        <f t="shared" si="454"/>
        <v>0.61398025785629096</v>
      </c>
      <c r="CC234" s="25">
        <f t="shared" si="455"/>
        <v>0.90928606667196399</v>
      </c>
      <c r="CD234" s="25">
        <f t="shared" si="456"/>
        <v>0.19228446064668758</v>
      </c>
      <c r="CE234" s="25" t="e">
        <f t="shared" ca="1" si="457"/>
        <v>#NAME?</v>
      </c>
      <c r="CF234" s="25" t="e">
        <f t="shared" ca="1" si="458"/>
        <v>#NAME?</v>
      </c>
      <c r="CG234" s="25" t="e">
        <f t="shared" ca="1" si="459"/>
        <v>#NAME?</v>
      </c>
      <c r="CH234" s="25" t="e">
        <f t="shared" ca="1" si="499"/>
        <v>#NAME?</v>
      </c>
      <c r="CI234" s="25" t="e">
        <f t="shared" ca="1" si="460"/>
        <v>#NAME?</v>
      </c>
      <c r="CJ234" s="25" t="e">
        <f t="shared" si="461"/>
        <v>#VALUE!</v>
      </c>
      <c r="CM234" s="25">
        <f t="shared" si="500"/>
        <v>-0.25705423158696411</v>
      </c>
      <c r="CN234" s="25">
        <f t="shared" si="501"/>
        <v>-0.26715575646393186</v>
      </c>
      <c r="CO234" s="25">
        <f t="shared" si="502"/>
        <v>-0.31621812495359519</v>
      </c>
      <c r="CP234" s="25">
        <f t="shared" si="503"/>
        <v>-0.28001720190229729</v>
      </c>
      <c r="CQ234" s="25" t="e">
        <f t="shared" ca="1" si="504"/>
        <v>#NAME?</v>
      </c>
      <c r="CR234" s="25" t="e">
        <f t="shared" ca="1" si="505"/>
        <v>#NAME?</v>
      </c>
      <c r="CS234" s="25" t="e">
        <f t="shared" ca="1" si="506"/>
        <v>#NAME?</v>
      </c>
      <c r="CT234" s="15" t="e">
        <f t="shared" ca="1" si="507"/>
        <v>#NAME?</v>
      </c>
      <c r="CU234" s="25">
        <f>_xll.BDH($C234,"RETURN_ON_INV_CAPITAL","FY 2019","FY 2019","Currency=USD","Period=FY","BEST_FPERIOD_OVERRIDE=FY","FILING_STATUS=MR","FA_ADJUSTED=GAAP","Sort=A","Dates=H","DateFormat=P","Fill=—","Direction=H","UseDPDF=Y")/100</f>
        <v>-0.107879</v>
      </c>
      <c r="CV234" s="25">
        <f>_xll.BDH($C234,"RETURN_ON_INV_CAPITAL","FY 2020","FY 2020","Currency=USD","Period=FY","BEST_FPERIOD_OVERRIDE=FY","FILING_STATUS=MR","FA_ADJUSTED=GAAP","Sort=A","Dates=H","DateFormat=P","Fill=—","Direction=H","UseDPDF=Y")/100</f>
        <v>-6.8849999999999995E-2</v>
      </c>
      <c r="CW234" s="25">
        <f>_xll.BDH($C234,"RETURN_ON_INV_CAPITAL","FY 2021","FY 2021","Currency=USD","Period=FY","BEST_FPERIOD_OVERRIDE=FY","FILING_STATUS=MR","FA_ADJUSTED=GAAP","Sort=A","Dates=H","DateFormat=P","Fill=—","Direction=H","UseDPDF=Y")/100</f>
        <v>-8.5516000000000009E-2</v>
      </c>
      <c r="CX234" s="25">
        <f>_xll.BDH(C234,"RETURN_COM_EQY","FY 2022","FY 2022","Currency=USD","Period=FY","BEST_FPERIOD_OVERRIDE=FY","FILING_STATUS=MR","FA_ADJUSTED=GAAP","Sort=A","Dates=H","DateFormat=P","Fill=—","Direction=H","UseDPDF=Y")/100</f>
        <v>-0.11636100000000001</v>
      </c>
      <c r="CZ234" s="15">
        <f>_xll.BDH($C234,"RETURN_COM_EQY","FY 2019","FY 2019","Currency=USD","Period=FY","BEST_FPERIOD_OVERRIDE=FY","FILING_STATUS=MR","FA_ADJUSTED=GAAP","Sort=A","Dates=H","DateFormat=P","Fill=—","Direction=H","UseDPDF=Y")/100</f>
        <v>-0.13017599999999999</v>
      </c>
      <c r="DA234" s="15">
        <f>_xll.BDH($C234,"RETURN_COM_EQY","FY 2020","FY 2020","Currency=USD","Period=FY","BEST_FPERIOD_OVERRIDE=FY","FILING_STATUS=MR","FA_ADJUSTED=GAAP","Sort=A","Dates=H","DateFormat=P","Fill=—","Direction=H","UseDPDF=Y")/100</f>
        <v>-7.7124999999999999E-2</v>
      </c>
      <c r="DB234" s="15">
        <f>_xll.BDH($C234,"RETURN_COM_EQY","FY 2021","FY 2021","Currency=USD","Period=FY","BEST_FPERIOD_OVERRIDE=FY","FILING_STATUS=MR","FA_ADJUSTED=GAAP","Sort=A","Dates=H","DateFormat=P","Fill=—","Direction=H","UseDPDF=Y")/100</f>
        <v>-9.7505000000000008E-2</v>
      </c>
      <c r="DC234" s="25">
        <f>_xll.BDH(C234,"RETURN_COM_EQY","FY 2022","FY 2022","Currency=USD","Period=FY","BEST_FPERIOD_OVERRIDE=FY","FILING_STATUS=MR","FA_ADJUSTED=GAAP","Sort=A","Dates=H","DateFormat=P","Fill=—","Direction=H","UseDPDF=Y")</f>
        <v>-11.636100000000001</v>
      </c>
      <c r="DD234" s="25" t="e">
        <f ca="1">(_xll.BDP(C234,"BEST_ROE","best_fperiod_override=23Y"))/100</f>
        <v>#NAME?</v>
      </c>
      <c r="DF234" s="25" t="e">
        <f ca="1">(_xll.BDP($C234,"BEST_DIV_YLD","best_fperiod_override=19Y"))/100</f>
        <v>#NAME?</v>
      </c>
      <c r="DG234" s="25" t="e">
        <f ca="1">(_xll.BDP($C234,"BEST_DIV_YLD","best_fperiod_override=20Y"))/100</f>
        <v>#NAME?</v>
      </c>
      <c r="DH234" s="25" t="e">
        <f ca="1">(_xll.BDP($C234,"BEST_DIV_YLD","best_fperiod_override=21Y"))/100</f>
        <v>#NAME?</v>
      </c>
      <c r="DI234" s="25" t="e">
        <f ca="1">(_xll.BDP($C234,"BEST_DIV_YLD","best_fperiod_override=22Y"))/100</f>
        <v>#NAME?</v>
      </c>
      <c r="DJ234" s="25" t="e">
        <f ca="1">(_xll.BDP($C234,"BEST_DIV_YLD","best_fperiod_override=23Y"))/100</f>
        <v>#NAME?</v>
      </c>
      <c r="DL234" s="48" t="e" cm="1">
        <f t="array" aca="1" ref="DL234" ca="1">_xll.BDP($C234,$DL$12)/1000</f>
        <v>#NAME?</v>
      </c>
      <c r="DM234" s="48" t="e" cm="1">
        <f t="array" aca="1" ref="DM234" ca="1">_xll.BDP($C234,$DL$13)*1000</f>
        <v>#NAME?</v>
      </c>
      <c r="DN234" s="48" t="e">
        <f t="shared" ca="1" si="462"/>
        <v>#NAME?</v>
      </c>
      <c r="DO234" s="48" t="e" cm="1">
        <f t="array" aca="1" ref="DO234" ca="1">_xll.BDP($C234,$DL$15)*1000</f>
        <v>#NAME?</v>
      </c>
      <c r="DQ234" s="15" t="e" cm="1">
        <f t="array" aca="1" ref="DQ234" ca="1">_xll.BDP(C234,"WACC")</f>
        <v>#NAME?</v>
      </c>
      <c r="DR234" s="15" t="e" cm="1">
        <f t="array" aca="1" ref="DR234" ca="1">_xll.BDP(C234,"WACC_COST_EQUITY")</f>
        <v>#NAME?</v>
      </c>
      <c r="DS234" s="15" t="e" cm="1">
        <f t="array" aca="1" ref="DS234" ca="1">_xll.BDP(C234,"WACC_COST_EQUITY")</f>
        <v>#NAME?</v>
      </c>
      <c r="DU234" s="15" t="e" cm="1">
        <f t="array" aca="1" ref="DU234" ca="1">_xll.BDP(C234,"BEST_PE_RATIO")</f>
        <v>#NAME?</v>
      </c>
      <c r="DV234" s="15" t="e" cm="1">
        <f t="array" aca="1" ref="DV234" ca="1">_xll.BDP(C234,"FIVE_YR_AVG_PRICE_EARNINGS")</f>
        <v>#NAME?</v>
      </c>
      <c r="DW234" s="15" t="e" cm="1">
        <f t="array" aca="1" ref="DW234" ca="1">_xll.BDP(C234,"10_YEAR_MOVING_AVERAGE_PE")</f>
        <v>#NAME?</v>
      </c>
      <c r="DY234" s="15" t="e" cm="1">
        <f t="array" aca="1" ref="DY234" ca="1">_xll.BDP(C234,"BEST_CUR_EV_TO_EBITDA")</f>
        <v>#NAME?</v>
      </c>
      <c r="DZ234" s="15" t="e" cm="1">
        <f t="array" aca="1" ref="DZ234" ca="1">_xll.BDP(C234,"FIVE_YEAR_AVG_EV_TO_T12_EBITDA")</f>
        <v>#NAME?</v>
      </c>
      <c r="EB234" s="15" t="e" cm="1">
        <f t="array" aca="1" ref="EB234" ca="1">_xll.BDP(C234,"BEST_PX_BPS_RATIO")</f>
        <v>#NAME?</v>
      </c>
      <c r="EC234" s="15" t="e" cm="1">
        <f t="array" aca="1" ref="EC234" ca="1">_xll.BDP(C234,"FIVE_YEAR_AVG_PRICE_BOOK")</f>
        <v>#NAME?</v>
      </c>
      <c r="ED234" s="15" t="e" cm="1">
        <f t="array" aca="1" ref="ED234" ca="1">_xll.BDP(C234,"EV_TO_T12M_SALES")</f>
        <v>#NAME?</v>
      </c>
      <c r="EE234" s="15" t="e" cm="1">
        <f t="array" aca="1" ref="EE234" ca="1">_xll.BDP(C234,"AVERAGE_EV_TO_T12M_SALES")</f>
        <v>#NAME?</v>
      </c>
      <c r="EF234" s="15" t="e">
        <f ca="1">_xll.BDP(C234,"BEST_CURRENT_EV_BEST_SALES","best_fperiod_override=23Y")</f>
        <v>#NAME?</v>
      </c>
      <c r="EH234" s="15" t="e" cm="1">
        <f t="array" aca="1" ref="EH234" ca="1">_xll.BDP(C234,"CF_FREE_CASH_FLOW")</f>
        <v>#NAME?</v>
      </c>
      <c r="EI234" s="15" t="e" cm="1">
        <f t="array" aca="1" ref="EI234" ca="1">_xll.BDP(C234,"FREE_CASH_FLOW_YIELD")/100</f>
        <v>#NAME?</v>
      </c>
      <c r="EJ234" s="15" t="e" cm="1">
        <f t="array" aca="1" ref="EJ234" ca="1">_xll.BDP(C234,"TRAIL_12M_FREE_CASH_FLOW_PER_SH")</f>
        <v>#NAME?</v>
      </c>
      <c r="EL234" s="15" t="e" cm="1">
        <f t="array" aca="1" ref="EL234" ca="1">_xll.BDP(C234,"CF_CASH_FROM_OPER")</f>
        <v>#NAME?</v>
      </c>
      <c r="EM234" s="15" t="e" cm="1">
        <f t="array" aca="1" ref="EM234" ca="1">_xll.BDP(C234,"CF_CASH_FROM_INV_ACT")</f>
        <v>#NAME?</v>
      </c>
      <c r="EN234" s="15" t="e" cm="1">
        <f t="array" aca="1" ref="EN234" ca="1">_xll.BDP(C234,"CF_CASH_FROM_FNC_ACT")</f>
        <v>#NAME?</v>
      </c>
      <c r="EP234" s="15" t="e" cm="1">
        <f t="array" aca="1" ref="EP234" ca="1">_xll.BDP(C234,"TOT_ANALYST_REC")</f>
        <v>#NAME?</v>
      </c>
      <c r="EQ234" s="15" t="e" cm="1">
        <f t="array" aca="1" ref="EQ234" ca="1">_xll.BDP(C234,"TOT_BUY_REC")</f>
        <v>#NAME?</v>
      </c>
      <c r="ER234" s="15" t="e" cm="1">
        <f t="array" aca="1" ref="ER234" ca="1">_xll.BDP(C234,"TOT_HOLD_REC")</f>
        <v>#NAME?</v>
      </c>
      <c r="ES234" s="15" t="e" cm="1">
        <f t="array" aca="1" ref="ES234" ca="1">_xll.BDP(C234,"TOT_SELL_REC")</f>
        <v>#NAME?</v>
      </c>
      <c r="ET234" s="15" t="e" cm="1">
        <f t="array" aca="1" ref="ET234" ca="1">_xll.BDP(C234,"EQY_REC_CONS")</f>
        <v>#NAME?</v>
      </c>
      <c r="EV234" s="15" t="e" cm="1">
        <f t="array" aca="1" ref="EV234" ca="1">_xll.BDP(C234,"BEST_TARGET_HI")</f>
        <v>#NAME?</v>
      </c>
      <c r="EW234" s="15" t="e" cm="1">
        <f t="array" aca="1" ref="EW234" ca="1">_xll.BDP(C234,"BEST_TARGET_LO")</f>
        <v>#NAME?</v>
      </c>
      <c r="EX234" s="15" t="e" cm="1">
        <f t="array" aca="1" ref="EX234" ca="1">_xll.BDP(C234,"BEST_TARGET_MEDIAN")</f>
        <v>#NAME?</v>
      </c>
      <c r="EZ234" s="15" t="e" cm="1">
        <f t="array" aca="1" ref="EZ234" ca="1">_xll.BDP(C234,"BEST_TARGET_1WK_CHG")</f>
        <v>#NAME?</v>
      </c>
      <c r="FA234" s="15" t="e" cm="1">
        <f t="array" aca="1" ref="FA234" ca="1">_xll.BDP(C234,"BEST_TARGET_4WK_CHG")</f>
        <v>#NAME?</v>
      </c>
      <c r="FB234" s="15" t="e" cm="1">
        <f t="array" aca="1" ref="FB234" ca="1">_xll.BDP(C234,"BEST_TARGET_3MO_CHG")</f>
        <v>#NAME?</v>
      </c>
      <c r="FC234" s="15" t="e" cm="1">
        <f t="array" aca="1" ref="FC234" ca="1">_xll.BDP(C234,"BEST_TARGET_6MO_CHG")</f>
        <v>#NAME?</v>
      </c>
      <c r="FE234" s="15" t="e" cm="1">
        <f t="array" aca="1" ref="FE234" ca="1">_xll.BDP(C234,"ANNOUNCEMENT_DT")</f>
        <v>#NAME?</v>
      </c>
      <c r="FF234" s="15" t="e" cm="1">
        <f t="array" aca="1" ref="FF234" ca="1">_xll.BDP(C234,"EXPECTED_REPORT_DT")</f>
        <v>#NAME?</v>
      </c>
      <c r="FG234" s="15" t="e" cm="1">
        <f t="array" aca="1" ref="FG234" ca="1">_xll.BDP(C234,"EARNINGS_RELATED_IMPLIED_MOVE")</f>
        <v>#NAME?</v>
      </c>
      <c r="FI234" s="15" t="e" cm="1">
        <f t="array" aca="1" ref="FI234" ca="1">_xll.BDP(C234,"SALES_SURPRISE_LAST_QTR")</f>
        <v>#NAME?</v>
      </c>
      <c r="FJ234" s="15" t="e" cm="1">
        <f t="array" aca="1" ref="FJ234" ca="1">_xll.BDP(C234,"EPS_SURPRISE_LAST_QTR")</f>
        <v>#NAME?</v>
      </c>
      <c r="FL234" s="15" t="e">
        <f ca="1">(_xll.BDP(C234,"VOLUME_AVG_5D"))/1000</f>
        <v>#NAME?</v>
      </c>
      <c r="FM234" s="15" t="e">
        <f ca="1">(_xll.BDP(C234,"VOLUME_AVG_3M"))/1000</f>
        <v>#NAME?</v>
      </c>
      <c r="FN234" s="15" t="e">
        <f ca="1">(_xll.BDP(C234,"VOLUME_AVG_6M"))/1000</f>
        <v>#NAME?</v>
      </c>
      <c r="FP234" s="15" t="e" cm="1">
        <f t="array" aca="1" ref="FP234" ca="1">_xll.BDP(C234,"CIE_DES")</f>
        <v>#NAME?</v>
      </c>
      <c r="FQ234" s="15" t="s">
        <v>1057</v>
      </c>
      <c r="FS234" s="15" t="e" cm="1">
        <f t="array" aca="1" ref="FS234" ca="1">_xll.BDP(C234,"HIGH_52WEEK")</f>
        <v>#NAME?</v>
      </c>
      <c r="FT234" s="15" t="e" cm="1">
        <f t="array" aca="1" ref="FT234" ca="1">_xll.BDP(C234,"LOW_52WEEK")</f>
        <v>#NAME?</v>
      </c>
      <c r="FV234" s="15" t="e" cm="1">
        <f t="array" aca="1" ref="FV234" ca="1">_xll.BDP(C234,"CHG_PCT_WTD")</f>
        <v>#NAME?</v>
      </c>
      <c r="FW234" s="15" t="e" cm="1">
        <f t="array" aca="1" ref="FW234" ca="1">_xll.BDP(C234,"CHG_PCT_MTD")</f>
        <v>#NAME?</v>
      </c>
      <c r="FX234" s="15" t="e" cm="1">
        <f t="array" aca="1" ref="FX234" ca="1">_xll.BDP(C234,"CHG_PCT_YTD")</f>
        <v>#NAME?</v>
      </c>
      <c r="FY234" s="15" t="e" cm="1">
        <f t="array" aca="1" ref="FY234" ca="1">_xll.BDP(C234,"CHG_PCT_1YR")</f>
        <v>#NAME?</v>
      </c>
      <c r="GA234" s="15" t="e">
        <f ca="1">_xll.BDP($C234,"BEST_NET_DEBT","best_fperiod_override=19Y")</f>
        <v>#NAME?</v>
      </c>
      <c r="GB234" s="15" t="e">
        <f ca="1">_xll.BDP($C234,"BEST_NET_DEBT","best_fperiod_override=20Y")</f>
        <v>#NAME?</v>
      </c>
      <c r="GC234" s="15" t="e">
        <f ca="1">_xll.BDP($C234,"BEST_NET_DEBT","best_fperiod_override=21Y")</f>
        <v>#NAME?</v>
      </c>
      <c r="GD234" s="15" t="e">
        <f ca="1">_xll.BDP($C234,"BEST_NET_DEBT","best_fperiod_override=22Y")</f>
        <v>#NAME?</v>
      </c>
      <c r="GE234" s="15" t="e">
        <f ca="1">_xll.BDP($C234,"BEST_NET_DEBT","best_fperiod_override=23Y")</f>
        <v>#NAME?</v>
      </c>
      <c r="GG234" s="15" t="e">
        <f t="shared" ca="1" si="463"/>
        <v>#NAME?</v>
      </c>
      <c r="GH234" s="15" t="e">
        <f t="shared" ca="1" si="464"/>
        <v>#NAME?</v>
      </c>
      <c r="GI234" s="15" t="e">
        <f t="shared" ca="1" si="465"/>
        <v>#NAME?</v>
      </c>
      <c r="GJ234" s="15" t="e">
        <f t="shared" ca="1" si="466"/>
        <v>#NAME?</v>
      </c>
      <c r="GK234" s="15" t="e">
        <f t="shared" ca="1" si="467"/>
        <v>#NAME?</v>
      </c>
      <c r="GM234" s="15" t="e" cm="1">
        <f t="array" aca="1" ref="GM234" ca="1">_xll.BDP(C234,"NET_DEBT_TO_EBITDA")</f>
        <v>#NAME?</v>
      </c>
      <c r="GN234" s="15" t="e" cm="1">
        <f t="array" aca="1" ref="GN234" ca="1">_xll.BDP(C234,"EBIT_TO_INT_EXP")</f>
        <v>#NAME?</v>
      </c>
      <c r="GO234" s="15" t="e" cm="1">
        <f t="array" aca="1" ref="GO234" ca="1">_xll.BDP(C234,"TOT_DEBT_TO_TOT_EQY")</f>
        <v>#NAME?</v>
      </c>
      <c r="GP234" s="15" t="e" cm="1">
        <f t="array" aca="1" ref="GP234" ca="1">_xll.BDP(C234,"TOT_DEBT_TO_TOT_ASSET")</f>
        <v>#NAME?</v>
      </c>
      <c r="GQ234" s="15" t="e" cm="1">
        <f t="array" aca="1" ref="GQ234" ca="1">_xll.BDP(C234,"ALTMAN_Z_SCORE")</f>
        <v>#NAME?</v>
      </c>
      <c r="GR234" s="15" t="e" cm="1">
        <f t="array" aca="1" ref="GR234" ca="1">_xll.BDP(C234,"CASH_%_CURRENT_MARKET_CAP")</f>
        <v>#NAME?</v>
      </c>
      <c r="GS234" s="15" t="e" cm="1">
        <f t="array" aca="1" ref="GS234" ca="1">_xll.BDP(C234,"CASH_TO_TOT_ASSET")</f>
        <v>#NAME?</v>
      </c>
      <c r="GU234" s="15" t="e" cm="1">
        <f t="array" aca="1" ref="GU234" ca="1">_xll.BDP(C234,"BOARD_SIZE")</f>
        <v>#NAME?</v>
      </c>
      <c r="GV234" s="15" t="e" cm="1">
        <f t="array" aca="1" ref="GV234" ca="1">_xll.BDP(C234,"PCT_INDEPENDENT_DIRECTORS")</f>
        <v>#NAME?</v>
      </c>
      <c r="GW234" s="15" t="e" cm="1">
        <f t="array" aca="1" ref="GW234" ca="1">_xll.BDP(C234,"BOARD_MEETING_ATTENDANCE_PCT")</f>
        <v>#NAME?</v>
      </c>
      <c r="GX234" s="15" t="e" cm="1">
        <f t="array" aca="1" ref="GX234" ca="1">_xll.BDP(C234,"BOARD_MEETINGS_PER_YR")</f>
        <v>#NAME?</v>
      </c>
      <c r="GY234" s="15" t="e" cm="1">
        <f t="array" aca="1" ref="GY234" ca="1">_xll.BDP(C234,"NUMBER_OF_WOMEN_ON_BOARD")</f>
        <v>#NAME?</v>
      </c>
      <c r="GZ234" s="15" t="e" cm="1">
        <f t="array" aca="1" ref="GZ234" ca="1">_xll.BDP(C234,"BOARD_AVERAGE_TENURE")</f>
        <v>#NAME?</v>
      </c>
      <c r="HA234" s="15" t="e" cm="1">
        <f t="array" aca="1" ref="HA234" ca="1">_xll.BDP(C234,"BOARD_AVERAGE_AGE")</f>
        <v>#NAME?</v>
      </c>
      <c r="HC234" s="15" t="e" cm="1">
        <f t="array" aca="1" ref="HC234" ca="1">_xll.BDP(C234,"TOT_COMP_AW_TO_CEO_&amp;_EQUIV")</f>
        <v>#NAME?</v>
      </c>
      <c r="HD234" s="15" t="e" cm="1">
        <f t="array" aca="1" ref="HD234" ca="1">_xll.BDP(C234,"TOT_COMPENSATION_AW_TO_EXECS")</f>
        <v>#NAME?</v>
      </c>
      <c r="HE234" s="15" t="e" cm="1">
        <f t="array" aca="1" ref="HE234" ca="1">_xll.BDP(C234,"CF_STOCK_BASED_COMPENSATION")</f>
        <v>#NAME?</v>
      </c>
      <c r="HF234" s="15" t="e" cm="1">
        <f t="array" aca="1" ref="HF234" ca="1">_xll.BDP(C234,"AVERAGE_BOD_TOTAL_COMPENSATION")</f>
        <v>#NAME?</v>
      </c>
      <c r="HH234" s="15" t="e" cm="1">
        <f t="array" aca="1" ref="HH234" ca="1">_xll.BDP(C234,"ISS_QUALITYSCORE")</f>
        <v>#NAME?</v>
      </c>
      <c r="HK234" s="15" t="e" cm="1">
        <f t="array" aca="1" ref="HK234" ca="1">_xll.BDP(C234,"EQY_SH_OUT")</f>
        <v>#NAME?</v>
      </c>
      <c r="HL234" s="15" t="e">
        <f t="shared" ca="1" si="468"/>
        <v>#NAME?</v>
      </c>
      <c r="HN234" s="15">
        <v>8.5</v>
      </c>
      <c r="HO234" s="15">
        <v>2</v>
      </c>
      <c r="HP234" s="39" t="e">
        <f t="shared" ca="1" si="469"/>
        <v>#NAME?</v>
      </c>
      <c r="HQ234" s="15" t="e">
        <f t="shared" ca="1" si="470"/>
        <v>#NAME?</v>
      </c>
      <c r="HS234" s="15" t="e">
        <f t="shared" ca="1" si="494"/>
        <v>#NAME?</v>
      </c>
      <c r="HU234" s="15" t="e">
        <f t="shared" ca="1" si="471"/>
        <v>#NAME?</v>
      </c>
      <c r="HW234" s="15" t="e">
        <f t="shared" ca="1" si="495"/>
        <v>#NAME?</v>
      </c>
      <c r="HY234" s="39" t="e">
        <f t="shared" ca="1" si="472"/>
        <v>#NAME?</v>
      </c>
      <c r="IA234" s="15" t="e">
        <f t="shared" ca="1" si="496"/>
        <v>#NAME?</v>
      </c>
      <c r="IB234" s="15" t="e">
        <f t="shared" ca="1" si="473"/>
        <v>#NAME?</v>
      </c>
      <c r="IC234" s="15" t="e">
        <f t="shared" ca="1" si="474"/>
        <v>#NAME?</v>
      </c>
      <c r="ID234" s="15" t="e">
        <f t="shared" ca="1" si="475"/>
        <v>#NAME?</v>
      </c>
      <c r="IE234" s="39" t="e">
        <f t="shared" ca="1" si="476"/>
        <v>#NAME?</v>
      </c>
      <c r="IF234" s="39" t="e">
        <f t="shared" si="477"/>
        <v>#VALUE!</v>
      </c>
      <c r="IG234" s="39" t="e">
        <f t="shared" ca="1" si="478"/>
        <v>#NAME?</v>
      </c>
      <c r="II234" s="15">
        <f t="shared" si="508"/>
        <v>215</v>
      </c>
    </row>
    <row r="235" spans="1:243">
      <c r="A235" s="15">
        <f t="shared" si="509"/>
        <v>215</v>
      </c>
      <c r="B235" s="15" t="s">
        <v>434</v>
      </c>
      <c r="C235" s="15" t="s">
        <v>695</v>
      </c>
      <c r="D235" s="15" t="s">
        <v>433</v>
      </c>
      <c r="E235" s="15" t="str">
        <f t="shared" si="442"/>
        <v>T2TD34</v>
      </c>
      <c r="F235" s="15">
        <f t="shared" si="443"/>
        <v>215</v>
      </c>
      <c r="G235" s="15" t="str">
        <f t="shared" si="444"/>
        <v>Trade Desk Inc/The</v>
      </c>
      <c r="H235" s="24">
        <v>9.8583000000000004E-4</v>
      </c>
      <c r="I235" s="15" t="e" cm="1">
        <f t="array" aca="1" ref="I235" ca="1">_xll.BDP(C235,"GICS_SECTOR_NAME")</f>
        <v>#NAME?</v>
      </c>
      <c r="J235" s="15" t="e">
        <f t="shared" ca="1" si="445"/>
        <v>#NAME?</v>
      </c>
      <c r="K235" s="46" t="e" cm="1">
        <f t="array" aca="1" ref="K235" ca="1">_xll.BDP(C235,"BEST_PE_RATIO")</f>
        <v>#NAME?</v>
      </c>
      <c r="L235" s="46" t="e" cm="1">
        <f t="array" aca="1" ref="L235" ca="1">_xll.BDP(C235,"px_last")</f>
        <v>#NAME?</v>
      </c>
      <c r="M235" s="15" t="e" cm="1">
        <f t="array" aca="1" ref="M235" ca="1">_xll.BDP(C235,"COUNTRY_FULL_NAME")</f>
        <v>#NAME?</v>
      </c>
      <c r="N235" s="15" t="e" cm="1">
        <f t="array" aca="1" ref="N235" ca="1">_xll.BDP(C235,"px_last")</f>
        <v>#NAME?</v>
      </c>
      <c r="O235" s="15" t="e" cm="1">
        <f t="array" aca="1" ref="O235" ca="1">_xll.BDP(C235,"CRNCY")</f>
        <v>#NAME?</v>
      </c>
      <c r="Q235" s="15" t="e" cm="1">
        <f t="array" aca="1" ref="Q235" ca="1">_xll.BDP(C235,"GICS_SECTOR_NAME")</f>
        <v>#NAME?</v>
      </c>
      <c r="R235" s="15" t="e" cm="1">
        <f t="array" aca="1" ref="R235" ca="1">_xll.BDP(C235,"GICS_INDUSTRY_NAME")</f>
        <v>#NAME?</v>
      </c>
      <c r="S235" s="15" t="e" cm="1">
        <f t="array" aca="1" ref="S235" ca="1">_xll.BDP(C235,"GICS_INDUSTRY_GROUP_NAME")</f>
        <v>#NAME?</v>
      </c>
      <c r="T235" s="15" t="e" cm="1">
        <f t="array" aca="1" ref="T235" ca="1">_xll.BDP(C235,"GICS_SUB_INDUSTRY_NAME")</f>
        <v>#NAME?</v>
      </c>
      <c r="U235" s="15" t="s">
        <v>1521</v>
      </c>
      <c r="V235" s="15" t="str">
        <f>_xll.BDH(C235,"SALES_REV_TURN","FY 2009","FY 2009","Currency=USD","Period=FY","BEST_FPERIOD_OVERRIDE=FY","FILING_STATUS=MR","SCALING_FORMAT=MLN","FA_ADJUSTED=Adjusted","Sort=A","Dates=H","DateFormat=P","Fill=—","Direction=H","UseDPDF=Y")</f>
        <v>—</v>
      </c>
      <c r="W235" s="15">
        <f>_xll.BDH(C235,"SALES_REV_TURN","FY 2019","FY 2019","Currency=USD","Period=FY","BEST_FPERIOD_OVERRIDE=FY","FILING_STATUS=MR","SCALING_FORMAT=MLN","FA_ADJUSTED=Adjusted","Sort=A","Dates=H","DateFormat=P","Fill=—","Direction=H","UseDPDF=Y")</f>
        <v>661.05799999999999</v>
      </c>
      <c r="X235" s="15">
        <f>_xll.BDH(C235,"SALES_REV_TURN","FY 2020","FY 2020","Currency=USD","Period=FY","BEST_FPERIOD_OVERRIDE=FY","FILING_STATUS=MR","SCALING_FORMAT=MLN","FA_ADJUSTED=Adjusted","Sort=A","Dates=H","DateFormat=P","Fill=—","Direction=H","UseDPDF=Y")</f>
        <v>836.03300000000002</v>
      </c>
      <c r="Y235" s="15">
        <f>_xll.BDH(C235,"SALES_REV_TURN","FY 2021","FY 2021","Currency=USD","Period=FY","BEST_FPERIOD_OVERRIDE=FY","FILING_STATUS=MR","SCALING_FORMAT=MLN","FA_ADJUSTED=Adjusted","Sort=A","Dates=H","DateFormat=P","Fill=—","Direction=H","UseDPDF=Y")</f>
        <v>1196.4670000000001</v>
      </c>
      <c r="Z235" s="15">
        <f>_xll.BDH(C235,"SALES_REV_TURN","FY 2022","FY 2022","Currency=USD","Period=FY","BEST_FPERIOD_OVERRIDE=FY","FILING_STATUS=MR","SCALING_FORMAT=MLN","FA_ADJUSTED=Adjusted","Sort=A","Dates=H","DateFormat=P","Fill=—","Direction=H","UseDPDF=Y")</f>
        <v>1577.7950000000001</v>
      </c>
      <c r="AA235" s="15" t="e">
        <f ca="1">+_xll.BDP($C235,AA$15,"BEST_FPERIOD_OVERRIDE="&amp;AA$16)</f>
        <v>#NAME?</v>
      </c>
      <c r="AB235" s="15" t="e">
        <f ca="1">+_xll.BDP($C235,AB$15,"BEST_FPERIOD_OVERRIDE="&amp;AB$16)</f>
        <v>#NAME?</v>
      </c>
      <c r="AC235" s="15" t="e">
        <f ca="1">+_xll.BDP($C235,AC$15,"BEST_FPERIOD_OVERRIDE="&amp;AC$16)</f>
        <v>#NAME?</v>
      </c>
      <c r="AD235" s="15" t="e">
        <f ca="1">+_xll.BDP($C235,AD$15,"BEST_FPERIOD_OVERRIDE="&amp;AD$16)</f>
        <v>#NAME?</v>
      </c>
      <c r="AF235" s="25">
        <f t="shared" si="479"/>
        <v>0.26468933134460215</v>
      </c>
      <c r="AG235" s="25">
        <f t="shared" si="480"/>
        <v>0.43112413026758523</v>
      </c>
      <c r="AH235" s="25">
        <f t="shared" si="481"/>
        <v>0.31871167361908004</v>
      </c>
      <c r="AI235" s="25" t="e">
        <f t="shared" ca="1" si="482"/>
        <v>#NAME?</v>
      </c>
      <c r="AJ235" s="25" t="e">
        <f t="shared" ca="1" si="483"/>
        <v>#NAME?</v>
      </c>
      <c r="AK235" s="25" t="e">
        <f t="shared" ca="1" si="484"/>
        <v>#NAME?</v>
      </c>
      <c r="AL235" s="25" t="e">
        <f t="shared" ca="1" si="497"/>
        <v>#NAME?</v>
      </c>
      <c r="AM235" s="25" t="e">
        <f t="shared" ca="1" si="485"/>
        <v>#NAME?</v>
      </c>
      <c r="AN235" s="25" t="e">
        <f t="shared" si="486"/>
        <v>#VALUE!</v>
      </c>
      <c r="AP235" s="15" t="str">
        <f>_xll.BDH(C235,"EBITDA","FY 2009","FY 2009","Currency=USD","Period=FY","BEST_FPERIOD_OVERRIDE=FY","FILING_STATUS=MR","SCALING_FORMAT=MLN","FA_ADJUSTED=Adjusted","Sort=A","Dates=H","DateFormat=P","Fill=—","Direction=H","UseDPDF=Y")</f>
        <v>—</v>
      </c>
      <c r="AQ235" s="15">
        <f>_xll.BDH(C235,"EBITDA","FY 2019","FY 2019","Currency=USD","Period=FY","BEST_FPERIOD_OVERRIDE=FY","FILING_STATUS=MR","SCALING_FORMAT=MLN","FA_ADJUSTED=Adjusted","Sort=A","Dates=H","DateFormat=P","Fill=—","Direction=H","UseDPDF=Y")</f>
        <v>160.773</v>
      </c>
      <c r="AR235" s="15">
        <f>_xll.BDH(C235,"EBITDA","FY 2020","FY 2020","Currency=USD","Period=FY","BEST_FPERIOD_OVERRIDE=FY","FILING_STATUS=MR","SCALING_FORMAT=MLN","FA_ADJUSTED=Adjusted","Sort=A","Dates=H","DateFormat=P","Fill=—","Direction=H","UseDPDF=Y")</f>
        <v>211.46700000000001</v>
      </c>
      <c r="AS235" s="15">
        <f>_xll.BDH(C235,"EBITDA","FY 2021","FY 2021","Currency=USD","Period=FY","BEST_FPERIOD_OVERRIDE=FY","FILING_STATUS=MR","SCALING_FORMAT=MLN","FA_ADJUSTED=Adjusted","Sort=A","Dates=H","DateFormat=P","Fill=—","Direction=H","UseDPDF=Y")</f>
        <v>215.1</v>
      </c>
      <c r="AT235" s="15">
        <f>_xll.BDH(C235,"EBITDA","FY 2022","FY 2022","Currency=USD","Period=FY","BEST_FPERIOD_OVERRIDE=FY","FILING_STATUS=MR","SCALING_FORMAT=MLN","FA_ADJUSTED=Adjusted","Sort=A","Dates=H","DateFormat=P","Fill=—","Direction=H","UseDPDF=Y")</f>
        <v>217.50700000000001</v>
      </c>
      <c r="AU235" s="15" t="e">
        <f ca="1">+_xll.BDP($C235,AU$15,"BEST_FPERIOD_OVERRIDE="&amp;AU$16)</f>
        <v>#NAME?</v>
      </c>
      <c r="AV235" s="15" t="e">
        <f ca="1">+_xll.BDP($C235,AV$15,"BEST_FPERIOD_OVERRIDE="&amp;AV$16)</f>
        <v>#NAME?</v>
      </c>
      <c r="AW235" s="15" t="e">
        <f ca="1">+_xll.BDP($C235,AW$15,"BEST_FPERIOD_OVERRIDE="&amp;AW$16)</f>
        <v>#NAME?</v>
      </c>
      <c r="AX235" s="15" t="e">
        <f ca="1">+_xll.BDP($C235,AX$15,"BEST_FPERIOD_OVERRIDE="&amp;AX$16)</f>
        <v>#NAME?</v>
      </c>
      <c r="AZ235" s="25">
        <f t="shared" si="446"/>
        <v>0.31531413856804336</v>
      </c>
      <c r="BA235" s="25">
        <f t="shared" si="447"/>
        <v>1.7179985529657049E-2</v>
      </c>
      <c r="BB235" s="25">
        <f t="shared" si="448"/>
        <v>1.1190144119014533E-2</v>
      </c>
      <c r="BC235" s="25" t="e">
        <f t="shared" ca="1" si="449"/>
        <v>#NAME?</v>
      </c>
      <c r="BD235" s="25" t="e">
        <f t="shared" ca="1" si="450"/>
        <v>#NAME?</v>
      </c>
      <c r="BE235" s="25" t="e">
        <f t="shared" ca="1" si="451"/>
        <v>#NAME?</v>
      </c>
      <c r="BF235" s="25" t="e">
        <f t="shared" ca="1" si="498"/>
        <v>#NAME?</v>
      </c>
      <c r="BG235" s="25" t="e">
        <f t="shared" ca="1" si="452"/>
        <v>#NAME?</v>
      </c>
      <c r="BH235" s="25" t="e">
        <f t="shared" si="453"/>
        <v>#VALUE!</v>
      </c>
      <c r="BJ235" s="25">
        <f t="shared" si="487"/>
        <v>0.24320558861703512</v>
      </c>
      <c r="BK235" s="25">
        <f t="shared" si="488"/>
        <v>0.2529409724257296</v>
      </c>
      <c r="BL235" s="25">
        <f t="shared" si="489"/>
        <v>0.17977930022307342</v>
      </c>
      <c r="BM235" s="25">
        <f t="shared" si="490"/>
        <v>0.13785504454000677</v>
      </c>
      <c r="BN235" s="25" t="e">
        <f t="shared" ca="1" si="491"/>
        <v>#NAME?</v>
      </c>
      <c r="BO235" s="25" t="e">
        <f t="shared" ca="1" si="492"/>
        <v>#NAME?</v>
      </c>
      <c r="BP235" s="25" t="e">
        <f t="shared" ca="1" si="492"/>
        <v>#NAME?</v>
      </c>
      <c r="BQ235" s="25" t="e">
        <f t="shared" ca="1" si="493"/>
        <v>#NAME?</v>
      </c>
      <c r="BR235" s="15" t="str">
        <f>_xll.BDH(C235,"EARN_FOR_COMMON","FY 2009","FY 2009","Currency=USD","Period=FY","BEST_FPERIOD_OVERRIDE=FY","FILING_STATUS=MR","SCALING_FORMAT=MLN","FA_ADJUSTED=Adjusted","Sort=A","Dates=H","DateFormat=P","Fill=—","Direction=H","UseDPDF=Y")</f>
        <v>—</v>
      </c>
      <c r="BS235" s="15">
        <f>_xll.BDH(C235,"EARN_FOR_COMMON","FY 2019","FY 2019","Currency=USD","Period=FY","BEST_FPERIOD_OVERRIDE=FY","FILING_STATUS=MR","SCALING_FORMAT=MLN","FA_ADJUSTED=Adjusted","Sort=A","Dates=H","DateFormat=P","Fill=—","Direction=H","UseDPDF=Y")</f>
        <v>108.318</v>
      </c>
      <c r="BT235" s="15">
        <f>_xll.BDH(C235,"EARN_FOR_COMMON","FY 2020","FY 2020","Currency=USD","Period=FY","BEST_FPERIOD_OVERRIDE=FY","FILING_STATUS=MR","SCALING_FORMAT=MLN","FA_ADJUSTED=Adjusted","Sort=A","Dates=H","DateFormat=P","Fill=—","Direction=H","UseDPDF=Y")</f>
        <v>242.31700000000001</v>
      </c>
      <c r="BU235" s="15">
        <f>_xll.BDH(C235,"EARN_FOR_COMMON","FY 2021","FY 2021","Currency=USD","Period=FY","BEST_FPERIOD_OVERRIDE=FY","FILING_STATUS=MR","SCALING_FORMAT=MLN","FA_ADJUSTED=Adjusted","Sort=A","Dates=H","DateFormat=P","Fill=—","Direction=H","UseDPDF=Y")</f>
        <v>137.762</v>
      </c>
      <c r="BV235" s="15">
        <f>_xll.BDH(C235,"EARN_FOR_COMMON","FY 2022","FY 2022","Currency=USD","Period=FY","BEST_FPERIOD_OVERRIDE=FY","FILING_STATUS=MR","SCALING_FORMAT=MLN","FA_ADJUSTED=Adjusted","Sort=A","Dates=H","DateFormat=P","Fill=—","Direction=H","UseDPDF=Y")</f>
        <v>53.384999999999998</v>
      </c>
      <c r="BW235" s="15" t="e">
        <f ca="1">+_xll.BDP($C235,BW$15,"BEST_FPERIOD_OVERRIDE="&amp;BW$16)</f>
        <v>#NAME?</v>
      </c>
      <c r="BX235" s="15" t="e">
        <f ca="1">+_xll.BDP($C235,BX$15,"BEST_FPERIOD_OVERRIDE="&amp;BX$16)</f>
        <v>#NAME?</v>
      </c>
      <c r="BY235" s="15" t="e">
        <f ca="1">+_xll.BDP($C235,BY$15,"BEST_FPERIOD_OVERRIDE="&amp;BY$16)</f>
        <v>#NAME?</v>
      </c>
      <c r="BZ235" s="15" t="e">
        <f ca="1">+_xll.BDP($C235,BZ$15,"BEST_FPERIOD_OVERRIDE="&amp;BZ$16)</f>
        <v>#NAME?</v>
      </c>
      <c r="CB235" s="25">
        <f t="shared" si="454"/>
        <v>1.2370889418194575</v>
      </c>
      <c r="CC235" s="25">
        <f t="shared" si="455"/>
        <v>-0.4314802510760698</v>
      </c>
      <c r="CD235" s="25">
        <f t="shared" si="456"/>
        <v>-0.61248384895689667</v>
      </c>
      <c r="CE235" s="25" t="e">
        <f t="shared" ca="1" si="457"/>
        <v>#NAME?</v>
      </c>
      <c r="CF235" s="25" t="e">
        <f t="shared" ca="1" si="458"/>
        <v>#NAME?</v>
      </c>
      <c r="CG235" s="25" t="e">
        <f t="shared" ca="1" si="459"/>
        <v>#NAME?</v>
      </c>
      <c r="CH235" s="25" t="e">
        <f t="shared" ca="1" si="499"/>
        <v>#NAME?</v>
      </c>
      <c r="CI235" s="25" t="e">
        <f t="shared" ca="1" si="460"/>
        <v>#NAME?</v>
      </c>
      <c r="CJ235" s="25" t="e">
        <f t="shared" si="461"/>
        <v>#VALUE!</v>
      </c>
      <c r="CM235" s="25">
        <f t="shared" si="500"/>
        <v>0.16385551645997778</v>
      </c>
      <c r="CN235" s="25">
        <f t="shared" si="501"/>
        <v>0.28984142970432986</v>
      </c>
      <c r="CO235" s="25">
        <f t="shared" si="502"/>
        <v>0.11514065995969801</v>
      </c>
      <c r="CP235" s="25">
        <f t="shared" si="503"/>
        <v>3.3835194052459286E-2</v>
      </c>
      <c r="CQ235" s="25" t="e">
        <f t="shared" ca="1" si="504"/>
        <v>#NAME?</v>
      </c>
      <c r="CR235" s="25" t="e">
        <f t="shared" ca="1" si="505"/>
        <v>#NAME?</v>
      </c>
      <c r="CS235" s="25" t="e">
        <f t="shared" ca="1" si="506"/>
        <v>#NAME?</v>
      </c>
      <c r="CT235" s="15" t="e">
        <f t="shared" ca="1" si="507"/>
        <v>#NAME?</v>
      </c>
      <c r="CU235" s="25">
        <f>_xll.BDH($C235,"RETURN_ON_INV_CAPITAL","FY 2019","FY 2019","Currency=USD","Period=FY","BEST_FPERIOD_OVERRIDE=FY","FILING_STATUS=MR","FA_ADJUSTED=GAAP","Sort=A","Dates=H","DateFormat=P","Fill=—","Direction=H","UseDPDF=Y")/100</f>
        <v>0.17478399999999999</v>
      </c>
      <c r="CV235" s="25">
        <f>_xll.BDH($C235,"RETURN_ON_INV_CAPITAL","FY 2020","FY 2020","Currency=USD","Period=FY","BEST_FPERIOD_OVERRIDE=FY","FILING_STATUS=MR","FA_ADJUSTED=GAAP","Sort=A","Dates=H","DateFormat=P","Fill=—","Direction=H","UseDPDF=Y")/100</f>
        <v>0.22939100000000001</v>
      </c>
      <c r="CW235" s="25">
        <f>_xll.BDH($C235,"RETURN_ON_INV_CAPITAL","FY 2021","FY 2021","Currency=USD","Period=FY","BEST_FPERIOD_OVERRIDE=FY","FILING_STATUS=MR","FA_ADJUSTED=GAAP","Sort=A","Dates=H","DateFormat=P","Fill=—","Direction=H","UseDPDF=Y")/100</f>
        <v>8.9370999999999992E-2</v>
      </c>
      <c r="CX235" s="25">
        <f>_xll.BDH(C235,"RETURN_COM_EQY","FY 2022","FY 2022","Currency=USD","Period=FY","BEST_FPERIOD_OVERRIDE=FY","FILING_STATUS=MR","FA_ADJUSTED=GAAP","Sort=A","Dates=H","DateFormat=P","Fill=—","Direction=H","UseDPDF=Y")/100</f>
        <v>2.9310999999999997E-2</v>
      </c>
      <c r="CZ235" s="15">
        <f>_xll.BDH($C235,"RETURN_COM_EQY","FY 2019","FY 2019","Currency=USD","Period=FY","BEST_FPERIOD_OVERRIDE=FY","FILING_STATUS=MR","FA_ADJUSTED=GAAP","Sort=A","Dates=H","DateFormat=P","Fill=—","Direction=H","UseDPDF=Y")/100</f>
        <v>0.215112</v>
      </c>
      <c r="DA235" s="15">
        <f>_xll.BDH($C235,"RETURN_COM_EQY","FY 2020","FY 2020","Currency=USD","Period=FY","BEST_FPERIOD_OVERRIDE=FY","FILING_STATUS=MR","FA_ADJUSTED=GAAP","Sort=A","Dates=H","DateFormat=P","Fill=—","Direction=H","UseDPDF=Y")/100</f>
        <v>0.29811499999999996</v>
      </c>
      <c r="DB235" s="15">
        <f>_xll.BDH($C235,"RETURN_COM_EQY","FY 2021","FY 2021","Currency=USD","Period=FY","BEST_FPERIOD_OVERRIDE=FY","FILING_STATUS=MR","FA_ADJUSTED=GAAP","Sort=A","Dates=H","DateFormat=P","Fill=—","Direction=H","UseDPDF=Y")/100</f>
        <v>0.108455</v>
      </c>
      <c r="DC235" s="25">
        <f>_xll.BDH(C235,"RETURN_COM_EQY","FY 2022","FY 2022","Currency=USD","Period=FY","BEST_FPERIOD_OVERRIDE=FY","FILING_STATUS=MR","FA_ADJUSTED=GAAP","Sort=A","Dates=H","DateFormat=P","Fill=—","Direction=H","UseDPDF=Y")</f>
        <v>2.9310999999999998</v>
      </c>
      <c r="DD235" s="25" t="e">
        <f ca="1">(_xll.BDP(C235,"BEST_ROE","best_fperiod_override=23Y"))/100</f>
        <v>#NAME?</v>
      </c>
      <c r="DF235" s="25" t="e">
        <f ca="1">(_xll.BDP($C235,"BEST_DIV_YLD","best_fperiod_override=19Y"))/100</f>
        <v>#NAME?</v>
      </c>
      <c r="DG235" s="25" t="e">
        <f ca="1">(_xll.BDP($C235,"BEST_DIV_YLD","best_fperiod_override=20Y"))/100</f>
        <v>#NAME?</v>
      </c>
      <c r="DH235" s="25" t="e">
        <f ca="1">(_xll.BDP($C235,"BEST_DIV_YLD","best_fperiod_override=21Y"))/100</f>
        <v>#NAME?</v>
      </c>
      <c r="DI235" s="25" t="e">
        <f ca="1">(_xll.BDP($C235,"BEST_DIV_YLD","best_fperiod_override=22Y"))/100</f>
        <v>#NAME?</v>
      </c>
      <c r="DJ235" s="25" t="e">
        <f ca="1">(_xll.BDP($C235,"BEST_DIV_YLD","best_fperiod_override=23Y"))/100</f>
        <v>#NAME?</v>
      </c>
      <c r="DL235" s="48" t="e" cm="1">
        <f t="array" aca="1" ref="DL235" ca="1">_xll.BDP($C235,$DL$12)/1000</f>
        <v>#NAME?</v>
      </c>
      <c r="DM235" s="48" t="e" cm="1">
        <f t="array" aca="1" ref="DM235" ca="1">_xll.BDP($C235,$DL$13)*1000</f>
        <v>#NAME?</v>
      </c>
      <c r="DN235" s="48" t="e">
        <f t="shared" ca="1" si="462"/>
        <v>#NAME?</v>
      </c>
      <c r="DO235" s="48" t="e" cm="1">
        <f t="array" aca="1" ref="DO235" ca="1">_xll.BDP($C235,$DL$15)*1000</f>
        <v>#NAME?</v>
      </c>
      <c r="DQ235" s="15" t="e" cm="1">
        <f t="array" aca="1" ref="DQ235" ca="1">_xll.BDP(C235,"WACC")</f>
        <v>#NAME?</v>
      </c>
      <c r="DR235" s="15" t="e" cm="1">
        <f t="array" aca="1" ref="DR235" ca="1">_xll.BDP(C235,"WACC_COST_EQUITY")</f>
        <v>#NAME?</v>
      </c>
      <c r="DS235" s="15" t="e" cm="1">
        <f t="array" aca="1" ref="DS235" ca="1">_xll.BDP(C235,"WACC_COST_EQUITY")</f>
        <v>#NAME?</v>
      </c>
      <c r="DU235" s="15" t="e" cm="1">
        <f t="array" aca="1" ref="DU235" ca="1">_xll.BDP(C235,"BEST_PE_RATIO")</f>
        <v>#NAME?</v>
      </c>
      <c r="DV235" s="15" t="e" cm="1">
        <f t="array" aca="1" ref="DV235" ca="1">_xll.BDP(C235,"FIVE_YR_AVG_PRICE_EARNINGS")</f>
        <v>#NAME?</v>
      </c>
      <c r="DW235" s="15" t="e" cm="1">
        <f t="array" aca="1" ref="DW235" ca="1">_xll.BDP(C235,"10_YEAR_MOVING_AVERAGE_PE")</f>
        <v>#NAME?</v>
      </c>
      <c r="DY235" s="15" t="e" cm="1">
        <f t="array" aca="1" ref="DY235" ca="1">_xll.BDP(C235,"BEST_CUR_EV_TO_EBITDA")</f>
        <v>#NAME?</v>
      </c>
      <c r="DZ235" s="15" t="e" cm="1">
        <f t="array" aca="1" ref="DZ235" ca="1">_xll.BDP(C235,"FIVE_YEAR_AVG_EV_TO_T12_EBITDA")</f>
        <v>#NAME?</v>
      </c>
      <c r="EB235" s="15" t="e" cm="1">
        <f t="array" aca="1" ref="EB235" ca="1">_xll.BDP(C235,"BEST_PX_BPS_RATIO")</f>
        <v>#NAME?</v>
      </c>
      <c r="EC235" s="15" t="e" cm="1">
        <f t="array" aca="1" ref="EC235" ca="1">_xll.BDP(C235,"FIVE_YEAR_AVG_PRICE_BOOK")</f>
        <v>#NAME?</v>
      </c>
      <c r="ED235" s="15" t="e" cm="1">
        <f t="array" aca="1" ref="ED235" ca="1">_xll.BDP(C235,"EV_TO_T12M_SALES")</f>
        <v>#NAME?</v>
      </c>
      <c r="EE235" s="15" t="e" cm="1">
        <f t="array" aca="1" ref="EE235" ca="1">_xll.BDP(C235,"AVERAGE_EV_TO_T12M_SALES")</f>
        <v>#NAME?</v>
      </c>
      <c r="EF235" s="15" t="e">
        <f ca="1">_xll.BDP(C235,"BEST_CURRENT_EV_BEST_SALES","best_fperiod_override=23Y")</f>
        <v>#NAME?</v>
      </c>
      <c r="EH235" s="15" t="e" cm="1">
        <f t="array" aca="1" ref="EH235" ca="1">_xll.BDP(C235,"CF_FREE_CASH_FLOW")</f>
        <v>#NAME?</v>
      </c>
      <c r="EI235" s="15" t="e" cm="1">
        <f t="array" aca="1" ref="EI235" ca="1">_xll.BDP(C235,"FREE_CASH_FLOW_YIELD")/100</f>
        <v>#NAME?</v>
      </c>
      <c r="EJ235" s="15" t="e" cm="1">
        <f t="array" aca="1" ref="EJ235" ca="1">_xll.BDP(C235,"TRAIL_12M_FREE_CASH_FLOW_PER_SH")</f>
        <v>#NAME?</v>
      </c>
      <c r="EL235" s="15" t="e" cm="1">
        <f t="array" aca="1" ref="EL235" ca="1">_xll.BDP(C235,"CF_CASH_FROM_OPER")</f>
        <v>#NAME?</v>
      </c>
      <c r="EM235" s="15" t="e" cm="1">
        <f t="array" aca="1" ref="EM235" ca="1">_xll.BDP(C235,"CF_CASH_FROM_INV_ACT")</f>
        <v>#NAME?</v>
      </c>
      <c r="EN235" s="15" t="e" cm="1">
        <f t="array" aca="1" ref="EN235" ca="1">_xll.BDP(C235,"CF_CASH_FROM_FNC_ACT")</f>
        <v>#NAME?</v>
      </c>
      <c r="EP235" s="15" t="e" cm="1">
        <f t="array" aca="1" ref="EP235" ca="1">_xll.BDP(C235,"TOT_ANALYST_REC")</f>
        <v>#NAME?</v>
      </c>
      <c r="EQ235" s="15" t="e" cm="1">
        <f t="array" aca="1" ref="EQ235" ca="1">_xll.BDP(C235,"TOT_BUY_REC")</f>
        <v>#NAME?</v>
      </c>
      <c r="ER235" s="15" t="e" cm="1">
        <f t="array" aca="1" ref="ER235" ca="1">_xll.BDP(C235,"TOT_HOLD_REC")</f>
        <v>#NAME?</v>
      </c>
      <c r="ES235" s="15" t="e" cm="1">
        <f t="array" aca="1" ref="ES235" ca="1">_xll.BDP(C235,"TOT_SELL_REC")</f>
        <v>#NAME?</v>
      </c>
      <c r="ET235" s="15" t="e" cm="1">
        <f t="array" aca="1" ref="ET235" ca="1">_xll.BDP(C235,"EQY_REC_CONS")</f>
        <v>#NAME?</v>
      </c>
      <c r="EV235" s="15" t="e" cm="1">
        <f t="array" aca="1" ref="EV235" ca="1">_xll.BDP(C235,"BEST_TARGET_HI")</f>
        <v>#NAME?</v>
      </c>
      <c r="EW235" s="15" t="e" cm="1">
        <f t="array" aca="1" ref="EW235" ca="1">_xll.BDP(C235,"BEST_TARGET_LO")</f>
        <v>#NAME?</v>
      </c>
      <c r="EX235" s="15" t="e" cm="1">
        <f t="array" aca="1" ref="EX235" ca="1">_xll.BDP(C235,"BEST_TARGET_MEDIAN")</f>
        <v>#NAME?</v>
      </c>
      <c r="EZ235" s="15" t="e" cm="1">
        <f t="array" aca="1" ref="EZ235" ca="1">_xll.BDP(C235,"BEST_TARGET_1WK_CHG")</f>
        <v>#NAME?</v>
      </c>
      <c r="FA235" s="15" t="e" cm="1">
        <f t="array" aca="1" ref="FA235" ca="1">_xll.BDP(C235,"BEST_TARGET_4WK_CHG")</f>
        <v>#NAME?</v>
      </c>
      <c r="FB235" s="15" t="e" cm="1">
        <f t="array" aca="1" ref="FB235" ca="1">_xll.BDP(C235,"BEST_TARGET_3MO_CHG")</f>
        <v>#NAME?</v>
      </c>
      <c r="FC235" s="15" t="e" cm="1">
        <f t="array" aca="1" ref="FC235" ca="1">_xll.BDP(C235,"BEST_TARGET_6MO_CHG")</f>
        <v>#NAME?</v>
      </c>
      <c r="FE235" s="15" t="e" cm="1">
        <f t="array" aca="1" ref="FE235" ca="1">_xll.BDP(C235,"ANNOUNCEMENT_DT")</f>
        <v>#NAME?</v>
      </c>
      <c r="FF235" s="15" t="e" cm="1">
        <f t="array" aca="1" ref="FF235" ca="1">_xll.BDP(C235,"EXPECTED_REPORT_DT")</f>
        <v>#NAME?</v>
      </c>
      <c r="FG235" s="15" t="e" cm="1">
        <f t="array" aca="1" ref="FG235" ca="1">_xll.BDP(C235,"EARNINGS_RELATED_IMPLIED_MOVE")</f>
        <v>#NAME?</v>
      </c>
      <c r="FI235" s="15" t="e" cm="1">
        <f t="array" aca="1" ref="FI235" ca="1">_xll.BDP(C235,"SALES_SURPRISE_LAST_QTR")</f>
        <v>#NAME?</v>
      </c>
      <c r="FJ235" s="15" t="e" cm="1">
        <f t="array" aca="1" ref="FJ235" ca="1">_xll.BDP(C235,"EPS_SURPRISE_LAST_QTR")</f>
        <v>#NAME?</v>
      </c>
      <c r="FL235" s="15" t="e">
        <f ca="1">(_xll.BDP(C235,"VOLUME_AVG_5D"))/1000</f>
        <v>#NAME?</v>
      </c>
      <c r="FM235" s="15" t="e">
        <f ca="1">(_xll.BDP(C235,"VOLUME_AVG_3M"))/1000</f>
        <v>#NAME?</v>
      </c>
      <c r="FN235" s="15" t="e">
        <f ca="1">(_xll.BDP(C235,"VOLUME_AVG_6M"))/1000</f>
        <v>#NAME?</v>
      </c>
      <c r="FP235" s="15" t="e" cm="1">
        <f t="array" aca="1" ref="FP235" ca="1">_xll.BDP(C235,"CIE_DES")</f>
        <v>#NAME?</v>
      </c>
      <c r="FQ235" s="15" t="s">
        <v>1058</v>
      </c>
      <c r="FS235" s="15" t="e" cm="1">
        <f t="array" aca="1" ref="FS235" ca="1">_xll.BDP(C235,"HIGH_52WEEK")</f>
        <v>#NAME?</v>
      </c>
      <c r="FT235" s="15" t="e" cm="1">
        <f t="array" aca="1" ref="FT235" ca="1">_xll.BDP(C235,"LOW_52WEEK")</f>
        <v>#NAME?</v>
      </c>
      <c r="FV235" s="15" t="e" cm="1">
        <f t="array" aca="1" ref="FV235" ca="1">_xll.BDP(C235,"CHG_PCT_WTD")</f>
        <v>#NAME?</v>
      </c>
      <c r="FW235" s="15" t="e" cm="1">
        <f t="array" aca="1" ref="FW235" ca="1">_xll.BDP(C235,"CHG_PCT_MTD")</f>
        <v>#NAME?</v>
      </c>
      <c r="FX235" s="15" t="e" cm="1">
        <f t="array" aca="1" ref="FX235" ca="1">_xll.BDP(C235,"CHG_PCT_YTD")</f>
        <v>#NAME?</v>
      </c>
      <c r="FY235" s="15" t="e" cm="1">
        <f t="array" aca="1" ref="FY235" ca="1">_xll.BDP(C235,"CHG_PCT_1YR")</f>
        <v>#NAME?</v>
      </c>
      <c r="GA235" s="15" t="e">
        <f ca="1">_xll.BDP($C235,"BEST_NET_DEBT","best_fperiod_override=19Y")</f>
        <v>#NAME?</v>
      </c>
      <c r="GB235" s="15" t="e">
        <f ca="1">_xll.BDP($C235,"BEST_NET_DEBT","best_fperiod_override=20Y")</f>
        <v>#NAME?</v>
      </c>
      <c r="GC235" s="15" t="e">
        <f ca="1">_xll.BDP($C235,"BEST_NET_DEBT","best_fperiod_override=21Y")</f>
        <v>#NAME?</v>
      </c>
      <c r="GD235" s="15" t="e">
        <f ca="1">_xll.BDP($C235,"BEST_NET_DEBT","best_fperiod_override=22Y")</f>
        <v>#NAME?</v>
      </c>
      <c r="GE235" s="15" t="e">
        <f ca="1">_xll.BDP($C235,"BEST_NET_DEBT","best_fperiod_override=23Y")</f>
        <v>#NAME?</v>
      </c>
      <c r="GG235" s="15" t="e">
        <f t="shared" ca="1" si="463"/>
        <v>#NAME?</v>
      </c>
      <c r="GH235" s="15" t="e">
        <f t="shared" ca="1" si="464"/>
        <v>#NAME?</v>
      </c>
      <c r="GI235" s="15" t="e">
        <f t="shared" ca="1" si="465"/>
        <v>#NAME?</v>
      </c>
      <c r="GJ235" s="15" t="e">
        <f t="shared" ca="1" si="466"/>
        <v>#NAME?</v>
      </c>
      <c r="GK235" s="15" t="e">
        <f t="shared" ca="1" si="467"/>
        <v>#NAME?</v>
      </c>
      <c r="GM235" s="15" t="e" cm="1">
        <f t="array" aca="1" ref="GM235" ca="1">_xll.BDP(C235,"NET_DEBT_TO_EBITDA")</f>
        <v>#NAME?</v>
      </c>
      <c r="GN235" s="15" t="e" cm="1">
        <f t="array" aca="1" ref="GN235" ca="1">_xll.BDP(C235,"EBIT_TO_INT_EXP")</f>
        <v>#NAME?</v>
      </c>
      <c r="GO235" s="15" t="e" cm="1">
        <f t="array" aca="1" ref="GO235" ca="1">_xll.BDP(C235,"TOT_DEBT_TO_TOT_EQY")</f>
        <v>#NAME?</v>
      </c>
      <c r="GP235" s="15" t="e" cm="1">
        <f t="array" aca="1" ref="GP235" ca="1">_xll.BDP(C235,"TOT_DEBT_TO_TOT_ASSET")</f>
        <v>#NAME?</v>
      </c>
      <c r="GQ235" s="15" t="e" cm="1">
        <f t="array" aca="1" ref="GQ235" ca="1">_xll.BDP(C235,"ALTMAN_Z_SCORE")</f>
        <v>#NAME?</v>
      </c>
      <c r="GR235" s="15" t="e" cm="1">
        <f t="array" aca="1" ref="GR235" ca="1">_xll.BDP(C235,"CASH_%_CURRENT_MARKET_CAP")</f>
        <v>#NAME?</v>
      </c>
      <c r="GS235" s="15" t="e" cm="1">
        <f t="array" aca="1" ref="GS235" ca="1">_xll.BDP(C235,"CASH_TO_TOT_ASSET")</f>
        <v>#NAME?</v>
      </c>
      <c r="GU235" s="15" t="e" cm="1">
        <f t="array" aca="1" ref="GU235" ca="1">_xll.BDP(C235,"BOARD_SIZE")</f>
        <v>#NAME?</v>
      </c>
      <c r="GV235" s="15" t="e" cm="1">
        <f t="array" aca="1" ref="GV235" ca="1">_xll.BDP(C235,"PCT_INDEPENDENT_DIRECTORS")</f>
        <v>#NAME?</v>
      </c>
      <c r="GW235" s="15" t="e" cm="1">
        <f t="array" aca="1" ref="GW235" ca="1">_xll.BDP(C235,"BOARD_MEETING_ATTENDANCE_PCT")</f>
        <v>#NAME?</v>
      </c>
      <c r="GX235" s="15" t="e" cm="1">
        <f t="array" aca="1" ref="GX235" ca="1">_xll.BDP(C235,"BOARD_MEETINGS_PER_YR")</f>
        <v>#NAME?</v>
      </c>
      <c r="GY235" s="15" t="e" cm="1">
        <f t="array" aca="1" ref="GY235" ca="1">_xll.BDP(C235,"NUMBER_OF_WOMEN_ON_BOARD")</f>
        <v>#NAME?</v>
      </c>
      <c r="GZ235" s="15" t="e" cm="1">
        <f t="array" aca="1" ref="GZ235" ca="1">_xll.BDP(C235,"BOARD_AVERAGE_TENURE")</f>
        <v>#NAME?</v>
      </c>
      <c r="HA235" s="15" t="e" cm="1">
        <f t="array" aca="1" ref="HA235" ca="1">_xll.BDP(C235,"BOARD_AVERAGE_AGE")</f>
        <v>#NAME?</v>
      </c>
      <c r="HC235" s="15" t="e" cm="1">
        <f t="array" aca="1" ref="HC235" ca="1">_xll.BDP(C235,"TOT_COMP_AW_TO_CEO_&amp;_EQUIV")</f>
        <v>#NAME?</v>
      </c>
      <c r="HD235" s="15" t="e" cm="1">
        <f t="array" aca="1" ref="HD235" ca="1">_xll.BDP(C235,"TOT_COMPENSATION_AW_TO_EXECS")</f>
        <v>#NAME?</v>
      </c>
      <c r="HE235" s="15" t="e" cm="1">
        <f t="array" aca="1" ref="HE235" ca="1">_xll.BDP(C235,"CF_STOCK_BASED_COMPENSATION")</f>
        <v>#NAME?</v>
      </c>
      <c r="HF235" s="15" t="e" cm="1">
        <f t="array" aca="1" ref="HF235" ca="1">_xll.BDP(C235,"AVERAGE_BOD_TOTAL_COMPENSATION")</f>
        <v>#NAME?</v>
      </c>
      <c r="HH235" s="15" t="e" cm="1">
        <f t="array" aca="1" ref="HH235" ca="1">_xll.BDP(C235,"ISS_QUALITYSCORE")</f>
        <v>#NAME?</v>
      </c>
      <c r="HK235" s="15" t="e" cm="1">
        <f t="array" aca="1" ref="HK235" ca="1">_xll.BDP(C235,"EQY_SH_OUT")</f>
        <v>#NAME?</v>
      </c>
      <c r="HL235" s="15" t="e">
        <f t="shared" ca="1" si="468"/>
        <v>#NAME?</v>
      </c>
      <c r="HN235" s="15">
        <v>8.5</v>
      </c>
      <c r="HO235" s="15">
        <v>2</v>
      </c>
      <c r="HP235" s="39" t="e">
        <f t="shared" ca="1" si="469"/>
        <v>#NAME?</v>
      </c>
      <c r="HQ235" s="15" t="e">
        <f t="shared" ca="1" si="470"/>
        <v>#NAME?</v>
      </c>
      <c r="HS235" s="15" t="e">
        <f t="shared" ca="1" si="494"/>
        <v>#NAME?</v>
      </c>
      <c r="HU235" s="15" t="e">
        <f t="shared" ca="1" si="471"/>
        <v>#NAME?</v>
      </c>
      <c r="HW235" s="15" t="e">
        <f t="shared" ca="1" si="495"/>
        <v>#NAME?</v>
      </c>
      <c r="HY235" s="39" t="e">
        <f t="shared" ca="1" si="472"/>
        <v>#NAME?</v>
      </c>
      <c r="IA235" s="15" t="e">
        <f t="shared" ca="1" si="496"/>
        <v>#NAME?</v>
      </c>
      <c r="IB235" s="15" t="e">
        <f t="shared" ca="1" si="473"/>
        <v>#NAME?</v>
      </c>
      <c r="IC235" s="15" t="e">
        <f t="shared" ca="1" si="474"/>
        <v>#NAME?</v>
      </c>
      <c r="ID235" s="15" t="e">
        <f t="shared" ca="1" si="475"/>
        <v>#NAME?</v>
      </c>
      <c r="IE235" s="39" t="e">
        <f t="shared" ca="1" si="476"/>
        <v>#NAME?</v>
      </c>
      <c r="IF235" s="39" t="e">
        <f t="shared" si="477"/>
        <v>#VALUE!</v>
      </c>
      <c r="IG235" s="39" t="e">
        <f t="shared" ca="1" si="478"/>
        <v>#NAME?</v>
      </c>
      <c r="II235" s="15">
        <f t="shared" si="508"/>
        <v>216</v>
      </c>
    </row>
    <row r="236" spans="1:243">
      <c r="A236" s="15">
        <f t="shared" si="509"/>
        <v>216</v>
      </c>
      <c r="B236" s="15" t="s">
        <v>436</v>
      </c>
      <c r="C236" s="15" t="s">
        <v>696</v>
      </c>
      <c r="D236" s="15" t="s">
        <v>435</v>
      </c>
      <c r="E236" s="15" t="str">
        <f t="shared" si="442"/>
        <v>TEXA34</v>
      </c>
      <c r="F236" s="15">
        <f t="shared" si="443"/>
        <v>216</v>
      </c>
      <c r="G236" s="15" t="str">
        <f t="shared" si="444"/>
        <v>Texas Instruments Inc</v>
      </c>
      <c r="H236" s="24">
        <v>3.6061999999999997E-4</v>
      </c>
      <c r="I236" s="15" t="e" cm="1">
        <f t="array" aca="1" ref="I236" ca="1">_xll.BDP(C236,"GICS_SECTOR_NAME")</f>
        <v>#NAME?</v>
      </c>
      <c r="J236" s="15" t="e">
        <f t="shared" ca="1" si="445"/>
        <v>#NAME?</v>
      </c>
      <c r="K236" s="46" t="e" cm="1">
        <f t="array" aca="1" ref="K236" ca="1">_xll.BDP(C236,"BEST_PE_RATIO")</f>
        <v>#NAME?</v>
      </c>
      <c r="L236" s="46" t="e" cm="1">
        <f t="array" aca="1" ref="L236" ca="1">_xll.BDP(C236,"px_last")</f>
        <v>#NAME?</v>
      </c>
      <c r="M236" s="15" t="e" cm="1">
        <f t="array" aca="1" ref="M236" ca="1">_xll.BDP(C236,"COUNTRY_FULL_NAME")</f>
        <v>#NAME?</v>
      </c>
      <c r="N236" s="15" t="e" cm="1">
        <f t="array" aca="1" ref="N236" ca="1">_xll.BDP(C236,"px_last")</f>
        <v>#NAME?</v>
      </c>
      <c r="O236" s="15" t="e" cm="1">
        <f t="array" aca="1" ref="O236" ca="1">_xll.BDP(C236,"CRNCY")</f>
        <v>#NAME?</v>
      </c>
      <c r="Q236" s="15" t="e" cm="1">
        <f t="array" aca="1" ref="Q236" ca="1">_xll.BDP(C236,"GICS_SECTOR_NAME")</f>
        <v>#NAME?</v>
      </c>
      <c r="R236" s="15" t="e" cm="1">
        <f t="array" aca="1" ref="R236" ca="1">_xll.BDP(C236,"GICS_INDUSTRY_NAME")</f>
        <v>#NAME?</v>
      </c>
      <c r="S236" s="15" t="e" cm="1">
        <f t="array" aca="1" ref="S236" ca="1">_xll.BDP(C236,"GICS_INDUSTRY_GROUP_NAME")</f>
        <v>#NAME?</v>
      </c>
      <c r="T236" s="15" t="e" cm="1">
        <f t="array" aca="1" ref="T236" ca="1">_xll.BDP(C236,"GICS_SUB_INDUSTRY_NAME")</f>
        <v>#NAME?</v>
      </c>
      <c r="U236" s="15" t="s">
        <v>1521</v>
      </c>
      <c r="V236" s="15">
        <f>_xll.BDH(C236,"SALES_REV_TURN","FY 2009","FY 2009","Currency=USD","Period=FY","BEST_FPERIOD_OVERRIDE=FY","FILING_STATUS=MR","SCALING_FORMAT=MLN","FA_ADJUSTED=Adjusted","Sort=A","Dates=H","DateFormat=P","Fill=—","Direction=H","UseDPDF=Y")</f>
        <v>10427</v>
      </c>
      <c r="W236" s="15">
        <f>_xll.BDH(C236,"SALES_REV_TURN","FY 2019","FY 2019","Currency=USD","Period=FY","BEST_FPERIOD_OVERRIDE=FY","FILING_STATUS=MR","SCALING_FORMAT=MLN","FA_ADJUSTED=Adjusted","Sort=A","Dates=H","DateFormat=P","Fill=—","Direction=H","UseDPDF=Y")</f>
        <v>14383</v>
      </c>
      <c r="X236" s="15">
        <f>_xll.BDH(C236,"SALES_REV_TURN","FY 2020","FY 2020","Currency=USD","Period=FY","BEST_FPERIOD_OVERRIDE=FY","FILING_STATUS=MR","SCALING_FORMAT=MLN","FA_ADJUSTED=Adjusted","Sort=A","Dates=H","DateFormat=P","Fill=—","Direction=H","UseDPDF=Y")</f>
        <v>14461</v>
      </c>
      <c r="Y236" s="15">
        <f>_xll.BDH(C236,"SALES_REV_TURN","FY 2021","FY 2021","Currency=USD","Period=FY","BEST_FPERIOD_OVERRIDE=FY","FILING_STATUS=MR","SCALING_FORMAT=MLN","FA_ADJUSTED=Adjusted","Sort=A","Dates=H","DateFormat=P","Fill=—","Direction=H","UseDPDF=Y")</f>
        <v>18344</v>
      </c>
      <c r="Z236" s="15">
        <f>_xll.BDH(C236,"SALES_REV_TURN","FY 2022","FY 2022","Currency=USD","Period=FY","BEST_FPERIOD_OVERRIDE=FY","FILING_STATUS=MR","SCALING_FORMAT=MLN","FA_ADJUSTED=Adjusted","Sort=A","Dates=H","DateFormat=P","Fill=—","Direction=H","UseDPDF=Y")</f>
        <v>20028</v>
      </c>
      <c r="AA236" s="15" t="e">
        <f ca="1">+_xll.BDP($C236,AA$15,"BEST_FPERIOD_OVERRIDE="&amp;AA$16)</f>
        <v>#NAME?</v>
      </c>
      <c r="AB236" s="15" t="e">
        <f ca="1">+_xll.BDP($C236,AB$15,"BEST_FPERIOD_OVERRIDE="&amp;AB$16)</f>
        <v>#NAME?</v>
      </c>
      <c r="AC236" s="15" t="e">
        <f ca="1">+_xll.BDP($C236,AC$15,"BEST_FPERIOD_OVERRIDE="&amp;AC$16)</f>
        <v>#NAME?</v>
      </c>
      <c r="AD236" s="15" t="e">
        <f ca="1">+_xll.BDP($C236,AD$15,"BEST_FPERIOD_OVERRIDE="&amp;AD$16)</f>
        <v>#NAME?</v>
      </c>
      <c r="AF236" s="25">
        <f t="shared" si="479"/>
        <v>5.4230689007856991E-3</v>
      </c>
      <c r="AG236" s="25">
        <f t="shared" si="480"/>
        <v>0.26851531705967768</v>
      </c>
      <c r="AH236" s="25">
        <f t="shared" si="481"/>
        <v>9.1801133885739183E-2</v>
      </c>
      <c r="AI236" s="25" t="e">
        <f t="shared" ca="1" si="482"/>
        <v>#NAME?</v>
      </c>
      <c r="AJ236" s="25" t="e">
        <f t="shared" ca="1" si="483"/>
        <v>#NAME?</v>
      </c>
      <c r="AK236" s="25" t="e">
        <f t="shared" ca="1" si="484"/>
        <v>#NAME?</v>
      </c>
      <c r="AL236" s="25" t="e">
        <f t="shared" ca="1" si="497"/>
        <v>#NAME?</v>
      </c>
      <c r="AM236" s="25" t="e">
        <f t="shared" ca="1" si="485"/>
        <v>#NAME?</v>
      </c>
      <c r="AN236" s="25">
        <f t="shared" si="486"/>
        <v>3.2687715162897257E-2</v>
      </c>
      <c r="AP236" s="15">
        <f>_xll.BDH(C236,"EBITDA","FY 2009","FY 2009","Currency=USD","Period=FY","BEST_FPERIOD_OVERRIDE=FY","FILING_STATUS=MR","SCALING_FORMAT=MLN","FA_ADJUSTED=Adjusted","Sort=A","Dates=H","DateFormat=P","Fill=—","Direction=H","UseDPDF=Y")</f>
        <v>3128</v>
      </c>
      <c r="AQ236" s="15">
        <f>_xll.BDH(C236,"EBITDA","FY 2019","FY 2019","Currency=USD","Period=FY","BEST_FPERIOD_OVERRIDE=FY","FILING_STATUS=MR","SCALING_FORMAT=MLN","FA_ADJUSTED=Adjusted","Sort=A","Dates=H","DateFormat=P","Fill=—","Direction=H","UseDPDF=Y")</f>
        <v>7091</v>
      </c>
      <c r="AR236" s="15">
        <f>_xll.BDH(C236,"EBITDA","FY 2020","FY 2020","Currency=USD","Period=FY","BEST_FPERIOD_OVERRIDE=FY","FILING_STATUS=MR","SCALING_FORMAT=MLN","FA_ADJUSTED=Adjusted","Sort=A","Dates=H","DateFormat=P","Fill=—","Direction=H","UseDPDF=Y")</f>
        <v>7178</v>
      </c>
      <c r="AS236" s="15">
        <f>_xll.BDH(C236,"EBITDA","FY 2021","FY 2021","Currency=USD","Period=FY","BEST_FPERIOD_OVERRIDE=FY","FILING_STATUS=MR","SCALING_FORMAT=MLN","FA_ADJUSTED=Adjusted","Sort=A","Dates=H","DateFormat=P","Fill=—","Direction=H","UseDPDF=Y")</f>
        <v>10172</v>
      </c>
      <c r="AT236" s="15">
        <f>_xll.BDH(C236,"EBITDA","FY 2022","FY 2022","Currency=USD","Period=FY","BEST_FPERIOD_OVERRIDE=FY","FILING_STATUS=MR","SCALING_FORMAT=MLN","FA_ADJUSTED=Adjusted","Sort=A","Dates=H","DateFormat=P","Fill=—","Direction=H","UseDPDF=Y")</f>
        <v>11440</v>
      </c>
      <c r="AU236" s="15" t="e">
        <f ca="1">+_xll.BDP($C236,AU$15,"BEST_FPERIOD_OVERRIDE="&amp;AU$16)</f>
        <v>#NAME?</v>
      </c>
      <c r="AV236" s="15" t="e">
        <f ca="1">+_xll.BDP($C236,AV$15,"BEST_FPERIOD_OVERRIDE="&amp;AV$16)</f>
        <v>#NAME?</v>
      </c>
      <c r="AW236" s="15" t="e">
        <f ca="1">+_xll.BDP($C236,AW$15,"BEST_FPERIOD_OVERRIDE="&amp;AW$16)</f>
        <v>#NAME?</v>
      </c>
      <c r="AX236" s="15" t="e">
        <f ca="1">+_xll.BDP($C236,AX$15,"BEST_FPERIOD_OVERRIDE="&amp;AX$16)</f>
        <v>#NAME?</v>
      </c>
      <c r="AZ236" s="25">
        <f t="shared" si="446"/>
        <v>1.2269073473416992E-2</v>
      </c>
      <c r="BA236" s="25">
        <f t="shared" si="447"/>
        <v>0.41710782947896341</v>
      </c>
      <c r="BB236" s="25">
        <f t="shared" si="448"/>
        <v>0.1246559182068423</v>
      </c>
      <c r="BC236" s="25" t="e">
        <f t="shared" ca="1" si="449"/>
        <v>#NAME?</v>
      </c>
      <c r="BD236" s="25" t="e">
        <f t="shared" ca="1" si="450"/>
        <v>#NAME?</v>
      </c>
      <c r="BE236" s="25" t="e">
        <f t="shared" ca="1" si="451"/>
        <v>#NAME?</v>
      </c>
      <c r="BF236" s="25" t="e">
        <f t="shared" ca="1" si="498"/>
        <v>#NAME?</v>
      </c>
      <c r="BG236" s="25" t="e">
        <f t="shared" ca="1" si="452"/>
        <v>#NAME?</v>
      </c>
      <c r="BH236" s="25">
        <f t="shared" si="453"/>
        <v>8.5285683570075932E-2</v>
      </c>
      <c r="BJ236" s="25">
        <f t="shared" si="487"/>
        <v>0.49301258430091077</v>
      </c>
      <c r="BK236" s="25">
        <f t="shared" si="488"/>
        <v>0.49636954567457298</v>
      </c>
      <c r="BL236" s="25">
        <f t="shared" si="489"/>
        <v>0.55451373746184041</v>
      </c>
      <c r="BM236" s="25">
        <f t="shared" si="490"/>
        <v>0.57120031955262629</v>
      </c>
      <c r="BN236" s="25" t="e">
        <f t="shared" ca="1" si="491"/>
        <v>#NAME?</v>
      </c>
      <c r="BO236" s="25" t="e">
        <f t="shared" ca="1" si="492"/>
        <v>#NAME?</v>
      </c>
      <c r="BP236" s="25" t="e">
        <f t="shared" ca="1" si="492"/>
        <v>#NAME?</v>
      </c>
      <c r="BQ236" s="25" t="e">
        <f t="shared" ca="1" si="493"/>
        <v>#NAME?</v>
      </c>
      <c r="BR236" s="15">
        <f>_xll.BDH(C236,"EARN_FOR_COMMON","FY 2009","FY 2009","Currency=USD","Period=FY","BEST_FPERIOD_OVERRIDE=FY","FILING_STATUS=MR","SCALING_FORMAT=MLN","FA_ADJUSTED=Adjusted","Sort=A","Dates=H","DateFormat=P","Fill=—","Direction=H","UseDPDF=Y")</f>
        <v>1607.8</v>
      </c>
      <c r="BS236" s="15">
        <f>_xll.BDH(C236,"EARN_FOR_COMMON","FY 2019","FY 2019","Currency=USD","Period=FY","BEST_FPERIOD_OVERRIDE=FY","FILING_STATUS=MR","SCALING_FORMAT=MLN","FA_ADJUSTED=Adjusted","Sort=A","Dates=H","DateFormat=P","Fill=—","Direction=H","UseDPDF=Y")</f>
        <v>4993.08</v>
      </c>
      <c r="BT236" s="15">
        <f>_xll.BDH(C236,"EARN_FOR_COMMON","FY 2020","FY 2020","Currency=USD","Period=FY","BEST_FPERIOD_OVERRIDE=FY","FILING_STATUS=MR","SCALING_FORMAT=MLN","FA_ADJUSTED=Adjusted","Sort=A","Dates=H","DateFormat=P","Fill=—","Direction=H","UseDPDF=Y")</f>
        <v>5332.38</v>
      </c>
      <c r="BU236" s="15">
        <f>_xll.BDH(C236,"EARN_FOR_COMMON","FY 2021","FY 2021","Currency=USD","Period=FY","BEST_FPERIOD_OVERRIDE=FY","FILING_STATUS=MR","SCALING_FORMAT=MLN","FA_ADJUSTED=Adjusted","Sort=A","Dates=H","DateFormat=P","Fill=—","Direction=H","UseDPDF=Y")</f>
        <v>7755.31</v>
      </c>
      <c r="BV236" s="15">
        <f>_xll.BDH(C236,"EARN_FOR_COMMON","FY 2022","FY 2022","Currency=USD","Period=FY","BEST_FPERIOD_OVERRIDE=FY","FILING_STATUS=MR","SCALING_FORMAT=MLN","FA_ADJUSTED=Adjusted","Sort=A","Dates=H","DateFormat=P","Fill=—","Direction=H","UseDPDF=Y")</f>
        <v>8809.66</v>
      </c>
      <c r="BW236" s="15" t="e">
        <f ca="1">+_xll.BDP($C236,BW$15,"BEST_FPERIOD_OVERRIDE="&amp;BW$16)</f>
        <v>#NAME?</v>
      </c>
      <c r="BX236" s="15" t="e">
        <f ca="1">+_xll.BDP($C236,BX$15,"BEST_FPERIOD_OVERRIDE="&amp;BX$16)</f>
        <v>#NAME?</v>
      </c>
      <c r="BY236" s="15" t="e">
        <f ca="1">+_xll.BDP($C236,BY$15,"BEST_FPERIOD_OVERRIDE="&amp;BY$16)</f>
        <v>#NAME?</v>
      </c>
      <c r="BZ236" s="15" t="e">
        <f ca="1">+_xll.BDP($C236,BZ$15,"BEST_FPERIOD_OVERRIDE="&amp;BZ$16)</f>
        <v>#NAME?</v>
      </c>
      <c r="CB236" s="25">
        <f t="shared" si="454"/>
        <v>6.7954048402989686E-2</v>
      </c>
      <c r="CC236" s="25">
        <f t="shared" si="455"/>
        <v>0.45438059553145127</v>
      </c>
      <c r="CD236" s="25">
        <f t="shared" si="456"/>
        <v>0.13595201223419817</v>
      </c>
      <c r="CE236" s="25" t="e">
        <f t="shared" ca="1" si="457"/>
        <v>#NAME?</v>
      </c>
      <c r="CF236" s="25" t="e">
        <f t="shared" ca="1" si="458"/>
        <v>#NAME?</v>
      </c>
      <c r="CG236" s="25" t="e">
        <f t="shared" ca="1" si="459"/>
        <v>#NAME?</v>
      </c>
      <c r="CH236" s="25" t="e">
        <f t="shared" ca="1" si="499"/>
        <v>#NAME?</v>
      </c>
      <c r="CI236" s="25" t="e">
        <f t="shared" ca="1" si="460"/>
        <v>#NAME?</v>
      </c>
      <c r="CJ236" s="25">
        <f t="shared" si="461"/>
        <v>0.11998872343082212</v>
      </c>
      <c r="CM236" s="25">
        <f t="shared" si="500"/>
        <v>0.34715149829660014</v>
      </c>
      <c r="CN236" s="25">
        <f t="shared" si="501"/>
        <v>0.36874213401562828</v>
      </c>
      <c r="CO236" s="25">
        <f t="shared" si="502"/>
        <v>0.42277093327518539</v>
      </c>
      <c r="CP236" s="25">
        <f t="shared" si="503"/>
        <v>0.43986718593968444</v>
      </c>
      <c r="CQ236" s="25" t="e">
        <f t="shared" ca="1" si="504"/>
        <v>#NAME?</v>
      </c>
      <c r="CR236" s="25" t="e">
        <f t="shared" ca="1" si="505"/>
        <v>#NAME?</v>
      </c>
      <c r="CS236" s="25" t="e">
        <f t="shared" ca="1" si="506"/>
        <v>#NAME?</v>
      </c>
      <c r="CT236" s="15" t="e">
        <f t="shared" ca="1" si="507"/>
        <v>#NAME?</v>
      </c>
      <c r="CU236" s="25">
        <f>_xll.BDH($C236,"RETURN_ON_INV_CAPITAL","FY 2019","FY 2019","Currency=USD","Period=FY","BEST_FPERIOD_OVERRIDE=FY","FILING_STATUS=MR","FA_ADJUSTED=GAAP","Sort=A","Dates=H","DateFormat=P","Fill=—","Direction=H","UseDPDF=Y")/100</f>
        <v>0.34721299999999999</v>
      </c>
      <c r="CV236" s="25">
        <f>_xll.BDH($C236,"RETURN_ON_INV_CAPITAL","FY 2020","FY 2020","Currency=USD","Period=FY","BEST_FPERIOD_OVERRIDE=FY","FILING_STATUS=MR","FA_ADJUSTED=GAAP","Sort=A","Dates=H","DateFormat=P","Fill=—","Direction=H","UseDPDF=Y")/100</f>
        <v>0.35121899999999995</v>
      </c>
      <c r="CW236" s="25">
        <f>_xll.BDH($C236,"RETURN_ON_INV_CAPITAL","FY 2021","FY 2021","Currency=USD","Period=FY","BEST_FPERIOD_OVERRIDE=FY","FILING_STATUS=MR","FA_ADJUSTED=GAAP","Sort=A","Dates=H","DateFormat=P","Fill=—","Direction=H","UseDPDF=Y")/100</f>
        <v>0.41378199999999998</v>
      </c>
      <c r="CX236" s="25">
        <f>_xll.BDH(C236,"RETURN_COM_EQY","FY 2022","FY 2022","Currency=USD","Period=FY","BEST_FPERIOD_OVERRIDE=FY","FILING_STATUS=MR","FA_ADJUSTED=GAAP","Sort=A","Dates=H","DateFormat=P","Fill=—","Direction=H","UseDPDF=Y")/100</f>
        <v>0.62414900000000006</v>
      </c>
      <c r="CZ236" s="15">
        <f>_xll.BDH($C236,"RETURN_COM_EQY","FY 2019","FY 2019","Currency=USD","Period=FY","BEST_FPERIOD_OVERRIDE=FY","FILING_STATUS=MR","FA_ADJUSTED=GAAP","Sort=A","Dates=H","DateFormat=P","Fill=—","Direction=H","UseDPDF=Y")/100</f>
        <v>0.557064</v>
      </c>
      <c r="DA236" s="15">
        <f>_xll.BDH($C236,"RETURN_COM_EQY","FY 2020","FY 2020","Currency=USD","Period=FY","BEST_FPERIOD_OVERRIDE=FY","FILING_STATUS=MR","FA_ADJUSTED=GAAP","Sort=A","Dates=H","DateFormat=P","Fill=—","Direction=H","UseDPDF=Y")/100</f>
        <v>0.61545300000000003</v>
      </c>
      <c r="DB236" s="15">
        <f>_xll.BDH($C236,"RETURN_COM_EQY","FY 2021","FY 2021","Currency=USD","Period=FY","BEST_FPERIOD_OVERRIDE=FY","FILING_STATUS=MR","FA_ADJUSTED=GAAP","Sort=A","Dates=H","DateFormat=P","Fill=—","Direction=H","UseDPDF=Y")/100</f>
        <v>0.68703400000000003</v>
      </c>
      <c r="DC236" s="25">
        <f>_xll.BDH(C236,"RETURN_COM_EQY","FY 2022","FY 2022","Currency=USD","Period=FY","BEST_FPERIOD_OVERRIDE=FY","FILING_STATUS=MR","FA_ADJUSTED=GAAP","Sort=A","Dates=H","DateFormat=P","Fill=—","Direction=H","UseDPDF=Y")</f>
        <v>62.414900000000003</v>
      </c>
      <c r="DD236" s="25" t="e">
        <f ca="1">(_xll.BDP(C236,"BEST_ROE","best_fperiod_override=23Y"))/100</f>
        <v>#NAME?</v>
      </c>
      <c r="DF236" s="25" t="e">
        <f ca="1">(_xll.BDP($C236,"BEST_DIV_YLD","best_fperiod_override=19Y"))/100</f>
        <v>#NAME?</v>
      </c>
      <c r="DG236" s="25" t="e">
        <f ca="1">(_xll.BDP($C236,"BEST_DIV_YLD","best_fperiod_override=20Y"))/100</f>
        <v>#NAME?</v>
      </c>
      <c r="DH236" s="25" t="e">
        <f ca="1">(_xll.BDP($C236,"BEST_DIV_YLD","best_fperiod_override=21Y"))/100</f>
        <v>#NAME?</v>
      </c>
      <c r="DI236" s="25" t="e">
        <f ca="1">(_xll.BDP($C236,"BEST_DIV_YLD","best_fperiod_override=22Y"))/100</f>
        <v>#NAME?</v>
      </c>
      <c r="DJ236" s="25" t="e">
        <f ca="1">(_xll.BDP($C236,"BEST_DIV_YLD","best_fperiod_override=23Y"))/100</f>
        <v>#NAME?</v>
      </c>
      <c r="DL236" s="48" t="e" cm="1">
        <f t="array" aca="1" ref="DL236" ca="1">_xll.BDP($C236,$DL$12)/1000</f>
        <v>#NAME?</v>
      </c>
      <c r="DM236" s="48" t="e" cm="1">
        <f t="array" aca="1" ref="DM236" ca="1">_xll.BDP($C236,$DL$13)*1000</f>
        <v>#NAME?</v>
      </c>
      <c r="DN236" s="48" t="e">
        <f t="shared" ca="1" si="462"/>
        <v>#NAME?</v>
      </c>
      <c r="DO236" s="48" t="e" cm="1">
        <f t="array" aca="1" ref="DO236" ca="1">_xll.BDP($C236,$DL$15)*1000</f>
        <v>#NAME?</v>
      </c>
      <c r="DQ236" s="15" t="e" cm="1">
        <f t="array" aca="1" ref="DQ236" ca="1">_xll.BDP(C236,"WACC")</f>
        <v>#NAME?</v>
      </c>
      <c r="DR236" s="15" t="e" cm="1">
        <f t="array" aca="1" ref="DR236" ca="1">_xll.BDP(C236,"WACC_COST_EQUITY")</f>
        <v>#NAME?</v>
      </c>
      <c r="DS236" s="15" t="e" cm="1">
        <f t="array" aca="1" ref="DS236" ca="1">_xll.BDP(C236,"WACC_COST_EQUITY")</f>
        <v>#NAME?</v>
      </c>
      <c r="DU236" s="15" t="e" cm="1">
        <f t="array" aca="1" ref="DU236" ca="1">_xll.BDP(C236,"BEST_PE_RATIO")</f>
        <v>#NAME?</v>
      </c>
      <c r="DV236" s="15" t="e" cm="1">
        <f t="array" aca="1" ref="DV236" ca="1">_xll.BDP(C236,"FIVE_YR_AVG_PRICE_EARNINGS")</f>
        <v>#NAME?</v>
      </c>
      <c r="DW236" s="15" t="e" cm="1">
        <f t="array" aca="1" ref="DW236" ca="1">_xll.BDP(C236,"10_YEAR_MOVING_AVERAGE_PE")</f>
        <v>#NAME?</v>
      </c>
      <c r="DY236" s="15" t="e" cm="1">
        <f t="array" aca="1" ref="DY236" ca="1">_xll.BDP(C236,"BEST_CUR_EV_TO_EBITDA")</f>
        <v>#NAME?</v>
      </c>
      <c r="DZ236" s="15" t="e" cm="1">
        <f t="array" aca="1" ref="DZ236" ca="1">_xll.BDP(C236,"FIVE_YEAR_AVG_EV_TO_T12_EBITDA")</f>
        <v>#NAME?</v>
      </c>
      <c r="EB236" s="15" t="e" cm="1">
        <f t="array" aca="1" ref="EB236" ca="1">_xll.BDP(C236,"BEST_PX_BPS_RATIO")</f>
        <v>#NAME?</v>
      </c>
      <c r="EC236" s="15" t="e" cm="1">
        <f t="array" aca="1" ref="EC236" ca="1">_xll.BDP(C236,"FIVE_YEAR_AVG_PRICE_BOOK")</f>
        <v>#NAME?</v>
      </c>
      <c r="ED236" s="15" t="e" cm="1">
        <f t="array" aca="1" ref="ED236" ca="1">_xll.BDP(C236,"EV_TO_T12M_SALES")</f>
        <v>#NAME?</v>
      </c>
      <c r="EE236" s="15" t="e" cm="1">
        <f t="array" aca="1" ref="EE236" ca="1">_xll.BDP(C236,"AVERAGE_EV_TO_T12M_SALES")</f>
        <v>#NAME?</v>
      </c>
      <c r="EF236" s="15" t="e">
        <f ca="1">_xll.BDP(C236,"BEST_CURRENT_EV_BEST_SALES","best_fperiod_override=23Y")</f>
        <v>#NAME?</v>
      </c>
      <c r="EH236" s="15" t="e" cm="1">
        <f t="array" aca="1" ref="EH236" ca="1">_xll.BDP(C236,"CF_FREE_CASH_FLOW")</f>
        <v>#NAME?</v>
      </c>
      <c r="EI236" s="15" t="e" cm="1">
        <f t="array" aca="1" ref="EI236" ca="1">_xll.BDP(C236,"FREE_CASH_FLOW_YIELD")/100</f>
        <v>#NAME?</v>
      </c>
      <c r="EJ236" s="15" t="e" cm="1">
        <f t="array" aca="1" ref="EJ236" ca="1">_xll.BDP(C236,"TRAIL_12M_FREE_CASH_FLOW_PER_SH")</f>
        <v>#NAME?</v>
      </c>
      <c r="EL236" s="15" t="e" cm="1">
        <f t="array" aca="1" ref="EL236" ca="1">_xll.BDP(C236,"CF_CASH_FROM_OPER")</f>
        <v>#NAME?</v>
      </c>
      <c r="EM236" s="15" t="e" cm="1">
        <f t="array" aca="1" ref="EM236" ca="1">_xll.BDP(C236,"CF_CASH_FROM_INV_ACT")</f>
        <v>#NAME?</v>
      </c>
      <c r="EN236" s="15" t="e" cm="1">
        <f t="array" aca="1" ref="EN236" ca="1">_xll.BDP(C236,"CF_CASH_FROM_FNC_ACT")</f>
        <v>#NAME?</v>
      </c>
      <c r="EP236" s="15" t="e" cm="1">
        <f t="array" aca="1" ref="EP236" ca="1">_xll.BDP(C236,"TOT_ANALYST_REC")</f>
        <v>#NAME?</v>
      </c>
      <c r="EQ236" s="15" t="e" cm="1">
        <f t="array" aca="1" ref="EQ236" ca="1">_xll.BDP(C236,"TOT_BUY_REC")</f>
        <v>#NAME?</v>
      </c>
      <c r="ER236" s="15" t="e" cm="1">
        <f t="array" aca="1" ref="ER236" ca="1">_xll.BDP(C236,"TOT_HOLD_REC")</f>
        <v>#NAME?</v>
      </c>
      <c r="ES236" s="15" t="e" cm="1">
        <f t="array" aca="1" ref="ES236" ca="1">_xll.BDP(C236,"TOT_SELL_REC")</f>
        <v>#NAME?</v>
      </c>
      <c r="ET236" s="15" t="e" cm="1">
        <f t="array" aca="1" ref="ET236" ca="1">_xll.BDP(C236,"EQY_REC_CONS")</f>
        <v>#NAME?</v>
      </c>
      <c r="EV236" s="15" t="e" cm="1">
        <f t="array" aca="1" ref="EV236" ca="1">_xll.BDP(C236,"BEST_TARGET_HI")</f>
        <v>#NAME?</v>
      </c>
      <c r="EW236" s="15" t="e" cm="1">
        <f t="array" aca="1" ref="EW236" ca="1">_xll.BDP(C236,"BEST_TARGET_LO")</f>
        <v>#NAME?</v>
      </c>
      <c r="EX236" s="15" t="e" cm="1">
        <f t="array" aca="1" ref="EX236" ca="1">_xll.BDP(C236,"BEST_TARGET_MEDIAN")</f>
        <v>#NAME?</v>
      </c>
      <c r="EZ236" s="15" t="e" cm="1">
        <f t="array" aca="1" ref="EZ236" ca="1">_xll.BDP(C236,"BEST_TARGET_1WK_CHG")</f>
        <v>#NAME?</v>
      </c>
      <c r="FA236" s="15" t="e" cm="1">
        <f t="array" aca="1" ref="FA236" ca="1">_xll.BDP(C236,"BEST_TARGET_4WK_CHG")</f>
        <v>#NAME?</v>
      </c>
      <c r="FB236" s="15" t="e" cm="1">
        <f t="array" aca="1" ref="FB236" ca="1">_xll.BDP(C236,"BEST_TARGET_3MO_CHG")</f>
        <v>#NAME?</v>
      </c>
      <c r="FC236" s="15" t="e" cm="1">
        <f t="array" aca="1" ref="FC236" ca="1">_xll.BDP(C236,"BEST_TARGET_6MO_CHG")</f>
        <v>#NAME?</v>
      </c>
      <c r="FE236" s="15" t="e" cm="1">
        <f t="array" aca="1" ref="FE236" ca="1">_xll.BDP(C236,"ANNOUNCEMENT_DT")</f>
        <v>#NAME?</v>
      </c>
      <c r="FF236" s="15" t="e" cm="1">
        <f t="array" aca="1" ref="FF236" ca="1">_xll.BDP(C236,"EXPECTED_REPORT_DT")</f>
        <v>#NAME?</v>
      </c>
      <c r="FG236" s="15" t="e" cm="1">
        <f t="array" aca="1" ref="FG236" ca="1">_xll.BDP(C236,"EARNINGS_RELATED_IMPLIED_MOVE")</f>
        <v>#NAME?</v>
      </c>
      <c r="FI236" s="15" t="e" cm="1">
        <f t="array" aca="1" ref="FI236" ca="1">_xll.BDP(C236,"SALES_SURPRISE_LAST_QTR")</f>
        <v>#NAME?</v>
      </c>
      <c r="FJ236" s="15" t="e" cm="1">
        <f t="array" aca="1" ref="FJ236" ca="1">_xll.BDP(C236,"EPS_SURPRISE_LAST_QTR")</f>
        <v>#NAME?</v>
      </c>
      <c r="FL236" s="15" t="e">
        <f ca="1">(_xll.BDP(C236,"VOLUME_AVG_5D"))/1000</f>
        <v>#NAME?</v>
      </c>
      <c r="FM236" s="15" t="e">
        <f ca="1">(_xll.BDP(C236,"VOLUME_AVG_3M"))/1000</f>
        <v>#NAME?</v>
      </c>
      <c r="FN236" s="15" t="e">
        <f ca="1">(_xll.BDP(C236,"VOLUME_AVG_6M"))/1000</f>
        <v>#NAME?</v>
      </c>
      <c r="FP236" s="15" t="e" cm="1">
        <f t="array" aca="1" ref="FP236" ca="1">_xll.BDP(C236,"CIE_DES")</f>
        <v>#NAME?</v>
      </c>
      <c r="FQ236" s="15" t="s">
        <v>1059</v>
      </c>
      <c r="FS236" s="15" t="e" cm="1">
        <f t="array" aca="1" ref="FS236" ca="1">_xll.BDP(C236,"HIGH_52WEEK")</f>
        <v>#NAME?</v>
      </c>
      <c r="FT236" s="15" t="e" cm="1">
        <f t="array" aca="1" ref="FT236" ca="1">_xll.BDP(C236,"LOW_52WEEK")</f>
        <v>#NAME?</v>
      </c>
      <c r="FV236" s="15" t="e" cm="1">
        <f t="array" aca="1" ref="FV236" ca="1">_xll.BDP(C236,"CHG_PCT_WTD")</f>
        <v>#NAME?</v>
      </c>
      <c r="FW236" s="15" t="e" cm="1">
        <f t="array" aca="1" ref="FW236" ca="1">_xll.BDP(C236,"CHG_PCT_MTD")</f>
        <v>#NAME?</v>
      </c>
      <c r="FX236" s="15" t="e" cm="1">
        <f t="array" aca="1" ref="FX236" ca="1">_xll.BDP(C236,"CHG_PCT_YTD")</f>
        <v>#NAME?</v>
      </c>
      <c r="FY236" s="15" t="e" cm="1">
        <f t="array" aca="1" ref="FY236" ca="1">_xll.BDP(C236,"CHG_PCT_1YR")</f>
        <v>#NAME?</v>
      </c>
      <c r="GA236" s="15" t="e">
        <f ca="1">_xll.BDP($C236,"BEST_NET_DEBT","best_fperiod_override=19Y")</f>
        <v>#NAME?</v>
      </c>
      <c r="GB236" s="15" t="e">
        <f ca="1">_xll.BDP($C236,"BEST_NET_DEBT","best_fperiod_override=20Y")</f>
        <v>#NAME?</v>
      </c>
      <c r="GC236" s="15" t="e">
        <f ca="1">_xll.BDP($C236,"BEST_NET_DEBT","best_fperiod_override=21Y")</f>
        <v>#NAME?</v>
      </c>
      <c r="GD236" s="15" t="e">
        <f ca="1">_xll.BDP($C236,"BEST_NET_DEBT","best_fperiod_override=22Y")</f>
        <v>#NAME?</v>
      </c>
      <c r="GE236" s="15" t="e">
        <f ca="1">_xll.BDP($C236,"BEST_NET_DEBT","best_fperiod_override=23Y")</f>
        <v>#NAME?</v>
      </c>
      <c r="GG236" s="15" t="e">
        <f t="shared" ca="1" si="463"/>
        <v>#NAME?</v>
      </c>
      <c r="GH236" s="15" t="e">
        <f t="shared" ca="1" si="464"/>
        <v>#NAME?</v>
      </c>
      <c r="GI236" s="15" t="e">
        <f t="shared" ca="1" si="465"/>
        <v>#NAME?</v>
      </c>
      <c r="GJ236" s="15" t="e">
        <f t="shared" ca="1" si="466"/>
        <v>#NAME?</v>
      </c>
      <c r="GK236" s="15" t="e">
        <f t="shared" ca="1" si="467"/>
        <v>#NAME?</v>
      </c>
      <c r="GM236" s="15" t="e" cm="1">
        <f t="array" aca="1" ref="GM236" ca="1">_xll.BDP(C236,"NET_DEBT_TO_EBITDA")</f>
        <v>#NAME?</v>
      </c>
      <c r="GN236" s="15" t="e" cm="1">
        <f t="array" aca="1" ref="GN236" ca="1">_xll.BDP(C236,"EBIT_TO_INT_EXP")</f>
        <v>#NAME?</v>
      </c>
      <c r="GO236" s="15" t="e" cm="1">
        <f t="array" aca="1" ref="GO236" ca="1">_xll.BDP(C236,"TOT_DEBT_TO_TOT_EQY")</f>
        <v>#NAME?</v>
      </c>
      <c r="GP236" s="15" t="e" cm="1">
        <f t="array" aca="1" ref="GP236" ca="1">_xll.BDP(C236,"TOT_DEBT_TO_TOT_ASSET")</f>
        <v>#NAME?</v>
      </c>
      <c r="GQ236" s="15" t="e" cm="1">
        <f t="array" aca="1" ref="GQ236" ca="1">_xll.BDP(C236,"ALTMAN_Z_SCORE")</f>
        <v>#NAME?</v>
      </c>
      <c r="GR236" s="15" t="e" cm="1">
        <f t="array" aca="1" ref="GR236" ca="1">_xll.BDP(C236,"CASH_%_CURRENT_MARKET_CAP")</f>
        <v>#NAME?</v>
      </c>
      <c r="GS236" s="15" t="e" cm="1">
        <f t="array" aca="1" ref="GS236" ca="1">_xll.BDP(C236,"CASH_TO_TOT_ASSET")</f>
        <v>#NAME?</v>
      </c>
      <c r="GU236" s="15" t="e" cm="1">
        <f t="array" aca="1" ref="GU236" ca="1">_xll.BDP(C236,"BOARD_SIZE")</f>
        <v>#NAME?</v>
      </c>
      <c r="GV236" s="15" t="e" cm="1">
        <f t="array" aca="1" ref="GV236" ca="1">_xll.BDP(C236,"PCT_INDEPENDENT_DIRECTORS")</f>
        <v>#NAME?</v>
      </c>
      <c r="GW236" s="15" t="e" cm="1">
        <f t="array" aca="1" ref="GW236" ca="1">_xll.BDP(C236,"BOARD_MEETING_ATTENDANCE_PCT")</f>
        <v>#NAME?</v>
      </c>
      <c r="GX236" s="15" t="e" cm="1">
        <f t="array" aca="1" ref="GX236" ca="1">_xll.BDP(C236,"BOARD_MEETINGS_PER_YR")</f>
        <v>#NAME?</v>
      </c>
      <c r="GY236" s="15" t="e" cm="1">
        <f t="array" aca="1" ref="GY236" ca="1">_xll.BDP(C236,"NUMBER_OF_WOMEN_ON_BOARD")</f>
        <v>#NAME?</v>
      </c>
      <c r="GZ236" s="15" t="e" cm="1">
        <f t="array" aca="1" ref="GZ236" ca="1">_xll.BDP(C236,"BOARD_AVERAGE_TENURE")</f>
        <v>#NAME?</v>
      </c>
      <c r="HA236" s="15" t="e" cm="1">
        <f t="array" aca="1" ref="HA236" ca="1">_xll.BDP(C236,"BOARD_AVERAGE_AGE")</f>
        <v>#NAME?</v>
      </c>
      <c r="HC236" s="15" t="e" cm="1">
        <f t="array" aca="1" ref="HC236" ca="1">_xll.BDP(C236,"TOT_COMP_AW_TO_CEO_&amp;_EQUIV")</f>
        <v>#NAME?</v>
      </c>
      <c r="HD236" s="15" t="e" cm="1">
        <f t="array" aca="1" ref="HD236" ca="1">_xll.BDP(C236,"TOT_COMPENSATION_AW_TO_EXECS")</f>
        <v>#NAME?</v>
      </c>
      <c r="HE236" s="15" t="e" cm="1">
        <f t="array" aca="1" ref="HE236" ca="1">_xll.BDP(C236,"CF_STOCK_BASED_COMPENSATION")</f>
        <v>#NAME?</v>
      </c>
      <c r="HF236" s="15" t="e" cm="1">
        <f t="array" aca="1" ref="HF236" ca="1">_xll.BDP(C236,"AVERAGE_BOD_TOTAL_COMPENSATION")</f>
        <v>#NAME?</v>
      </c>
      <c r="HH236" s="15" t="e" cm="1">
        <f t="array" aca="1" ref="HH236" ca="1">_xll.BDP(C236,"ISS_QUALITYSCORE")</f>
        <v>#NAME?</v>
      </c>
      <c r="HK236" s="15" t="e" cm="1">
        <f t="array" aca="1" ref="HK236" ca="1">_xll.BDP(C236,"EQY_SH_OUT")</f>
        <v>#NAME?</v>
      </c>
      <c r="HL236" s="15" t="e">
        <f t="shared" ca="1" si="468"/>
        <v>#NAME?</v>
      </c>
      <c r="HN236" s="15">
        <v>8.5</v>
      </c>
      <c r="HO236" s="15">
        <v>2</v>
      </c>
      <c r="HP236" s="39" t="e">
        <f t="shared" ca="1" si="469"/>
        <v>#NAME?</v>
      </c>
      <c r="HQ236" s="15" t="e">
        <f t="shared" ca="1" si="470"/>
        <v>#NAME?</v>
      </c>
      <c r="HS236" s="15" t="e">
        <f t="shared" ca="1" si="494"/>
        <v>#NAME?</v>
      </c>
      <c r="HU236" s="15" t="e">
        <f t="shared" ca="1" si="471"/>
        <v>#NAME?</v>
      </c>
      <c r="HW236" s="15" t="e">
        <f t="shared" ca="1" si="495"/>
        <v>#NAME?</v>
      </c>
      <c r="HY236" s="39" t="e">
        <f t="shared" ca="1" si="472"/>
        <v>#NAME?</v>
      </c>
      <c r="IA236" s="15" t="e">
        <f t="shared" ca="1" si="496"/>
        <v>#NAME?</v>
      </c>
      <c r="IB236" s="15" t="e">
        <f t="shared" ca="1" si="473"/>
        <v>#NAME?</v>
      </c>
      <c r="IC236" s="15" t="e">
        <f t="shared" ca="1" si="474"/>
        <v>#NAME?</v>
      </c>
      <c r="ID236" s="15" t="e">
        <f t="shared" ca="1" si="475"/>
        <v>#NAME?</v>
      </c>
      <c r="IE236" s="39" t="e">
        <f t="shared" ca="1" si="476"/>
        <v>#NAME?</v>
      </c>
      <c r="IF236" s="39">
        <f t="shared" si="477"/>
        <v>11.998872343082212</v>
      </c>
      <c r="IG236" s="39" t="e">
        <f t="shared" ca="1" si="478"/>
        <v>#NAME?</v>
      </c>
      <c r="II236" s="15">
        <f t="shared" si="508"/>
        <v>217</v>
      </c>
    </row>
    <row r="237" spans="1:243">
      <c r="A237" s="15">
        <f t="shared" si="509"/>
        <v>217</v>
      </c>
      <c r="B237" s="15" t="s">
        <v>438</v>
      </c>
      <c r="C237" s="15" t="s">
        <v>697</v>
      </c>
      <c r="D237" s="15" t="s">
        <v>437</v>
      </c>
      <c r="E237" s="15" t="str">
        <f t="shared" si="442"/>
        <v>TGTB34</v>
      </c>
      <c r="F237" s="15">
        <f t="shared" si="443"/>
        <v>217</v>
      </c>
      <c r="G237" s="15" t="str">
        <f t="shared" si="444"/>
        <v>Target Corp</v>
      </c>
      <c r="H237" s="24">
        <v>2.5693500000000002E-3</v>
      </c>
      <c r="I237" s="15" t="e" cm="1">
        <f t="array" aca="1" ref="I237" ca="1">_xll.BDP(C237,"GICS_SECTOR_NAME")</f>
        <v>#NAME?</v>
      </c>
      <c r="J237" s="15" t="e">
        <f t="shared" ca="1" si="445"/>
        <v>#NAME?</v>
      </c>
      <c r="K237" s="46" t="e" cm="1">
        <f t="array" aca="1" ref="K237" ca="1">_xll.BDP(C237,"BEST_PE_RATIO")</f>
        <v>#NAME?</v>
      </c>
      <c r="L237" s="46" t="e" cm="1">
        <f t="array" aca="1" ref="L237" ca="1">_xll.BDP(C237,"px_last")</f>
        <v>#NAME?</v>
      </c>
      <c r="M237" s="15" t="e" cm="1">
        <f t="array" aca="1" ref="M237" ca="1">_xll.BDP(C237,"COUNTRY_FULL_NAME")</f>
        <v>#NAME?</v>
      </c>
      <c r="N237" s="15" t="e" cm="1">
        <f t="array" aca="1" ref="N237" ca="1">_xll.BDP(C237,"px_last")</f>
        <v>#NAME?</v>
      </c>
      <c r="O237" s="15" t="e" cm="1">
        <f t="array" aca="1" ref="O237" ca="1">_xll.BDP(C237,"CRNCY")</f>
        <v>#NAME?</v>
      </c>
      <c r="Q237" s="15" t="e" cm="1">
        <f t="array" aca="1" ref="Q237" ca="1">_xll.BDP(C237,"GICS_SECTOR_NAME")</f>
        <v>#NAME?</v>
      </c>
      <c r="R237" s="15" t="e" cm="1">
        <f t="array" aca="1" ref="R237" ca="1">_xll.BDP(C237,"GICS_INDUSTRY_NAME")</f>
        <v>#NAME?</v>
      </c>
      <c r="S237" s="15" t="e" cm="1">
        <f t="array" aca="1" ref="S237" ca="1">_xll.BDP(C237,"GICS_INDUSTRY_GROUP_NAME")</f>
        <v>#NAME?</v>
      </c>
      <c r="T237" s="15" t="e" cm="1">
        <f t="array" aca="1" ref="T237" ca="1">_xll.BDP(C237,"GICS_SUB_INDUSTRY_NAME")</f>
        <v>#NAME?</v>
      </c>
      <c r="U237" s="15" t="s">
        <v>1521</v>
      </c>
      <c r="V237" s="15">
        <f>_xll.BDH(C237,"SALES_REV_TURN","FY 2009","FY 2009","Currency=USD","Period=FY","BEST_FPERIOD_OVERRIDE=FY","FILING_STATUS=MR","SCALING_FORMAT=MLN","FA_ADJUSTED=Adjusted","Sort=A","Dates=H","DateFormat=P","Fill=—","Direction=H","UseDPDF=Y")</f>
        <v>64948</v>
      </c>
      <c r="W237" s="15">
        <f>_xll.BDH(C237,"SALES_REV_TURN","FY 2019","FY 2019","Currency=USD","Period=FY","BEST_FPERIOD_OVERRIDE=FY","FILING_STATUS=MR","SCALING_FORMAT=MLN","FA_ADJUSTED=Adjusted","Sort=A","Dates=H","DateFormat=P","Fill=—","Direction=H","UseDPDF=Y")</f>
        <v>75356</v>
      </c>
      <c r="X237" s="15">
        <f>_xll.BDH(C237,"SALES_REV_TURN","FY 2020","FY 2020","Currency=USD","Period=FY","BEST_FPERIOD_OVERRIDE=FY","FILING_STATUS=MR","SCALING_FORMAT=MLN","FA_ADJUSTED=Adjusted","Sort=A","Dates=H","DateFormat=P","Fill=—","Direction=H","UseDPDF=Y")</f>
        <v>78112</v>
      </c>
      <c r="Y237" s="15">
        <f>_xll.BDH(C237,"SALES_REV_TURN","FY 2021","FY 2021","Currency=USD","Period=FY","BEST_FPERIOD_OVERRIDE=FY","FILING_STATUS=MR","SCALING_FORMAT=MLN","FA_ADJUSTED=Adjusted","Sort=A","Dates=H","DateFormat=P","Fill=—","Direction=H","UseDPDF=Y")</f>
        <v>93561</v>
      </c>
      <c r="Z237" s="15">
        <f>_xll.BDH(C237,"SALES_REV_TURN","FY 2022","FY 2022","Currency=USD","Period=FY","BEST_FPERIOD_OVERRIDE=FY","FILING_STATUS=MR","SCALING_FORMAT=MLN","FA_ADJUSTED=Adjusted","Sort=A","Dates=H","DateFormat=P","Fill=—","Direction=H","UseDPDF=Y")</f>
        <v>106005</v>
      </c>
      <c r="AA237" s="15" t="e">
        <f ca="1">+_xll.BDP($C237,AA$15,"BEST_FPERIOD_OVERRIDE="&amp;AA$16)</f>
        <v>#NAME?</v>
      </c>
      <c r="AB237" s="15" t="e">
        <f ca="1">+_xll.BDP($C237,AB$15,"BEST_FPERIOD_OVERRIDE="&amp;AB$16)</f>
        <v>#NAME?</v>
      </c>
      <c r="AC237" s="15" t="e">
        <f ca="1">+_xll.BDP($C237,AC$15,"BEST_FPERIOD_OVERRIDE="&amp;AC$16)</f>
        <v>#NAME?</v>
      </c>
      <c r="AD237" s="15" t="e">
        <f ca="1">+_xll.BDP($C237,AD$15,"BEST_FPERIOD_OVERRIDE="&amp;AD$16)</f>
        <v>#NAME?</v>
      </c>
      <c r="AF237" s="25">
        <f t="shared" si="479"/>
        <v>3.6573066510961372E-2</v>
      </c>
      <c r="AG237" s="25">
        <f t="shared" si="480"/>
        <v>0.19778011061040557</v>
      </c>
      <c r="AH237" s="25">
        <f t="shared" si="481"/>
        <v>0.13300413633885921</v>
      </c>
      <c r="AI237" s="25" t="e">
        <f t="shared" ca="1" si="482"/>
        <v>#NAME?</v>
      </c>
      <c r="AJ237" s="25" t="e">
        <f t="shared" ca="1" si="483"/>
        <v>#NAME?</v>
      </c>
      <c r="AK237" s="25" t="e">
        <f t="shared" ca="1" si="484"/>
        <v>#NAME?</v>
      </c>
      <c r="AL237" s="25" t="e">
        <f t="shared" ca="1" si="497"/>
        <v>#NAME?</v>
      </c>
      <c r="AM237" s="25" t="e">
        <f t="shared" ca="1" si="485"/>
        <v>#NAME?</v>
      </c>
      <c r="AN237" s="25">
        <f t="shared" si="486"/>
        <v>1.4974673593515453E-2</v>
      </c>
      <c r="AP237" s="15">
        <f>_xll.BDH(C237,"EBITDA","FY 2009","FY 2009","Currency=USD","Period=FY","BEST_FPERIOD_OVERRIDE=FY","FILING_STATUS=MR","SCALING_FORMAT=MLN","FA_ADJUSTED=Adjusted","Sort=A","Dates=H","DateFormat=P","Fill=—","Direction=H","UseDPDF=Y")</f>
        <v>6228</v>
      </c>
      <c r="AQ237" s="15">
        <f>_xll.BDH(C237,"EBITDA","FY 2019","FY 2019","Currency=USD","Period=FY","BEST_FPERIOD_OVERRIDE=FY","FILING_STATUS=MR","SCALING_FORMAT=MLN","FA_ADJUSTED=Adjusted","Sort=A","Dates=H","DateFormat=P","Fill=—","Direction=H","UseDPDF=Y")</f>
        <v>6824</v>
      </c>
      <c r="AR237" s="15">
        <f>_xll.BDH(C237,"EBITDA","FY 2020","FY 2020","Currency=USD","Period=FY","BEST_FPERIOD_OVERRIDE=FY","FILING_STATUS=MR","SCALING_FORMAT=MLN","FA_ADJUSTED=Adjusted","Sort=A","Dates=H","DateFormat=P","Fill=—","Direction=H","UseDPDF=Y")</f>
        <v>7519</v>
      </c>
      <c r="AS237" s="15">
        <f>_xll.BDH(C237,"EBITDA","FY 2021","FY 2021","Currency=USD","Period=FY","BEST_FPERIOD_OVERRIDE=FY","FILING_STATUS=MR","SCALING_FORMAT=MLN","FA_ADJUSTED=Adjusted","Sort=A","Dates=H","DateFormat=P","Fill=—","Direction=H","UseDPDF=Y")</f>
        <v>9421</v>
      </c>
      <c r="AT237" s="15">
        <f>_xll.BDH(C237,"EBITDA","FY 2022","FY 2022","Currency=USD","Period=FY","BEST_FPERIOD_OVERRIDE=FY","FILING_STATUS=MR","SCALING_FORMAT=MLN","FA_ADJUSTED=Adjusted","Sort=A","Dates=H","DateFormat=P","Fill=—","Direction=H","UseDPDF=Y")</f>
        <v>11710</v>
      </c>
      <c r="AU237" s="15" t="e">
        <f ca="1">+_xll.BDP($C237,AU$15,"BEST_FPERIOD_OVERRIDE="&amp;AU$16)</f>
        <v>#NAME?</v>
      </c>
      <c r="AV237" s="15" t="e">
        <f ca="1">+_xll.BDP($C237,AV$15,"BEST_FPERIOD_OVERRIDE="&amp;AV$16)</f>
        <v>#NAME?</v>
      </c>
      <c r="AW237" s="15" t="e">
        <f ca="1">+_xll.BDP($C237,AW$15,"BEST_FPERIOD_OVERRIDE="&amp;AW$16)</f>
        <v>#NAME?</v>
      </c>
      <c r="AX237" s="15" t="e">
        <f ca="1">+_xll.BDP($C237,AX$15,"BEST_FPERIOD_OVERRIDE="&amp;AX$16)</f>
        <v>#NAME?</v>
      </c>
      <c r="AZ237" s="25">
        <f t="shared" si="446"/>
        <v>0.10184642438452518</v>
      </c>
      <c r="BA237" s="25">
        <f t="shared" si="447"/>
        <v>0.2529591701024072</v>
      </c>
      <c r="BB237" s="25">
        <f t="shared" si="448"/>
        <v>0.24296783780914977</v>
      </c>
      <c r="BC237" s="25" t="e">
        <f t="shared" ca="1" si="449"/>
        <v>#NAME?</v>
      </c>
      <c r="BD237" s="25" t="e">
        <f t="shared" ca="1" si="450"/>
        <v>#NAME?</v>
      </c>
      <c r="BE237" s="25" t="e">
        <f t="shared" ca="1" si="451"/>
        <v>#NAME?</v>
      </c>
      <c r="BF237" s="25" t="e">
        <f t="shared" ca="1" si="498"/>
        <v>#NAME?</v>
      </c>
      <c r="BG237" s="25" t="e">
        <f t="shared" ca="1" si="452"/>
        <v>#NAME?</v>
      </c>
      <c r="BH237" s="25">
        <f t="shared" si="453"/>
        <v>9.1809443010042457E-3</v>
      </c>
      <c r="BJ237" s="25">
        <f t="shared" si="487"/>
        <v>9.0556823610595041E-2</v>
      </c>
      <c r="BK237" s="25">
        <f t="shared" si="488"/>
        <v>9.6259217533797625E-2</v>
      </c>
      <c r="BL237" s="25">
        <f t="shared" si="489"/>
        <v>0.10069366509549919</v>
      </c>
      <c r="BM237" s="25">
        <f t="shared" si="490"/>
        <v>0.11046648742983821</v>
      </c>
      <c r="BN237" s="25" t="e">
        <f t="shared" ca="1" si="491"/>
        <v>#NAME?</v>
      </c>
      <c r="BO237" s="25" t="e">
        <f t="shared" ca="1" si="492"/>
        <v>#NAME?</v>
      </c>
      <c r="BP237" s="25" t="e">
        <f t="shared" ca="1" si="492"/>
        <v>#NAME?</v>
      </c>
      <c r="BQ237" s="25" t="e">
        <f t="shared" ca="1" si="493"/>
        <v>#NAME?</v>
      </c>
      <c r="BR237" s="15">
        <f>_xll.BDH(C237,"EARN_FOR_COMMON","FY 2009","FY 2009","Currency=USD","Period=FY","BEST_FPERIOD_OVERRIDE=FY","FILING_STATUS=MR","SCALING_FORMAT=MLN","FA_ADJUSTED=Adjusted","Sort=A","Dates=H","DateFormat=P","Fill=—","Direction=H","UseDPDF=Y")</f>
        <v>2214</v>
      </c>
      <c r="BS237" s="15">
        <f>_xll.BDH(C237,"EARN_FOR_COMMON","FY 2019","FY 2019","Currency=USD","Period=FY","BEST_FPERIOD_OVERRIDE=FY","FILING_STATUS=MR","SCALING_FORMAT=MLN","FA_ADJUSTED=Adjusted","Sort=A","Dates=H","DateFormat=P","Fill=—","Direction=H","UseDPDF=Y")</f>
        <v>2876.68</v>
      </c>
      <c r="BT237" s="15">
        <f>_xll.BDH(C237,"EARN_FOR_COMMON","FY 2020","FY 2020","Currency=USD","Period=FY","BEST_FPERIOD_OVERRIDE=FY","FILING_STATUS=MR","SCALING_FORMAT=MLN","FA_ADJUSTED=Adjusted","Sort=A","Dates=H","DateFormat=P","Fill=—","Direction=H","UseDPDF=Y")</f>
        <v>3295</v>
      </c>
      <c r="BU237" s="15">
        <f>_xll.BDH(C237,"EARN_FOR_COMMON","FY 2021","FY 2021","Currency=USD","Period=FY","BEST_FPERIOD_OVERRIDE=FY","FILING_STATUS=MR","SCALING_FORMAT=MLN","FA_ADJUSTED=Adjusted","Sort=A","Dates=H","DateFormat=P","Fill=—","Direction=H","UseDPDF=Y")</f>
        <v>4760</v>
      </c>
      <c r="BV237" s="15">
        <f>_xll.BDH(C237,"EARN_FOR_COMMON","FY 2022","FY 2022","Currency=USD","Period=FY","BEST_FPERIOD_OVERRIDE=FY","FILING_STATUS=MR","SCALING_FORMAT=MLN","FA_ADJUSTED=Adjusted","Sort=A","Dates=H","DateFormat=P","Fill=—","Direction=H","UseDPDF=Y")</f>
        <v>6684</v>
      </c>
      <c r="BW237" s="15" t="e">
        <f ca="1">+_xll.BDP($C237,BW$15,"BEST_FPERIOD_OVERRIDE="&amp;BW$16)</f>
        <v>#NAME?</v>
      </c>
      <c r="BX237" s="15" t="e">
        <f ca="1">+_xll.BDP($C237,BX$15,"BEST_FPERIOD_OVERRIDE="&amp;BX$16)</f>
        <v>#NAME?</v>
      </c>
      <c r="BY237" s="15" t="e">
        <f ca="1">+_xll.BDP($C237,BY$15,"BEST_FPERIOD_OVERRIDE="&amp;BY$16)</f>
        <v>#NAME?</v>
      </c>
      <c r="BZ237" s="15" t="e">
        <f ca="1">+_xll.BDP($C237,BZ$15,"BEST_FPERIOD_OVERRIDE="&amp;BZ$16)</f>
        <v>#NAME?</v>
      </c>
      <c r="CB237" s="25">
        <f t="shared" si="454"/>
        <v>0.14541763421722265</v>
      </c>
      <c r="CC237" s="25">
        <f t="shared" si="455"/>
        <v>0.44461305007587248</v>
      </c>
      <c r="CD237" s="25">
        <f t="shared" si="456"/>
        <v>0.4042016806722688</v>
      </c>
      <c r="CE237" s="25" t="e">
        <f t="shared" ca="1" si="457"/>
        <v>#NAME?</v>
      </c>
      <c r="CF237" s="25" t="e">
        <f t="shared" ca="1" si="458"/>
        <v>#NAME?</v>
      </c>
      <c r="CG237" s="25" t="e">
        <f t="shared" ca="1" si="459"/>
        <v>#NAME?</v>
      </c>
      <c r="CH237" s="25" t="e">
        <f t="shared" ca="1" si="499"/>
        <v>#NAME?</v>
      </c>
      <c r="CI237" s="25" t="e">
        <f t="shared" ca="1" si="460"/>
        <v>#NAME?</v>
      </c>
      <c r="CJ237" s="25">
        <f t="shared" si="461"/>
        <v>2.6529403728937861E-2</v>
      </c>
      <c r="CM237" s="25">
        <f t="shared" si="500"/>
        <v>3.8174531556876688E-2</v>
      </c>
      <c r="CN237" s="25">
        <f t="shared" si="501"/>
        <v>4.2183019254403931E-2</v>
      </c>
      <c r="CO237" s="25">
        <f t="shared" si="502"/>
        <v>5.0875899146011691E-2</v>
      </c>
      <c r="CP237" s="25">
        <f t="shared" si="503"/>
        <v>6.3053629545776146E-2</v>
      </c>
      <c r="CQ237" s="25" t="e">
        <f t="shared" ca="1" si="504"/>
        <v>#NAME?</v>
      </c>
      <c r="CR237" s="25" t="e">
        <f t="shared" ca="1" si="505"/>
        <v>#NAME?</v>
      </c>
      <c r="CS237" s="25" t="e">
        <f t="shared" ca="1" si="506"/>
        <v>#NAME?</v>
      </c>
      <c r="CT237" s="15" t="e">
        <f t="shared" ca="1" si="507"/>
        <v>#NAME?</v>
      </c>
      <c r="CU237" s="25">
        <f>_xll.BDH($C237,"RETURN_ON_INV_CAPITAL","FY 2019","FY 2019","Currency=USD","Period=FY","BEST_FPERIOD_OVERRIDE=FY","FILING_STATUS=MR","FA_ADJUSTED=GAAP","Sort=A","Dates=H","DateFormat=P","Fill=—","Direction=H","UseDPDF=Y")/100</f>
        <v>0.13039400000000001</v>
      </c>
      <c r="CV237" s="25">
        <f>_xll.BDH($C237,"RETURN_ON_INV_CAPITAL","FY 2020","FY 2020","Currency=USD","Period=FY","BEST_FPERIOD_OVERRIDE=FY","FILING_STATUS=MR","FA_ADJUSTED=GAAP","Sort=A","Dates=H","DateFormat=P","Fill=—","Direction=H","UseDPDF=Y")/100</f>
        <v>0.13886599999999999</v>
      </c>
      <c r="CW237" s="25">
        <f>_xll.BDH($C237,"RETURN_ON_INV_CAPITAL","FY 2021","FY 2021","Currency=USD","Period=FY","BEST_FPERIOD_OVERRIDE=FY","FILING_STATUS=MR","FA_ADJUSTED=GAAP","Sort=A","Dates=H","DateFormat=P","Fill=—","Direction=H","UseDPDF=Y")/100</f>
        <v>0.17907699999999999</v>
      </c>
      <c r="CX237" s="25">
        <f>_xll.BDH(C237,"RETURN_COM_EQY","FY 2022","FY 2022","Currency=USD","Period=FY","BEST_FPERIOD_OVERRIDE=FY","FILING_STATUS=MR","FA_ADJUSTED=GAAP","Sort=A","Dates=H","DateFormat=P","Fill=—","Direction=H","UseDPDF=Y")/100</f>
        <v>0.50948000000000004</v>
      </c>
      <c r="CZ237" s="15">
        <f>_xll.BDH($C237,"RETURN_COM_EQY","FY 2019","FY 2019","Currency=USD","Period=FY","BEST_FPERIOD_OVERRIDE=FY","FILING_STATUS=MR","FA_ADJUSTED=GAAP","Sort=A","Dates=H","DateFormat=P","Fill=—","Direction=H","UseDPDF=Y")/100</f>
        <v>0.25597000000000003</v>
      </c>
      <c r="DA237" s="15">
        <f>_xll.BDH($C237,"RETURN_COM_EQY","FY 2020","FY 2020","Currency=USD","Period=FY","BEST_FPERIOD_OVERRIDE=FY","FILING_STATUS=MR","FA_ADJUSTED=GAAP","Sort=A","Dates=H","DateFormat=P","Fill=—","Direction=H","UseDPDF=Y")/100</f>
        <v>0.28370099999999998</v>
      </c>
      <c r="DB237" s="15">
        <f>_xll.BDH($C237,"RETURN_COM_EQY","FY 2021","FY 2021","Currency=USD","Period=FY","BEST_FPERIOD_OVERRIDE=FY","FILING_STATUS=MR","FA_ADJUSTED=GAAP","Sort=A","Dates=H","DateFormat=P","Fill=—","Direction=H","UseDPDF=Y")/100</f>
        <v>0.332509</v>
      </c>
      <c r="DC237" s="25">
        <f>_xll.BDH(C237,"RETURN_COM_EQY","FY 2022","FY 2022","Currency=USD","Period=FY","BEST_FPERIOD_OVERRIDE=FY","FILING_STATUS=MR","FA_ADJUSTED=GAAP","Sort=A","Dates=H","DateFormat=P","Fill=—","Direction=H","UseDPDF=Y")</f>
        <v>50.948</v>
      </c>
      <c r="DD237" s="25" t="e">
        <f ca="1">(_xll.BDP(C237,"BEST_ROE","best_fperiod_override=23Y"))/100</f>
        <v>#NAME?</v>
      </c>
      <c r="DF237" s="25" t="e">
        <f ca="1">(_xll.BDP($C237,"BEST_DIV_YLD","best_fperiod_override=19Y"))/100</f>
        <v>#NAME?</v>
      </c>
      <c r="DG237" s="25" t="e">
        <f ca="1">(_xll.BDP($C237,"BEST_DIV_YLD","best_fperiod_override=20Y"))/100</f>
        <v>#NAME?</v>
      </c>
      <c r="DH237" s="25" t="e">
        <f ca="1">(_xll.BDP($C237,"BEST_DIV_YLD","best_fperiod_override=21Y"))/100</f>
        <v>#NAME?</v>
      </c>
      <c r="DI237" s="25" t="e">
        <f ca="1">(_xll.BDP($C237,"BEST_DIV_YLD","best_fperiod_override=22Y"))/100</f>
        <v>#NAME?</v>
      </c>
      <c r="DJ237" s="25" t="e">
        <f ca="1">(_xll.BDP($C237,"BEST_DIV_YLD","best_fperiod_override=23Y"))/100</f>
        <v>#NAME?</v>
      </c>
      <c r="DL237" s="48" t="e" cm="1">
        <f t="array" aca="1" ref="DL237" ca="1">_xll.BDP($C237,$DL$12)/1000</f>
        <v>#NAME?</v>
      </c>
      <c r="DM237" s="48" t="e" cm="1">
        <f t="array" aca="1" ref="DM237" ca="1">_xll.BDP($C237,$DL$13)*1000</f>
        <v>#NAME?</v>
      </c>
      <c r="DN237" s="48" t="e">
        <f t="shared" ca="1" si="462"/>
        <v>#NAME?</v>
      </c>
      <c r="DO237" s="48" t="e" cm="1">
        <f t="array" aca="1" ref="DO237" ca="1">_xll.BDP($C237,$DL$15)*1000</f>
        <v>#NAME?</v>
      </c>
      <c r="DQ237" s="15" t="e" cm="1">
        <f t="array" aca="1" ref="DQ237" ca="1">_xll.BDP(C237,"WACC")</f>
        <v>#NAME?</v>
      </c>
      <c r="DR237" s="15" t="e" cm="1">
        <f t="array" aca="1" ref="DR237" ca="1">_xll.BDP(C237,"WACC_COST_EQUITY")</f>
        <v>#NAME?</v>
      </c>
      <c r="DS237" s="15" t="e" cm="1">
        <f t="array" aca="1" ref="DS237" ca="1">_xll.BDP(C237,"WACC_COST_EQUITY")</f>
        <v>#NAME?</v>
      </c>
      <c r="DU237" s="15" t="e" cm="1">
        <f t="array" aca="1" ref="DU237" ca="1">_xll.BDP(C237,"BEST_PE_RATIO")</f>
        <v>#NAME?</v>
      </c>
      <c r="DV237" s="15" t="e" cm="1">
        <f t="array" aca="1" ref="DV237" ca="1">_xll.BDP(C237,"FIVE_YR_AVG_PRICE_EARNINGS")</f>
        <v>#NAME?</v>
      </c>
      <c r="DW237" s="15" t="e" cm="1">
        <f t="array" aca="1" ref="DW237" ca="1">_xll.BDP(C237,"10_YEAR_MOVING_AVERAGE_PE")</f>
        <v>#NAME?</v>
      </c>
      <c r="DY237" s="15" t="e" cm="1">
        <f t="array" aca="1" ref="DY237" ca="1">_xll.BDP(C237,"BEST_CUR_EV_TO_EBITDA")</f>
        <v>#NAME?</v>
      </c>
      <c r="DZ237" s="15" t="e" cm="1">
        <f t="array" aca="1" ref="DZ237" ca="1">_xll.BDP(C237,"FIVE_YEAR_AVG_EV_TO_T12_EBITDA")</f>
        <v>#NAME?</v>
      </c>
      <c r="EB237" s="15" t="e" cm="1">
        <f t="array" aca="1" ref="EB237" ca="1">_xll.BDP(C237,"BEST_PX_BPS_RATIO")</f>
        <v>#NAME?</v>
      </c>
      <c r="EC237" s="15" t="e" cm="1">
        <f t="array" aca="1" ref="EC237" ca="1">_xll.BDP(C237,"FIVE_YEAR_AVG_PRICE_BOOK")</f>
        <v>#NAME?</v>
      </c>
      <c r="ED237" s="15" t="e" cm="1">
        <f t="array" aca="1" ref="ED237" ca="1">_xll.BDP(C237,"EV_TO_T12M_SALES")</f>
        <v>#NAME?</v>
      </c>
      <c r="EE237" s="15" t="e" cm="1">
        <f t="array" aca="1" ref="EE237" ca="1">_xll.BDP(C237,"AVERAGE_EV_TO_T12M_SALES")</f>
        <v>#NAME?</v>
      </c>
      <c r="EF237" s="15" t="e">
        <f ca="1">_xll.BDP(C237,"BEST_CURRENT_EV_BEST_SALES","best_fperiod_override=23Y")</f>
        <v>#NAME?</v>
      </c>
      <c r="EH237" s="15" t="e" cm="1">
        <f t="array" aca="1" ref="EH237" ca="1">_xll.BDP(C237,"CF_FREE_CASH_FLOW")</f>
        <v>#NAME?</v>
      </c>
      <c r="EI237" s="15" t="e" cm="1">
        <f t="array" aca="1" ref="EI237" ca="1">_xll.BDP(C237,"FREE_CASH_FLOW_YIELD")/100</f>
        <v>#NAME?</v>
      </c>
      <c r="EJ237" s="15" t="e" cm="1">
        <f t="array" aca="1" ref="EJ237" ca="1">_xll.BDP(C237,"TRAIL_12M_FREE_CASH_FLOW_PER_SH")</f>
        <v>#NAME?</v>
      </c>
      <c r="EL237" s="15" t="e" cm="1">
        <f t="array" aca="1" ref="EL237" ca="1">_xll.BDP(C237,"CF_CASH_FROM_OPER")</f>
        <v>#NAME?</v>
      </c>
      <c r="EM237" s="15" t="e" cm="1">
        <f t="array" aca="1" ref="EM237" ca="1">_xll.BDP(C237,"CF_CASH_FROM_INV_ACT")</f>
        <v>#NAME?</v>
      </c>
      <c r="EN237" s="15" t="e" cm="1">
        <f t="array" aca="1" ref="EN237" ca="1">_xll.BDP(C237,"CF_CASH_FROM_FNC_ACT")</f>
        <v>#NAME?</v>
      </c>
      <c r="EP237" s="15" t="e" cm="1">
        <f t="array" aca="1" ref="EP237" ca="1">_xll.BDP(C237,"TOT_ANALYST_REC")</f>
        <v>#NAME?</v>
      </c>
      <c r="EQ237" s="15" t="e" cm="1">
        <f t="array" aca="1" ref="EQ237" ca="1">_xll.BDP(C237,"TOT_BUY_REC")</f>
        <v>#NAME?</v>
      </c>
      <c r="ER237" s="15" t="e" cm="1">
        <f t="array" aca="1" ref="ER237" ca="1">_xll.BDP(C237,"TOT_HOLD_REC")</f>
        <v>#NAME?</v>
      </c>
      <c r="ES237" s="15" t="e" cm="1">
        <f t="array" aca="1" ref="ES237" ca="1">_xll.BDP(C237,"TOT_SELL_REC")</f>
        <v>#NAME?</v>
      </c>
      <c r="ET237" s="15" t="e" cm="1">
        <f t="array" aca="1" ref="ET237" ca="1">_xll.BDP(C237,"EQY_REC_CONS")</f>
        <v>#NAME?</v>
      </c>
      <c r="EV237" s="15" t="e" cm="1">
        <f t="array" aca="1" ref="EV237" ca="1">_xll.BDP(C237,"BEST_TARGET_HI")</f>
        <v>#NAME?</v>
      </c>
      <c r="EW237" s="15" t="e" cm="1">
        <f t="array" aca="1" ref="EW237" ca="1">_xll.BDP(C237,"BEST_TARGET_LO")</f>
        <v>#NAME?</v>
      </c>
      <c r="EX237" s="15" t="e" cm="1">
        <f t="array" aca="1" ref="EX237" ca="1">_xll.BDP(C237,"BEST_TARGET_MEDIAN")</f>
        <v>#NAME?</v>
      </c>
      <c r="EZ237" s="15" t="e" cm="1">
        <f t="array" aca="1" ref="EZ237" ca="1">_xll.BDP(C237,"BEST_TARGET_1WK_CHG")</f>
        <v>#NAME?</v>
      </c>
      <c r="FA237" s="15" t="e" cm="1">
        <f t="array" aca="1" ref="FA237" ca="1">_xll.BDP(C237,"BEST_TARGET_4WK_CHG")</f>
        <v>#NAME?</v>
      </c>
      <c r="FB237" s="15" t="e" cm="1">
        <f t="array" aca="1" ref="FB237" ca="1">_xll.BDP(C237,"BEST_TARGET_3MO_CHG")</f>
        <v>#NAME?</v>
      </c>
      <c r="FC237" s="15" t="e" cm="1">
        <f t="array" aca="1" ref="FC237" ca="1">_xll.BDP(C237,"BEST_TARGET_6MO_CHG")</f>
        <v>#NAME?</v>
      </c>
      <c r="FE237" s="15" t="e" cm="1">
        <f t="array" aca="1" ref="FE237" ca="1">_xll.BDP(C237,"ANNOUNCEMENT_DT")</f>
        <v>#NAME?</v>
      </c>
      <c r="FF237" s="15" t="e" cm="1">
        <f t="array" aca="1" ref="FF237" ca="1">_xll.BDP(C237,"EXPECTED_REPORT_DT")</f>
        <v>#NAME?</v>
      </c>
      <c r="FG237" s="15" t="e" cm="1">
        <f t="array" aca="1" ref="FG237" ca="1">_xll.BDP(C237,"EARNINGS_RELATED_IMPLIED_MOVE")</f>
        <v>#NAME?</v>
      </c>
      <c r="FI237" s="15" t="e" cm="1">
        <f t="array" aca="1" ref="FI237" ca="1">_xll.BDP(C237,"SALES_SURPRISE_LAST_QTR")</f>
        <v>#NAME?</v>
      </c>
      <c r="FJ237" s="15" t="e" cm="1">
        <f t="array" aca="1" ref="FJ237" ca="1">_xll.BDP(C237,"EPS_SURPRISE_LAST_QTR")</f>
        <v>#NAME?</v>
      </c>
      <c r="FL237" s="15" t="e">
        <f ca="1">(_xll.BDP(C237,"VOLUME_AVG_5D"))/1000</f>
        <v>#NAME?</v>
      </c>
      <c r="FM237" s="15" t="e">
        <f ca="1">(_xll.BDP(C237,"VOLUME_AVG_3M"))/1000</f>
        <v>#NAME?</v>
      </c>
      <c r="FN237" s="15" t="e">
        <f ca="1">(_xll.BDP(C237,"VOLUME_AVG_6M"))/1000</f>
        <v>#NAME?</v>
      </c>
      <c r="FP237" s="15" t="e" cm="1">
        <f t="array" aca="1" ref="FP237" ca="1">_xll.BDP(C237,"CIE_DES")</f>
        <v>#NAME?</v>
      </c>
      <c r="FQ237" s="15" t="s">
        <v>1060</v>
      </c>
      <c r="FS237" s="15" t="e" cm="1">
        <f t="array" aca="1" ref="FS237" ca="1">_xll.BDP(C237,"HIGH_52WEEK")</f>
        <v>#NAME?</v>
      </c>
      <c r="FT237" s="15" t="e" cm="1">
        <f t="array" aca="1" ref="FT237" ca="1">_xll.BDP(C237,"LOW_52WEEK")</f>
        <v>#NAME?</v>
      </c>
      <c r="FV237" s="15" t="e" cm="1">
        <f t="array" aca="1" ref="FV237" ca="1">_xll.BDP(C237,"CHG_PCT_WTD")</f>
        <v>#NAME?</v>
      </c>
      <c r="FW237" s="15" t="e" cm="1">
        <f t="array" aca="1" ref="FW237" ca="1">_xll.BDP(C237,"CHG_PCT_MTD")</f>
        <v>#NAME?</v>
      </c>
      <c r="FX237" s="15" t="e" cm="1">
        <f t="array" aca="1" ref="FX237" ca="1">_xll.BDP(C237,"CHG_PCT_YTD")</f>
        <v>#NAME?</v>
      </c>
      <c r="FY237" s="15" t="e" cm="1">
        <f t="array" aca="1" ref="FY237" ca="1">_xll.BDP(C237,"CHG_PCT_1YR")</f>
        <v>#NAME?</v>
      </c>
      <c r="GA237" s="15" t="e">
        <f ca="1">_xll.BDP($C237,"BEST_NET_DEBT","best_fperiod_override=19Y")</f>
        <v>#NAME?</v>
      </c>
      <c r="GB237" s="15" t="e">
        <f ca="1">_xll.BDP($C237,"BEST_NET_DEBT","best_fperiod_override=20Y")</f>
        <v>#NAME?</v>
      </c>
      <c r="GC237" s="15" t="e">
        <f ca="1">_xll.BDP($C237,"BEST_NET_DEBT","best_fperiod_override=21Y")</f>
        <v>#NAME?</v>
      </c>
      <c r="GD237" s="15" t="e">
        <f ca="1">_xll.BDP($C237,"BEST_NET_DEBT","best_fperiod_override=22Y")</f>
        <v>#NAME?</v>
      </c>
      <c r="GE237" s="15" t="e">
        <f ca="1">_xll.BDP($C237,"BEST_NET_DEBT","best_fperiod_override=23Y")</f>
        <v>#NAME?</v>
      </c>
      <c r="GG237" s="15" t="e">
        <f t="shared" ca="1" si="463"/>
        <v>#NAME?</v>
      </c>
      <c r="GH237" s="15" t="e">
        <f t="shared" ca="1" si="464"/>
        <v>#NAME?</v>
      </c>
      <c r="GI237" s="15" t="e">
        <f t="shared" ca="1" si="465"/>
        <v>#NAME?</v>
      </c>
      <c r="GJ237" s="15" t="e">
        <f t="shared" ca="1" si="466"/>
        <v>#NAME?</v>
      </c>
      <c r="GK237" s="15" t="e">
        <f t="shared" ca="1" si="467"/>
        <v>#NAME?</v>
      </c>
      <c r="GM237" s="15" t="e" cm="1">
        <f t="array" aca="1" ref="GM237" ca="1">_xll.BDP(C237,"NET_DEBT_TO_EBITDA")</f>
        <v>#NAME?</v>
      </c>
      <c r="GN237" s="15" t="e" cm="1">
        <f t="array" aca="1" ref="GN237" ca="1">_xll.BDP(C237,"EBIT_TO_INT_EXP")</f>
        <v>#NAME?</v>
      </c>
      <c r="GO237" s="15" t="e" cm="1">
        <f t="array" aca="1" ref="GO237" ca="1">_xll.BDP(C237,"TOT_DEBT_TO_TOT_EQY")</f>
        <v>#NAME?</v>
      </c>
      <c r="GP237" s="15" t="e" cm="1">
        <f t="array" aca="1" ref="GP237" ca="1">_xll.BDP(C237,"TOT_DEBT_TO_TOT_ASSET")</f>
        <v>#NAME?</v>
      </c>
      <c r="GQ237" s="15" t="e" cm="1">
        <f t="array" aca="1" ref="GQ237" ca="1">_xll.BDP(C237,"ALTMAN_Z_SCORE")</f>
        <v>#NAME?</v>
      </c>
      <c r="GR237" s="15" t="e" cm="1">
        <f t="array" aca="1" ref="GR237" ca="1">_xll.BDP(C237,"CASH_%_CURRENT_MARKET_CAP")</f>
        <v>#NAME?</v>
      </c>
      <c r="GS237" s="15" t="e" cm="1">
        <f t="array" aca="1" ref="GS237" ca="1">_xll.BDP(C237,"CASH_TO_TOT_ASSET")</f>
        <v>#NAME?</v>
      </c>
      <c r="GU237" s="15" t="e" cm="1">
        <f t="array" aca="1" ref="GU237" ca="1">_xll.BDP(C237,"BOARD_SIZE")</f>
        <v>#NAME?</v>
      </c>
      <c r="GV237" s="15" t="e" cm="1">
        <f t="array" aca="1" ref="GV237" ca="1">_xll.BDP(C237,"PCT_INDEPENDENT_DIRECTORS")</f>
        <v>#NAME?</v>
      </c>
      <c r="GW237" s="15" t="e" cm="1">
        <f t="array" aca="1" ref="GW237" ca="1">_xll.BDP(C237,"BOARD_MEETING_ATTENDANCE_PCT")</f>
        <v>#NAME?</v>
      </c>
      <c r="GX237" s="15" t="e" cm="1">
        <f t="array" aca="1" ref="GX237" ca="1">_xll.BDP(C237,"BOARD_MEETINGS_PER_YR")</f>
        <v>#NAME?</v>
      </c>
      <c r="GY237" s="15" t="e" cm="1">
        <f t="array" aca="1" ref="GY237" ca="1">_xll.BDP(C237,"NUMBER_OF_WOMEN_ON_BOARD")</f>
        <v>#NAME?</v>
      </c>
      <c r="GZ237" s="15" t="e" cm="1">
        <f t="array" aca="1" ref="GZ237" ca="1">_xll.BDP(C237,"BOARD_AVERAGE_TENURE")</f>
        <v>#NAME?</v>
      </c>
      <c r="HA237" s="15" t="e" cm="1">
        <f t="array" aca="1" ref="HA237" ca="1">_xll.BDP(C237,"BOARD_AVERAGE_AGE")</f>
        <v>#NAME?</v>
      </c>
      <c r="HC237" s="15" t="e" cm="1">
        <f t="array" aca="1" ref="HC237" ca="1">_xll.BDP(C237,"TOT_COMP_AW_TO_CEO_&amp;_EQUIV")</f>
        <v>#NAME?</v>
      </c>
      <c r="HD237" s="15" t="e" cm="1">
        <f t="array" aca="1" ref="HD237" ca="1">_xll.BDP(C237,"TOT_COMPENSATION_AW_TO_EXECS")</f>
        <v>#NAME?</v>
      </c>
      <c r="HE237" s="15" t="e" cm="1">
        <f t="array" aca="1" ref="HE237" ca="1">_xll.BDP(C237,"CF_STOCK_BASED_COMPENSATION")</f>
        <v>#NAME?</v>
      </c>
      <c r="HF237" s="15" t="e" cm="1">
        <f t="array" aca="1" ref="HF237" ca="1">_xll.BDP(C237,"AVERAGE_BOD_TOTAL_COMPENSATION")</f>
        <v>#NAME?</v>
      </c>
      <c r="HH237" s="15" t="e" cm="1">
        <f t="array" aca="1" ref="HH237" ca="1">_xll.BDP(C237,"ISS_QUALITYSCORE")</f>
        <v>#NAME?</v>
      </c>
      <c r="HK237" s="15" t="e" cm="1">
        <f t="array" aca="1" ref="HK237" ca="1">_xll.BDP(C237,"EQY_SH_OUT")</f>
        <v>#NAME?</v>
      </c>
      <c r="HL237" s="15" t="e">
        <f t="shared" ca="1" si="468"/>
        <v>#NAME?</v>
      </c>
      <c r="HN237" s="15">
        <v>8.5</v>
      </c>
      <c r="HO237" s="15">
        <v>2</v>
      </c>
      <c r="HP237" s="39" t="e">
        <f t="shared" ca="1" si="469"/>
        <v>#NAME?</v>
      </c>
      <c r="HQ237" s="15" t="e">
        <f t="shared" ca="1" si="470"/>
        <v>#NAME?</v>
      </c>
      <c r="HS237" s="15" t="e">
        <f t="shared" ca="1" si="494"/>
        <v>#NAME?</v>
      </c>
      <c r="HU237" s="15" t="e">
        <f t="shared" ca="1" si="471"/>
        <v>#NAME?</v>
      </c>
      <c r="HW237" s="15" t="e">
        <f t="shared" ca="1" si="495"/>
        <v>#NAME?</v>
      </c>
      <c r="HY237" s="39" t="e">
        <f t="shared" ca="1" si="472"/>
        <v>#NAME?</v>
      </c>
      <c r="IA237" s="15" t="e">
        <f t="shared" ca="1" si="496"/>
        <v>#NAME?</v>
      </c>
      <c r="IB237" s="15" t="e">
        <f t="shared" ca="1" si="473"/>
        <v>#NAME?</v>
      </c>
      <c r="IC237" s="15" t="e">
        <f t="shared" ca="1" si="474"/>
        <v>#NAME?</v>
      </c>
      <c r="ID237" s="15" t="e">
        <f t="shared" ca="1" si="475"/>
        <v>#NAME?</v>
      </c>
      <c r="IE237" s="39" t="e">
        <f t="shared" ca="1" si="476"/>
        <v>#NAME?</v>
      </c>
      <c r="IF237" s="39">
        <f t="shared" si="477"/>
        <v>2.6529403728937861</v>
      </c>
      <c r="IG237" s="39" t="e">
        <f t="shared" ca="1" si="478"/>
        <v>#NAME?</v>
      </c>
      <c r="II237" s="15">
        <f t="shared" si="508"/>
        <v>218</v>
      </c>
    </row>
    <row r="238" spans="1:243">
      <c r="A238" s="15">
        <f t="shared" si="509"/>
        <v>218</v>
      </c>
      <c r="B238" s="15" t="s">
        <v>440</v>
      </c>
      <c r="C238" s="15" t="s">
        <v>698</v>
      </c>
      <c r="D238" s="15" t="s">
        <v>439</v>
      </c>
      <c r="E238" s="15" t="str">
        <f t="shared" si="442"/>
        <v>TLNC34</v>
      </c>
      <c r="F238" s="15">
        <f t="shared" si="443"/>
        <v>218</v>
      </c>
      <c r="G238" s="15" t="str">
        <f t="shared" si="444"/>
        <v>Telefonica SA</v>
      </c>
      <c r="H238" s="24">
        <v>8.1607999999999995E-4</v>
      </c>
      <c r="I238" s="15" t="e" cm="1">
        <f t="array" aca="1" ref="I238" ca="1">_xll.BDP(C238,"GICS_SECTOR_NAME")</f>
        <v>#NAME?</v>
      </c>
      <c r="J238" s="15" t="e">
        <f t="shared" ca="1" si="445"/>
        <v>#NAME?</v>
      </c>
      <c r="K238" s="46" t="e" cm="1">
        <f t="array" aca="1" ref="K238" ca="1">_xll.BDP(C238,"BEST_PE_RATIO")</f>
        <v>#NAME?</v>
      </c>
      <c r="L238" s="46" t="e" cm="1">
        <f t="array" aca="1" ref="L238" ca="1">_xll.BDP(C238,"px_last")</f>
        <v>#NAME?</v>
      </c>
      <c r="M238" s="15" t="e" cm="1">
        <f t="array" aca="1" ref="M238" ca="1">_xll.BDP(C238,"COUNTRY_FULL_NAME")</f>
        <v>#NAME?</v>
      </c>
      <c r="N238" s="15" t="e" cm="1">
        <f t="array" aca="1" ref="N238" ca="1">_xll.BDP(C238,"px_last")</f>
        <v>#NAME?</v>
      </c>
      <c r="O238" s="15" t="e" cm="1">
        <f t="array" aca="1" ref="O238" ca="1">_xll.BDP(C238,"CRNCY")</f>
        <v>#NAME?</v>
      </c>
      <c r="Q238" s="15" t="e" cm="1">
        <f t="array" aca="1" ref="Q238" ca="1">_xll.BDP(C238,"GICS_SECTOR_NAME")</f>
        <v>#NAME?</v>
      </c>
      <c r="R238" s="15" t="e" cm="1">
        <f t="array" aca="1" ref="R238" ca="1">_xll.BDP(C238,"GICS_INDUSTRY_NAME")</f>
        <v>#NAME?</v>
      </c>
      <c r="S238" s="15" t="e" cm="1">
        <f t="array" aca="1" ref="S238" ca="1">_xll.BDP(C238,"GICS_INDUSTRY_GROUP_NAME")</f>
        <v>#NAME?</v>
      </c>
      <c r="T238" s="15" t="e" cm="1">
        <f t="array" aca="1" ref="T238" ca="1">_xll.BDP(C238,"GICS_SUB_INDUSTRY_NAME")</f>
        <v>#NAME?</v>
      </c>
      <c r="U238" s="15" t="s">
        <v>1523</v>
      </c>
      <c r="V238" s="15" t="e">
        <f ca="1">_xll.BDH(C238,"SALES_REV_TURN","FY 2009","FY 2009","Currency=USD","Period=FY","BEST_FPERIOD_OVERRIDE=FY","FILING_STATUS=MR","SCALING_FORMAT=MLN","FA_ADJUSTED=Adjusted","Sort=A","Dates=H","DateFormat=P","Fill=—","Direction=H","UseDPDF=Y")/M9</f>
        <v>#NAME?</v>
      </c>
      <c r="W238" s="15" t="e">
        <f ca="1">_xll.BDH(C238,"SALES_REV_TURN","FY 2019","FY 2019","Currency=USD","Period=FY","BEST_FPERIOD_OVERRIDE=FY","FILING_STATUS=MR","SCALING_FORMAT=MLN","FA_ADJUSTED=Adjusted","Sort=A","Dates=H","DateFormat=P","Fill=—","Direction=H","UseDPDF=Y")/M9</f>
        <v>#NAME?</v>
      </c>
      <c r="X238" s="15" t="e">
        <f ca="1">_xll.BDH(C238,"SALES_REV_TURN","FY 2020","FY 2020","Currency=USD","Period=FY","BEST_FPERIOD_OVERRIDE=FY","FILING_STATUS=MR","SCALING_FORMAT=MLN","FA_ADJUSTED=Adjusted","Sort=A","Dates=H","DateFormat=P","Fill=—","Direction=H","UseDPDF=Y")/M9</f>
        <v>#NAME?</v>
      </c>
      <c r="Y238" s="15" t="e">
        <f ca="1">_xll.BDH(C238,"SALES_REV_TURN","FY 2021","FY 2021","Currency=USD","Period=FY","BEST_FPERIOD_OVERRIDE=FY","FILING_STATUS=MR","SCALING_FORMAT=MLN","FA_ADJUSTED=Adjusted","Sort=A","Dates=H","DateFormat=P","Fill=—","Direction=H","UseDPDF=Y")/M9</f>
        <v>#NAME?</v>
      </c>
      <c r="Z238" s="15" t="e">
        <f ca="1">_xll.BDH(C238,"SALES_REV_TURN","FY 2022","FY 2022","Currency=USD","Period=FY","BEST_FPERIOD_OVERRIDE=FY","FILING_STATUS=MR","SCALING_FORMAT=MLN","FA_ADJUSTED=Adjusted","Sort=A","Dates=H","DateFormat=P","Fill=—","Direction=H","UseDPDF=Y")/M9</f>
        <v>#NAME?</v>
      </c>
      <c r="AA238" s="15" t="e">
        <f ca="1">+_xll.BDP($C238,AA$15,"BEST_FPERIOD_OVERRIDE="&amp;AA$16)/M9</f>
        <v>#NAME?</v>
      </c>
      <c r="AB238" s="15" t="e">
        <f ca="1">+_xll.BDP($C238,AB$15,"BEST_FPERIOD_OVERRIDE="&amp;AB$16)/M9</f>
        <v>#NAME?</v>
      </c>
      <c r="AC238" s="15" t="e">
        <f ca="1">+_xll.BDP($C238,AC$15,"BEST_FPERIOD_OVERRIDE="&amp;AC$16)</f>
        <v>#NAME?</v>
      </c>
      <c r="AD238" s="15" t="e">
        <f ca="1">+_xll.BDP($C238,AD$15,"BEST_FPERIOD_OVERRIDE="&amp;AD$16)</f>
        <v>#NAME?</v>
      </c>
      <c r="AF238" s="25" t="e">
        <f t="shared" ca="1" si="479"/>
        <v>#NAME?</v>
      </c>
      <c r="AG238" s="25" t="e">
        <f t="shared" ca="1" si="480"/>
        <v>#NAME?</v>
      </c>
      <c r="AH238" s="25" t="e">
        <f t="shared" ca="1" si="481"/>
        <v>#NAME?</v>
      </c>
      <c r="AI238" s="25" t="e">
        <f t="shared" ca="1" si="482"/>
        <v>#NAME?</v>
      </c>
      <c r="AJ238" s="25" t="e">
        <f t="shared" ca="1" si="483"/>
        <v>#NAME?</v>
      </c>
      <c r="AK238" s="25" t="e">
        <f t="shared" ca="1" si="484"/>
        <v>#NAME?</v>
      </c>
      <c r="AL238" s="25" t="e">
        <f t="shared" ca="1" si="497"/>
        <v>#NAME?</v>
      </c>
      <c r="AM238" s="25" t="e">
        <f t="shared" ca="1" si="485"/>
        <v>#NAME?</v>
      </c>
      <c r="AN238" s="25" t="e">
        <f t="shared" ca="1" si="486"/>
        <v>#NAME?</v>
      </c>
      <c r="AP238" s="15" t="e">
        <f ca="1">_xll.BDH(C238,"EBITDA","FY 2009","FY 2009","Currency=USD","Period=FY","BEST_FPERIOD_OVERRIDE=FY","FILING_STATUS=MR","SCALING_FORMAT=MLN","FA_ADJUSTED=Adjusted","Sort=A","Dates=H","DateFormat=P","Fill=—","Direction=H","UseDPDF=Y")/M9</f>
        <v>#NAME?</v>
      </c>
      <c r="AQ238" s="15" t="e">
        <f ca="1">_xll.BDH(C238,"EBITDA","FY 2019","FY 2019","Currency=USD","Period=FY","BEST_FPERIOD_OVERRIDE=FY","FILING_STATUS=MR","SCALING_FORMAT=MLN","FA_ADJUSTED=Adjusted","Sort=A","Dates=H","DateFormat=P","Fill=—","Direction=H","UseDPDF=Y")/M9</f>
        <v>#NAME?</v>
      </c>
      <c r="AR238" s="15" t="e">
        <f ca="1">_xll.BDH(C238,"EBITDA","FY 2020","FY 2020","Currency=USD","Period=FY","BEST_FPERIOD_OVERRIDE=FY","FILING_STATUS=MR","SCALING_FORMAT=MLN","FA_ADJUSTED=Adjusted","Sort=A","Dates=H","DateFormat=P","Fill=—","Direction=H","UseDPDF=Y")/M9</f>
        <v>#NAME?</v>
      </c>
      <c r="AS238" s="15" t="e">
        <f ca="1">_xll.BDH(C238,"EBITDA","FY 2021","FY 2021","Currency=USD","Period=FY","BEST_FPERIOD_OVERRIDE=FY","FILING_STATUS=MR","SCALING_FORMAT=MLN","FA_ADJUSTED=Adjusted","Sort=A","Dates=H","DateFormat=P","Fill=—","Direction=H","UseDPDF=Y")/M9</f>
        <v>#NAME?</v>
      </c>
      <c r="AT238" s="15" t="e">
        <f ca="1">_xll.BDH(C238,"EBITDA","FY 2022","FY 2022","Currency=USD","Period=FY","BEST_FPERIOD_OVERRIDE=FY","FILING_STATUS=MR","SCALING_FORMAT=MLN","FA_ADJUSTED=Adjusted","Sort=A","Dates=H","DateFormat=P","Fill=—","Direction=H","UseDPDF=Y")/M9</f>
        <v>#NAME?</v>
      </c>
      <c r="AU238" s="15" t="e">
        <f ca="1">+_xll.BDP($C238,AU$15,"BEST_FPERIOD_OVERRIDE="&amp;AU$16)/M9</f>
        <v>#NAME?</v>
      </c>
      <c r="AV238" s="15" t="e">
        <f ca="1">+_xll.BDP($C238,AV$15,"BEST_FPERIOD_OVERRIDE="&amp;AV$16)/M9</f>
        <v>#NAME?</v>
      </c>
      <c r="AW238" s="15" t="e">
        <f ca="1">+_xll.BDP($C238,AW$15,"BEST_FPERIOD_OVERRIDE="&amp;AW$16)/M9</f>
        <v>#NAME?</v>
      </c>
      <c r="AX238" s="15" t="e">
        <f ca="1">+_xll.BDP($C238,AX$15,"BEST_FPERIOD_OVERRIDE="&amp;AX$16)</f>
        <v>#NAME?</v>
      </c>
      <c r="AZ238" s="25" t="e">
        <f t="shared" ca="1" si="446"/>
        <v>#NAME?</v>
      </c>
      <c r="BA238" s="25" t="e">
        <f t="shared" ca="1" si="447"/>
        <v>#NAME?</v>
      </c>
      <c r="BB238" s="25" t="e">
        <f t="shared" ca="1" si="448"/>
        <v>#NAME?</v>
      </c>
      <c r="BC238" s="25" t="e">
        <f t="shared" ca="1" si="449"/>
        <v>#NAME?</v>
      </c>
      <c r="BD238" s="25" t="e">
        <f t="shared" ca="1" si="450"/>
        <v>#NAME?</v>
      </c>
      <c r="BE238" s="25" t="e">
        <f t="shared" ca="1" si="451"/>
        <v>#NAME?</v>
      </c>
      <c r="BF238" s="25" t="e">
        <f t="shared" ca="1" si="498"/>
        <v>#NAME?</v>
      </c>
      <c r="BG238" s="25" t="e">
        <f t="shared" ca="1" si="452"/>
        <v>#NAME?</v>
      </c>
      <c r="BH238" s="25" t="e">
        <f t="shared" ca="1" si="453"/>
        <v>#NAME?</v>
      </c>
      <c r="BJ238" s="25" t="e">
        <f t="shared" ca="1" si="487"/>
        <v>#NAME?</v>
      </c>
      <c r="BK238" s="25" t="e">
        <f t="shared" ca="1" si="488"/>
        <v>#NAME?</v>
      </c>
      <c r="BL238" s="25" t="e">
        <f t="shared" ca="1" si="489"/>
        <v>#NAME?</v>
      </c>
      <c r="BM238" s="25" t="e">
        <f t="shared" ca="1" si="490"/>
        <v>#NAME?</v>
      </c>
      <c r="BN238" s="25" t="e">
        <f t="shared" ca="1" si="491"/>
        <v>#NAME?</v>
      </c>
      <c r="BO238" s="25" t="e">
        <f t="shared" ca="1" si="492"/>
        <v>#NAME?</v>
      </c>
      <c r="BP238" s="25" t="e">
        <f t="shared" ca="1" si="492"/>
        <v>#NAME?</v>
      </c>
      <c r="BQ238" s="25" t="e">
        <f t="shared" ca="1" si="493"/>
        <v>#NAME?</v>
      </c>
      <c r="BR238" s="15" t="e">
        <f ca="1">_xll.BDH(C238,"EARN_FOR_COMMON","FY 2009","FY 2009","Currency=USD","Period=FY","BEST_FPERIOD_OVERRIDE=FY","FILING_STATUS=MR","SCALING_FORMAT=MLN","FA_ADJUSTED=Adjusted","Sort=A","Dates=H","DateFormat=P","Fill=—","Direction=H","UseDPDF=Y")/M9</f>
        <v>#NAME?</v>
      </c>
      <c r="BS238" s="15" t="e">
        <f ca="1">_xll.BDH(C238,"EARN_FOR_COMMON","FY 2019","FY 2019","Currency=USD","Period=FY","BEST_FPERIOD_OVERRIDE=FY","FILING_STATUS=MR","SCALING_FORMAT=MLN","FA_ADJUSTED=Adjusted","Sort=A","Dates=H","DateFormat=P","Fill=—","Direction=H","UseDPDF=Y")/M9</f>
        <v>#NAME?</v>
      </c>
      <c r="BT238" s="15" t="e">
        <f ca="1">_xll.BDH(C238,"EARN_FOR_COMMON","FY 2020","FY 2020","Currency=USD","Period=FY","BEST_FPERIOD_OVERRIDE=FY","FILING_STATUS=MR","SCALING_FORMAT=MLN","FA_ADJUSTED=Adjusted","Sort=A","Dates=H","DateFormat=P","Fill=—","Direction=H","UseDPDF=Y")/M9</f>
        <v>#NAME?</v>
      </c>
      <c r="BU238" s="15" t="e">
        <f ca="1">_xll.BDH(C238,"EARN_FOR_COMMON","FY 2021","FY 2021","Currency=USD","Period=FY","BEST_FPERIOD_OVERRIDE=FY","FILING_STATUS=MR","SCALING_FORMAT=MLN","FA_ADJUSTED=Adjusted","Sort=A","Dates=H","DateFormat=P","Fill=—","Direction=H","UseDPDF=Y")/M9</f>
        <v>#NAME?</v>
      </c>
      <c r="BV238" s="15" t="e">
        <f ca="1">_xll.BDH(C238,"EARN_FOR_COMMON","FY 2022","FY 2022","Currency=USD","Period=FY","BEST_FPERIOD_OVERRIDE=FY","FILING_STATUS=MR","SCALING_FORMAT=MLN","FA_ADJUSTED=Adjusted","Sort=A","Dates=H","DateFormat=P","Fill=—","Direction=H","UseDPDF=Y")/M9</f>
        <v>#NAME?</v>
      </c>
      <c r="BW238" s="15" t="e">
        <f ca="1">+_xll.BDP($C238,BW$15,"BEST_FPERIOD_OVERRIDE="&amp;BW$16)/M9</f>
        <v>#NAME?</v>
      </c>
      <c r="BX238" s="15" t="e">
        <f ca="1">+_xll.BDP($C238,BX$15,"BEST_FPERIOD_OVERRIDE="&amp;BX$16)/M9</f>
        <v>#NAME?</v>
      </c>
      <c r="BY238" s="15" t="e">
        <f ca="1">+_xll.BDP($C238,BY$15,"BEST_FPERIOD_OVERRIDE="&amp;BY$16)/M9</f>
        <v>#NAME?</v>
      </c>
      <c r="BZ238" s="15" t="e">
        <f ca="1">+_xll.BDP($C238,BZ$15,"BEST_FPERIOD_OVERRIDE="&amp;BZ$16)</f>
        <v>#NAME?</v>
      </c>
      <c r="CB238" s="25" t="e">
        <f t="shared" ca="1" si="454"/>
        <v>#NAME?</v>
      </c>
      <c r="CC238" s="25" t="e">
        <f t="shared" ca="1" si="455"/>
        <v>#NAME?</v>
      </c>
      <c r="CD238" s="25" t="e">
        <f t="shared" ca="1" si="456"/>
        <v>#NAME?</v>
      </c>
      <c r="CE238" s="25" t="e">
        <f t="shared" ca="1" si="457"/>
        <v>#NAME?</v>
      </c>
      <c r="CF238" s="25" t="e">
        <f t="shared" ca="1" si="458"/>
        <v>#NAME?</v>
      </c>
      <c r="CG238" s="25" t="e">
        <f t="shared" ca="1" si="459"/>
        <v>#NAME?</v>
      </c>
      <c r="CH238" s="25" t="e">
        <f t="shared" ca="1" si="499"/>
        <v>#NAME?</v>
      </c>
      <c r="CI238" s="25" t="e">
        <f t="shared" ca="1" si="460"/>
        <v>#NAME?</v>
      </c>
      <c r="CJ238" s="25" t="e">
        <f t="shared" ca="1" si="461"/>
        <v>#NAME?</v>
      </c>
      <c r="CM238" s="25" t="e">
        <f t="shared" ca="1" si="500"/>
        <v>#NAME?</v>
      </c>
      <c r="CN238" s="25" t="e">
        <f t="shared" ca="1" si="501"/>
        <v>#NAME?</v>
      </c>
      <c r="CO238" s="25" t="e">
        <f t="shared" ca="1" si="502"/>
        <v>#NAME?</v>
      </c>
      <c r="CP238" s="25" t="e">
        <f t="shared" ca="1" si="503"/>
        <v>#NAME?</v>
      </c>
      <c r="CQ238" s="25" t="e">
        <f t="shared" ca="1" si="504"/>
        <v>#NAME?</v>
      </c>
      <c r="CR238" s="25" t="e">
        <f t="shared" ca="1" si="505"/>
        <v>#NAME?</v>
      </c>
      <c r="CS238" s="25" t="e">
        <f t="shared" ca="1" si="506"/>
        <v>#NAME?</v>
      </c>
      <c r="CT238" s="15" t="e">
        <f t="shared" ca="1" si="507"/>
        <v>#NAME?</v>
      </c>
      <c r="CU238" s="25">
        <f>_xll.BDH($C238,"RETURN_ON_INV_CAPITAL","FY 2019","FY 2019","Currency=USD","Period=FY","BEST_FPERIOD_OVERRIDE=FY","FILING_STATUS=MR","FA_ADJUSTED=GAAP","Sort=A","Dates=H","DateFormat=P","Fill=—","Direction=H","UseDPDF=Y")/100</f>
        <v>3.3527000000000001E-2</v>
      </c>
      <c r="CV238" s="25">
        <f>_xll.BDH($C238,"RETURN_ON_INV_CAPITAL","FY 2020","FY 2020","Currency=USD","Period=FY","BEST_FPERIOD_OVERRIDE=FY","FILING_STATUS=MR","FA_ADJUSTED=GAAP","Sort=A","Dates=H","DateFormat=P","Fill=—","Direction=H","UseDPDF=Y")/100</f>
        <v>4.0260999999999998E-2</v>
      </c>
      <c r="CW238" s="25">
        <f>_xll.BDH($C238,"RETURN_ON_INV_CAPITAL","FY 2021","FY 2021","Currency=USD","Period=FY","BEST_FPERIOD_OVERRIDE=FY","FILING_STATUS=MR","FA_ADJUSTED=GAAP","Sort=A","Dates=H","DateFormat=P","Fill=—","Direction=H","UseDPDF=Y")/100</f>
        <v>0.16245399999999999</v>
      </c>
      <c r="CX238" s="25">
        <f>_xll.BDH(C238,"RETURN_COM_EQY","FY 2022","FY 2022","Currency=USD","Period=FY","BEST_FPERIOD_OVERRIDE=FY","FILING_STATUS=MR","FA_ADJUSTED=GAAP","Sort=A","Dates=H","DateFormat=P","Fill=—","Direction=H","UseDPDF=Y")/100</f>
        <v>0.142258</v>
      </c>
      <c r="CZ238" s="15">
        <f>_xll.BDH($C238,"RETURN_COM_EQY","FY 2019","FY 2019","Currency=USD","Period=FY","BEST_FPERIOD_OVERRIDE=FY","FILING_STATUS=MR","FA_ADJUSTED=GAAP","Sort=A","Dates=H","DateFormat=P","Fill=—","Direction=H","UseDPDF=Y")/100</f>
        <v>7.8961000000000003E-2</v>
      </c>
      <c r="DA238" s="15">
        <f>_xll.BDH($C238,"RETURN_COM_EQY","FY 2020","FY 2020","Currency=USD","Period=FY","BEST_FPERIOD_OVERRIDE=FY","FILING_STATUS=MR","FA_ADJUSTED=GAAP","Sort=A","Dates=H","DateFormat=P","Fill=—","Direction=H","UseDPDF=Y")/100</f>
        <v>0.305255</v>
      </c>
      <c r="DB238" s="15">
        <f>_xll.BDH($C238,"RETURN_COM_EQY","FY 2021","FY 2021","Currency=USD","Period=FY","BEST_FPERIOD_OVERRIDE=FY","FILING_STATUS=MR","FA_ADJUSTED=GAAP","Sort=A","Dates=H","DateFormat=P","Fill=—","Direction=H","UseDPDF=Y")/100</f>
        <v>0.92400000000000004</v>
      </c>
      <c r="DC238" s="25">
        <f>_xll.BDH(C238,"RETURN_COM_EQY","FY 2022","FY 2022","Currency=USD","Period=FY","BEST_FPERIOD_OVERRIDE=FY","FILING_STATUS=MR","FA_ADJUSTED=GAAP","Sort=A","Dates=H","DateFormat=P","Fill=—","Direction=H","UseDPDF=Y")</f>
        <v>14.2258</v>
      </c>
      <c r="DD238" s="25" t="e">
        <f ca="1">(_xll.BDP(C238,"BEST_ROE","best_fperiod_override=23Y"))/100</f>
        <v>#NAME?</v>
      </c>
      <c r="DF238" s="25" t="e">
        <f ca="1">(_xll.BDP($C238,"BEST_DIV_YLD","best_fperiod_override=19Y"))/100</f>
        <v>#NAME?</v>
      </c>
      <c r="DG238" s="25" t="e">
        <f ca="1">(_xll.BDP($C238,"BEST_DIV_YLD","best_fperiod_override=20Y"))/100</f>
        <v>#NAME?</v>
      </c>
      <c r="DH238" s="25" t="e">
        <f ca="1">(_xll.BDP($C238,"BEST_DIV_YLD","best_fperiod_override=21Y"))/100</f>
        <v>#NAME?</v>
      </c>
      <c r="DI238" s="25" t="e">
        <f ca="1">(_xll.BDP($C238,"BEST_DIV_YLD","best_fperiod_override=22Y"))/100</f>
        <v>#NAME?</v>
      </c>
      <c r="DJ238" s="25" t="e">
        <f ca="1">(_xll.BDP($C238,"BEST_DIV_YLD","best_fperiod_override=23Y"))/100</f>
        <v>#NAME?</v>
      </c>
      <c r="DL238" s="48" t="e" cm="1">
        <f t="array" aca="1" ref="DL238" ca="1">_xll.BDP($C238,$DL$12)/1000/M9</f>
        <v>#NAME?</v>
      </c>
      <c r="DM238" s="48" t="e" cm="1">
        <f t="array" aca="1" ref="DM238" ca="1">_xll.BDP($C238,$DL$13)*1000/M9</f>
        <v>#NAME?</v>
      </c>
      <c r="DN238" s="48" t="e">
        <f t="shared" ca="1" si="462"/>
        <v>#NAME?</v>
      </c>
      <c r="DO238" s="48" t="e" cm="1">
        <f t="array" aca="1" ref="DO238" ca="1">_xll.BDP($C238,$DL$15)*1000</f>
        <v>#NAME?</v>
      </c>
      <c r="DQ238" s="15" t="e" cm="1">
        <f t="array" aca="1" ref="DQ238" ca="1">_xll.BDP(C238,"WACC")</f>
        <v>#NAME?</v>
      </c>
      <c r="DR238" s="15" t="e" cm="1">
        <f t="array" aca="1" ref="DR238" ca="1">_xll.BDP(C238,"WACC_COST_EQUITY")</f>
        <v>#NAME?</v>
      </c>
      <c r="DS238" s="15" t="e" cm="1">
        <f t="array" aca="1" ref="DS238" ca="1">_xll.BDP(C238,"WACC_COST_EQUITY")</f>
        <v>#NAME?</v>
      </c>
      <c r="DU238" s="15" t="e" cm="1">
        <f t="array" aca="1" ref="DU238" ca="1">_xll.BDP(C238,"BEST_PE_RATIO")</f>
        <v>#NAME?</v>
      </c>
      <c r="DV238" s="15" t="e" cm="1">
        <f t="array" aca="1" ref="DV238" ca="1">_xll.BDP(C238,"FIVE_YR_AVG_PRICE_EARNINGS")</f>
        <v>#NAME?</v>
      </c>
      <c r="DW238" s="15" t="e" cm="1">
        <f t="array" aca="1" ref="DW238" ca="1">_xll.BDP(C238,"10_YEAR_MOVING_AVERAGE_PE")</f>
        <v>#NAME?</v>
      </c>
      <c r="DY238" s="15" t="e" cm="1">
        <f t="array" aca="1" ref="DY238" ca="1">_xll.BDP(C238,"BEST_CUR_EV_TO_EBITDA")</f>
        <v>#NAME?</v>
      </c>
      <c r="DZ238" s="15" t="e" cm="1">
        <f t="array" aca="1" ref="DZ238" ca="1">_xll.BDP(C238,"FIVE_YEAR_AVG_EV_TO_T12_EBITDA")</f>
        <v>#NAME?</v>
      </c>
      <c r="EB238" s="15" t="e" cm="1">
        <f t="array" aca="1" ref="EB238" ca="1">_xll.BDP(C238,"BEST_PX_BPS_RATIO")</f>
        <v>#NAME?</v>
      </c>
      <c r="EC238" s="15" t="e" cm="1">
        <f t="array" aca="1" ref="EC238" ca="1">_xll.BDP(C238,"FIVE_YEAR_AVG_PRICE_BOOK")</f>
        <v>#NAME?</v>
      </c>
      <c r="ED238" s="15" t="e" cm="1">
        <f t="array" aca="1" ref="ED238" ca="1">_xll.BDP(C238,"EV_TO_T12M_SALES")</f>
        <v>#NAME?</v>
      </c>
      <c r="EE238" s="15" t="e" cm="1">
        <f t="array" aca="1" ref="EE238" ca="1">_xll.BDP(C238,"AVERAGE_EV_TO_T12M_SALES")</f>
        <v>#NAME?</v>
      </c>
      <c r="EF238" s="15" t="e">
        <f ca="1">_xll.BDP(C238,"BEST_CURRENT_EV_BEST_SALES","best_fperiod_override=23Y")</f>
        <v>#NAME?</v>
      </c>
      <c r="EH238" s="15" t="e" cm="1">
        <f t="array" aca="1" ref="EH238" ca="1">_xll.BDP(C238,"CF_FREE_CASH_FLOW")</f>
        <v>#NAME?</v>
      </c>
      <c r="EI238" s="15" t="e" cm="1">
        <f t="array" aca="1" ref="EI238" ca="1">_xll.BDP(C238,"FREE_CASH_FLOW_YIELD")/100</f>
        <v>#NAME?</v>
      </c>
      <c r="EJ238" s="15" t="e" cm="1">
        <f t="array" aca="1" ref="EJ238" ca="1">_xll.BDP(C238,"TRAIL_12M_FREE_CASH_FLOW_PER_SH")</f>
        <v>#NAME?</v>
      </c>
      <c r="EL238" s="15" t="e" cm="1">
        <f t="array" aca="1" ref="EL238" ca="1">_xll.BDP(C238,"CF_CASH_FROM_OPER")/M9</f>
        <v>#NAME?</v>
      </c>
      <c r="EM238" s="15" t="e" cm="1">
        <f t="array" aca="1" ref="EM238" ca="1">_xll.BDP(C238,"CF_CASH_FROM_INV_ACT")/M9</f>
        <v>#NAME?</v>
      </c>
      <c r="EN238" s="15" t="e" cm="1">
        <f t="array" aca="1" ref="EN238" ca="1">_xll.BDP(C238,"CF_CASH_FROM_FNC_ACT")/M9</f>
        <v>#NAME?</v>
      </c>
      <c r="EP238" s="15" t="e" cm="1">
        <f t="array" aca="1" ref="EP238" ca="1">_xll.BDP(C238,"TOT_ANALYST_REC")</f>
        <v>#NAME?</v>
      </c>
      <c r="EQ238" s="15" t="e" cm="1">
        <f t="array" aca="1" ref="EQ238" ca="1">_xll.BDP(C238,"TOT_BUY_REC")</f>
        <v>#NAME?</v>
      </c>
      <c r="ER238" s="15" t="e" cm="1">
        <f t="array" aca="1" ref="ER238" ca="1">_xll.BDP(C238,"TOT_HOLD_REC")</f>
        <v>#NAME?</v>
      </c>
      <c r="ES238" s="15" t="e" cm="1">
        <f t="array" aca="1" ref="ES238" ca="1">_xll.BDP(C238,"TOT_SELL_REC")</f>
        <v>#NAME?</v>
      </c>
      <c r="ET238" s="15" t="e" cm="1">
        <f t="array" aca="1" ref="ET238" ca="1">_xll.BDP(C238,"EQY_REC_CONS")</f>
        <v>#NAME?</v>
      </c>
      <c r="EV238" s="15" t="e" cm="1">
        <f t="array" aca="1" ref="EV238" ca="1">_xll.BDP(C238,"BEST_TARGET_HI")</f>
        <v>#NAME?</v>
      </c>
      <c r="EW238" s="15" t="e" cm="1">
        <f t="array" aca="1" ref="EW238" ca="1">_xll.BDP(C238,"BEST_TARGET_LO")</f>
        <v>#NAME?</v>
      </c>
      <c r="EX238" s="15" t="e" cm="1">
        <f t="array" aca="1" ref="EX238" ca="1">_xll.BDP(C238,"BEST_TARGET_MEDIAN")</f>
        <v>#NAME?</v>
      </c>
      <c r="EZ238" s="15" t="e" cm="1">
        <f t="array" aca="1" ref="EZ238" ca="1">_xll.BDP(C238,"BEST_TARGET_1WK_CHG")</f>
        <v>#NAME?</v>
      </c>
      <c r="FA238" s="15" t="e" cm="1">
        <f t="array" aca="1" ref="FA238" ca="1">_xll.BDP(C238,"BEST_TARGET_4WK_CHG")</f>
        <v>#NAME?</v>
      </c>
      <c r="FB238" s="15" t="e" cm="1">
        <f t="array" aca="1" ref="FB238" ca="1">_xll.BDP(C238,"BEST_TARGET_3MO_CHG")</f>
        <v>#NAME?</v>
      </c>
      <c r="FC238" s="15" t="e" cm="1">
        <f t="array" aca="1" ref="FC238" ca="1">_xll.BDP(C238,"BEST_TARGET_6MO_CHG")</f>
        <v>#NAME?</v>
      </c>
      <c r="FE238" s="15" t="e" cm="1">
        <f t="array" aca="1" ref="FE238" ca="1">_xll.BDP(C238,"ANNOUNCEMENT_DT")</f>
        <v>#NAME?</v>
      </c>
      <c r="FF238" s="15" t="e" cm="1">
        <f t="array" aca="1" ref="FF238" ca="1">_xll.BDP(C238,"EXPECTED_REPORT_DT")</f>
        <v>#NAME?</v>
      </c>
      <c r="FG238" s="15" t="e" cm="1">
        <f t="array" aca="1" ref="FG238" ca="1">_xll.BDP(C238,"EARNINGS_RELATED_IMPLIED_MOVE")</f>
        <v>#NAME?</v>
      </c>
      <c r="FI238" s="15" t="e" cm="1">
        <f t="array" aca="1" ref="FI238" ca="1">_xll.BDP(C238,"SALES_SURPRISE_LAST_QTR")</f>
        <v>#NAME?</v>
      </c>
      <c r="FJ238" s="15" t="e" cm="1">
        <f t="array" aca="1" ref="FJ238" ca="1">_xll.BDP(C238,"EPS_SURPRISE_LAST_QTR")</f>
        <v>#NAME?</v>
      </c>
      <c r="FL238" s="15" t="e">
        <f ca="1">(_xll.BDP(C238,"VOLUME_AVG_5D"))/1000</f>
        <v>#NAME?</v>
      </c>
      <c r="FM238" s="15" t="e">
        <f ca="1">(_xll.BDP(C238,"VOLUME_AVG_3M"))/1000</f>
        <v>#NAME?</v>
      </c>
      <c r="FN238" s="15" t="e">
        <f ca="1">(_xll.BDP(C238,"VOLUME_AVG_6M"))/1000</f>
        <v>#NAME?</v>
      </c>
      <c r="FP238" s="15" t="e" cm="1">
        <f t="array" aca="1" ref="FP238" ca="1">_xll.BDP(C238,"CIE_DES")</f>
        <v>#NAME?</v>
      </c>
      <c r="FQ238" s="15" t="s">
        <v>1061</v>
      </c>
      <c r="FS238" s="15" t="e" cm="1">
        <f t="array" aca="1" ref="FS238" ca="1">_xll.BDP(C238,"HIGH_52WEEK")</f>
        <v>#NAME?</v>
      </c>
      <c r="FT238" s="15" t="e" cm="1">
        <f t="array" aca="1" ref="FT238" ca="1">_xll.BDP(C238,"LOW_52WEEK")</f>
        <v>#NAME?</v>
      </c>
      <c r="FV238" s="15" t="e" cm="1">
        <f t="array" aca="1" ref="FV238" ca="1">_xll.BDP(C238,"CHG_PCT_WTD")</f>
        <v>#NAME?</v>
      </c>
      <c r="FW238" s="15" t="e" cm="1">
        <f t="array" aca="1" ref="FW238" ca="1">_xll.BDP(C238,"CHG_PCT_MTD")</f>
        <v>#NAME?</v>
      </c>
      <c r="FX238" s="15" t="e" cm="1">
        <f t="array" aca="1" ref="FX238" ca="1">_xll.BDP(C238,"CHG_PCT_YTD")</f>
        <v>#NAME?</v>
      </c>
      <c r="FY238" s="15" t="e" cm="1">
        <f t="array" aca="1" ref="FY238" ca="1">_xll.BDP(C238,"CHG_PCT_1YR")</f>
        <v>#NAME?</v>
      </c>
      <c r="GA238" s="15" t="e">
        <f ca="1">_xll.BDP($C238,"BEST_NET_DEBT","best_fperiod_override=19Y")/M9</f>
        <v>#NAME?</v>
      </c>
      <c r="GB238" s="15" t="e">
        <f ca="1">_xll.BDP($C238,"BEST_NET_DEBT","best_fperiod_override=20Y")/M9</f>
        <v>#NAME?</v>
      </c>
      <c r="GC238" s="15" t="e">
        <f ca="1">_xll.BDP($C238,"BEST_NET_DEBT","best_fperiod_override=21Y")/M9</f>
        <v>#NAME?</v>
      </c>
      <c r="GD238" s="15" t="e">
        <f ca="1">_xll.BDP($C238,"BEST_NET_DEBT","best_fperiod_override=22Y")/M9</f>
        <v>#NAME?</v>
      </c>
      <c r="GE238" s="15" t="e">
        <f ca="1">_xll.BDP($C238,"BEST_NET_DEBT","best_fperiod_override=23Y")/M9</f>
        <v>#NAME?</v>
      </c>
      <c r="GG238" s="15" t="e">
        <f t="shared" ca="1" si="463"/>
        <v>#NAME?</v>
      </c>
      <c r="GH238" s="15" t="e">
        <f t="shared" ca="1" si="464"/>
        <v>#NAME?</v>
      </c>
      <c r="GI238" s="15" t="e">
        <f t="shared" ca="1" si="465"/>
        <v>#NAME?</v>
      </c>
      <c r="GJ238" s="15" t="e">
        <f t="shared" ca="1" si="466"/>
        <v>#NAME?</v>
      </c>
      <c r="GK238" s="15" t="e">
        <f t="shared" ca="1" si="467"/>
        <v>#NAME?</v>
      </c>
      <c r="GM238" s="15" t="e" cm="1">
        <f t="array" aca="1" ref="GM238" ca="1">_xll.BDP(C238,"NET_DEBT_TO_EBITDA")</f>
        <v>#NAME?</v>
      </c>
      <c r="GN238" s="15" t="e" cm="1">
        <f t="array" aca="1" ref="GN238" ca="1">_xll.BDP(C238,"EBIT_TO_INT_EXP")</f>
        <v>#NAME?</v>
      </c>
      <c r="GO238" s="15" t="e" cm="1">
        <f t="array" aca="1" ref="GO238" ca="1">_xll.BDP(C238,"TOT_DEBT_TO_TOT_EQY")</f>
        <v>#NAME?</v>
      </c>
      <c r="GP238" s="15" t="e" cm="1">
        <f t="array" aca="1" ref="GP238" ca="1">_xll.BDP(C238,"TOT_DEBT_TO_TOT_ASSET")</f>
        <v>#NAME?</v>
      </c>
      <c r="GQ238" s="15" t="e" cm="1">
        <f t="array" aca="1" ref="GQ238" ca="1">_xll.BDP(C238,"ALTMAN_Z_SCORE")</f>
        <v>#NAME?</v>
      </c>
      <c r="GR238" s="15" t="e" cm="1">
        <f t="array" aca="1" ref="GR238" ca="1">_xll.BDP(C238,"CASH_%_CURRENT_MARKET_CAP")</f>
        <v>#NAME?</v>
      </c>
      <c r="GS238" s="15" t="e" cm="1">
        <f t="array" aca="1" ref="GS238" ca="1">_xll.BDP(C238,"CASH_TO_TOT_ASSET")</f>
        <v>#NAME?</v>
      </c>
      <c r="GU238" s="15" t="e" cm="1">
        <f t="array" aca="1" ref="GU238" ca="1">_xll.BDP(C238,"BOARD_SIZE")</f>
        <v>#NAME?</v>
      </c>
      <c r="GV238" s="15" t="e" cm="1">
        <f t="array" aca="1" ref="GV238" ca="1">_xll.BDP(C238,"PCT_INDEPENDENT_DIRECTORS")</f>
        <v>#NAME?</v>
      </c>
      <c r="GW238" s="15" t="e" cm="1">
        <f t="array" aca="1" ref="GW238" ca="1">_xll.BDP(C238,"BOARD_MEETING_ATTENDANCE_PCT")</f>
        <v>#NAME?</v>
      </c>
      <c r="GX238" s="15" t="e" cm="1">
        <f t="array" aca="1" ref="GX238" ca="1">_xll.BDP(C238,"BOARD_MEETINGS_PER_YR")</f>
        <v>#NAME?</v>
      </c>
      <c r="GY238" s="15" t="e" cm="1">
        <f t="array" aca="1" ref="GY238" ca="1">_xll.BDP(C238,"NUMBER_OF_WOMEN_ON_BOARD")</f>
        <v>#NAME?</v>
      </c>
      <c r="GZ238" s="15" t="e" cm="1">
        <f t="array" aca="1" ref="GZ238" ca="1">_xll.BDP(C238,"BOARD_AVERAGE_TENURE")</f>
        <v>#NAME?</v>
      </c>
      <c r="HA238" s="15" t="e" cm="1">
        <f t="array" aca="1" ref="HA238" ca="1">_xll.BDP(C238,"BOARD_AVERAGE_AGE")</f>
        <v>#NAME?</v>
      </c>
      <c r="HC238" s="15" t="e" cm="1">
        <f t="array" aca="1" ref="HC238" ca="1">_xll.BDP(C238,"TOT_COMP_AW_TO_CEO_&amp;_EQUIV")</f>
        <v>#NAME?</v>
      </c>
      <c r="HD238" s="15" t="e" cm="1">
        <f t="array" aca="1" ref="HD238" ca="1">_xll.BDP(C238,"TOT_COMPENSATION_AW_TO_EXECS")</f>
        <v>#NAME?</v>
      </c>
      <c r="HE238" s="15" t="e" cm="1">
        <f t="array" aca="1" ref="HE238" ca="1">_xll.BDP(C238,"CF_STOCK_BASED_COMPENSATION")</f>
        <v>#NAME?</v>
      </c>
      <c r="HF238" s="15" t="e" cm="1">
        <f t="array" aca="1" ref="HF238" ca="1">_xll.BDP(C238,"AVERAGE_BOD_TOTAL_COMPENSATION")</f>
        <v>#NAME?</v>
      </c>
      <c r="HH238" s="15" t="e" cm="1">
        <f t="array" aca="1" ref="HH238" ca="1">_xll.BDP(C238,"ISS_QUALITYSCORE")</f>
        <v>#NAME?</v>
      </c>
      <c r="HK238" s="15" t="e" cm="1">
        <f t="array" aca="1" ref="HK238" ca="1">_xll.BDP(C238,"EQY_SH_OUT")</f>
        <v>#NAME?</v>
      </c>
      <c r="HL238" s="15" t="e">
        <f t="shared" ca="1" si="468"/>
        <v>#NAME?</v>
      </c>
      <c r="HN238" s="15">
        <v>8.5</v>
      </c>
      <c r="HO238" s="15">
        <v>2</v>
      </c>
      <c r="HP238" s="39" t="e">
        <f t="shared" ca="1" si="469"/>
        <v>#NAME?</v>
      </c>
      <c r="HQ238" s="15" t="e">
        <f t="shared" ca="1" si="470"/>
        <v>#NAME?</v>
      </c>
      <c r="HS238" s="15" t="e">
        <f t="shared" ca="1" si="494"/>
        <v>#NAME?</v>
      </c>
      <c r="HU238" s="15" t="e">
        <f t="shared" ca="1" si="471"/>
        <v>#NAME?</v>
      </c>
      <c r="HW238" s="15" t="e">
        <f t="shared" ca="1" si="495"/>
        <v>#NAME?</v>
      </c>
      <c r="HY238" s="39" t="e">
        <f t="shared" ca="1" si="472"/>
        <v>#NAME?</v>
      </c>
      <c r="IA238" s="15" t="e">
        <f t="shared" ca="1" si="496"/>
        <v>#NAME?</v>
      </c>
      <c r="IB238" s="15" t="e">
        <f t="shared" ca="1" si="473"/>
        <v>#NAME?</v>
      </c>
      <c r="IC238" s="15" t="e">
        <f t="shared" ca="1" si="474"/>
        <v>#NAME?</v>
      </c>
      <c r="ID238" s="15" t="e">
        <f t="shared" ca="1" si="475"/>
        <v>#NAME?</v>
      </c>
      <c r="IE238" s="39" t="e">
        <f t="shared" ca="1" si="476"/>
        <v>#NAME?</v>
      </c>
      <c r="IF238" s="39" t="e">
        <f t="shared" ca="1" si="477"/>
        <v>#NAME?</v>
      </c>
      <c r="IG238" s="39" t="e">
        <f t="shared" ca="1" si="478"/>
        <v>#NAME?</v>
      </c>
      <c r="II238" s="15">
        <f t="shared" si="508"/>
        <v>219</v>
      </c>
    </row>
    <row r="239" spans="1:243">
      <c r="A239" s="15">
        <f t="shared" si="509"/>
        <v>219</v>
      </c>
      <c r="B239" s="15" t="s">
        <v>442</v>
      </c>
      <c r="C239" s="15" t="s">
        <v>699</v>
      </c>
      <c r="D239" s="15" t="s">
        <v>441</v>
      </c>
      <c r="E239" s="15" t="str">
        <f t="shared" si="442"/>
        <v>TMCO34</v>
      </c>
      <c r="F239" s="15">
        <f t="shared" si="443"/>
        <v>219</v>
      </c>
      <c r="G239" s="15" t="str">
        <f t="shared" si="444"/>
        <v>Toyota Motor Corp</v>
      </c>
      <c r="H239" s="24">
        <v>8.6278999999999991E-3</v>
      </c>
      <c r="I239" s="15" t="e" cm="1">
        <f t="array" aca="1" ref="I239" ca="1">_xll.BDP(C239,"GICS_SECTOR_NAME")</f>
        <v>#NAME?</v>
      </c>
      <c r="J239" s="15" t="e">
        <f t="shared" ca="1" si="445"/>
        <v>#NAME?</v>
      </c>
      <c r="K239" s="46" t="e" cm="1">
        <f t="array" aca="1" ref="K239" ca="1">_xll.BDP(C239,"BEST_PE_RATIO")</f>
        <v>#NAME?</v>
      </c>
      <c r="L239" s="46" t="e" cm="1">
        <f t="array" aca="1" ref="L239" ca="1">_xll.BDP(C239,"px_last")</f>
        <v>#NAME?</v>
      </c>
      <c r="M239" s="15" t="e" cm="1">
        <f t="array" aca="1" ref="M239" ca="1">_xll.BDP(C239,"COUNTRY_FULL_NAME")</f>
        <v>#NAME?</v>
      </c>
      <c r="N239" s="15" t="e" cm="1">
        <f t="array" aca="1" ref="N239" ca="1">_xll.BDP(C239,"px_last")</f>
        <v>#NAME?</v>
      </c>
      <c r="O239" s="15" t="e" cm="1">
        <f t="array" aca="1" ref="O239" ca="1">_xll.BDP(C239,"CRNCY")</f>
        <v>#NAME?</v>
      </c>
      <c r="Q239" s="15" t="e" cm="1">
        <f t="array" aca="1" ref="Q239" ca="1">_xll.BDP(C239,"GICS_SECTOR_NAME")</f>
        <v>#NAME?</v>
      </c>
      <c r="R239" s="15" t="e" cm="1">
        <f t="array" aca="1" ref="R239" ca="1">_xll.BDP(C239,"GICS_INDUSTRY_NAME")</f>
        <v>#NAME?</v>
      </c>
      <c r="S239" s="15" t="e" cm="1">
        <f t="array" aca="1" ref="S239" ca="1">_xll.BDP(C239,"GICS_INDUSTRY_GROUP_NAME")</f>
        <v>#NAME?</v>
      </c>
      <c r="T239" s="15" t="e" cm="1">
        <f t="array" aca="1" ref="T239" ca="1">_xll.BDP(C239,"GICS_SUB_INDUSTRY_NAME")</f>
        <v>#NAME?</v>
      </c>
      <c r="U239" s="15" t="s">
        <v>1531</v>
      </c>
      <c r="V239" s="15" t="e">
        <f ca="1">_xll.BDH(C239,"SALES_REV_TURN","FY 2009","FY 2009","Currency=USD","Period=FY","BEST_FPERIOD_OVERRIDE=FY","FILING_STATUS=MR","SCALING_FORMAT=MLN","FA_ADJUSTED=Adjusted","Sort=A","Dates=H","DateFormat=P","Fill=—","Direction=H","UseDPDF=Y")/M12</f>
        <v>#NAME?</v>
      </c>
      <c r="W239" s="15" t="e">
        <f ca="1">_xll.BDH(C239,"SALES_REV_TURN","FY 2019","FY 2019","Currency=USD","Period=FY","BEST_FPERIOD_OVERRIDE=FY","FILING_STATUS=MR","SCALING_FORMAT=MLN","FA_ADJUSTED=Adjusted","Sort=A","Dates=H","DateFormat=P","Fill=—","Direction=H","UseDPDF=Y")/M12</f>
        <v>#NAME?</v>
      </c>
      <c r="X239" s="15" t="e">
        <f ca="1">_xll.BDH(C239,"SALES_REV_TURN","FY 2020","FY 2020","Currency=USD","Period=FY","BEST_FPERIOD_OVERRIDE=FY","FILING_STATUS=MR","SCALING_FORMAT=MLN","FA_ADJUSTED=Adjusted","Sort=A","Dates=H","DateFormat=P","Fill=—","Direction=H","UseDPDF=Y")/M12</f>
        <v>#NAME?</v>
      </c>
      <c r="Y239" s="15" t="e">
        <f ca="1">_xll.BDH(C239,"SALES_REV_TURN","FY 2021","FY 2021","Currency=USD","Period=FY","BEST_FPERIOD_OVERRIDE=FY","FILING_STATUS=MR","SCALING_FORMAT=MLN","FA_ADJUSTED=Adjusted","Sort=A","Dates=H","DateFormat=P","Fill=—","Direction=H","UseDPDF=Y")/M12</f>
        <v>#NAME?</v>
      </c>
      <c r="Z239" s="15" t="e">
        <f ca="1">_xll.BDH(C239,"SALES_REV_TURN","FY 2022","FY 2022","Currency=USD","Period=FY","BEST_FPERIOD_OVERRIDE=FY","FILING_STATUS=MR","SCALING_FORMAT=MLN","FA_ADJUSTED=Adjusted","Sort=A","Dates=H","DateFormat=P","Fill=—","Direction=H","UseDPDF=Y")/M12</f>
        <v>#NAME?</v>
      </c>
      <c r="AA239" s="15" t="e">
        <f ca="1">+_xll.BDP($C239,AA$15,"BEST_FPERIOD_OVERRIDE="&amp;AA$16)/M12</f>
        <v>#NAME?</v>
      </c>
      <c r="AB239" s="15" t="e">
        <f ca="1">+_xll.BDP($C239,AB$15,"BEST_FPERIOD_OVERRIDE="&amp;AB$16)/M12</f>
        <v>#NAME?</v>
      </c>
      <c r="AC239" s="15" t="e">
        <f ca="1">+_xll.BDP($C239,AC$15,"BEST_FPERIOD_OVERRIDE="&amp;AC$16)</f>
        <v>#NAME?</v>
      </c>
      <c r="AD239" s="15" t="e">
        <f ca="1">+_xll.BDP($C239,AD$15,"BEST_FPERIOD_OVERRIDE="&amp;AD$16)</f>
        <v>#NAME?</v>
      </c>
      <c r="AF239" s="25" t="e">
        <f t="shared" ca="1" si="479"/>
        <v>#NAME?</v>
      </c>
      <c r="AG239" s="25" t="e">
        <f t="shared" ca="1" si="480"/>
        <v>#NAME?</v>
      </c>
      <c r="AH239" s="25" t="e">
        <f t="shared" ca="1" si="481"/>
        <v>#NAME?</v>
      </c>
      <c r="AI239" s="25" t="e">
        <f t="shared" ca="1" si="482"/>
        <v>#NAME?</v>
      </c>
      <c r="AJ239" s="25" t="e">
        <f t="shared" ca="1" si="483"/>
        <v>#NAME?</v>
      </c>
      <c r="AK239" s="25" t="e">
        <f t="shared" ca="1" si="484"/>
        <v>#NAME?</v>
      </c>
      <c r="AL239" s="25" t="e">
        <f t="shared" ca="1" si="497"/>
        <v>#NAME?</v>
      </c>
      <c r="AM239" s="25" t="e">
        <f t="shared" ca="1" si="485"/>
        <v>#NAME?</v>
      </c>
      <c r="AN239" s="25" t="e">
        <f t="shared" ca="1" si="486"/>
        <v>#NAME?</v>
      </c>
      <c r="AP239" s="15" t="e">
        <f ca="1">_xll.BDH(C239,"EBITDA","FY 2009","FY 2009","Currency=USD","Period=FY","BEST_FPERIOD_OVERRIDE=FY","FILING_STATUS=MR","SCALING_FORMAT=MLN","FA_ADJUSTED=Adjusted","Sort=A","Dates=H","DateFormat=P","Fill=—","Direction=H","UseDPDF=Y")/M12</f>
        <v>#NAME?</v>
      </c>
      <c r="AQ239" s="15" t="e">
        <f ca="1">_xll.BDH(C239,"EBITDA","FY 2019","FY 2019","Currency=USD","Period=FY","BEST_FPERIOD_OVERRIDE=FY","FILING_STATUS=MR","SCALING_FORMAT=MLN","FA_ADJUSTED=Adjusted","Sort=A","Dates=H","DateFormat=P","Fill=—","Direction=H","UseDPDF=Y")/M12</f>
        <v>#NAME?</v>
      </c>
      <c r="AR239" s="15" t="e">
        <f ca="1">_xll.BDH(C239,"EBITDA","FY 2020","FY 2020","Currency=USD","Period=FY","BEST_FPERIOD_OVERRIDE=FY","FILING_STATUS=MR","SCALING_FORMAT=MLN","FA_ADJUSTED=Adjusted","Sort=A","Dates=H","DateFormat=P","Fill=—","Direction=H","UseDPDF=Y")/M12</f>
        <v>#NAME?</v>
      </c>
      <c r="AS239" s="15" t="e">
        <f ca="1">_xll.BDH(C239,"EBITDA","FY 2021","FY 2021","Currency=USD","Period=FY","BEST_FPERIOD_OVERRIDE=FY","FILING_STATUS=MR","SCALING_FORMAT=MLN","FA_ADJUSTED=Adjusted","Sort=A","Dates=H","DateFormat=P","Fill=—","Direction=H","UseDPDF=Y")/M12</f>
        <v>#NAME?</v>
      </c>
      <c r="AT239" s="15" t="e">
        <f ca="1">_xll.BDH(C239,"EBITDA","FY 2022","FY 2022","Currency=USD","Period=FY","BEST_FPERIOD_OVERRIDE=FY","FILING_STATUS=MR","SCALING_FORMAT=MLN","FA_ADJUSTED=Adjusted","Sort=A","Dates=H","DateFormat=P","Fill=—","Direction=H","UseDPDF=Y")/M12</f>
        <v>#NAME?</v>
      </c>
      <c r="AU239" s="15" t="e">
        <f ca="1">+_xll.BDP($C239,AU$15,"BEST_FPERIOD_OVERRIDE="&amp;AU$16)/M12</f>
        <v>#NAME?</v>
      </c>
      <c r="AV239" s="15" t="e">
        <f ca="1">+_xll.BDP($C239,AV$15,"BEST_FPERIOD_OVERRIDE="&amp;AV$16)/M12</f>
        <v>#NAME?</v>
      </c>
      <c r="AW239" s="15" t="e">
        <f ca="1">+_xll.BDP($C239,AW$15,"BEST_FPERIOD_OVERRIDE="&amp;AW$16)/M12</f>
        <v>#NAME?</v>
      </c>
      <c r="AX239" s="15" t="e">
        <f ca="1">+_xll.BDP($C239,AX$15,"BEST_FPERIOD_OVERRIDE="&amp;AX$16)</f>
        <v>#NAME?</v>
      </c>
      <c r="AZ239" s="25" t="e">
        <f t="shared" ca="1" si="446"/>
        <v>#NAME?</v>
      </c>
      <c r="BA239" s="25" t="e">
        <f t="shared" ca="1" si="447"/>
        <v>#NAME?</v>
      </c>
      <c r="BB239" s="25" t="e">
        <f t="shared" ca="1" si="448"/>
        <v>#NAME?</v>
      </c>
      <c r="BC239" s="25" t="e">
        <f t="shared" ca="1" si="449"/>
        <v>#NAME?</v>
      </c>
      <c r="BD239" s="25" t="e">
        <f t="shared" ca="1" si="450"/>
        <v>#NAME?</v>
      </c>
      <c r="BE239" s="25" t="e">
        <f t="shared" ca="1" si="451"/>
        <v>#NAME?</v>
      </c>
      <c r="BF239" s="25" t="e">
        <f t="shared" ca="1" si="498"/>
        <v>#NAME?</v>
      </c>
      <c r="BG239" s="25" t="e">
        <f t="shared" ca="1" si="452"/>
        <v>#NAME?</v>
      </c>
      <c r="BH239" s="25" t="e">
        <f t="shared" ca="1" si="453"/>
        <v>#NAME?</v>
      </c>
      <c r="BJ239" s="25" t="e">
        <f t="shared" ca="1" si="487"/>
        <v>#NAME?</v>
      </c>
      <c r="BK239" s="25" t="e">
        <f t="shared" ca="1" si="488"/>
        <v>#NAME?</v>
      </c>
      <c r="BL239" s="25" t="e">
        <f t="shared" ca="1" si="489"/>
        <v>#NAME?</v>
      </c>
      <c r="BM239" s="25" t="e">
        <f t="shared" ca="1" si="490"/>
        <v>#NAME?</v>
      </c>
      <c r="BN239" s="25" t="e">
        <f t="shared" ca="1" si="491"/>
        <v>#NAME?</v>
      </c>
      <c r="BO239" s="25" t="e">
        <f t="shared" ca="1" si="492"/>
        <v>#NAME?</v>
      </c>
      <c r="BP239" s="25" t="e">
        <f t="shared" ca="1" si="492"/>
        <v>#NAME?</v>
      </c>
      <c r="BQ239" s="25" t="e">
        <f t="shared" ca="1" si="493"/>
        <v>#NAME?</v>
      </c>
      <c r="BR239" s="15" t="e">
        <f ca="1">_xll.BDH(C239,"EARN_FOR_COMMON","FY 2009","FY 2009","Currency=USD","Period=FY","BEST_FPERIOD_OVERRIDE=FY","FILING_STATUS=MR","SCALING_FORMAT=MLN","FA_ADJUSTED=Adjusted","Sort=A","Dates=H","DateFormat=P","Fill=—","Direction=H","UseDPDF=Y")/M12</f>
        <v>#NAME?</v>
      </c>
      <c r="BS239" s="15" t="e">
        <f ca="1">_xll.BDH(C239,"EARN_FOR_COMMON","FY 2019","FY 2019","Currency=USD","Period=FY","BEST_FPERIOD_OVERRIDE=FY","FILING_STATUS=MR","SCALING_FORMAT=MLN","FA_ADJUSTED=Adjusted","Sort=A","Dates=H","DateFormat=P","Fill=—","Direction=H","UseDPDF=Y")/M12</f>
        <v>#NAME?</v>
      </c>
      <c r="BT239" s="15" t="e">
        <f ca="1">_xll.BDH(C239,"EARN_FOR_COMMON","FY 2020","FY 2020","Currency=USD","Period=FY","BEST_FPERIOD_OVERRIDE=FY","FILING_STATUS=MR","SCALING_FORMAT=MLN","FA_ADJUSTED=Adjusted","Sort=A","Dates=H","DateFormat=P","Fill=—","Direction=H","UseDPDF=Y")/M12</f>
        <v>#NAME?</v>
      </c>
      <c r="BU239" s="15" t="e">
        <f ca="1">_xll.BDH(C239,"EARN_FOR_COMMON","FY 2021","FY 2021","Currency=USD","Period=FY","BEST_FPERIOD_OVERRIDE=FY","FILING_STATUS=MR","SCALING_FORMAT=MLN","FA_ADJUSTED=Adjusted","Sort=A","Dates=H","DateFormat=P","Fill=—","Direction=H","UseDPDF=Y")/M12</f>
        <v>#NAME?</v>
      </c>
      <c r="BV239" s="15" t="e">
        <f ca="1">_xll.BDH(C239,"EARN_FOR_COMMON","FY 2022","FY 2022","Currency=USD","Period=FY","BEST_FPERIOD_OVERRIDE=FY","FILING_STATUS=MR","SCALING_FORMAT=MLN","FA_ADJUSTED=Adjusted","Sort=A","Dates=H","DateFormat=P","Fill=—","Direction=H","UseDPDF=Y")/M12</f>
        <v>#NAME?</v>
      </c>
      <c r="BW239" s="15" t="e">
        <f ca="1">+_xll.BDP($C239,BW$15,"BEST_FPERIOD_OVERRIDE="&amp;BW$16)/M12</f>
        <v>#NAME?</v>
      </c>
      <c r="BX239" s="15" t="e">
        <f ca="1">+_xll.BDP($C239,BX$15,"BEST_FPERIOD_OVERRIDE="&amp;BX$16)/M12</f>
        <v>#NAME?</v>
      </c>
      <c r="BY239" s="15" t="e">
        <f ca="1">+_xll.BDP($C239,BY$15,"BEST_FPERIOD_OVERRIDE="&amp;BY$16)/M12</f>
        <v>#NAME?</v>
      </c>
      <c r="BZ239" s="15" t="e">
        <f ca="1">+_xll.BDP($C239,BZ$15,"BEST_FPERIOD_OVERRIDE="&amp;BZ$16)</f>
        <v>#NAME?</v>
      </c>
      <c r="CB239" s="25" t="e">
        <f t="shared" ca="1" si="454"/>
        <v>#NAME?</v>
      </c>
      <c r="CC239" s="25" t="e">
        <f t="shared" ca="1" si="455"/>
        <v>#NAME?</v>
      </c>
      <c r="CD239" s="25" t="e">
        <f t="shared" ca="1" si="456"/>
        <v>#NAME?</v>
      </c>
      <c r="CE239" s="25" t="e">
        <f t="shared" ca="1" si="457"/>
        <v>#NAME?</v>
      </c>
      <c r="CF239" s="25" t="e">
        <f t="shared" ca="1" si="458"/>
        <v>#NAME?</v>
      </c>
      <c r="CG239" s="25" t="e">
        <f t="shared" ca="1" si="459"/>
        <v>#NAME?</v>
      </c>
      <c r="CH239" s="25" t="e">
        <f t="shared" ca="1" si="499"/>
        <v>#NAME?</v>
      </c>
      <c r="CI239" s="25" t="e">
        <f t="shared" ca="1" si="460"/>
        <v>#NAME?</v>
      </c>
      <c r="CJ239" s="25" t="e">
        <f t="shared" ca="1" si="461"/>
        <v>#NAME?</v>
      </c>
      <c r="CM239" s="25" t="e">
        <f t="shared" ca="1" si="500"/>
        <v>#NAME?</v>
      </c>
      <c r="CN239" s="25" t="e">
        <f t="shared" ca="1" si="501"/>
        <v>#NAME?</v>
      </c>
      <c r="CO239" s="25" t="e">
        <f t="shared" ca="1" si="502"/>
        <v>#NAME?</v>
      </c>
      <c r="CP239" s="25" t="e">
        <f t="shared" ca="1" si="503"/>
        <v>#NAME?</v>
      </c>
      <c r="CQ239" s="25" t="e">
        <f t="shared" ca="1" si="504"/>
        <v>#NAME?</v>
      </c>
      <c r="CR239" s="25" t="e">
        <f t="shared" ca="1" si="505"/>
        <v>#NAME?</v>
      </c>
      <c r="CS239" s="25" t="e">
        <f t="shared" ca="1" si="506"/>
        <v>#NAME?</v>
      </c>
      <c r="CT239" s="15" t="e">
        <f t="shared" ca="1" si="507"/>
        <v>#NAME?</v>
      </c>
      <c r="CU239" s="25">
        <f>_xll.BDH($C239,"RETURN_ON_INV_CAPITAL","FY 2019","FY 2019","Currency=USD","Period=FY","BEST_FPERIOD_OVERRIDE=FY","FILING_STATUS=MR","FA_ADJUSTED=GAAP","Sort=A","Dates=H","DateFormat=P","Fill=—","Direction=H","UseDPDF=Y")/100</f>
        <v>5.0706000000000001E-2</v>
      </c>
      <c r="CV239" s="25">
        <f>_xll.BDH($C239,"RETURN_ON_INV_CAPITAL","FY 2020","FY 2020","Currency=USD","Period=FY","BEST_FPERIOD_OVERRIDE=FY","FILING_STATUS=MR","FA_ADJUSTED=GAAP","Sort=A","Dates=H","DateFormat=P","Fill=—","Direction=H","UseDPDF=Y")/100</f>
        <v>4.2497999999999994E-2</v>
      </c>
      <c r="CW239" s="25">
        <f>_xll.BDH($C239,"RETURN_ON_INV_CAPITAL","FY 2021","FY 2021","Currency=USD","Period=FY","BEST_FPERIOD_OVERRIDE=FY","FILING_STATUS=MR","FA_ADJUSTED=GAAP","Sort=A","Dates=H","DateFormat=P","Fill=—","Direction=H","UseDPDF=Y")/100</f>
        <v>3.6152000000000004E-2</v>
      </c>
      <c r="CX239" s="25">
        <f>_xll.BDH(C239,"RETURN_COM_EQY","FY 2022","FY 2022","Currency=USD","Period=FY","BEST_FPERIOD_OVERRIDE=FY","FILING_STATUS=MR","FA_ADJUSTED=GAAP","Sort=A","Dates=H","DateFormat=P","Fill=—","Direction=H","UseDPDF=Y")/100</f>
        <v>0.11505499999999999</v>
      </c>
      <c r="CZ239" s="15">
        <f>_xll.BDH($C239,"RETURN_COM_EQY","FY 2019","FY 2019","Currency=USD","Period=FY","BEST_FPERIOD_OVERRIDE=FY","FILING_STATUS=MR","FA_ADJUSTED=GAAP","Sort=A","Dates=H","DateFormat=P","Fill=—","Direction=H","UseDPDF=Y")/100</f>
        <v>9.8102999999999996E-2</v>
      </c>
      <c r="DA239" s="15">
        <f>_xll.BDH($C239,"RETURN_COM_EQY","FY 2020","FY 2020","Currency=USD","Period=FY","BEST_FPERIOD_OVERRIDE=FY","FILING_STATUS=MR","FA_ADJUSTED=GAAP","Sort=A","Dates=H","DateFormat=P","Fill=—","Direction=H","UseDPDF=Y")/100</f>
        <v>0.10216500000000001</v>
      </c>
      <c r="DB239" s="15">
        <f>_xll.BDH($C239,"RETURN_COM_EQY","FY 2021","FY 2021","Currency=USD","Period=FY","BEST_FPERIOD_OVERRIDE=FY","FILING_STATUS=MR","FA_ADJUSTED=GAAP","Sort=A","Dates=H","DateFormat=P","Fill=—","Direction=H","UseDPDF=Y")/100</f>
        <v>0.102502</v>
      </c>
      <c r="DC239" s="25">
        <f>_xll.BDH(C239,"RETURN_COM_EQY","FY 2022","FY 2022","Currency=USD","Period=FY","BEST_FPERIOD_OVERRIDE=FY","FILING_STATUS=MR","FA_ADJUSTED=GAAP","Sort=A","Dates=H","DateFormat=P","Fill=—","Direction=H","UseDPDF=Y")</f>
        <v>11.5055</v>
      </c>
      <c r="DD239" s="25" t="e">
        <f ca="1">(_xll.BDP(C239,"BEST_ROE","best_fperiod_override=23Y"))/100</f>
        <v>#NAME?</v>
      </c>
      <c r="DF239" s="25" t="e">
        <f ca="1">(_xll.BDP($C239,"BEST_DIV_YLD","best_fperiod_override=19Y"))/100</f>
        <v>#NAME?</v>
      </c>
      <c r="DG239" s="25" t="e">
        <f ca="1">(_xll.BDP($C239,"BEST_DIV_YLD","best_fperiod_override=20Y"))/100</f>
        <v>#NAME?</v>
      </c>
      <c r="DH239" s="25" t="e">
        <f ca="1">(_xll.BDP($C239,"BEST_DIV_YLD","best_fperiod_override=21Y"))/100</f>
        <v>#NAME?</v>
      </c>
      <c r="DI239" s="25" t="e">
        <f ca="1">(_xll.BDP($C239,"BEST_DIV_YLD","best_fperiod_override=22Y"))/100</f>
        <v>#NAME?</v>
      </c>
      <c r="DJ239" s="25" t="e">
        <f ca="1">(_xll.BDP($C239,"BEST_DIV_YLD","best_fperiod_override=23Y"))/100</f>
        <v>#NAME?</v>
      </c>
      <c r="DL239" s="48" t="e" cm="1">
        <f t="array" aca="1" ref="DL239" ca="1">_xll.BDP($C239,$DL$12)/1000/M12</f>
        <v>#NAME?</v>
      </c>
      <c r="DM239" s="48" t="e" cm="1">
        <f t="array" aca="1" ref="DM239" ca="1">_xll.BDP($C239,$DL$13)*1000/M12</f>
        <v>#NAME?</v>
      </c>
      <c r="DN239" s="48" t="e">
        <f t="shared" ca="1" si="462"/>
        <v>#NAME?</v>
      </c>
      <c r="DO239" s="48" t="e" cm="1">
        <f t="array" aca="1" ref="DO239" ca="1">_xll.BDP($C239,$DL$15)*1000</f>
        <v>#NAME?</v>
      </c>
      <c r="DQ239" s="15" t="e" cm="1">
        <f t="array" aca="1" ref="DQ239" ca="1">_xll.BDP(C239,"WACC")</f>
        <v>#NAME?</v>
      </c>
      <c r="DR239" s="15" t="e" cm="1">
        <f t="array" aca="1" ref="DR239" ca="1">_xll.BDP(C239,"WACC_COST_EQUITY")</f>
        <v>#NAME?</v>
      </c>
      <c r="DS239" s="15" t="e" cm="1">
        <f t="array" aca="1" ref="DS239" ca="1">_xll.BDP(C239,"WACC_COST_EQUITY")</f>
        <v>#NAME?</v>
      </c>
      <c r="DU239" s="15" t="e" cm="1">
        <f t="array" aca="1" ref="DU239" ca="1">_xll.BDP(C239,"BEST_PE_RATIO")</f>
        <v>#NAME?</v>
      </c>
      <c r="DV239" s="15" t="e" cm="1">
        <f t="array" aca="1" ref="DV239" ca="1">_xll.BDP(C239,"FIVE_YR_AVG_PRICE_EARNINGS")</f>
        <v>#NAME?</v>
      </c>
      <c r="DW239" s="15" t="e" cm="1">
        <f t="array" aca="1" ref="DW239" ca="1">_xll.BDP(C239,"10_YEAR_MOVING_AVERAGE_PE")</f>
        <v>#NAME?</v>
      </c>
      <c r="DY239" s="15" t="e" cm="1">
        <f t="array" aca="1" ref="DY239" ca="1">_xll.BDP(C239,"BEST_CUR_EV_TO_EBITDA")</f>
        <v>#NAME?</v>
      </c>
      <c r="DZ239" s="15" t="e" cm="1">
        <f t="array" aca="1" ref="DZ239" ca="1">_xll.BDP(C239,"FIVE_YEAR_AVG_EV_TO_T12_EBITDA")</f>
        <v>#NAME?</v>
      </c>
      <c r="EB239" s="15" t="e" cm="1">
        <f t="array" aca="1" ref="EB239" ca="1">_xll.BDP(C239,"BEST_PX_BPS_RATIO")</f>
        <v>#NAME?</v>
      </c>
      <c r="EC239" s="15" t="e" cm="1">
        <f t="array" aca="1" ref="EC239" ca="1">_xll.BDP(C239,"FIVE_YEAR_AVG_PRICE_BOOK")</f>
        <v>#NAME?</v>
      </c>
      <c r="ED239" s="15" t="e" cm="1">
        <f t="array" aca="1" ref="ED239" ca="1">_xll.BDP(C239,"EV_TO_T12M_SALES")</f>
        <v>#NAME?</v>
      </c>
      <c r="EE239" s="15" t="e" cm="1">
        <f t="array" aca="1" ref="EE239" ca="1">_xll.BDP(C239,"AVERAGE_EV_TO_T12M_SALES")</f>
        <v>#NAME?</v>
      </c>
      <c r="EF239" s="15" t="e">
        <f ca="1">_xll.BDP(C239,"BEST_CURRENT_EV_BEST_SALES","best_fperiod_override=23Y")</f>
        <v>#NAME?</v>
      </c>
      <c r="EH239" s="15" t="e" cm="1">
        <f t="array" aca="1" ref="EH239" ca="1">_xll.BDP(C239,"CF_FREE_CASH_FLOW")/M12</f>
        <v>#NAME?</v>
      </c>
      <c r="EI239" s="15" t="e" cm="1">
        <f t="array" aca="1" ref="EI239" ca="1">_xll.BDP(C239,"FREE_CASH_FLOW_YIELD")/100</f>
        <v>#NAME?</v>
      </c>
      <c r="EJ239" s="15" t="e" cm="1">
        <f t="array" aca="1" ref="EJ239" ca="1">_xll.BDP(C239,"TRAIL_12M_FREE_CASH_FLOW_PER_SH")/M12</f>
        <v>#NAME?</v>
      </c>
      <c r="EL239" s="15" t="e" cm="1">
        <f t="array" aca="1" ref="EL239" ca="1">_xll.BDP(C239,"CF_CASH_FROM_OPER")/M12</f>
        <v>#NAME?</v>
      </c>
      <c r="EM239" s="15" t="e" cm="1">
        <f t="array" aca="1" ref="EM239" ca="1">_xll.BDP(C239,"CF_CASH_FROM_INV_ACT")/M12</f>
        <v>#NAME?</v>
      </c>
      <c r="EN239" s="15" t="e" cm="1">
        <f t="array" aca="1" ref="EN239" ca="1">_xll.BDP(C239,"CF_CASH_FROM_FNC_ACT")/M12</f>
        <v>#NAME?</v>
      </c>
      <c r="EP239" s="15" t="e" cm="1">
        <f t="array" aca="1" ref="EP239" ca="1">_xll.BDP(C239,"TOT_ANALYST_REC")</f>
        <v>#NAME?</v>
      </c>
      <c r="EQ239" s="15" t="e" cm="1">
        <f t="array" aca="1" ref="EQ239" ca="1">_xll.BDP(C239,"TOT_BUY_REC")</f>
        <v>#NAME?</v>
      </c>
      <c r="ER239" s="15" t="e" cm="1">
        <f t="array" aca="1" ref="ER239" ca="1">_xll.BDP(C239,"TOT_HOLD_REC")</f>
        <v>#NAME?</v>
      </c>
      <c r="ES239" s="15" t="e" cm="1">
        <f t="array" aca="1" ref="ES239" ca="1">_xll.BDP(C239,"TOT_SELL_REC")</f>
        <v>#NAME?</v>
      </c>
      <c r="ET239" s="15" t="e" cm="1">
        <f t="array" aca="1" ref="ET239" ca="1">_xll.BDP(C239,"EQY_REC_CONS")</f>
        <v>#NAME?</v>
      </c>
      <c r="EV239" s="15" t="e" cm="1">
        <f t="array" aca="1" ref="EV239" ca="1">_xll.BDP(C239,"BEST_TARGET_HI")</f>
        <v>#NAME?</v>
      </c>
      <c r="EW239" s="15" t="e" cm="1">
        <f t="array" aca="1" ref="EW239" ca="1">_xll.BDP(C239,"BEST_TARGET_LO")</f>
        <v>#NAME?</v>
      </c>
      <c r="EX239" s="15" t="e" cm="1">
        <f t="array" aca="1" ref="EX239" ca="1">_xll.BDP(C239,"BEST_TARGET_MEDIAN")</f>
        <v>#NAME?</v>
      </c>
      <c r="EZ239" s="15" t="e" cm="1">
        <f t="array" aca="1" ref="EZ239" ca="1">_xll.BDP(C239,"BEST_TARGET_1WK_CHG")</f>
        <v>#NAME?</v>
      </c>
      <c r="FA239" s="15" t="e" cm="1">
        <f t="array" aca="1" ref="FA239" ca="1">_xll.BDP(C239,"BEST_TARGET_4WK_CHG")</f>
        <v>#NAME?</v>
      </c>
      <c r="FB239" s="15" t="e" cm="1">
        <f t="array" aca="1" ref="FB239" ca="1">_xll.BDP(C239,"BEST_TARGET_3MO_CHG")</f>
        <v>#NAME?</v>
      </c>
      <c r="FC239" s="15" t="e" cm="1">
        <f t="array" aca="1" ref="FC239" ca="1">_xll.BDP(C239,"BEST_TARGET_6MO_CHG")</f>
        <v>#NAME?</v>
      </c>
      <c r="FE239" s="15" t="e" cm="1">
        <f t="array" aca="1" ref="FE239" ca="1">_xll.BDP(C239,"ANNOUNCEMENT_DT")</f>
        <v>#NAME?</v>
      </c>
      <c r="FF239" s="15" t="e" cm="1">
        <f t="array" aca="1" ref="FF239" ca="1">_xll.BDP(C239,"EXPECTED_REPORT_DT")</f>
        <v>#NAME?</v>
      </c>
      <c r="FG239" s="15" t="e" cm="1">
        <f t="array" aca="1" ref="FG239" ca="1">_xll.BDP(C239,"EARNINGS_RELATED_IMPLIED_MOVE")</f>
        <v>#NAME?</v>
      </c>
      <c r="FI239" s="15" t="e" cm="1">
        <f t="array" aca="1" ref="FI239" ca="1">_xll.BDP(C239,"SALES_SURPRISE_LAST_QTR")</f>
        <v>#NAME?</v>
      </c>
      <c r="FJ239" s="15" t="e" cm="1">
        <f t="array" aca="1" ref="FJ239" ca="1">_xll.BDP(C239,"EPS_SURPRISE_LAST_QTR")</f>
        <v>#NAME?</v>
      </c>
      <c r="FL239" s="15" t="e">
        <f ca="1">(_xll.BDP(C239,"VOLUME_AVG_5D"))/1000</f>
        <v>#NAME?</v>
      </c>
      <c r="FM239" s="15" t="e">
        <f ca="1">(_xll.BDP(C239,"VOLUME_AVG_3M"))/1000</f>
        <v>#NAME?</v>
      </c>
      <c r="FN239" s="15" t="e">
        <f ca="1">(_xll.BDP(C239,"VOLUME_AVG_6M"))/1000</f>
        <v>#NAME?</v>
      </c>
      <c r="FP239" s="15" t="e" cm="1">
        <f t="array" aca="1" ref="FP239" ca="1">_xll.BDP(C239,"CIE_DES")</f>
        <v>#NAME?</v>
      </c>
      <c r="FQ239" s="15" t="s">
        <v>1062</v>
      </c>
      <c r="FS239" s="15" t="e" cm="1">
        <f t="array" aca="1" ref="FS239" ca="1">_xll.BDP(C239,"HIGH_52WEEK")</f>
        <v>#NAME?</v>
      </c>
      <c r="FT239" s="15" t="e" cm="1">
        <f t="array" aca="1" ref="FT239" ca="1">_xll.BDP(C239,"LOW_52WEEK")</f>
        <v>#NAME?</v>
      </c>
      <c r="FV239" s="15" t="e" cm="1">
        <f t="array" aca="1" ref="FV239" ca="1">_xll.BDP(C239,"CHG_PCT_WTD")</f>
        <v>#NAME?</v>
      </c>
      <c r="FW239" s="15" t="e" cm="1">
        <f t="array" aca="1" ref="FW239" ca="1">_xll.BDP(C239,"CHG_PCT_MTD")</f>
        <v>#NAME?</v>
      </c>
      <c r="FX239" s="15" t="e" cm="1">
        <f t="array" aca="1" ref="FX239" ca="1">_xll.BDP(C239,"CHG_PCT_YTD")</f>
        <v>#NAME?</v>
      </c>
      <c r="FY239" s="15" t="e" cm="1">
        <f t="array" aca="1" ref="FY239" ca="1">_xll.BDP(C239,"CHG_PCT_1YR")</f>
        <v>#NAME?</v>
      </c>
      <c r="GA239" s="15" t="e">
        <f ca="1">_xll.BDP($C239,"BEST_NET_DEBT","best_fperiod_override=19Y")/M12</f>
        <v>#NAME?</v>
      </c>
      <c r="GB239" s="15" t="e">
        <f ca="1">_xll.BDP($C239,"BEST_NET_DEBT","best_fperiod_override=20Y")/M12</f>
        <v>#NAME?</v>
      </c>
      <c r="GC239" s="15" t="e">
        <f ca="1">_xll.BDP($C239,"BEST_NET_DEBT","best_fperiod_override=21Y")/M12</f>
        <v>#NAME?</v>
      </c>
      <c r="GD239" s="15" t="e">
        <f ca="1">_xll.BDP($C239,"BEST_NET_DEBT","best_fperiod_override=22Y")/M12</f>
        <v>#NAME?</v>
      </c>
      <c r="GE239" s="15" t="e">
        <f ca="1">_xll.BDP($C239,"BEST_NET_DEBT","best_fperiod_override=23Y")/M12</f>
        <v>#NAME?</v>
      </c>
      <c r="GG239" s="15" t="e">
        <f t="shared" ca="1" si="463"/>
        <v>#NAME?</v>
      </c>
      <c r="GH239" s="15" t="e">
        <f t="shared" ca="1" si="464"/>
        <v>#NAME?</v>
      </c>
      <c r="GI239" s="15" t="e">
        <f t="shared" ca="1" si="465"/>
        <v>#NAME?</v>
      </c>
      <c r="GJ239" s="15" t="e">
        <f t="shared" ca="1" si="466"/>
        <v>#NAME?</v>
      </c>
      <c r="GK239" s="15" t="e">
        <f t="shared" ca="1" si="467"/>
        <v>#NAME?</v>
      </c>
      <c r="GM239" s="15" t="e" cm="1">
        <f t="array" aca="1" ref="GM239" ca="1">_xll.BDP(C239,"NET_DEBT_TO_EBITDA")</f>
        <v>#NAME?</v>
      </c>
      <c r="GN239" s="15" t="e" cm="1">
        <f t="array" aca="1" ref="GN239" ca="1">_xll.BDP(C239,"EBIT_TO_INT_EXP")</f>
        <v>#NAME?</v>
      </c>
      <c r="GO239" s="15" t="e" cm="1">
        <f t="array" aca="1" ref="GO239" ca="1">_xll.BDP(C239,"TOT_DEBT_TO_TOT_EQY")</f>
        <v>#NAME?</v>
      </c>
      <c r="GP239" s="15" t="e" cm="1">
        <f t="array" aca="1" ref="GP239" ca="1">_xll.BDP(C239,"TOT_DEBT_TO_TOT_ASSET")</f>
        <v>#NAME?</v>
      </c>
      <c r="GQ239" s="15" t="e" cm="1">
        <f t="array" aca="1" ref="GQ239" ca="1">_xll.BDP(C239,"ALTMAN_Z_SCORE")</f>
        <v>#NAME?</v>
      </c>
      <c r="GR239" s="15" t="e" cm="1">
        <f t="array" aca="1" ref="GR239" ca="1">_xll.BDP(C239,"CASH_%_CURRENT_MARKET_CAP")</f>
        <v>#NAME?</v>
      </c>
      <c r="GS239" s="15" t="e" cm="1">
        <f t="array" aca="1" ref="GS239" ca="1">_xll.BDP(C239,"CASH_TO_TOT_ASSET")</f>
        <v>#NAME?</v>
      </c>
      <c r="GU239" s="15" t="e" cm="1">
        <f t="array" aca="1" ref="GU239" ca="1">_xll.BDP(C239,"BOARD_SIZE")</f>
        <v>#NAME?</v>
      </c>
      <c r="GV239" s="15" t="e" cm="1">
        <f t="array" aca="1" ref="GV239" ca="1">_xll.BDP(C239,"PCT_INDEPENDENT_DIRECTORS")</f>
        <v>#NAME?</v>
      </c>
      <c r="GW239" s="15" t="e" cm="1">
        <f t="array" aca="1" ref="GW239" ca="1">_xll.BDP(C239,"BOARD_MEETING_ATTENDANCE_PCT")</f>
        <v>#NAME?</v>
      </c>
      <c r="GX239" s="15" t="e" cm="1">
        <f t="array" aca="1" ref="GX239" ca="1">_xll.BDP(C239,"BOARD_MEETINGS_PER_YR")</f>
        <v>#NAME?</v>
      </c>
      <c r="GY239" s="15" t="e" cm="1">
        <f t="array" aca="1" ref="GY239" ca="1">_xll.BDP(C239,"NUMBER_OF_WOMEN_ON_BOARD")</f>
        <v>#NAME?</v>
      </c>
      <c r="GZ239" s="15" t="e" cm="1">
        <f t="array" aca="1" ref="GZ239" ca="1">_xll.BDP(C239,"BOARD_AVERAGE_TENURE")</f>
        <v>#NAME?</v>
      </c>
      <c r="HA239" s="15" t="e" cm="1">
        <f t="array" aca="1" ref="HA239" ca="1">_xll.BDP(C239,"BOARD_AVERAGE_AGE")</f>
        <v>#NAME?</v>
      </c>
      <c r="HC239" s="15" t="e" cm="1">
        <f t="array" aca="1" ref="HC239" ca="1">_xll.BDP(C239,"TOT_COMP_AW_TO_CEO_&amp;_EQUIV")</f>
        <v>#NAME?</v>
      </c>
      <c r="HD239" s="15" t="e" cm="1">
        <f t="array" aca="1" ref="HD239" ca="1">_xll.BDP(C239,"TOT_COMPENSATION_AW_TO_EXECS")</f>
        <v>#NAME?</v>
      </c>
      <c r="HE239" s="15" t="e" cm="1">
        <f t="array" aca="1" ref="HE239" ca="1">_xll.BDP(C239,"CF_STOCK_BASED_COMPENSATION")</f>
        <v>#NAME?</v>
      </c>
      <c r="HF239" s="15" t="e" cm="1">
        <f t="array" aca="1" ref="HF239" ca="1">_xll.BDP(C239,"AVERAGE_BOD_TOTAL_COMPENSATION")</f>
        <v>#NAME?</v>
      </c>
      <c r="HH239" s="15" t="e" cm="1">
        <f t="array" aca="1" ref="HH239" ca="1">_xll.BDP(C239,"ISS_QUALITYSCORE")</f>
        <v>#NAME?</v>
      </c>
      <c r="HK239" s="15" t="e" cm="1">
        <f t="array" aca="1" ref="HK239" ca="1">_xll.BDP(C239,"EQY_SH_OUT")</f>
        <v>#NAME?</v>
      </c>
      <c r="HL239" s="15" t="e">
        <f t="shared" ca="1" si="468"/>
        <v>#NAME?</v>
      </c>
      <c r="HN239" s="15">
        <v>8.5</v>
      </c>
      <c r="HO239" s="15">
        <v>2</v>
      </c>
      <c r="HP239" s="39" t="e">
        <f t="shared" ca="1" si="469"/>
        <v>#NAME?</v>
      </c>
      <c r="HQ239" s="15" t="e">
        <f t="shared" ca="1" si="470"/>
        <v>#NAME?</v>
      </c>
      <c r="HS239" s="15" t="e">
        <f t="shared" ca="1" si="494"/>
        <v>#NAME?</v>
      </c>
      <c r="HU239" s="15" t="e">
        <f t="shared" ca="1" si="471"/>
        <v>#NAME?</v>
      </c>
      <c r="HW239" s="15" t="e">
        <f t="shared" ca="1" si="495"/>
        <v>#NAME?</v>
      </c>
      <c r="HY239" s="39" t="e">
        <f t="shared" ca="1" si="472"/>
        <v>#NAME?</v>
      </c>
      <c r="IA239" s="15" t="e">
        <f t="shared" ca="1" si="496"/>
        <v>#NAME?</v>
      </c>
      <c r="IB239" s="15" t="e">
        <f t="shared" ca="1" si="473"/>
        <v>#NAME?</v>
      </c>
      <c r="IC239" s="15" t="e">
        <f t="shared" ca="1" si="474"/>
        <v>#NAME?</v>
      </c>
      <c r="ID239" s="15" t="e">
        <f t="shared" ca="1" si="475"/>
        <v>#NAME?</v>
      </c>
      <c r="IE239" s="39" t="e">
        <f t="shared" ca="1" si="476"/>
        <v>#NAME?</v>
      </c>
      <c r="IF239" s="39" t="e">
        <f t="shared" ca="1" si="477"/>
        <v>#NAME?</v>
      </c>
      <c r="IG239" s="39" t="e">
        <f t="shared" ca="1" si="478"/>
        <v>#NAME?</v>
      </c>
      <c r="II239" s="15">
        <f t="shared" si="508"/>
        <v>220</v>
      </c>
    </row>
    <row r="240" spans="1:243">
      <c r="A240" s="15">
        <f t="shared" si="509"/>
        <v>220</v>
      </c>
      <c r="B240" s="15" t="s">
        <v>444</v>
      </c>
      <c r="C240" s="15" t="s">
        <v>700</v>
      </c>
      <c r="D240" s="15" t="s">
        <v>443</v>
      </c>
      <c r="E240" s="15" t="str">
        <f t="shared" si="442"/>
        <v>TMOS34</v>
      </c>
      <c r="F240" s="15">
        <f t="shared" si="443"/>
        <v>220</v>
      </c>
      <c r="G240" s="15" t="str">
        <f t="shared" si="444"/>
        <v>Thermo Fisher Scientific Inc</v>
      </c>
      <c r="H240" s="24">
        <v>7.7295599999999999E-3</v>
      </c>
      <c r="I240" s="15" t="e" cm="1">
        <f t="array" aca="1" ref="I240" ca="1">_xll.BDP(C240,"GICS_SECTOR_NAME")</f>
        <v>#NAME?</v>
      </c>
      <c r="J240" s="15" t="e">
        <f t="shared" ca="1" si="445"/>
        <v>#NAME?</v>
      </c>
      <c r="K240" s="46" t="e" cm="1">
        <f t="array" aca="1" ref="K240" ca="1">_xll.BDP(C240,"BEST_PE_RATIO")</f>
        <v>#NAME?</v>
      </c>
      <c r="L240" s="46" t="e" cm="1">
        <f t="array" aca="1" ref="L240" ca="1">_xll.BDP(C240,"px_last")</f>
        <v>#NAME?</v>
      </c>
      <c r="M240" s="15" t="e" cm="1">
        <f t="array" aca="1" ref="M240" ca="1">_xll.BDP(C240,"COUNTRY_FULL_NAME")</f>
        <v>#NAME?</v>
      </c>
      <c r="N240" s="15" t="e" cm="1">
        <f t="array" aca="1" ref="N240" ca="1">_xll.BDP(C240,"px_last")</f>
        <v>#NAME?</v>
      </c>
      <c r="O240" s="15" t="e" cm="1">
        <f t="array" aca="1" ref="O240" ca="1">_xll.BDP(C240,"CRNCY")</f>
        <v>#NAME?</v>
      </c>
      <c r="Q240" s="15" t="e" cm="1">
        <f t="array" aca="1" ref="Q240" ca="1">_xll.BDP(C240,"GICS_SECTOR_NAME")</f>
        <v>#NAME?</v>
      </c>
      <c r="R240" s="15" t="e" cm="1">
        <f t="array" aca="1" ref="R240" ca="1">_xll.BDP(C240,"GICS_INDUSTRY_NAME")</f>
        <v>#NAME?</v>
      </c>
      <c r="S240" s="15" t="e" cm="1">
        <f t="array" aca="1" ref="S240" ca="1">_xll.BDP(C240,"GICS_INDUSTRY_GROUP_NAME")</f>
        <v>#NAME?</v>
      </c>
      <c r="T240" s="15" t="e" cm="1">
        <f t="array" aca="1" ref="T240" ca="1">_xll.BDP(C240,"GICS_SUB_INDUSTRY_NAME")</f>
        <v>#NAME?</v>
      </c>
      <c r="U240" s="15" t="s">
        <v>1521</v>
      </c>
      <c r="V240" s="15">
        <f>_xll.BDH(C240,"SALES_REV_TURN","FY 2009","FY 2009","Currency=USD","Period=FY","BEST_FPERIOD_OVERRIDE=FY","FILING_STATUS=MR","SCALING_FORMAT=MLN","FA_ADJUSTED=Adjusted","Sort=A","Dates=H","DateFormat=P","Fill=—","Direction=H","UseDPDF=Y")</f>
        <v>10109.700000000001</v>
      </c>
      <c r="W240" s="15">
        <f>_xll.BDH(C240,"SALES_REV_TURN","FY 2019","FY 2019","Currency=USD","Period=FY","BEST_FPERIOD_OVERRIDE=FY","FILING_STATUS=MR","SCALING_FORMAT=MLN","FA_ADJUSTED=Adjusted","Sort=A","Dates=H","DateFormat=P","Fill=—","Direction=H","UseDPDF=Y")</f>
        <v>25542</v>
      </c>
      <c r="X240" s="15">
        <f>_xll.BDH(C240,"SALES_REV_TURN","FY 2020","FY 2020","Currency=USD","Period=FY","BEST_FPERIOD_OVERRIDE=FY","FILING_STATUS=MR","SCALING_FORMAT=MLN","FA_ADJUSTED=Adjusted","Sort=A","Dates=H","DateFormat=P","Fill=—","Direction=H","UseDPDF=Y")</f>
        <v>32218</v>
      </c>
      <c r="Y240" s="15">
        <f>_xll.BDH(C240,"SALES_REV_TURN","FY 2021","FY 2021","Currency=USD","Period=FY","BEST_FPERIOD_OVERRIDE=FY","FILING_STATUS=MR","SCALING_FORMAT=MLN","FA_ADJUSTED=Adjusted","Sort=A","Dates=H","DateFormat=P","Fill=—","Direction=H","UseDPDF=Y")</f>
        <v>39211</v>
      </c>
      <c r="Z240" s="15">
        <f>_xll.BDH(C240,"SALES_REV_TURN","FY 2022","FY 2022","Currency=USD","Period=FY","BEST_FPERIOD_OVERRIDE=FY","FILING_STATUS=MR","SCALING_FORMAT=MLN","FA_ADJUSTED=Adjusted","Sort=A","Dates=H","DateFormat=P","Fill=—","Direction=H","UseDPDF=Y")</f>
        <v>44915</v>
      </c>
      <c r="AA240" s="15" t="e">
        <f ca="1">+_xll.BDP($C240,AA$15,"BEST_FPERIOD_OVERRIDE="&amp;AA$16)</f>
        <v>#NAME?</v>
      </c>
      <c r="AB240" s="15" t="e">
        <f ca="1">+_xll.BDP($C240,AB$15,"BEST_FPERIOD_OVERRIDE="&amp;AB$16)</f>
        <v>#NAME?</v>
      </c>
      <c r="AC240" s="15" t="e">
        <f ca="1">+_xll.BDP($C240,AC$15,"BEST_FPERIOD_OVERRIDE="&amp;AC$16)</f>
        <v>#NAME?</v>
      </c>
      <c r="AD240" s="15" t="e">
        <f ca="1">+_xll.BDP($C240,AD$15,"BEST_FPERIOD_OVERRIDE="&amp;AD$16)</f>
        <v>#NAME?</v>
      </c>
      <c r="AF240" s="25">
        <f t="shared" si="479"/>
        <v>0.2613734241641219</v>
      </c>
      <c r="AG240" s="25">
        <f t="shared" si="480"/>
        <v>0.21705257930349497</v>
      </c>
      <c r="AH240" s="25">
        <f t="shared" si="481"/>
        <v>0.14546938359133921</v>
      </c>
      <c r="AI240" s="25" t="e">
        <f t="shared" ca="1" si="482"/>
        <v>#NAME?</v>
      </c>
      <c r="AJ240" s="25" t="e">
        <f t="shared" ca="1" si="483"/>
        <v>#NAME?</v>
      </c>
      <c r="AK240" s="25" t="e">
        <f t="shared" ca="1" si="484"/>
        <v>#NAME?</v>
      </c>
      <c r="AL240" s="25" t="e">
        <f t="shared" ca="1" si="497"/>
        <v>#NAME?</v>
      </c>
      <c r="AM240" s="25" t="e">
        <f t="shared" ca="1" si="485"/>
        <v>#NAME?</v>
      </c>
      <c r="AN240" s="25">
        <f t="shared" si="486"/>
        <v>9.7113763058748637E-2</v>
      </c>
      <c r="AP240" s="15">
        <f>_xll.BDH(C240,"EBITDA","FY 2009","FY 2009","Currency=USD","Period=FY","BEST_FPERIOD_OVERRIDE=FY","FILING_STATUS=MR","SCALING_FORMAT=MLN","FA_ADJUSTED=Adjusted","Sort=A","Dates=H","DateFormat=P","Fill=—","Direction=H","UseDPDF=Y")</f>
        <v>1907</v>
      </c>
      <c r="AQ240" s="15">
        <f>_xll.BDH(C240,"EBITDA","FY 2019","FY 2019","Currency=USD","Period=FY","BEST_FPERIOD_OVERRIDE=FY","FILING_STATUS=MR","SCALING_FORMAT=MLN","FA_ADJUSTED=Adjusted","Sort=A","Dates=H","DateFormat=P","Fill=—","Direction=H","UseDPDF=Y")</f>
        <v>6749</v>
      </c>
      <c r="AR240" s="15">
        <f>_xll.BDH(C240,"EBITDA","FY 2020","FY 2020","Currency=USD","Period=FY","BEST_FPERIOD_OVERRIDE=FY","FILING_STATUS=MR","SCALING_FORMAT=MLN","FA_ADJUSTED=Adjusted","Sort=A","Dates=H","DateFormat=P","Fill=—","Direction=H","UseDPDF=Y")</f>
        <v>10555</v>
      </c>
      <c r="AS240" s="15">
        <f>_xll.BDH(C240,"EBITDA","FY 2021","FY 2021","Currency=USD","Period=FY","BEST_FPERIOD_OVERRIDE=FY","FILING_STATUS=MR","SCALING_FORMAT=MLN","FA_ADJUSTED=Adjusted","Sort=A","Dates=H","DateFormat=P","Fill=—","Direction=H","UseDPDF=Y")</f>
        <v>13223</v>
      </c>
      <c r="AT240" s="15">
        <f>_xll.BDH(C240,"EBITDA","FY 2022","FY 2022","Currency=USD","Period=FY","BEST_FPERIOD_OVERRIDE=FY","FILING_STATUS=MR","SCALING_FORMAT=MLN","FA_ADJUSTED=Adjusted","Sort=A","Dates=H","DateFormat=P","Fill=—","Direction=H","UseDPDF=Y")</f>
        <v>12322</v>
      </c>
      <c r="AU240" s="15" t="e">
        <f ca="1">+_xll.BDP($C240,AU$15,"BEST_FPERIOD_OVERRIDE="&amp;AU$16)</f>
        <v>#NAME?</v>
      </c>
      <c r="AV240" s="15" t="e">
        <f ca="1">+_xll.BDP($C240,AV$15,"BEST_FPERIOD_OVERRIDE="&amp;AV$16)</f>
        <v>#NAME?</v>
      </c>
      <c r="AW240" s="15" t="e">
        <f ca="1">+_xll.BDP($C240,AW$15,"BEST_FPERIOD_OVERRIDE="&amp;AW$16)</f>
        <v>#NAME?</v>
      </c>
      <c r="AX240" s="15" t="e">
        <f ca="1">+_xll.BDP($C240,AX$15,"BEST_FPERIOD_OVERRIDE="&amp;AX$16)</f>
        <v>#NAME?</v>
      </c>
      <c r="AZ240" s="25">
        <f t="shared" si="446"/>
        <v>0.56393539783671653</v>
      </c>
      <c r="BA240" s="25">
        <f t="shared" si="447"/>
        <v>0.25277119848413077</v>
      </c>
      <c r="BB240" s="25">
        <f t="shared" si="448"/>
        <v>-6.8138848975270339E-2</v>
      </c>
      <c r="BC240" s="25" t="e">
        <f t="shared" ca="1" si="449"/>
        <v>#NAME?</v>
      </c>
      <c r="BD240" s="25" t="e">
        <f t="shared" ca="1" si="450"/>
        <v>#NAME?</v>
      </c>
      <c r="BE240" s="25" t="e">
        <f t="shared" ca="1" si="451"/>
        <v>#NAME?</v>
      </c>
      <c r="BF240" s="25" t="e">
        <f t="shared" ca="1" si="498"/>
        <v>#NAME?</v>
      </c>
      <c r="BG240" s="25" t="e">
        <f t="shared" ca="1" si="452"/>
        <v>#NAME?</v>
      </c>
      <c r="BH240" s="25">
        <f t="shared" si="453"/>
        <v>0.13472042830087938</v>
      </c>
      <c r="BJ240" s="25">
        <f t="shared" si="487"/>
        <v>0.26423146190588054</v>
      </c>
      <c r="BK240" s="25">
        <f t="shared" si="488"/>
        <v>0.32761189397231361</v>
      </c>
      <c r="BL240" s="25">
        <f t="shared" si="489"/>
        <v>0.33722679860243299</v>
      </c>
      <c r="BM240" s="25">
        <f t="shared" si="490"/>
        <v>0.27434042079483467</v>
      </c>
      <c r="BN240" s="25" t="e">
        <f t="shared" ca="1" si="491"/>
        <v>#NAME?</v>
      </c>
      <c r="BO240" s="25" t="e">
        <f t="shared" ca="1" si="492"/>
        <v>#NAME?</v>
      </c>
      <c r="BP240" s="25" t="e">
        <f t="shared" ca="1" si="492"/>
        <v>#NAME?</v>
      </c>
      <c r="BQ240" s="25" t="e">
        <f t="shared" ca="1" si="493"/>
        <v>#NAME?</v>
      </c>
      <c r="BR240" s="15">
        <f>_xll.BDH(C240,"EARN_FOR_COMMON","FY 2009","FY 2009","Currency=USD","Period=FY","BEST_FPERIOD_OVERRIDE=FY","FILING_STATUS=MR","SCALING_FORMAT=MLN","FA_ADJUSTED=Adjusted","Sort=A","Dates=H","DateFormat=P","Fill=—","Direction=H","UseDPDF=Y")</f>
        <v>909.15</v>
      </c>
      <c r="BS240" s="15">
        <f>_xll.BDH(C240,"EARN_FOR_COMMON","FY 2019","FY 2019","Currency=USD","Period=FY","BEST_FPERIOD_OVERRIDE=FY","FILING_STATUS=MR","SCALING_FORMAT=MLN","FA_ADJUSTED=Adjusted","Sort=A","Dates=H","DateFormat=P","Fill=—","Direction=H","UseDPDF=Y")</f>
        <v>3546.5626999999999</v>
      </c>
      <c r="BT240" s="15">
        <f>_xll.BDH(C240,"EARN_FOR_COMMON","FY 2020","FY 2020","Currency=USD","Period=FY","BEST_FPERIOD_OVERRIDE=FY","FILING_STATUS=MR","SCALING_FORMAT=MLN","FA_ADJUSTED=Adjusted","Sort=A","Dates=H","DateFormat=P","Fill=—","Direction=H","UseDPDF=Y")</f>
        <v>6548.1508000000003</v>
      </c>
      <c r="BU240" s="15">
        <f>_xll.BDH(C240,"EARN_FOR_COMMON","FY 2021","FY 2021","Currency=USD","Period=FY","BEST_FPERIOD_OVERRIDE=FY","FILING_STATUS=MR","SCALING_FORMAT=MLN","FA_ADJUSTED=Adjusted","Sort=A","Dates=H","DateFormat=P","Fill=—","Direction=H","UseDPDF=Y")</f>
        <v>8039.5919000000004</v>
      </c>
      <c r="BV240" s="15">
        <f>_xll.BDH(C240,"EARN_FOR_COMMON","FY 2022","FY 2022","Currency=USD","Period=FY","BEST_FPERIOD_OVERRIDE=FY","FILING_STATUS=MR","SCALING_FORMAT=MLN","FA_ADJUSTED=Adjusted","Sort=A","Dates=H","DateFormat=P","Fill=—","Direction=H","UseDPDF=Y")</f>
        <v>7190.7587999999996</v>
      </c>
      <c r="BW240" s="15" t="e">
        <f ca="1">+_xll.BDP($C240,BW$15,"BEST_FPERIOD_OVERRIDE="&amp;BW$16)</f>
        <v>#NAME?</v>
      </c>
      <c r="BX240" s="15" t="e">
        <f ca="1">+_xll.BDP($C240,BX$15,"BEST_FPERIOD_OVERRIDE="&amp;BX$16)</f>
        <v>#NAME?</v>
      </c>
      <c r="BY240" s="15" t="e">
        <f ca="1">+_xll.BDP($C240,BY$15,"BEST_FPERIOD_OVERRIDE="&amp;BY$16)</f>
        <v>#NAME?</v>
      </c>
      <c r="BZ240" s="15" t="e">
        <f ca="1">+_xll.BDP($C240,BZ$15,"BEST_FPERIOD_OVERRIDE="&amp;BZ$16)</f>
        <v>#NAME?</v>
      </c>
      <c r="CB240" s="25">
        <f t="shared" si="454"/>
        <v>0.84633724366412588</v>
      </c>
      <c r="CC240" s="25">
        <f t="shared" si="455"/>
        <v>0.22776523411769922</v>
      </c>
      <c r="CD240" s="25">
        <f t="shared" si="456"/>
        <v>-0.10558161540513034</v>
      </c>
      <c r="CE240" s="25" t="e">
        <f t="shared" ca="1" si="457"/>
        <v>#NAME?</v>
      </c>
      <c r="CF240" s="25" t="e">
        <f t="shared" ca="1" si="458"/>
        <v>#NAME?</v>
      </c>
      <c r="CG240" s="25" t="e">
        <f t="shared" ca="1" si="459"/>
        <v>#NAME?</v>
      </c>
      <c r="CH240" s="25" t="e">
        <f t="shared" ca="1" si="499"/>
        <v>#NAME?</v>
      </c>
      <c r="CI240" s="25" t="e">
        <f t="shared" ca="1" si="460"/>
        <v>#NAME?</v>
      </c>
      <c r="CJ240" s="25">
        <f t="shared" si="461"/>
        <v>0.14582214083951617</v>
      </c>
      <c r="CM240" s="25">
        <f t="shared" si="500"/>
        <v>0.13885219246730873</v>
      </c>
      <c r="CN240" s="25">
        <f t="shared" si="501"/>
        <v>0.20324510522068409</v>
      </c>
      <c r="CO240" s="25">
        <f t="shared" si="502"/>
        <v>0.20503409502435541</v>
      </c>
      <c r="CP240" s="25">
        <f t="shared" si="503"/>
        <v>0.1600970455304464</v>
      </c>
      <c r="CQ240" s="25" t="e">
        <f t="shared" ca="1" si="504"/>
        <v>#NAME?</v>
      </c>
      <c r="CR240" s="25" t="e">
        <f t="shared" ca="1" si="505"/>
        <v>#NAME?</v>
      </c>
      <c r="CS240" s="25" t="e">
        <f t="shared" ca="1" si="506"/>
        <v>#NAME?</v>
      </c>
      <c r="CT240" s="15" t="e">
        <f t="shared" ca="1" si="507"/>
        <v>#NAME?</v>
      </c>
      <c r="CU240" s="25">
        <f>_xll.BDH($C240,"RETURN_ON_INV_CAPITAL","FY 2019","FY 2019","Currency=USD","Period=FY","BEST_FPERIOD_OVERRIDE=FY","FILING_STATUS=MR","FA_ADJUSTED=GAAP","Sort=A","Dates=H","DateFormat=P","Fill=—","Direction=H","UseDPDF=Y")/100</f>
        <v>8.7760000000000005E-2</v>
      </c>
      <c r="CV240" s="25">
        <f>_xll.BDH($C240,"RETURN_ON_INV_CAPITAL","FY 2020","FY 2020","Currency=USD","Period=FY","BEST_FPERIOD_OVERRIDE=FY","FILING_STATUS=MR","FA_ADJUSTED=GAAP","Sort=A","Dates=H","DateFormat=P","Fill=—","Direction=H","UseDPDF=Y")/100</f>
        <v>0.13062200000000002</v>
      </c>
      <c r="CW240" s="25">
        <f>_xll.BDH($C240,"RETURN_ON_INV_CAPITAL","FY 2021","FY 2021","Currency=USD","Period=FY","BEST_FPERIOD_OVERRIDE=FY","FILING_STATUS=MR","FA_ADJUSTED=GAAP","Sort=A","Dates=H","DateFormat=P","Fill=—","Direction=H","UseDPDF=Y")/100</f>
        <v>0.130165</v>
      </c>
      <c r="CX240" s="25">
        <f>_xll.BDH(C240,"RETURN_COM_EQY","FY 2022","FY 2022","Currency=USD","Period=FY","BEST_FPERIOD_OVERRIDE=FY","FILING_STATUS=MR","FA_ADJUSTED=GAAP","Sort=A","Dates=H","DateFormat=P","Fill=—","Direction=H","UseDPDF=Y")/100</f>
        <v>0.16397099999999998</v>
      </c>
      <c r="CZ240" s="15">
        <f>_xll.BDH($C240,"RETURN_COM_EQY","FY 2019","FY 2019","Currency=USD","Period=FY","BEST_FPERIOD_OVERRIDE=FY","FILING_STATUS=MR","FA_ADJUSTED=GAAP","Sort=A","Dates=H","DateFormat=P","Fill=—","Direction=H","UseDPDF=Y")/100</f>
        <v>0.12909300000000001</v>
      </c>
      <c r="DA240" s="15">
        <f>_xll.BDH($C240,"RETURN_COM_EQY","FY 2020","FY 2020","Currency=USD","Period=FY","BEST_FPERIOD_OVERRIDE=FY","FILING_STATUS=MR","FA_ADJUSTED=GAAP","Sort=A","Dates=H","DateFormat=P","Fill=—","Direction=H","UseDPDF=Y")/100</f>
        <v>0.198654</v>
      </c>
      <c r="DB240" s="15">
        <f>_xll.BDH($C240,"RETURN_COM_EQY","FY 2021","FY 2021","Currency=USD","Period=FY","BEST_FPERIOD_OVERRIDE=FY","FILING_STATUS=MR","FA_ADJUSTED=GAAP","Sort=A","Dates=H","DateFormat=P","Fill=—","Direction=H","UseDPDF=Y")/100</f>
        <v>0.205179</v>
      </c>
      <c r="DC240" s="25">
        <f>_xll.BDH(C240,"RETURN_COM_EQY","FY 2022","FY 2022","Currency=USD","Period=FY","BEST_FPERIOD_OVERRIDE=FY","FILING_STATUS=MR","FA_ADJUSTED=GAAP","Sort=A","Dates=H","DateFormat=P","Fill=—","Direction=H","UseDPDF=Y")</f>
        <v>16.397099999999998</v>
      </c>
      <c r="DD240" s="25" t="e">
        <f ca="1">(_xll.BDP(C240,"BEST_ROE","best_fperiod_override=23Y"))/100</f>
        <v>#NAME?</v>
      </c>
      <c r="DF240" s="25" t="e">
        <f ca="1">(_xll.BDP($C240,"BEST_DIV_YLD","best_fperiod_override=19Y"))/100</f>
        <v>#NAME?</v>
      </c>
      <c r="DG240" s="25" t="e">
        <f ca="1">(_xll.BDP($C240,"BEST_DIV_YLD","best_fperiod_override=20Y"))/100</f>
        <v>#NAME?</v>
      </c>
      <c r="DH240" s="25" t="e">
        <f ca="1">(_xll.BDP($C240,"BEST_DIV_YLD","best_fperiod_override=21Y"))/100</f>
        <v>#NAME?</v>
      </c>
      <c r="DI240" s="25" t="e">
        <f ca="1">(_xll.BDP($C240,"BEST_DIV_YLD","best_fperiod_override=22Y"))/100</f>
        <v>#NAME?</v>
      </c>
      <c r="DJ240" s="25" t="e">
        <f ca="1">(_xll.BDP($C240,"BEST_DIV_YLD","best_fperiod_override=23Y"))/100</f>
        <v>#NAME?</v>
      </c>
      <c r="DL240" s="48" t="e" cm="1">
        <f t="array" aca="1" ref="DL240" ca="1">_xll.BDP($C240,$DL$12)/1000</f>
        <v>#NAME?</v>
      </c>
      <c r="DM240" s="48" t="e" cm="1">
        <f t="array" aca="1" ref="DM240" ca="1">_xll.BDP($C240,$DL$13)*1000</f>
        <v>#NAME?</v>
      </c>
      <c r="DN240" s="48" t="e">
        <f t="shared" ca="1" si="462"/>
        <v>#NAME?</v>
      </c>
      <c r="DO240" s="48" t="e" cm="1">
        <f t="array" aca="1" ref="DO240" ca="1">_xll.BDP($C240,$DL$15)*1000</f>
        <v>#NAME?</v>
      </c>
      <c r="DQ240" s="15" t="e" cm="1">
        <f t="array" aca="1" ref="DQ240" ca="1">_xll.BDP(C240,"WACC")</f>
        <v>#NAME?</v>
      </c>
      <c r="DR240" s="15" t="e" cm="1">
        <f t="array" aca="1" ref="DR240" ca="1">_xll.BDP(C240,"WACC_COST_EQUITY")</f>
        <v>#NAME?</v>
      </c>
      <c r="DS240" s="15" t="e" cm="1">
        <f t="array" aca="1" ref="DS240" ca="1">_xll.BDP(C240,"WACC_COST_EQUITY")</f>
        <v>#NAME?</v>
      </c>
      <c r="DU240" s="15" t="e" cm="1">
        <f t="array" aca="1" ref="DU240" ca="1">_xll.BDP(C240,"BEST_PE_RATIO")</f>
        <v>#NAME?</v>
      </c>
      <c r="DV240" s="15" t="e" cm="1">
        <f t="array" aca="1" ref="DV240" ca="1">_xll.BDP(C240,"FIVE_YR_AVG_PRICE_EARNINGS")</f>
        <v>#NAME?</v>
      </c>
      <c r="DW240" s="15" t="e" cm="1">
        <f t="array" aca="1" ref="DW240" ca="1">_xll.BDP(C240,"10_YEAR_MOVING_AVERAGE_PE")</f>
        <v>#NAME?</v>
      </c>
      <c r="DY240" s="15" t="e" cm="1">
        <f t="array" aca="1" ref="DY240" ca="1">_xll.BDP(C240,"BEST_CUR_EV_TO_EBITDA")</f>
        <v>#NAME?</v>
      </c>
      <c r="DZ240" s="15" t="e" cm="1">
        <f t="array" aca="1" ref="DZ240" ca="1">_xll.BDP(C240,"FIVE_YEAR_AVG_EV_TO_T12_EBITDA")</f>
        <v>#NAME?</v>
      </c>
      <c r="EB240" s="15" t="e" cm="1">
        <f t="array" aca="1" ref="EB240" ca="1">_xll.BDP(C240,"BEST_PX_BPS_RATIO")</f>
        <v>#NAME?</v>
      </c>
      <c r="EC240" s="15" t="e" cm="1">
        <f t="array" aca="1" ref="EC240" ca="1">_xll.BDP(C240,"FIVE_YEAR_AVG_PRICE_BOOK")</f>
        <v>#NAME?</v>
      </c>
      <c r="ED240" s="15" t="e" cm="1">
        <f t="array" aca="1" ref="ED240" ca="1">_xll.BDP(C240,"EV_TO_T12M_SALES")</f>
        <v>#NAME?</v>
      </c>
      <c r="EE240" s="15" t="e" cm="1">
        <f t="array" aca="1" ref="EE240" ca="1">_xll.BDP(C240,"AVERAGE_EV_TO_T12M_SALES")</f>
        <v>#NAME?</v>
      </c>
      <c r="EF240" s="15" t="e">
        <f ca="1">_xll.BDP(C240,"BEST_CURRENT_EV_BEST_SALES","best_fperiod_override=23Y")</f>
        <v>#NAME?</v>
      </c>
      <c r="EH240" s="15" t="e" cm="1">
        <f t="array" aca="1" ref="EH240" ca="1">_xll.BDP(C240,"CF_FREE_CASH_FLOW")</f>
        <v>#NAME?</v>
      </c>
      <c r="EI240" s="15" t="e" cm="1">
        <f t="array" aca="1" ref="EI240" ca="1">_xll.BDP(C240,"FREE_CASH_FLOW_YIELD")/100</f>
        <v>#NAME?</v>
      </c>
      <c r="EJ240" s="15" t="e" cm="1">
        <f t="array" aca="1" ref="EJ240" ca="1">_xll.BDP(C240,"TRAIL_12M_FREE_CASH_FLOW_PER_SH")</f>
        <v>#NAME?</v>
      </c>
      <c r="EL240" s="15" t="e" cm="1">
        <f t="array" aca="1" ref="EL240" ca="1">_xll.BDP(C240,"CF_CASH_FROM_OPER")</f>
        <v>#NAME?</v>
      </c>
      <c r="EM240" s="15" t="e" cm="1">
        <f t="array" aca="1" ref="EM240" ca="1">_xll.BDP(C240,"CF_CASH_FROM_INV_ACT")</f>
        <v>#NAME?</v>
      </c>
      <c r="EN240" s="15" t="e" cm="1">
        <f t="array" aca="1" ref="EN240" ca="1">_xll.BDP(C240,"CF_CASH_FROM_FNC_ACT")</f>
        <v>#NAME?</v>
      </c>
      <c r="EP240" s="15" t="e" cm="1">
        <f t="array" aca="1" ref="EP240" ca="1">_xll.BDP(C240,"TOT_ANALYST_REC")</f>
        <v>#NAME?</v>
      </c>
      <c r="EQ240" s="15" t="e" cm="1">
        <f t="array" aca="1" ref="EQ240" ca="1">_xll.BDP(C240,"TOT_BUY_REC")</f>
        <v>#NAME?</v>
      </c>
      <c r="ER240" s="15" t="e" cm="1">
        <f t="array" aca="1" ref="ER240" ca="1">_xll.BDP(C240,"TOT_HOLD_REC")</f>
        <v>#NAME?</v>
      </c>
      <c r="ES240" s="15" t="e" cm="1">
        <f t="array" aca="1" ref="ES240" ca="1">_xll.BDP(C240,"TOT_SELL_REC")</f>
        <v>#NAME?</v>
      </c>
      <c r="ET240" s="15" t="e" cm="1">
        <f t="array" aca="1" ref="ET240" ca="1">_xll.BDP(C240,"EQY_REC_CONS")</f>
        <v>#NAME?</v>
      </c>
      <c r="EV240" s="15" t="e" cm="1">
        <f t="array" aca="1" ref="EV240" ca="1">_xll.BDP(C240,"BEST_TARGET_HI")</f>
        <v>#NAME?</v>
      </c>
      <c r="EW240" s="15" t="e" cm="1">
        <f t="array" aca="1" ref="EW240" ca="1">_xll.BDP(C240,"BEST_TARGET_LO")</f>
        <v>#NAME?</v>
      </c>
      <c r="EX240" s="15" t="e" cm="1">
        <f t="array" aca="1" ref="EX240" ca="1">_xll.BDP(C240,"BEST_TARGET_MEDIAN")</f>
        <v>#NAME?</v>
      </c>
      <c r="EZ240" s="15" t="e" cm="1">
        <f t="array" aca="1" ref="EZ240" ca="1">_xll.BDP(C240,"BEST_TARGET_1WK_CHG")</f>
        <v>#NAME?</v>
      </c>
      <c r="FA240" s="15" t="e" cm="1">
        <f t="array" aca="1" ref="FA240" ca="1">_xll.BDP(C240,"BEST_TARGET_4WK_CHG")</f>
        <v>#NAME?</v>
      </c>
      <c r="FB240" s="15" t="e" cm="1">
        <f t="array" aca="1" ref="FB240" ca="1">_xll.BDP(C240,"BEST_TARGET_3MO_CHG")</f>
        <v>#NAME?</v>
      </c>
      <c r="FC240" s="15" t="e" cm="1">
        <f t="array" aca="1" ref="FC240" ca="1">_xll.BDP(C240,"BEST_TARGET_6MO_CHG")</f>
        <v>#NAME?</v>
      </c>
      <c r="FE240" s="15" t="e" cm="1">
        <f t="array" aca="1" ref="FE240" ca="1">_xll.BDP(C240,"ANNOUNCEMENT_DT")</f>
        <v>#NAME?</v>
      </c>
      <c r="FF240" s="15" t="e" cm="1">
        <f t="array" aca="1" ref="FF240" ca="1">_xll.BDP(C240,"EXPECTED_REPORT_DT")</f>
        <v>#NAME?</v>
      </c>
      <c r="FG240" s="15" t="e" cm="1">
        <f t="array" aca="1" ref="FG240" ca="1">_xll.BDP(C240,"EARNINGS_RELATED_IMPLIED_MOVE")</f>
        <v>#NAME?</v>
      </c>
      <c r="FI240" s="15" t="e" cm="1">
        <f t="array" aca="1" ref="FI240" ca="1">_xll.BDP(C240,"SALES_SURPRISE_LAST_QTR")</f>
        <v>#NAME?</v>
      </c>
      <c r="FJ240" s="15" t="e" cm="1">
        <f t="array" aca="1" ref="FJ240" ca="1">_xll.BDP(C240,"EPS_SURPRISE_LAST_QTR")</f>
        <v>#NAME?</v>
      </c>
      <c r="FL240" s="15" t="e">
        <f ca="1">(_xll.BDP(C240,"VOLUME_AVG_5D"))/1000</f>
        <v>#NAME?</v>
      </c>
      <c r="FM240" s="15" t="e">
        <f ca="1">(_xll.BDP(C240,"VOLUME_AVG_3M"))/1000</f>
        <v>#NAME?</v>
      </c>
      <c r="FN240" s="15" t="e">
        <f ca="1">(_xll.BDP(C240,"VOLUME_AVG_6M"))/1000</f>
        <v>#NAME?</v>
      </c>
      <c r="FP240" s="15" t="e" cm="1">
        <f t="array" aca="1" ref="FP240" ca="1">_xll.BDP(C240,"CIE_DES")</f>
        <v>#NAME?</v>
      </c>
      <c r="FQ240" s="15" t="s">
        <v>1063</v>
      </c>
      <c r="FS240" s="15" t="e" cm="1">
        <f t="array" aca="1" ref="FS240" ca="1">_xll.BDP(C240,"HIGH_52WEEK")</f>
        <v>#NAME?</v>
      </c>
      <c r="FT240" s="15" t="e" cm="1">
        <f t="array" aca="1" ref="FT240" ca="1">_xll.BDP(C240,"LOW_52WEEK")</f>
        <v>#NAME?</v>
      </c>
      <c r="FV240" s="15" t="e" cm="1">
        <f t="array" aca="1" ref="FV240" ca="1">_xll.BDP(C240,"CHG_PCT_WTD")</f>
        <v>#NAME?</v>
      </c>
      <c r="FW240" s="15" t="e" cm="1">
        <f t="array" aca="1" ref="FW240" ca="1">_xll.BDP(C240,"CHG_PCT_MTD")</f>
        <v>#NAME?</v>
      </c>
      <c r="FX240" s="15" t="e" cm="1">
        <f t="array" aca="1" ref="FX240" ca="1">_xll.BDP(C240,"CHG_PCT_YTD")</f>
        <v>#NAME?</v>
      </c>
      <c r="FY240" s="15" t="e" cm="1">
        <f t="array" aca="1" ref="FY240" ca="1">_xll.BDP(C240,"CHG_PCT_1YR")</f>
        <v>#NAME?</v>
      </c>
      <c r="GA240" s="15" t="e">
        <f ca="1">_xll.BDP($C240,"BEST_NET_DEBT","best_fperiod_override=19Y")</f>
        <v>#NAME?</v>
      </c>
      <c r="GB240" s="15" t="e">
        <f ca="1">_xll.BDP($C240,"BEST_NET_DEBT","best_fperiod_override=20Y")</f>
        <v>#NAME?</v>
      </c>
      <c r="GC240" s="15" t="e">
        <f ca="1">_xll.BDP($C240,"BEST_NET_DEBT","best_fperiod_override=21Y")</f>
        <v>#NAME?</v>
      </c>
      <c r="GD240" s="15" t="e">
        <f ca="1">_xll.BDP($C240,"BEST_NET_DEBT","best_fperiod_override=22Y")</f>
        <v>#NAME?</v>
      </c>
      <c r="GE240" s="15" t="e">
        <f ca="1">_xll.BDP($C240,"BEST_NET_DEBT","best_fperiod_override=23Y")</f>
        <v>#NAME?</v>
      </c>
      <c r="GG240" s="15" t="e">
        <f t="shared" ca="1" si="463"/>
        <v>#NAME?</v>
      </c>
      <c r="GH240" s="15" t="e">
        <f t="shared" ca="1" si="464"/>
        <v>#NAME?</v>
      </c>
      <c r="GI240" s="15" t="e">
        <f t="shared" ca="1" si="465"/>
        <v>#NAME?</v>
      </c>
      <c r="GJ240" s="15" t="e">
        <f t="shared" ca="1" si="466"/>
        <v>#NAME?</v>
      </c>
      <c r="GK240" s="15" t="e">
        <f t="shared" ca="1" si="467"/>
        <v>#NAME?</v>
      </c>
      <c r="GM240" s="15" t="e" cm="1">
        <f t="array" aca="1" ref="GM240" ca="1">_xll.BDP(C240,"NET_DEBT_TO_EBITDA")</f>
        <v>#NAME?</v>
      </c>
      <c r="GN240" s="15" t="e" cm="1">
        <f t="array" aca="1" ref="GN240" ca="1">_xll.BDP(C240,"EBIT_TO_INT_EXP")</f>
        <v>#NAME?</v>
      </c>
      <c r="GO240" s="15" t="e" cm="1">
        <f t="array" aca="1" ref="GO240" ca="1">_xll.BDP(C240,"TOT_DEBT_TO_TOT_EQY")</f>
        <v>#NAME?</v>
      </c>
      <c r="GP240" s="15" t="e" cm="1">
        <f t="array" aca="1" ref="GP240" ca="1">_xll.BDP(C240,"TOT_DEBT_TO_TOT_ASSET")</f>
        <v>#NAME?</v>
      </c>
      <c r="GQ240" s="15" t="e" cm="1">
        <f t="array" aca="1" ref="GQ240" ca="1">_xll.BDP(C240,"ALTMAN_Z_SCORE")</f>
        <v>#NAME?</v>
      </c>
      <c r="GR240" s="15" t="e" cm="1">
        <f t="array" aca="1" ref="GR240" ca="1">_xll.BDP(C240,"CASH_%_CURRENT_MARKET_CAP")</f>
        <v>#NAME?</v>
      </c>
      <c r="GS240" s="15" t="e" cm="1">
        <f t="array" aca="1" ref="GS240" ca="1">_xll.BDP(C240,"CASH_TO_TOT_ASSET")</f>
        <v>#NAME?</v>
      </c>
      <c r="GU240" s="15" t="e" cm="1">
        <f t="array" aca="1" ref="GU240" ca="1">_xll.BDP(C240,"BOARD_SIZE")</f>
        <v>#NAME?</v>
      </c>
      <c r="GV240" s="15" t="e" cm="1">
        <f t="array" aca="1" ref="GV240" ca="1">_xll.BDP(C240,"PCT_INDEPENDENT_DIRECTORS")</f>
        <v>#NAME?</v>
      </c>
      <c r="GW240" s="15" t="e" cm="1">
        <f t="array" aca="1" ref="GW240" ca="1">_xll.BDP(C240,"BOARD_MEETING_ATTENDANCE_PCT")</f>
        <v>#NAME?</v>
      </c>
      <c r="GX240" s="15" t="e" cm="1">
        <f t="array" aca="1" ref="GX240" ca="1">_xll.BDP(C240,"BOARD_MEETINGS_PER_YR")</f>
        <v>#NAME?</v>
      </c>
      <c r="GY240" s="15" t="e" cm="1">
        <f t="array" aca="1" ref="GY240" ca="1">_xll.BDP(C240,"NUMBER_OF_WOMEN_ON_BOARD")</f>
        <v>#NAME?</v>
      </c>
      <c r="GZ240" s="15" t="e" cm="1">
        <f t="array" aca="1" ref="GZ240" ca="1">_xll.BDP(C240,"BOARD_AVERAGE_TENURE")</f>
        <v>#NAME?</v>
      </c>
      <c r="HA240" s="15" t="e" cm="1">
        <f t="array" aca="1" ref="HA240" ca="1">_xll.BDP(C240,"BOARD_AVERAGE_AGE")</f>
        <v>#NAME?</v>
      </c>
      <c r="HC240" s="15" t="e" cm="1">
        <f t="array" aca="1" ref="HC240" ca="1">_xll.BDP(C240,"TOT_COMP_AW_TO_CEO_&amp;_EQUIV")</f>
        <v>#NAME?</v>
      </c>
      <c r="HD240" s="15" t="e" cm="1">
        <f t="array" aca="1" ref="HD240" ca="1">_xll.BDP(C240,"TOT_COMPENSATION_AW_TO_EXECS")</f>
        <v>#NAME?</v>
      </c>
      <c r="HE240" s="15" t="e" cm="1">
        <f t="array" aca="1" ref="HE240" ca="1">_xll.BDP(C240,"CF_STOCK_BASED_COMPENSATION")</f>
        <v>#NAME?</v>
      </c>
      <c r="HF240" s="15" t="e" cm="1">
        <f t="array" aca="1" ref="HF240" ca="1">_xll.BDP(C240,"AVERAGE_BOD_TOTAL_COMPENSATION")</f>
        <v>#NAME?</v>
      </c>
      <c r="HH240" s="15" t="e" cm="1">
        <f t="array" aca="1" ref="HH240" ca="1">_xll.BDP(C240,"ISS_QUALITYSCORE")</f>
        <v>#NAME?</v>
      </c>
      <c r="HK240" s="15" t="e" cm="1">
        <f t="array" aca="1" ref="HK240" ca="1">_xll.BDP(C240,"EQY_SH_OUT")</f>
        <v>#NAME?</v>
      </c>
      <c r="HL240" s="15" t="e">
        <f t="shared" ca="1" si="468"/>
        <v>#NAME?</v>
      </c>
      <c r="HN240" s="15">
        <v>8.5</v>
      </c>
      <c r="HO240" s="15">
        <v>2</v>
      </c>
      <c r="HP240" s="39" t="e">
        <f t="shared" ca="1" si="469"/>
        <v>#NAME?</v>
      </c>
      <c r="HQ240" s="15" t="e">
        <f t="shared" ca="1" si="470"/>
        <v>#NAME?</v>
      </c>
      <c r="HS240" s="15" t="e">
        <f t="shared" ca="1" si="494"/>
        <v>#NAME?</v>
      </c>
      <c r="HU240" s="15" t="e">
        <f t="shared" ca="1" si="471"/>
        <v>#NAME?</v>
      </c>
      <c r="HW240" s="15" t="e">
        <f t="shared" ca="1" si="495"/>
        <v>#NAME?</v>
      </c>
      <c r="HY240" s="39" t="e">
        <f t="shared" ca="1" si="472"/>
        <v>#NAME?</v>
      </c>
      <c r="IA240" s="15" t="e">
        <f t="shared" ca="1" si="496"/>
        <v>#NAME?</v>
      </c>
      <c r="IB240" s="15" t="e">
        <f t="shared" ca="1" si="473"/>
        <v>#NAME?</v>
      </c>
      <c r="IC240" s="15" t="e">
        <f t="shared" ca="1" si="474"/>
        <v>#NAME?</v>
      </c>
      <c r="ID240" s="15" t="e">
        <f t="shared" ca="1" si="475"/>
        <v>#NAME?</v>
      </c>
      <c r="IE240" s="39" t="e">
        <f t="shared" ca="1" si="476"/>
        <v>#NAME?</v>
      </c>
      <c r="IF240" s="39">
        <f t="shared" si="477"/>
        <v>14.582214083951616</v>
      </c>
      <c r="IG240" s="39" t="e">
        <f t="shared" ca="1" si="478"/>
        <v>#NAME?</v>
      </c>
      <c r="II240" s="15">
        <f t="shared" si="508"/>
        <v>221</v>
      </c>
    </row>
    <row r="241" spans="1:243">
      <c r="A241" s="15">
        <f t="shared" si="509"/>
        <v>221</v>
      </c>
      <c r="B241" s="15" t="s">
        <v>446</v>
      </c>
      <c r="C241" s="15" t="s">
        <v>701</v>
      </c>
      <c r="D241" s="15" t="s">
        <v>445</v>
      </c>
      <c r="E241" s="15" t="str">
        <f t="shared" si="442"/>
        <v>TSLA34</v>
      </c>
      <c r="F241" s="15">
        <f t="shared" si="443"/>
        <v>221</v>
      </c>
      <c r="G241" s="15" t="str">
        <f t="shared" si="444"/>
        <v>Tesla Inc</v>
      </c>
      <c r="H241" s="24">
        <v>3.0944729999999997E-2</v>
      </c>
      <c r="I241" s="15" t="e" cm="1">
        <f t="array" aca="1" ref="I241" ca="1">_xll.BDP(C241,"GICS_SECTOR_NAME")</f>
        <v>#NAME?</v>
      </c>
      <c r="J241" s="15" t="e">
        <f t="shared" ca="1" si="445"/>
        <v>#NAME?</v>
      </c>
      <c r="K241" s="46" t="e" cm="1">
        <f t="array" aca="1" ref="K241" ca="1">_xll.BDP(C241,"BEST_PE_RATIO")</f>
        <v>#NAME?</v>
      </c>
      <c r="L241" s="46" t="e" cm="1">
        <f t="array" aca="1" ref="L241" ca="1">_xll.BDP(C241,"px_last")</f>
        <v>#NAME?</v>
      </c>
      <c r="M241" s="15" t="e" cm="1">
        <f t="array" aca="1" ref="M241" ca="1">_xll.BDP(C241,"COUNTRY_FULL_NAME")</f>
        <v>#NAME?</v>
      </c>
      <c r="N241" s="15" t="e" cm="1">
        <f t="array" aca="1" ref="N241" ca="1">_xll.BDP(C241,"px_last")</f>
        <v>#NAME?</v>
      </c>
      <c r="O241" s="15" t="e" cm="1">
        <f t="array" aca="1" ref="O241" ca="1">_xll.BDP(C241,"CRNCY")</f>
        <v>#NAME?</v>
      </c>
      <c r="Q241" s="15" t="e" cm="1">
        <f t="array" aca="1" ref="Q241" ca="1">_xll.BDP(C241,"GICS_SECTOR_NAME")</f>
        <v>#NAME?</v>
      </c>
      <c r="R241" s="15" t="e" cm="1">
        <f t="array" aca="1" ref="R241" ca="1">_xll.BDP(C241,"GICS_INDUSTRY_NAME")</f>
        <v>#NAME?</v>
      </c>
      <c r="S241" s="15" t="e" cm="1">
        <f t="array" aca="1" ref="S241" ca="1">_xll.BDP(C241,"GICS_INDUSTRY_GROUP_NAME")</f>
        <v>#NAME?</v>
      </c>
      <c r="T241" s="15" t="e" cm="1">
        <f t="array" aca="1" ref="T241" ca="1">_xll.BDP(C241,"GICS_SUB_INDUSTRY_NAME")</f>
        <v>#NAME?</v>
      </c>
      <c r="U241" s="15" t="s">
        <v>1521</v>
      </c>
      <c r="V241" s="15">
        <f>_xll.BDH(C241,"SALES_REV_TURN","FY 2009","FY 2009","Currency=USD","Period=FY","BEST_FPERIOD_OVERRIDE=FY","FILING_STATUS=MR","SCALING_FORMAT=MLN","FA_ADJUSTED=Adjusted","Sort=A","Dates=H","DateFormat=P","Fill=—","Direction=H","UseDPDF=Y")</f>
        <v>111.943</v>
      </c>
      <c r="W241" s="15">
        <f>_xll.BDH(C241,"SALES_REV_TURN","FY 2019","FY 2019","Currency=USD","Period=FY","BEST_FPERIOD_OVERRIDE=FY","FILING_STATUS=MR","SCALING_FORMAT=MLN","FA_ADJUSTED=Adjusted","Sort=A","Dates=H","DateFormat=P","Fill=—","Direction=H","UseDPDF=Y")</f>
        <v>24578</v>
      </c>
      <c r="X241" s="15">
        <f>_xll.BDH(C241,"SALES_REV_TURN","FY 2020","FY 2020","Currency=USD","Period=FY","BEST_FPERIOD_OVERRIDE=FY","FILING_STATUS=MR","SCALING_FORMAT=MLN","FA_ADJUSTED=Adjusted","Sort=A","Dates=H","DateFormat=P","Fill=—","Direction=H","UseDPDF=Y")</f>
        <v>31536</v>
      </c>
      <c r="Y241" s="15">
        <f>_xll.BDH(C241,"SALES_REV_TURN","FY 2021","FY 2021","Currency=USD","Period=FY","BEST_FPERIOD_OVERRIDE=FY","FILING_STATUS=MR","SCALING_FORMAT=MLN","FA_ADJUSTED=Adjusted","Sort=A","Dates=H","DateFormat=P","Fill=—","Direction=H","UseDPDF=Y")</f>
        <v>53823</v>
      </c>
      <c r="Z241" s="15">
        <f>_xll.BDH(C241,"SALES_REV_TURN","FY 2022","FY 2022","Currency=USD","Period=FY","BEST_FPERIOD_OVERRIDE=FY","FILING_STATUS=MR","SCALING_FORMAT=MLN","FA_ADJUSTED=Adjusted","Sort=A","Dates=H","DateFormat=P","Fill=—","Direction=H","UseDPDF=Y")</f>
        <v>81462</v>
      </c>
      <c r="AA241" s="15" t="e">
        <f ca="1">+_xll.BDP($C241,AA$15,"BEST_FPERIOD_OVERRIDE="&amp;AA$16)</f>
        <v>#NAME?</v>
      </c>
      <c r="AB241" s="15" t="e">
        <f ca="1">+_xll.BDP($C241,AB$15,"BEST_FPERIOD_OVERRIDE="&amp;AB$16)</f>
        <v>#NAME?</v>
      </c>
      <c r="AC241" s="15" t="e">
        <f ca="1">+_xll.BDP($C241,AC$15,"BEST_FPERIOD_OVERRIDE="&amp;AC$16)</f>
        <v>#NAME?</v>
      </c>
      <c r="AD241" s="15" t="e">
        <f ca="1">+_xll.BDP($C241,AD$15,"BEST_FPERIOD_OVERRIDE="&amp;AD$16)</f>
        <v>#NAME?</v>
      </c>
      <c r="AF241" s="25">
        <f t="shared" si="479"/>
        <v>0.28309870615998056</v>
      </c>
      <c r="AG241" s="25">
        <f t="shared" si="480"/>
        <v>0.70671613394216126</v>
      </c>
      <c r="AH241" s="25">
        <f t="shared" si="481"/>
        <v>0.51351652639206291</v>
      </c>
      <c r="AI241" s="25" t="e">
        <f t="shared" ca="1" si="482"/>
        <v>#NAME?</v>
      </c>
      <c r="AJ241" s="25" t="e">
        <f t="shared" ca="1" si="483"/>
        <v>#NAME?</v>
      </c>
      <c r="AK241" s="25" t="e">
        <f t="shared" ca="1" si="484"/>
        <v>#NAME?</v>
      </c>
      <c r="AL241" s="25" t="e">
        <f t="shared" ca="1" si="497"/>
        <v>#NAME?</v>
      </c>
      <c r="AM241" s="25" t="e">
        <f t="shared" ca="1" si="485"/>
        <v>#NAME?</v>
      </c>
      <c r="AN241" s="25">
        <f t="shared" si="486"/>
        <v>0.7145689706577032</v>
      </c>
      <c r="AP241" s="15">
        <f>_xll.BDH(C241,"EBITDA","FY 2009","FY 2009","Currency=USD","Period=FY","BEST_FPERIOD_OVERRIDE=FY","FILING_STATUS=MR","SCALING_FORMAT=MLN","FA_ADJUSTED=Adjusted","Sort=A","Dates=H","DateFormat=P","Fill=—","Direction=H","UseDPDF=Y")</f>
        <v>-44.957000000000001</v>
      </c>
      <c r="AQ241" s="15">
        <f>_xll.BDH(C241,"EBITDA","FY 2019","FY 2019","Currency=USD","Period=FY","BEST_FPERIOD_OVERRIDE=FY","FILING_STATUS=MR","SCALING_FORMAT=MLN","FA_ADJUSTED=Adjusted","Sort=A","Dates=H","DateFormat=P","Fill=—","Direction=H","UseDPDF=Y")</f>
        <v>2806</v>
      </c>
      <c r="AR241" s="15">
        <f>_xll.BDH(C241,"EBITDA","FY 2020","FY 2020","Currency=USD","Period=FY","BEST_FPERIOD_OVERRIDE=FY","FILING_STATUS=MR","SCALING_FORMAT=MLN","FA_ADJUSTED=Adjusted","Sort=A","Dates=H","DateFormat=P","Fill=—","Direction=H","UseDPDF=Y")</f>
        <v>4884</v>
      </c>
      <c r="AS241" s="15">
        <f>_xll.BDH(C241,"EBITDA","FY 2021","FY 2021","Currency=USD","Period=FY","BEST_FPERIOD_OVERRIDE=FY","FILING_STATUS=MR","SCALING_FORMAT=MLN","FA_ADJUSTED=Adjusted","Sort=A","Dates=H","DateFormat=P","Fill=—","Direction=H","UseDPDF=Y")</f>
        <v>10007</v>
      </c>
      <c r="AT241" s="15">
        <f>_xll.BDH(C241,"EBITDA","FY 2022","FY 2022","Currency=USD","Period=FY","BEST_FPERIOD_OVERRIDE=FY","FILING_STATUS=MR","SCALING_FORMAT=MLN","FA_ADJUSTED=Adjusted","Sort=A","Dates=H","DateFormat=P","Fill=—","Direction=H","UseDPDF=Y")</f>
        <v>18377</v>
      </c>
      <c r="AU241" s="15" t="e">
        <f ca="1">+_xll.BDP($C241,AU$15,"BEST_FPERIOD_OVERRIDE="&amp;AU$16)</f>
        <v>#NAME?</v>
      </c>
      <c r="AV241" s="15" t="e">
        <f ca="1">+_xll.BDP($C241,AV$15,"BEST_FPERIOD_OVERRIDE="&amp;AV$16)</f>
        <v>#NAME?</v>
      </c>
      <c r="AW241" s="15" t="e">
        <f ca="1">+_xll.BDP($C241,AW$15,"BEST_FPERIOD_OVERRIDE="&amp;AW$16)</f>
        <v>#NAME?</v>
      </c>
      <c r="AX241" s="15" t="e">
        <f ca="1">+_xll.BDP($C241,AX$15,"BEST_FPERIOD_OVERRIDE="&amp;AX$16)</f>
        <v>#NAME?</v>
      </c>
      <c r="AZ241" s="25">
        <f t="shared" si="446"/>
        <v>0.74055595153243048</v>
      </c>
      <c r="BA241" s="25">
        <f t="shared" si="447"/>
        <v>1.0489352989352989</v>
      </c>
      <c r="BB241" s="25">
        <f t="shared" si="448"/>
        <v>0.83641450984310972</v>
      </c>
      <c r="BC241" s="25" t="e">
        <f t="shared" ca="1" si="449"/>
        <v>#NAME?</v>
      </c>
      <c r="BD241" s="25" t="e">
        <f t="shared" ca="1" si="450"/>
        <v>#NAME?</v>
      </c>
      <c r="BE241" s="25" t="e">
        <f t="shared" ca="1" si="451"/>
        <v>#NAME?</v>
      </c>
      <c r="BF241" s="25" t="e">
        <f t="shared" ca="1" si="498"/>
        <v>#NAME?</v>
      </c>
      <c r="BG241" s="25" t="e">
        <f t="shared" ca="1" si="452"/>
        <v>#NAME?</v>
      </c>
      <c r="BH241" s="25" t="e">
        <f t="shared" si="453"/>
        <v>#NUM!</v>
      </c>
      <c r="BJ241" s="25">
        <f t="shared" si="487"/>
        <v>0.11416714134591911</v>
      </c>
      <c r="BK241" s="25">
        <f t="shared" si="488"/>
        <v>0.15487062404870625</v>
      </c>
      <c r="BL241" s="25">
        <f t="shared" si="489"/>
        <v>0.18592423313453357</v>
      </c>
      <c r="BM241" s="25">
        <f t="shared" si="490"/>
        <v>0.22558984557216863</v>
      </c>
      <c r="BN241" s="25" t="e">
        <f t="shared" ca="1" si="491"/>
        <v>#NAME?</v>
      </c>
      <c r="BO241" s="25" t="e">
        <f t="shared" ca="1" si="492"/>
        <v>#NAME?</v>
      </c>
      <c r="BP241" s="25" t="e">
        <f t="shared" ca="1" si="492"/>
        <v>#NAME?</v>
      </c>
      <c r="BQ241" s="25" t="e">
        <f t="shared" ca="1" si="493"/>
        <v>#NAME?</v>
      </c>
      <c r="BR241" s="15">
        <f>_xll.BDH(C241,"EARN_FOR_COMMON","FY 2009","FY 2009","Currency=USD","Period=FY","BEST_FPERIOD_OVERRIDE=FY","FILING_STATUS=MR","SCALING_FORMAT=MLN","FA_ADJUSTED=Adjusted","Sort=A","Dates=H","DateFormat=P","Fill=—","Direction=H","UseDPDF=Y")</f>
        <v>-55.74</v>
      </c>
      <c r="BS241" s="15">
        <f>_xll.BDH(C241,"EARN_FOR_COMMON","FY 2019","FY 2019","Currency=USD","Period=FY","BEST_FPERIOD_OVERRIDE=FY","FILING_STATUS=MR","SCALING_FORMAT=MLN","FA_ADJUSTED=Adjusted","Sort=A","Dates=H","DateFormat=P","Fill=—","Direction=H","UseDPDF=Y")</f>
        <v>-628.95000000000005</v>
      </c>
      <c r="BT241" s="15">
        <f>_xll.BDH(C241,"EARN_FOR_COMMON","FY 2020","FY 2020","Currency=USD","Period=FY","BEST_FPERIOD_OVERRIDE=FY","FILING_STATUS=MR","SCALING_FORMAT=MLN","FA_ADJUSTED=Adjusted","Sort=A","Dates=H","DateFormat=P","Fill=—","Direction=H","UseDPDF=Y")</f>
        <v>782.43</v>
      </c>
      <c r="BU241" s="15">
        <f>_xll.BDH(C241,"EARN_FOR_COMMON","FY 2021","FY 2021","Currency=USD","Period=FY","BEST_FPERIOD_OVERRIDE=FY","FILING_STATUS=MR","SCALING_FORMAT=MLN","FA_ADJUSTED=Adjusted","Sort=A","Dates=H","DateFormat=P","Fill=—","Direction=H","UseDPDF=Y")</f>
        <v>5471.34</v>
      </c>
      <c r="BV241" s="15">
        <f>_xll.BDH(C241,"EARN_FOR_COMMON","FY 2022","FY 2022","Currency=USD","Period=FY","BEST_FPERIOD_OVERRIDE=FY","FILING_STATUS=MR","SCALING_FORMAT=MLN","FA_ADJUSTED=Adjusted","Sort=A","Dates=H","DateFormat=P","Fill=—","Direction=H","UseDPDF=Y")</f>
        <v>12695.04</v>
      </c>
      <c r="BW241" s="15" t="e">
        <f ca="1">+_xll.BDP($C241,BW$15,"BEST_FPERIOD_OVERRIDE="&amp;BW$16)</f>
        <v>#NAME?</v>
      </c>
      <c r="BX241" s="15" t="e">
        <f ca="1">+_xll.BDP($C241,BX$15,"BEST_FPERIOD_OVERRIDE="&amp;BX$16)</f>
        <v>#NAME?</v>
      </c>
      <c r="BY241" s="15" t="e">
        <f ca="1">+_xll.BDP($C241,BY$15,"BEST_FPERIOD_OVERRIDE="&amp;BY$16)</f>
        <v>#NAME?</v>
      </c>
      <c r="BZ241" s="15" t="e">
        <f ca="1">+_xll.BDP($C241,BZ$15,"BEST_FPERIOD_OVERRIDE="&amp;BZ$16)</f>
        <v>#NAME?</v>
      </c>
      <c r="CB241" s="25">
        <f t="shared" si="454"/>
        <v>-2.2440257572144047</v>
      </c>
      <c r="CC241" s="25">
        <f t="shared" si="455"/>
        <v>5.9927533453471886</v>
      </c>
      <c r="CD241" s="25">
        <f t="shared" si="456"/>
        <v>1.3202798583162445</v>
      </c>
      <c r="CE241" s="25" t="e">
        <f t="shared" ca="1" si="457"/>
        <v>#NAME?</v>
      </c>
      <c r="CF241" s="25" t="e">
        <f t="shared" ca="1" si="458"/>
        <v>#NAME?</v>
      </c>
      <c r="CG241" s="25" t="e">
        <f t="shared" ca="1" si="459"/>
        <v>#NAME?</v>
      </c>
      <c r="CH241" s="25" t="e">
        <f t="shared" ca="1" si="499"/>
        <v>#NAME?</v>
      </c>
      <c r="CI241" s="25" t="e">
        <f t="shared" ca="1" si="460"/>
        <v>#NAME?</v>
      </c>
      <c r="CJ241" s="25">
        <f t="shared" si="461"/>
        <v>0.27422146194272923</v>
      </c>
      <c r="CM241" s="25">
        <f t="shared" si="500"/>
        <v>-2.5589958499471075E-2</v>
      </c>
      <c r="CN241" s="25">
        <f t="shared" si="501"/>
        <v>2.4810692541856923E-2</v>
      </c>
      <c r="CO241" s="25">
        <f t="shared" si="502"/>
        <v>0.10165431135388217</v>
      </c>
      <c r="CP241" s="25">
        <f t="shared" si="503"/>
        <v>0.15584002356927157</v>
      </c>
      <c r="CQ241" s="25" t="e">
        <f t="shared" ca="1" si="504"/>
        <v>#NAME?</v>
      </c>
      <c r="CR241" s="25" t="e">
        <f t="shared" ca="1" si="505"/>
        <v>#NAME?</v>
      </c>
      <c r="CS241" s="25" t="e">
        <f t="shared" ca="1" si="506"/>
        <v>#NAME?</v>
      </c>
      <c r="CT241" s="15" t="e">
        <f t="shared" ca="1" si="507"/>
        <v>#NAME?</v>
      </c>
      <c r="CU241" s="25">
        <f>_xll.BDH($C241,"RETURN_ON_INV_CAPITAL","FY 2019","FY 2019","Currency=USD","Period=FY","BEST_FPERIOD_OVERRIDE=FY","FILING_STATUS=MR","FA_ADJUSTED=GAAP","Sort=A","Dates=H","DateFormat=P","Fill=—","Direction=H","UseDPDF=Y")/100</f>
        <v>-1.4483999999999999E-2</v>
      </c>
      <c r="CV241" s="25">
        <f>_xll.BDH($C241,"RETURN_ON_INV_CAPITAL","FY 2020","FY 2020","Currency=USD","Period=FY","BEST_FPERIOD_OVERRIDE=FY","FILING_STATUS=MR","FA_ADJUSTED=GAAP","Sort=A","Dates=H","DateFormat=P","Fill=—","Direction=H","UseDPDF=Y")/100</f>
        <v>4.9318999999999995E-2</v>
      </c>
      <c r="CW241" s="25">
        <f>_xll.BDH($C241,"RETURN_ON_INV_CAPITAL","FY 2021","FY 2021","Currency=USD","Period=FY","BEST_FPERIOD_OVERRIDE=FY","FILING_STATUS=MR","FA_ADJUSTED=GAAP","Sort=A","Dates=H","DateFormat=P","Fill=—","Direction=H","UseDPDF=Y")/100</f>
        <v>0.14966299999999999</v>
      </c>
      <c r="CX241" s="25">
        <f>_xll.BDH(C241,"RETURN_COM_EQY","FY 2022","FY 2022","Currency=USD","Period=FY","BEST_FPERIOD_OVERRIDE=FY","FILING_STATUS=MR","FA_ADJUSTED=GAAP","Sort=A","Dates=H","DateFormat=P","Fill=—","Direction=H","UseDPDF=Y")/100</f>
        <v>0.33530500000000002</v>
      </c>
      <c r="CZ241" s="15">
        <f>_xll.BDH($C241,"RETURN_COM_EQY","FY 2019","FY 2019","Currency=USD","Period=FY","BEST_FPERIOD_OVERRIDE=FY","FILING_STATUS=MR","FA_ADJUSTED=GAAP","Sort=A","Dates=H","DateFormat=P","Fill=—","Direction=H","UseDPDF=Y")/100</f>
        <v>-0.14937699999999998</v>
      </c>
      <c r="DA241" s="15">
        <f>_xll.BDH($C241,"RETURN_COM_EQY","FY 2020","FY 2020","Currency=USD","Period=FY","BEST_FPERIOD_OVERRIDE=FY","FILING_STATUS=MR","FA_ADJUSTED=GAAP","Sort=A","Dates=H","DateFormat=P","Fill=—","Direction=H","UseDPDF=Y")/100</f>
        <v>4.7845000000000006E-2</v>
      </c>
      <c r="DB241" s="15">
        <f>_xll.BDH($C241,"RETURN_COM_EQY","FY 2021","FY 2021","Currency=USD","Period=FY","BEST_FPERIOD_OVERRIDE=FY","FILING_STATUS=MR","FA_ADJUSTED=GAAP","Sort=A","Dates=H","DateFormat=P","Fill=—","Direction=H","UseDPDF=Y")/100</f>
        <v>0.21040199999999998</v>
      </c>
      <c r="DC241" s="25">
        <f>_xll.BDH(C241,"RETURN_COM_EQY","FY 2022","FY 2022","Currency=USD","Period=FY","BEST_FPERIOD_OVERRIDE=FY","FILING_STATUS=MR","FA_ADJUSTED=GAAP","Sort=A","Dates=H","DateFormat=P","Fill=—","Direction=H","UseDPDF=Y")</f>
        <v>33.530500000000004</v>
      </c>
      <c r="DD241" s="25" t="e">
        <f ca="1">(_xll.BDP(C241,"BEST_ROE","best_fperiod_override=23Y"))/100</f>
        <v>#NAME?</v>
      </c>
      <c r="DF241" s="25" t="e">
        <f ca="1">(_xll.BDP($C241,"BEST_DIV_YLD","best_fperiod_override=19Y"))/100</f>
        <v>#NAME?</v>
      </c>
      <c r="DG241" s="25" t="e">
        <f ca="1">(_xll.BDP($C241,"BEST_DIV_YLD","best_fperiod_override=20Y"))/100</f>
        <v>#NAME?</v>
      </c>
      <c r="DH241" s="25" t="e">
        <f ca="1">(_xll.BDP($C241,"BEST_DIV_YLD","best_fperiod_override=21Y"))/100</f>
        <v>#NAME?</v>
      </c>
      <c r="DI241" s="25" t="e">
        <f ca="1">(_xll.BDP($C241,"BEST_DIV_YLD","best_fperiod_override=22Y"))/100</f>
        <v>#NAME?</v>
      </c>
      <c r="DJ241" s="25" t="e">
        <f ca="1">(_xll.BDP($C241,"BEST_DIV_YLD","best_fperiod_override=23Y"))/100</f>
        <v>#NAME?</v>
      </c>
      <c r="DL241" s="48" t="e" cm="1">
        <f t="array" aca="1" ref="DL241" ca="1">_xll.BDP($C241,$DL$12)/1000</f>
        <v>#NAME?</v>
      </c>
      <c r="DM241" s="48" t="e" cm="1">
        <f t="array" aca="1" ref="DM241" ca="1">_xll.BDP($C241,$DL$13)*1000</f>
        <v>#NAME?</v>
      </c>
      <c r="DN241" s="48" t="e">
        <f t="shared" ca="1" si="462"/>
        <v>#NAME?</v>
      </c>
      <c r="DO241" s="48" t="e" cm="1">
        <f t="array" aca="1" ref="DO241" ca="1">_xll.BDP($C241,$DL$15)*1000</f>
        <v>#NAME?</v>
      </c>
      <c r="DQ241" s="15" t="e" cm="1">
        <f t="array" aca="1" ref="DQ241" ca="1">_xll.BDP(C241,"WACC")</f>
        <v>#NAME?</v>
      </c>
      <c r="DR241" s="15" t="e" cm="1">
        <f t="array" aca="1" ref="DR241" ca="1">_xll.BDP(C241,"WACC_COST_EQUITY")</f>
        <v>#NAME?</v>
      </c>
      <c r="DS241" s="15" t="e" cm="1">
        <f t="array" aca="1" ref="DS241" ca="1">_xll.BDP(C241,"WACC_COST_EQUITY")</f>
        <v>#NAME?</v>
      </c>
      <c r="DU241" s="15" t="e" cm="1">
        <f t="array" aca="1" ref="DU241" ca="1">_xll.BDP(C241,"BEST_PE_RATIO")</f>
        <v>#NAME?</v>
      </c>
      <c r="DV241" s="15" t="e" cm="1">
        <f t="array" aca="1" ref="DV241" ca="1">_xll.BDP(C241,"FIVE_YR_AVG_PRICE_EARNINGS")</f>
        <v>#NAME?</v>
      </c>
      <c r="DW241" s="15" t="e" cm="1">
        <f t="array" aca="1" ref="DW241" ca="1">_xll.BDP(C241,"10_YEAR_MOVING_AVERAGE_PE")</f>
        <v>#NAME?</v>
      </c>
      <c r="DY241" s="15" t="e" cm="1">
        <f t="array" aca="1" ref="DY241" ca="1">_xll.BDP(C241,"BEST_CUR_EV_TO_EBITDA")</f>
        <v>#NAME?</v>
      </c>
      <c r="DZ241" s="15" t="e" cm="1">
        <f t="array" aca="1" ref="DZ241" ca="1">_xll.BDP(C241,"FIVE_YEAR_AVG_EV_TO_T12_EBITDA")</f>
        <v>#NAME?</v>
      </c>
      <c r="EB241" s="15" t="e" cm="1">
        <f t="array" aca="1" ref="EB241" ca="1">_xll.BDP(C241,"BEST_PX_BPS_RATIO")</f>
        <v>#NAME?</v>
      </c>
      <c r="EC241" s="15" t="e" cm="1">
        <f t="array" aca="1" ref="EC241" ca="1">_xll.BDP(C241,"FIVE_YEAR_AVG_PRICE_BOOK")</f>
        <v>#NAME?</v>
      </c>
      <c r="ED241" s="15" t="e" cm="1">
        <f t="array" aca="1" ref="ED241" ca="1">_xll.BDP(C241,"EV_TO_T12M_SALES")</f>
        <v>#NAME?</v>
      </c>
      <c r="EE241" s="15" t="e" cm="1">
        <f t="array" aca="1" ref="EE241" ca="1">_xll.BDP(C241,"AVERAGE_EV_TO_T12M_SALES")</f>
        <v>#NAME?</v>
      </c>
      <c r="EF241" s="15" t="e">
        <f ca="1">_xll.BDP(C241,"BEST_CURRENT_EV_BEST_SALES","best_fperiod_override=23Y")</f>
        <v>#NAME?</v>
      </c>
      <c r="EH241" s="15" t="e" cm="1">
        <f t="array" aca="1" ref="EH241" ca="1">_xll.BDP(C241,"CF_FREE_CASH_FLOW")</f>
        <v>#NAME?</v>
      </c>
      <c r="EI241" s="15" t="e" cm="1">
        <f t="array" aca="1" ref="EI241" ca="1">_xll.BDP(C241,"FREE_CASH_FLOW_YIELD")/100</f>
        <v>#NAME?</v>
      </c>
      <c r="EJ241" s="15" t="e" cm="1">
        <f t="array" aca="1" ref="EJ241" ca="1">_xll.BDP(C241,"TRAIL_12M_FREE_CASH_FLOW_PER_SH")</f>
        <v>#NAME?</v>
      </c>
      <c r="EL241" s="15" t="e" cm="1">
        <f t="array" aca="1" ref="EL241" ca="1">_xll.BDP(C241,"CF_CASH_FROM_OPER")</f>
        <v>#NAME?</v>
      </c>
      <c r="EM241" s="15" t="e" cm="1">
        <f t="array" aca="1" ref="EM241" ca="1">_xll.BDP(C241,"CF_CASH_FROM_INV_ACT")</f>
        <v>#NAME?</v>
      </c>
      <c r="EN241" s="15" t="e" cm="1">
        <f t="array" aca="1" ref="EN241" ca="1">_xll.BDP(C241,"CF_CASH_FROM_FNC_ACT")</f>
        <v>#NAME?</v>
      </c>
      <c r="EP241" s="15" t="e" cm="1">
        <f t="array" aca="1" ref="EP241" ca="1">_xll.BDP(C241,"TOT_ANALYST_REC")</f>
        <v>#NAME?</v>
      </c>
      <c r="EQ241" s="15" t="e" cm="1">
        <f t="array" aca="1" ref="EQ241" ca="1">_xll.BDP(C241,"TOT_BUY_REC")</f>
        <v>#NAME?</v>
      </c>
      <c r="ER241" s="15" t="e" cm="1">
        <f t="array" aca="1" ref="ER241" ca="1">_xll.BDP(C241,"TOT_HOLD_REC")</f>
        <v>#NAME?</v>
      </c>
      <c r="ES241" s="15" t="e" cm="1">
        <f t="array" aca="1" ref="ES241" ca="1">_xll.BDP(C241,"TOT_SELL_REC")</f>
        <v>#NAME?</v>
      </c>
      <c r="ET241" s="15" t="e" cm="1">
        <f t="array" aca="1" ref="ET241" ca="1">_xll.BDP(C241,"EQY_REC_CONS")</f>
        <v>#NAME?</v>
      </c>
      <c r="EV241" s="15" t="e" cm="1">
        <f t="array" aca="1" ref="EV241" ca="1">_xll.BDP(C241,"BEST_TARGET_HI")</f>
        <v>#NAME?</v>
      </c>
      <c r="EW241" s="15" t="e" cm="1">
        <f t="array" aca="1" ref="EW241" ca="1">_xll.BDP(C241,"BEST_TARGET_LO")</f>
        <v>#NAME?</v>
      </c>
      <c r="EX241" s="15" t="e" cm="1">
        <f t="array" aca="1" ref="EX241" ca="1">_xll.BDP(C241,"BEST_TARGET_MEDIAN")</f>
        <v>#NAME?</v>
      </c>
      <c r="EZ241" s="15" t="e" cm="1">
        <f t="array" aca="1" ref="EZ241" ca="1">_xll.BDP(C241,"BEST_TARGET_1WK_CHG")</f>
        <v>#NAME?</v>
      </c>
      <c r="FA241" s="15" t="e" cm="1">
        <f t="array" aca="1" ref="FA241" ca="1">_xll.BDP(C241,"BEST_TARGET_4WK_CHG")</f>
        <v>#NAME?</v>
      </c>
      <c r="FB241" s="15" t="e" cm="1">
        <f t="array" aca="1" ref="FB241" ca="1">_xll.BDP(C241,"BEST_TARGET_3MO_CHG")</f>
        <v>#NAME?</v>
      </c>
      <c r="FC241" s="15" t="e" cm="1">
        <f t="array" aca="1" ref="FC241" ca="1">_xll.BDP(C241,"BEST_TARGET_6MO_CHG")</f>
        <v>#NAME?</v>
      </c>
      <c r="FE241" s="15" t="e" cm="1">
        <f t="array" aca="1" ref="FE241" ca="1">_xll.BDP(C241,"ANNOUNCEMENT_DT")</f>
        <v>#NAME?</v>
      </c>
      <c r="FF241" s="15" t="e" cm="1">
        <f t="array" aca="1" ref="FF241" ca="1">_xll.BDP(C241,"EXPECTED_REPORT_DT")</f>
        <v>#NAME?</v>
      </c>
      <c r="FG241" s="15" t="e" cm="1">
        <f t="array" aca="1" ref="FG241" ca="1">_xll.BDP(C241,"EARNINGS_RELATED_IMPLIED_MOVE")</f>
        <v>#NAME?</v>
      </c>
      <c r="FI241" s="15" t="e" cm="1">
        <f t="array" aca="1" ref="FI241" ca="1">_xll.BDP(C241,"SALES_SURPRISE_LAST_QTR")</f>
        <v>#NAME?</v>
      </c>
      <c r="FJ241" s="15" t="e" cm="1">
        <f t="array" aca="1" ref="FJ241" ca="1">_xll.BDP(C241,"EPS_SURPRISE_LAST_QTR")</f>
        <v>#NAME?</v>
      </c>
      <c r="FL241" s="15" t="e">
        <f ca="1">(_xll.BDP(C241,"VOLUME_AVG_5D"))/1000</f>
        <v>#NAME?</v>
      </c>
      <c r="FM241" s="15" t="e">
        <f ca="1">(_xll.BDP(C241,"VOLUME_AVG_3M"))/1000</f>
        <v>#NAME?</v>
      </c>
      <c r="FN241" s="15" t="e">
        <f ca="1">(_xll.BDP(C241,"VOLUME_AVG_6M"))/1000</f>
        <v>#NAME?</v>
      </c>
      <c r="FP241" s="15" t="e" cm="1">
        <f t="array" aca="1" ref="FP241" ca="1">_xll.BDP(C241,"CIE_DES")</f>
        <v>#NAME?</v>
      </c>
      <c r="FQ241" s="15" t="s">
        <v>1064</v>
      </c>
      <c r="FS241" s="15" t="e" cm="1">
        <f t="array" aca="1" ref="FS241" ca="1">_xll.BDP(C241,"HIGH_52WEEK")</f>
        <v>#NAME?</v>
      </c>
      <c r="FT241" s="15" t="e" cm="1">
        <f t="array" aca="1" ref="FT241" ca="1">_xll.BDP(C241,"LOW_52WEEK")</f>
        <v>#NAME?</v>
      </c>
      <c r="FV241" s="15" t="e" cm="1">
        <f t="array" aca="1" ref="FV241" ca="1">_xll.BDP(C241,"CHG_PCT_WTD")</f>
        <v>#NAME?</v>
      </c>
      <c r="FW241" s="15" t="e" cm="1">
        <f t="array" aca="1" ref="FW241" ca="1">_xll.BDP(C241,"CHG_PCT_MTD")</f>
        <v>#NAME?</v>
      </c>
      <c r="FX241" s="15" t="e" cm="1">
        <f t="array" aca="1" ref="FX241" ca="1">_xll.BDP(C241,"CHG_PCT_YTD")</f>
        <v>#NAME?</v>
      </c>
      <c r="FY241" s="15" t="e" cm="1">
        <f t="array" aca="1" ref="FY241" ca="1">_xll.BDP(C241,"CHG_PCT_1YR")</f>
        <v>#NAME?</v>
      </c>
      <c r="GA241" s="15" t="e">
        <f ca="1">_xll.BDP($C241,"BEST_NET_DEBT","best_fperiod_override=19Y")</f>
        <v>#NAME?</v>
      </c>
      <c r="GB241" s="15" t="e">
        <f ca="1">_xll.BDP($C241,"BEST_NET_DEBT","best_fperiod_override=20Y")</f>
        <v>#NAME?</v>
      </c>
      <c r="GC241" s="15" t="e">
        <f ca="1">_xll.BDP($C241,"BEST_NET_DEBT","best_fperiod_override=21Y")</f>
        <v>#NAME?</v>
      </c>
      <c r="GD241" s="15" t="e">
        <f ca="1">_xll.BDP($C241,"BEST_NET_DEBT","best_fperiod_override=22Y")</f>
        <v>#NAME?</v>
      </c>
      <c r="GE241" s="15" t="e">
        <f ca="1">_xll.BDP($C241,"BEST_NET_DEBT","best_fperiod_override=23Y")</f>
        <v>#NAME?</v>
      </c>
      <c r="GG241" s="15" t="e">
        <f t="shared" ca="1" si="463"/>
        <v>#NAME?</v>
      </c>
      <c r="GH241" s="15" t="e">
        <f t="shared" ca="1" si="464"/>
        <v>#NAME?</v>
      </c>
      <c r="GI241" s="15" t="e">
        <f t="shared" ca="1" si="465"/>
        <v>#NAME?</v>
      </c>
      <c r="GJ241" s="15" t="e">
        <f t="shared" ca="1" si="466"/>
        <v>#NAME?</v>
      </c>
      <c r="GK241" s="15" t="e">
        <f t="shared" ca="1" si="467"/>
        <v>#NAME?</v>
      </c>
      <c r="GM241" s="15" t="e" cm="1">
        <f t="array" aca="1" ref="GM241" ca="1">_xll.BDP(C241,"NET_DEBT_TO_EBITDA")</f>
        <v>#NAME?</v>
      </c>
      <c r="GN241" s="15" t="e" cm="1">
        <f t="array" aca="1" ref="GN241" ca="1">_xll.BDP(C241,"EBIT_TO_INT_EXP")</f>
        <v>#NAME?</v>
      </c>
      <c r="GO241" s="15" t="e" cm="1">
        <f t="array" aca="1" ref="GO241" ca="1">_xll.BDP(C241,"TOT_DEBT_TO_TOT_EQY")</f>
        <v>#NAME?</v>
      </c>
      <c r="GP241" s="15" t="e" cm="1">
        <f t="array" aca="1" ref="GP241" ca="1">_xll.BDP(C241,"TOT_DEBT_TO_TOT_ASSET")</f>
        <v>#NAME?</v>
      </c>
      <c r="GQ241" s="15" t="e" cm="1">
        <f t="array" aca="1" ref="GQ241" ca="1">_xll.BDP(C241,"ALTMAN_Z_SCORE")</f>
        <v>#NAME?</v>
      </c>
      <c r="GR241" s="15" t="e" cm="1">
        <f t="array" aca="1" ref="GR241" ca="1">_xll.BDP(C241,"CASH_%_CURRENT_MARKET_CAP")</f>
        <v>#NAME?</v>
      </c>
      <c r="GS241" s="15" t="e" cm="1">
        <f t="array" aca="1" ref="GS241" ca="1">_xll.BDP(C241,"CASH_TO_TOT_ASSET")</f>
        <v>#NAME?</v>
      </c>
      <c r="GU241" s="15" t="e" cm="1">
        <f t="array" aca="1" ref="GU241" ca="1">_xll.BDP(C241,"BOARD_SIZE")</f>
        <v>#NAME?</v>
      </c>
      <c r="GV241" s="15" t="e" cm="1">
        <f t="array" aca="1" ref="GV241" ca="1">_xll.BDP(C241,"PCT_INDEPENDENT_DIRECTORS")</f>
        <v>#NAME?</v>
      </c>
      <c r="GW241" s="15" t="e" cm="1">
        <f t="array" aca="1" ref="GW241" ca="1">_xll.BDP(C241,"BOARD_MEETING_ATTENDANCE_PCT")</f>
        <v>#NAME?</v>
      </c>
      <c r="GX241" s="15" t="e" cm="1">
        <f t="array" aca="1" ref="GX241" ca="1">_xll.BDP(C241,"BOARD_MEETINGS_PER_YR")</f>
        <v>#NAME?</v>
      </c>
      <c r="GY241" s="15" t="e" cm="1">
        <f t="array" aca="1" ref="GY241" ca="1">_xll.BDP(C241,"NUMBER_OF_WOMEN_ON_BOARD")</f>
        <v>#NAME?</v>
      </c>
      <c r="GZ241" s="15" t="e" cm="1">
        <f t="array" aca="1" ref="GZ241" ca="1">_xll.BDP(C241,"BOARD_AVERAGE_TENURE")</f>
        <v>#NAME?</v>
      </c>
      <c r="HA241" s="15" t="e" cm="1">
        <f t="array" aca="1" ref="HA241" ca="1">_xll.BDP(C241,"BOARD_AVERAGE_AGE")</f>
        <v>#NAME?</v>
      </c>
      <c r="HC241" s="15" t="e" cm="1">
        <f t="array" aca="1" ref="HC241" ca="1">_xll.BDP(C241,"TOT_COMP_AW_TO_CEO_&amp;_EQUIV")</f>
        <v>#NAME?</v>
      </c>
      <c r="HD241" s="15" t="e" cm="1">
        <f t="array" aca="1" ref="HD241" ca="1">_xll.BDP(C241,"TOT_COMPENSATION_AW_TO_EXECS")</f>
        <v>#NAME?</v>
      </c>
      <c r="HE241" s="15" t="e" cm="1">
        <f t="array" aca="1" ref="HE241" ca="1">_xll.BDP(C241,"CF_STOCK_BASED_COMPENSATION")</f>
        <v>#NAME?</v>
      </c>
      <c r="HF241" s="15" t="e" cm="1">
        <f t="array" aca="1" ref="HF241" ca="1">_xll.BDP(C241,"AVERAGE_BOD_TOTAL_COMPENSATION")</f>
        <v>#NAME?</v>
      </c>
      <c r="HH241" s="15" t="e" cm="1">
        <f t="array" aca="1" ref="HH241" ca="1">_xll.BDP(C241,"ISS_QUALITYSCORE")</f>
        <v>#NAME?</v>
      </c>
      <c r="HK241" s="15" t="e" cm="1">
        <f t="array" aca="1" ref="HK241" ca="1">_xll.BDP(C241,"EQY_SH_OUT")</f>
        <v>#NAME?</v>
      </c>
      <c r="HL241" s="15" t="e">
        <f t="shared" ca="1" si="468"/>
        <v>#NAME?</v>
      </c>
      <c r="HN241" s="15">
        <v>8.5</v>
      </c>
      <c r="HO241" s="15">
        <v>2</v>
      </c>
      <c r="HP241" s="39" t="e">
        <f t="shared" ca="1" si="469"/>
        <v>#NAME?</v>
      </c>
      <c r="HQ241" s="15" t="e">
        <f t="shared" ca="1" si="470"/>
        <v>#NAME?</v>
      </c>
      <c r="HS241" s="15" t="e">
        <f t="shared" ca="1" si="494"/>
        <v>#NAME?</v>
      </c>
      <c r="HU241" s="15" t="e">
        <f t="shared" ca="1" si="471"/>
        <v>#NAME?</v>
      </c>
      <c r="HW241" s="15" t="e">
        <f t="shared" ca="1" si="495"/>
        <v>#NAME?</v>
      </c>
      <c r="HY241" s="39" t="e">
        <f t="shared" ca="1" si="472"/>
        <v>#NAME?</v>
      </c>
      <c r="IA241" s="15" t="e">
        <f t="shared" ca="1" si="496"/>
        <v>#NAME?</v>
      </c>
      <c r="IB241" s="15" t="e">
        <f t="shared" ca="1" si="473"/>
        <v>#NAME?</v>
      </c>
      <c r="IC241" s="15" t="e">
        <f t="shared" ca="1" si="474"/>
        <v>#NAME?</v>
      </c>
      <c r="ID241" s="15" t="e">
        <f t="shared" ca="1" si="475"/>
        <v>#NAME?</v>
      </c>
      <c r="IE241" s="39" t="e">
        <f t="shared" ca="1" si="476"/>
        <v>#NAME?</v>
      </c>
      <c r="IF241" s="39">
        <f t="shared" si="477"/>
        <v>27.422146194272923</v>
      </c>
      <c r="IG241" s="39" t="e">
        <f t="shared" ca="1" si="478"/>
        <v>#NAME?</v>
      </c>
      <c r="II241" s="15">
        <f t="shared" si="508"/>
        <v>222</v>
      </c>
    </row>
    <row r="242" spans="1:243">
      <c r="A242" s="15">
        <f t="shared" si="509"/>
        <v>222</v>
      </c>
      <c r="B242" s="15" t="s">
        <v>448</v>
      </c>
      <c r="C242" s="15" t="s">
        <v>1468</v>
      </c>
      <c r="D242" s="15" t="s">
        <v>447</v>
      </c>
      <c r="E242" s="15" t="str">
        <f t="shared" si="442"/>
        <v>TSMC34</v>
      </c>
      <c r="F242" s="15">
        <f t="shared" si="443"/>
        <v>222</v>
      </c>
      <c r="G242" s="15" t="str">
        <f t="shared" si="444"/>
        <v>TSMC</v>
      </c>
      <c r="H242" s="24">
        <v>1.536627E-2</v>
      </c>
      <c r="I242" s="15" t="e" cm="1">
        <f t="array" aca="1" ref="I242" ca="1">_xll.BDP(C242,"GICS_SECTOR_NAME")</f>
        <v>#NAME?</v>
      </c>
      <c r="J242" s="15" t="e">
        <f t="shared" ca="1" si="445"/>
        <v>#NAME?</v>
      </c>
      <c r="K242" s="46" t="e" cm="1">
        <f t="array" aca="1" ref="K242" ca="1">_xll.BDP(C242,"BEST_PE_RATIO")</f>
        <v>#NAME?</v>
      </c>
      <c r="L242" s="46" t="e" cm="1">
        <f t="array" aca="1" ref="L242" ca="1">_xll.BDP(C242,"px_last")</f>
        <v>#NAME?</v>
      </c>
      <c r="M242" s="15" t="e" cm="1">
        <f t="array" aca="1" ref="M242" ca="1">_xll.BDP(C242,"COUNTRY_FULL_NAME")</f>
        <v>#NAME?</v>
      </c>
      <c r="N242" s="15" t="e" cm="1">
        <f t="array" aca="1" ref="N242" ca="1">_xll.BDP(C242,"px_last")</f>
        <v>#NAME?</v>
      </c>
      <c r="O242" s="15" t="e" cm="1">
        <f t="array" aca="1" ref="O242" ca="1">_xll.BDP(C242,"CRNCY")</f>
        <v>#NAME?</v>
      </c>
      <c r="Q242" s="15" t="e" cm="1">
        <f t="array" aca="1" ref="Q242" ca="1">_xll.BDP(C242,"GICS_SECTOR_NAME")</f>
        <v>#NAME?</v>
      </c>
      <c r="R242" s="15" t="e" cm="1">
        <f t="array" aca="1" ref="R242" ca="1">_xll.BDP(C242,"GICS_INDUSTRY_NAME")</f>
        <v>#NAME?</v>
      </c>
      <c r="S242" s="15" t="e" cm="1">
        <f t="array" aca="1" ref="S242" ca="1">_xll.BDP(C242,"GICS_INDUSTRY_GROUP_NAME")</f>
        <v>#NAME?</v>
      </c>
      <c r="T242" s="15" t="e" cm="1">
        <f t="array" aca="1" ref="T242" ca="1">_xll.BDP(C242,"GICS_SUB_INDUSTRY_NAME")</f>
        <v>#NAME?</v>
      </c>
      <c r="U242" s="15" t="s">
        <v>1521</v>
      </c>
      <c r="V242" s="15">
        <f>_xll.BDH(C242,"SALES_REV_TURN","FY 2009","FY 2009","Currency=USD","Period=FY","BEST_FPERIOD_OVERRIDE=FY","FILING_STATUS=MR","SCALING_FORMAT=MLN","FA_ADJUSTED=Adjusted","Sort=A","Dates=H","DateFormat=P","Fill=—","Direction=H","UseDPDF=Y")</f>
        <v>8957.3971000000001</v>
      </c>
      <c r="W242" s="15">
        <f>_xll.BDH(C242,"SALES_REV_TURN","FY 2019","FY 2019","Currency=USD","Period=FY","BEST_FPERIOD_OVERRIDE=FY","FILING_STATUS=MR","SCALING_FORMAT=MLN","FA_ADJUSTED=Adjusted","Sort=A","Dates=H","DateFormat=P","Fill=—","Direction=H","UseDPDF=Y")</f>
        <v>34634.8698</v>
      </c>
      <c r="X242" s="15">
        <f>_xll.BDH(C242,"SALES_REV_TURN","FY 2020","FY 2020","Currency=USD","Period=FY","BEST_FPERIOD_OVERRIDE=FY","FILING_STATUS=MR","SCALING_FORMAT=MLN","FA_ADJUSTED=Adjusted","Sort=A","Dates=H","DateFormat=P","Fill=—","Direction=H","UseDPDF=Y")</f>
        <v>45487.173300000002</v>
      </c>
      <c r="Y242" s="15">
        <f>_xll.BDH(C242,"SALES_REV_TURN","FY 2021","FY 2021","Currency=USD","Period=FY","BEST_FPERIOD_OVERRIDE=FY","FILING_STATUS=MR","SCALING_FORMAT=MLN","FA_ADJUSTED=Adjusted","Sort=A","Dates=H","DateFormat=P","Fill=—","Direction=H","UseDPDF=Y")</f>
        <v>56834.8073</v>
      </c>
      <c r="Z242" s="15">
        <f>_xll.BDH(C242,"SALES_REV_TURN","FY 2022","FY 2022","Currency=USD","Period=FY","BEST_FPERIOD_OVERRIDE=FY","FILING_STATUS=MR","SCALING_FORMAT=MLN","FA_ADJUSTED=Adjusted","Sort=A","Dates=H","DateFormat=P","Fill=—","Direction=H","UseDPDF=Y")</f>
        <v>75985.964200000002</v>
      </c>
      <c r="AA242" s="15" t="e">
        <f ca="1">+_xll.BDP($C242,AA$15,"BEST_FPERIOD_OVERRIDE="&amp;AA$16)/M11</f>
        <v>#NAME?</v>
      </c>
      <c r="AB242" s="294" t="e">
        <f ca="1">+_xll.BDP($C242,AB$15,"BEST_FPERIOD_OVERRIDE="&amp;AB$16)/M11</f>
        <v>#NAME?</v>
      </c>
      <c r="AC242" s="15" t="e">
        <f ca="1">+_xll.BDP($C242,AC$15,"BEST_FPERIOD_OVERRIDE="&amp;AC$16)</f>
        <v>#NAME?</v>
      </c>
      <c r="AD242" s="15" t="e">
        <f ca="1">+_xll.BDP($C242,AD$15,"BEST_FPERIOD_OVERRIDE="&amp;AD$16)</f>
        <v>#NAME?</v>
      </c>
      <c r="AF242" s="25">
        <f t="shared" si="479"/>
        <v>0.3133346122756322</v>
      </c>
      <c r="AG242" s="25">
        <f t="shared" si="480"/>
        <v>0.24946887609742929</v>
      </c>
      <c r="AH242" s="25">
        <f t="shared" si="481"/>
        <v>0.33696176357054353</v>
      </c>
      <c r="AI242" s="25" t="e">
        <f t="shared" ca="1" si="482"/>
        <v>#NAME?</v>
      </c>
      <c r="AJ242" s="25" t="e">
        <f t="shared" ca="1" si="483"/>
        <v>#NAME?</v>
      </c>
      <c r="AK242" s="25" t="e">
        <f t="shared" ca="1" si="484"/>
        <v>#NAME?</v>
      </c>
      <c r="AL242" s="25" t="e">
        <f t="shared" ca="1" si="497"/>
        <v>#NAME?</v>
      </c>
      <c r="AM242" s="25" t="e">
        <f t="shared" ca="1" si="485"/>
        <v>#NAME?</v>
      </c>
      <c r="AN242" s="25">
        <f t="shared" si="486"/>
        <v>0.14480936417174783</v>
      </c>
      <c r="AP242" s="15">
        <f>_xll.BDH(C242,"EBITDA","FY 2009","FY 2009","Currency=USD","Period=FY","BEST_FPERIOD_OVERRIDE=FY","FILING_STATUS=MR","SCALING_FORMAT=MLN","FA_ADJUSTED=Adjusted","Sort=A","Dates=H","DateFormat=P","Fill=—","Direction=H","UseDPDF=Y")</f>
        <v>5232.3666999999996</v>
      </c>
      <c r="AQ242" s="15">
        <f>_xll.BDH(C242,"EBITDA","FY 2019","FY 2019","Currency=USD","Period=FY","BEST_FPERIOD_OVERRIDE=FY","FILING_STATUS=MR","SCALING_FORMAT=MLN","FA_ADJUSTED=Adjusted","Sort=A","Dates=H","DateFormat=P","Fill=—","Direction=H","UseDPDF=Y")</f>
        <v>21371.4267</v>
      </c>
      <c r="AR242" s="15">
        <f>_xll.BDH(C242,"EBITDA","FY 2020","FY 2020","Currency=USD","Period=FY","BEST_FPERIOD_OVERRIDE=FY","FILING_STATUS=MR","SCALING_FORMAT=MLN","FA_ADJUSTED=Adjusted","Sort=A","Dates=H","DateFormat=P","Fill=—","Direction=H","UseDPDF=Y")</f>
        <v>30516.212</v>
      </c>
      <c r="AS242" s="15">
        <f>_xll.BDH(C242,"EBITDA","FY 2021","FY 2021","Currency=USD","Period=FY","BEST_FPERIOD_OVERRIDE=FY","FILING_STATUS=MR","SCALING_FORMAT=MLN","FA_ADJUSTED=Adjusted","Sort=A","Dates=H","DateFormat=P","Fill=—","Direction=H","UseDPDF=Y")</f>
        <v>38399.206599999998</v>
      </c>
      <c r="AT242" s="15">
        <f>_xll.BDH(C242,"EBITDA","FY 2022","FY 2022","Currency=USD","Period=FY","BEST_FPERIOD_OVERRIDE=FY","FILING_STATUS=MR","SCALING_FORMAT=MLN","FA_ADJUSTED=Adjusted","Sort=A","Dates=H","DateFormat=P","Fill=—","Direction=H","UseDPDF=Y")</f>
        <v>52337.339200000002</v>
      </c>
      <c r="AU242" s="15" t="e">
        <f ca="1">+_xll.BDP($C242,AU$15,"BEST_FPERIOD_OVERRIDE="&amp;AU$16)/M11</f>
        <v>#NAME?</v>
      </c>
      <c r="AV242" s="15" t="e">
        <f ca="1">+_xll.BDP($C242,AV$15,"BEST_FPERIOD_OVERRIDE="&amp;AV$16)/M11</f>
        <v>#NAME?</v>
      </c>
      <c r="AW242" s="15" t="e">
        <f ca="1">+_xll.BDP($C242,AW$15,"BEST_FPERIOD_OVERRIDE="&amp;AW$16)/M11</f>
        <v>#NAME?</v>
      </c>
      <c r="AX242" s="15" t="e">
        <f ca="1">+_xll.BDP($C242,AX$15,"BEST_FPERIOD_OVERRIDE="&amp;AX$16)</f>
        <v>#NAME?</v>
      </c>
      <c r="AZ242" s="25">
        <f t="shared" si="446"/>
        <v>0.42789774535735603</v>
      </c>
      <c r="BA242" s="25">
        <f t="shared" si="447"/>
        <v>0.25832153086366016</v>
      </c>
      <c r="BB242" s="25">
        <f t="shared" si="448"/>
        <v>0.36297970281500569</v>
      </c>
      <c r="BC242" s="25" t="e">
        <f t="shared" ca="1" si="449"/>
        <v>#NAME?</v>
      </c>
      <c r="BD242" s="25" t="e">
        <f t="shared" ca="1" si="450"/>
        <v>#NAME?</v>
      </c>
      <c r="BE242" s="25" t="e">
        <f t="shared" ca="1" si="451"/>
        <v>#NAME?</v>
      </c>
      <c r="BF242" s="25" t="e">
        <f t="shared" ca="1" si="498"/>
        <v>#NAME?</v>
      </c>
      <c r="BG242" s="25" t="e">
        <f t="shared" ca="1" si="452"/>
        <v>#NAME?</v>
      </c>
      <c r="BH242" s="25">
        <f t="shared" si="453"/>
        <v>0.1511012731069532</v>
      </c>
      <c r="BJ242" s="25">
        <f t="shared" si="487"/>
        <v>0.61704943091773945</v>
      </c>
      <c r="BK242" s="25">
        <f t="shared" si="488"/>
        <v>0.67087510139918938</v>
      </c>
      <c r="BL242" s="25">
        <f t="shared" si="489"/>
        <v>0.67562834157792595</v>
      </c>
      <c r="BM242" s="25">
        <f t="shared" si="490"/>
        <v>0.68877640431389042</v>
      </c>
      <c r="BN242" s="25" t="e">
        <f t="shared" ca="1" si="491"/>
        <v>#NAME?</v>
      </c>
      <c r="BO242" s="25" t="e">
        <f t="shared" ca="1" si="492"/>
        <v>#NAME?</v>
      </c>
      <c r="BP242" s="25" t="e">
        <f t="shared" ca="1" si="492"/>
        <v>#NAME?</v>
      </c>
      <c r="BQ242" s="25" t="e">
        <f t="shared" ca="1" si="493"/>
        <v>#NAME?</v>
      </c>
      <c r="BR242" s="15">
        <f>_xll.BDH(C242,"EARN_FOR_COMMON","FY 2009","FY 2009","Currency=USD","Period=FY","BEST_FPERIOD_OVERRIDE=FY","FILING_STATUS=MR","SCALING_FORMAT=MLN","FA_ADJUSTED=Adjusted","Sort=A","Dates=H","DateFormat=P","Fill=—","Direction=H","UseDPDF=Y")</f>
        <v>2689.3782999999999</v>
      </c>
      <c r="BS242" s="15">
        <f>_xll.BDH(C242,"EARN_FOR_COMMON","FY 2019","FY 2019","Currency=USD","Period=FY","BEST_FPERIOD_OVERRIDE=FY","FILING_STATUS=MR","SCALING_FORMAT=MLN","FA_ADJUSTED=Adjusted","Sort=A","Dates=H","DateFormat=P","Fill=—","Direction=H","UseDPDF=Y")</f>
        <v>11240.1675</v>
      </c>
      <c r="BT242" s="15">
        <f>_xll.BDH(C242,"EARN_FOR_COMMON","FY 2020","FY 2020","Currency=USD","Period=FY","BEST_FPERIOD_OVERRIDE=FY","FILING_STATUS=MR","SCALING_FORMAT=MLN","FA_ADJUSTED=Adjusted","Sort=A","Dates=H","DateFormat=P","Fill=—","Direction=H","UseDPDF=Y")</f>
        <v>17327.692500000001</v>
      </c>
      <c r="BU242" s="15">
        <f>_xll.BDH(C242,"EARN_FOR_COMMON","FY 2021","FY 2021","Currency=USD","Period=FY","BEST_FPERIOD_OVERRIDE=FY","FILING_STATUS=MR","SCALING_FORMAT=MLN","FA_ADJUSTED=Adjusted","Sort=A","Dates=H","DateFormat=P","Fill=—","Direction=H","UseDPDF=Y")</f>
        <v>21590.7654</v>
      </c>
      <c r="BV242" s="15">
        <f>_xll.BDH(C242,"EARN_FOR_COMMON","FY 2022","FY 2022","Currency=USD","Period=FY","BEST_FPERIOD_OVERRIDE=FY","FILING_STATUS=MR","SCALING_FORMAT=MLN","FA_ADJUSTED=Adjusted","Sort=A","Dates=H","DateFormat=P","Fill=—","Direction=H","UseDPDF=Y")</f>
        <v>34169.345600000001</v>
      </c>
      <c r="BW242" s="15" t="e">
        <f ca="1">+_xll.BDP($C242,BW$15,"BEST_FPERIOD_OVERRIDE="&amp;BW$16)/M11</f>
        <v>#NAME?</v>
      </c>
      <c r="BX242" s="15" t="e">
        <f ca="1">+_xll.BDP($C242,BX$15,"BEST_FPERIOD_OVERRIDE="&amp;BX$16)/M11</f>
        <v>#NAME?</v>
      </c>
      <c r="BY242" s="15" t="e">
        <f ca="1">+_xll.BDP($C242,BY$15,"BEST_FPERIOD_OVERRIDE="&amp;BY$16)/M11</f>
        <v>#NAME?</v>
      </c>
      <c r="BZ242" s="15" t="e">
        <f ca="1">+_xll.BDP($C242,BZ$15,"BEST_FPERIOD_OVERRIDE="&amp;BZ$16)</f>
        <v>#NAME?</v>
      </c>
      <c r="CB242" s="25">
        <f t="shared" si="454"/>
        <v>0.54158668009173372</v>
      </c>
      <c r="CC242" s="25">
        <f t="shared" si="455"/>
        <v>0.24602657855337617</v>
      </c>
      <c r="CD242" s="25">
        <f t="shared" si="456"/>
        <v>0.58259074965447954</v>
      </c>
      <c r="CE242" s="25" t="e">
        <f t="shared" ca="1" si="457"/>
        <v>#NAME?</v>
      </c>
      <c r="CF242" s="25" t="e">
        <f t="shared" ca="1" si="458"/>
        <v>#NAME?</v>
      </c>
      <c r="CG242" s="25" t="e">
        <f t="shared" ca="1" si="459"/>
        <v>#NAME?</v>
      </c>
      <c r="CH242" s="25" t="e">
        <f t="shared" ca="1" si="499"/>
        <v>#NAME?</v>
      </c>
      <c r="CI242" s="25" t="e">
        <f t="shared" ca="1" si="460"/>
        <v>#NAME?</v>
      </c>
      <c r="CJ242" s="25">
        <f t="shared" si="461"/>
        <v>0.15375099528051583</v>
      </c>
      <c r="CM242" s="25">
        <f t="shared" si="500"/>
        <v>0.32453326849232156</v>
      </c>
      <c r="CN242" s="25">
        <f t="shared" si="501"/>
        <v>0.38093579448692627</v>
      </c>
      <c r="CO242" s="25">
        <f t="shared" si="502"/>
        <v>0.37988631308335585</v>
      </c>
      <c r="CP242" s="25">
        <f t="shared" si="503"/>
        <v>0.44967970018863035</v>
      </c>
      <c r="CQ242" s="25" t="e">
        <f t="shared" ca="1" si="504"/>
        <v>#NAME?</v>
      </c>
      <c r="CR242" s="25" t="e">
        <f t="shared" ca="1" si="505"/>
        <v>#NAME?</v>
      </c>
      <c r="CS242" s="25" t="e">
        <f t="shared" ca="1" si="506"/>
        <v>#NAME?</v>
      </c>
      <c r="CT242" s="15" t="e">
        <f t="shared" ca="1" si="507"/>
        <v>#NAME?</v>
      </c>
      <c r="CU242" s="25">
        <f>_xll.BDH($C242,"RETURN_ON_INV_CAPITAL","FY 2019","FY 2019","Currency=USD","Period=FY","BEST_FPERIOD_OVERRIDE=FY","FILING_STATUS=MR","FA_ADJUSTED=GAAP","Sort=A","Dates=H","DateFormat=P","Fill=—","Direction=H","UseDPDF=Y")/100</f>
        <v>0.17819600000000002</v>
      </c>
      <c r="CV242" s="25">
        <f>_xll.BDH($C242,"RETURN_ON_INV_CAPITAL","FY 2020","FY 2020","Currency=USD","Period=FY","BEST_FPERIOD_OVERRIDE=FY","FILING_STATUS=MR","FA_ADJUSTED=GAAP","Sort=A","Dates=H","DateFormat=P","Fill=—","Direction=H","UseDPDF=Y")/100</f>
        <v>0.24615700000000001</v>
      </c>
      <c r="CW242" s="25">
        <f>_xll.BDH($C242,"RETURN_ON_INV_CAPITAL","FY 2021","FY 2021","Currency=USD","Period=FY","BEST_FPERIOD_OVERRIDE=FY","FILING_STATUS=MR","FA_ADJUSTED=GAAP","Sort=A","Dates=H","DateFormat=P","Fill=—","Direction=H","UseDPDF=Y")/100</f>
        <v>0.22555599999999998</v>
      </c>
      <c r="CX242" s="25">
        <f>_xll.BDH(C242,"RETURN_COM_EQY","FY 2022","FY 2022","Currency=USD","Period=FY","BEST_FPERIOD_OVERRIDE=FY","FILING_STATUS=MR","FA_ADJUSTED=GAAP","Sort=A","Dates=H","DateFormat=P","Fill=—","Direction=H","UseDPDF=Y")/100</f>
        <v>0.39755299999999999</v>
      </c>
      <c r="CZ242" s="15">
        <f>_xll.BDH($C242,"RETURN_COM_EQY","FY 2019","FY 2019","Currency=USD","Period=FY","BEST_FPERIOD_OVERRIDE=FY","FILING_STATUS=MR","FA_ADJUSTED=GAAP","Sort=A","Dates=H","DateFormat=P","Fill=—","Direction=H","UseDPDF=Y")/100</f>
        <v>0.20936299999999999</v>
      </c>
      <c r="DA242" s="15">
        <f>_xll.BDH($C242,"RETURN_COM_EQY","FY 2020","FY 2020","Currency=USD","Period=FY","BEST_FPERIOD_OVERRIDE=FY","FILING_STATUS=MR","FA_ADJUSTED=GAAP","Sort=A","Dates=H","DateFormat=P","Fill=—","Direction=H","UseDPDF=Y")/100</f>
        <v>0.29840099999999997</v>
      </c>
      <c r="DB242" s="15">
        <f>_xll.BDH($C242,"RETURN_COM_EQY","FY 2021","FY 2021","Currency=USD","Period=FY","BEST_FPERIOD_OVERRIDE=FY","FILING_STATUS=MR","FA_ADJUSTED=GAAP","Sort=A","Dates=H","DateFormat=P","Fill=—","Direction=H","UseDPDF=Y")/100</f>
        <v>0.29693799999999998</v>
      </c>
      <c r="DC242" s="25">
        <f>_xll.BDH(C242,"RETURN_COM_EQY","FY 2022","FY 2022","Currency=USD","Period=FY","BEST_FPERIOD_OVERRIDE=FY","FILING_STATUS=MR","FA_ADJUSTED=GAAP","Sort=A","Dates=H","DateFormat=P","Fill=—","Direction=H","UseDPDF=Y")</f>
        <v>39.755299999999998</v>
      </c>
      <c r="DD242" s="25" t="e">
        <f ca="1">(_xll.BDP(C242,"BEST_ROE","best_fperiod_override=23Y"))/100</f>
        <v>#NAME?</v>
      </c>
      <c r="DF242" s="25" t="e">
        <f ca="1">(_xll.BDP($C242,"BEST_DIV_YLD","best_fperiod_override=19Y"))/100</f>
        <v>#NAME?</v>
      </c>
      <c r="DG242" s="25" t="e">
        <f ca="1">(_xll.BDP($C242,"BEST_DIV_YLD","best_fperiod_override=20Y"))/100</f>
        <v>#NAME?</v>
      </c>
      <c r="DH242" s="25" t="e">
        <f ca="1">(_xll.BDP($C242,"BEST_DIV_YLD","best_fperiod_override=21Y"))/100</f>
        <v>#NAME?</v>
      </c>
      <c r="DI242" s="25" t="e">
        <f ca="1">(_xll.BDP($C242,"BEST_DIV_YLD","best_fperiod_override=22Y"))/100</f>
        <v>#NAME?</v>
      </c>
      <c r="DJ242" s="25" t="e">
        <f ca="1">(_xll.BDP($C242,"BEST_DIV_YLD","best_fperiod_override=23Y"))/100</f>
        <v>#NAME?</v>
      </c>
      <c r="DL242" s="48" t="e" cm="1">
        <f t="array" aca="1" ref="DL242" ca="1">_xll.BDP($C242,$DL$12)/1000</f>
        <v>#NAME?</v>
      </c>
      <c r="DM242" s="48" t="e" cm="1">
        <f t="array" aca="1" ref="DM242" ca="1">_xll.BDP($C242,$DL$13)*1000/M11</f>
        <v>#NAME?</v>
      </c>
      <c r="DN242" s="48" t="e">
        <f t="shared" ca="1" si="462"/>
        <v>#NAME?</v>
      </c>
      <c r="DO242" s="48" t="e" cm="1">
        <f t="array" aca="1" ref="DO242" ca="1">_xll.BDP($C242,$DL$15)*1000</f>
        <v>#NAME?</v>
      </c>
      <c r="DQ242" s="15" t="e" cm="1">
        <f t="array" aca="1" ref="DQ242" ca="1">_xll.BDP(C242,"WACC")</f>
        <v>#NAME?</v>
      </c>
      <c r="DR242" s="15" t="e" cm="1">
        <f t="array" aca="1" ref="DR242" ca="1">_xll.BDP(C242,"WACC_COST_EQUITY")</f>
        <v>#NAME?</v>
      </c>
      <c r="DS242" s="15" t="e" cm="1">
        <f t="array" aca="1" ref="DS242" ca="1">_xll.BDP(C242,"WACC_COST_EQUITY")</f>
        <v>#NAME?</v>
      </c>
      <c r="DU242" s="15" t="e" cm="1">
        <f t="array" aca="1" ref="DU242" ca="1">_xll.BDP(C242,"BEST_PE_RATIO")</f>
        <v>#NAME?</v>
      </c>
      <c r="DV242" s="15" t="e" cm="1">
        <f t="array" aca="1" ref="DV242" ca="1">_xll.BDP(C242,"FIVE_YR_AVG_PRICE_EARNINGS")</f>
        <v>#NAME?</v>
      </c>
      <c r="DW242" s="15" t="e" cm="1">
        <f t="array" aca="1" ref="DW242" ca="1">_xll.BDP(C242,"10_YEAR_MOVING_AVERAGE_PE")</f>
        <v>#NAME?</v>
      </c>
      <c r="DY242" s="15" t="e" cm="1">
        <f t="array" aca="1" ref="DY242" ca="1">_xll.BDP(C242,"BEST_CUR_EV_TO_EBITDA")</f>
        <v>#NAME?</v>
      </c>
      <c r="DZ242" s="15" t="e" cm="1">
        <f t="array" aca="1" ref="DZ242" ca="1">_xll.BDP(C242,"FIVE_YEAR_AVG_EV_TO_T12_EBITDA")</f>
        <v>#NAME?</v>
      </c>
      <c r="EB242" s="15" t="e" cm="1">
        <f t="array" aca="1" ref="EB242" ca="1">_xll.BDP(C242,"BEST_PX_BPS_RATIO")</f>
        <v>#NAME?</v>
      </c>
      <c r="EC242" s="15" t="e" cm="1">
        <f t="array" aca="1" ref="EC242" ca="1">_xll.BDP(C242,"FIVE_YEAR_AVG_PRICE_BOOK")</f>
        <v>#NAME?</v>
      </c>
      <c r="ED242" s="15" t="e" cm="1">
        <f t="array" aca="1" ref="ED242" ca="1">_xll.BDP(C242,"EV_TO_T12M_SALES")</f>
        <v>#NAME?</v>
      </c>
      <c r="EE242" s="15" t="e" cm="1">
        <f t="array" aca="1" ref="EE242" ca="1">_xll.BDP(C242,"AVERAGE_EV_TO_T12M_SALES")</f>
        <v>#NAME?</v>
      </c>
      <c r="EF242" s="15" t="e">
        <f ca="1">_xll.BDP(C242,"BEST_CURRENT_EV_BEST_SALES","best_fperiod_override=23Y")</f>
        <v>#NAME?</v>
      </c>
      <c r="EH242" s="15" t="e" cm="1">
        <f t="array" aca="1" ref="EH242" ca="1">_xll.BDP(C242,"CF_FREE_CASH_FLOW")/M11</f>
        <v>#NAME?</v>
      </c>
      <c r="EI242" s="15" t="e" cm="1">
        <f t="array" aca="1" ref="EI242" ca="1">_xll.BDP(C242,"FREE_CASH_FLOW_YIELD")/100</f>
        <v>#NAME?</v>
      </c>
      <c r="EJ242" s="15" t="e" cm="1">
        <f t="array" aca="1" ref="EJ242" ca="1">_xll.BDP(C242,"TRAIL_12M_FREE_CASH_FLOW_PER_SH")/M11</f>
        <v>#NAME?</v>
      </c>
      <c r="EL242" s="15" t="e" cm="1">
        <f t="array" aca="1" ref="EL242" ca="1">_xll.BDP(C242,"CF_CASH_FROM_OPER")/M11</f>
        <v>#NAME?</v>
      </c>
      <c r="EM242" s="15" t="e" cm="1">
        <f t="array" aca="1" ref="EM242" ca="1">_xll.BDP(C242,"CF_CASH_FROM_INV_ACT")/M11</f>
        <v>#NAME?</v>
      </c>
      <c r="EN242" s="15" t="e" cm="1">
        <f t="array" aca="1" ref="EN242" ca="1">_xll.BDP(C242,"CF_CASH_FROM_FNC_ACT")/M11</f>
        <v>#NAME?</v>
      </c>
      <c r="EP242" s="15" t="e" cm="1">
        <f t="array" aca="1" ref="EP242" ca="1">_xll.BDP(C242,"TOT_ANALYST_REC")</f>
        <v>#NAME?</v>
      </c>
      <c r="EQ242" s="15" t="e" cm="1">
        <f t="array" aca="1" ref="EQ242" ca="1">_xll.BDP(C242,"TOT_BUY_REC")</f>
        <v>#NAME?</v>
      </c>
      <c r="ER242" s="15" t="e" cm="1">
        <f t="array" aca="1" ref="ER242" ca="1">_xll.BDP(C242,"TOT_HOLD_REC")</f>
        <v>#NAME?</v>
      </c>
      <c r="ES242" s="15" t="e" cm="1">
        <f t="array" aca="1" ref="ES242" ca="1">_xll.BDP(C242,"TOT_SELL_REC")</f>
        <v>#NAME?</v>
      </c>
      <c r="ET242" s="15" t="e" cm="1">
        <f t="array" aca="1" ref="ET242" ca="1">_xll.BDP(C242,"EQY_REC_CONS")</f>
        <v>#NAME?</v>
      </c>
      <c r="EV242" s="15" t="e" cm="1">
        <f t="array" aca="1" ref="EV242" ca="1">_xll.BDP(C242,"BEST_TARGET_HI")</f>
        <v>#NAME?</v>
      </c>
      <c r="EW242" s="15" t="e" cm="1">
        <f t="array" aca="1" ref="EW242" ca="1">_xll.BDP(C242,"BEST_TARGET_LO")</f>
        <v>#NAME?</v>
      </c>
      <c r="EX242" s="15" t="e" cm="1">
        <f t="array" aca="1" ref="EX242" ca="1">_xll.BDP(C242,"BEST_TARGET_MEDIAN")</f>
        <v>#NAME?</v>
      </c>
      <c r="EZ242" s="15" t="e" cm="1">
        <f t="array" aca="1" ref="EZ242" ca="1">_xll.BDP(C242,"BEST_TARGET_1WK_CHG")</f>
        <v>#NAME?</v>
      </c>
      <c r="FA242" s="15" t="e" cm="1">
        <f t="array" aca="1" ref="FA242" ca="1">_xll.BDP(C242,"BEST_TARGET_4WK_CHG")</f>
        <v>#NAME?</v>
      </c>
      <c r="FB242" s="15" t="e" cm="1">
        <f t="array" aca="1" ref="FB242" ca="1">_xll.BDP(C242,"BEST_TARGET_3MO_CHG")</f>
        <v>#NAME?</v>
      </c>
      <c r="FC242" s="15" t="e" cm="1">
        <f t="array" aca="1" ref="FC242" ca="1">_xll.BDP(C242,"BEST_TARGET_6MO_CHG")</f>
        <v>#NAME?</v>
      </c>
      <c r="FE242" s="15" t="e" cm="1">
        <f t="array" aca="1" ref="FE242" ca="1">_xll.BDP(C242,"ANNOUNCEMENT_DT")</f>
        <v>#NAME?</v>
      </c>
      <c r="FF242" s="15" t="e" cm="1">
        <f t="array" aca="1" ref="FF242" ca="1">_xll.BDP(C242,"EXPECTED_REPORT_DT")</f>
        <v>#NAME?</v>
      </c>
      <c r="FG242" s="15" t="e" cm="1">
        <f t="array" aca="1" ref="FG242" ca="1">_xll.BDP(C242,"EARNINGS_RELATED_IMPLIED_MOVE")</f>
        <v>#NAME?</v>
      </c>
      <c r="FI242" s="15" t="e" cm="1">
        <f t="array" aca="1" ref="FI242" ca="1">_xll.BDP(C242,"SALES_SURPRISE_LAST_QTR")</f>
        <v>#NAME?</v>
      </c>
      <c r="FJ242" s="15" t="e" cm="1">
        <f t="array" aca="1" ref="FJ242" ca="1">_xll.BDP(C242,"EPS_SURPRISE_LAST_QTR")</f>
        <v>#NAME?</v>
      </c>
      <c r="FL242" s="15" t="e">
        <f ca="1">(_xll.BDP(C242,"VOLUME_AVG_5D"))/1000</f>
        <v>#NAME?</v>
      </c>
      <c r="FM242" s="15" t="e">
        <f ca="1">(_xll.BDP(C242,"VOLUME_AVG_3M"))/1000</f>
        <v>#NAME?</v>
      </c>
      <c r="FN242" s="15" t="e">
        <f ca="1">(_xll.BDP(C242,"VOLUME_AVG_6M"))/1000</f>
        <v>#NAME?</v>
      </c>
      <c r="FP242" s="15" t="e" cm="1">
        <f t="array" aca="1" ref="FP242" ca="1">_xll.BDP(C242,"CIE_DES")</f>
        <v>#NAME?</v>
      </c>
      <c r="FQ242" s="15" t="s">
        <v>1065</v>
      </c>
      <c r="FS242" s="15" t="e" cm="1">
        <f t="array" aca="1" ref="FS242" ca="1">_xll.BDP(C242,"HIGH_52WEEK")</f>
        <v>#NAME?</v>
      </c>
      <c r="FT242" s="15" t="e" cm="1">
        <f t="array" aca="1" ref="FT242" ca="1">_xll.BDP(C242,"LOW_52WEEK")</f>
        <v>#NAME?</v>
      </c>
      <c r="FV242" s="15" t="e" cm="1">
        <f t="array" aca="1" ref="FV242" ca="1">_xll.BDP(C242,"CHG_PCT_WTD")</f>
        <v>#NAME?</v>
      </c>
      <c r="FW242" s="15" t="e" cm="1">
        <f t="array" aca="1" ref="FW242" ca="1">_xll.BDP(C242,"CHG_PCT_MTD")</f>
        <v>#NAME?</v>
      </c>
      <c r="FX242" s="15" t="e" cm="1">
        <f t="array" aca="1" ref="FX242" ca="1">_xll.BDP(C242,"CHG_PCT_YTD")</f>
        <v>#NAME?</v>
      </c>
      <c r="FY242" s="15" t="e" cm="1">
        <f t="array" aca="1" ref="FY242" ca="1">_xll.BDP(C242,"CHG_PCT_1YR")</f>
        <v>#NAME?</v>
      </c>
      <c r="GA242" s="15" t="e">
        <f ca="1">_xll.BDP($C242,"BEST_NET_DEBT","best_fperiod_override=19Y")/M11</f>
        <v>#NAME?</v>
      </c>
      <c r="GB242" s="15" t="e">
        <f ca="1">_xll.BDP($C242,"BEST_NET_DEBT","best_fperiod_override=20Y")/M11</f>
        <v>#NAME?</v>
      </c>
      <c r="GC242" s="15" t="e">
        <f ca="1">_xll.BDP($C242,"BEST_NET_DEBT","best_fperiod_override=21Y")/M11</f>
        <v>#NAME?</v>
      </c>
      <c r="GD242" s="15" t="e">
        <f ca="1">_xll.BDP($C242,"BEST_NET_DEBT","best_fperiod_override=22Y")/M11</f>
        <v>#NAME?</v>
      </c>
      <c r="GE242" s="15" t="e">
        <f ca="1">_xll.BDP($C242,"BEST_NET_DEBT","best_fperiod_override=23Y")/M11</f>
        <v>#NAME?</v>
      </c>
      <c r="GG242" s="15" t="e">
        <f t="shared" ca="1" si="463"/>
        <v>#NAME?</v>
      </c>
      <c r="GH242" s="15" t="e">
        <f t="shared" ca="1" si="464"/>
        <v>#NAME?</v>
      </c>
      <c r="GI242" s="15" t="e">
        <f t="shared" ca="1" si="465"/>
        <v>#NAME?</v>
      </c>
      <c r="GJ242" s="15" t="e">
        <f t="shared" ca="1" si="466"/>
        <v>#NAME?</v>
      </c>
      <c r="GK242" s="15" t="e">
        <f t="shared" ca="1" si="467"/>
        <v>#NAME?</v>
      </c>
      <c r="GM242" s="15" t="e" cm="1">
        <f t="array" aca="1" ref="GM242" ca="1">_xll.BDP(C242,"NET_DEBT_TO_EBITDA")</f>
        <v>#NAME?</v>
      </c>
      <c r="GN242" s="15" t="e" cm="1">
        <f t="array" aca="1" ref="GN242" ca="1">_xll.BDP(C242,"EBIT_TO_INT_EXP")</f>
        <v>#NAME?</v>
      </c>
      <c r="GO242" s="15" t="e" cm="1">
        <f t="array" aca="1" ref="GO242" ca="1">_xll.BDP(C242,"TOT_DEBT_TO_TOT_EQY")</f>
        <v>#NAME?</v>
      </c>
      <c r="GP242" s="15" t="e" cm="1">
        <f t="array" aca="1" ref="GP242" ca="1">_xll.BDP(C242,"TOT_DEBT_TO_TOT_ASSET")</f>
        <v>#NAME?</v>
      </c>
      <c r="GQ242" s="15" t="e" cm="1">
        <f t="array" aca="1" ref="GQ242" ca="1">_xll.BDP(C242,"ALTMAN_Z_SCORE")</f>
        <v>#NAME?</v>
      </c>
      <c r="GR242" s="15" t="e" cm="1">
        <f t="array" aca="1" ref="GR242" ca="1">_xll.BDP(C242,"CASH_%_CURRENT_MARKET_CAP")</f>
        <v>#NAME?</v>
      </c>
      <c r="GS242" s="15" t="e" cm="1">
        <f t="array" aca="1" ref="GS242" ca="1">_xll.BDP(C242,"CASH_TO_TOT_ASSET")</f>
        <v>#NAME?</v>
      </c>
      <c r="GU242" s="15" t="e" cm="1">
        <f t="array" aca="1" ref="GU242" ca="1">_xll.BDP(C242,"BOARD_SIZE")</f>
        <v>#NAME?</v>
      </c>
      <c r="GV242" s="15" t="e" cm="1">
        <f t="array" aca="1" ref="GV242" ca="1">_xll.BDP(C242,"PCT_INDEPENDENT_DIRECTORS")</f>
        <v>#NAME?</v>
      </c>
      <c r="GW242" s="15" t="e" cm="1">
        <f t="array" aca="1" ref="GW242" ca="1">_xll.BDP(C242,"BOARD_MEETING_ATTENDANCE_PCT")</f>
        <v>#NAME?</v>
      </c>
      <c r="GX242" s="15" t="e" cm="1">
        <f t="array" aca="1" ref="GX242" ca="1">_xll.BDP(C242,"BOARD_MEETINGS_PER_YR")</f>
        <v>#NAME?</v>
      </c>
      <c r="GY242" s="15" t="e" cm="1">
        <f t="array" aca="1" ref="GY242" ca="1">_xll.BDP(C242,"NUMBER_OF_WOMEN_ON_BOARD")</f>
        <v>#NAME?</v>
      </c>
      <c r="GZ242" s="15" t="e" cm="1">
        <f t="array" aca="1" ref="GZ242" ca="1">_xll.BDP(C242,"BOARD_AVERAGE_TENURE")</f>
        <v>#NAME?</v>
      </c>
      <c r="HA242" s="15" t="e" cm="1">
        <f t="array" aca="1" ref="HA242" ca="1">_xll.BDP(C242,"BOARD_AVERAGE_AGE")</f>
        <v>#NAME?</v>
      </c>
      <c r="HC242" s="15" t="e" cm="1">
        <f t="array" aca="1" ref="HC242" ca="1">_xll.BDP(C242,"TOT_COMP_AW_TO_CEO_&amp;_EQUIV")</f>
        <v>#NAME?</v>
      </c>
      <c r="HD242" s="15" t="e" cm="1">
        <f t="array" aca="1" ref="HD242" ca="1">_xll.BDP(C242,"TOT_COMPENSATION_AW_TO_EXECS")</f>
        <v>#NAME?</v>
      </c>
      <c r="HE242" s="15" t="e" cm="1">
        <f t="array" aca="1" ref="HE242" ca="1">_xll.BDP(C242,"CF_STOCK_BASED_COMPENSATION")</f>
        <v>#NAME?</v>
      </c>
      <c r="HF242" s="15" t="e" cm="1">
        <f t="array" aca="1" ref="HF242" ca="1">_xll.BDP(C242,"AVERAGE_BOD_TOTAL_COMPENSATION")</f>
        <v>#NAME?</v>
      </c>
      <c r="HH242" s="15" t="e" cm="1">
        <f t="array" aca="1" ref="HH242" ca="1">_xll.BDP(C242,"ISS_QUALITYSCORE")</f>
        <v>#NAME?</v>
      </c>
      <c r="HK242" s="15" t="e" cm="1">
        <f t="array" aca="1" ref="HK242" ca="1">_xll.BDP(C242,"EQY_SH_OUT")</f>
        <v>#NAME?</v>
      </c>
      <c r="HL242" s="15" t="e">
        <f t="shared" ca="1" si="468"/>
        <v>#NAME?</v>
      </c>
      <c r="HN242" s="15">
        <v>8.5</v>
      </c>
      <c r="HO242" s="15">
        <v>2</v>
      </c>
      <c r="HP242" s="39" t="e">
        <f t="shared" ca="1" si="469"/>
        <v>#NAME?</v>
      </c>
      <c r="HQ242" s="15" t="e">
        <f t="shared" ca="1" si="470"/>
        <v>#NAME?</v>
      </c>
      <c r="HS242" s="15" t="e">
        <f t="shared" ca="1" si="494"/>
        <v>#NAME?</v>
      </c>
      <c r="HU242" s="15" t="e">
        <f t="shared" ca="1" si="471"/>
        <v>#NAME?</v>
      </c>
      <c r="HW242" s="15" t="e">
        <f t="shared" ca="1" si="495"/>
        <v>#NAME?</v>
      </c>
      <c r="HY242" s="39" t="e">
        <f t="shared" ca="1" si="472"/>
        <v>#NAME?</v>
      </c>
      <c r="IA242" s="15" t="e">
        <f t="shared" ca="1" si="496"/>
        <v>#NAME?</v>
      </c>
      <c r="IB242" s="15" t="e">
        <f t="shared" ca="1" si="473"/>
        <v>#NAME?</v>
      </c>
      <c r="IC242" s="15" t="e">
        <f t="shared" ca="1" si="474"/>
        <v>#NAME?</v>
      </c>
      <c r="ID242" s="15" t="e">
        <f t="shared" ca="1" si="475"/>
        <v>#NAME?</v>
      </c>
      <c r="IE242" s="39" t="e">
        <f t="shared" ca="1" si="476"/>
        <v>#NAME?</v>
      </c>
      <c r="IF242" s="39">
        <f t="shared" si="477"/>
        <v>15.375099528051583</v>
      </c>
      <c r="IG242" s="39" t="e">
        <f t="shared" ca="1" si="478"/>
        <v>#NAME?</v>
      </c>
      <c r="II242" s="15">
        <f t="shared" si="508"/>
        <v>223</v>
      </c>
    </row>
    <row r="243" spans="1:243">
      <c r="A243" s="15">
        <f t="shared" si="509"/>
        <v>223</v>
      </c>
      <c r="B243" s="15" t="s">
        <v>450</v>
      </c>
      <c r="C243" s="15" t="s">
        <v>702</v>
      </c>
      <c r="D243" s="15" t="s">
        <v>449</v>
      </c>
      <c r="E243" s="15" t="str">
        <f t="shared" si="442"/>
        <v>U1AL34</v>
      </c>
      <c r="F243" s="15">
        <f t="shared" si="443"/>
        <v>223</v>
      </c>
      <c r="G243" s="15" t="str">
        <f t="shared" si="444"/>
        <v>United Airlines Holdings Inc</v>
      </c>
      <c r="H243" s="24">
        <v>4.2482000000000002E-4</v>
      </c>
      <c r="I243" s="15" t="e" cm="1">
        <f t="array" aca="1" ref="I243" ca="1">_xll.BDP(C243,"GICS_SECTOR_NAME")</f>
        <v>#NAME?</v>
      </c>
      <c r="J243" s="15" t="e">
        <f t="shared" ca="1" si="445"/>
        <v>#NAME?</v>
      </c>
      <c r="K243" s="46" t="e" cm="1">
        <f t="array" aca="1" ref="K243" ca="1">_xll.BDP(C243,"BEST_PE_RATIO")</f>
        <v>#NAME?</v>
      </c>
      <c r="L243" s="46" t="e" cm="1">
        <f t="array" aca="1" ref="L243" ca="1">_xll.BDP(C243,"px_last")</f>
        <v>#NAME?</v>
      </c>
      <c r="M243" s="15" t="e" cm="1">
        <f t="array" aca="1" ref="M243" ca="1">_xll.BDP(C243,"COUNTRY_FULL_NAME")</f>
        <v>#NAME?</v>
      </c>
      <c r="N243" s="15" t="e" cm="1">
        <f t="array" aca="1" ref="N243" ca="1">_xll.BDP(C243,"px_last")</f>
        <v>#NAME?</v>
      </c>
      <c r="O243" s="15" t="e" cm="1">
        <f t="array" aca="1" ref="O243" ca="1">_xll.BDP(C243,"CRNCY")</f>
        <v>#NAME?</v>
      </c>
      <c r="Q243" s="15" t="e" cm="1">
        <f t="array" aca="1" ref="Q243" ca="1">_xll.BDP(C243,"GICS_SECTOR_NAME")</f>
        <v>#NAME?</v>
      </c>
      <c r="R243" s="15" t="e" cm="1">
        <f t="array" aca="1" ref="R243" ca="1">_xll.BDP(C243,"GICS_INDUSTRY_NAME")</f>
        <v>#NAME?</v>
      </c>
      <c r="S243" s="15" t="e" cm="1">
        <f t="array" aca="1" ref="S243" ca="1">_xll.BDP(C243,"GICS_INDUSTRY_GROUP_NAME")</f>
        <v>#NAME?</v>
      </c>
      <c r="T243" s="15" t="e" cm="1">
        <f t="array" aca="1" ref="T243" ca="1">_xll.BDP(C243,"GICS_SUB_INDUSTRY_NAME")</f>
        <v>#NAME?</v>
      </c>
      <c r="U243" s="15" t="s">
        <v>1521</v>
      </c>
      <c r="V243" s="15">
        <f>_xll.BDH(C243,"SALES_REV_TURN","FY 2009","FY 2009","Currency=USD","Period=FY","BEST_FPERIOD_OVERRIDE=FY","FILING_STATUS=MR","SCALING_FORMAT=MLN","FA_ADJUSTED=Adjusted","Sort=A","Dates=H","DateFormat=P","Fill=—","Direction=H","UseDPDF=Y")</f>
        <v>16335</v>
      </c>
      <c r="W243" s="15">
        <f>_xll.BDH(C243,"SALES_REV_TURN","FY 2019","FY 2019","Currency=USD","Period=FY","BEST_FPERIOD_OVERRIDE=FY","FILING_STATUS=MR","SCALING_FORMAT=MLN","FA_ADJUSTED=Adjusted","Sort=A","Dates=H","DateFormat=P","Fill=—","Direction=H","UseDPDF=Y")</f>
        <v>43259</v>
      </c>
      <c r="X243" s="15">
        <f>_xll.BDH(C243,"SALES_REV_TURN","FY 2020","FY 2020","Currency=USD","Period=FY","BEST_FPERIOD_OVERRIDE=FY","FILING_STATUS=MR","SCALING_FORMAT=MLN","FA_ADJUSTED=Adjusted","Sort=A","Dates=H","DateFormat=P","Fill=—","Direction=H","UseDPDF=Y")</f>
        <v>15355</v>
      </c>
      <c r="Y243" s="15">
        <f>_xll.BDH(C243,"SALES_REV_TURN","FY 2021","FY 2021","Currency=USD","Period=FY","BEST_FPERIOD_OVERRIDE=FY","FILING_STATUS=MR","SCALING_FORMAT=MLN","FA_ADJUSTED=Adjusted","Sort=A","Dates=H","DateFormat=P","Fill=—","Direction=H","UseDPDF=Y")</f>
        <v>24634</v>
      </c>
      <c r="Z243" s="15">
        <f>_xll.BDH(C243,"SALES_REV_TURN","FY 2022","FY 2022","Currency=USD","Period=FY","BEST_FPERIOD_OVERRIDE=FY","FILING_STATUS=MR","SCALING_FORMAT=MLN","FA_ADJUSTED=Adjusted","Sort=A","Dates=H","DateFormat=P","Fill=—","Direction=H","UseDPDF=Y")</f>
        <v>44955</v>
      </c>
      <c r="AA243" s="15" t="e">
        <f ca="1">+_xll.BDP($C243,AA$15,"BEST_FPERIOD_OVERRIDE="&amp;AA$16)</f>
        <v>#NAME?</v>
      </c>
      <c r="AB243" s="15" t="e">
        <f ca="1">+_xll.BDP($C243,AB$15,"BEST_FPERIOD_OVERRIDE="&amp;AB$16)</f>
        <v>#NAME?</v>
      </c>
      <c r="AC243" s="15" t="e">
        <f ca="1">+_xll.BDP($C243,AC$15,"BEST_FPERIOD_OVERRIDE="&amp;AC$16)</f>
        <v>#NAME?</v>
      </c>
      <c r="AD243" s="15" t="e">
        <f ca="1">+_xll.BDP($C243,AD$15,"BEST_FPERIOD_OVERRIDE="&amp;AD$16)</f>
        <v>#NAME?</v>
      </c>
      <c r="AF243" s="25">
        <f t="shared" si="479"/>
        <v>-0.64504496174206527</v>
      </c>
      <c r="AG243" s="25">
        <f t="shared" si="480"/>
        <v>0.60429827417779225</v>
      </c>
      <c r="AH243" s="25">
        <f t="shared" si="481"/>
        <v>0.82491678168385163</v>
      </c>
      <c r="AI243" s="25" t="e">
        <f t="shared" ca="1" si="482"/>
        <v>#NAME?</v>
      </c>
      <c r="AJ243" s="25" t="e">
        <f t="shared" ca="1" si="483"/>
        <v>#NAME?</v>
      </c>
      <c r="AK243" s="25" t="e">
        <f t="shared" ca="1" si="484"/>
        <v>#NAME?</v>
      </c>
      <c r="AL243" s="25" t="e">
        <f t="shared" ca="1" si="497"/>
        <v>#NAME?</v>
      </c>
      <c r="AM243" s="25" t="e">
        <f t="shared" ca="1" si="485"/>
        <v>#NAME?</v>
      </c>
      <c r="AN243" s="25">
        <f t="shared" si="486"/>
        <v>0.10228966039632237</v>
      </c>
      <c r="AP243" s="15">
        <f>_xll.BDH(C243,"EBITDA","FY 2009","FY 2009","Currency=USD","Period=FY","BEST_FPERIOD_OVERRIDE=FY","FILING_STATUS=MR","SCALING_FORMAT=MLN","FA_ADJUSTED=Adjusted","Sort=A","Dates=H","DateFormat=P","Fill=—","Direction=H","UseDPDF=Y")</f>
        <v>1422</v>
      </c>
      <c r="AQ243" s="15">
        <f>_xll.BDH(C243,"EBITDA","FY 2019","FY 2019","Currency=USD","Period=FY","BEST_FPERIOD_OVERRIDE=FY","FILING_STATUS=MR","SCALING_FORMAT=MLN","FA_ADJUSTED=Adjusted","Sort=A","Dates=H","DateFormat=P","Fill=—","Direction=H","UseDPDF=Y")</f>
        <v>7905</v>
      </c>
      <c r="AR243" s="15">
        <f>_xll.BDH(C243,"EBITDA","FY 2020","FY 2020","Currency=USD","Period=FY","BEST_FPERIOD_OVERRIDE=FY","FILING_STATUS=MR","SCALING_FORMAT=MLN","FA_ADJUSTED=Adjusted","Sort=A","Dates=H","DateFormat=P","Fill=—","Direction=H","UseDPDF=Y")</f>
        <v>-5577</v>
      </c>
      <c r="AS243" s="15">
        <f>_xll.BDH(C243,"EBITDA","FY 2021","FY 2021","Currency=USD","Period=FY","BEST_FPERIOD_OVERRIDE=FY","FILING_STATUS=MR","SCALING_FORMAT=MLN","FA_ADJUSTED=Adjusted","Sort=A","Dates=H","DateFormat=P","Fill=—","Direction=H","UseDPDF=Y")</f>
        <v>-972</v>
      </c>
      <c r="AT243" s="15">
        <f>_xll.BDH(C243,"EBITDA","FY 2022","FY 2022","Currency=USD","Period=FY","BEST_FPERIOD_OVERRIDE=FY","FILING_STATUS=MR","SCALING_FORMAT=MLN","FA_ADJUSTED=Adjusted","Sort=A","Dates=H","DateFormat=P","Fill=—","Direction=H","UseDPDF=Y")</f>
        <v>5841</v>
      </c>
      <c r="AU243" s="15" t="e">
        <f ca="1">+_xll.BDP($C243,AU$15,"BEST_FPERIOD_OVERRIDE="&amp;AU$16)</f>
        <v>#NAME?</v>
      </c>
      <c r="AV243" s="15" t="e">
        <f ca="1">+_xll.BDP($C243,AV$15,"BEST_FPERIOD_OVERRIDE="&amp;AV$16)</f>
        <v>#NAME?</v>
      </c>
      <c r="AW243" s="15" t="e">
        <f ca="1">+_xll.BDP($C243,AW$15,"BEST_FPERIOD_OVERRIDE="&amp;AW$16)</f>
        <v>#NAME?</v>
      </c>
      <c r="AX243" s="15" t="e">
        <f ca="1">+_xll.BDP($C243,AX$15,"BEST_FPERIOD_OVERRIDE="&amp;AX$16)</f>
        <v>#NAME?</v>
      </c>
      <c r="AZ243" s="25">
        <f t="shared" si="446"/>
        <v>-1.7055028462998103</v>
      </c>
      <c r="BA243" s="25">
        <f t="shared" si="447"/>
        <v>-0.82571274878967182</v>
      </c>
      <c r="BB243" s="25">
        <f t="shared" si="448"/>
        <v>-7.0092592592592595</v>
      </c>
      <c r="BC243" s="25" t="e">
        <f t="shared" ca="1" si="449"/>
        <v>#NAME?</v>
      </c>
      <c r="BD243" s="25" t="e">
        <f t="shared" ca="1" si="450"/>
        <v>#NAME?</v>
      </c>
      <c r="BE243" s="25" t="e">
        <f t="shared" ca="1" si="451"/>
        <v>#NAME?</v>
      </c>
      <c r="BF243" s="25" t="e">
        <f t="shared" ca="1" si="498"/>
        <v>#NAME?</v>
      </c>
      <c r="BG243" s="25" t="e">
        <f t="shared" ca="1" si="452"/>
        <v>#NAME?</v>
      </c>
      <c r="BH243" s="25">
        <f t="shared" si="453"/>
        <v>0.1871353236958917</v>
      </c>
      <c r="BJ243" s="25">
        <f t="shared" si="487"/>
        <v>0.18273654037310155</v>
      </c>
      <c r="BK243" s="25">
        <f t="shared" si="488"/>
        <v>-0.36320416802344513</v>
      </c>
      <c r="BL243" s="25">
        <f t="shared" si="489"/>
        <v>-3.945766014451571E-2</v>
      </c>
      <c r="BM243" s="25">
        <f t="shared" si="490"/>
        <v>0.12992992992992994</v>
      </c>
      <c r="BN243" s="25" t="e">
        <f t="shared" ca="1" si="491"/>
        <v>#NAME?</v>
      </c>
      <c r="BO243" s="25" t="e">
        <f t="shared" ca="1" si="492"/>
        <v>#NAME?</v>
      </c>
      <c r="BP243" s="25" t="e">
        <f t="shared" ca="1" si="492"/>
        <v>#NAME?</v>
      </c>
      <c r="BQ243" s="25" t="e">
        <f t="shared" ca="1" si="493"/>
        <v>#NAME?</v>
      </c>
      <c r="BR243" s="15">
        <f>_xll.BDH(C243,"EARN_FOR_COMMON","FY 2009","FY 2009","Currency=USD","Period=FY","BEST_FPERIOD_OVERRIDE=FY","FILING_STATUS=MR","SCALING_FORMAT=MLN","FA_ADJUSTED=Adjusted","Sort=A","Dates=H","DateFormat=P","Fill=—","Direction=H","UseDPDF=Y")</f>
        <v>-218.1</v>
      </c>
      <c r="BS243" s="15">
        <f>_xll.BDH(C243,"EARN_FOR_COMMON","FY 2019","FY 2019","Currency=USD","Period=FY","BEST_FPERIOD_OVERRIDE=FY","FILING_STATUS=MR","SCALING_FORMAT=MLN","FA_ADJUSTED=Adjusted","Sort=A","Dates=H","DateFormat=P","Fill=—","Direction=H","UseDPDF=Y")</f>
        <v>3096</v>
      </c>
      <c r="BT243" s="15">
        <f>_xll.BDH(C243,"EARN_FOR_COMMON","FY 2020","FY 2020","Currency=USD","Period=FY","BEST_FPERIOD_OVERRIDE=FY","FILING_STATUS=MR","SCALING_FORMAT=MLN","FA_ADJUSTED=Adjusted","Sort=A","Dates=H","DateFormat=P","Fill=—","Direction=H","UseDPDF=Y")</f>
        <v>-7703</v>
      </c>
      <c r="BU243" s="15">
        <f>_xll.BDH(C243,"EARN_FOR_COMMON","FY 2021","FY 2021","Currency=USD","Period=FY","BEST_FPERIOD_OVERRIDE=FY","FILING_STATUS=MR","SCALING_FORMAT=MLN","FA_ADJUSTED=Adjusted","Sort=A","Dates=H","DateFormat=P","Fill=—","Direction=H","UseDPDF=Y")</f>
        <v>-4488</v>
      </c>
      <c r="BV243" s="15">
        <f>_xll.BDH(C243,"EARN_FOR_COMMON","FY 2022","FY 2022","Currency=USD","Period=FY","BEST_FPERIOD_OVERRIDE=FY","FILING_STATUS=MR","SCALING_FORMAT=MLN","FA_ADJUSTED=Adjusted","Sort=A","Dates=H","DateFormat=P","Fill=—","Direction=H","UseDPDF=Y")</f>
        <v>831</v>
      </c>
      <c r="BW243" s="15" t="e">
        <f ca="1">+_xll.BDP($C243,BW$15,"BEST_FPERIOD_OVERRIDE="&amp;BW$16)</f>
        <v>#NAME?</v>
      </c>
      <c r="BX243" s="15" t="e">
        <f ca="1">+_xll.BDP($C243,BX$15,"BEST_FPERIOD_OVERRIDE="&amp;BX$16)</f>
        <v>#NAME?</v>
      </c>
      <c r="BY243" s="15" t="e">
        <f ca="1">+_xll.BDP($C243,BY$15,"BEST_FPERIOD_OVERRIDE="&amp;BY$16)</f>
        <v>#NAME?</v>
      </c>
      <c r="BZ243" s="15" t="e">
        <f ca="1">+_xll.BDP($C243,BZ$15,"BEST_FPERIOD_OVERRIDE="&amp;BZ$16)</f>
        <v>#NAME?</v>
      </c>
      <c r="CB243" s="25">
        <f t="shared" si="454"/>
        <v>-3.4880490956072352</v>
      </c>
      <c r="CC243" s="25">
        <f t="shared" si="455"/>
        <v>-0.41736985590029863</v>
      </c>
      <c r="CD243" s="25">
        <f t="shared" si="456"/>
        <v>-1.1851604278074865</v>
      </c>
      <c r="CE243" s="25" t="e">
        <f t="shared" ca="1" si="457"/>
        <v>#NAME?</v>
      </c>
      <c r="CF243" s="25" t="e">
        <f t="shared" ca="1" si="458"/>
        <v>#NAME?</v>
      </c>
      <c r="CG243" s="25" t="e">
        <f t="shared" ca="1" si="459"/>
        <v>#NAME?</v>
      </c>
      <c r="CH243" s="25" t="e">
        <f t="shared" ca="1" si="499"/>
        <v>#NAME?</v>
      </c>
      <c r="CI243" s="25" t="e">
        <f t="shared" ca="1" si="460"/>
        <v>#NAME?</v>
      </c>
      <c r="CJ243" s="25" t="e">
        <f t="shared" si="461"/>
        <v>#NUM!</v>
      </c>
      <c r="CM243" s="25">
        <f t="shared" si="500"/>
        <v>7.1568922074019284E-2</v>
      </c>
      <c r="CN243" s="25">
        <f t="shared" si="501"/>
        <v>-0.50166069684141978</v>
      </c>
      <c r="CO243" s="25">
        <f t="shared" si="502"/>
        <v>-0.18218722091418366</v>
      </c>
      <c r="CP243" s="25">
        <f t="shared" si="503"/>
        <v>1.8485151818485153E-2</v>
      </c>
      <c r="CQ243" s="25" t="e">
        <f t="shared" ca="1" si="504"/>
        <v>#NAME?</v>
      </c>
      <c r="CR243" s="25" t="e">
        <f t="shared" ca="1" si="505"/>
        <v>#NAME?</v>
      </c>
      <c r="CS243" s="25" t="e">
        <f t="shared" ca="1" si="506"/>
        <v>#NAME?</v>
      </c>
      <c r="CT243" s="15" t="e">
        <f t="shared" ca="1" si="507"/>
        <v>#NAME?</v>
      </c>
      <c r="CU243" s="25">
        <f>_xll.BDH($C243,"RETURN_ON_INV_CAPITAL","FY 2019","FY 2019","Currency=USD","Period=FY","BEST_FPERIOD_OVERRIDE=FY","FILING_STATUS=MR","FA_ADJUSTED=GAAP","Sort=A","Dates=H","DateFormat=P","Fill=—","Direction=H","UseDPDF=Y")/100</f>
        <v>0.10451700000000001</v>
      </c>
      <c r="CV243" s="25">
        <f>_xll.BDH($C243,"RETURN_ON_INV_CAPITAL","FY 2020","FY 2020","Currency=USD","Period=FY","BEST_FPERIOD_OVERRIDE=FY","FILING_STATUS=MR","FA_ADJUSTED=GAAP","Sort=A","Dates=H","DateFormat=P","Fill=—","Direction=H","UseDPDF=Y")/100</f>
        <v>-0.12637600000000002</v>
      </c>
      <c r="CW243" s="25">
        <f>_xll.BDH($C243,"RETURN_ON_INV_CAPITAL","FY 2021","FY 2021","Currency=USD","Period=FY","BEST_FPERIOD_OVERRIDE=FY","FILING_STATUS=MR","FA_ADJUSTED=GAAP","Sort=A","Dates=H","DateFormat=P","Fill=—","Direction=H","UseDPDF=Y")/100</f>
        <v>-1.6582E-2</v>
      </c>
      <c r="CX243" s="25">
        <f>_xll.BDH(C243,"RETURN_COM_EQY","FY 2022","FY 2022","Currency=USD","Period=FY","BEST_FPERIOD_OVERRIDE=FY","FILING_STATUS=MR","FA_ADJUSTED=GAAP","Sort=A","Dates=H","DateFormat=P","Fill=—","Direction=H","UseDPDF=Y")/100</f>
        <v>0.12360599999999999</v>
      </c>
      <c r="CZ243" s="15">
        <f>_xll.BDH($C243,"RETURN_COM_EQY","FY 2019","FY 2019","Currency=USD","Period=FY","BEST_FPERIOD_OVERRIDE=FY","FILING_STATUS=MR","FA_ADJUSTED=GAAP","Sort=A","Dates=H","DateFormat=P","Fill=—","Direction=H","UseDPDF=Y")/100</f>
        <v>0.27895999999999999</v>
      </c>
      <c r="DA243" s="15">
        <f>_xll.BDH($C243,"RETURN_COM_EQY","FY 2020","FY 2020","Currency=USD","Period=FY","BEST_FPERIOD_OVERRIDE=FY","FILING_STATUS=MR","FA_ADJUSTED=GAAP","Sort=A","Dates=H","DateFormat=P","Fill=—","Direction=H","UseDPDF=Y")/100</f>
        <v>-0.80830100000000005</v>
      </c>
      <c r="DB243" s="15">
        <f>_xll.BDH($C243,"RETURN_COM_EQY","FY 2021","FY 2021","Currency=USD","Period=FY","BEST_FPERIOD_OVERRIDE=FY","FILING_STATUS=MR","FA_ADJUSTED=GAAP","Sort=A","Dates=H","DateFormat=P","Fill=—","Direction=H","UseDPDF=Y")/100</f>
        <v>-0.35744799999999999</v>
      </c>
      <c r="DC243" s="25">
        <f>_xll.BDH(C243,"RETURN_COM_EQY","FY 2022","FY 2022","Currency=USD","Period=FY","BEST_FPERIOD_OVERRIDE=FY","FILING_STATUS=MR","FA_ADJUSTED=GAAP","Sort=A","Dates=H","DateFormat=P","Fill=—","Direction=H","UseDPDF=Y")</f>
        <v>12.3606</v>
      </c>
      <c r="DD243" s="25" t="e">
        <f ca="1">(_xll.BDP(C243,"BEST_ROE","best_fperiod_override=23Y"))/100</f>
        <v>#NAME?</v>
      </c>
      <c r="DF243" s="25" t="e">
        <f ca="1">(_xll.BDP($C243,"BEST_DIV_YLD","best_fperiod_override=19Y"))/100</f>
        <v>#NAME?</v>
      </c>
      <c r="DG243" s="25" t="e">
        <f ca="1">(_xll.BDP($C243,"BEST_DIV_YLD","best_fperiod_override=20Y"))/100</f>
        <v>#NAME?</v>
      </c>
      <c r="DH243" s="25" t="e">
        <f ca="1">(_xll.BDP($C243,"BEST_DIV_YLD","best_fperiod_override=21Y"))/100</f>
        <v>#NAME?</v>
      </c>
      <c r="DI243" s="25" t="e">
        <f ca="1">(_xll.BDP($C243,"BEST_DIV_YLD","best_fperiod_override=22Y"))/100</f>
        <v>#NAME?</v>
      </c>
      <c r="DJ243" s="25" t="e">
        <f ca="1">(_xll.BDP($C243,"BEST_DIV_YLD","best_fperiod_override=23Y"))/100</f>
        <v>#NAME?</v>
      </c>
      <c r="DL243" s="48" t="e" cm="1">
        <f t="array" aca="1" ref="DL243" ca="1">_xll.BDP($C243,$DL$12)/1000</f>
        <v>#NAME?</v>
      </c>
      <c r="DM243" s="48" t="e" cm="1">
        <f t="array" aca="1" ref="DM243" ca="1">_xll.BDP($C243,$DL$13)*1000</f>
        <v>#NAME?</v>
      </c>
      <c r="DN243" s="48" t="e">
        <f t="shared" ca="1" si="462"/>
        <v>#NAME?</v>
      </c>
      <c r="DO243" s="48" t="e" cm="1">
        <f t="array" aca="1" ref="DO243" ca="1">_xll.BDP($C243,$DL$15)*1000</f>
        <v>#NAME?</v>
      </c>
      <c r="DQ243" s="15" t="e" cm="1">
        <f t="array" aca="1" ref="DQ243" ca="1">_xll.BDP(C243,"WACC")</f>
        <v>#NAME?</v>
      </c>
      <c r="DR243" s="15" t="e" cm="1">
        <f t="array" aca="1" ref="DR243" ca="1">_xll.BDP(C243,"WACC_COST_EQUITY")</f>
        <v>#NAME?</v>
      </c>
      <c r="DS243" s="15" t="e" cm="1">
        <f t="array" aca="1" ref="DS243" ca="1">_xll.BDP(C243,"WACC_COST_EQUITY")</f>
        <v>#NAME?</v>
      </c>
      <c r="DU243" s="15" t="e" cm="1">
        <f t="array" aca="1" ref="DU243" ca="1">_xll.BDP(C243,"BEST_PE_RATIO")</f>
        <v>#NAME?</v>
      </c>
      <c r="DV243" s="15" t="e" cm="1">
        <f t="array" aca="1" ref="DV243" ca="1">_xll.BDP(C243,"FIVE_YR_AVG_PRICE_EARNINGS")</f>
        <v>#NAME?</v>
      </c>
      <c r="DW243" s="15" t="e" cm="1">
        <f t="array" aca="1" ref="DW243" ca="1">_xll.BDP(C243,"10_YEAR_MOVING_AVERAGE_PE")</f>
        <v>#NAME?</v>
      </c>
      <c r="DY243" s="15" t="e" cm="1">
        <f t="array" aca="1" ref="DY243" ca="1">_xll.BDP(C243,"BEST_CUR_EV_TO_EBITDA")</f>
        <v>#NAME?</v>
      </c>
      <c r="DZ243" s="15" t="e" cm="1">
        <f t="array" aca="1" ref="DZ243" ca="1">_xll.BDP(C243,"FIVE_YEAR_AVG_EV_TO_T12_EBITDA")</f>
        <v>#NAME?</v>
      </c>
      <c r="EB243" s="15" t="e" cm="1">
        <f t="array" aca="1" ref="EB243" ca="1">_xll.BDP(C243,"BEST_PX_BPS_RATIO")</f>
        <v>#NAME?</v>
      </c>
      <c r="EC243" s="15" t="e" cm="1">
        <f t="array" aca="1" ref="EC243" ca="1">_xll.BDP(C243,"FIVE_YEAR_AVG_PRICE_BOOK")</f>
        <v>#NAME?</v>
      </c>
      <c r="ED243" s="15" t="e" cm="1">
        <f t="array" aca="1" ref="ED243" ca="1">_xll.BDP(C243,"EV_TO_T12M_SALES")</f>
        <v>#NAME?</v>
      </c>
      <c r="EE243" s="15" t="e" cm="1">
        <f t="array" aca="1" ref="EE243" ca="1">_xll.BDP(C243,"AVERAGE_EV_TO_T12M_SALES")</f>
        <v>#NAME?</v>
      </c>
      <c r="EF243" s="15" t="e">
        <f ca="1">_xll.BDP(C243,"BEST_CURRENT_EV_BEST_SALES","best_fperiod_override=23Y")</f>
        <v>#NAME?</v>
      </c>
      <c r="EH243" s="15" t="e" cm="1">
        <f t="array" aca="1" ref="EH243" ca="1">_xll.BDP(C243,"CF_FREE_CASH_FLOW")</f>
        <v>#NAME?</v>
      </c>
      <c r="EI243" s="15" t="e" cm="1">
        <f t="array" aca="1" ref="EI243" ca="1">_xll.BDP(C243,"FREE_CASH_FLOW_YIELD")/100</f>
        <v>#NAME?</v>
      </c>
      <c r="EJ243" s="15" t="e" cm="1">
        <f t="array" aca="1" ref="EJ243" ca="1">_xll.BDP(C243,"TRAIL_12M_FREE_CASH_FLOW_PER_SH")</f>
        <v>#NAME?</v>
      </c>
      <c r="EL243" s="15" t="e" cm="1">
        <f t="array" aca="1" ref="EL243" ca="1">_xll.BDP(C243,"CF_CASH_FROM_OPER")</f>
        <v>#NAME?</v>
      </c>
      <c r="EM243" s="15" t="e" cm="1">
        <f t="array" aca="1" ref="EM243" ca="1">_xll.BDP(C243,"CF_CASH_FROM_INV_ACT")</f>
        <v>#NAME?</v>
      </c>
      <c r="EN243" s="15" t="e" cm="1">
        <f t="array" aca="1" ref="EN243" ca="1">_xll.BDP(C243,"CF_CASH_FROM_FNC_ACT")</f>
        <v>#NAME?</v>
      </c>
      <c r="EP243" s="15" t="e" cm="1">
        <f t="array" aca="1" ref="EP243" ca="1">_xll.BDP(C243,"TOT_ANALYST_REC")</f>
        <v>#NAME?</v>
      </c>
      <c r="EQ243" s="15" t="e" cm="1">
        <f t="array" aca="1" ref="EQ243" ca="1">_xll.BDP(C243,"TOT_BUY_REC")</f>
        <v>#NAME?</v>
      </c>
      <c r="ER243" s="15" t="e" cm="1">
        <f t="array" aca="1" ref="ER243" ca="1">_xll.BDP(C243,"TOT_HOLD_REC")</f>
        <v>#NAME?</v>
      </c>
      <c r="ES243" s="15" t="e" cm="1">
        <f t="array" aca="1" ref="ES243" ca="1">_xll.BDP(C243,"TOT_SELL_REC")</f>
        <v>#NAME?</v>
      </c>
      <c r="ET243" s="15" t="e" cm="1">
        <f t="array" aca="1" ref="ET243" ca="1">_xll.BDP(C243,"EQY_REC_CONS")</f>
        <v>#NAME?</v>
      </c>
      <c r="EV243" s="15" t="e" cm="1">
        <f t="array" aca="1" ref="EV243" ca="1">_xll.BDP(C243,"BEST_TARGET_HI")</f>
        <v>#NAME?</v>
      </c>
      <c r="EW243" s="15" t="e" cm="1">
        <f t="array" aca="1" ref="EW243" ca="1">_xll.BDP(C243,"BEST_TARGET_LO")</f>
        <v>#NAME?</v>
      </c>
      <c r="EX243" s="15" t="e" cm="1">
        <f t="array" aca="1" ref="EX243" ca="1">_xll.BDP(C243,"BEST_TARGET_MEDIAN")</f>
        <v>#NAME?</v>
      </c>
      <c r="EZ243" s="15" t="e" cm="1">
        <f t="array" aca="1" ref="EZ243" ca="1">_xll.BDP(C243,"BEST_TARGET_1WK_CHG")</f>
        <v>#NAME?</v>
      </c>
      <c r="FA243" s="15" t="e" cm="1">
        <f t="array" aca="1" ref="FA243" ca="1">_xll.BDP(C243,"BEST_TARGET_4WK_CHG")</f>
        <v>#NAME?</v>
      </c>
      <c r="FB243" s="15" t="e" cm="1">
        <f t="array" aca="1" ref="FB243" ca="1">_xll.BDP(C243,"BEST_TARGET_3MO_CHG")</f>
        <v>#NAME?</v>
      </c>
      <c r="FC243" s="15" t="e" cm="1">
        <f t="array" aca="1" ref="FC243" ca="1">_xll.BDP(C243,"BEST_TARGET_6MO_CHG")</f>
        <v>#NAME?</v>
      </c>
      <c r="FE243" s="15" t="e" cm="1">
        <f t="array" aca="1" ref="FE243" ca="1">_xll.BDP(C243,"ANNOUNCEMENT_DT")</f>
        <v>#NAME?</v>
      </c>
      <c r="FF243" s="15" t="e" cm="1">
        <f t="array" aca="1" ref="FF243" ca="1">_xll.BDP(C243,"EXPECTED_REPORT_DT")</f>
        <v>#NAME?</v>
      </c>
      <c r="FG243" s="15" t="e" cm="1">
        <f t="array" aca="1" ref="FG243" ca="1">_xll.BDP(C243,"EARNINGS_RELATED_IMPLIED_MOVE")</f>
        <v>#NAME?</v>
      </c>
      <c r="FI243" s="15" t="e" cm="1">
        <f t="array" aca="1" ref="FI243" ca="1">_xll.BDP(C243,"SALES_SURPRISE_LAST_QTR")</f>
        <v>#NAME?</v>
      </c>
      <c r="FJ243" s="15" t="e" cm="1">
        <f t="array" aca="1" ref="FJ243" ca="1">_xll.BDP(C243,"EPS_SURPRISE_LAST_QTR")</f>
        <v>#NAME?</v>
      </c>
      <c r="FL243" s="15" t="e">
        <f ca="1">(_xll.BDP(C243,"VOLUME_AVG_5D"))/1000</f>
        <v>#NAME?</v>
      </c>
      <c r="FM243" s="15" t="e">
        <f ca="1">(_xll.BDP(C243,"VOLUME_AVG_3M"))/1000</f>
        <v>#NAME?</v>
      </c>
      <c r="FN243" s="15" t="e">
        <f ca="1">(_xll.BDP(C243,"VOLUME_AVG_6M"))/1000</f>
        <v>#NAME?</v>
      </c>
      <c r="FP243" s="15" t="e" cm="1">
        <f t="array" aca="1" ref="FP243" ca="1">_xll.BDP(C243,"CIE_DES")</f>
        <v>#NAME?</v>
      </c>
      <c r="FQ243" s="15" t="s">
        <v>1066</v>
      </c>
      <c r="FS243" s="15" t="e" cm="1">
        <f t="array" aca="1" ref="FS243" ca="1">_xll.BDP(C243,"HIGH_52WEEK")</f>
        <v>#NAME?</v>
      </c>
      <c r="FT243" s="15" t="e" cm="1">
        <f t="array" aca="1" ref="FT243" ca="1">_xll.BDP(C243,"LOW_52WEEK")</f>
        <v>#NAME?</v>
      </c>
      <c r="FV243" s="15" t="e" cm="1">
        <f t="array" aca="1" ref="FV243" ca="1">_xll.BDP(C243,"CHG_PCT_WTD")</f>
        <v>#NAME?</v>
      </c>
      <c r="FW243" s="15" t="e" cm="1">
        <f t="array" aca="1" ref="FW243" ca="1">_xll.BDP(C243,"CHG_PCT_MTD")</f>
        <v>#NAME?</v>
      </c>
      <c r="FX243" s="15" t="e" cm="1">
        <f t="array" aca="1" ref="FX243" ca="1">_xll.BDP(C243,"CHG_PCT_YTD")</f>
        <v>#NAME?</v>
      </c>
      <c r="FY243" s="15" t="e" cm="1">
        <f t="array" aca="1" ref="FY243" ca="1">_xll.BDP(C243,"CHG_PCT_1YR")</f>
        <v>#NAME?</v>
      </c>
      <c r="GA243" s="15" t="e">
        <f ca="1">_xll.BDP($C243,"BEST_NET_DEBT","best_fperiod_override=19Y")</f>
        <v>#NAME?</v>
      </c>
      <c r="GB243" s="15" t="e">
        <f ca="1">_xll.BDP($C243,"BEST_NET_DEBT","best_fperiod_override=20Y")</f>
        <v>#NAME?</v>
      </c>
      <c r="GC243" s="15" t="e">
        <f ca="1">_xll.BDP($C243,"BEST_NET_DEBT","best_fperiod_override=21Y")</f>
        <v>#NAME?</v>
      </c>
      <c r="GD243" s="15" t="e">
        <f ca="1">_xll.BDP($C243,"BEST_NET_DEBT","best_fperiod_override=22Y")</f>
        <v>#NAME?</v>
      </c>
      <c r="GE243" s="15" t="e">
        <f ca="1">_xll.BDP($C243,"BEST_NET_DEBT","best_fperiod_override=23Y")</f>
        <v>#NAME?</v>
      </c>
      <c r="GG243" s="15" t="e">
        <f t="shared" ca="1" si="463"/>
        <v>#NAME?</v>
      </c>
      <c r="GH243" s="15" t="e">
        <f t="shared" ca="1" si="464"/>
        <v>#NAME?</v>
      </c>
      <c r="GI243" s="15" t="e">
        <f t="shared" ca="1" si="465"/>
        <v>#NAME?</v>
      </c>
      <c r="GJ243" s="15" t="e">
        <f t="shared" ca="1" si="466"/>
        <v>#NAME?</v>
      </c>
      <c r="GK243" s="15" t="e">
        <f t="shared" ca="1" si="467"/>
        <v>#NAME?</v>
      </c>
      <c r="GM243" s="15" t="e" cm="1">
        <f t="array" aca="1" ref="GM243" ca="1">_xll.BDP(C243,"NET_DEBT_TO_EBITDA")</f>
        <v>#NAME?</v>
      </c>
      <c r="GN243" s="15" t="e" cm="1">
        <f t="array" aca="1" ref="GN243" ca="1">_xll.BDP(C243,"EBIT_TO_INT_EXP")</f>
        <v>#NAME?</v>
      </c>
      <c r="GO243" s="15" t="e" cm="1">
        <f t="array" aca="1" ref="GO243" ca="1">_xll.BDP(C243,"TOT_DEBT_TO_TOT_EQY")</f>
        <v>#NAME?</v>
      </c>
      <c r="GP243" s="15" t="e" cm="1">
        <f t="array" aca="1" ref="GP243" ca="1">_xll.BDP(C243,"TOT_DEBT_TO_TOT_ASSET")</f>
        <v>#NAME?</v>
      </c>
      <c r="GQ243" s="15" t="e" cm="1">
        <f t="array" aca="1" ref="GQ243" ca="1">_xll.BDP(C243,"ALTMAN_Z_SCORE")</f>
        <v>#NAME?</v>
      </c>
      <c r="GR243" s="15" t="e" cm="1">
        <f t="array" aca="1" ref="GR243" ca="1">_xll.BDP(C243,"CASH_%_CURRENT_MARKET_CAP")</f>
        <v>#NAME?</v>
      </c>
      <c r="GS243" s="15" t="e" cm="1">
        <f t="array" aca="1" ref="GS243" ca="1">_xll.BDP(C243,"CASH_TO_TOT_ASSET")</f>
        <v>#NAME?</v>
      </c>
      <c r="GU243" s="15" t="e" cm="1">
        <f t="array" aca="1" ref="GU243" ca="1">_xll.BDP(C243,"BOARD_SIZE")</f>
        <v>#NAME?</v>
      </c>
      <c r="GV243" s="15" t="e" cm="1">
        <f t="array" aca="1" ref="GV243" ca="1">_xll.BDP(C243,"PCT_INDEPENDENT_DIRECTORS")</f>
        <v>#NAME?</v>
      </c>
      <c r="GW243" s="15" t="e" cm="1">
        <f t="array" aca="1" ref="GW243" ca="1">_xll.BDP(C243,"BOARD_MEETING_ATTENDANCE_PCT")</f>
        <v>#NAME?</v>
      </c>
      <c r="GX243" s="15" t="e" cm="1">
        <f t="array" aca="1" ref="GX243" ca="1">_xll.BDP(C243,"BOARD_MEETINGS_PER_YR")</f>
        <v>#NAME?</v>
      </c>
      <c r="GY243" s="15" t="e" cm="1">
        <f t="array" aca="1" ref="GY243" ca="1">_xll.BDP(C243,"NUMBER_OF_WOMEN_ON_BOARD")</f>
        <v>#NAME?</v>
      </c>
      <c r="GZ243" s="15" t="e" cm="1">
        <f t="array" aca="1" ref="GZ243" ca="1">_xll.BDP(C243,"BOARD_AVERAGE_TENURE")</f>
        <v>#NAME?</v>
      </c>
      <c r="HA243" s="15" t="e" cm="1">
        <f t="array" aca="1" ref="HA243" ca="1">_xll.BDP(C243,"BOARD_AVERAGE_AGE")</f>
        <v>#NAME?</v>
      </c>
      <c r="HC243" s="15" t="e" cm="1">
        <f t="array" aca="1" ref="HC243" ca="1">_xll.BDP(C243,"TOT_COMP_AW_TO_CEO_&amp;_EQUIV")</f>
        <v>#NAME?</v>
      </c>
      <c r="HD243" s="15" t="e" cm="1">
        <f t="array" aca="1" ref="HD243" ca="1">_xll.BDP(C243,"TOT_COMPENSATION_AW_TO_EXECS")</f>
        <v>#NAME?</v>
      </c>
      <c r="HE243" s="15" t="e" cm="1">
        <f t="array" aca="1" ref="HE243" ca="1">_xll.BDP(C243,"CF_STOCK_BASED_COMPENSATION")</f>
        <v>#NAME?</v>
      </c>
      <c r="HF243" s="15" t="e" cm="1">
        <f t="array" aca="1" ref="HF243" ca="1">_xll.BDP(C243,"AVERAGE_BOD_TOTAL_COMPENSATION")</f>
        <v>#NAME?</v>
      </c>
      <c r="HH243" s="15" t="e" cm="1">
        <f t="array" aca="1" ref="HH243" ca="1">_xll.BDP(C243,"ISS_QUALITYSCORE")</f>
        <v>#NAME?</v>
      </c>
      <c r="HK243" s="15" t="e" cm="1">
        <f t="array" aca="1" ref="HK243" ca="1">_xll.BDP(C243,"EQY_SH_OUT")</f>
        <v>#NAME?</v>
      </c>
      <c r="HL243" s="15" t="e">
        <f t="shared" ca="1" si="468"/>
        <v>#NAME?</v>
      </c>
      <c r="HN243" s="15">
        <v>8.5</v>
      </c>
      <c r="HO243" s="15">
        <v>2</v>
      </c>
      <c r="HP243" s="39" t="e">
        <f t="shared" ca="1" si="469"/>
        <v>#NAME?</v>
      </c>
      <c r="HQ243" s="15" t="e">
        <f t="shared" ca="1" si="470"/>
        <v>#NAME?</v>
      </c>
      <c r="HS243" s="15" t="e">
        <f t="shared" ca="1" si="494"/>
        <v>#NAME?</v>
      </c>
      <c r="HU243" s="15" t="e">
        <f t="shared" ca="1" si="471"/>
        <v>#NAME?</v>
      </c>
      <c r="HW243" s="15" t="e">
        <f t="shared" ca="1" si="495"/>
        <v>#NAME?</v>
      </c>
      <c r="HY243" s="39" t="e">
        <f t="shared" ca="1" si="472"/>
        <v>#NAME?</v>
      </c>
      <c r="IA243" s="15" t="e">
        <f t="shared" ca="1" si="496"/>
        <v>#NAME?</v>
      </c>
      <c r="IB243" s="15" t="e">
        <f t="shared" ca="1" si="473"/>
        <v>#NAME?</v>
      </c>
      <c r="IC243" s="15" t="e">
        <f t="shared" ca="1" si="474"/>
        <v>#NAME?</v>
      </c>
      <c r="ID243" s="15" t="e">
        <f t="shared" ca="1" si="475"/>
        <v>#NAME?</v>
      </c>
      <c r="IE243" s="39" t="e">
        <f t="shared" ca="1" si="476"/>
        <v>#NAME?</v>
      </c>
      <c r="IF243" s="39" t="e">
        <f t="shared" si="477"/>
        <v>#NUM!</v>
      </c>
      <c r="IG243" s="39" t="e">
        <f t="shared" ca="1" si="478"/>
        <v>#NAME?</v>
      </c>
      <c r="II243" s="15">
        <f t="shared" si="508"/>
        <v>224</v>
      </c>
    </row>
    <row r="244" spans="1:243">
      <c r="A244" s="15">
        <f t="shared" si="509"/>
        <v>224</v>
      </c>
      <c r="B244" s="15" t="s">
        <v>452</v>
      </c>
      <c r="C244" s="15" t="s">
        <v>703</v>
      </c>
      <c r="D244" s="15" t="s">
        <v>451</v>
      </c>
      <c r="E244" s="15" t="str">
        <f t="shared" si="442"/>
        <v>U1BE34</v>
      </c>
      <c r="F244" s="15">
        <f t="shared" si="443"/>
        <v>224</v>
      </c>
      <c r="G244" s="15" t="str">
        <f t="shared" si="444"/>
        <v>Uber Technologies Inc</v>
      </c>
      <c r="H244" s="24">
        <v>1.9503699999999999E-3</v>
      </c>
      <c r="I244" s="15" t="e" cm="1">
        <f t="array" aca="1" ref="I244" ca="1">_xll.BDP(C244,"GICS_SECTOR_NAME")</f>
        <v>#NAME?</v>
      </c>
      <c r="J244" s="15" t="e">
        <f t="shared" ca="1" si="445"/>
        <v>#NAME?</v>
      </c>
      <c r="K244" s="46" t="e" cm="1">
        <f t="array" aca="1" ref="K244" ca="1">_xll.BDP(C244,"BEST_PE_RATIO")</f>
        <v>#NAME?</v>
      </c>
      <c r="L244" s="46" t="e" cm="1">
        <f t="array" aca="1" ref="L244" ca="1">_xll.BDP(C244,"px_last")</f>
        <v>#NAME?</v>
      </c>
      <c r="M244" s="15" t="e" cm="1">
        <f t="array" aca="1" ref="M244" ca="1">_xll.BDP(C244,"COUNTRY_FULL_NAME")</f>
        <v>#NAME?</v>
      </c>
      <c r="N244" s="15" t="e" cm="1">
        <f t="array" aca="1" ref="N244" ca="1">_xll.BDP(C244,"px_last")</f>
        <v>#NAME?</v>
      </c>
      <c r="O244" s="15" t="e" cm="1">
        <f t="array" aca="1" ref="O244" ca="1">_xll.BDP(C244,"CRNCY")</f>
        <v>#NAME?</v>
      </c>
      <c r="Q244" s="15" t="e" cm="1">
        <f t="array" aca="1" ref="Q244" ca="1">_xll.BDP(C244,"GICS_SECTOR_NAME")</f>
        <v>#NAME?</v>
      </c>
      <c r="R244" s="15" t="e" cm="1">
        <f t="array" aca="1" ref="R244" ca="1">_xll.BDP(C244,"GICS_INDUSTRY_NAME")</f>
        <v>#NAME?</v>
      </c>
      <c r="S244" s="15" t="e" cm="1">
        <f t="array" aca="1" ref="S244" ca="1">_xll.BDP(C244,"GICS_INDUSTRY_GROUP_NAME")</f>
        <v>#NAME?</v>
      </c>
      <c r="T244" s="15" t="e" cm="1">
        <f t="array" aca="1" ref="T244" ca="1">_xll.BDP(C244,"GICS_SUB_INDUSTRY_NAME")</f>
        <v>#NAME?</v>
      </c>
      <c r="U244" s="15" t="s">
        <v>1521</v>
      </c>
      <c r="V244" s="15" t="str">
        <f>_xll.BDH(C244,"SALES_REV_TURN","FY 2009","FY 2009","Currency=USD","Period=FY","BEST_FPERIOD_OVERRIDE=FY","FILING_STATUS=MR","SCALING_FORMAT=MLN","FA_ADJUSTED=Adjusted","Sort=A","Dates=H","DateFormat=P","Fill=—","Direction=H","UseDPDF=Y")</f>
        <v>—</v>
      </c>
      <c r="W244" s="15">
        <f>_xll.BDH(C244,"SALES_REV_TURN","FY 2019","FY 2019","Currency=USD","Period=FY","BEST_FPERIOD_OVERRIDE=FY","FILING_STATUS=MR","SCALING_FORMAT=MLN","FA_ADJUSTED=Adjusted","Sort=A","Dates=H","DateFormat=P","Fill=—","Direction=H","UseDPDF=Y")</f>
        <v>13000</v>
      </c>
      <c r="X244" s="15">
        <f>_xll.BDH(C244,"SALES_REV_TURN","FY 2020","FY 2020","Currency=USD","Period=FY","BEST_FPERIOD_OVERRIDE=FY","FILING_STATUS=MR","SCALING_FORMAT=MLN","FA_ADJUSTED=Adjusted","Sort=A","Dates=H","DateFormat=P","Fill=—","Direction=H","UseDPDF=Y")</f>
        <v>11139</v>
      </c>
      <c r="Y244" s="15">
        <f>_xll.BDH(C244,"SALES_REV_TURN","FY 2021","FY 2021","Currency=USD","Period=FY","BEST_FPERIOD_OVERRIDE=FY","FILING_STATUS=MR","SCALING_FORMAT=MLN","FA_ADJUSTED=Adjusted","Sort=A","Dates=H","DateFormat=P","Fill=—","Direction=H","UseDPDF=Y")</f>
        <v>17455</v>
      </c>
      <c r="Z244" s="15">
        <f>_xll.BDH(C244,"SALES_REV_TURN","FY 2022","FY 2022","Currency=USD","Period=FY","BEST_FPERIOD_OVERRIDE=FY","FILING_STATUS=MR","SCALING_FORMAT=MLN","FA_ADJUSTED=Adjusted","Sort=A","Dates=H","DateFormat=P","Fill=—","Direction=H","UseDPDF=Y")</f>
        <v>31877</v>
      </c>
      <c r="AA244" s="15" t="e">
        <f ca="1">+_xll.BDP($C244,AA$15,"BEST_FPERIOD_OVERRIDE="&amp;AA$16)</f>
        <v>#NAME?</v>
      </c>
      <c r="AB244" s="15" t="e">
        <f ca="1">+_xll.BDP($C244,AB$15,"BEST_FPERIOD_OVERRIDE="&amp;AB$16)</f>
        <v>#NAME?</v>
      </c>
      <c r="AC244" s="15" t="e">
        <f ca="1">+_xll.BDP($C244,AC$15,"BEST_FPERIOD_OVERRIDE="&amp;AC$16)</f>
        <v>#NAME?</v>
      </c>
      <c r="AD244" s="15" t="e">
        <f ca="1">+_xll.BDP($C244,AD$15,"BEST_FPERIOD_OVERRIDE="&amp;AD$16)</f>
        <v>#NAME?</v>
      </c>
      <c r="AF244" s="25">
        <f t="shared" si="479"/>
        <v>-0.14315384615384619</v>
      </c>
      <c r="AG244" s="25">
        <f t="shared" si="480"/>
        <v>0.56701678786246523</v>
      </c>
      <c r="AH244" s="25">
        <f t="shared" si="481"/>
        <v>0.8262389000286452</v>
      </c>
      <c r="AI244" s="25" t="e">
        <f t="shared" ca="1" si="482"/>
        <v>#NAME?</v>
      </c>
      <c r="AJ244" s="25" t="e">
        <f t="shared" ca="1" si="483"/>
        <v>#NAME?</v>
      </c>
      <c r="AK244" s="25" t="e">
        <f t="shared" ca="1" si="484"/>
        <v>#NAME?</v>
      </c>
      <c r="AL244" s="25" t="e">
        <f t="shared" ca="1" si="497"/>
        <v>#NAME?</v>
      </c>
      <c r="AM244" s="25" t="e">
        <f t="shared" ca="1" si="485"/>
        <v>#NAME?</v>
      </c>
      <c r="AN244" s="25" t="e">
        <f t="shared" si="486"/>
        <v>#VALUE!</v>
      </c>
      <c r="AP244" s="15" t="str">
        <f>_xll.BDH(C244,"EBITDA","FY 2009","FY 2009","Currency=USD","Period=FY","BEST_FPERIOD_OVERRIDE=FY","FILING_STATUS=MR","SCALING_FORMAT=MLN","FA_ADJUSTED=Adjusted","Sort=A","Dates=H","DateFormat=P","Fill=—","Direction=H","UseDPDF=Y")</f>
        <v>—</v>
      </c>
      <c r="AQ244" s="15">
        <f>_xll.BDH(C244,"EBITDA","FY 2019","FY 2019","Currency=USD","Period=FY","BEST_FPERIOD_OVERRIDE=FY","FILING_STATUS=MR","SCALING_FORMAT=MLN","FA_ADJUSTED=Adjusted","Sort=A","Dates=H","DateFormat=P","Fill=—","Direction=H","UseDPDF=Y")</f>
        <v>-7387</v>
      </c>
      <c r="AR244" s="15">
        <f>_xll.BDH(C244,"EBITDA","FY 2020","FY 2020","Currency=USD","Period=FY","BEST_FPERIOD_OVERRIDE=FY","FILING_STATUS=MR","SCALING_FORMAT=MLN","FA_ADJUSTED=Adjusted","Sort=A","Dates=H","DateFormat=P","Fill=—","Direction=H","UseDPDF=Y")</f>
        <v>-3185</v>
      </c>
      <c r="AS244" s="15">
        <f>_xll.BDH(C244,"EBITDA","FY 2021","FY 2021","Currency=USD","Period=FY","BEST_FPERIOD_OVERRIDE=FY","FILING_STATUS=MR","SCALING_FORMAT=MLN","FA_ADJUSTED=Adjusted","Sort=A","Dates=H","DateFormat=P","Fill=—","Direction=H","UseDPDF=Y")</f>
        <v>-3391</v>
      </c>
      <c r="AT244" s="15">
        <f>_xll.BDH(C244,"EBITDA","FY 2022","FY 2022","Currency=USD","Period=FY","BEST_FPERIOD_OVERRIDE=FY","FILING_STATUS=MR","SCALING_FORMAT=MLN","FA_ADJUSTED=Adjusted","Sort=A","Dates=H","DateFormat=P","Fill=—","Direction=H","UseDPDF=Y")</f>
        <v>186</v>
      </c>
      <c r="AU244" s="15" t="e">
        <f ca="1">+_xll.BDP($C244,AU$15,"BEST_FPERIOD_OVERRIDE="&amp;AU$16)</f>
        <v>#NAME?</v>
      </c>
      <c r="AV244" s="15" t="e">
        <f ca="1">+_xll.BDP($C244,AV$15,"BEST_FPERIOD_OVERRIDE="&amp;AV$16)</f>
        <v>#NAME?</v>
      </c>
      <c r="AW244" s="15" t="e">
        <f ca="1">+_xll.BDP($C244,AW$15,"BEST_FPERIOD_OVERRIDE="&amp;AW$16)</f>
        <v>#NAME?</v>
      </c>
      <c r="AX244" s="15" t="e">
        <f ca="1">+_xll.BDP($C244,AX$15,"BEST_FPERIOD_OVERRIDE="&amp;AX$16)</f>
        <v>#NAME?</v>
      </c>
      <c r="AZ244" s="25">
        <f t="shared" si="446"/>
        <v>-0.56883714633816163</v>
      </c>
      <c r="BA244" s="25">
        <f t="shared" si="447"/>
        <v>6.4678178963893274E-2</v>
      </c>
      <c r="BB244" s="25">
        <f t="shared" si="448"/>
        <v>-1.0548510763786494</v>
      </c>
      <c r="BC244" s="25" t="e">
        <f t="shared" ca="1" si="449"/>
        <v>#NAME?</v>
      </c>
      <c r="BD244" s="25" t="e">
        <f t="shared" ca="1" si="450"/>
        <v>#NAME?</v>
      </c>
      <c r="BE244" s="25" t="e">
        <f t="shared" ca="1" si="451"/>
        <v>#NAME?</v>
      </c>
      <c r="BF244" s="25" t="e">
        <f t="shared" ca="1" si="498"/>
        <v>#NAME?</v>
      </c>
      <c r="BG244" s="25" t="e">
        <f t="shared" ca="1" si="452"/>
        <v>#NAME?</v>
      </c>
      <c r="BH244" s="25" t="e">
        <f t="shared" si="453"/>
        <v>#VALUE!</v>
      </c>
      <c r="BJ244" s="25">
        <f t="shared" si="487"/>
        <v>-0.56823076923076921</v>
      </c>
      <c r="BK244" s="25">
        <f t="shared" si="488"/>
        <v>-0.28593230990214563</v>
      </c>
      <c r="BL244" s="25">
        <f t="shared" si="489"/>
        <v>-0.19427098252649672</v>
      </c>
      <c r="BM244" s="25">
        <f t="shared" si="490"/>
        <v>5.8349280045173636E-3</v>
      </c>
      <c r="BN244" s="25" t="e">
        <f t="shared" ca="1" si="491"/>
        <v>#NAME?</v>
      </c>
      <c r="BO244" s="25" t="e">
        <f t="shared" ca="1" si="492"/>
        <v>#NAME?</v>
      </c>
      <c r="BP244" s="25" t="e">
        <f t="shared" ca="1" si="492"/>
        <v>#NAME?</v>
      </c>
      <c r="BQ244" s="25" t="e">
        <f t="shared" ca="1" si="493"/>
        <v>#NAME?</v>
      </c>
      <c r="BR244" s="15" t="str">
        <f>_xll.BDH(C244,"EARN_FOR_COMMON","FY 2009","FY 2009","Currency=USD","Period=FY","BEST_FPERIOD_OVERRIDE=FY","FILING_STATUS=MR","SCALING_FORMAT=MLN","FA_ADJUSTED=Adjusted","Sort=A","Dates=H","DateFormat=P","Fill=—","Direction=H","UseDPDF=Y")</f>
        <v>—</v>
      </c>
      <c r="BS244" s="15">
        <f>_xll.BDH(C244,"EARN_FOR_COMMON","FY 2019","FY 2019","Currency=USD","Period=FY","BEST_FPERIOD_OVERRIDE=FY","FILING_STATUS=MR","SCALING_FORMAT=MLN","FA_ADJUSTED=Adjusted","Sort=A","Dates=H","DateFormat=P","Fill=—","Direction=H","UseDPDF=Y")</f>
        <v>-8528.1200000000008</v>
      </c>
      <c r="BT244" s="15">
        <f>_xll.BDH(C244,"EARN_FOR_COMMON","FY 2020","FY 2020","Currency=USD","Period=FY","BEST_FPERIOD_OVERRIDE=FY","FILING_STATUS=MR","SCALING_FORMAT=MLN","FA_ADJUSTED=Adjusted","Sort=A","Dates=H","DateFormat=P","Fill=—","Direction=H","UseDPDF=Y")</f>
        <v>-4868.84</v>
      </c>
      <c r="BU244" s="15">
        <f>_xll.BDH(C244,"EARN_FOR_COMMON","FY 2021","FY 2021","Currency=USD","Period=FY","BEST_FPERIOD_OVERRIDE=FY","FILING_STATUS=MR","SCALING_FORMAT=MLN","FA_ADJUSTED=Adjusted","Sort=A","Dates=H","DateFormat=P","Fill=—","Direction=H","UseDPDF=Y")</f>
        <v>-1963.82</v>
      </c>
      <c r="BV244" s="15">
        <f>_xll.BDH(C244,"EARN_FOR_COMMON","FY 2022","FY 2022","Currency=USD","Period=FY","BEST_FPERIOD_OVERRIDE=FY","FILING_STATUS=MR","SCALING_FORMAT=MLN","FA_ADJUSTED=Adjusted","Sort=A","Dates=H","DateFormat=P","Fill=—","Direction=H","UseDPDF=Y")</f>
        <v>-3040.62</v>
      </c>
      <c r="BW244" s="15" t="e">
        <f ca="1">+_xll.BDP($C244,BW$15,"BEST_FPERIOD_OVERRIDE="&amp;BW$16)</f>
        <v>#NAME?</v>
      </c>
      <c r="BX244" s="15" t="e">
        <f ca="1">+_xll.BDP($C244,BX$15,"BEST_FPERIOD_OVERRIDE="&amp;BX$16)</f>
        <v>#NAME?</v>
      </c>
      <c r="BY244" s="15" t="e">
        <f ca="1">+_xll.BDP($C244,BY$15,"BEST_FPERIOD_OVERRIDE="&amp;BY$16)</f>
        <v>#NAME?</v>
      </c>
      <c r="BZ244" s="15" t="e">
        <f ca="1">+_xll.BDP($C244,BZ$15,"BEST_FPERIOD_OVERRIDE="&amp;BZ$16)</f>
        <v>#NAME?</v>
      </c>
      <c r="CB244" s="25">
        <f t="shared" si="454"/>
        <v>-0.42908401851756306</v>
      </c>
      <c r="CC244" s="25">
        <f t="shared" si="455"/>
        <v>-0.59665546618907173</v>
      </c>
      <c r="CD244" s="25">
        <f t="shared" si="456"/>
        <v>0.54831909238117538</v>
      </c>
      <c r="CE244" s="25" t="e">
        <f t="shared" ca="1" si="457"/>
        <v>#NAME?</v>
      </c>
      <c r="CF244" s="25" t="e">
        <f t="shared" ca="1" si="458"/>
        <v>#NAME?</v>
      </c>
      <c r="CG244" s="25" t="e">
        <f t="shared" ca="1" si="459"/>
        <v>#NAME?</v>
      </c>
      <c r="CH244" s="25" t="e">
        <f t="shared" ca="1" si="499"/>
        <v>#NAME?</v>
      </c>
      <c r="CI244" s="25" t="e">
        <f t="shared" ca="1" si="460"/>
        <v>#NAME?</v>
      </c>
      <c r="CJ244" s="25" t="e">
        <f t="shared" si="461"/>
        <v>#VALUE!</v>
      </c>
      <c r="CM244" s="25">
        <f t="shared" si="500"/>
        <v>-0.65600923076923079</v>
      </c>
      <c r="CN244" s="25">
        <f t="shared" si="501"/>
        <v>-0.43709848280815156</v>
      </c>
      <c r="CO244" s="25">
        <f t="shared" si="502"/>
        <v>-0.11250759094815239</v>
      </c>
      <c r="CP244" s="25">
        <f t="shared" si="503"/>
        <v>-9.5386014995137561E-2</v>
      </c>
      <c r="CQ244" s="25" t="e">
        <f t="shared" ca="1" si="504"/>
        <v>#NAME?</v>
      </c>
      <c r="CR244" s="25" t="e">
        <f t="shared" ca="1" si="505"/>
        <v>#NAME?</v>
      </c>
      <c r="CS244" s="25" t="e">
        <f t="shared" ca="1" si="506"/>
        <v>#NAME?</v>
      </c>
      <c r="CT244" s="15" t="e">
        <f t="shared" ca="1" si="507"/>
        <v>#NAME?</v>
      </c>
      <c r="CU244" s="25">
        <f>_xll.BDH($C244,"RETURN_ON_INV_CAPITAL","FY 2019","FY 2019","Currency=USD","Period=FY","BEST_FPERIOD_OVERRIDE=FY","FILING_STATUS=MR","FA_ADJUSTED=GAAP","Sort=A","Dates=H","DateFormat=P","Fill=—","Direction=H","UseDPDF=Y")/100</f>
        <v>-0.47158099999999997</v>
      </c>
      <c r="CV244" s="25">
        <f>_xll.BDH($C244,"RETURN_ON_INV_CAPITAL","FY 2020","FY 2020","Currency=USD","Period=FY","BEST_FPERIOD_OVERRIDE=FY","FILING_STATUS=MR","FA_ADJUSTED=GAAP","Sort=A","Dates=H","DateFormat=P","Fill=—","Direction=H","UseDPDF=Y")/100</f>
        <v>-0.22196300000000002</v>
      </c>
      <c r="CW244" s="25">
        <f>_xll.BDH($C244,"RETURN_ON_INV_CAPITAL","FY 2021","FY 2021","Currency=USD","Period=FY","BEST_FPERIOD_OVERRIDE=FY","FILING_STATUS=MR","FA_ADJUSTED=GAAP","Sort=A","Dates=H","DateFormat=P","Fill=—","Direction=H","UseDPDF=Y")/100</f>
        <v>-0.111288</v>
      </c>
      <c r="CX244" s="25">
        <f>_xll.BDH(C244,"RETURN_COM_EQY","FY 2022","FY 2022","Currency=USD","Period=FY","BEST_FPERIOD_OVERRIDE=FY","FILING_STATUS=MR","FA_ADJUSTED=GAAP","Sort=A","Dates=H","DateFormat=P","Fill=—","Direction=H","UseDPDF=Y")/100</f>
        <v>-0.78737199999999996</v>
      </c>
      <c r="CZ244" s="15" t="e">
        <f>_xll.BDH($C244,"RETURN_COM_EQY","FY 2019","FY 2019","Currency=USD","Period=FY","BEST_FPERIOD_OVERRIDE=FY","FILING_STATUS=MR","FA_ADJUSTED=GAAP","Sort=A","Dates=H","DateFormat=P","Fill=—","Direction=H","UseDPDF=Y")/100</f>
        <v>#VALUE!</v>
      </c>
      <c r="DA244" s="15">
        <f>_xll.BDH($C244,"RETURN_COM_EQY","FY 2020","FY 2020","Currency=USD","Period=FY","BEST_FPERIOD_OVERRIDE=FY","FILING_STATUS=MR","FA_ADJUSTED=GAAP","Sort=A","Dates=H","DateFormat=P","Fill=—","Direction=H","UseDPDF=Y")/100</f>
        <v>-0.48622399999999999</v>
      </c>
      <c r="DB244" s="15">
        <f>_xll.BDH($C244,"RETURN_COM_EQY","FY 2021","FY 2021","Currency=USD","Period=FY","BEST_FPERIOD_OVERRIDE=FY","FILING_STATUS=MR","FA_ADJUSTED=GAAP","Sort=A","Dates=H","DateFormat=P","Fill=—","Direction=H","UseDPDF=Y")/100</f>
        <v>-3.5286999999999999E-2</v>
      </c>
      <c r="DC244" s="25">
        <f>_xll.BDH(C244,"RETURN_COM_EQY","FY 2022","FY 2022","Currency=USD","Period=FY","BEST_FPERIOD_OVERRIDE=FY","FILING_STATUS=MR","FA_ADJUSTED=GAAP","Sort=A","Dates=H","DateFormat=P","Fill=—","Direction=H","UseDPDF=Y")</f>
        <v>-78.737200000000001</v>
      </c>
      <c r="DD244" s="25" t="e">
        <f ca="1">(_xll.BDP(C244,"BEST_ROE","best_fperiod_override=23Y"))/100</f>
        <v>#NAME?</v>
      </c>
      <c r="DF244" s="25" t="e">
        <f ca="1">(_xll.BDP($C244,"BEST_DIV_YLD","best_fperiod_override=19Y"))/100</f>
        <v>#NAME?</v>
      </c>
      <c r="DG244" s="25" t="e">
        <f ca="1">(_xll.BDP($C244,"BEST_DIV_YLD","best_fperiod_override=20Y"))/100</f>
        <v>#NAME?</v>
      </c>
      <c r="DH244" s="25" t="e">
        <f ca="1">(_xll.BDP($C244,"BEST_DIV_YLD","best_fperiod_override=21Y"))/100</f>
        <v>#NAME?</v>
      </c>
      <c r="DI244" s="25" t="e">
        <f ca="1">(_xll.BDP($C244,"BEST_DIV_YLD","best_fperiod_override=22Y"))/100</f>
        <v>#NAME?</v>
      </c>
      <c r="DJ244" s="25" t="e">
        <f ca="1">(_xll.BDP($C244,"BEST_DIV_YLD","best_fperiod_override=23Y"))/100</f>
        <v>#NAME?</v>
      </c>
      <c r="DL244" s="48" t="e" cm="1">
        <f t="array" aca="1" ref="DL244" ca="1">_xll.BDP($C244,$DL$12)/1000</f>
        <v>#NAME?</v>
      </c>
      <c r="DM244" s="48" t="e" cm="1">
        <f t="array" aca="1" ref="DM244" ca="1">_xll.BDP($C244,$DL$13)*1000</f>
        <v>#NAME?</v>
      </c>
      <c r="DN244" s="48" t="e">
        <f t="shared" ca="1" si="462"/>
        <v>#NAME?</v>
      </c>
      <c r="DO244" s="48" t="e" cm="1">
        <f t="array" aca="1" ref="DO244" ca="1">_xll.BDP($C244,$DL$15)*1000</f>
        <v>#NAME?</v>
      </c>
      <c r="DQ244" s="15" t="e" cm="1">
        <f t="array" aca="1" ref="DQ244" ca="1">_xll.BDP(C244,"WACC")</f>
        <v>#NAME?</v>
      </c>
      <c r="DR244" s="15" t="e" cm="1">
        <f t="array" aca="1" ref="DR244" ca="1">_xll.BDP(C244,"WACC_COST_EQUITY")</f>
        <v>#NAME?</v>
      </c>
      <c r="DS244" s="15" t="e" cm="1">
        <f t="array" aca="1" ref="DS244" ca="1">_xll.BDP(C244,"WACC_COST_EQUITY")</f>
        <v>#NAME?</v>
      </c>
      <c r="DU244" s="15" t="e" cm="1">
        <f t="array" aca="1" ref="DU244" ca="1">_xll.BDP(C244,"BEST_PE_RATIO")</f>
        <v>#NAME?</v>
      </c>
      <c r="DV244" s="15" t="e" cm="1">
        <f t="array" aca="1" ref="DV244" ca="1">_xll.BDP(C244,"FIVE_YR_AVG_PRICE_EARNINGS")</f>
        <v>#NAME?</v>
      </c>
      <c r="DW244" s="15" t="e" cm="1">
        <f t="array" aca="1" ref="DW244" ca="1">_xll.BDP(C244,"10_YEAR_MOVING_AVERAGE_PE")</f>
        <v>#NAME?</v>
      </c>
      <c r="DY244" s="15" t="e" cm="1">
        <f t="array" aca="1" ref="DY244" ca="1">_xll.BDP(C244,"BEST_CUR_EV_TO_EBITDA")</f>
        <v>#NAME?</v>
      </c>
      <c r="DZ244" s="15" t="e" cm="1">
        <f t="array" aca="1" ref="DZ244" ca="1">_xll.BDP(C244,"FIVE_YEAR_AVG_EV_TO_T12_EBITDA")</f>
        <v>#NAME?</v>
      </c>
      <c r="EB244" s="15" t="e" cm="1">
        <f t="array" aca="1" ref="EB244" ca="1">_xll.BDP(C244,"BEST_PX_BPS_RATIO")</f>
        <v>#NAME?</v>
      </c>
      <c r="EC244" s="15" t="e" cm="1">
        <f t="array" aca="1" ref="EC244" ca="1">_xll.BDP(C244,"FIVE_YEAR_AVG_PRICE_BOOK")</f>
        <v>#NAME?</v>
      </c>
      <c r="ED244" s="15" t="e" cm="1">
        <f t="array" aca="1" ref="ED244" ca="1">_xll.BDP(C244,"EV_TO_T12M_SALES")</f>
        <v>#NAME?</v>
      </c>
      <c r="EE244" s="15" t="e" cm="1">
        <f t="array" aca="1" ref="EE244" ca="1">_xll.BDP(C244,"AVERAGE_EV_TO_T12M_SALES")</f>
        <v>#NAME?</v>
      </c>
      <c r="EF244" s="15" t="e">
        <f ca="1">_xll.BDP(C244,"BEST_CURRENT_EV_BEST_SALES","best_fperiod_override=23Y")</f>
        <v>#NAME?</v>
      </c>
      <c r="EH244" s="15" t="e" cm="1">
        <f t="array" aca="1" ref="EH244" ca="1">_xll.BDP(C244,"CF_FREE_CASH_FLOW")</f>
        <v>#NAME?</v>
      </c>
      <c r="EI244" s="15" t="e" cm="1">
        <f t="array" aca="1" ref="EI244" ca="1">_xll.BDP(C244,"FREE_CASH_FLOW_YIELD")/100</f>
        <v>#NAME?</v>
      </c>
      <c r="EJ244" s="15" t="e" cm="1">
        <f t="array" aca="1" ref="EJ244" ca="1">_xll.BDP(C244,"TRAIL_12M_FREE_CASH_FLOW_PER_SH")</f>
        <v>#NAME?</v>
      </c>
      <c r="EL244" s="15" t="e" cm="1">
        <f t="array" aca="1" ref="EL244" ca="1">_xll.BDP(C244,"CF_CASH_FROM_OPER")</f>
        <v>#NAME?</v>
      </c>
      <c r="EM244" s="15" t="e" cm="1">
        <f t="array" aca="1" ref="EM244" ca="1">_xll.BDP(C244,"CF_CASH_FROM_INV_ACT")</f>
        <v>#NAME?</v>
      </c>
      <c r="EN244" s="15" t="e" cm="1">
        <f t="array" aca="1" ref="EN244" ca="1">_xll.BDP(C244,"CF_CASH_FROM_FNC_ACT")</f>
        <v>#NAME?</v>
      </c>
      <c r="EP244" s="15" t="e" cm="1">
        <f t="array" aca="1" ref="EP244" ca="1">_xll.BDP(C244,"TOT_ANALYST_REC")</f>
        <v>#NAME?</v>
      </c>
      <c r="EQ244" s="15" t="e" cm="1">
        <f t="array" aca="1" ref="EQ244" ca="1">_xll.BDP(C244,"TOT_BUY_REC")</f>
        <v>#NAME?</v>
      </c>
      <c r="ER244" s="15" t="e" cm="1">
        <f t="array" aca="1" ref="ER244" ca="1">_xll.BDP(C244,"TOT_HOLD_REC")</f>
        <v>#NAME?</v>
      </c>
      <c r="ES244" s="15" t="e" cm="1">
        <f t="array" aca="1" ref="ES244" ca="1">_xll.BDP(C244,"TOT_SELL_REC")</f>
        <v>#NAME?</v>
      </c>
      <c r="ET244" s="15" t="e" cm="1">
        <f t="array" aca="1" ref="ET244" ca="1">_xll.BDP(C244,"EQY_REC_CONS")</f>
        <v>#NAME?</v>
      </c>
      <c r="EV244" s="15" t="e" cm="1">
        <f t="array" aca="1" ref="EV244" ca="1">_xll.BDP(C244,"BEST_TARGET_HI")</f>
        <v>#NAME?</v>
      </c>
      <c r="EW244" s="15" t="e" cm="1">
        <f t="array" aca="1" ref="EW244" ca="1">_xll.BDP(C244,"BEST_TARGET_LO")</f>
        <v>#NAME?</v>
      </c>
      <c r="EX244" s="15" t="e" cm="1">
        <f t="array" aca="1" ref="EX244" ca="1">_xll.BDP(C244,"BEST_TARGET_MEDIAN")</f>
        <v>#NAME?</v>
      </c>
      <c r="EZ244" s="15" t="e" cm="1">
        <f t="array" aca="1" ref="EZ244" ca="1">_xll.BDP(C244,"BEST_TARGET_1WK_CHG")</f>
        <v>#NAME?</v>
      </c>
      <c r="FA244" s="15" t="e" cm="1">
        <f t="array" aca="1" ref="FA244" ca="1">_xll.BDP(C244,"BEST_TARGET_4WK_CHG")</f>
        <v>#NAME?</v>
      </c>
      <c r="FB244" s="15" t="e" cm="1">
        <f t="array" aca="1" ref="FB244" ca="1">_xll.BDP(C244,"BEST_TARGET_3MO_CHG")</f>
        <v>#NAME?</v>
      </c>
      <c r="FC244" s="15" t="e" cm="1">
        <f t="array" aca="1" ref="FC244" ca="1">_xll.BDP(C244,"BEST_TARGET_6MO_CHG")</f>
        <v>#NAME?</v>
      </c>
      <c r="FE244" s="15" t="e" cm="1">
        <f t="array" aca="1" ref="FE244" ca="1">_xll.BDP(C244,"ANNOUNCEMENT_DT")</f>
        <v>#NAME?</v>
      </c>
      <c r="FF244" s="15" t="e" cm="1">
        <f t="array" aca="1" ref="FF244" ca="1">_xll.BDP(C244,"EXPECTED_REPORT_DT")</f>
        <v>#NAME?</v>
      </c>
      <c r="FG244" s="15" t="e" cm="1">
        <f t="array" aca="1" ref="FG244" ca="1">_xll.BDP(C244,"EARNINGS_RELATED_IMPLIED_MOVE")</f>
        <v>#NAME?</v>
      </c>
      <c r="FI244" s="15" t="e" cm="1">
        <f t="array" aca="1" ref="FI244" ca="1">_xll.BDP(C244,"SALES_SURPRISE_LAST_QTR")</f>
        <v>#NAME?</v>
      </c>
      <c r="FJ244" s="15" t="e" cm="1">
        <f t="array" aca="1" ref="FJ244" ca="1">_xll.BDP(C244,"EPS_SURPRISE_LAST_QTR")</f>
        <v>#NAME?</v>
      </c>
      <c r="FL244" s="15" t="e">
        <f ca="1">(_xll.BDP(C244,"VOLUME_AVG_5D"))/1000</f>
        <v>#NAME?</v>
      </c>
      <c r="FM244" s="15" t="e">
        <f ca="1">(_xll.BDP(C244,"VOLUME_AVG_3M"))/1000</f>
        <v>#NAME?</v>
      </c>
      <c r="FN244" s="15" t="e">
        <f ca="1">(_xll.BDP(C244,"VOLUME_AVG_6M"))/1000</f>
        <v>#NAME?</v>
      </c>
      <c r="FP244" s="15" t="e" cm="1">
        <f t="array" aca="1" ref="FP244" ca="1">_xll.BDP(C244,"CIE_DES")</f>
        <v>#NAME?</v>
      </c>
      <c r="FQ244" s="15" t="s">
        <v>1067</v>
      </c>
      <c r="FS244" s="15" t="e" cm="1">
        <f t="array" aca="1" ref="FS244" ca="1">_xll.BDP(C244,"HIGH_52WEEK")</f>
        <v>#NAME?</v>
      </c>
      <c r="FT244" s="15" t="e" cm="1">
        <f t="array" aca="1" ref="FT244" ca="1">_xll.BDP(C244,"LOW_52WEEK")</f>
        <v>#NAME?</v>
      </c>
      <c r="FV244" s="15" t="e" cm="1">
        <f t="array" aca="1" ref="FV244" ca="1">_xll.BDP(C244,"CHG_PCT_WTD")</f>
        <v>#NAME?</v>
      </c>
      <c r="FW244" s="15" t="e" cm="1">
        <f t="array" aca="1" ref="FW244" ca="1">_xll.BDP(C244,"CHG_PCT_MTD")</f>
        <v>#NAME?</v>
      </c>
      <c r="FX244" s="15" t="e" cm="1">
        <f t="array" aca="1" ref="FX244" ca="1">_xll.BDP(C244,"CHG_PCT_YTD")</f>
        <v>#NAME?</v>
      </c>
      <c r="FY244" s="15" t="e" cm="1">
        <f t="array" aca="1" ref="FY244" ca="1">_xll.BDP(C244,"CHG_PCT_1YR")</f>
        <v>#NAME?</v>
      </c>
      <c r="GA244" s="15" t="e">
        <f ca="1">_xll.BDP($C244,"BEST_NET_DEBT","best_fperiod_override=19Y")</f>
        <v>#NAME?</v>
      </c>
      <c r="GB244" s="15" t="e">
        <f ca="1">_xll.BDP($C244,"BEST_NET_DEBT","best_fperiod_override=20Y")</f>
        <v>#NAME?</v>
      </c>
      <c r="GC244" s="15" t="e">
        <f ca="1">_xll.BDP($C244,"BEST_NET_DEBT","best_fperiod_override=21Y")</f>
        <v>#NAME?</v>
      </c>
      <c r="GD244" s="15" t="e">
        <f ca="1">_xll.BDP($C244,"BEST_NET_DEBT","best_fperiod_override=22Y")</f>
        <v>#NAME?</v>
      </c>
      <c r="GE244" s="15" t="e">
        <f ca="1">_xll.BDP($C244,"BEST_NET_DEBT","best_fperiod_override=23Y")</f>
        <v>#NAME?</v>
      </c>
      <c r="GG244" s="15" t="e">
        <f t="shared" ca="1" si="463"/>
        <v>#NAME?</v>
      </c>
      <c r="GH244" s="15" t="e">
        <f t="shared" ca="1" si="464"/>
        <v>#NAME?</v>
      </c>
      <c r="GI244" s="15" t="e">
        <f t="shared" ca="1" si="465"/>
        <v>#NAME?</v>
      </c>
      <c r="GJ244" s="15" t="e">
        <f t="shared" ca="1" si="466"/>
        <v>#NAME?</v>
      </c>
      <c r="GK244" s="15" t="e">
        <f t="shared" ca="1" si="467"/>
        <v>#NAME?</v>
      </c>
      <c r="GM244" s="15" t="e" cm="1">
        <f t="array" aca="1" ref="GM244" ca="1">_xll.BDP(C244,"NET_DEBT_TO_EBITDA")</f>
        <v>#NAME?</v>
      </c>
      <c r="GN244" s="15" t="e" cm="1">
        <f t="array" aca="1" ref="GN244" ca="1">_xll.BDP(C244,"EBIT_TO_INT_EXP")</f>
        <v>#NAME?</v>
      </c>
      <c r="GO244" s="15" t="e" cm="1">
        <f t="array" aca="1" ref="GO244" ca="1">_xll.BDP(C244,"TOT_DEBT_TO_TOT_EQY")</f>
        <v>#NAME?</v>
      </c>
      <c r="GP244" s="15" t="e" cm="1">
        <f t="array" aca="1" ref="GP244" ca="1">_xll.BDP(C244,"TOT_DEBT_TO_TOT_ASSET")</f>
        <v>#NAME?</v>
      </c>
      <c r="GQ244" s="15" t="e" cm="1">
        <f t="array" aca="1" ref="GQ244" ca="1">_xll.BDP(C244,"ALTMAN_Z_SCORE")</f>
        <v>#NAME?</v>
      </c>
      <c r="GR244" s="15" t="e" cm="1">
        <f t="array" aca="1" ref="GR244" ca="1">_xll.BDP(C244,"CASH_%_CURRENT_MARKET_CAP")</f>
        <v>#NAME?</v>
      </c>
      <c r="GS244" s="15" t="e" cm="1">
        <f t="array" aca="1" ref="GS244" ca="1">_xll.BDP(C244,"CASH_TO_TOT_ASSET")</f>
        <v>#NAME?</v>
      </c>
      <c r="GU244" s="15" t="e" cm="1">
        <f t="array" aca="1" ref="GU244" ca="1">_xll.BDP(C244,"BOARD_SIZE")</f>
        <v>#NAME?</v>
      </c>
      <c r="GV244" s="15" t="e" cm="1">
        <f t="array" aca="1" ref="GV244" ca="1">_xll.BDP(C244,"PCT_INDEPENDENT_DIRECTORS")</f>
        <v>#NAME?</v>
      </c>
      <c r="GW244" s="15" t="e" cm="1">
        <f t="array" aca="1" ref="GW244" ca="1">_xll.BDP(C244,"BOARD_MEETING_ATTENDANCE_PCT")</f>
        <v>#NAME?</v>
      </c>
      <c r="GX244" s="15" t="e" cm="1">
        <f t="array" aca="1" ref="GX244" ca="1">_xll.BDP(C244,"BOARD_MEETINGS_PER_YR")</f>
        <v>#NAME?</v>
      </c>
      <c r="GY244" s="15" t="e" cm="1">
        <f t="array" aca="1" ref="GY244" ca="1">_xll.BDP(C244,"NUMBER_OF_WOMEN_ON_BOARD")</f>
        <v>#NAME?</v>
      </c>
      <c r="GZ244" s="15" t="e" cm="1">
        <f t="array" aca="1" ref="GZ244" ca="1">_xll.BDP(C244,"BOARD_AVERAGE_TENURE")</f>
        <v>#NAME?</v>
      </c>
      <c r="HA244" s="15" t="e" cm="1">
        <f t="array" aca="1" ref="HA244" ca="1">_xll.BDP(C244,"BOARD_AVERAGE_AGE")</f>
        <v>#NAME?</v>
      </c>
      <c r="HC244" s="15" t="e" cm="1">
        <f t="array" aca="1" ref="HC244" ca="1">_xll.BDP(C244,"TOT_COMP_AW_TO_CEO_&amp;_EQUIV")</f>
        <v>#NAME?</v>
      </c>
      <c r="HD244" s="15" t="e" cm="1">
        <f t="array" aca="1" ref="HD244" ca="1">_xll.BDP(C244,"TOT_COMPENSATION_AW_TO_EXECS")</f>
        <v>#NAME?</v>
      </c>
      <c r="HE244" s="15" t="e" cm="1">
        <f t="array" aca="1" ref="HE244" ca="1">_xll.BDP(C244,"CF_STOCK_BASED_COMPENSATION")</f>
        <v>#NAME?</v>
      </c>
      <c r="HF244" s="15" t="e" cm="1">
        <f t="array" aca="1" ref="HF244" ca="1">_xll.BDP(C244,"AVERAGE_BOD_TOTAL_COMPENSATION")</f>
        <v>#NAME?</v>
      </c>
      <c r="HH244" s="15" t="e" cm="1">
        <f t="array" aca="1" ref="HH244" ca="1">_xll.BDP(C244,"ISS_QUALITYSCORE")</f>
        <v>#NAME?</v>
      </c>
      <c r="HK244" s="15" t="e" cm="1">
        <f t="array" aca="1" ref="HK244" ca="1">_xll.BDP(C244,"EQY_SH_OUT")</f>
        <v>#NAME?</v>
      </c>
      <c r="HL244" s="15" t="e">
        <f t="shared" ca="1" si="468"/>
        <v>#NAME?</v>
      </c>
      <c r="HN244" s="15">
        <v>8.5</v>
      </c>
      <c r="HO244" s="15">
        <v>2</v>
      </c>
      <c r="HP244" s="39" t="e">
        <f t="shared" ca="1" si="469"/>
        <v>#NAME?</v>
      </c>
      <c r="HQ244" s="15" t="e">
        <f t="shared" ca="1" si="470"/>
        <v>#NAME?</v>
      </c>
      <c r="HS244" s="15" t="e">
        <f t="shared" ca="1" si="494"/>
        <v>#NAME?</v>
      </c>
      <c r="HU244" s="15" t="e">
        <f t="shared" ca="1" si="471"/>
        <v>#NAME?</v>
      </c>
      <c r="HW244" s="15" t="e">
        <f t="shared" ca="1" si="495"/>
        <v>#NAME?</v>
      </c>
      <c r="HY244" s="39" t="e">
        <f t="shared" ca="1" si="472"/>
        <v>#NAME?</v>
      </c>
      <c r="IA244" s="15" t="e">
        <f t="shared" ca="1" si="496"/>
        <v>#NAME?</v>
      </c>
      <c r="IB244" s="15" t="e">
        <f t="shared" ca="1" si="473"/>
        <v>#NAME?</v>
      </c>
      <c r="IC244" s="15" t="e">
        <f t="shared" ca="1" si="474"/>
        <v>#NAME?</v>
      </c>
      <c r="ID244" s="15" t="e">
        <f t="shared" ca="1" si="475"/>
        <v>#NAME?</v>
      </c>
      <c r="IE244" s="39" t="e">
        <f t="shared" ca="1" si="476"/>
        <v>#NAME?</v>
      </c>
      <c r="IF244" s="39" t="e">
        <f t="shared" si="477"/>
        <v>#VALUE!</v>
      </c>
      <c r="IG244" s="39" t="e">
        <f t="shared" ca="1" si="478"/>
        <v>#NAME?</v>
      </c>
      <c r="II244" s="15">
        <f t="shared" si="508"/>
        <v>225</v>
      </c>
    </row>
    <row r="245" spans="1:243">
      <c r="A245" s="15">
        <f t="shared" si="509"/>
        <v>225</v>
      </c>
      <c r="B245" s="15" t="s">
        <v>454</v>
      </c>
      <c r="C245" s="15" t="s">
        <v>704</v>
      </c>
      <c r="D245" s="15" t="s">
        <v>453</v>
      </c>
      <c r="E245" s="15" t="str">
        <f t="shared" si="442"/>
        <v>U2ST34</v>
      </c>
      <c r="F245" s="15">
        <f t="shared" si="443"/>
        <v>225</v>
      </c>
      <c r="G245" s="15" t="str">
        <f t="shared" si="444"/>
        <v>Unity Software Inc</v>
      </c>
      <c r="H245" s="24">
        <v>4.8182999999999999E-4</v>
      </c>
      <c r="I245" s="15" t="e" cm="1">
        <f t="array" aca="1" ref="I245" ca="1">_xll.BDP(C245,"GICS_SECTOR_NAME")</f>
        <v>#NAME?</v>
      </c>
      <c r="J245" s="15" t="e">
        <f t="shared" ca="1" si="445"/>
        <v>#NAME?</v>
      </c>
      <c r="K245" s="46" t="e" cm="1">
        <f t="array" aca="1" ref="K245" ca="1">_xll.BDP(C245,"BEST_PE_RATIO")</f>
        <v>#NAME?</v>
      </c>
      <c r="L245" s="46" t="e" cm="1">
        <f t="array" aca="1" ref="L245" ca="1">_xll.BDP(C245,"px_last")</f>
        <v>#NAME?</v>
      </c>
      <c r="M245" s="15" t="e" cm="1">
        <f t="array" aca="1" ref="M245" ca="1">_xll.BDP(C245,"COUNTRY_FULL_NAME")</f>
        <v>#NAME?</v>
      </c>
      <c r="N245" s="15" t="e" cm="1">
        <f t="array" aca="1" ref="N245" ca="1">_xll.BDP(C245,"px_last")</f>
        <v>#NAME?</v>
      </c>
      <c r="O245" s="15" t="e" cm="1">
        <f t="array" aca="1" ref="O245" ca="1">_xll.BDP(C245,"CRNCY")</f>
        <v>#NAME?</v>
      </c>
      <c r="Q245" s="15" t="e" cm="1">
        <f t="array" aca="1" ref="Q245" ca="1">_xll.BDP(C245,"GICS_SECTOR_NAME")</f>
        <v>#NAME?</v>
      </c>
      <c r="R245" s="15" t="e" cm="1">
        <f t="array" aca="1" ref="R245" ca="1">_xll.BDP(C245,"GICS_INDUSTRY_NAME")</f>
        <v>#NAME?</v>
      </c>
      <c r="S245" s="15" t="e" cm="1">
        <f t="array" aca="1" ref="S245" ca="1">_xll.BDP(C245,"GICS_INDUSTRY_GROUP_NAME")</f>
        <v>#NAME?</v>
      </c>
      <c r="T245" s="15" t="e" cm="1">
        <f t="array" aca="1" ref="T245" ca="1">_xll.BDP(C245,"GICS_SUB_INDUSTRY_NAME")</f>
        <v>#NAME?</v>
      </c>
      <c r="U245" s="15" t="s">
        <v>1521</v>
      </c>
      <c r="V245" s="15" t="str">
        <f>_xll.BDH(C245,"SALES_REV_TURN","FY 2009","FY 2009","Currency=USD","Period=FY","BEST_FPERIOD_OVERRIDE=FY","FILING_STATUS=MR","SCALING_FORMAT=MLN","FA_ADJUSTED=Adjusted","Sort=A","Dates=H","DateFormat=P","Fill=—","Direction=H","UseDPDF=Y")</f>
        <v>—</v>
      </c>
      <c r="W245" s="15">
        <f>_xll.BDH(C245,"SALES_REV_TURN","FY 2019","FY 2019","Currency=USD","Period=FY","BEST_FPERIOD_OVERRIDE=FY","FILING_STATUS=MR","SCALING_FORMAT=MLN","FA_ADJUSTED=Adjusted","Sort=A","Dates=H","DateFormat=P","Fill=—","Direction=H","UseDPDF=Y")</f>
        <v>541.779</v>
      </c>
      <c r="X245" s="15">
        <f>_xll.BDH(C245,"SALES_REV_TURN","FY 2020","FY 2020","Currency=USD","Period=FY","BEST_FPERIOD_OVERRIDE=FY","FILING_STATUS=MR","SCALING_FORMAT=MLN","FA_ADJUSTED=Adjusted","Sort=A","Dates=H","DateFormat=P","Fill=—","Direction=H","UseDPDF=Y")</f>
        <v>772.44500000000005</v>
      </c>
      <c r="Y245" s="15">
        <f>_xll.BDH(C245,"SALES_REV_TURN","FY 2021","FY 2021","Currency=USD","Period=FY","BEST_FPERIOD_OVERRIDE=FY","FILING_STATUS=MR","SCALING_FORMAT=MLN","FA_ADJUSTED=Adjusted","Sort=A","Dates=H","DateFormat=P","Fill=—","Direction=H","UseDPDF=Y")</f>
        <v>1110.5260000000001</v>
      </c>
      <c r="Z245" s="15">
        <f>_xll.BDH(C245,"SALES_REV_TURN","FY 2022","FY 2022","Currency=USD","Period=FY","BEST_FPERIOD_OVERRIDE=FY","FILING_STATUS=MR","SCALING_FORMAT=MLN","FA_ADJUSTED=Adjusted","Sort=A","Dates=H","DateFormat=P","Fill=—","Direction=H","UseDPDF=Y")</f>
        <v>1391.0239999999999</v>
      </c>
      <c r="AA245" s="15" t="e">
        <f ca="1">+_xll.BDP($C245,AA$15,"BEST_FPERIOD_OVERRIDE="&amp;AA$16)</f>
        <v>#NAME?</v>
      </c>
      <c r="AB245" s="15" t="e">
        <f ca="1">+_xll.BDP($C245,AB$15,"BEST_FPERIOD_OVERRIDE="&amp;AB$16)</f>
        <v>#NAME?</v>
      </c>
      <c r="AC245" s="15" t="e">
        <f ca="1">+_xll.BDP($C245,AC$15,"BEST_FPERIOD_OVERRIDE="&amp;AC$16)</f>
        <v>#NAME?</v>
      </c>
      <c r="AD245" s="15" t="e">
        <f ca="1">+_xll.BDP($C245,AD$15,"BEST_FPERIOD_OVERRIDE="&amp;AD$16)</f>
        <v>#NAME?</v>
      </c>
      <c r="AF245" s="25">
        <f t="shared" si="479"/>
        <v>0.42575662770243961</v>
      </c>
      <c r="AG245" s="25">
        <f t="shared" si="480"/>
        <v>0.43767646887480671</v>
      </c>
      <c r="AH245" s="25">
        <f t="shared" si="481"/>
        <v>0.25258120926479877</v>
      </c>
      <c r="AI245" s="25" t="e">
        <f t="shared" ca="1" si="482"/>
        <v>#NAME?</v>
      </c>
      <c r="AJ245" s="25" t="e">
        <f t="shared" ca="1" si="483"/>
        <v>#NAME?</v>
      </c>
      <c r="AK245" s="25" t="e">
        <f t="shared" ca="1" si="484"/>
        <v>#NAME?</v>
      </c>
      <c r="AL245" s="25" t="e">
        <f t="shared" ca="1" si="497"/>
        <v>#NAME?</v>
      </c>
      <c r="AM245" s="25" t="e">
        <f t="shared" ca="1" si="485"/>
        <v>#NAME?</v>
      </c>
      <c r="AN245" s="25" t="e">
        <f t="shared" si="486"/>
        <v>#VALUE!</v>
      </c>
      <c r="AP245" s="15" t="str">
        <f>_xll.BDH(C245,"EBITDA","FY 2009","FY 2009","Currency=USD","Period=FY","BEST_FPERIOD_OVERRIDE=FY","FILING_STATUS=MR","SCALING_FORMAT=MLN","FA_ADJUSTED=Adjusted","Sort=A","Dates=H","DateFormat=P","Fill=—","Direction=H","UseDPDF=Y")</f>
        <v>—</v>
      </c>
      <c r="AQ245" s="15">
        <f>_xll.BDH(C245,"EBITDA","FY 2019","FY 2019","Currency=USD","Period=FY","BEST_FPERIOD_OVERRIDE=FY","FILING_STATUS=MR","SCALING_FORMAT=MLN","FA_ADJUSTED=Adjusted","Sort=A","Dates=H","DateFormat=P","Fill=—","Direction=H","UseDPDF=Y")</f>
        <v>-119.556</v>
      </c>
      <c r="AR245" s="15">
        <f>_xll.BDH(C245,"EBITDA","FY 2020","FY 2020","Currency=USD","Period=FY","BEST_FPERIOD_OVERRIDE=FY","FILING_STATUS=MR","SCALING_FORMAT=MLN","FA_ADJUSTED=Adjusted","Sort=A","Dates=H","DateFormat=P","Fill=—","Direction=H","UseDPDF=Y")</f>
        <v>-202.703</v>
      </c>
      <c r="AS245" s="15">
        <f>_xll.BDH(C245,"EBITDA","FY 2021","FY 2021","Currency=USD","Period=FY","BEST_FPERIOD_OVERRIDE=FY","FILING_STATUS=MR","SCALING_FORMAT=MLN","FA_ADJUSTED=Adjusted","Sort=A","Dates=H","DateFormat=P","Fill=—","Direction=H","UseDPDF=Y")</f>
        <v>-388.47500000000002</v>
      </c>
      <c r="AT245" s="15">
        <f>_xll.BDH(C245,"EBITDA","FY 2022","FY 2022","Currency=USD","Period=FY","BEST_FPERIOD_OVERRIDE=FY","FILING_STATUS=MR","SCALING_FORMAT=MLN","FA_ADJUSTED=Adjusted","Sort=A","Dates=H","DateFormat=P","Fill=—","Direction=H","UseDPDF=Y")</f>
        <v>-614.91399999999999</v>
      </c>
      <c r="AU245" s="15" t="e">
        <f ca="1">+_xll.BDP($C245,AU$15,"BEST_FPERIOD_OVERRIDE="&amp;AU$16)</f>
        <v>#NAME?</v>
      </c>
      <c r="AV245" s="15" t="e">
        <f ca="1">+_xll.BDP($C245,AV$15,"BEST_FPERIOD_OVERRIDE="&amp;AV$16)</f>
        <v>#NAME?</v>
      </c>
      <c r="AW245" s="15" t="e">
        <f ca="1">+_xll.BDP($C245,AW$15,"BEST_FPERIOD_OVERRIDE="&amp;AW$16)</f>
        <v>#NAME?</v>
      </c>
      <c r="AX245" s="15" t="e">
        <f ca="1">+_xll.BDP($C245,AX$15,"BEST_FPERIOD_OVERRIDE="&amp;AX$16)</f>
        <v>#NAME?</v>
      </c>
      <c r="AZ245" s="25">
        <f t="shared" si="446"/>
        <v>0.69546488674763296</v>
      </c>
      <c r="BA245" s="25">
        <f t="shared" si="447"/>
        <v>0.91647385583834495</v>
      </c>
      <c r="BB245" s="25">
        <f t="shared" si="448"/>
        <v>0.58289207799729703</v>
      </c>
      <c r="BC245" s="25" t="e">
        <f t="shared" ca="1" si="449"/>
        <v>#NAME?</v>
      </c>
      <c r="BD245" s="25" t="e">
        <f t="shared" ca="1" si="450"/>
        <v>#NAME?</v>
      </c>
      <c r="BE245" s="25" t="e">
        <f t="shared" ca="1" si="451"/>
        <v>#NAME?</v>
      </c>
      <c r="BF245" s="25" t="e">
        <f t="shared" ca="1" si="498"/>
        <v>#NAME?</v>
      </c>
      <c r="BG245" s="25" t="e">
        <f t="shared" ca="1" si="452"/>
        <v>#NAME?</v>
      </c>
      <c r="BH245" s="25" t="e">
        <f t="shared" si="453"/>
        <v>#VALUE!</v>
      </c>
      <c r="BJ245" s="25">
        <f t="shared" si="487"/>
        <v>-0.2206730050444923</v>
      </c>
      <c r="BK245" s="25">
        <f t="shared" si="488"/>
        <v>-0.26241738894031291</v>
      </c>
      <c r="BL245" s="25">
        <f t="shared" si="489"/>
        <v>-0.34981171084693197</v>
      </c>
      <c r="BM245" s="25">
        <f t="shared" si="490"/>
        <v>-0.44205851229022652</v>
      </c>
      <c r="BN245" s="25" t="e">
        <f t="shared" ca="1" si="491"/>
        <v>#NAME?</v>
      </c>
      <c r="BO245" s="25" t="e">
        <f t="shared" ca="1" si="492"/>
        <v>#NAME?</v>
      </c>
      <c r="BP245" s="25" t="e">
        <f t="shared" ca="1" si="492"/>
        <v>#NAME?</v>
      </c>
      <c r="BQ245" s="25" t="e">
        <f t="shared" ca="1" si="493"/>
        <v>#NAME?</v>
      </c>
      <c r="BR245" s="15" t="str">
        <f>_xll.BDH(C245,"EARN_FOR_COMMON","FY 2009","FY 2009","Currency=USD","Period=FY","BEST_FPERIOD_OVERRIDE=FY","FILING_STATUS=MR","SCALING_FORMAT=MLN","FA_ADJUSTED=Adjusted","Sort=A","Dates=H","DateFormat=P","Fill=—","Direction=H","UseDPDF=Y")</f>
        <v>—</v>
      </c>
      <c r="BS245" s="15">
        <f>_xll.BDH(C245,"EARN_FOR_COMMON","FY 2019","FY 2019","Currency=USD","Period=FY","BEST_FPERIOD_OVERRIDE=FY","FILING_STATUS=MR","SCALING_FORMAT=MLN","FA_ADJUSTED=Adjusted","Sort=A","Dates=H","DateFormat=P","Fill=—","Direction=H","UseDPDF=Y")</f>
        <v>-159.5008</v>
      </c>
      <c r="BT245" s="15">
        <f>_xll.BDH(C245,"EARN_FOR_COMMON","FY 2020","FY 2020","Currency=USD","Period=FY","BEST_FPERIOD_OVERRIDE=FY","FILING_STATUS=MR","SCALING_FORMAT=MLN","FA_ADJUSTED=Adjusted","Sort=A","Dates=H","DateFormat=P","Fill=—","Direction=H","UseDPDF=Y")</f>
        <v>-242.66829999999999</v>
      </c>
      <c r="BU245" s="15">
        <f>_xll.BDH(C245,"EARN_FOR_COMMON","FY 2021","FY 2021","Currency=USD","Period=FY","BEST_FPERIOD_OVERRIDE=FY","FILING_STATUS=MR","SCALING_FORMAT=MLN","FA_ADJUSTED=Adjusted","Sort=A","Dates=H","DateFormat=P","Fill=—","Direction=H","UseDPDF=Y")</f>
        <v>-483.86610000000002</v>
      </c>
      <c r="BV245" s="15">
        <f>_xll.BDH(C245,"EARN_FOR_COMMON","FY 2022","FY 2022","Currency=USD","Period=FY","BEST_FPERIOD_OVERRIDE=FY","FILING_STATUS=MR","SCALING_FORMAT=MLN","FA_ADJUSTED=Adjusted","Sort=A","Dates=H","DateFormat=P","Fill=—","Direction=H","UseDPDF=Y")</f>
        <v>-877.04079999999999</v>
      </c>
      <c r="BW245" s="15" t="e">
        <f ca="1">+_xll.BDP($C245,BW$15,"BEST_FPERIOD_OVERRIDE="&amp;BW$16)</f>
        <v>#NAME?</v>
      </c>
      <c r="BX245" s="15" t="e">
        <f ca="1">+_xll.BDP($C245,BX$15,"BEST_FPERIOD_OVERRIDE="&amp;BX$16)</f>
        <v>#NAME?</v>
      </c>
      <c r="BY245" s="15" t="e">
        <f ca="1">+_xll.BDP($C245,BY$15,"BEST_FPERIOD_OVERRIDE="&amp;BY$16)</f>
        <v>#NAME?</v>
      </c>
      <c r="BZ245" s="15" t="e">
        <f ca="1">+_xll.BDP($C245,BZ$15,"BEST_FPERIOD_OVERRIDE="&amp;BZ$16)</f>
        <v>#NAME?</v>
      </c>
      <c r="CB245" s="25">
        <f t="shared" si="454"/>
        <v>0.52142371699703061</v>
      </c>
      <c r="CC245" s="25">
        <f t="shared" si="455"/>
        <v>0.99394028803927026</v>
      </c>
      <c r="CD245" s="25">
        <f t="shared" si="456"/>
        <v>0.81256922111303087</v>
      </c>
      <c r="CE245" s="25" t="e">
        <f t="shared" ca="1" si="457"/>
        <v>#NAME?</v>
      </c>
      <c r="CF245" s="25" t="e">
        <f t="shared" ca="1" si="458"/>
        <v>#NAME?</v>
      </c>
      <c r="CG245" s="25" t="e">
        <f t="shared" ca="1" si="459"/>
        <v>#NAME?</v>
      </c>
      <c r="CH245" s="25" t="e">
        <f t="shared" ca="1" si="499"/>
        <v>#NAME?</v>
      </c>
      <c r="CI245" s="25" t="e">
        <f t="shared" ca="1" si="460"/>
        <v>#NAME?</v>
      </c>
      <c r="CJ245" s="25" t="e">
        <f t="shared" si="461"/>
        <v>#VALUE!</v>
      </c>
      <c r="CM245" s="25">
        <f t="shared" si="500"/>
        <v>-0.29440196094717586</v>
      </c>
      <c r="CN245" s="25">
        <f t="shared" si="501"/>
        <v>-0.31415608878302009</v>
      </c>
      <c r="CO245" s="25">
        <f t="shared" si="502"/>
        <v>-0.43570893432481544</v>
      </c>
      <c r="CP245" s="25">
        <f t="shared" si="503"/>
        <v>-0.63050012077433604</v>
      </c>
      <c r="CQ245" s="25" t="e">
        <f t="shared" ca="1" si="504"/>
        <v>#NAME?</v>
      </c>
      <c r="CR245" s="25" t="e">
        <f t="shared" ca="1" si="505"/>
        <v>#NAME?</v>
      </c>
      <c r="CS245" s="25" t="e">
        <f t="shared" ca="1" si="506"/>
        <v>#NAME?</v>
      </c>
      <c r="CT245" s="15" t="e">
        <f t="shared" ca="1" si="507"/>
        <v>#NAME?</v>
      </c>
      <c r="CU245" s="25">
        <f>_xll.BDH($C245,"RETURN_ON_INV_CAPITAL","FY 2019","FY 2019","Currency=USD","Period=FY","BEST_FPERIOD_OVERRIDE=FY","FILING_STATUS=MR","FA_ADJUSTED=GAAP","Sort=A","Dates=H","DateFormat=P","Fill=—","Direction=H","UseDPDF=Y")/100</f>
        <v>-0.41179000000000004</v>
      </c>
      <c r="CV245" s="25">
        <f>_xll.BDH($C245,"RETURN_ON_INV_CAPITAL","FY 2020","FY 2020","Currency=USD","Period=FY","BEST_FPERIOD_OVERRIDE=FY","FILING_STATUS=MR","FA_ADJUSTED=GAAP","Sort=A","Dates=H","DateFormat=P","Fill=—","Direction=H","UseDPDF=Y")/100</f>
        <v>-0.208537</v>
      </c>
      <c r="CW245" s="25">
        <f>_xll.BDH($C245,"RETURN_ON_INV_CAPITAL","FY 2021","FY 2021","Currency=USD","Period=FY","BEST_FPERIOD_OVERRIDE=FY","FILING_STATUS=MR","FA_ADJUSTED=GAAP","Sort=A","Dates=H","DateFormat=P","Fill=—","Direction=H","UseDPDF=Y")/100</f>
        <v>-0.163688</v>
      </c>
      <c r="CX245" s="25">
        <f>_xll.BDH(C245,"RETURN_COM_EQY","FY 2022","FY 2022","Currency=USD","Period=FY","BEST_FPERIOD_OVERRIDE=FY","FILING_STATUS=MR","FA_ADJUSTED=GAAP","Sort=A","Dates=H","DateFormat=P","Fill=—","Direction=H","UseDPDF=Y")/100</f>
        <v>-0.31103000000000003</v>
      </c>
      <c r="CZ245" s="15">
        <f>_xll.BDH($C245,"RETURN_COM_EQY","FY 2019","FY 2019","Currency=USD","Period=FY","BEST_FPERIOD_OVERRIDE=FY","FILING_STATUS=MR","FA_ADJUSTED=GAAP","Sort=A","Dates=H","DateFormat=P","Fill=—","Direction=H","UseDPDF=Y")/100</f>
        <v>-0.45973599999999998</v>
      </c>
      <c r="DA245" s="15">
        <f>_xll.BDH($C245,"RETURN_COM_EQY","FY 2020","FY 2020","Currency=USD","Period=FY","BEST_FPERIOD_OVERRIDE=FY","FILING_STATUS=MR","FA_ADJUSTED=GAAP","Sort=A","Dates=H","DateFormat=P","Fill=—","Direction=H","UseDPDF=Y")/100</f>
        <v>-0.23225699999999999</v>
      </c>
      <c r="DB245" s="15">
        <f>_xll.BDH($C245,"RETURN_COM_EQY","FY 2021","FY 2021","Currency=USD","Period=FY","BEST_FPERIOD_OVERRIDE=FY","FILING_STATUS=MR","FA_ADJUSTED=GAAP","Sort=A","Dates=H","DateFormat=P","Fill=—","Direction=H","UseDPDF=Y")/100</f>
        <v>-0.240371</v>
      </c>
      <c r="DC245" s="25">
        <f>_xll.BDH(C245,"RETURN_COM_EQY","FY 2022","FY 2022","Currency=USD","Period=FY","BEST_FPERIOD_OVERRIDE=FY","FILING_STATUS=MR","FA_ADJUSTED=GAAP","Sort=A","Dates=H","DateFormat=P","Fill=—","Direction=H","UseDPDF=Y")</f>
        <v>-31.103000000000002</v>
      </c>
      <c r="DD245" s="25" t="e">
        <f ca="1">(_xll.BDP(C245,"BEST_ROE","best_fperiod_override=23Y"))/100</f>
        <v>#NAME?</v>
      </c>
      <c r="DF245" s="25" t="e">
        <f ca="1">(_xll.BDP($C245,"BEST_DIV_YLD","best_fperiod_override=19Y"))/100</f>
        <v>#NAME?</v>
      </c>
      <c r="DG245" s="25" t="e">
        <f ca="1">(_xll.BDP($C245,"BEST_DIV_YLD","best_fperiod_override=20Y"))/100</f>
        <v>#NAME?</v>
      </c>
      <c r="DH245" s="25" t="e">
        <f ca="1">(_xll.BDP($C245,"BEST_DIV_YLD","best_fperiod_override=21Y"))/100</f>
        <v>#NAME?</v>
      </c>
      <c r="DI245" s="25" t="e">
        <f ca="1">(_xll.BDP($C245,"BEST_DIV_YLD","best_fperiod_override=22Y"))/100</f>
        <v>#NAME?</v>
      </c>
      <c r="DJ245" s="25" t="e">
        <f ca="1">(_xll.BDP($C245,"BEST_DIV_YLD","best_fperiod_override=23Y"))/100</f>
        <v>#NAME?</v>
      </c>
      <c r="DL245" s="48" t="e" cm="1">
        <f t="array" aca="1" ref="DL245" ca="1">_xll.BDP($C245,$DL$12)/1000</f>
        <v>#NAME?</v>
      </c>
      <c r="DM245" s="48" t="e" cm="1">
        <f t="array" aca="1" ref="DM245" ca="1">_xll.BDP($C245,$DL$13)*1000</f>
        <v>#NAME?</v>
      </c>
      <c r="DN245" s="48" t="e">
        <f t="shared" ca="1" si="462"/>
        <v>#NAME?</v>
      </c>
      <c r="DO245" s="48" t="e" cm="1">
        <f t="array" aca="1" ref="DO245" ca="1">_xll.BDP($C245,$DL$15)*1000</f>
        <v>#NAME?</v>
      </c>
      <c r="DQ245" s="15" t="e" cm="1">
        <f t="array" aca="1" ref="DQ245" ca="1">_xll.BDP(C245,"WACC")</f>
        <v>#NAME?</v>
      </c>
      <c r="DR245" s="15" t="e" cm="1">
        <f t="array" aca="1" ref="DR245" ca="1">_xll.BDP(C245,"WACC_COST_EQUITY")</f>
        <v>#NAME?</v>
      </c>
      <c r="DS245" s="15" t="e" cm="1">
        <f t="array" aca="1" ref="DS245" ca="1">_xll.BDP(C245,"WACC_COST_EQUITY")</f>
        <v>#NAME?</v>
      </c>
      <c r="DU245" s="15" t="e" cm="1">
        <f t="array" aca="1" ref="DU245" ca="1">_xll.BDP(C245,"BEST_PE_RATIO")</f>
        <v>#NAME?</v>
      </c>
      <c r="DV245" s="15" t="e" cm="1">
        <f t="array" aca="1" ref="DV245" ca="1">_xll.BDP(C245,"FIVE_YR_AVG_PRICE_EARNINGS")</f>
        <v>#NAME?</v>
      </c>
      <c r="DW245" s="15" t="e" cm="1">
        <f t="array" aca="1" ref="DW245" ca="1">_xll.BDP(C245,"10_YEAR_MOVING_AVERAGE_PE")</f>
        <v>#NAME?</v>
      </c>
      <c r="DY245" s="15" t="e" cm="1">
        <f t="array" aca="1" ref="DY245" ca="1">_xll.BDP(C245,"BEST_CUR_EV_TO_EBITDA")</f>
        <v>#NAME?</v>
      </c>
      <c r="DZ245" s="15" t="e" cm="1">
        <f t="array" aca="1" ref="DZ245" ca="1">_xll.BDP(C245,"FIVE_YEAR_AVG_EV_TO_T12_EBITDA")</f>
        <v>#NAME?</v>
      </c>
      <c r="EB245" s="15" t="e" cm="1">
        <f t="array" aca="1" ref="EB245" ca="1">_xll.BDP(C245,"BEST_PX_BPS_RATIO")</f>
        <v>#NAME?</v>
      </c>
      <c r="EC245" s="15" t="e" cm="1">
        <f t="array" aca="1" ref="EC245" ca="1">_xll.BDP(C245,"FIVE_YEAR_AVG_PRICE_BOOK")</f>
        <v>#NAME?</v>
      </c>
      <c r="ED245" s="15" t="e" cm="1">
        <f t="array" aca="1" ref="ED245" ca="1">_xll.BDP(C245,"EV_TO_T12M_SALES")</f>
        <v>#NAME?</v>
      </c>
      <c r="EE245" s="15" t="e" cm="1">
        <f t="array" aca="1" ref="EE245" ca="1">_xll.BDP(C245,"AVERAGE_EV_TO_T12M_SALES")</f>
        <v>#NAME?</v>
      </c>
      <c r="EF245" s="15" t="e">
        <f ca="1">_xll.BDP(C245,"BEST_CURRENT_EV_BEST_SALES","best_fperiod_override=23Y")</f>
        <v>#NAME?</v>
      </c>
      <c r="EH245" s="15" t="e" cm="1">
        <f t="array" aca="1" ref="EH245" ca="1">_xll.BDP(C245,"CF_FREE_CASH_FLOW")</f>
        <v>#NAME?</v>
      </c>
      <c r="EI245" s="15" t="e" cm="1">
        <f t="array" aca="1" ref="EI245" ca="1">_xll.BDP(C245,"FREE_CASH_FLOW_YIELD")/100</f>
        <v>#NAME?</v>
      </c>
      <c r="EJ245" s="15" t="e" cm="1">
        <f t="array" aca="1" ref="EJ245" ca="1">_xll.BDP(C245,"TRAIL_12M_FREE_CASH_FLOW_PER_SH")</f>
        <v>#NAME?</v>
      </c>
      <c r="EL245" s="15" t="e" cm="1">
        <f t="array" aca="1" ref="EL245" ca="1">_xll.BDP(C245,"CF_CASH_FROM_OPER")</f>
        <v>#NAME?</v>
      </c>
      <c r="EM245" s="15" t="e" cm="1">
        <f t="array" aca="1" ref="EM245" ca="1">_xll.BDP(C245,"CF_CASH_FROM_INV_ACT")</f>
        <v>#NAME?</v>
      </c>
      <c r="EN245" s="15" t="e" cm="1">
        <f t="array" aca="1" ref="EN245" ca="1">_xll.BDP(C245,"CF_CASH_FROM_FNC_ACT")</f>
        <v>#NAME?</v>
      </c>
      <c r="EP245" s="15" t="e" cm="1">
        <f t="array" aca="1" ref="EP245" ca="1">_xll.BDP(C245,"TOT_ANALYST_REC")</f>
        <v>#NAME?</v>
      </c>
      <c r="EQ245" s="15" t="e" cm="1">
        <f t="array" aca="1" ref="EQ245" ca="1">_xll.BDP(C245,"TOT_BUY_REC")</f>
        <v>#NAME?</v>
      </c>
      <c r="ER245" s="15" t="e" cm="1">
        <f t="array" aca="1" ref="ER245" ca="1">_xll.BDP(C245,"TOT_HOLD_REC")</f>
        <v>#NAME?</v>
      </c>
      <c r="ES245" s="15" t="e" cm="1">
        <f t="array" aca="1" ref="ES245" ca="1">_xll.BDP(C245,"TOT_SELL_REC")</f>
        <v>#NAME?</v>
      </c>
      <c r="ET245" s="15" t="e" cm="1">
        <f t="array" aca="1" ref="ET245" ca="1">_xll.BDP(C245,"EQY_REC_CONS")</f>
        <v>#NAME?</v>
      </c>
      <c r="EV245" s="15" t="e" cm="1">
        <f t="array" aca="1" ref="EV245" ca="1">_xll.BDP(C245,"BEST_TARGET_HI")</f>
        <v>#NAME?</v>
      </c>
      <c r="EW245" s="15" t="e" cm="1">
        <f t="array" aca="1" ref="EW245" ca="1">_xll.BDP(C245,"BEST_TARGET_LO")</f>
        <v>#NAME?</v>
      </c>
      <c r="EX245" s="15" t="e" cm="1">
        <f t="array" aca="1" ref="EX245" ca="1">_xll.BDP(C245,"BEST_TARGET_MEDIAN")</f>
        <v>#NAME?</v>
      </c>
      <c r="EZ245" s="15" t="e" cm="1">
        <f t="array" aca="1" ref="EZ245" ca="1">_xll.BDP(C245,"BEST_TARGET_1WK_CHG")</f>
        <v>#NAME?</v>
      </c>
      <c r="FA245" s="15" t="e" cm="1">
        <f t="array" aca="1" ref="FA245" ca="1">_xll.BDP(C245,"BEST_TARGET_4WK_CHG")</f>
        <v>#NAME?</v>
      </c>
      <c r="FB245" s="15" t="e" cm="1">
        <f t="array" aca="1" ref="FB245" ca="1">_xll.BDP(C245,"BEST_TARGET_3MO_CHG")</f>
        <v>#NAME?</v>
      </c>
      <c r="FC245" s="15" t="e" cm="1">
        <f t="array" aca="1" ref="FC245" ca="1">_xll.BDP(C245,"BEST_TARGET_6MO_CHG")</f>
        <v>#NAME?</v>
      </c>
      <c r="FE245" s="15" t="e" cm="1">
        <f t="array" aca="1" ref="FE245" ca="1">_xll.BDP(C245,"ANNOUNCEMENT_DT")</f>
        <v>#NAME?</v>
      </c>
      <c r="FF245" s="15" t="e" cm="1">
        <f t="array" aca="1" ref="FF245" ca="1">_xll.BDP(C245,"EXPECTED_REPORT_DT")</f>
        <v>#NAME?</v>
      </c>
      <c r="FG245" s="15" t="e" cm="1">
        <f t="array" aca="1" ref="FG245" ca="1">_xll.BDP(C245,"EARNINGS_RELATED_IMPLIED_MOVE")</f>
        <v>#NAME?</v>
      </c>
      <c r="FI245" s="15" t="e" cm="1">
        <f t="array" aca="1" ref="FI245" ca="1">_xll.BDP(C245,"SALES_SURPRISE_LAST_QTR")</f>
        <v>#NAME?</v>
      </c>
      <c r="FJ245" s="15" t="e" cm="1">
        <f t="array" aca="1" ref="FJ245" ca="1">_xll.BDP(C245,"EPS_SURPRISE_LAST_QTR")</f>
        <v>#NAME?</v>
      </c>
      <c r="FL245" s="15" t="e">
        <f ca="1">(_xll.BDP(C245,"VOLUME_AVG_5D"))/1000</f>
        <v>#NAME?</v>
      </c>
      <c r="FM245" s="15" t="e">
        <f ca="1">(_xll.BDP(C245,"VOLUME_AVG_3M"))/1000</f>
        <v>#NAME?</v>
      </c>
      <c r="FN245" s="15" t="e">
        <f ca="1">(_xll.BDP(C245,"VOLUME_AVG_6M"))/1000</f>
        <v>#NAME?</v>
      </c>
      <c r="FP245" s="15" t="e" cm="1">
        <f t="array" aca="1" ref="FP245" ca="1">_xll.BDP(C245,"CIE_DES")</f>
        <v>#NAME?</v>
      </c>
      <c r="FQ245" s="15" t="s">
        <v>1068</v>
      </c>
      <c r="FS245" s="15" t="e" cm="1">
        <f t="array" aca="1" ref="FS245" ca="1">_xll.BDP(C245,"HIGH_52WEEK")</f>
        <v>#NAME?</v>
      </c>
      <c r="FT245" s="15" t="e" cm="1">
        <f t="array" aca="1" ref="FT245" ca="1">_xll.BDP(C245,"LOW_52WEEK")</f>
        <v>#NAME?</v>
      </c>
      <c r="FV245" s="15" t="e" cm="1">
        <f t="array" aca="1" ref="FV245" ca="1">_xll.BDP(C245,"CHG_PCT_WTD")</f>
        <v>#NAME?</v>
      </c>
      <c r="FW245" s="15" t="e" cm="1">
        <f t="array" aca="1" ref="FW245" ca="1">_xll.BDP(C245,"CHG_PCT_MTD")</f>
        <v>#NAME?</v>
      </c>
      <c r="FX245" s="15" t="e" cm="1">
        <f t="array" aca="1" ref="FX245" ca="1">_xll.BDP(C245,"CHG_PCT_YTD")</f>
        <v>#NAME?</v>
      </c>
      <c r="FY245" s="15" t="e" cm="1">
        <f t="array" aca="1" ref="FY245" ca="1">_xll.BDP(C245,"CHG_PCT_1YR")</f>
        <v>#NAME?</v>
      </c>
      <c r="GA245" s="15" t="e">
        <f ca="1">_xll.BDP($C245,"BEST_NET_DEBT","best_fperiod_override=19Y")</f>
        <v>#NAME?</v>
      </c>
      <c r="GB245" s="15" t="e">
        <f ca="1">_xll.BDP($C245,"BEST_NET_DEBT","best_fperiod_override=20Y")</f>
        <v>#NAME?</v>
      </c>
      <c r="GC245" s="15" t="e">
        <f ca="1">_xll.BDP($C245,"BEST_NET_DEBT","best_fperiod_override=21Y")</f>
        <v>#NAME?</v>
      </c>
      <c r="GD245" s="15" t="e">
        <f ca="1">_xll.BDP($C245,"BEST_NET_DEBT","best_fperiod_override=22Y")</f>
        <v>#NAME?</v>
      </c>
      <c r="GE245" s="15" t="e">
        <f ca="1">_xll.BDP($C245,"BEST_NET_DEBT","best_fperiod_override=23Y")</f>
        <v>#NAME?</v>
      </c>
      <c r="GG245" s="15" t="e">
        <f t="shared" ca="1" si="463"/>
        <v>#NAME?</v>
      </c>
      <c r="GH245" s="15" t="e">
        <f t="shared" ca="1" si="464"/>
        <v>#NAME?</v>
      </c>
      <c r="GI245" s="15" t="e">
        <f t="shared" ca="1" si="465"/>
        <v>#NAME?</v>
      </c>
      <c r="GJ245" s="15" t="e">
        <f t="shared" ca="1" si="466"/>
        <v>#NAME?</v>
      </c>
      <c r="GK245" s="15" t="e">
        <f t="shared" ca="1" si="467"/>
        <v>#NAME?</v>
      </c>
      <c r="GM245" s="15" t="e" cm="1">
        <f t="array" aca="1" ref="GM245" ca="1">_xll.BDP(C245,"NET_DEBT_TO_EBITDA")</f>
        <v>#NAME?</v>
      </c>
      <c r="GN245" s="15" t="e" cm="1">
        <f t="array" aca="1" ref="GN245" ca="1">_xll.BDP(C245,"EBIT_TO_INT_EXP")</f>
        <v>#NAME?</v>
      </c>
      <c r="GO245" s="15" t="e" cm="1">
        <f t="array" aca="1" ref="GO245" ca="1">_xll.BDP(C245,"TOT_DEBT_TO_TOT_EQY")</f>
        <v>#NAME?</v>
      </c>
      <c r="GP245" s="15" t="e" cm="1">
        <f t="array" aca="1" ref="GP245" ca="1">_xll.BDP(C245,"TOT_DEBT_TO_TOT_ASSET")</f>
        <v>#NAME?</v>
      </c>
      <c r="GQ245" s="15" t="e" cm="1">
        <f t="array" aca="1" ref="GQ245" ca="1">_xll.BDP(C245,"ALTMAN_Z_SCORE")</f>
        <v>#NAME?</v>
      </c>
      <c r="GR245" s="15" t="e" cm="1">
        <f t="array" aca="1" ref="GR245" ca="1">_xll.BDP(C245,"CASH_%_CURRENT_MARKET_CAP")</f>
        <v>#NAME?</v>
      </c>
      <c r="GS245" s="15" t="e" cm="1">
        <f t="array" aca="1" ref="GS245" ca="1">_xll.BDP(C245,"CASH_TO_TOT_ASSET")</f>
        <v>#NAME?</v>
      </c>
      <c r="GU245" s="15" t="e" cm="1">
        <f t="array" aca="1" ref="GU245" ca="1">_xll.BDP(C245,"BOARD_SIZE")</f>
        <v>#NAME?</v>
      </c>
      <c r="GV245" s="15" t="e" cm="1">
        <f t="array" aca="1" ref="GV245" ca="1">_xll.BDP(C245,"PCT_INDEPENDENT_DIRECTORS")</f>
        <v>#NAME?</v>
      </c>
      <c r="GW245" s="15" t="e" cm="1">
        <f t="array" aca="1" ref="GW245" ca="1">_xll.BDP(C245,"BOARD_MEETING_ATTENDANCE_PCT")</f>
        <v>#NAME?</v>
      </c>
      <c r="GX245" s="15" t="e" cm="1">
        <f t="array" aca="1" ref="GX245" ca="1">_xll.BDP(C245,"BOARD_MEETINGS_PER_YR")</f>
        <v>#NAME?</v>
      </c>
      <c r="GY245" s="15" t="e" cm="1">
        <f t="array" aca="1" ref="GY245" ca="1">_xll.BDP(C245,"NUMBER_OF_WOMEN_ON_BOARD")</f>
        <v>#NAME?</v>
      </c>
      <c r="GZ245" s="15" t="e" cm="1">
        <f t="array" aca="1" ref="GZ245" ca="1">_xll.BDP(C245,"BOARD_AVERAGE_TENURE")</f>
        <v>#NAME?</v>
      </c>
      <c r="HA245" s="15" t="e" cm="1">
        <f t="array" aca="1" ref="HA245" ca="1">_xll.BDP(C245,"BOARD_AVERAGE_AGE")</f>
        <v>#NAME?</v>
      </c>
      <c r="HC245" s="15" t="e" cm="1">
        <f t="array" aca="1" ref="HC245" ca="1">_xll.BDP(C245,"TOT_COMP_AW_TO_CEO_&amp;_EQUIV")</f>
        <v>#NAME?</v>
      </c>
      <c r="HD245" s="15" t="e" cm="1">
        <f t="array" aca="1" ref="HD245" ca="1">_xll.BDP(C245,"TOT_COMPENSATION_AW_TO_EXECS")</f>
        <v>#NAME?</v>
      </c>
      <c r="HE245" s="15" t="e" cm="1">
        <f t="array" aca="1" ref="HE245" ca="1">_xll.BDP(C245,"CF_STOCK_BASED_COMPENSATION")</f>
        <v>#NAME?</v>
      </c>
      <c r="HF245" s="15" t="e" cm="1">
        <f t="array" aca="1" ref="HF245" ca="1">_xll.BDP(C245,"AVERAGE_BOD_TOTAL_COMPENSATION")</f>
        <v>#NAME?</v>
      </c>
      <c r="HH245" s="15" t="e" cm="1">
        <f t="array" aca="1" ref="HH245" ca="1">_xll.BDP(C245,"ISS_QUALITYSCORE")</f>
        <v>#NAME?</v>
      </c>
      <c r="HK245" s="15" t="e" cm="1">
        <f t="array" aca="1" ref="HK245" ca="1">_xll.BDP(C245,"EQY_SH_OUT")</f>
        <v>#NAME?</v>
      </c>
      <c r="HL245" s="15" t="e">
        <f t="shared" ca="1" si="468"/>
        <v>#NAME?</v>
      </c>
      <c r="HN245" s="15">
        <v>8.5</v>
      </c>
      <c r="HO245" s="15">
        <v>2</v>
      </c>
      <c r="HP245" s="39" t="e">
        <f t="shared" ca="1" si="469"/>
        <v>#NAME?</v>
      </c>
      <c r="HQ245" s="15" t="e">
        <f t="shared" ca="1" si="470"/>
        <v>#NAME?</v>
      </c>
      <c r="HS245" s="15" t="e">
        <f t="shared" ca="1" si="494"/>
        <v>#NAME?</v>
      </c>
      <c r="HU245" s="15" t="e">
        <f t="shared" ca="1" si="471"/>
        <v>#NAME?</v>
      </c>
      <c r="HW245" s="15" t="e">
        <f t="shared" ca="1" si="495"/>
        <v>#NAME?</v>
      </c>
      <c r="HY245" s="39" t="e">
        <f t="shared" ca="1" si="472"/>
        <v>#NAME?</v>
      </c>
      <c r="IA245" s="15" t="e">
        <f t="shared" ca="1" si="496"/>
        <v>#NAME?</v>
      </c>
      <c r="IB245" s="15" t="e">
        <f t="shared" ca="1" si="473"/>
        <v>#NAME?</v>
      </c>
      <c r="IC245" s="15" t="e">
        <f t="shared" ca="1" si="474"/>
        <v>#NAME?</v>
      </c>
      <c r="ID245" s="15" t="e">
        <f t="shared" ca="1" si="475"/>
        <v>#NAME?</v>
      </c>
      <c r="IE245" s="39" t="e">
        <f t="shared" ca="1" si="476"/>
        <v>#NAME?</v>
      </c>
      <c r="IF245" s="39" t="e">
        <f t="shared" si="477"/>
        <v>#VALUE!</v>
      </c>
      <c r="IG245" s="39" t="e">
        <f t="shared" ca="1" si="478"/>
        <v>#NAME?</v>
      </c>
      <c r="II245" s="15">
        <f t="shared" si="508"/>
        <v>226</v>
      </c>
    </row>
    <row r="246" spans="1:243">
      <c r="A246" s="15">
        <f t="shared" si="509"/>
        <v>226</v>
      </c>
      <c r="B246" s="15" t="s">
        <v>456</v>
      </c>
      <c r="C246" s="15" t="s">
        <v>705</v>
      </c>
      <c r="D246" s="15" t="s">
        <v>455</v>
      </c>
      <c r="E246" s="15" t="str">
        <f t="shared" si="442"/>
        <v>UBSG34</v>
      </c>
      <c r="F246" s="15">
        <f t="shared" si="443"/>
        <v>226</v>
      </c>
      <c r="G246" s="15" t="str">
        <f t="shared" si="444"/>
        <v>UBS Group AG</v>
      </c>
      <c r="H246" s="24">
        <v>2.0193199999999998E-3</v>
      </c>
      <c r="I246" s="15" t="e" cm="1">
        <f t="array" aca="1" ref="I246" ca="1">_xll.BDP(C246,"GICS_SECTOR_NAME")</f>
        <v>#NAME?</v>
      </c>
      <c r="J246" s="15" t="e">
        <f t="shared" ca="1" si="445"/>
        <v>#NAME?</v>
      </c>
      <c r="K246" s="46" t="e" cm="1">
        <f t="array" aca="1" ref="K246" ca="1">_xll.BDP(C246,"BEST_PE_RATIO")</f>
        <v>#NAME?</v>
      </c>
      <c r="L246" s="46" t="e" cm="1">
        <f t="array" aca="1" ref="L246" ca="1">_xll.BDP(C246,"px_last")</f>
        <v>#NAME?</v>
      </c>
      <c r="M246" s="15" t="e" cm="1">
        <f t="array" aca="1" ref="M246" ca="1">_xll.BDP(C246,"COUNTRY_FULL_NAME")</f>
        <v>#NAME?</v>
      </c>
      <c r="N246" s="15" t="e" cm="1">
        <f t="array" aca="1" ref="N246" ca="1">_xll.BDP(C246,"px_last")</f>
        <v>#NAME?</v>
      </c>
      <c r="O246" s="15" t="e" cm="1">
        <f t="array" aca="1" ref="O246" ca="1">_xll.BDP(C246,"CRNCY")</f>
        <v>#NAME?</v>
      </c>
      <c r="Q246" s="15" t="e" cm="1">
        <f t="array" aca="1" ref="Q246" ca="1">_xll.BDP(C246,"GICS_SECTOR_NAME")</f>
        <v>#NAME?</v>
      </c>
      <c r="R246" s="15" t="e" cm="1">
        <f t="array" aca="1" ref="R246" ca="1">_xll.BDP(C246,"GICS_INDUSTRY_NAME")</f>
        <v>#NAME?</v>
      </c>
      <c r="S246" s="15" t="e" cm="1">
        <f t="array" aca="1" ref="S246" ca="1">_xll.BDP(C246,"GICS_INDUSTRY_GROUP_NAME")</f>
        <v>#NAME?</v>
      </c>
      <c r="T246" s="15" t="e" cm="1">
        <f t="array" aca="1" ref="T246" ca="1">_xll.BDP(C246,"GICS_SUB_INDUSTRY_NAME")</f>
        <v>#NAME?</v>
      </c>
      <c r="U246" s="15" t="s">
        <v>1522</v>
      </c>
      <c r="V246" s="15" t="e">
        <f ca="1">_xll.BDH(C246,"SALES_REV_TURN","FY 2009","FY 2009","Currency=USD","Period=FY","BEST_FPERIOD_OVERRIDE=FY","FILING_STATUS=MR","SCALING_FORMAT=MLN","FA_ADJUSTED=Adjusted","Sort=A","Dates=H","DateFormat=P","Fill=—","Direction=H","UseDPDF=Y")/M6</f>
        <v>#NAME?</v>
      </c>
      <c r="W246" s="15" t="e">
        <f ca="1">_xll.BDH(C246,"SALES_REV_TURN","FY 2019","FY 2019","Currency=USD","Period=FY","BEST_FPERIOD_OVERRIDE=FY","FILING_STATUS=MR","SCALING_FORMAT=MLN","FA_ADJUSTED=Adjusted","Sort=A","Dates=H","DateFormat=P","Fill=—","Direction=H","UseDPDF=Y")/M6</f>
        <v>#NAME?</v>
      </c>
      <c r="X246" s="15" t="e">
        <f ca="1">_xll.BDH(C246,"SALES_REV_TURN","FY 2020","FY 2020","Currency=USD","Period=FY","BEST_FPERIOD_OVERRIDE=FY","FILING_STATUS=MR","SCALING_FORMAT=MLN","FA_ADJUSTED=Adjusted","Sort=A","Dates=H","DateFormat=P","Fill=—","Direction=H","UseDPDF=Y")/M6</f>
        <v>#NAME?</v>
      </c>
      <c r="Y246" s="15" t="e">
        <f ca="1">_xll.BDH(C246,"SALES_REV_TURN","FY 2021","FY 2021","Currency=USD","Period=FY","BEST_FPERIOD_OVERRIDE=FY","FILING_STATUS=MR","SCALING_FORMAT=MLN","FA_ADJUSTED=Adjusted","Sort=A","Dates=H","DateFormat=P","Fill=—","Direction=H","UseDPDF=Y")/M6</f>
        <v>#NAME?</v>
      </c>
      <c r="Z246" s="15" t="e">
        <f ca="1">_xll.BDH(C246,"SALES_REV_TURN","FY 2022","FY 2022","Currency=USD","Period=FY","BEST_FPERIOD_OVERRIDE=FY","FILING_STATUS=MR","SCALING_FORMAT=MLN","FA_ADJUSTED=Adjusted","Sort=A","Dates=H","DateFormat=P","Fill=—","Direction=H","UseDPDF=Y")/M6</f>
        <v>#NAME?</v>
      </c>
      <c r="AA246" s="15" t="e">
        <f ca="1">+_xll.BDP($C246,AA$15,"BEST_FPERIOD_OVERRIDE="&amp;AA$16)/M6</f>
        <v>#NAME?</v>
      </c>
      <c r="AB246" s="15" t="e">
        <f ca="1">+_xll.BDP($C246,AB$15,"BEST_FPERIOD_OVERRIDE="&amp;AB$16)/M6</f>
        <v>#NAME?</v>
      </c>
      <c r="AC246" s="15" t="e">
        <f ca="1">+_xll.BDP($C246,AC$15,"BEST_FPERIOD_OVERRIDE="&amp;AC$16)</f>
        <v>#NAME?</v>
      </c>
      <c r="AD246" s="15" t="e">
        <f ca="1">+_xll.BDP($C246,AD$15,"BEST_FPERIOD_OVERRIDE="&amp;AD$16)</f>
        <v>#NAME?</v>
      </c>
      <c r="AF246" s="25" t="e">
        <f t="shared" ca="1" si="479"/>
        <v>#NAME?</v>
      </c>
      <c r="AG246" s="25" t="e">
        <f t="shared" ca="1" si="480"/>
        <v>#NAME?</v>
      </c>
      <c r="AH246" s="25" t="e">
        <f t="shared" ca="1" si="481"/>
        <v>#NAME?</v>
      </c>
      <c r="AI246" s="25" t="e">
        <f t="shared" ca="1" si="482"/>
        <v>#NAME?</v>
      </c>
      <c r="AJ246" s="25" t="e">
        <f t="shared" ca="1" si="483"/>
        <v>#NAME?</v>
      </c>
      <c r="AK246" s="25" t="e">
        <f t="shared" ca="1" si="484"/>
        <v>#NAME?</v>
      </c>
      <c r="AL246" s="25" t="e">
        <f t="shared" ca="1" si="497"/>
        <v>#NAME?</v>
      </c>
      <c r="AM246" s="25" t="e">
        <f t="shared" ca="1" si="485"/>
        <v>#NAME?</v>
      </c>
      <c r="AN246" s="25" t="e">
        <f t="shared" ca="1" si="486"/>
        <v>#NAME?</v>
      </c>
      <c r="AP246" s="15" t="e">
        <f ca="1">_xll.BDH(C246,"EBITDA","FY 2009","FY 2009","Currency=USD","Period=FY","BEST_FPERIOD_OVERRIDE=FY","FILING_STATUS=MR","SCALING_FORMAT=MLN","FA_ADJUSTED=Adjusted","Sort=A","Dates=H","DateFormat=P","Fill=—","Direction=H","UseDPDF=Y")/M6</f>
        <v>#NAME?</v>
      </c>
      <c r="AQ246" s="15" t="e">
        <f ca="1">_xll.BDH(C246,"EBITDA","FY 2019","FY 2019","Currency=USD","Period=FY","BEST_FPERIOD_OVERRIDE=FY","FILING_STATUS=MR","SCALING_FORMAT=MLN","FA_ADJUSTED=Adjusted","Sort=A","Dates=H","DateFormat=P","Fill=—","Direction=H","UseDPDF=Y")/M6</f>
        <v>#NAME?</v>
      </c>
      <c r="AR246" s="15" t="e">
        <f ca="1">_xll.BDH(C246,"EBITDA","FY 2020","FY 2020","Currency=USD","Period=FY","BEST_FPERIOD_OVERRIDE=FY","FILING_STATUS=MR","SCALING_FORMAT=MLN","FA_ADJUSTED=Adjusted","Sort=A","Dates=H","DateFormat=P","Fill=—","Direction=H","UseDPDF=Y")/M6</f>
        <v>#NAME?</v>
      </c>
      <c r="AS246" s="15" t="e">
        <f ca="1">_xll.BDH(C246,"EBITDA","FY 2021","FY 2021","Currency=USD","Period=FY","BEST_FPERIOD_OVERRIDE=FY","FILING_STATUS=MR","SCALING_FORMAT=MLN","FA_ADJUSTED=Adjusted","Sort=A","Dates=H","DateFormat=P","Fill=—","Direction=H","UseDPDF=Y")/M6</f>
        <v>#NAME?</v>
      </c>
      <c r="AT246" s="15" t="e">
        <f ca="1">_xll.BDH(C246,"EBITDA","FY 2022","FY 2022","Currency=USD","Period=FY","BEST_FPERIOD_OVERRIDE=FY","FILING_STATUS=MR","SCALING_FORMAT=MLN","FA_ADJUSTED=Adjusted","Sort=A","Dates=H","DateFormat=P","Fill=—","Direction=H","UseDPDF=Y")/M6</f>
        <v>#NAME?</v>
      </c>
      <c r="AU246" s="15" t="e">
        <f ca="1">+_xll.BDP($C246,AU$15,"BEST_FPERIOD_OVERRIDE="&amp;AU$16)/M6</f>
        <v>#NAME?</v>
      </c>
      <c r="AV246" s="15" t="e">
        <f ca="1">+_xll.BDP($C246,AV$15,"BEST_FPERIOD_OVERRIDE="&amp;AV$16)/M6</f>
        <v>#NAME?</v>
      </c>
      <c r="AW246" s="15" t="e">
        <f ca="1">+_xll.BDP($C246,AW$15,"BEST_FPERIOD_OVERRIDE="&amp;AW$16)/M6</f>
        <v>#NAME?</v>
      </c>
      <c r="AX246" s="15" t="e">
        <f ca="1">+_xll.BDP($C246,AX$15,"BEST_FPERIOD_OVERRIDE="&amp;AX$16)</f>
        <v>#NAME?</v>
      </c>
      <c r="AZ246" s="25" t="e">
        <f t="shared" ca="1" si="446"/>
        <v>#NAME?</v>
      </c>
      <c r="BA246" s="25" t="e">
        <f t="shared" ca="1" si="447"/>
        <v>#NAME?</v>
      </c>
      <c r="BB246" s="25" t="e">
        <f t="shared" ca="1" si="448"/>
        <v>#NAME?</v>
      </c>
      <c r="BC246" s="25" t="e">
        <f t="shared" ca="1" si="449"/>
        <v>#NAME?</v>
      </c>
      <c r="BD246" s="25" t="e">
        <f t="shared" ca="1" si="450"/>
        <v>#NAME?</v>
      </c>
      <c r="BE246" s="25" t="e">
        <f t="shared" ca="1" si="451"/>
        <v>#NAME?</v>
      </c>
      <c r="BF246" s="25" t="e">
        <f t="shared" ca="1" si="498"/>
        <v>#NAME?</v>
      </c>
      <c r="BG246" s="25" t="e">
        <f t="shared" ca="1" si="452"/>
        <v>#NAME?</v>
      </c>
      <c r="BH246" s="25" t="e">
        <f t="shared" ca="1" si="453"/>
        <v>#NAME?</v>
      </c>
      <c r="BJ246" s="25" t="e">
        <f t="shared" ca="1" si="487"/>
        <v>#NAME?</v>
      </c>
      <c r="BK246" s="25" t="e">
        <f t="shared" ca="1" si="488"/>
        <v>#NAME?</v>
      </c>
      <c r="BL246" s="25" t="e">
        <f t="shared" ca="1" si="489"/>
        <v>#NAME?</v>
      </c>
      <c r="BM246" s="25" t="e">
        <f t="shared" ca="1" si="490"/>
        <v>#NAME?</v>
      </c>
      <c r="BN246" s="25" t="e">
        <f t="shared" ca="1" si="491"/>
        <v>#NAME?</v>
      </c>
      <c r="BO246" s="25" t="e">
        <f t="shared" ca="1" si="492"/>
        <v>#NAME?</v>
      </c>
      <c r="BP246" s="25" t="e">
        <f t="shared" ca="1" si="492"/>
        <v>#NAME?</v>
      </c>
      <c r="BQ246" s="25" t="e">
        <f t="shared" ca="1" si="493"/>
        <v>#NAME?</v>
      </c>
      <c r="BR246" s="15" t="e">
        <f ca="1">_xll.BDH(C246,"EARN_FOR_COMMON","FY 2009","FY 2009","Currency=USD","Period=FY","BEST_FPERIOD_OVERRIDE=FY","FILING_STATUS=MR","SCALING_FORMAT=MLN","FA_ADJUSTED=Adjusted","Sort=A","Dates=H","DateFormat=P","Fill=—","Direction=H","UseDPDF=Y")/M6</f>
        <v>#NAME?</v>
      </c>
      <c r="BS246" s="15" t="e">
        <f ca="1">_xll.BDH(C246,"EARN_FOR_COMMON","FY 2019","FY 2019","Currency=USD","Period=FY","BEST_FPERIOD_OVERRIDE=FY","FILING_STATUS=MR","SCALING_FORMAT=MLN","FA_ADJUSTED=Adjusted","Sort=A","Dates=H","DateFormat=P","Fill=—","Direction=H","UseDPDF=Y")/M6</f>
        <v>#NAME?</v>
      </c>
      <c r="BT246" s="15" t="e">
        <f ca="1">_xll.BDH(C246,"EARN_FOR_COMMON","FY 2020","FY 2020","Currency=USD","Period=FY","BEST_FPERIOD_OVERRIDE=FY","FILING_STATUS=MR","SCALING_FORMAT=MLN","FA_ADJUSTED=Adjusted","Sort=A","Dates=H","DateFormat=P","Fill=—","Direction=H","UseDPDF=Y")/M6</f>
        <v>#NAME?</v>
      </c>
      <c r="BU246" s="15" t="e">
        <f ca="1">_xll.BDH(C246,"EARN_FOR_COMMON","FY 2021","FY 2021","Currency=USD","Period=FY","BEST_FPERIOD_OVERRIDE=FY","FILING_STATUS=MR","SCALING_FORMAT=MLN","FA_ADJUSTED=Adjusted","Sort=A","Dates=H","DateFormat=P","Fill=—","Direction=H","UseDPDF=Y")/M6</f>
        <v>#NAME?</v>
      </c>
      <c r="BV246" s="15" t="e">
        <f ca="1">_xll.BDH(C246,"EARN_FOR_COMMON","FY 2022","FY 2022","Currency=USD","Period=FY","BEST_FPERIOD_OVERRIDE=FY","FILING_STATUS=MR","SCALING_FORMAT=MLN","FA_ADJUSTED=Adjusted","Sort=A","Dates=H","DateFormat=P","Fill=—","Direction=H","UseDPDF=Y")/M6</f>
        <v>#NAME?</v>
      </c>
      <c r="BW246" s="15" t="e">
        <f ca="1">+_xll.BDP($C246,BW$15,"BEST_FPERIOD_OVERRIDE="&amp;BW$16)/M6</f>
        <v>#NAME?</v>
      </c>
      <c r="BX246" s="15" t="e">
        <f ca="1">+_xll.BDP($C246,BX$15,"BEST_FPERIOD_OVERRIDE="&amp;BX$16)/M6</f>
        <v>#NAME?</v>
      </c>
      <c r="BY246" s="15" t="e">
        <f ca="1">+_xll.BDP($C246,BY$15,"BEST_FPERIOD_OVERRIDE="&amp;BY$16)/M6</f>
        <v>#NAME?</v>
      </c>
      <c r="BZ246" s="15" t="e">
        <f ca="1">+_xll.BDP($C246,BZ$15,"BEST_FPERIOD_OVERRIDE="&amp;BZ$16)</f>
        <v>#NAME?</v>
      </c>
      <c r="CB246" s="25" t="e">
        <f t="shared" ca="1" si="454"/>
        <v>#NAME?</v>
      </c>
      <c r="CC246" s="25" t="e">
        <f t="shared" ca="1" si="455"/>
        <v>#NAME?</v>
      </c>
      <c r="CD246" s="25" t="e">
        <f t="shared" ca="1" si="456"/>
        <v>#NAME?</v>
      </c>
      <c r="CE246" s="25" t="e">
        <f t="shared" ca="1" si="457"/>
        <v>#NAME?</v>
      </c>
      <c r="CF246" s="25" t="e">
        <f t="shared" ca="1" si="458"/>
        <v>#NAME?</v>
      </c>
      <c r="CG246" s="25" t="e">
        <f t="shared" ca="1" si="459"/>
        <v>#NAME?</v>
      </c>
      <c r="CH246" s="25" t="e">
        <f t="shared" ca="1" si="499"/>
        <v>#NAME?</v>
      </c>
      <c r="CI246" s="25" t="e">
        <f t="shared" ca="1" si="460"/>
        <v>#NAME?</v>
      </c>
      <c r="CJ246" s="25" t="e">
        <f t="shared" ca="1" si="461"/>
        <v>#NAME?</v>
      </c>
      <c r="CM246" s="25" t="e">
        <f t="shared" ca="1" si="500"/>
        <v>#NAME?</v>
      </c>
      <c r="CN246" s="25" t="e">
        <f t="shared" ca="1" si="501"/>
        <v>#NAME?</v>
      </c>
      <c r="CO246" s="25" t="e">
        <f t="shared" ca="1" si="502"/>
        <v>#NAME?</v>
      </c>
      <c r="CP246" s="25" t="e">
        <f t="shared" ca="1" si="503"/>
        <v>#NAME?</v>
      </c>
      <c r="CQ246" s="25" t="e">
        <f t="shared" ca="1" si="504"/>
        <v>#NAME?</v>
      </c>
      <c r="CR246" s="25" t="e">
        <f t="shared" ca="1" si="505"/>
        <v>#NAME?</v>
      </c>
      <c r="CS246" s="25" t="e">
        <f t="shared" ca="1" si="506"/>
        <v>#NAME?</v>
      </c>
      <c r="CT246" s="15" t="e">
        <f t="shared" ca="1" si="507"/>
        <v>#NAME?</v>
      </c>
      <c r="CU246" s="25">
        <f>_xll.BDH($C246,"RETURN_ON_INV_CAPITAL","FY 2019","FY 2019","Currency=USD","Period=FY","BEST_FPERIOD_OVERRIDE=FY","FILING_STATUS=MR","FA_ADJUSTED=GAAP","Sort=A","Dates=H","DateFormat=P","Fill=—","Direction=H","UseDPDF=Y")/100</f>
        <v>1.7593000000000001E-2</v>
      </c>
      <c r="CV246" s="25">
        <f>_xll.BDH($C246,"RETURN_ON_INV_CAPITAL","FY 2020","FY 2020","Currency=USD","Period=FY","BEST_FPERIOD_OVERRIDE=FY","FILING_STATUS=MR","FA_ADJUSTED=GAAP","Sort=A","Dates=H","DateFormat=P","Fill=—","Direction=H","UseDPDF=Y")/100</f>
        <v>2.7336999999999997E-2</v>
      </c>
      <c r="CW246" s="25">
        <f>_xll.BDH($C246,"RETURN_ON_INV_CAPITAL","FY 2021","FY 2021","Currency=USD","Period=FY","BEST_FPERIOD_OVERRIDE=FY","FILING_STATUS=MR","FA_ADJUSTED=GAAP","Sort=A","Dates=H","DateFormat=P","Fill=—","Direction=H","UseDPDF=Y")/100</f>
        <v>2.5222000000000001E-2</v>
      </c>
      <c r="CX246" s="25">
        <f>_xll.BDH(C246,"RETURN_COM_EQY","FY 2022","FY 2022","Currency=USD","Period=FY","BEST_FPERIOD_OVERRIDE=FY","FILING_STATUS=MR","FA_ADJUSTED=GAAP","Sort=A","Dates=H","DateFormat=P","Fill=—","Direction=H","UseDPDF=Y")/100</f>
        <v>0.12983</v>
      </c>
      <c r="CZ246" s="15">
        <f>_xll.BDH($C246,"RETURN_COM_EQY","FY 2019","FY 2019","Currency=USD","Period=FY","BEST_FPERIOD_OVERRIDE=FY","FILING_STATUS=MR","FA_ADJUSTED=GAAP","Sort=A","Dates=H","DateFormat=P","Fill=—","Direction=H","UseDPDF=Y")/100</f>
        <v>8.0128000000000005E-2</v>
      </c>
      <c r="DA246" s="15">
        <f>_xll.BDH($C246,"RETURN_COM_EQY","FY 2020","FY 2020","Currency=USD","Period=FY","BEST_FPERIOD_OVERRIDE=FY","FILING_STATUS=MR","FA_ADJUSTED=GAAP","Sort=A","Dates=H","DateFormat=P","Fill=—","Direction=H","UseDPDF=Y")/100</f>
        <v>0.11508900000000001</v>
      </c>
      <c r="DB246" s="15">
        <f>_xll.BDH($C246,"RETURN_COM_EQY","FY 2021","FY 2021","Currency=USD","Period=FY","BEST_FPERIOD_OVERRIDE=FY","FILING_STATUS=MR","FA_ADJUSTED=GAAP","Sort=A","Dates=H","DateFormat=P","Fill=—","Direction=H","UseDPDF=Y")/100</f>
        <v>0.12417199999999999</v>
      </c>
      <c r="DC246" s="25">
        <f>_xll.BDH(C246,"RETURN_COM_EQY","FY 2022","FY 2022","Currency=USD","Period=FY","BEST_FPERIOD_OVERRIDE=FY","FILING_STATUS=MR","FA_ADJUSTED=GAAP","Sort=A","Dates=H","DateFormat=P","Fill=—","Direction=H","UseDPDF=Y")</f>
        <v>12.983000000000001</v>
      </c>
      <c r="DD246" s="25" t="e">
        <f ca="1">(_xll.BDP(C246,"BEST_ROE","best_fperiod_override=23Y"))/100</f>
        <v>#NAME?</v>
      </c>
      <c r="DF246" s="25" t="e">
        <f ca="1">(_xll.BDP($C246,"BEST_DIV_YLD","best_fperiod_override=19Y"))/100</f>
        <v>#NAME?</v>
      </c>
      <c r="DG246" s="25" t="e">
        <f ca="1">(_xll.BDP($C246,"BEST_DIV_YLD","best_fperiod_override=20Y"))/100</f>
        <v>#NAME?</v>
      </c>
      <c r="DH246" s="25" t="e">
        <f ca="1">(_xll.BDP($C246,"BEST_DIV_YLD","best_fperiod_override=21Y"))/100</f>
        <v>#NAME?</v>
      </c>
      <c r="DI246" s="25" t="e">
        <f ca="1">(_xll.BDP($C246,"BEST_DIV_YLD","best_fperiod_override=22Y"))/100</f>
        <v>#NAME?</v>
      </c>
      <c r="DJ246" s="25" t="e">
        <f ca="1">(_xll.BDP($C246,"BEST_DIV_YLD","best_fperiod_override=23Y"))/100</f>
        <v>#NAME?</v>
      </c>
      <c r="DL246" s="48" t="e" cm="1">
        <f t="array" aca="1" ref="DL246" ca="1">_xll.BDP($C246,$DL$12)/1000/M6</f>
        <v>#NAME?</v>
      </c>
      <c r="DM246" s="48" t="e" cm="1">
        <f t="array" aca="1" ref="DM246" ca="1">_xll.BDP($C246,$DL$13)*1000/M6</f>
        <v>#NAME?</v>
      </c>
      <c r="DN246" s="48" t="e">
        <f t="shared" ca="1" si="462"/>
        <v>#NAME?</v>
      </c>
      <c r="DO246" s="48" t="e" cm="1">
        <f t="array" aca="1" ref="DO246" ca="1">_xll.BDP($C246,$DL$15)*1000</f>
        <v>#NAME?</v>
      </c>
      <c r="DQ246" s="15" t="e" cm="1">
        <f t="array" aca="1" ref="DQ246" ca="1">_xll.BDP(C246,"WACC")</f>
        <v>#NAME?</v>
      </c>
      <c r="DR246" s="15" t="e" cm="1">
        <f t="array" aca="1" ref="DR246" ca="1">_xll.BDP(C246,"WACC_COST_EQUITY")</f>
        <v>#NAME?</v>
      </c>
      <c r="DS246" s="15" t="e" cm="1">
        <f t="array" aca="1" ref="DS246" ca="1">_xll.BDP(C246,"WACC_COST_EQUITY")</f>
        <v>#NAME?</v>
      </c>
      <c r="DU246" s="15" t="e" cm="1">
        <f t="array" aca="1" ref="DU246" ca="1">_xll.BDP(C246,"BEST_PE_RATIO")</f>
        <v>#NAME?</v>
      </c>
      <c r="DV246" s="15" t="e" cm="1">
        <f t="array" aca="1" ref="DV246" ca="1">_xll.BDP(C246,"FIVE_YR_AVG_PRICE_EARNINGS")</f>
        <v>#NAME?</v>
      </c>
      <c r="DW246" s="15" t="e" cm="1">
        <f t="array" aca="1" ref="DW246" ca="1">_xll.BDP(C246,"10_YEAR_MOVING_AVERAGE_PE")</f>
        <v>#NAME?</v>
      </c>
      <c r="DY246" s="15" t="e" cm="1">
        <f t="array" aca="1" ref="DY246" ca="1">_xll.BDP(C246,"BEST_CUR_EV_TO_EBITDA")</f>
        <v>#NAME?</v>
      </c>
      <c r="DZ246" s="15" t="e" cm="1">
        <f t="array" aca="1" ref="DZ246" ca="1">_xll.BDP(C246,"FIVE_YEAR_AVG_EV_TO_T12_EBITDA")</f>
        <v>#NAME?</v>
      </c>
      <c r="EB246" s="15" t="e" cm="1">
        <f t="array" aca="1" ref="EB246" ca="1">_xll.BDP(C246,"BEST_PX_BPS_RATIO")</f>
        <v>#NAME?</v>
      </c>
      <c r="EC246" s="15" t="e" cm="1">
        <f t="array" aca="1" ref="EC246" ca="1">_xll.BDP(C246,"FIVE_YEAR_AVG_PRICE_BOOK")</f>
        <v>#NAME?</v>
      </c>
      <c r="ED246" s="15" t="e" cm="1">
        <f t="array" aca="1" ref="ED246" ca="1">_xll.BDP(C246,"EV_TO_T12M_SALES")</f>
        <v>#NAME?</v>
      </c>
      <c r="EE246" s="15" t="e" cm="1">
        <f t="array" aca="1" ref="EE246" ca="1">_xll.BDP(C246,"AVERAGE_EV_TO_T12M_SALES")</f>
        <v>#NAME?</v>
      </c>
      <c r="EF246" s="15" t="e">
        <f ca="1">_xll.BDP(C246,"BEST_CURRENT_EV_BEST_SALES","best_fperiod_override=23Y")</f>
        <v>#NAME?</v>
      </c>
      <c r="EH246" s="15" t="e" cm="1">
        <f t="array" aca="1" ref="EH246" ca="1">_xll.BDP(C246,"CF_FREE_CASH_FLOW")/M6</f>
        <v>#NAME?</v>
      </c>
      <c r="EI246" s="15" t="e" cm="1">
        <f t="array" aca="1" ref="EI246" ca="1">_xll.BDP(C246,"FREE_CASH_FLOW_YIELD")/100</f>
        <v>#NAME?</v>
      </c>
      <c r="EJ246" s="15" t="e" cm="1">
        <f t="array" aca="1" ref="EJ246" ca="1">_xll.BDP(C246,"TRAIL_12M_FREE_CASH_FLOW_PER_SH")/M6</f>
        <v>#NAME?</v>
      </c>
      <c r="EL246" s="15" t="e" cm="1">
        <f t="array" aca="1" ref="EL246" ca="1">_xll.BDP(C246,"CF_CASH_FROM_OPER")/M6</f>
        <v>#NAME?</v>
      </c>
      <c r="EM246" s="15" t="e" cm="1">
        <f t="array" aca="1" ref="EM246" ca="1">_xll.BDP(C246,"CF_CASH_FROM_INV_ACT")/M6</f>
        <v>#NAME?</v>
      </c>
      <c r="EN246" s="15" t="e" cm="1">
        <f t="array" aca="1" ref="EN246" ca="1">_xll.BDP(C246,"CF_CASH_FROM_FNC_ACT")/M6</f>
        <v>#NAME?</v>
      </c>
      <c r="EP246" s="15" t="e" cm="1">
        <f t="array" aca="1" ref="EP246" ca="1">_xll.BDP(C246,"TOT_ANALYST_REC")</f>
        <v>#NAME?</v>
      </c>
      <c r="EQ246" s="15" t="e" cm="1">
        <f t="array" aca="1" ref="EQ246" ca="1">_xll.BDP(C246,"TOT_BUY_REC")</f>
        <v>#NAME?</v>
      </c>
      <c r="ER246" s="15" t="e" cm="1">
        <f t="array" aca="1" ref="ER246" ca="1">_xll.BDP(C246,"TOT_HOLD_REC")</f>
        <v>#NAME?</v>
      </c>
      <c r="ES246" s="15" t="e" cm="1">
        <f t="array" aca="1" ref="ES246" ca="1">_xll.BDP(C246,"TOT_SELL_REC")</f>
        <v>#NAME?</v>
      </c>
      <c r="ET246" s="15" t="e" cm="1">
        <f t="array" aca="1" ref="ET246" ca="1">_xll.BDP(C246,"EQY_REC_CONS")</f>
        <v>#NAME?</v>
      </c>
      <c r="EV246" s="15" t="e" cm="1">
        <f t="array" aca="1" ref="EV246" ca="1">_xll.BDP(C246,"BEST_TARGET_HI")</f>
        <v>#NAME?</v>
      </c>
      <c r="EW246" s="15" t="e" cm="1">
        <f t="array" aca="1" ref="EW246" ca="1">_xll.BDP(C246,"BEST_TARGET_LO")</f>
        <v>#NAME?</v>
      </c>
      <c r="EX246" s="15" t="e" cm="1">
        <f t="array" aca="1" ref="EX246" ca="1">_xll.BDP(C246,"BEST_TARGET_MEDIAN")</f>
        <v>#NAME?</v>
      </c>
      <c r="EZ246" s="15" t="e" cm="1">
        <f t="array" aca="1" ref="EZ246" ca="1">_xll.BDP(C246,"BEST_TARGET_1WK_CHG")</f>
        <v>#NAME?</v>
      </c>
      <c r="FA246" s="15" t="e" cm="1">
        <f t="array" aca="1" ref="FA246" ca="1">_xll.BDP(C246,"BEST_TARGET_4WK_CHG")</f>
        <v>#NAME?</v>
      </c>
      <c r="FB246" s="15" t="e" cm="1">
        <f t="array" aca="1" ref="FB246" ca="1">_xll.BDP(C246,"BEST_TARGET_3MO_CHG")</f>
        <v>#NAME?</v>
      </c>
      <c r="FC246" s="15" t="e" cm="1">
        <f t="array" aca="1" ref="FC246" ca="1">_xll.BDP(C246,"BEST_TARGET_6MO_CHG")</f>
        <v>#NAME?</v>
      </c>
      <c r="FE246" s="15" t="e" cm="1">
        <f t="array" aca="1" ref="FE246" ca="1">_xll.BDP(C246,"ANNOUNCEMENT_DT")</f>
        <v>#NAME?</v>
      </c>
      <c r="FF246" s="15" t="e" cm="1">
        <f t="array" aca="1" ref="FF246" ca="1">_xll.BDP(C246,"EXPECTED_REPORT_DT")</f>
        <v>#NAME?</v>
      </c>
      <c r="FG246" s="15" t="e" cm="1">
        <f t="array" aca="1" ref="FG246" ca="1">_xll.BDP(C246,"EARNINGS_RELATED_IMPLIED_MOVE")</f>
        <v>#NAME?</v>
      </c>
      <c r="FI246" s="15" t="e" cm="1">
        <f t="array" aca="1" ref="FI246" ca="1">_xll.BDP(C246,"SALES_SURPRISE_LAST_QTR")</f>
        <v>#NAME?</v>
      </c>
      <c r="FJ246" s="15" t="e" cm="1">
        <f t="array" aca="1" ref="FJ246" ca="1">_xll.BDP(C246,"EPS_SURPRISE_LAST_QTR")</f>
        <v>#NAME?</v>
      </c>
      <c r="FL246" s="15" t="e">
        <f ca="1">(_xll.BDP(C246,"VOLUME_AVG_5D"))/1000</f>
        <v>#NAME?</v>
      </c>
      <c r="FM246" s="15" t="e">
        <f ca="1">(_xll.BDP(C246,"VOLUME_AVG_3M"))/1000</f>
        <v>#NAME?</v>
      </c>
      <c r="FN246" s="15" t="e">
        <f ca="1">(_xll.BDP(C246,"VOLUME_AVG_6M"))/1000</f>
        <v>#NAME?</v>
      </c>
      <c r="FP246" s="15" t="e" cm="1">
        <f t="array" aca="1" ref="FP246" ca="1">_xll.BDP(C246,"CIE_DES")</f>
        <v>#NAME?</v>
      </c>
      <c r="FQ246" s="15" t="s">
        <v>1069</v>
      </c>
      <c r="FS246" s="15" t="e" cm="1">
        <f t="array" aca="1" ref="FS246" ca="1">_xll.BDP(C246,"HIGH_52WEEK")</f>
        <v>#NAME?</v>
      </c>
      <c r="FT246" s="15" t="e" cm="1">
        <f t="array" aca="1" ref="FT246" ca="1">_xll.BDP(C246,"LOW_52WEEK")</f>
        <v>#NAME?</v>
      </c>
      <c r="FV246" s="15" t="e" cm="1">
        <f t="array" aca="1" ref="FV246" ca="1">_xll.BDP(C246,"CHG_PCT_WTD")</f>
        <v>#NAME?</v>
      </c>
      <c r="FW246" s="15" t="e" cm="1">
        <f t="array" aca="1" ref="FW246" ca="1">_xll.BDP(C246,"CHG_PCT_MTD")</f>
        <v>#NAME?</v>
      </c>
      <c r="FX246" s="15" t="e" cm="1">
        <f t="array" aca="1" ref="FX246" ca="1">_xll.BDP(C246,"CHG_PCT_YTD")</f>
        <v>#NAME?</v>
      </c>
      <c r="FY246" s="15" t="e" cm="1">
        <f t="array" aca="1" ref="FY246" ca="1">_xll.BDP(C246,"CHG_PCT_1YR")</f>
        <v>#NAME?</v>
      </c>
      <c r="GA246" s="15" t="e">
        <f ca="1">_xll.BDP($C246,"BEST_NET_DEBT","best_fperiod_override=19Y")/M6</f>
        <v>#NAME?</v>
      </c>
      <c r="GB246" s="15" t="e">
        <f ca="1">_xll.BDP($C246,"BEST_NET_DEBT","best_fperiod_override=20Y")/M6</f>
        <v>#NAME?</v>
      </c>
      <c r="GC246" s="15" t="e">
        <f ca="1">_xll.BDP($C246,"BEST_NET_DEBT","best_fperiod_override=21Y")/M6</f>
        <v>#NAME?</v>
      </c>
      <c r="GD246" s="15" t="e">
        <f ca="1">_xll.BDP($C246,"BEST_NET_DEBT","best_fperiod_override=22Y")/M6</f>
        <v>#NAME?</v>
      </c>
      <c r="GE246" s="15" t="e">
        <f ca="1">_xll.BDP($C246,"BEST_NET_DEBT","best_fperiod_override=23Y")/M6</f>
        <v>#NAME?</v>
      </c>
      <c r="GG246" s="15" t="e">
        <f t="shared" ca="1" si="463"/>
        <v>#NAME?</v>
      </c>
      <c r="GH246" s="15" t="e">
        <f t="shared" ca="1" si="464"/>
        <v>#NAME?</v>
      </c>
      <c r="GI246" s="15" t="e">
        <f t="shared" ca="1" si="465"/>
        <v>#NAME?</v>
      </c>
      <c r="GJ246" s="15" t="e">
        <f t="shared" ca="1" si="466"/>
        <v>#NAME?</v>
      </c>
      <c r="GK246" s="15" t="e">
        <f t="shared" ca="1" si="467"/>
        <v>#NAME?</v>
      </c>
      <c r="GM246" s="15" t="e" cm="1">
        <f t="array" aca="1" ref="GM246" ca="1">_xll.BDP(C246,"NET_DEBT_TO_EBITDA")</f>
        <v>#NAME?</v>
      </c>
      <c r="GN246" s="15" t="e" cm="1">
        <f t="array" aca="1" ref="GN246" ca="1">_xll.BDP(C246,"EBIT_TO_INT_EXP")</f>
        <v>#NAME?</v>
      </c>
      <c r="GO246" s="15" t="e" cm="1">
        <f t="array" aca="1" ref="GO246" ca="1">_xll.BDP(C246,"TOT_DEBT_TO_TOT_EQY")</f>
        <v>#NAME?</v>
      </c>
      <c r="GP246" s="15" t="e" cm="1">
        <f t="array" aca="1" ref="GP246" ca="1">_xll.BDP(C246,"TOT_DEBT_TO_TOT_ASSET")</f>
        <v>#NAME?</v>
      </c>
      <c r="GQ246" s="15" t="e" cm="1">
        <f t="array" aca="1" ref="GQ246" ca="1">_xll.BDP(C246,"ALTMAN_Z_SCORE")</f>
        <v>#NAME?</v>
      </c>
      <c r="GR246" s="15" t="e" cm="1">
        <f t="array" aca="1" ref="GR246" ca="1">_xll.BDP(C246,"CASH_%_CURRENT_MARKET_CAP")</f>
        <v>#NAME?</v>
      </c>
      <c r="GS246" s="15" t="e" cm="1">
        <f t="array" aca="1" ref="GS246" ca="1">_xll.BDP(C246,"CASH_TO_TOT_ASSET")</f>
        <v>#NAME?</v>
      </c>
      <c r="GU246" s="15" t="e" cm="1">
        <f t="array" aca="1" ref="GU246" ca="1">_xll.BDP(C246,"BOARD_SIZE")</f>
        <v>#NAME?</v>
      </c>
      <c r="GV246" s="15" t="e" cm="1">
        <f t="array" aca="1" ref="GV246" ca="1">_xll.BDP(C246,"PCT_INDEPENDENT_DIRECTORS")</f>
        <v>#NAME?</v>
      </c>
      <c r="GW246" s="15" t="e" cm="1">
        <f t="array" aca="1" ref="GW246" ca="1">_xll.BDP(C246,"BOARD_MEETING_ATTENDANCE_PCT")</f>
        <v>#NAME?</v>
      </c>
      <c r="GX246" s="15" t="e" cm="1">
        <f t="array" aca="1" ref="GX246" ca="1">_xll.BDP(C246,"BOARD_MEETINGS_PER_YR")</f>
        <v>#NAME?</v>
      </c>
      <c r="GY246" s="15" t="e" cm="1">
        <f t="array" aca="1" ref="GY246" ca="1">_xll.BDP(C246,"NUMBER_OF_WOMEN_ON_BOARD")</f>
        <v>#NAME?</v>
      </c>
      <c r="GZ246" s="15" t="e" cm="1">
        <f t="array" aca="1" ref="GZ246" ca="1">_xll.BDP(C246,"BOARD_AVERAGE_TENURE")</f>
        <v>#NAME?</v>
      </c>
      <c r="HA246" s="15" t="e" cm="1">
        <f t="array" aca="1" ref="HA246" ca="1">_xll.BDP(C246,"BOARD_AVERAGE_AGE")</f>
        <v>#NAME?</v>
      </c>
      <c r="HC246" s="15" t="e" cm="1">
        <f t="array" aca="1" ref="HC246" ca="1">_xll.BDP(C246,"TOT_COMP_AW_TO_CEO_&amp;_EQUIV")</f>
        <v>#NAME?</v>
      </c>
      <c r="HD246" s="15" t="e" cm="1">
        <f t="array" aca="1" ref="HD246" ca="1">_xll.BDP(C246,"TOT_COMPENSATION_AW_TO_EXECS")</f>
        <v>#NAME?</v>
      </c>
      <c r="HE246" s="15" t="e" cm="1">
        <f t="array" aca="1" ref="HE246" ca="1">_xll.BDP(C246,"CF_STOCK_BASED_COMPENSATION")</f>
        <v>#NAME?</v>
      </c>
      <c r="HF246" s="15" t="e" cm="1">
        <f t="array" aca="1" ref="HF246" ca="1">_xll.BDP(C246,"AVERAGE_BOD_TOTAL_COMPENSATION")</f>
        <v>#NAME?</v>
      </c>
      <c r="HH246" s="15" t="e" cm="1">
        <f t="array" aca="1" ref="HH246" ca="1">_xll.BDP(C246,"ISS_QUALITYSCORE")</f>
        <v>#NAME?</v>
      </c>
      <c r="HK246" s="15" t="e" cm="1">
        <f t="array" aca="1" ref="HK246" ca="1">_xll.BDP(C246,"EQY_SH_OUT")</f>
        <v>#NAME?</v>
      </c>
      <c r="HL246" s="15" t="e">
        <f t="shared" ca="1" si="468"/>
        <v>#NAME?</v>
      </c>
      <c r="HN246" s="15">
        <v>8.5</v>
      </c>
      <c r="HO246" s="15">
        <v>2</v>
      </c>
      <c r="HP246" s="39" t="e">
        <f t="shared" ca="1" si="469"/>
        <v>#NAME?</v>
      </c>
      <c r="HQ246" s="15" t="e">
        <f t="shared" ca="1" si="470"/>
        <v>#NAME?</v>
      </c>
      <c r="HS246" s="15" t="e">
        <f t="shared" ca="1" si="494"/>
        <v>#NAME?</v>
      </c>
      <c r="HU246" s="15" t="e">
        <f t="shared" ca="1" si="471"/>
        <v>#NAME?</v>
      </c>
      <c r="HW246" s="15" t="e">
        <f t="shared" ca="1" si="495"/>
        <v>#NAME?</v>
      </c>
      <c r="HY246" s="39" t="e">
        <f t="shared" ca="1" si="472"/>
        <v>#NAME?</v>
      </c>
      <c r="IA246" s="15" t="e">
        <f t="shared" ca="1" si="496"/>
        <v>#NAME?</v>
      </c>
      <c r="IB246" s="15" t="e">
        <f t="shared" ca="1" si="473"/>
        <v>#NAME?</v>
      </c>
      <c r="IC246" s="15" t="e">
        <f t="shared" ca="1" si="474"/>
        <v>#NAME?</v>
      </c>
      <c r="ID246" s="15" t="e">
        <f t="shared" ca="1" si="475"/>
        <v>#NAME?</v>
      </c>
      <c r="IE246" s="39" t="e">
        <f t="shared" ca="1" si="476"/>
        <v>#NAME?</v>
      </c>
      <c r="IF246" s="39" t="e">
        <f t="shared" ca="1" si="477"/>
        <v>#NAME?</v>
      </c>
      <c r="IG246" s="39" t="e">
        <f t="shared" ca="1" si="478"/>
        <v>#NAME?</v>
      </c>
      <c r="II246" s="15">
        <f t="shared" si="508"/>
        <v>227</v>
      </c>
    </row>
    <row r="247" spans="1:243">
      <c r="A247" s="15">
        <f t="shared" si="509"/>
        <v>227</v>
      </c>
      <c r="B247" s="15" t="s">
        <v>458</v>
      </c>
      <c r="C247" s="15" t="s">
        <v>706</v>
      </c>
      <c r="D247" s="15" t="s">
        <v>457</v>
      </c>
      <c r="E247" s="15" t="str">
        <f t="shared" si="442"/>
        <v>ULEV34</v>
      </c>
      <c r="F247" s="15">
        <f t="shared" si="443"/>
        <v>227</v>
      </c>
      <c r="G247" s="15" t="str">
        <f t="shared" si="444"/>
        <v>Unilever PLC</v>
      </c>
      <c r="H247" s="24">
        <v>4.0812000000000001E-3</v>
      </c>
      <c r="I247" s="15" t="e" cm="1">
        <f t="array" aca="1" ref="I247" ca="1">_xll.BDP(C247,"GICS_SECTOR_NAME")</f>
        <v>#NAME?</v>
      </c>
      <c r="J247" s="15" t="e">
        <f t="shared" ca="1" si="445"/>
        <v>#NAME?</v>
      </c>
      <c r="K247" s="46" t="e" cm="1">
        <f t="array" aca="1" ref="K247" ca="1">_xll.BDP(C247,"BEST_PE_RATIO")</f>
        <v>#NAME?</v>
      </c>
      <c r="L247" s="46" t="e" cm="1">
        <f t="array" aca="1" ref="L247" ca="1">_xll.BDP(C247,"px_last")</f>
        <v>#NAME?</v>
      </c>
      <c r="M247" s="15" t="e" cm="1">
        <f t="array" aca="1" ref="M247" ca="1">_xll.BDP(C247,"COUNTRY_FULL_NAME")</f>
        <v>#NAME?</v>
      </c>
      <c r="N247" s="15" t="e" cm="1">
        <f t="array" aca="1" ref="N247" ca="1">_xll.BDP(C247,"px_last")</f>
        <v>#NAME?</v>
      </c>
      <c r="O247" s="15" t="e" cm="1">
        <f t="array" aca="1" ref="O247" ca="1">_xll.BDP(C247,"CRNCY")</f>
        <v>#NAME?</v>
      </c>
      <c r="Q247" s="15" t="e" cm="1">
        <f t="array" aca="1" ref="Q247" ca="1">_xll.BDP(C247,"GICS_SECTOR_NAME")</f>
        <v>#NAME?</v>
      </c>
      <c r="R247" s="15" t="e" cm="1">
        <f t="array" aca="1" ref="R247" ca="1">_xll.BDP(C247,"GICS_INDUSTRY_NAME")</f>
        <v>#NAME?</v>
      </c>
      <c r="S247" s="15" t="e" cm="1">
        <f t="array" aca="1" ref="S247" ca="1">_xll.BDP(C247,"GICS_INDUSTRY_GROUP_NAME")</f>
        <v>#NAME?</v>
      </c>
      <c r="T247" s="15" t="e" cm="1">
        <f t="array" aca="1" ref="T247" ca="1">_xll.BDP(C247,"GICS_SUB_INDUSTRY_NAME")</f>
        <v>#NAME?</v>
      </c>
      <c r="U247" s="15" t="s">
        <v>1526</v>
      </c>
      <c r="V247" s="15" t="e">
        <f ca="1">_xll.BDH(C247,"SALES_REV_TURN","FY 2009","FY 2009","Currency=USD","Period=FY","BEST_FPERIOD_OVERRIDE=FY","FILING_STATUS=MR","SCALING_FORMAT=MLN","FA_ADJUSTED=Adjusted","Sort=A","Dates=H","DateFormat=P","Fill=—","Direction=H","UseDPDF=Y")/M10</f>
        <v>#NAME?</v>
      </c>
      <c r="W247" s="15" t="e">
        <f ca="1">_xll.BDH(C247,"SALES_REV_TURN","FY 2019","FY 2019","Currency=USD","Period=FY","BEST_FPERIOD_OVERRIDE=FY","FILING_STATUS=MR","SCALING_FORMAT=MLN","FA_ADJUSTED=Adjusted","Sort=A","Dates=H","DateFormat=P","Fill=—","Direction=H","UseDPDF=Y")/M10</f>
        <v>#NAME?</v>
      </c>
      <c r="X247" s="15" t="e">
        <f ca="1">_xll.BDH(C247,"SALES_REV_TURN","FY 2020","FY 2020","Currency=USD","Period=FY","BEST_FPERIOD_OVERRIDE=FY","FILING_STATUS=MR","SCALING_FORMAT=MLN","FA_ADJUSTED=Adjusted","Sort=A","Dates=H","DateFormat=P","Fill=—","Direction=H","UseDPDF=Y")/M10</f>
        <v>#NAME?</v>
      </c>
      <c r="Y247" s="15" t="e">
        <f ca="1">_xll.BDH(C247,"SALES_REV_TURN","FY 2021","FY 2021","Currency=USD","Period=FY","BEST_FPERIOD_OVERRIDE=FY","FILING_STATUS=MR","SCALING_FORMAT=MLN","FA_ADJUSTED=Adjusted","Sort=A","Dates=H","DateFormat=P","Fill=—","Direction=H","UseDPDF=Y")/M10</f>
        <v>#NAME?</v>
      </c>
      <c r="Z247" s="15" t="e">
        <f ca="1">_xll.BDH(C247,"SALES_REV_TURN","FY 2022","FY 2022","Currency=USD","Period=FY","BEST_FPERIOD_OVERRIDE=FY","FILING_STATUS=MR","SCALING_FORMAT=MLN","FA_ADJUSTED=Adjusted","Sort=A","Dates=H","DateFormat=P","Fill=—","Direction=H","UseDPDF=Y")/M10</f>
        <v>#NAME?</v>
      </c>
      <c r="AA247" s="15" t="e">
        <f ca="1">+_xll.BDP($C247,AA$15,"BEST_FPERIOD_OVERRIDE="&amp;AA$16)/M10</f>
        <v>#NAME?</v>
      </c>
      <c r="AB247" s="15" t="e">
        <f ca="1">+_xll.BDP($C247,AB$15,"BEST_FPERIOD_OVERRIDE="&amp;AB$16)/M10</f>
        <v>#NAME?</v>
      </c>
      <c r="AC247" s="15" t="e">
        <f ca="1">+_xll.BDP($C247,AC$15,"BEST_FPERIOD_OVERRIDE="&amp;AC$16)</f>
        <v>#NAME?</v>
      </c>
      <c r="AD247" s="15" t="e">
        <f ca="1">+_xll.BDP($C247,AD$15,"BEST_FPERIOD_OVERRIDE="&amp;AD$16)</f>
        <v>#NAME?</v>
      </c>
      <c r="AF247" s="25" t="e">
        <f t="shared" ca="1" si="479"/>
        <v>#NAME?</v>
      </c>
      <c r="AG247" s="25" t="e">
        <f t="shared" ca="1" si="480"/>
        <v>#NAME?</v>
      </c>
      <c r="AH247" s="25" t="e">
        <f t="shared" ca="1" si="481"/>
        <v>#NAME?</v>
      </c>
      <c r="AI247" s="25" t="e">
        <f t="shared" ca="1" si="482"/>
        <v>#NAME?</v>
      </c>
      <c r="AJ247" s="25" t="e">
        <f t="shared" ca="1" si="483"/>
        <v>#NAME?</v>
      </c>
      <c r="AK247" s="25" t="e">
        <f t="shared" ca="1" si="484"/>
        <v>#NAME?</v>
      </c>
      <c r="AL247" s="25" t="e">
        <f t="shared" ca="1" si="497"/>
        <v>#NAME?</v>
      </c>
      <c r="AM247" s="25" t="e">
        <f t="shared" ca="1" si="485"/>
        <v>#NAME?</v>
      </c>
      <c r="AN247" s="25" t="e">
        <f t="shared" ca="1" si="486"/>
        <v>#NAME?</v>
      </c>
      <c r="AP247" s="15" t="e">
        <f ca="1">_xll.BDH(C247,"EBITDA","FY 2009","FY 2009","Currency=USD","Period=FY","BEST_FPERIOD_OVERRIDE=FY","FILING_STATUS=MR","SCALING_FORMAT=MLN","FA_ADJUSTED=Adjusted","Sort=A","Dates=H","DateFormat=P","Fill=—","Direction=H","UseDPDF=Y")/M10</f>
        <v>#NAME?</v>
      </c>
      <c r="AQ247" s="15" t="e">
        <f ca="1">_xll.BDH(C247,"EBITDA","FY 2019","FY 2019","Currency=USD","Period=FY","BEST_FPERIOD_OVERRIDE=FY","FILING_STATUS=MR","SCALING_FORMAT=MLN","FA_ADJUSTED=Adjusted","Sort=A","Dates=H","DateFormat=P","Fill=—","Direction=H","UseDPDF=Y")/M10</f>
        <v>#NAME?</v>
      </c>
      <c r="AR247" s="15" t="e">
        <f ca="1">_xll.BDH(C247,"EBITDA","FY 2020","FY 2020","Currency=USD","Period=FY","BEST_FPERIOD_OVERRIDE=FY","FILING_STATUS=MR","SCALING_FORMAT=MLN","FA_ADJUSTED=Adjusted","Sort=A","Dates=H","DateFormat=P","Fill=—","Direction=H","UseDPDF=Y")/M10</f>
        <v>#NAME?</v>
      </c>
      <c r="AS247" s="15" t="e">
        <f ca="1">_xll.BDH(C247,"EBITDA","FY 2021","FY 2021","Currency=USD","Period=FY","BEST_FPERIOD_OVERRIDE=FY","FILING_STATUS=MR","SCALING_FORMAT=MLN","FA_ADJUSTED=Adjusted","Sort=A","Dates=H","DateFormat=P","Fill=—","Direction=H","UseDPDF=Y")/M10</f>
        <v>#NAME?</v>
      </c>
      <c r="AT247" s="15" t="e">
        <f ca="1">_xll.BDH(C247,"EBITDA","FY 2022","FY 2022","Currency=USD","Period=FY","BEST_FPERIOD_OVERRIDE=FY","FILING_STATUS=MR","SCALING_FORMAT=MLN","FA_ADJUSTED=Adjusted","Sort=A","Dates=H","DateFormat=P","Fill=—","Direction=H","UseDPDF=Y")/M10</f>
        <v>#NAME?</v>
      </c>
      <c r="AU247" s="15" t="e">
        <f ca="1">+_xll.BDP($C247,AU$15,"BEST_FPERIOD_OVERRIDE="&amp;AU$16)/M10</f>
        <v>#NAME?</v>
      </c>
      <c r="AV247" s="15" t="e">
        <f ca="1">+_xll.BDP($C247,AV$15,"BEST_FPERIOD_OVERRIDE="&amp;AV$16)/M10</f>
        <v>#NAME?</v>
      </c>
      <c r="AW247" s="15" t="e">
        <f ca="1">+_xll.BDP($C247,AW$15,"BEST_FPERIOD_OVERRIDE="&amp;AW$16)/M10</f>
        <v>#NAME?</v>
      </c>
      <c r="AX247" s="15" t="e">
        <f ca="1">+_xll.BDP($C247,AX$15,"BEST_FPERIOD_OVERRIDE="&amp;AX$16)</f>
        <v>#NAME?</v>
      </c>
      <c r="AZ247" s="25" t="e">
        <f t="shared" ca="1" si="446"/>
        <v>#NAME?</v>
      </c>
      <c r="BA247" s="25" t="e">
        <f t="shared" ca="1" si="447"/>
        <v>#NAME?</v>
      </c>
      <c r="BB247" s="25" t="e">
        <f t="shared" ca="1" si="448"/>
        <v>#NAME?</v>
      </c>
      <c r="BC247" s="25" t="e">
        <f t="shared" ca="1" si="449"/>
        <v>#NAME?</v>
      </c>
      <c r="BD247" s="25" t="e">
        <f t="shared" ca="1" si="450"/>
        <v>#NAME?</v>
      </c>
      <c r="BE247" s="25" t="e">
        <f t="shared" ca="1" si="451"/>
        <v>#NAME?</v>
      </c>
      <c r="BF247" s="25" t="e">
        <f t="shared" ca="1" si="498"/>
        <v>#NAME?</v>
      </c>
      <c r="BG247" s="25" t="e">
        <f t="shared" ca="1" si="452"/>
        <v>#NAME?</v>
      </c>
      <c r="BH247" s="25" t="e">
        <f t="shared" ca="1" si="453"/>
        <v>#NAME?</v>
      </c>
      <c r="BJ247" s="25" t="e">
        <f t="shared" ca="1" si="487"/>
        <v>#NAME?</v>
      </c>
      <c r="BK247" s="25" t="e">
        <f t="shared" ca="1" si="488"/>
        <v>#NAME?</v>
      </c>
      <c r="BL247" s="25" t="e">
        <f t="shared" ca="1" si="489"/>
        <v>#NAME?</v>
      </c>
      <c r="BM247" s="25" t="e">
        <f t="shared" ca="1" si="490"/>
        <v>#NAME?</v>
      </c>
      <c r="BN247" s="25" t="e">
        <f t="shared" ca="1" si="491"/>
        <v>#NAME?</v>
      </c>
      <c r="BO247" s="25" t="e">
        <f t="shared" ca="1" si="492"/>
        <v>#NAME?</v>
      </c>
      <c r="BP247" s="25" t="e">
        <f t="shared" ca="1" si="492"/>
        <v>#NAME?</v>
      </c>
      <c r="BQ247" s="25" t="e">
        <f t="shared" ca="1" si="493"/>
        <v>#NAME?</v>
      </c>
      <c r="BR247" s="15" t="e">
        <f ca="1">_xll.BDH(C247,"EARN_FOR_COMMON","FY 2009","FY 2009","Currency=USD","Period=FY","BEST_FPERIOD_OVERRIDE=FY","FILING_STATUS=MR","SCALING_FORMAT=MLN","FA_ADJUSTED=Adjusted","Sort=A","Dates=H","DateFormat=P","Fill=—","Direction=H","UseDPDF=Y")/M10</f>
        <v>#NAME?</v>
      </c>
      <c r="BS247" s="15" t="e">
        <f ca="1">_xll.BDH(C247,"EARN_FOR_COMMON","FY 2019","FY 2019","Currency=USD","Period=FY","BEST_FPERIOD_OVERRIDE=FY","FILING_STATUS=MR","SCALING_FORMAT=MLN","FA_ADJUSTED=Adjusted","Sort=A","Dates=H","DateFormat=P","Fill=—","Direction=H","UseDPDF=Y")/M10</f>
        <v>#NAME?</v>
      </c>
      <c r="BT247" s="15" t="e">
        <f ca="1">_xll.BDH(C247,"EARN_FOR_COMMON","FY 2020","FY 2020","Currency=USD","Period=FY","BEST_FPERIOD_OVERRIDE=FY","FILING_STATUS=MR","SCALING_FORMAT=MLN","FA_ADJUSTED=Adjusted","Sort=A","Dates=H","DateFormat=P","Fill=—","Direction=H","UseDPDF=Y")/M10</f>
        <v>#NAME?</v>
      </c>
      <c r="BU247" s="15" t="e">
        <f ca="1">_xll.BDH(C247,"EARN_FOR_COMMON","FY 2021","FY 2021","Currency=USD","Period=FY","BEST_FPERIOD_OVERRIDE=FY","FILING_STATUS=MR","SCALING_FORMAT=MLN","FA_ADJUSTED=Adjusted","Sort=A","Dates=H","DateFormat=P","Fill=—","Direction=H","UseDPDF=Y")/M10</f>
        <v>#NAME?</v>
      </c>
      <c r="BV247" s="15" t="e">
        <f ca="1">_xll.BDH(C247,"EARN_FOR_COMMON","FY 2022","FY 2022","Currency=USD","Period=FY","BEST_FPERIOD_OVERRIDE=FY","FILING_STATUS=MR","SCALING_FORMAT=MLN","FA_ADJUSTED=Adjusted","Sort=A","Dates=H","DateFormat=P","Fill=—","Direction=H","UseDPDF=Y")/M10</f>
        <v>#NAME?</v>
      </c>
      <c r="BW247" s="15" t="e">
        <f ca="1">+_xll.BDP($C247,BW$15,"BEST_FPERIOD_OVERRIDE="&amp;BW$16)/M10</f>
        <v>#NAME?</v>
      </c>
      <c r="BX247" s="15" t="e">
        <f ca="1">+_xll.BDP($C247,BX$15,"BEST_FPERIOD_OVERRIDE="&amp;BX$16)/M10</f>
        <v>#NAME?</v>
      </c>
      <c r="BY247" s="15" t="e">
        <f ca="1">+_xll.BDP($C247,BY$15,"BEST_FPERIOD_OVERRIDE="&amp;BY$16)/M10</f>
        <v>#NAME?</v>
      </c>
      <c r="BZ247" s="15" t="e">
        <f ca="1">+_xll.BDP($C247,BZ$15,"BEST_FPERIOD_OVERRIDE="&amp;BZ$16)</f>
        <v>#NAME?</v>
      </c>
      <c r="CB247" s="25" t="e">
        <f t="shared" ca="1" si="454"/>
        <v>#NAME?</v>
      </c>
      <c r="CC247" s="25" t="e">
        <f t="shared" ca="1" si="455"/>
        <v>#NAME?</v>
      </c>
      <c r="CD247" s="25" t="e">
        <f t="shared" ca="1" si="456"/>
        <v>#NAME?</v>
      </c>
      <c r="CE247" s="25" t="e">
        <f t="shared" ca="1" si="457"/>
        <v>#NAME?</v>
      </c>
      <c r="CF247" s="25" t="e">
        <f t="shared" ca="1" si="458"/>
        <v>#NAME?</v>
      </c>
      <c r="CG247" s="25" t="e">
        <f t="shared" ca="1" si="459"/>
        <v>#NAME?</v>
      </c>
      <c r="CH247" s="25" t="e">
        <f t="shared" ca="1" si="499"/>
        <v>#NAME?</v>
      </c>
      <c r="CI247" s="25" t="e">
        <f t="shared" ca="1" si="460"/>
        <v>#NAME?</v>
      </c>
      <c r="CJ247" s="25" t="e">
        <f t="shared" ca="1" si="461"/>
        <v>#NAME?</v>
      </c>
      <c r="CM247" s="25" t="e">
        <f t="shared" ca="1" si="500"/>
        <v>#NAME?</v>
      </c>
      <c r="CN247" s="25" t="e">
        <f t="shared" ca="1" si="501"/>
        <v>#NAME?</v>
      </c>
      <c r="CO247" s="25" t="e">
        <f t="shared" ca="1" si="502"/>
        <v>#NAME?</v>
      </c>
      <c r="CP247" s="25" t="e">
        <f t="shared" ca="1" si="503"/>
        <v>#NAME?</v>
      </c>
      <c r="CQ247" s="25" t="e">
        <f t="shared" ca="1" si="504"/>
        <v>#NAME?</v>
      </c>
      <c r="CR247" s="25" t="e">
        <f t="shared" ca="1" si="505"/>
        <v>#NAME?</v>
      </c>
      <c r="CS247" s="25" t="e">
        <f t="shared" ca="1" si="506"/>
        <v>#NAME?</v>
      </c>
      <c r="CT247" s="15" t="e">
        <f t="shared" ca="1" si="507"/>
        <v>#NAME?</v>
      </c>
      <c r="CU247" s="25">
        <f>_xll.BDH($C247,"RETURN_ON_INV_CAPITAL","FY 2019","FY 2019","Currency=USD","Period=FY","BEST_FPERIOD_OVERRIDE=FY","FILING_STATUS=MR","FA_ADJUSTED=GAAP","Sort=A","Dates=H","DateFormat=P","Fill=—","Direction=H","UseDPDF=Y")/100</f>
        <v>0.149613</v>
      </c>
      <c r="CV247" s="25">
        <f>_xll.BDH($C247,"RETURN_ON_INV_CAPITAL","FY 2020","FY 2020","Currency=USD","Period=FY","BEST_FPERIOD_OVERRIDE=FY","FILING_STATUS=MR","FA_ADJUSTED=GAAP","Sort=A","Dates=H","DateFormat=P","Fill=—","Direction=H","UseDPDF=Y")/100</f>
        <v>0.13945199999999999</v>
      </c>
      <c r="CW247" s="25">
        <f>_xll.BDH($C247,"RETURN_ON_INV_CAPITAL","FY 2021","FY 2021","Currency=USD","Period=FY","BEST_FPERIOD_OVERRIDE=FY","FILING_STATUS=MR","FA_ADJUSTED=GAAP","Sort=A","Dates=H","DateFormat=P","Fill=—","Direction=H","UseDPDF=Y")/100</f>
        <v>0.13345399999999999</v>
      </c>
      <c r="CX247" s="25">
        <f>_xll.BDH(C247,"RETURN_COM_EQY","FY 2022","FY 2022","Currency=USD","Period=FY","BEST_FPERIOD_OVERRIDE=FY","FILING_STATUS=MR","FA_ADJUSTED=GAAP","Sort=A","Dates=H","DateFormat=P","Fill=—","Direction=H","UseDPDF=Y")/100</f>
        <v>0.42305100000000001</v>
      </c>
      <c r="CZ247" s="15">
        <f>_xll.BDH($C247,"RETURN_COM_EQY","FY 2019","FY 2019","Currency=USD","Period=FY","BEST_FPERIOD_OVERRIDE=FY","FILING_STATUS=MR","FA_ADJUSTED=GAAP","Sort=A","Dates=H","DateFormat=P","Fill=—","Direction=H","UseDPDF=Y")/100</f>
        <v>0.45752200000000004</v>
      </c>
      <c r="DA247" s="15">
        <f>_xll.BDH($C247,"RETURN_COM_EQY","FY 2020","FY 2020","Currency=USD","Period=FY","BEST_FPERIOD_OVERRIDE=FY","FILING_STATUS=MR","FA_ADJUSTED=GAAP","Sort=A","Dates=H","DateFormat=P","Fill=—","Direction=H","UseDPDF=Y")/100</f>
        <v>0.39222700000000005</v>
      </c>
      <c r="DB247" s="15">
        <f>_xll.BDH($C247,"RETURN_COM_EQY","FY 2021","FY 2021","Currency=USD","Period=FY","BEST_FPERIOD_OVERRIDE=FY","FILING_STATUS=MR","FA_ADJUSTED=GAAP","Sort=A","Dates=H","DateFormat=P","Fill=—","Direction=H","UseDPDF=Y")/100</f>
        <v>0.37370600000000004</v>
      </c>
      <c r="DC247" s="25">
        <f>_xll.BDH(C247,"RETURN_COM_EQY","FY 2022","FY 2022","Currency=USD","Period=FY","BEST_FPERIOD_OVERRIDE=FY","FILING_STATUS=MR","FA_ADJUSTED=GAAP","Sort=A","Dates=H","DateFormat=P","Fill=—","Direction=H","UseDPDF=Y")</f>
        <v>42.305100000000003</v>
      </c>
      <c r="DD247" s="25" t="e">
        <f ca="1">(_xll.BDP(C247,"BEST_ROE","best_fperiod_override=23Y"))/100</f>
        <v>#NAME?</v>
      </c>
      <c r="DF247" s="25" t="e">
        <f ca="1">(_xll.BDP($C247,"BEST_DIV_YLD","best_fperiod_override=19Y"))/100</f>
        <v>#NAME?</v>
      </c>
      <c r="DG247" s="25" t="e">
        <f ca="1">(_xll.BDP($C247,"BEST_DIV_YLD","best_fperiod_override=20Y"))/100</f>
        <v>#NAME?</v>
      </c>
      <c r="DH247" s="25" t="e">
        <f ca="1">(_xll.BDP($C247,"BEST_DIV_YLD","best_fperiod_override=21Y"))/100</f>
        <v>#NAME?</v>
      </c>
      <c r="DI247" s="25" t="e">
        <f ca="1">(_xll.BDP($C247,"BEST_DIV_YLD","best_fperiod_override=22Y"))/100</f>
        <v>#NAME?</v>
      </c>
      <c r="DJ247" s="25" t="e">
        <f ca="1">(_xll.BDP($C247,"BEST_DIV_YLD","best_fperiod_override=23Y"))/100</f>
        <v>#NAME?</v>
      </c>
      <c r="DL247" s="48" t="e" cm="1">
        <f t="array" aca="1" ref="DL247" ca="1">_xll.BDP($C247,$DL$12)/1000/M10</f>
        <v>#NAME?</v>
      </c>
      <c r="DM247" s="48" t="e" cm="1">
        <f t="array" aca="1" ref="DM247" ca="1">_xll.BDP($C247,$DL$13)*1000/M10</f>
        <v>#NAME?</v>
      </c>
      <c r="DN247" s="48" t="e">
        <f t="shared" ca="1" si="462"/>
        <v>#NAME?</v>
      </c>
      <c r="DO247" s="48" t="e" cm="1">
        <f t="array" aca="1" ref="DO247" ca="1">_xll.BDP($C247,$DL$15)*1000</f>
        <v>#NAME?</v>
      </c>
      <c r="DQ247" s="15" t="e" cm="1">
        <f t="array" aca="1" ref="DQ247" ca="1">_xll.BDP(C247,"WACC")</f>
        <v>#NAME?</v>
      </c>
      <c r="DR247" s="15" t="e" cm="1">
        <f t="array" aca="1" ref="DR247" ca="1">_xll.BDP(C247,"WACC_COST_EQUITY")</f>
        <v>#NAME?</v>
      </c>
      <c r="DS247" s="15" t="e" cm="1">
        <f t="array" aca="1" ref="DS247" ca="1">_xll.BDP(C247,"WACC_COST_EQUITY")</f>
        <v>#NAME?</v>
      </c>
      <c r="DU247" s="15" t="e" cm="1">
        <f t="array" aca="1" ref="DU247" ca="1">_xll.BDP(C247,"BEST_PE_RATIO")</f>
        <v>#NAME?</v>
      </c>
      <c r="DV247" s="15" t="e" cm="1">
        <f t="array" aca="1" ref="DV247" ca="1">_xll.BDP(C247,"FIVE_YR_AVG_PRICE_EARNINGS")</f>
        <v>#NAME?</v>
      </c>
      <c r="DW247" s="15" t="e" cm="1">
        <f t="array" aca="1" ref="DW247" ca="1">_xll.BDP(C247,"10_YEAR_MOVING_AVERAGE_PE")</f>
        <v>#NAME?</v>
      </c>
      <c r="DY247" s="15" t="e" cm="1">
        <f t="array" aca="1" ref="DY247" ca="1">_xll.BDP(C247,"BEST_CUR_EV_TO_EBITDA")</f>
        <v>#NAME?</v>
      </c>
      <c r="DZ247" s="15" t="e" cm="1">
        <f t="array" aca="1" ref="DZ247" ca="1">_xll.BDP(C247,"FIVE_YEAR_AVG_EV_TO_T12_EBITDA")</f>
        <v>#NAME?</v>
      </c>
      <c r="EB247" s="15" t="e" cm="1">
        <f t="array" aca="1" ref="EB247" ca="1">_xll.BDP(C247,"BEST_PX_BPS_RATIO")</f>
        <v>#NAME?</v>
      </c>
      <c r="EC247" s="15" t="e" cm="1">
        <f t="array" aca="1" ref="EC247" ca="1">_xll.BDP(C247,"FIVE_YEAR_AVG_PRICE_BOOK")</f>
        <v>#NAME?</v>
      </c>
      <c r="ED247" s="15" t="e" cm="1">
        <f t="array" aca="1" ref="ED247" ca="1">_xll.BDP(C247,"EV_TO_T12M_SALES")</f>
        <v>#NAME?</v>
      </c>
      <c r="EE247" s="15" t="e" cm="1">
        <f t="array" aca="1" ref="EE247" ca="1">_xll.BDP(C247,"AVERAGE_EV_TO_T12M_SALES")</f>
        <v>#NAME?</v>
      </c>
      <c r="EF247" s="15" t="e">
        <f ca="1">_xll.BDP(C247,"BEST_CURRENT_EV_BEST_SALES","best_fperiod_override=23Y")</f>
        <v>#NAME?</v>
      </c>
      <c r="EH247" s="15" t="e" cm="1">
        <f t="array" aca="1" ref="EH247" ca="1">_xll.BDP(C247,"CF_FREE_CASH_FLOW")/M10</f>
        <v>#NAME?</v>
      </c>
      <c r="EI247" s="15" t="e" cm="1">
        <f t="array" aca="1" ref="EI247" ca="1">_xll.BDP(C247,"FREE_CASH_FLOW_YIELD")/100</f>
        <v>#NAME?</v>
      </c>
      <c r="EJ247" s="15" t="e" cm="1">
        <f t="array" aca="1" ref="EJ247" ca="1">_xll.BDP(C247,"TRAIL_12M_FREE_CASH_FLOW_PER_SH")/M10</f>
        <v>#NAME?</v>
      </c>
      <c r="EL247" s="15" t="e" cm="1">
        <f t="array" aca="1" ref="EL247" ca="1">_xll.BDP(C247,"CF_CASH_FROM_OPER")/M10</f>
        <v>#NAME?</v>
      </c>
      <c r="EM247" s="15" t="e" cm="1">
        <f t="array" aca="1" ref="EM247" ca="1">_xll.BDP(C247,"CF_CASH_FROM_INV_ACT")/M10</f>
        <v>#NAME?</v>
      </c>
      <c r="EN247" s="15" t="e" cm="1">
        <f t="array" aca="1" ref="EN247" ca="1">_xll.BDP(C247,"CF_CASH_FROM_FNC_ACT")/M10</f>
        <v>#NAME?</v>
      </c>
      <c r="EP247" s="15" t="e" cm="1">
        <f t="array" aca="1" ref="EP247" ca="1">_xll.BDP(C247,"TOT_ANALYST_REC")</f>
        <v>#NAME?</v>
      </c>
      <c r="EQ247" s="15" t="e" cm="1">
        <f t="array" aca="1" ref="EQ247" ca="1">_xll.BDP(C247,"TOT_BUY_REC")</f>
        <v>#NAME?</v>
      </c>
      <c r="ER247" s="15" t="e" cm="1">
        <f t="array" aca="1" ref="ER247" ca="1">_xll.BDP(C247,"TOT_HOLD_REC")</f>
        <v>#NAME?</v>
      </c>
      <c r="ES247" s="15" t="e" cm="1">
        <f t="array" aca="1" ref="ES247" ca="1">_xll.BDP(C247,"TOT_SELL_REC")</f>
        <v>#NAME?</v>
      </c>
      <c r="ET247" s="15" t="e" cm="1">
        <f t="array" aca="1" ref="ET247" ca="1">_xll.BDP(C247,"EQY_REC_CONS")</f>
        <v>#NAME?</v>
      </c>
      <c r="EV247" s="15" t="e" cm="1">
        <f t="array" aca="1" ref="EV247" ca="1">_xll.BDP(C247,"BEST_TARGET_HI")</f>
        <v>#NAME?</v>
      </c>
      <c r="EW247" s="15" t="e" cm="1">
        <f t="array" aca="1" ref="EW247" ca="1">_xll.BDP(C247,"BEST_TARGET_LO")</f>
        <v>#NAME?</v>
      </c>
      <c r="EX247" s="15" t="e" cm="1">
        <f t="array" aca="1" ref="EX247" ca="1">_xll.BDP(C247,"BEST_TARGET_MEDIAN")</f>
        <v>#NAME?</v>
      </c>
      <c r="EZ247" s="15" t="e" cm="1">
        <f t="array" aca="1" ref="EZ247" ca="1">_xll.BDP(C247,"BEST_TARGET_1WK_CHG")</f>
        <v>#NAME?</v>
      </c>
      <c r="FA247" s="15" t="e" cm="1">
        <f t="array" aca="1" ref="FA247" ca="1">_xll.BDP(C247,"BEST_TARGET_4WK_CHG")</f>
        <v>#NAME?</v>
      </c>
      <c r="FB247" s="15" t="e" cm="1">
        <f t="array" aca="1" ref="FB247" ca="1">_xll.BDP(C247,"BEST_TARGET_3MO_CHG")</f>
        <v>#NAME?</v>
      </c>
      <c r="FC247" s="15" t="e" cm="1">
        <f t="array" aca="1" ref="FC247" ca="1">_xll.BDP(C247,"BEST_TARGET_6MO_CHG")</f>
        <v>#NAME?</v>
      </c>
      <c r="FE247" s="15" t="e" cm="1">
        <f t="array" aca="1" ref="FE247" ca="1">_xll.BDP(C247,"ANNOUNCEMENT_DT")</f>
        <v>#NAME?</v>
      </c>
      <c r="FF247" s="15" t="e" cm="1">
        <f t="array" aca="1" ref="FF247" ca="1">_xll.BDP(C247,"EXPECTED_REPORT_DT")</f>
        <v>#NAME?</v>
      </c>
      <c r="FG247" s="15" t="e" cm="1">
        <f t="array" aca="1" ref="FG247" ca="1">_xll.BDP(C247,"EARNINGS_RELATED_IMPLIED_MOVE")</f>
        <v>#NAME?</v>
      </c>
      <c r="FI247" s="15" t="e" cm="1">
        <f t="array" aca="1" ref="FI247" ca="1">_xll.BDP(C247,"SALES_SURPRISE_LAST_QTR")</f>
        <v>#NAME?</v>
      </c>
      <c r="FJ247" s="15" t="e" cm="1">
        <f t="array" aca="1" ref="FJ247" ca="1">_xll.BDP(C247,"EPS_SURPRISE_LAST_QTR")</f>
        <v>#NAME?</v>
      </c>
      <c r="FL247" s="15" t="e">
        <f ca="1">(_xll.BDP(C247,"VOLUME_AVG_5D"))/1000</f>
        <v>#NAME?</v>
      </c>
      <c r="FM247" s="15" t="e">
        <f ca="1">(_xll.BDP(C247,"VOLUME_AVG_3M"))/1000</f>
        <v>#NAME?</v>
      </c>
      <c r="FN247" s="15" t="e">
        <f ca="1">(_xll.BDP(C247,"VOLUME_AVG_6M"))/1000</f>
        <v>#NAME?</v>
      </c>
      <c r="FP247" s="15" t="e" cm="1">
        <f t="array" aca="1" ref="FP247" ca="1">_xll.BDP(C247,"CIE_DES")</f>
        <v>#NAME?</v>
      </c>
      <c r="FQ247" s="15" t="s">
        <v>1070</v>
      </c>
      <c r="FS247" s="15" t="e" cm="1">
        <f t="array" aca="1" ref="FS247" ca="1">_xll.BDP(C247,"HIGH_52WEEK")</f>
        <v>#NAME?</v>
      </c>
      <c r="FT247" s="15" t="e" cm="1">
        <f t="array" aca="1" ref="FT247" ca="1">_xll.BDP(C247,"LOW_52WEEK")</f>
        <v>#NAME?</v>
      </c>
      <c r="FV247" s="15" t="e" cm="1">
        <f t="array" aca="1" ref="FV247" ca="1">_xll.BDP(C247,"CHG_PCT_WTD")</f>
        <v>#NAME?</v>
      </c>
      <c r="FW247" s="15" t="e" cm="1">
        <f t="array" aca="1" ref="FW247" ca="1">_xll.BDP(C247,"CHG_PCT_MTD")</f>
        <v>#NAME?</v>
      </c>
      <c r="FX247" s="15" t="e" cm="1">
        <f t="array" aca="1" ref="FX247" ca="1">_xll.BDP(C247,"CHG_PCT_YTD")</f>
        <v>#NAME?</v>
      </c>
      <c r="FY247" s="15" t="e" cm="1">
        <f t="array" aca="1" ref="FY247" ca="1">_xll.BDP(C247,"CHG_PCT_1YR")</f>
        <v>#NAME?</v>
      </c>
      <c r="GA247" s="15" t="e">
        <f ca="1">_xll.BDP($C247,"BEST_NET_DEBT","best_fperiod_override=19Y")/M10</f>
        <v>#NAME?</v>
      </c>
      <c r="GB247" s="15" t="e">
        <f ca="1">_xll.BDP($C247,"BEST_NET_DEBT","best_fperiod_override=20Y")/M10</f>
        <v>#NAME?</v>
      </c>
      <c r="GC247" s="15" t="e">
        <f ca="1">_xll.BDP($C247,"BEST_NET_DEBT","best_fperiod_override=21Y")/M10</f>
        <v>#NAME?</v>
      </c>
      <c r="GD247" s="15" t="e">
        <f ca="1">_xll.BDP($C247,"BEST_NET_DEBT","best_fperiod_override=22Y")/M10</f>
        <v>#NAME?</v>
      </c>
      <c r="GE247" s="15" t="e">
        <f ca="1">_xll.BDP($C247,"BEST_NET_DEBT","best_fperiod_override=23Y")/M10</f>
        <v>#NAME?</v>
      </c>
      <c r="GG247" s="15" t="e">
        <f t="shared" ca="1" si="463"/>
        <v>#NAME?</v>
      </c>
      <c r="GH247" s="15" t="e">
        <f t="shared" ca="1" si="464"/>
        <v>#NAME?</v>
      </c>
      <c r="GI247" s="15" t="e">
        <f t="shared" ca="1" si="465"/>
        <v>#NAME?</v>
      </c>
      <c r="GJ247" s="15" t="e">
        <f t="shared" ca="1" si="466"/>
        <v>#NAME?</v>
      </c>
      <c r="GK247" s="15" t="e">
        <f t="shared" ca="1" si="467"/>
        <v>#NAME?</v>
      </c>
      <c r="GM247" s="15" t="e" cm="1">
        <f t="array" aca="1" ref="GM247" ca="1">_xll.BDP(C247,"NET_DEBT_TO_EBITDA")</f>
        <v>#NAME?</v>
      </c>
      <c r="GN247" s="15" t="e" cm="1">
        <f t="array" aca="1" ref="GN247" ca="1">_xll.BDP(C247,"EBIT_TO_INT_EXP")</f>
        <v>#NAME?</v>
      </c>
      <c r="GO247" s="15" t="e" cm="1">
        <f t="array" aca="1" ref="GO247" ca="1">_xll.BDP(C247,"TOT_DEBT_TO_TOT_EQY")</f>
        <v>#NAME?</v>
      </c>
      <c r="GP247" s="15" t="e" cm="1">
        <f t="array" aca="1" ref="GP247" ca="1">_xll.BDP(C247,"TOT_DEBT_TO_TOT_ASSET")</f>
        <v>#NAME?</v>
      </c>
      <c r="GQ247" s="15" t="e" cm="1">
        <f t="array" aca="1" ref="GQ247" ca="1">_xll.BDP(C247,"ALTMAN_Z_SCORE")</f>
        <v>#NAME?</v>
      </c>
      <c r="GR247" s="15" t="e" cm="1">
        <f t="array" aca="1" ref="GR247" ca="1">_xll.BDP(C247,"CASH_%_CURRENT_MARKET_CAP")</f>
        <v>#NAME?</v>
      </c>
      <c r="GS247" s="15" t="e" cm="1">
        <f t="array" aca="1" ref="GS247" ca="1">_xll.BDP(C247,"CASH_TO_TOT_ASSET")</f>
        <v>#NAME?</v>
      </c>
      <c r="GU247" s="15" t="e" cm="1">
        <f t="array" aca="1" ref="GU247" ca="1">_xll.BDP(C247,"BOARD_SIZE")</f>
        <v>#NAME?</v>
      </c>
      <c r="GV247" s="15" t="e" cm="1">
        <f t="array" aca="1" ref="GV247" ca="1">_xll.BDP(C247,"PCT_INDEPENDENT_DIRECTORS")</f>
        <v>#NAME?</v>
      </c>
      <c r="GW247" s="15" t="e" cm="1">
        <f t="array" aca="1" ref="GW247" ca="1">_xll.BDP(C247,"BOARD_MEETING_ATTENDANCE_PCT")</f>
        <v>#NAME?</v>
      </c>
      <c r="GX247" s="15" t="e" cm="1">
        <f t="array" aca="1" ref="GX247" ca="1">_xll.BDP(C247,"BOARD_MEETINGS_PER_YR")</f>
        <v>#NAME?</v>
      </c>
      <c r="GY247" s="15" t="e" cm="1">
        <f t="array" aca="1" ref="GY247" ca="1">_xll.BDP(C247,"NUMBER_OF_WOMEN_ON_BOARD")</f>
        <v>#NAME?</v>
      </c>
      <c r="GZ247" s="15" t="e" cm="1">
        <f t="array" aca="1" ref="GZ247" ca="1">_xll.BDP(C247,"BOARD_AVERAGE_TENURE")</f>
        <v>#NAME?</v>
      </c>
      <c r="HA247" s="15" t="e" cm="1">
        <f t="array" aca="1" ref="HA247" ca="1">_xll.BDP(C247,"BOARD_AVERAGE_AGE")</f>
        <v>#NAME?</v>
      </c>
      <c r="HC247" s="15" t="e" cm="1">
        <f t="array" aca="1" ref="HC247" ca="1">_xll.BDP(C247,"TOT_COMP_AW_TO_CEO_&amp;_EQUIV")</f>
        <v>#NAME?</v>
      </c>
      <c r="HD247" s="15" t="e" cm="1">
        <f t="array" aca="1" ref="HD247" ca="1">_xll.BDP(C247,"TOT_COMPENSATION_AW_TO_EXECS")</f>
        <v>#NAME?</v>
      </c>
      <c r="HE247" s="15" t="e" cm="1">
        <f t="array" aca="1" ref="HE247" ca="1">_xll.BDP(C247,"CF_STOCK_BASED_COMPENSATION")</f>
        <v>#NAME?</v>
      </c>
      <c r="HF247" s="15" t="e" cm="1">
        <f t="array" aca="1" ref="HF247" ca="1">_xll.BDP(C247,"AVERAGE_BOD_TOTAL_COMPENSATION")</f>
        <v>#NAME?</v>
      </c>
      <c r="HH247" s="15" t="e" cm="1">
        <f t="array" aca="1" ref="HH247" ca="1">_xll.BDP(C247,"ISS_QUALITYSCORE")</f>
        <v>#NAME?</v>
      </c>
      <c r="HK247" s="15" t="e" cm="1">
        <f t="array" aca="1" ref="HK247" ca="1">_xll.BDP(C247,"EQY_SH_OUT")</f>
        <v>#NAME?</v>
      </c>
      <c r="HL247" s="15" t="e">
        <f t="shared" ca="1" si="468"/>
        <v>#NAME?</v>
      </c>
      <c r="HN247" s="15">
        <v>8.5</v>
      </c>
      <c r="HO247" s="15">
        <v>2</v>
      </c>
      <c r="HP247" s="39" t="e">
        <f t="shared" ca="1" si="469"/>
        <v>#NAME?</v>
      </c>
      <c r="HQ247" s="15" t="e">
        <f t="shared" ca="1" si="470"/>
        <v>#NAME?</v>
      </c>
      <c r="HS247" s="15" t="e">
        <f t="shared" ca="1" si="494"/>
        <v>#NAME?</v>
      </c>
      <c r="HU247" s="15" t="e">
        <f t="shared" ca="1" si="471"/>
        <v>#NAME?</v>
      </c>
      <c r="HW247" s="15" t="e">
        <f t="shared" ca="1" si="495"/>
        <v>#NAME?</v>
      </c>
      <c r="HY247" s="39" t="e">
        <f t="shared" ca="1" si="472"/>
        <v>#NAME?</v>
      </c>
      <c r="IA247" s="15" t="e">
        <f t="shared" ca="1" si="496"/>
        <v>#NAME?</v>
      </c>
      <c r="IB247" s="15" t="e">
        <f t="shared" ca="1" si="473"/>
        <v>#NAME?</v>
      </c>
      <c r="IC247" s="15" t="e">
        <f t="shared" ca="1" si="474"/>
        <v>#NAME?</v>
      </c>
      <c r="ID247" s="15" t="e">
        <f t="shared" ca="1" si="475"/>
        <v>#NAME?</v>
      </c>
      <c r="IE247" s="39" t="e">
        <f t="shared" ca="1" si="476"/>
        <v>#NAME?</v>
      </c>
      <c r="IF247" s="39" t="e">
        <f t="shared" ca="1" si="477"/>
        <v>#NAME?</v>
      </c>
      <c r="IG247" s="39" t="e">
        <f t="shared" ca="1" si="478"/>
        <v>#NAME?</v>
      </c>
      <c r="II247" s="15">
        <f t="shared" si="508"/>
        <v>228</v>
      </c>
    </row>
    <row r="248" spans="1:243">
      <c r="A248" s="15">
        <f t="shared" si="509"/>
        <v>228</v>
      </c>
      <c r="B248" s="15" t="s">
        <v>460</v>
      </c>
      <c r="C248" s="15" t="s">
        <v>707</v>
      </c>
      <c r="D248" s="15" t="s">
        <v>459</v>
      </c>
      <c r="E248" s="15" t="str">
        <f t="shared" si="442"/>
        <v>UNHH34</v>
      </c>
      <c r="F248" s="15">
        <f t="shared" si="443"/>
        <v>228</v>
      </c>
      <c r="G248" s="15" t="str">
        <f t="shared" si="444"/>
        <v>UnitedHealth Group Inc</v>
      </c>
      <c r="H248" s="24">
        <v>1.7194839999999999E-2</v>
      </c>
      <c r="I248" s="15" t="e" cm="1">
        <f t="array" aca="1" ref="I248" ca="1">_xll.BDP(C248,"GICS_SECTOR_NAME")</f>
        <v>#NAME?</v>
      </c>
      <c r="J248" s="15" t="e">
        <f t="shared" ca="1" si="445"/>
        <v>#NAME?</v>
      </c>
      <c r="K248" s="46" t="e" cm="1">
        <f t="array" aca="1" ref="K248" ca="1">_xll.BDP(C248,"BEST_PE_RATIO")</f>
        <v>#NAME?</v>
      </c>
      <c r="L248" s="46" t="e" cm="1">
        <f t="array" aca="1" ref="L248" ca="1">_xll.BDP(C248,"px_last")</f>
        <v>#NAME?</v>
      </c>
      <c r="M248" s="15" t="e" cm="1">
        <f t="array" aca="1" ref="M248" ca="1">_xll.BDP(C248,"COUNTRY_FULL_NAME")</f>
        <v>#NAME?</v>
      </c>
      <c r="N248" s="15" t="e" cm="1">
        <f t="array" aca="1" ref="N248" ca="1">_xll.BDP(C248,"px_last")</f>
        <v>#NAME?</v>
      </c>
      <c r="O248" s="15" t="e" cm="1">
        <f t="array" aca="1" ref="O248" ca="1">_xll.BDP(C248,"CRNCY")</f>
        <v>#NAME?</v>
      </c>
      <c r="Q248" s="15" t="e" cm="1">
        <f t="array" aca="1" ref="Q248" ca="1">_xll.BDP(C248,"GICS_SECTOR_NAME")</f>
        <v>#NAME?</v>
      </c>
      <c r="R248" s="15" t="e" cm="1">
        <f t="array" aca="1" ref="R248" ca="1">_xll.BDP(C248,"GICS_INDUSTRY_NAME")</f>
        <v>#NAME?</v>
      </c>
      <c r="S248" s="15" t="e" cm="1">
        <f t="array" aca="1" ref="S248" ca="1">_xll.BDP(C248,"GICS_INDUSTRY_GROUP_NAME")</f>
        <v>#NAME?</v>
      </c>
      <c r="T248" s="15" t="e" cm="1">
        <f t="array" aca="1" ref="T248" ca="1">_xll.BDP(C248,"GICS_SUB_INDUSTRY_NAME")</f>
        <v>#NAME?</v>
      </c>
      <c r="U248" s="15" t="s">
        <v>1521</v>
      </c>
      <c r="V248" s="15">
        <f>_xll.BDH(C248,"SALES_REV_TURN","FY 2009","FY 2009","Currency=USD","Period=FY","BEST_FPERIOD_OVERRIDE=FY","FILING_STATUS=MR","SCALING_FORMAT=MLN","FA_ADJUSTED=Adjusted","Sort=A","Dates=H","DateFormat=P","Fill=—","Direction=H","UseDPDF=Y")</f>
        <v>87138</v>
      </c>
      <c r="W248" s="15">
        <f>_xll.BDH(C248,"SALES_REV_TURN","FY 2019","FY 2019","Currency=USD","Period=FY","BEST_FPERIOD_OVERRIDE=FY","FILING_STATUS=MR","SCALING_FORMAT=MLN","FA_ADJUSTED=Adjusted","Sort=A","Dates=H","DateFormat=P","Fill=—","Direction=H","UseDPDF=Y")</f>
        <v>242155</v>
      </c>
      <c r="X248" s="15">
        <f>_xll.BDH(C248,"SALES_REV_TURN","FY 2020","FY 2020","Currency=USD","Period=FY","BEST_FPERIOD_OVERRIDE=FY","FILING_STATUS=MR","SCALING_FORMAT=MLN","FA_ADJUSTED=Adjusted","Sort=A","Dates=H","DateFormat=P","Fill=—","Direction=H","UseDPDF=Y")</f>
        <v>257141</v>
      </c>
      <c r="Y248" s="15">
        <f>_xll.BDH(C248,"SALES_REV_TURN","FY 2021","FY 2021","Currency=USD","Period=FY","BEST_FPERIOD_OVERRIDE=FY","FILING_STATUS=MR","SCALING_FORMAT=MLN","FA_ADJUSTED=Adjusted","Sort=A","Dates=H","DateFormat=P","Fill=—","Direction=H","UseDPDF=Y")</f>
        <v>287597</v>
      </c>
      <c r="Z248" s="15">
        <f>_xll.BDH(C248,"SALES_REV_TURN","FY 2022","FY 2022","Currency=USD","Period=FY","BEST_FPERIOD_OVERRIDE=FY","FILING_STATUS=MR","SCALING_FORMAT=MLN","FA_ADJUSTED=Adjusted","Sort=A","Dates=H","DateFormat=P","Fill=—","Direction=H","UseDPDF=Y")</f>
        <v>324162</v>
      </c>
      <c r="AA248" s="15" t="e">
        <f ca="1">+_xll.BDP($C248,AA$15,"BEST_FPERIOD_OVERRIDE="&amp;AA$16)</f>
        <v>#NAME?</v>
      </c>
      <c r="AB248" s="15" t="e">
        <f ca="1">+_xll.BDP($C248,AB$15,"BEST_FPERIOD_OVERRIDE="&amp;AB$16)</f>
        <v>#NAME?</v>
      </c>
      <c r="AC248" s="15" t="e">
        <f ca="1">+_xll.BDP($C248,AC$15,"BEST_FPERIOD_OVERRIDE="&amp;AC$16)</f>
        <v>#NAME?</v>
      </c>
      <c r="AD248" s="15" t="e">
        <f ca="1">+_xll.BDP($C248,AD$15,"BEST_FPERIOD_OVERRIDE="&amp;AD$16)</f>
        <v>#NAME?</v>
      </c>
      <c r="AF248" s="25">
        <f t="shared" si="479"/>
        <v>6.1885982118890848E-2</v>
      </c>
      <c r="AG248" s="25">
        <f t="shared" si="480"/>
        <v>0.11844085540617799</v>
      </c>
      <c r="AH248" s="25">
        <f t="shared" si="481"/>
        <v>0.12713971286209524</v>
      </c>
      <c r="AI248" s="25" t="e">
        <f t="shared" ca="1" si="482"/>
        <v>#NAME?</v>
      </c>
      <c r="AJ248" s="25" t="e">
        <f t="shared" ca="1" si="483"/>
        <v>#NAME?</v>
      </c>
      <c r="AK248" s="25" t="e">
        <f t="shared" ca="1" si="484"/>
        <v>#NAME?</v>
      </c>
      <c r="AL248" s="25" t="e">
        <f t="shared" ca="1" si="497"/>
        <v>#NAME?</v>
      </c>
      <c r="AM248" s="25" t="e">
        <f t="shared" ca="1" si="485"/>
        <v>#NAME?</v>
      </c>
      <c r="AN248" s="25">
        <f t="shared" si="486"/>
        <v>0.10761437950968733</v>
      </c>
      <c r="AP248" s="15">
        <f>_xll.BDH(C248,"EBITDA","FY 2009","FY 2009","Currency=USD","Period=FY","BEST_FPERIOD_OVERRIDE=FY","FILING_STATUS=MR","SCALING_FORMAT=MLN","FA_ADJUSTED=Adjusted","Sort=A","Dates=H","DateFormat=P","Fill=—","Direction=H","UseDPDF=Y")</f>
        <v>7339</v>
      </c>
      <c r="AQ248" s="15">
        <f>_xll.BDH(C248,"EBITDA","FY 2019","FY 2019","Currency=USD","Period=FY","BEST_FPERIOD_OVERRIDE=FY","FILING_STATUS=MR","SCALING_FORMAT=MLN","FA_ADJUSTED=Adjusted","Sort=A","Dates=H","DateFormat=P","Fill=—","Direction=H","UseDPDF=Y")</f>
        <v>23405</v>
      </c>
      <c r="AR248" s="15">
        <f>_xll.BDH(C248,"EBITDA","FY 2020","FY 2020","Currency=USD","Period=FY","BEST_FPERIOD_OVERRIDE=FY","FILING_STATUS=MR","SCALING_FORMAT=MLN","FA_ADJUSTED=Adjusted","Sort=A","Dates=H","DateFormat=P","Fill=—","Direction=H","UseDPDF=Y")</f>
        <v>26396</v>
      </c>
      <c r="AS248" s="15">
        <f>_xll.BDH(C248,"EBITDA","FY 2021","FY 2021","Currency=USD","Period=FY","BEST_FPERIOD_OVERRIDE=FY","FILING_STATUS=MR","SCALING_FORMAT=MLN","FA_ADJUSTED=Adjusted","Sort=A","Dates=H","DateFormat=P","Fill=—","Direction=H","UseDPDF=Y")</f>
        <v>28273</v>
      </c>
      <c r="AT248" s="15">
        <f>_xll.BDH(C248,"EBITDA","FY 2022","FY 2022","Currency=USD","Period=FY","BEST_FPERIOD_OVERRIDE=FY","FILING_STATUS=MR","SCALING_FORMAT=MLN","FA_ADJUSTED=Adjusted","Sort=A","Dates=H","DateFormat=P","Fill=—","Direction=H","UseDPDF=Y")</f>
        <v>33135</v>
      </c>
      <c r="AU248" s="15" t="e">
        <f ca="1">+_xll.BDP($C248,AU$15,"BEST_FPERIOD_OVERRIDE="&amp;AU$16)</f>
        <v>#NAME?</v>
      </c>
      <c r="AV248" s="15" t="e">
        <f ca="1">+_xll.BDP($C248,AV$15,"BEST_FPERIOD_OVERRIDE="&amp;AV$16)</f>
        <v>#NAME?</v>
      </c>
      <c r="AW248" s="15" t="e">
        <f ca="1">+_xll.BDP($C248,AW$15,"BEST_FPERIOD_OVERRIDE="&amp;AW$16)</f>
        <v>#NAME?</v>
      </c>
      <c r="AX248" s="15" t="e">
        <f ca="1">+_xll.BDP($C248,AX$15,"BEST_FPERIOD_OVERRIDE="&amp;AX$16)</f>
        <v>#NAME?</v>
      </c>
      <c r="AZ248" s="25">
        <f t="shared" si="446"/>
        <v>0.12779320657979065</v>
      </c>
      <c r="BA248" s="25">
        <f t="shared" si="447"/>
        <v>7.1109258978633072E-2</v>
      </c>
      <c r="BB248" s="25">
        <f t="shared" si="448"/>
        <v>0.1719661868213489</v>
      </c>
      <c r="BC248" s="25" t="e">
        <f t="shared" ca="1" si="449"/>
        <v>#NAME?</v>
      </c>
      <c r="BD248" s="25" t="e">
        <f t="shared" ca="1" si="450"/>
        <v>#NAME?</v>
      </c>
      <c r="BE248" s="25" t="e">
        <f t="shared" ca="1" si="451"/>
        <v>#NAME?</v>
      </c>
      <c r="BF248" s="25" t="e">
        <f t="shared" ca="1" si="498"/>
        <v>#NAME?</v>
      </c>
      <c r="BG248" s="25" t="e">
        <f t="shared" ca="1" si="452"/>
        <v>#NAME?</v>
      </c>
      <c r="BH248" s="25">
        <f t="shared" si="453"/>
        <v>0.12296746981436857</v>
      </c>
      <c r="BJ248" s="25">
        <f t="shared" si="487"/>
        <v>9.6652970205033967E-2</v>
      </c>
      <c r="BK248" s="25">
        <f t="shared" si="488"/>
        <v>0.10265185248560128</v>
      </c>
      <c r="BL248" s="25">
        <f t="shared" si="489"/>
        <v>9.8307701401614059E-2</v>
      </c>
      <c r="BM248" s="25">
        <f t="shared" si="490"/>
        <v>0.10221740981361171</v>
      </c>
      <c r="BN248" s="25" t="e">
        <f t="shared" ca="1" si="491"/>
        <v>#NAME?</v>
      </c>
      <c r="BO248" s="25" t="e">
        <f t="shared" ca="1" si="492"/>
        <v>#NAME?</v>
      </c>
      <c r="BP248" s="25" t="e">
        <f t="shared" ca="1" si="492"/>
        <v>#NAME?</v>
      </c>
      <c r="BQ248" s="25" t="e">
        <f t="shared" ca="1" si="493"/>
        <v>#NAME?</v>
      </c>
      <c r="BR248" s="15">
        <f>_xll.BDH(C248,"EARN_FOR_COMMON","FY 2009","FY 2009","Currency=USD","Period=FY","BEST_FPERIOD_OVERRIDE=FY","FILING_STATUS=MR","SCALING_FORMAT=MLN","FA_ADJUSTED=Adjusted","Sort=A","Dates=H","DateFormat=P","Fill=—","Direction=H","UseDPDF=Y")</f>
        <v>3814.85</v>
      </c>
      <c r="BS248" s="15">
        <f>_xll.BDH(C248,"EARN_FOR_COMMON","FY 2019","FY 2019","Currency=USD","Period=FY","BEST_FPERIOD_OVERRIDE=FY","FILING_STATUS=MR","SCALING_FORMAT=MLN","FA_ADJUSTED=Adjusted","Sort=A","Dates=H","DateFormat=P","Fill=—","Direction=H","UseDPDF=Y")</f>
        <v>13839</v>
      </c>
      <c r="BT248" s="15">
        <f>_xll.BDH(C248,"EARN_FOR_COMMON","FY 2020","FY 2020","Currency=USD","Period=FY","BEST_FPERIOD_OVERRIDE=FY","FILING_STATUS=MR","SCALING_FORMAT=MLN","FA_ADJUSTED=Adjusted","Sort=A","Dates=H","DateFormat=P","Fill=—","Direction=H","UseDPDF=Y")</f>
        <v>15403</v>
      </c>
      <c r="BU248" s="15">
        <f>_xll.BDH(C248,"EARN_FOR_COMMON","FY 2021","FY 2021","Currency=USD","Period=FY","BEST_FPERIOD_OVERRIDE=FY","FILING_STATUS=MR","SCALING_FORMAT=MLN","FA_ADJUSTED=Adjusted","Sort=A","Dates=H","DateFormat=P","Fill=—","Direction=H","UseDPDF=Y")</f>
        <v>17285</v>
      </c>
      <c r="BV248" s="15">
        <f>_xll.BDH(C248,"EARN_FOR_COMMON","FY 2022","FY 2022","Currency=USD","Period=FY","BEST_FPERIOD_OVERRIDE=FY","FILING_STATUS=MR","SCALING_FORMAT=MLN","FA_ADJUSTED=Adjusted","Sort=A","Dates=H","DateFormat=P","Fill=—","Direction=H","UseDPDF=Y")</f>
        <v>20120</v>
      </c>
      <c r="BW248" s="15" t="e">
        <f ca="1">+_xll.BDP($C248,BW$15,"BEST_FPERIOD_OVERRIDE="&amp;BW$16)</f>
        <v>#NAME?</v>
      </c>
      <c r="BX248" s="15" t="e">
        <f ca="1">+_xll.BDP($C248,BX$15,"BEST_FPERIOD_OVERRIDE="&amp;BX$16)</f>
        <v>#NAME?</v>
      </c>
      <c r="BY248" s="15" t="e">
        <f ca="1">+_xll.BDP($C248,BY$15,"BEST_FPERIOD_OVERRIDE="&amp;BY$16)</f>
        <v>#NAME?</v>
      </c>
      <c r="BZ248" s="15" t="e">
        <f ca="1">+_xll.BDP($C248,BZ$15,"BEST_FPERIOD_OVERRIDE="&amp;BZ$16)</f>
        <v>#NAME?</v>
      </c>
      <c r="CB248" s="25">
        <f t="shared" si="454"/>
        <v>0.11301394609437088</v>
      </c>
      <c r="CC248" s="25">
        <f t="shared" si="455"/>
        <v>0.12218399013179249</v>
      </c>
      <c r="CD248" s="25">
        <f t="shared" si="456"/>
        <v>0.16401504194388195</v>
      </c>
      <c r="CE248" s="25" t="e">
        <f t="shared" ca="1" si="457"/>
        <v>#NAME?</v>
      </c>
      <c r="CF248" s="25" t="e">
        <f t="shared" ca="1" si="458"/>
        <v>#NAME?</v>
      </c>
      <c r="CG248" s="25" t="e">
        <f t="shared" ca="1" si="459"/>
        <v>#NAME?</v>
      </c>
      <c r="CH248" s="25" t="e">
        <f t="shared" ca="1" si="499"/>
        <v>#NAME?</v>
      </c>
      <c r="CI248" s="25" t="e">
        <f t="shared" ca="1" si="460"/>
        <v>#NAME?</v>
      </c>
      <c r="CJ248" s="25">
        <f t="shared" si="461"/>
        <v>0.137529646972671</v>
      </c>
      <c r="CM248" s="25">
        <f t="shared" si="500"/>
        <v>5.7149346492948734E-2</v>
      </c>
      <c r="CN248" s="25">
        <f t="shared" si="501"/>
        <v>5.9900988173803481E-2</v>
      </c>
      <c r="CO248" s="25">
        <f t="shared" si="502"/>
        <v>6.0101461419973086E-2</v>
      </c>
      <c r="CP248" s="25">
        <f t="shared" si="503"/>
        <v>6.2067731566315607E-2</v>
      </c>
      <c r="CQ248" s="25" t="e">
        <f t="shared" ca="1" si="504"/>
        <v>#NAME?</v>
      </c>
      <c r="CR248" s="25" t="e">
        <f t="shared" ca="1" si="505"/>
        <v>#NAME?</v>
      </c>
      <c r="CS248" s="25" t="e">
        <f t="shared" ca="1" si="506"/>
        <v>#NAME?</v>
      </c>
      <c r="CT248" s="15" t="e">
        <f t="shared" ca="1" si="507"/>
        <v>#NAME?</v>
      </c>
      <c r="CU248" s="25">
        <f>_xll.BDH($C248,"RETURN_ON_INV_CAPITAL","FY 2019","FY 2019","Currency=USD","Period=FY","BEST_FPERIOD_OVERRIDE=FY","FILING_STATUS=MR","FA_ADJUSTED=GAAP","Sort=A","Dates=H","DateFormat=P","Fill=—","Direction=H","UseDPDF=Y")/100</f>
        <v>0.15114</v>
      </c>
      <c r="CV248" s="25">
        <f>_xll.BDH($C248,"RETURN_ON_INV_CAPITAL","FY 2020","FY 2020","Currency=USD","Period=FY","BEST_FPERIOD_OVERRIDE=FY","FILING_STATUS=MR","FA_ADJUSTED=GAAP","Sort=A","Dates=H","DateFormat=P","Fill=—","Direction=H","UseDPDF=Y")/100</f>
        <v>0.14613300000000001</v>
      </c>
      <c r="CW248" s="25">
        <f>_xll.BDH($C248,"RETURN_ON_INV_CAPITAL","FY 2021","FY 2021","Currency=USD","Period=FY","BEST_FPERIOD_OVERRIDE=FY","FILING_STATUS=MR","FA_ADJUSTED=GAAP","Sort=A","Dates=H","DateFormat=P","Fill=—","Direction=H","UseDPDF=Y")/100</f>
        <v>0.15013799999999999</v>
      </c>
      <c r="CX248" s="25">
        <f>_xll.BDH(C248,"RETURN_COM_EQY","FY 2022","FY 2022","Currency=USD","Period=FY","BEST_FPERIOD_OVERRIDE=FY","FILING_STATUS=MR","FA_ADJUSTED=GAAP","Sort=A","Dates=H","DateFormat=P","Fill=—","Direction=H","UseDPDF=Y")/100</f>
        <v>0.26910600000000001</v>
      </c>
      <c r="CZ248" s="15">
        <f>_xll.BDH($C248,"RETURN_COM_EQY","FY 2019","FY 2019","Currency=USD","Period=FY","BEST_FPERIOD_OVERRIDE=FY","FILING_STATUS=MR","FA_ADJUSTED=GAAP","Sort=A","Dates=H","DateFormat=P","Fill=—","Direction=H","UseDPDF=Y")/100</f>
        <v>0.25320199999999998</v>
      </c>
      <c r="DA248" s="15">
        <f>_xll.BDH($C248,"RETURN_COM_EQY","FY 2020","FY 2020","Currency=USD","Period=FY","BEST_FPERIOD_OVERRIDE=FY","FILING_STATUS=MR","FA_ADJUSTED=GAAP","Sort=A","Dates=H","DateFormat=P","Fill=—","Direction=H","UseDPDF=Y")/100</f>
        <v>0.25023800000000002</v>
      </c>
      <c r="DB248" s="15">
        <f>_xll.BDH($C248,"RETURN_COM_EQY","FY 2021","FY 2021","Currency=USD","Period=FY","BEST_FPERIOD_OVERRIDE=FY","FILING_STATUS=MR","FA_ADJUSTED=GAAP","Sort=A","Dates=H","DateFormat=P","Fill=—","Direction=H","UseDPDF=Y")/100</f>
        <v>0.25187399999999999</v>
      </c>
      <c r="DC248" s="25">
        <f>_xll.BDH(C248,"RETURN_COM_EQY","FY 2022","FY 2022","Currency=USD","Period=FY","BEST_FPERIOD_OVERRIDE=FY","FILING_STATUS=MR","FA_ADJUSTED=GAAP","Sort=A","Dates=H","DateFormat=P","Fill=—","Direction=H","UseDPDF=Y")</f>
        <v>26.910599999999999</v>
      </c>
      <c r="DD248" s="25" t="e">
        <f ca="1">(_xll.BDP(C248,"BEST_ROE","best_fperiod_override=23Y"))/100</f>
        <v>#NAME?</v>
      </c>
      <c r="DF248" s="25" t="e">
        <f ca="1">(_xll.BDP($C248,"BEST_DIV_YLD","best_fperiod_override=19Y"))/100</f>
        <v>#NAME?</v>
      </c>
      <c r="DG248" s="25" t="e">
        <f ca="1">(_xll.BDP($C248,"BEST_DIV_YLD","best_fperiod_override=20Y"))/100</f>
        <v>#NAME?</v>
      </c>
      <c r="DH248" s="25" t="e">
        <f ca="1">(_xll.BDP($C248,"BEST_DIV_YLD","best_fperiod_override=21Y"))/100</f>
        <v>#NAME?</v>
      </c>
      <c r="DI248" s="25" t="e">
        <f ca="1">(_xll.BDP($C248,"BEST_DIV_YLD","best_fperiod_override=22Y"))/100</f>
        <v>#NAME?</v>
      </c>
      <c r="DJ248" s="25" t="e">
        <f ca="1">(_xll.BDP($C248,"BEST_DIV_YLD","best_fperiod_override=23Y"))/100</f>
        <v>#NAME?</v>
      </c>
      <c r="DL248" s="48" t="e" cm="1">
        <f t="array" aca="1" ref="DL248" ca="1">_xll.BDP($C248,$DL$12)/1000</f>
        <v>#NAME?</v>
      </c>
      <c r="DM248" s="48" t="e" cm="1">
        <f t="array" aca="1" ref="DM248" ca="1">_xll.BDP($C248,$DL$13)*1000</f>
        <v>#NAME?</v>
      </c>
      <c r="DN248" s="48" t="e">
        <f t="shared" ca="1" si="462"/>
        <v>#NAME?</v>
      </c>
      <c r="DO248" s="48" t="e" cm="1">
        <f t="array" aca="1" ref="DO248" ca="1">_xll.BDP($C248,$DL$15)*1000</f>
        <v>#NAME?</v>
      </c>
      <c r="DQ248" s="15" t="e" cm="1">
        <f t="array" aca="1" ref="DQ248" ca="1">_xll.BDP(C248,"WACC")</f>
        <v>#NAME?</v>
      </c>
      <c r="DR248" s="15" t="e" cm="1">
        <f t="array" aca="1" ref="DR248" ca="1">_xll.BDP(C248,"WACC_COST_EQUITY")</f>
        <v>#NAME?</v>
      </c>
      <c r="DS248" s="15" t="e" cm="1">
        <f t="array" aca="1" ref="DS248" ca="1">_xll.BDP(C248,"WACC_COST_EQUITY")</f>
        <v>#NAME?</v>
      </c>
      <c r="DU248" s="15" t="e" cm="1">
        <f t="array" aca="1" ref="DU248" ca="1">_xll.BDP(C248,"BEST_PE_RATIO")</f>
        <v>#NAME?</v>
      </c>
      <c r="DV248" s="15" t="e" cm="1">
        <f t="array" aca="1" ref="DV248" ca="1">_xll.BDP(C248,"FIVE_YR_AVG_PRICE_EARNINGS")</f>
        <v>#NAME?</v>
      </c>
      <c r="DW248" s="15" t="e" cm="1">
        <f t="array" aca="1" ref="DW248" ca="1">_xll.BDP(C248,"10_YEAR_MOVING_AVERAGE_PE")</f>
        <v>#NAME?</v>
      </c>
      <c r="DY248" s="15" t="e" cm="1">
        <f t="array" aca="1" ref="DY248" ca="1">_xll.BDP(C248,"BEST_CUR_EV_TO_EBITDA")</f>
        <v>#NAME?</v>
      </c>
      <c r="DZ248" s="15" t="e" cm="1">
        <f t="array" aca="1" ref="DZ248" ca="1">_xll.BDP(C248,"FIVE_YEAR_AVG_EV_TO_T12_EBITDA")</f>
        <v>#NAME?</v>
      </c>
      <c r="EB248" s="15" t="e" cm="1">
        <f t="array" aca="1" ref="EB248" ca="1">_xll.BDP(C248,"BEST_PX_BPS_RATIO")</f>
        <v>#NAME?</v>
      </c>
      <c r="EC248" s="15" t="e" cm="1">
        <f t="array" aca="1" ref="EC248" ca="1">_xll.BDP(C248,"FIVE_YEAR_AVG_PRICE_BOOK")</f>
        <v>#NAME?</v>
      </c>
      <c r="ED248" s="15" t="e" cm="1">
        <f t="array" aca="1" ref="ED248" ca="1">_xll.BDP(C248,"EV_TO_T12M_SALES")</f>
        <v>#NAME?</v>
      </c>
      <c r="EE248" s="15" t="e" cm="1">
        <f t="array" aca="1" ref="EE248" ca="1">_xll.BDP(C248,"AVERAGE_EV_TO_T12M_SALES")</f>
        <v>#NAME?</v>
      </c>
      <c r="EF248" s="15" t="e">
        <f ca="1">_xll.BDP(C248,"BEST_CURRENT_EV_BEST_SALES","best_fperiod_override=23Y")</f>
        <v>#NAME?</v>
      </c>
      <c r="EH248" s="15" t="e" cm="1">
        <f t="array" aca="1" ref="EH248" ca="1">_xll.BDP(C248,"CF_FREE_CASH_FLOW")</f>
        <v>#NAME?</v>
      </c>
      <c r="EI248" s="15" t="e" cm="1">
        <f t="array" aca="1" ref="EI248" ca="1">_xll.BDP(C248,"FREE_CASH_FLOW_YIELD")/100</f>
        <v>#NAME?</v>
      </c>
      <c r="EJ248" s="15" t="e" cm="1">
        <f t="array" aca="1" ref="EJ248" ca="1">_xll.BDP(C248,"TRAIL_12M_FREE_CASH_FLOW_PER_SH")</f>
        <v>#NAME?</v>
      </c>
      <c r="EL248" s="15" t="e" cm="1">
        <f t="array" aca="1" ref="EL248" ca="1">_xll.BDP(C248,"CF_CASH_FROM_OPER")</f>
        <v>#NAME?</v>
      </c>
      <c r="EM248" s="15" t="e" cm="1">
        <f t="array" aca="1" ref="EM248" ca="1">_xll.BDP(C248,"CF_CASH_FROM_INV_ACT")</f>
        <v>#NAME?</v>
      </c>
      <c r="EN248" s="15" t="e" cm="1">
        <f t="array" aca="1" ref="EN248" ca="1">_xll.BDP(C248,"CF_CASH_FROM_FNC_ACT")</f>
        <v>#NAME?</v>
      </c>
      <c r="EP248" s="15" t="e" cm="1">
        <f t="array" aca="1" ref="EP248" ca="1">_xll.BDP(C248,"TOT_ANALYST_REC")</f>
        <v>#NAME?</v>
      </c>
      <c r="EQ248" s="15" t="e" cm="1">
        <f t="array" aca="1" ref="EQ248" ca="1">_xll.BDP(C248,"TOT_BUY_REC")</f>
        <v>#NAME?</v>
      </c>
      <c r="ER248" s="15" t="e" cm="1">
        <f t="array" aca="1" ref="ER248" ca="1">_xll.BDP(C248,"TOT_HOLD_REC")</f>
        <v>#NAME?</v>
      </c>
      <c r="ES248" s="15" t="e" cm="1">
        <f t="array" aca="1" ref="ES248" ca="1">_xll.BDP(C248,"TOT_SELL_REC")</f>
        <v>#NAME?</v>
      </c>
      <c r="ET248" s="15" t="e" cm="1">
        <f t="array" aca="1" ref="ET248" ca="1">_xll.BDP(C248,"EQY_REC_CONS")</f>
        <v>#NAME?</v>
      </c>
      <c r="EV248" s="15" t="e" cm="1">
        <f t="array" aca="1" ref="EV248" ca="1">_xll.BDP(C248,"BEST_TARGET_HI")</f>
        <v>#NAME?</v>
      </c>
      <c r="EW248" s="15" t="e" cm="1">
        <f t="array" aca="1" ref="EW248" ca="1">_xll.BDP(C248,"BEST_TARGET_LO")</f>
        <v>#NAME?</v>
      </c>
      <c r="EX248" s="15" t="e" cm="1">
        <f t="array" aca="1" ref="EX248" ca="1">_xll.BDP(C248,"BEST_TARGET_MEDIAN")</f>
        <v>#NAME?</v>
      </c>
      <c r="EZ248" s="15" t="e" cm="1">
        <f t="array" aca="1" ref="EZ248" ca="1">_xll.BDP(C248,"BEST_TARGET_1WK_CHG")</f>
        <v>#NAME?</v>
      </c>
      <c r="FA248" s="15" t="e" cm="1">
        <f t="array" aca="1" ref="FA248" ca="1">_xll.BDP(C248,"BEST_TARGET_4WK_CHG")</f>
        <v>#NAME?</v>
      </c>
      <c r="FB248" s="15" t="e" cm="1">
        <f t="array" aca="1" ref="FB248" ca="1">_xll.BDP(C248,"BEST_TARGET_3MO_CHG")</f>
        <v>#NAME?</v>
      </c>
      <c r="FC248" s="15" t="e" cm="1">
        <f t="array" aca="1" ref="FC248" ca="1">_xll.BDP(C248,"BEST_TARGET_6MO_CHG")</f>
        <v>#NAME?</v>
      </c>
      <c r="FE248" s="15" t="e" cm="1">
        <f t="array" aca="1" ref="FE248" ca="1">_xll.BDP(C248,"ANNOUNCEMENT_DT")</f>
        <v>#NAME?</v>
      </c>
      <c r="FF248" s="15" t="e" cm="1">
        <f t="array" aca="1" ref="FF248" ca="1">_xll.BDP(C248,"EXPECTED_REPORT_DT")</f>
        <v>#NAME?</v>
      </c>
      <c r="FG248" s="15" t="e" cm="1">
        <f t="array" aca="1" ref="FG248" ca="1">_xll.BDP(C248,"EARNINGS_RELATED_IMPLIED_MOVE")</f>
        <v>#NAME?</v>
      </c>
      <c r="FI248" s="15" t="e" cm="1">
        <f t="array" aca="1" ref="FI248" ca="1">_xll.BDP(C248,"SALES_SURPRISE_LAST_QTR")</f>
        <v>#NAME?</v>
      </c>
      <c r="FJ248" s="15" t="e" cm="1">
        <f t="array" aca="1" ref="FJ248" ca="1">_xll.BDP(C248,"EPS_SURPRISE_LAST_QTR")</f>
        <v>#NAME?</v>
      </c>
      <c r="FL248" s="15" t="e">
        <f ca="1">(_xll.BDP(C248,"VOLUME_AVG_5D"))/1000</f>
        <v>#NAME?</v>
      </c>
      <c r="FM248" s="15" t="e">
        <f ca="1">(_xll.BDP(C248,"VOLUME_AVG_3M"))/1000</f>
        <v>#NAME?</v>
      </c>
      <c r="FN248" s="15" t="e">
        <f ca="1">(_xll.BDP(C248,"VOLUME_AVG_6M"))/1000</f>
        <v>#NAME?</v>
      </c>
      <c r="FP248" s="15" t="e" cm="1">
        <f t="array" aca="1" ref="FP248" ca="1">_xll.BDP(C248,"CIE_DES")</f>
        <v>#NAME?</v>
      </c>
      <c r="FQ248" s="15" t="s">
        <v>1118</v>
      </c>
      <c r="FS248" s="15" t="e" cm="1">
        <f t="array" aca="1" ref="FS248" ca="1">_xll.BDP(C248,"HIGH_52WEEK")</f>
        <v>#NAME?</v>
      </c>
      <c r="FT248" s="15" t="e" cm="1">
        <f t="array" aca="1" ref="FT248" ca="1">_xll.BDP(C248,"LOW_52WEEK")</f>
        <v>#NAME?</v>
      </c>
      <c r="FV248" s="15" t="e" cm="1">
        <f t="array" aca="1" ref="FV248" ca="1">_xll.BDP(C248,"CHG_PCT_WTD")</f>
        <v>#NAME?</v>
      </c>
      <c r="FW248" s="15" t="e" cm="1">
        <f t="array" aca="1" ref="FW248" ca="1">_xll.BDP(C248,"CHG_PCT_MTD")</f>
        <v>#NAME?</v>
      </c>
      <c r="FX248" s="15" t="e" cm="1">
        <f t="array" aca="1" ref="FX248" ca="1">_xll.BDP(C248,"CHG_PCT_YTD")</f>
        <v>#NAME?</v>
      </c>
      <c r="FY248" s="15" t="e" cm="1">
        <f t="array" aca="1" ref="FY248" ca="1">_xll.BDP(C248,"CHG_PCT_1YR")</f>
        <v>#NAME?</v>
      </c>
      <c r="GA248" s="15" t="e">
        <f ca="1">_xll.BDP($C248,"BEST_NET_DEBT","best_fperiod_override=19Y")</f>
        <v>#NAME?</v>
      </c>
      <c r="GB248" s="15" t="e">
        <f ca="1">_xll.BDP($C248,"BEST_NET_DEBT","best_fperiod_override=20Y")</f>
        <v>#NAME?</v>
      </c>
      <c r="GC248" s="15" t="e">
        <f ca="1">_xll.BDP($C248,"BEST_NET_DEBT","best_fperiod_override=21Y")</f>
        <v>#NAME?</v>
      </c>
      <c r="GD248" s="15" t="e">
        <f ca="1">_xll.BDP($C248,"BEST_NET_DEBT","best_fperiod_override=22Y")</f>
        <v>#NAME?</v>
      </c>
      <c r="GE248" s="15" t="e">
        <f ca="1">_xll.BDP($C248,"BEST_NET_DEBT","best_fperiod_override=23Y")</f>
        <v>#NAME?</v>
      </c>
      <c r="GG248" s="15" t="e">
        <f t="shared" ca="1" si="463"/>
        <v>#NAME?</v>
      </c>
      <c r="GH248" s="15" t="e">
        <f t="shared" ca="1" si="464"/>
        <v>#NAME?</v>
      </c>
      <c r="GI248" s="15" t="e">
        <f t="shared" ca="1" si="465"/>
        <v>#NAME?</v>
      </c>
      <c r="GJ248" s="15" t="e">
        <f t="shared" ca="1" si="466"/>
        <v>#NAME?</v>
      </c>
      <c r="GK248" s="15" t="e">
        <f t="shared" ca="1" si="467"/>
        <v>#NAME?</v>
      </c>
      <c r="GM248" s="15" t="e" cm="1">
        <f t="array" aca="1" ref="GM248" ca="1">_xll.BDP(C248,"NET_DEBT_TO_EBITDA")</f>
        <v>#NAME?</v>
      </c>
      <c r="GN248" s="15" t="e" cm="1">
        <f t="array" aca="1" ref="GN248" ca="1">_xll.BDP(C248,"EBIT_TO_INT_EXP")</f>
        <v>#NAME?</v>
      </c>
      <c r="GO248" s="15" t="e" cm="1">
        <f t="array" aca="1" ref="GO248" ca="1">_xll.BDP(C248,"TOT_DEBT_TO_TOT_EQY")</f>
        <v>#NAME?</v>
      </c>
      <c r="GP248" s="15" t="e" cm="1">
        <f t="array" aca="1" ref="GP248" ca="1">_xll.BDP(C248,"TOT_DEBT_TO_TOT_ASSET")</f>
        <v>#NAME?</v>
      </c>
      <c r="GQ248" s="15" t="e" cm="1">
        <f t="array" aca="1" ref="GQ248" ca="1">_xll.BDP(C248,"ALTMAN_Z_SCORE")</f>
        <v>#NAME?</v>
      </c>
      <c r="GR248" s="15" t="e" cm="1">
        <f t="array" aca="1" ref="GR248" ca="1">_xll.BDP(C248,"CASH_%_CURRENT_MARKET_CAP")</f>
        <v>#NAME?</v>
      </c>
      <c r="GS248" s="15" t="e" cm="1">
        <f t="array" aca="1" ref="GS248" ca="1">_xll.BDP(C248,"CASH_TO_TOT_ASSET")</f>
        <v>#NAME?</v>
      </c>
      <c r="GU248" s="15" t="e" cm="1">
        <f t="array" aca="1" ref="GU248" ca="1">_xll.BDP(C248,"BOARD_SIZE")</f>
        <v>#NAME?</v>
      </c>
      <c r="GV248" s="15" t="e" cm="1">
        <f t="array" aca="1" ref="GV248" ca="1">_xll.BDP(C248,"PCT_INDEPENDENT_DIRECTORS")</f>
        <v>#NAME?</v>
      </c>
      <c r="GW248" s="15" t="e" cm="1">
        <f t="array" aca="1" ref="GW248" ca="1">_xll.BDP(C248,"BOARD_MEETING_ATTENDANCE_PCT")</f>
        <v>#NAME?</v>
      </c>
      <c r="GX248" s="15" t="e" cm="1">
        <f t="array" aca="1" ref="GX248" ca="1">_xll.BDP(C248,"BOARD_MEETINGS_PER_YR")</f>
        <v>#NAME?</v>
      </c>
      <c r="GY248" s="15" t="e" cm="1">
        <f t="array" aca="1" ref="GY248" ca="1">_xll.BDP(C248,"NUMBER_OF_WOMEN_ON_BOARD")</f>
        <v>#NAME?</v>
      </c>
      <c r="GZ248" s="15" t="e" cm="1">
        <f t="array" aca="1" ref="GZ248" ca="1">_xll.BDP(C248,"BOARD_AVERAGE_TENURE")</f>
        <v>#NAME?</v>
      </c>
      <c r="HA248" s="15" t="e" cm="1">
        <f t="array" aca="1" ref="HA248" ca="1">_xll.BDP(C248,"BOARD_AVERAGE_AGE")</f>
        <v>#NAME?</v>
      </c>
      <c r="HC248" s="15" t="e" cm="1">
        <f t="array" aca="1" ref="HC248" ca="1">_xll.BDP(C248,"TOT_COMP_AW_TO_CEO_&amp;_EQUIV")</f>
        <v>#NAME?</v>
      </c>
      <c r="HD248" s="15" t="e" cm="1">
        <f t="array" aca="1" ref="HD248" ca="1">_xll.BDP(C248,"TOT_COMPENSATION_AW_TO_EXECS")</f>
        <v>#NAME?</v>
      </c>
      <c r="HE248" s="15" t="e" cm="1">
        <f t="array" aca="1" ref="HE248" ca="1">_xll.BDP(C248,"CF_STOCK_BASED_COMPENSATION")</f>
        <v>#NAME?</v>
      </c>
      <c r="HF248" s="15" t="e" cm="1">
        <f t="array" aca="1" ref="HF248" ca="1">_xll.BDP(C248,"AVERAGE_BOD_TOTAL_COMPENSATION")</f>
        <v>#NAME?</v>
      </c>
      <c r="HH248" s="15" t="e" cm="1">
        <f t="array" aca="1" ref="HH248" ca="1">_xll.BDP(C248,"ISS_QUALITYSCORE")</f>
        <v>#NAME?</v>
      </c>
      <c r="HK248" s="15" t="e" cm="1">
        <f t="array" aca="1" ref="HK248" ca="1">_xll.BDP(C248,"EQY_SH_OUT")</f>
        <v>#NAME?</v>
      </c>
      <c r="HL248" s="15" t="e">
        <f t="shared" ca="1" si="468"/>
        <v>#NAME?</v>
      </c>
      <c r="HN248" s="15">
        <v>8.5</v>
      </c>
      <c r="HO248" s="15">
        <v>2</v>
      </c>
      <c r="HP248" s="39" t="e">
        <f t="shared" ca="1" si="469"/>
        <v>#NAME?</v>
      </c>
      <c r="HQ248" s="15" t="e">
        <f t="shared" ca="1" si="470"/>
        <v>#NAME?</v>
      </c>
      <c r="HS248" s="15" t="e">
        <f t="shared" ca="1" si="494"/>
        <v>#NAME?</v>
      </c>
      <c r="HU248" s="15" t="e">
        <f t="shared" ca="1" si="471"/>
        <v>#NAME?</v>
      </c>
      <c r="HW248" s="15" t="e">
        <f t="shared" ca="1" si="495"/>
        <v>#NAME?</v>
      </c>
      <c r="HY248" s="39" t="e">
        <f t="shared" ca="1" si="472"/>
        <v>#NAME?</v>
      </c>
      <c r="IA248" s="15" t="e">
        <f t="shared" ca="1" si="496"/>
        <v>#NAME?</v>
      </c>
      <c r="IB248" s="15" t="e">
        <f t="shared" ca="1" si="473"/>
        <v>#NAME?</v>
      </c>
      <c r="IC248" s="15" t="e">
        <f t="shared" ca="1" si="474"/>
        <v>#NAME?</v>
      </c>
      <c r="ID248" s="15" t="e">
        <f t="shared" ca="1" si="475"/>
        <v>#NAME?</v>
      </c>
      <c r="IE248" s="39" t="e">
        <f t="shared" ca="1" si="476"/>
        <v>#NAME?</v>
      </c>
      <c r="IF248" s="39">
        <f t="shared" si="477"/>
        <v>13.7529646972671</v>
      </c>
      <c r="IG248" s="39" t="e">
        <f t="shared" ca="1" si="478"/>
        <v>#NAME?</v>
      </c>
      <c r="II248" s="15">
        <f t="shared" si="508"/>
        <v>229</v>
      </c>
    </row>
    <row r="249" spans="1:243">
      <c r="A249" s="15">
        <f t="shared" si="509"/>
        <v>229</v>
      </c>
      <c r="B249" s="15" t="s">
        <v>462</v>
      </c>
      <c r="C249" s="15" t="s">
        <v>708</v>
      </c>
      <c r="D249" s="15" t="s">
        <v>461</v>
      </c>
      <c r="E249" s="15" t="str">
        <f t="shared" si="442"/>
        <v>UPSS34</v>
      </c>
      <c r="F249" s="15">
        <f t="shared" si="443"/>
        <v>229</v>
      </c>
      <c r="G249" s="15" t="str">
        <f t="shared" si="444"/>
        <v>United Parcel Service Inc</v>
      </c>
      <c r="H249" s="24">
        <v>5.0894799999999995E-3</v>
      </c>
      <c r="I249" s="15" t="e" cm="1">
        <f t="array" aca="1" ref="I249" ca="1">_xll.BDP(C249,"GICS_SECTOR_NAME")</f>
        <v>#NAME?</v>
      </c>
      <c r="J249" s="15" t="e">
        <f t="shared" ca="1" si="445"/>
        <v>#NAME?</v>
      </c>
      <c r="K249" s="46" t="e" cm="1">
        <f t="array" aca="1" ref="K249" ca="1">_xll.BDP(C249,"BEST_PE_RATIO")</f>
        <v>#NAME?</v>
      </c>
      <c r="L249" s="46" t="e" cm="1">
        <f t="array" aca="1" ref="L249" ca="1">_xll.BDP(C249,"px_last")</f>
        <v>#NAME?</v>
      </c>
      <c r="M249" s="15" t="e" cm="1">
        <f t="array" aca="1" ref="M249" ca="1">_xll.BDP(C249,"COUNTRY_FULL_NAME")</f>
        <v>#NAME?</v>
      </c>
      <c r="N249" s="15" t="e" cm="1">
        <f t="array" aca="1" ref="N249" ca="1">_xll.BDP(C249,"px_last")</f>
        <v>#NAME?</v>
      </c>
      <c r="O249" s="15" t="e" cm="1">
        <f t="array" aca="1" ref="O249" ca="1">_xll.BDP(C249,"CRNCY")</f>
        <v>#NAME?</v>
      </c>
      <c r="Q249" s="15" t="e" cm="1">
        <f t="array" aca="1" ref="Q249" ca="1">_xll.BDP(C249,"GICS_SECTOR_NAME")</f>
        <v>#NAME?</v>
      </c>
      <c r="R249" s="15" t="e" cm="1">
        <f t="array" aca="1" ref="R249" ca="1">_xll.BDP(C249,"GICS_INDUSTRY_NAME")</f>
        <v>#NAME?</v>
      </c>
      <c r="S249" s="15" t="e" cm="1">
        <f t="array" aca="1" ref="S249" ca="1">_xll.BDP(C249,"GICS_INDUSTRY_GROUP_NAME")</f>
        <v>#NAME?</v>
      </c>
      <c r="T249" s="15" t="e" cm="1">
        <f t="array" aca="1" ref="T249" ca="1">_xll.BDP(C249,"GICS_SUB_INDUSTRY_NAME")</f>
        <v>#NAME?</v>
      </c>
      <c r="U249" s="15" t="s">
        <v>1521</v>
      </c>
      <c r="V249" s="15">
        <f>_xll.BDH(C249,"SALES_REV_TURN","FY 2009","FY 2009","Currency=USD","Period=FY","BEST_FPERIOD_OVERRIDE=FY","FILING_STATUS=MR","SCALING_FORMAT=MLN","FA_ADJUSTED=Adjusted","Sort=A","Dates=H","DateFormat=P","Fill=—","Direction=H","UseDPDF=Y")</f>
        <v>45297</v>
      </c>
      <c r="W249" s="15">
        <f>_xll.BDH(C249,"SALES_REV_TURN","FY 2019","FY 2019","Currency=USD","Period=FY","BEST_FPERIOD_OVERRIDE=FY","FILING_STATUS=MR","SCALING_FORMAT=MLN","FA_ADJUSTED=Adjusted","Sort=A","Dates=H","DateFormat=P","Fill=—","Direction=H","UseDPDF=Y")</f>
        <v>74094</v>
      </c>
      <c r="X249" s="15">
        <f>_xll.BDH(C249,"SALES_REV_TURN","FY 2020","FY 2020","Currency=USD","Period=FY","BEST_FPERIOD_OVERRIDE=FY","FILING_STATUS=MR","SCALING_FORMAT=MLN","FA_ADJUSTED=Adjusted","Sort=A","Dates=H","DateFormat=P","Fill=—","Direction=H","UseDPDF=Y")</f>
        <v>84628</v>
      </c>
      <c r="Y249" s="15">
        <f>_xll.BDH(C249,"SALES_REV_TURN","FY 2021","FY 2021","Currency=USD","Period=FY","BEST_FPERIOD_OVERRIDE=FY","FILING_STATUS=MR","SCALING_FORMAT=MLN","FA_ADJUSTED=Adjusted","Sort=A","Dates=H","DateFormat=P","Fill=—","Direction=H","UseDPDF=Y")</f>
        <v>97287</v>
      </c>
      <c r="Z249" s="15">
        <f>_xll.BDH(C249,"SALES_REV_TURN","FY 2022","FY 2022","Currency=USD","Period=FY","BEST_FPERIOD_OVERRIDE=FY","FILING_STATUS=MR","SCALING_FORMAT=MLN","FA_ADJUSTED=Adjusted","Sort=A","Dates=H","DateFormat=P","Fill=—","Direction=H","UseDPDF=Y")</f>
        <v>100338</v>
      </c>
      <c r="AA249" s="15" t="e">
        <f ca="1">+_xll.BDP($C249,AA$15,"BEST_FPERIOD_OVERRIDE="&amp;AA$16)</f>
        <v>#NAME?</v>
      </c>
      <c r="AB249" s="15" t="e">
        <f ca="1">+_xll.BDP($C249,AB$15,"BEST_FPERIOD_OVERRIDE="&amp;AB$16)</f>
        <v>#NAME?</v>
      </c>
      <c r="AC249" s="15" t="e">
        <f ca="1">+_xll.BDP($C249,AC$15,"BEST_FPERIOD_OVERRIDE="&amp;AC$16)</f>
        <v>#NAME?</v>
      </c>
      <c r="AD249" s="15" t="e">
        <f ca="1">+_xll.BDP($C249,AD$15,"BEST_FPERIOD_OVERRIDE="&amp;AD$16)</f>
        <v>#NAME?</v>
      </c>
      <c r="AF249" s="25">
        <f t="shared" si="479"/>
        <v>0.14217075606661811</v>
      </c>
      <c r="AG249" s="25">
        <f t="shared" si="480"/>
        <v>0.14958406201257257</v>
      </c>
      <c r="AH249" s="25">
        <f t="shared" si="481"/>
        <v>3.1360819020012975E-2</v>
      </c>
      <c r="AI249" s="25" t="e">
        <f t="shared" ca="1" si="482"/>
        <v>#NAME?</v>
      </c>
      <c r="AJ249" s="25" t="e">
        <f t="shared" ca="1" si="483"/>
        <v>#NAME?</v>
      </c>
      <c r="AK249" s="25" t="e">
        <f t="shared" ca="1" si="484"/>
        <v>#NAME?</v>
      </c>
      <c r="AL249" s="25" t="e">
        <f t="shared" ca="1" si="497"/>
        <v>#NAME?</v>
      </c>
      <c r="AM249" s="25" t="e">
        <f t="shared" ca="1" si="485"/>
        <v>#NAME?</v>
      </c>
      <c r="AN249" s="25">
        <f t="shared" si="486"/>
        <v>5.0440263881888159E-2</v>
      </c>
      <c r="AP249" s="15">
        <f>_xll.BDH(C249,"EBITDA","FY 2009","FY 2009","Currency=USD","Period=FY","BEST_FPERIOD_OVERRIDE=FY","FILING_STATUS=MR","SCALING_FORMAT=MLN","FA_ADJUSTED=Adjusted","Sort=A","Dates=H","DateFormat=P","Fill=—","Direction=H","UseDPDF=Y")</f>
        <v>5513</v>
      </c>
      <c r="AQ249" s="15">
        <f>_xll.BDH(C249,"EBITDA","FY 2019","FY 2019","Currency=USD","Period=FY","BEST_FPERIOD_OVERRIDE=FY","FILING_STATUS=MR","SCALING_FORMAT=MLN","FA_ADJUSTED=Adjusted","Sort=A","Dates=H","DateFormat=P","Fill=—","Direction=H","UseDPDF=Y")</f>
        <v>11153</v>
      </c>
      <c r="AR249" s="15">
        <f>_xll.BDH(C249,"EBITDA","FY 2020","FY 2020","Currency=USD","Period=FY","BEST_FPERIOD_OVERRIDE=FY","FILING_STATUS=MR","SCALING_FORMAT=MLN","FA_ADJUSTED=Adjusted","Sort=A","Dates=H","DateFormat=P","Fill=—","Direction=H","UseDPDF=Y")</f>
        <v>12127</v>
      </c>
      <c r="AS249" s="15">
        <f>_xll.BDH(C249,"EBITDA","FY 2021","FY 2021","Currency=USD","Period=FY","BEST_FPERIOD_OVERRIDE=FY","FILING_STATUS=MR","SCALING_FORMAT=MLN","FA_ADJUSTED=Adjusted","Sort=A","Dates=H","DateFormat=P","Fill=—","Direction=H","UseDPDF=Y")</f>
        <v>16826</v>
      </c>
      <c r="AT249" s="15">
        <f>_xll.BDH(C249,"EBITDA","FY 2022","FY 2022","Currency=USD","Period=FY","BEST_FPERIOD_OVERRIDE=FY","FILING_STATUS=MR","SCALING_FORMAT=MLN","FA_ADJUSTED=Adjusted","Sort=A","Dates=H","DateFormat=P","Fill=—","Direction=H","UseDPDF=Y")</f>
        <v>17755.493699999999</v>
      </c>
      <c r="AU249" s="15" t="e">
        <f ca="1">+_xll.BDP($C249,AU$15,"BEST_FPERIOD_OVERRIDE="&amp;AU$16)</f>
        <v>#NAME?</v>
      </c>
      <c r="AV249" s="15" t="e">
        <f ca="1">+_xll.BDP($C249,AV$15,"BEST_FPERIOD_OVERRIDE="&amp;AV$16)</f>
        <v>#NAME?</v>
      </c>
      <c r="AW249" s="15" t="e">
        <f ca="1">+_xll.BDP($C249,AW$15,"BEST_FPERIOD_OVERRIDE="&amp;AW$16)</f>
        <v>#NAME?</v>
      </c>
      <c r="AX249" s="15" t="e">
        <f ca="1">+_xll.BDP($C249,AX$15,"BEST_FPERIOD_OVERRIDE="&amp;AX$16)</f>
        <v>#NAME?</v>
      </c>
      <c r="AZ249" s="25">
        <f t="shared" si="446"/>
        <v>8.7330763023401703E-2</v>
      </c>
      <c r="BA249" s="25">
        <f t="shared" si="447"/>
        <v>0.38748247711717654</v>
      </c>
      <c r="BB249" s="25">
        <f t="shared" si="448"/>
        <v>5.5241513134434816E-2</v>
      </c>
      <c r="BC249" s="25" t="e">
        <f t="shared" ca="1" si="449"/>
        <v>#NAME?</v>
      </c>
      <c r="BD249" s="25" t="e">
        <f t="shared" ca="1" si="450"/>
        <v>#NAME?</v>
      </c>
      <c r="BE249" s="25" t="e">
        <f t="shared" ca="1" si="451"/>
        <v>#NAME?</v>
      </c>
      <c r="BF249" s="25" t="e">
        <f t="shared" ca="1" si="498"/>
        <v>#NAME?</v>
      </c>
      <c r="BG249" s="25" t="e">
        <f t="shared" ca="1" si="452"/>
        <v>#NAME?</v>
      </c>
      <c r="BH249" s="25">
        <f t="shared" si="453"/>
        <v>7.3001603483732413E-2</v>
      </c>
      <c r="BJ249" s="25">
        <f t="shared" si="487"/>
        <v>0.15052500877264016</v>
      </c>
      <c r="BK249" s="25">
        <f t="shared" si="488"/>
        <v>0.14329772652077327</v>
      </c>
      <c r="BL249" s="25">
        <f t="shared" si="489"/>
        <v>0.17295219299598097</v>
      </c>
      <c r="BM249" s="25">
        <f t="shared" si="490"/>
        <v>0.17695682293846796</v>
      </c>
      <c r="BN249" s="25" t="e">
        <f t="shared" ca="1" si="491"/>
        <v>#NAME?</v>
      </c>
      <c r="BO249" s="25" t="e">
        <f t="shared" ca="1" si="492"/>
        <v>#NAME?</v>
      </c>
      <c r="BP249" s="25" t="e">
        <f t="shared" ca="1" si="492"/>
        <v>#NAME?</v>
      </c>
      <c r="BQ249" s="25" t="e">
        <f t="shared" ca="1" si="493"/>
        <v>#NAME?</v>
      </c>
      <c r="BR249" s="15">
        <f>_xll.BDH(C249,"EARN_FOR_COMMON","FY 2009","FY 2009","Currency=USD","Period=FY","BEST_FPERIOD_OVERRIDE=FY","FILING_STATUS=MR","SCALING_FORMAT=MLN","FA_ADJUSTED=Adjusted","Sort=A","Dates=H","DateFormat=P","Fill=—","Direction=H","UseDPDF=Y")</f>
        <v>2143.0500000000002</v>
      </c>
      <c r="BS249" s="15">
        <f>_xll.BDH(C249,"EARN_FOR_COMMON","FY 2019","FY 2019","Currency=USD","Period=FY","BEST_FPERIOD_OVERRIDE=FY","FILING_STATUS=MR","SCALING_FORMAT=MLN","FA_ADJUSTED=Adjusted","Sort=A","Dates=H","DateFormat=P","Fill=—","Direction=H","UseDPDF=Y")</f>
        <v>6543</v>
      </c>
      <c r="BT249" s="15">
        <f>_xll.BDH(C249,"EARN_FOR_COMMON","FY 2020","FY 2020","Currency=USD","Period=FY","BEST_FPERIOD_OVERRIDE=FY","FILING_STATUS=MR","SCALING_FORMAT=MLN","FA_ADJUSTED=Adjusted","Sort=A","Dates=H","DateFormat=P","Fill=—","Direction=H","UseDPDF=Y")</f>
        <v>7166</v>
      </c>
      <c r="BU249" s="15">
        <f>_xll.BDH(C249,"EARN_FOR_COMMON","FY 2021","FY 2021","Currency=USD","Period=FY","BEST_FPERIOD_OVERRIDE=FY","FILING_STATUS=MR","SCALING_FORMAT=MLN","FA_ADJUSTED=Adjusted","Sort=A","Dates=H","DateFormat=P","Fill=—","Direction=H","UseDPDF=Y")</f>
        <v>10652</v>
      </c>
      <c r="BV249" s="15">
        <f>_xll.BDH(C249,"EARN_FOR_COMMON","FY 2022","FY 2022","Currency=USD","Period=FY","BEST_FPERIOD_OVERRIDE=FY","FILING_STATUS=MR","SCALING_FORMAT=MLN","FA_ADJUSTED=Adjusted","Sort=A","Dates=H","DateFormat=P","Fill=—","Direction=H","UseDPDF=Y")</f>
        <v>11326</v>
      </c>
      <c r="BW249" s="15" t="e">
        <f ca="1">+_xll.BDP($C249,BW$15,"BEST_FPERIOD_OVERRIDE="&amp;BW$16)</f>
        <v>#NAME?</v>
      </c>
      <c r="BX249" s="15" t="e">
        <f ca="1">+_xll.BDP($C249,BX$15,"BEST_FPERIOD_OVERRIDE="&amp;BX$16)</f>
        <v>#NAME?</v>
      </c>
      <c r="BY249" s="15" t="e">
        <f ca="1">+_xll.BDP($C249,BY$15,"BEST_FPERIOD_OVERRIDE="&amp;BY$16)</f>
        <v>#NAME?</v>
      </c>
      <c r="BZ249" s="15" t="e">
        <f ca="1">+_xll.BDP($C249,BZ$15,"BEST_FPERIOD_OVERRIDE="&amp;BZ$16)</f>
        <v>#NAME?</v>
      </c>
      <c r="CB249" s="25">
        <f t="shared" si="454"/>
        <v>9.5216261653675582E-2</v>
      </c>
      <c r="CC249" s="25">
        <f t="shared" si="455"/>
        <v>0.48646385710298623</v>
      </c>
      <c r="CD249" s="25">
        <f t="shared" si="456"/>
        <v>6.3274502440856084E-2</v>
      </c>
      <c r="CE249" s="25" t="e">
        <f t="shared" ca="1" si="457"/>
        <v>#NAME?</v>
      </c>
      <c r="CF249" s="25" t="e">
        <f t="shared" ca="1" si="458"/>
        <v>#NAME?</v>
      </c>
      <c r="CG249" s="25" t="e">
        <f t="shared" ca="1" si="459"/>
        <v>#NAME?</v>
      </c>
      <c r="CH249" s="25" t="e">
        <f t="shared" ca="1" si="499"/>
        <v>#NAME?</v>
      </c>
      <c r="CI249" s="25" t="e">
        <f t="shared" ca="1" si="460"/>
        <v>#NAME?</v>
      </c>
      <c r="CJ249" s="25">
        <f t="shared" si="461"/>
        <v>0.11808407458784642</v>
      </c>
      <c r="CM249" s="25">
        <f t="shared" si="500"/>
        <v>8.8306745485464411E-2</v>
      </c>
      <c r="CN249" s="25">
        <f t="shared" si="501"/>
        <v>8.4676466417734089E-2</v>
      </c>
      <c r="CO249" s="25">
        <f t="shared" si="502"/>
        <v>0.10949047663099901</v>
      </c>
      <c r="CP249" s="25">
        <f t="shared" si="503"/>
        <v>0.11287847076880145</v>
      </c>
      <c r="CQ249" s="25" t="e">
        <f t="shared" ca="1" si="504"/>
        <v>#NAME?</v>
      </c>
      <c r="CR249" s="25" t="e">
        <f t="shared" ca="1" si="505"/>
        <v>#NAME?</v>
      </c>
      <c r="CS249" s="25" t="e">
        <f t="shared" ca="1" si="506"/>
        <v>#NAME?</v>
      </c>
      <c r="CT249" s="15" t="e">
        <f t="shared" ca="1" si="507"/>
        <v>#NAME?</v>
      </c>
      <c r="CU249" s="25">
        <f>_xll.BDH($C249,"RETURN_ON_INV_CAPITAL","FY 2019","FY 2019","Currency=USD","Period=FY","BEST_FPERIOD_OVERRIDE=FY","FILING_STATUS=MR","FA_ADJUSTED=GAAP","Sort=A","Dates=H","DateFormat=P","Fill=—","Direction=H","UseDPDF=Y")/100</f>
        <v>0.25266</v>
      </c>
      <c r="CV249" s="25">
        <f>_xll.BDH($C249,"RETURN_ON_INV_CAPITAL","FY 2020","FY 2020","Currency=USD","Period=FY","BEST_FPERIOD_OVERRIDE=FY","FILING_STATUS=MR","FA_ADJUSTED=GAAP","Sort=A","Dates=H","DateFormat=P","Fill=—","Direction=H","UseDPDF=Y")/100</f>
        <v>0.34012799999999999</v>
      </c>
      <c r="CW249" s="25">
        <f>_xll.BDH($C249,"RETURN_ON_INV_CAPITAL","FY 2021","FY 2021","Currency=USD","Period=FY","BEST_FPERIOD_OVERRIDE=FY","FILING_STATUS=MR","FA_ADJUSTED=GAAP","Sort=A","Dates=H","DateFormat=P","Fill=—","Direction=H","UseDPDF=Y")/100</f>
        <v>0.15087799999999998</v>
      </c>
      <c r="CX249" s="25">
        <f>_xll.BDH(C249,"RETURN_COM_EQY","FY 2022","FY 2022","Currency=USD","Period=FY","BEST_FPERIOD_OVERRIDE=FY","FILING_STATUS=MR","FA_ADJUSTED=GAAP","Sort=A","Dates=H","DateFormat=P","Fill=—","Direction=H","UseDPDF=Y")/100</f>
        <v>0.67851600000000001</v>
      </c>
      <c r="CZ249" s="15">
        <f>_xll.BDH($C249,"RETURN_COM_EQY","FY 2019","FY 2019","Currency=USD","Period=FY","BEST_FPERIOD_OVERRIDE=FY","FILING_STATUS=MR","FA_ADJUSTED=GAAP","Sort=A","Dates=H","DateFormat=P","Fill=—","Direction=H","UseDPDF=Y")/100</f>
        <v>1.4122139999999999</v>
      </c>
      <c r="DA249" s="15">
        <f>_xll.BDH($C249,"RETURN_COM_EQY","FY 2020","FY 2020","Currency=USD","Period=FY","BEST_FPERIOD_OVERRIDE=FY","FILING_STATUS=MR","FA_ADJUSTED=GAAP","Sort=A","Dates=H","DateFormat=P","Fill=—","Direction=H","UseDPDF=Y")/100</f>
        <v>0.68450599999999995</v>
      </c>
      <c r="DB249" s="15">
        <f>_xll.BDH($C249,"RETURN_COM_EQY","FY 2021","FY 2021","Currency=USD","Period=FY","BEST_FPERIOD_OVERRIDE=FY","FILING_STATUS=MR","FA_ADJUSTED=GAAP","Sort=A","Dates=H","DateFormat=P","Fill=—","Direction=H","UseDPDF=Y")/100</f>
        <v>1.7290410000000001</v>
      </c>
      <c r="DC249" s="25">
        <f>_xll.BDH(C249,"RETURN_COM_EQY","FY 2022","FY 2022","Currency=USD","Period=FY","BEST_FPERIOD_OVERRIDE=FY","FILING_STATUS=MR","FA_ADJUSTED=GAAP","Sort=A","Dates=H","DateFormat=P","Fill=—","Direction=H","UseDPDF=Y")</f>
        <v>67.851600000000005</v>
      </c>
      <c r="DD249" s="25" t="e">
        <f ca="1">(_xll.BDP(C249,"BEST_ROE","best_fperiod_override=23Y"))/100</f>
        <v>#NAME?</v>
      </c>
      <c r="DF249" s="25" t="e">
        <f ca="1">(_xll.BDP($C249,"BEST_DIV_YLD","best_fperiod_override=19Y"))/100</f>
        <v>#NAME?</v>
      </c>
      <c r="DG249" s="25" t="e">
        <f ca="1">(_xll.BDP($C249,"BEST_DIV_YLD","best_fperiod_override=20Y"))/100</f>
        <v>#NAME?</v>
      </c>
      <c r="DH249" s="25" t="e">
        <f ca="1">(_xll.BDP($C249,"BEST_DIV_YLD","best_fperiod_override=21Y"))/100</f>
        <v>#NAME?</v>
      </c>
      <c r="DI249" s="25" t="e">
        <f ca="1">(_xll.BDP($C249,"BEST_DIV_YLD","best_fperiod_override=22Y"))/100</f>
        <v>#NAME?</v>
      </c>
      <c r="DJ249" s="25" t="e">
        <f ca="1">(_xll.BDP($C249,"BEST_DIV_YLD","best_fperiod_override=23Y"))/100</f>
        <v>#NAME?</v>
      </c>
      <c r="DL249" s="48" t="e" cm="1">
        <f t="array" aca="1" ref="DL249" ca="1">_xll.BDP($C249,$DL$12)/1000</f>
        <v>#NAME?</v>
      </c>
      <c r="DM249" s="48" t="e" cm="1">
        <f t="array" aca="1" ref="DM249" ca="1">_xll.BDP($C249,$DL$13)*1000</f>
        <v>#NAME?</v>
      </c>
      <c r="DN249" s="48" t="e">
        <f t="shared" ca="1" si="462"/>
        <v>#NAME?</v>
      </c>
      <c r="DO249" s="48" t="e" cm="1">
        <f t="array" aca="1" ref="DO249" ca="1">_xll.BDP($C249,$DL$15)*1000</f>
        <v>#NAME?</v>
      </c>
      <c r="DQ249" s="15" t="e" cm="1">
        <f t="array" aca="1" ref="DQ249" ca="1">_xll.BDP(C249,"WACC")</f>
        <v>#NAME?</v>
      </c>
      <c r="DR249" s="15" t="e" cm="1">
        <f t="array" aca="1" ref="DR249" ca="1">_xll.BDP(C249,"WACC_COST_EQUITY")</f>
        <v>#NAME?</v>
      </c>
      <c r="DS249" s="15" t="e" cm="1">
        <f t="array" aca="1" ref="DS249" ca="1">_xll.BDP(C249,"WACC_COST_EQUITY")</f>
        <v>#NAME?</v>
      </c>
      <c r="DU249" s="15" t="e" cm="1">
        <f t="array" aca="1" ref="DU249" ca="1">_xll.BDP(C249,"BEST_PE_RATIO")</f>
        <v>#NAME?</v>
      </c>
      <c r="DV249" s="15" t="e" cm="1">
        <f t="array" aca="1" ref="DV249" ca="1">_xll.BDP(C249,"FIVE_YR_AVG_PRICE_EARNINGS")</f>
        <v>#NAME?</v>
      </c>
      <c r="DW249" s="15" t="e" cm="1">
        <f t="array" aca="1" ref="DW249" ca="1">_xll.BDP(C249,"10_YEAR_MOVING_AVERAGE_PE")</f>
        <v>#NAME?</v>
      </c>
      <c r="DY249" s="15" t="e" cm="1">
        <f t="array" aca="1" ref="DY249" ca="1">_xll.BDP(C249,"BEST_CUR_EV_TO_EBITDA")</f>
        <v>#NAME?</v>
      </c>
      <c r="DZ249" s="15" t="e" cm="1">
        <f t="array" aca="1" ref="DZ249" ca="1">_xll.BDP(C249,"FIVE_YEAR_AVG_EV_TO_T12_EBITDA")</f>
        <v>#NAME?</v>
      </c>
      <c r="EB249" s="15" t="e" cm="1">
        <f t="array" aca="1" ref="EB249" ca="1">_xll.BDP(C249,"BEST_PX_BPS_RATIO")</f>
        <v>#NAME?</v>
      </c>
      <c r="EC249" s="15" t="e" cm="1">
        <f t="array" aca="1" ref="EC249" ca="1">_xll.BDP(C249,"FIVE_YEAR_AVG_PRICE_BOOK")</f>
        <v>#NAME?</v>
      </c>
      <c r="ED249" s="15" t="e" cm="1">
        <f t="array" aca="1" ref="ED249" ca="1">_xll.BDP(C249,"EV_TO_T12M_SALES")</f>
        <v>#NAME?</v>
      </c>
      <c r="EE249" s="15" t="e" cm="1">
        <f t="array" aca="1" ref="EE249" ca="1">_xll.BDP(C249,"AVERAGE_EV_TO_T12M_SALES")</f>
        <v>#NAME?</v>
      </c>
      <c r="EF249" s="15" t="e">
        <f ca="1">_xll.BDP(C249,"BEST_CURRENT_EV_BEST_SALES","best_fperiod_override=23Y")</f>
        <v>#NAME?</v>
      </c>
      <c r="EH249" s="15" t="e" cm="1">
        <f t="array" aca="1" ref="EH249" ca="1">_xll.BDP(C249,"CF_FREE_CASH_FLOW")</f>
        <v>#NAME?</v>
      </c>
      <c r="EI249" s="15" t="e" cm="1">
        <f t="array" aca="1" ref="EI249" ca="1">_xll.BDP(C249,"FREE_CASH_FLOW_YIELD")/100</f>
        <v>#NAME?</v>
      </c>
      <c r="EJ249" s="15" t="e" cm="1">
        <f t="array" aca="1" ref="EJ249" ca="1">_xll.BDP(C249,"TRAIL_12M_FREE_CASH_FLOW_PER_SH")</f>
        <v>#NAME?</v>
      </c>
      <c r="EL249" s="15" t="e" cm="1">
        <f t="array" aca="1" ref="EL249" ca="1">_xll.BDP(C249,"CF_CASH_FROM_OPER")</f>
        <v>#NAME?</v>
      </c>
      <c r="EM249" s="15" t="e" cm="1">
        <f t="array" aca="1" ref="EM249" ca="1">_xll.BDP(C249,"CF_CASH_FROM_INV_ACT")</f>
        <v>#NAME?</v>
      </c>
      <c r="EN249" s="15" t="e" cm="1">
        <f t="array" aca="1" ref="EN249" ca="1">_xll.BDP(C249,"CF_CASH_FROM_FNC_ACT")</f>
        <v>#NAME?</v>
      </c>
      <c r="EP249" s="15" t="e" cm="1">
        <f t="array" aca="1" ref="EP249" ca="1">_xll.BDP(C249,"TOT_ANALYST_REC")</f>
        <v>#NAME?</v>
      </c>
      <c r="EQ249" s="15" t="e" cm="1">
        <f t="array" aca="1" ref="EQ249" ca="1">_xll.BDP(C249,"TOT_BUY_REC")</f>
        <v>#NAME?</v>
      </c>
      <c r="ER249" s="15" t="e" cm="1">
        <f t="array" aca="1" ref="ER249" ca="1">_xll.BDP(C249,"TOT_HOLD_REC")</f>
        <v>#NAME?</v>
      </c>
      <c r="ES249" s="15" t="e" cm="1">
        <f t="array" aca="1" ref="ES249" ca="1">_xll.BDP(C249,"TOT_SELL_REC")</f>
        <v>#NAME?</v>
      </c>
      <c r="ET249" s="15" t="e" cm="1">
        <f t="array" aca="1" ref="ET249" ca="1">_xll.BDP(C249,"EQY_REC_CONS")</f>
        <v>#NAME?</v>
      </c>
      <c r="EV249" s="15" t="e" cm="1">
        <f t="array" aca="1" ref="EV249" ca="1">_xll.BDP(C249,"BEST_TARGET_HI")</f>
        <v>#NAME?</v>
      </c>
      <c r="EW249" s="15" t="e" cm="1">
        <f t="array" aca="1" ref="EW249" ca="1">_xll.BDP(C249,"BEST_TARGET_LO")</f>
        <v>#NAME?</v>
      </c>
      <c r="EX249" s="15" t="e" cm="1">
        <f t="array" aca="1" ref="EX249" ca="1">_xll.BDP(C249,"BEST_TARGET_MEDIAN")</f>
        <v>#NAME?</v>
      </c>
      <c r="EZ249" s="15" t="e" cm="1">
        <f t="array" aca="1" ref="EZ249" ca="1">_xll.BDP(C249,"BEST_TARGET_1WK_CHG")</f>
        <v>#NAME?</v>
      </c>
      <c r="FA249" s="15" t="e" cm="1">
        <f t="array" aca="1" ref="FA249" ca="1">_xll.BDP(C249,"BEST_TARGET_4WK_CHG")</f>
        <v>#NAME?</v>
      </c>
      <c r="FB249" s="15" t="e" cm="1">
        <f t="array" aca="1" ref="FB249" ca="1">_xll.BDP(C249,"BEST_TARGET_3MO_CHG")</f>
        <v>#NAME?</v>
      </c>
      <c r="FC249" s="15" t="e" cm="1">
        <f t="array" aca="1" ref="FC249" ca="1">_xll.BDP(C249,"BEST_TARGET_6MO_CHG")</f>
        <v>#NAME?</v>
      </c>
      <c r="FE249" s="15" t="e" cm="1">
        <f t="array" aca="1" ref="FE249" ca="1">_xll.BDP(C249,"ANNOUNCEMENT_DT")</f>
        <v>#NAME?</v>
      </c>
      <c r="FF249" s="15" t="e" cm="1">
        <f t="array" aca="1" ref="FF249" ca="1">_xll.BDP(C249,"EXPECTED_REPORT_DT")</f>
        <v>#NAME?</v>
      </c>
      <c r="FG249" s="15" t="e" cm="1">
        <f t="array" aca="1" ref="FG249" ca="1">_xll.BDP(C249,"EARNINGS_RELATED_IMPLIED_MOVE")</f>
        <v>#NAME?</v>
      </c>
      <c r="FI249" s="15" t="e" cm="1">
        <f t="array" aca="1" ref="FI249" ca="1">_xll.BDP(C249,"SALES_SURPRISE_LAST_QTR")</f>
        <v>#NAME?</v>
      </c>
      <c r="FJ249" s="15" t="e" cm="1">
        <f t="array" aca="1" ref="FJ249" ca="1">_xll.BDP(C249,"EPS_SURPRISE_LAST_QTR")</f>
        <v>#NAME?</v>
      </c>
      <c r="FL249" s="15" t="e">
        <f ca="1">(_xll.BDP(C249,"VOLUME_AVG_5D"))/1000</f>
        <v>#NAME?</v>
      </c>
      <c r="FM249" s="15" t="e">
        <f ca="1">(_xll.BDP(C249,"VOLUME_AVG_3M"))/1000</f>
        <v>#NAME?</v>
      </c>
      <c r="FN249" s="15" t="e">
        <f ca="1">(_xll.BDP(C249,"VOLUME_AVG_6M"))/1000</f>
        <v>#NAME?</v>
      </c>
      <c r="FP249" s="15" t="e" cm="1">
        <f t="array" aca="1" ref="FP249" ca="1">_xll.BDP(C249,"CIE_DES")</f>
        <v>#NAME?</v>
      </c>
      <c r="FQ249" s="15" t="s">
        <v>1071</v>
      </c>
      <c r="FS249" s="15" t="e" cm="1">
        <f t="array" aca="1" ref="FS249" ca="1">_xll.BDP(C249,"HIGH_52WEEK")</f>
        <v>#NAME?</v>
      </c>
      <c r="FT249" s="15" t="e" cm="1">
        <f t="array" aca="1" ref="FT249" ca="1">_xll.BDP(C249,"LOW_52WEEK")</f>
        <v>#NAME?</v>
      </c>
      <c r="FV249" s="15" t="e" cm="1">
        <f t="array" aca="1" ref="FV249" ca="1">_xll.BDP(C249,"CHG_PCT_WTD")</f>
        <v>#NAME?</v>
      </c>
      <c r="FW249" s="15" t="e" cm="1">
        <f t="array" aca="1" ref="FW249" ca="1">_xll.BDP(C249,"CHG_PCT_MTD")</f>
        <v>#NAME?</v>
      </c>
      <c r="FX249" s="15" t="e" cm="1">
        <f t="array" aca="1" ref="FX249" ca="1">_xll.BDP(C249,"CHG_PCT_YTD")</f>
        <v>#NAME?</v>
      </c>
      <c r="FY249" s="15" t="e" cm="1">
        <f t="array" aca="1" ref="FY249" ca="1">_xll.BDP(C249,"CHG_PCT_1YR")</f>
        <v>#NAME?</v>
      </c>
      <c r="GA249" s="15" t="e">
        <f ca="1">_xll.BDP($C249,"BEST_NET_DEBT","best_fperiod_override=19Y")</f>
        <v>#NAME?</v>
      </c>
      <c r="GB249" s="15" t="e">
        <f ca="1">_xll.BDP($C249,"BEST_NET_DEBT","best_fperiod_override=20Y")</f>
        <v>#NAME?</v>
      </c>
      <c r="GC249" s="15" t="e">
        <f ca="1">_xll.BDP($C249,"BEST_NET_DEBT","best_fperiod_override=21Y")</f>
        <v>#NAME?</v>
      </c>
      <c r="GD249" s="15" t="e">
        <f ca="1">_xll.BDP($C249,"BEST_NET_DEBT","best_fperiod_override=22Y")</f>
        <v>#NAME?</v>
      </c>
      <c r="GE249" s="15" t="e">
        <f ca="1">_xll.BDP($C249,"BEST_NET_DEBT","best_fperiod_override=23Y")</f>
        <v>#NAME?</v>
      </c>
      <c r="GG249" s="15" t="e">
        <f t="shared" ca="1" si="463"/>
        <v>#NAME?</v>
      </c>
      <c r="GH249" s="15" t="e">
        <f t="shared" ca="1" si="464"/>
        <v>#NAME?</v>
      </c>
      <c r="GI249" s="15" t="e">
        <f t="shared" ca="1" si="465"/>
        <v>#NAME?</v>
      </c>
      <c r="GJ249" s="15" t="e">
        <f t="shared" ca="1" si="466"/>
        <v>#NAME?</v>
      </c>
      <c r="GK249" s="15" t="e">
        <f t="shared" ca="1" si="467"/>
        <v>#NAME?</v>
      </c>
      <c r="GM249" s="15" t="e" cm="1">
        <f t="array" aca="1" ref="GM249" ca="1">_xll.BDP(C249,"NET_DEBT_TO_EBITDA")</f>
        <v>#NAME?</v>
      </c>
      <c r="GN249" s="15" t="e" cm="1">
        <f t="array" aca="1" ref="GN249" ca="1">_xll.BDP(C249,"EBIT_TO_INT_EXP")</f>
        <v>#NAME?</v>
      </c>
      <c r="GO249" s="15" t="e" cm="1">
        <f t="array" aca="1" ref="GO249" ca="1">_xll.BDP(C249,"TOT_DEBT_TO_TOT_EQY")</f>
        <v>#NAME?</v>
      </c>
      <c r="GP249" s="15" t="e" cm="1">
        <f t="array" aca="1" ref="GP249" ca="1">_xll.BDP(C249,"TOT_DEBT_TO_TOT_ASSET")</f>
        <v>#NAME?</v>
      </c>
      <c r="GQ249" s="15" t="e" cm="1">
        <f t="array" aca="1" ref="GQ249" ca="1">_xll.BDP(C249,"ALTMAN_Z_SCORE")</f>
        <v>#NAME?</v>
      </c>
      <c r="GR249" s="15" t="e" cm="1">
        <f t="array" aca="1" ref="GR249" ca="1">_xll.BDP(C249,"CASH_%_CURRENT_MARKET_CAP")</f>
        <v>#NAME?</v>
      </c>
      <c r="GS249" s="15" t="e" cm="1">
        <f t="array" aca="1" ref="GS249" ca="1">_xll.BDP(C249,"CASH_TO_TOT_ASSET")</f>
        <v>#NAME?</v>
      </c>
      <c r="GU249" s="15" t="e" cm="1">
        <f t="array" aca="1" ref="GU249" ca="1">_xll.BDP(C249,"BOARD_SIZE")</f>
        <v>#NAME?</v>
      </c>
      <c r="GV249" s="15" t="e" cm="1">
        <f t="array" aca="1" ref="GV249" ca="1">_xll.BDP(C249,"PCT_INDEPENDENT_DIRECTORS")</f>
        <v>#NAME?</v>
      </c>
      <c r="GW249" s="15" t="e" cm="1">
        <f t="array" aca="1" ref="GW249" ca="1">_xll.BDP(C249,"BOARD_MEETING_ATTENDANCE_PCT")</f>
        <v>#NAME?</v>
      </c>
      <c r="GX249" s="15" t="e" cm="1">
        <f t="array" aca="1" ref="GX249" ca="1">_xll.BDP(C249,"BOARD_MEETINGS_PER_YR")</f>
        <v>#NAME?</v>
      </c>
      <c r="GY249" s="15" t="e" cm="1">
        <f t="array" aca="1" ref="GY249" ca="1">_xll.BDP(C249,"NUMBER_OF_WOMEN_ON_BOARD")</f>
        <v>#NAME?</v>
      </c>
      <c r="GZ249" s="15" t="e" cm="1">
        <f t="array" aca="1" ref="GZ249" ca="1">_xll.BDP(C249,"BOARD_AVERAGE_TENURE")</f>
        <v>#NAME?</v>
      </c>
      <c r="HA249" s="15" t="e" cm="1">
        <f t="array" aca="1" ref="HA249" ca="1">_xll.BDP(C249,"BOARD_AVERAGE_AGE")</f>
        <v>#NAME?</v>
      </c>
      <c r="HC249" s="15" t="e" cm="1">
        <f t="array" aca="1" ref="HC249" ca="1">_xll.BDP(C249,"TOT_COMP_AW_TO_CEO_&amp;_EQUIV")</f>
        <v>#NAME?</v>
      </c>
      <c r="HD249" s="15" t="e" cm="1">
        <f t="array" aca="1" ref="HD249" ca="1">_xll.BDP(C249,"TOT_COMPENSATION_AW_TO_EXECS")</f>
        <v>#NAME?</v>
      </c>
      <c r="HE249" s="15" t="e" cm="1">
        <f t="array" aca="1" ref="HE249" ca="1">_xll.BDP(C249,"CF_STOCK_BASED_COMPENSATION")</f>
        <v>#NAME?</v>
      </c>
      <c r="HF249" s="15" t="e" cm="1">
        <f t="array" aca="1" ref="HF249" ca="1">_xll.BDP(C249,"AVERAGE_BOD_TOTAL_COMPENSATION")</f>
        <v>#NAME?</v>
      </c>
      <c r="HH249" s="15" t="e" cm="1">
        <f t="array" aca="1" ref="HH249" ca="1">_xll.BDP(C249,"ISS_QUALITYSCORE")</f>
        <v>#NAME?</v>
      </c>
      <c r="HK249" s="15" t="e" cm="1">
        <f t="array" aca="1" ref="HK249" ca="1">_xll.BDP(C249,"EQY_SH_OUT")</f>
        <v>#NAME?</v>
      </c>
      <c r="HL249" s="15" t="e">
        <f t="shared" ca="1" si="468"/>
        <v>#NAME?</v>
      </c>
      <c r="HN249" s="15">
        <v>8.5</v>
      </c>
      <c r="HO249" s="15">
        <v>2</v>
      </c>
      <c r="HP249" s="39" t="e">
        <f t="shared" ca="1" si="469"/>
        <v>#NAME?</v>
      </c>
      <c r="HQ249" s="15" t="e">
        <f t="shared" ca="1" si="470"/>
        <v>#NAME?</v>
      </c>
      <c r="HS249" s="15" t="e">
        <f t="shared" ca="1" si="494"/>
        <v>#NAME?</v>
      </c>
      <c r="HU249" s="15" t="e">
        <f t="shared" ca="1" si="471"/>
        <v>#NAME?</v>
      </c>
      <c r="HW249" s="15" t="e">
        <f t="shared" ca="1" si="495"/>
        <v>#NAME?</v>
      </c>
      <c r="HY249" s="39" t="e">
        <f t="shared" ca="1" si="472"/>
        <v>#NAME?</v>
      </c>
      <c r="IA249" s="15" t="e">
        <f t="shared" ca="1" si="496"/>
        <v>#NAME?</v>
      </c>
      <c r="IB249" s="15" t="e">
        <f t="shared" ca="1" si="473"/>
        <v>#NAME?</v>
      </c>
      <c r="IC249" s="15" t="e">
        <f t="shared" ca="1" si="474"/>
        <v>#NAME?</v>
      </c>
      <c r="ID249" s="15" t="e">
        <f t="shared" ca="1" si="475"/>
        <v>#NAME?</v>
      </c>
      <c r="IE249" s="39" t="e">
        <f t="shared" ca="1" si="476"/>
        <v>#NAME?</v>
      </c>
      <c r="IF249" s="39">
        <f t="shared" si="477"/>
        <v>11.808407458784643</v>
      </c>
      <c r="IG249" s="39" t="e">
        <f t="shared" ca="1" si="478"/>
        <v>#NAME?</v>
      </c>
      <c r="II249" s="15">
        <f t="shared" si="508"/>
        <v>230</v>
      </c>
    </row>
    <row r="250" spans="1:243">
      <c r="A250" s="15">
        <f t="shared" si="509"/>
        <v>230</v>
      </c>
      <c r="B250" s="15" t="s">
        <v>464</v>
      </c>
      <c r="C250" s="15" t="s">
        <v>709</v>
      </c>
      <c r="D250" s="15" t="s">
        <v>463</v>
      </c>
      <c r="E250" s="15" t="str">
        <f t="shared" si="442"/>
        <v>USBC34</v>
      </c>
      <c r="F250" s="15">
        <f t="shared" si="443"/>
        <v>230</v>
      </c>
      <c r="G250" s="15" t="str">
        <f t="shared" si="444"/>
        <v>US Bancorp</v>
      </c>
      <c r="H250" s="24">
        <v>2.4030800000000001E-3</v>
      </c>
      <c r="I250" s="15" t="e" cm="1">
        <f t="array" aca="1" ref="I250" ca="1">_xll.BDP(C250,"GICS_SECTOR_NAME")</f>
        <v>#NAME?</v>
      </c>
      <c r="J250" s="15" t="e">
        <f t="shared" ca="1" si="445"/>
        <v>#NAME?</v>
      </c>
      <c r="K250" s="46" t="e" cm="1">
        <f t="array" aca="1" ref="K250" ca="1">_xll.BDP(C250,"BEST_PE_RATIO")</f>
        <v>#NAME?</v>
      </c>
      <c r="L250" s="46" t="e" cm="1">
        <f t="array" aca="1" ref="L250" ca="1">_xll.BDP(C250,"px_last")</f>
        <v>#NAME?</v>
      </c>
      <c r="M250" s="15" t="e" cm="1">
        <f t="array" aca="1" ref="M250" ca="1">_xll.BDP(C250,"COUNTRY_FULL_NAME")</f>
        <v>#NAME?</v>
      </c>
      <c r="N250" s="15" t="e" cm="1">
        <f t="array" aca="1" ref="N250" ca="1">_xll.BDP(C250,"px_last")</f>
        <v>#NAME?</v>
      </c>
      <c r="O250" s="15" t="e" cm="1">
        <f t="array" aca="1" ref="O250" ca="1">_xll.BDP(C250,"CRNCY")</f>
        <v>#NAME?</v>
      </c>
      <c r="Q250" s="15" t="e" cm="1">
        <f t="array" aca="1" ref="Q250" ca="1">_xll.BDP(C250,"GICS_SECTOR_NAME")</f>
        <v>#NAME?</v>
      </c>
      <c r="R250" s="15" t="e" cm="1">
        <f t="array" aca="1" ref="R250" ca="1">_xll.BDP(C250,"GICS_INDUSTRY_NAME")</f>
        <v>#NAME?</v>
      </c>
      <c r="S250" s="15" t="e" cm="1">
        <f t="array" aca="1" ref="S250" ca="1">_xll.BDP(C250,"GICS_INDUSTRY_GROUP_NAME")</f>
        <v>#NAME?</v>
      </c>
      <c r="T250" s="15" t="e" cm="1">
        <f t="array" aca="1" ref="T250" ca="1">_xll.BDP(C250,"GICS_SUB_INDUSTRY_NAME")</f>
        <v>#NAME?</v>
      </c>
      <c r="U250" s="15" t="s">
        <v>1521</v>
      </c>
      <c r="V250" s="15">
        <f>_xll.BDH(C250,"SALES_REV_TURN","FY 2009","FY 2009","Currency=USD","Period=FY","BEST_FPERIOD_OVERRIDE=FY","FILING_STATUS=MR","SCALING_FORMAT=MLN","FA_ADJUSTED=Adjusted","Sort=A","Dates=H","DateFormat=P","Fill=—","Direction=H","UseDPDF=Y")</f>
        <v>19490</v>
      </c>
      <c r="W250" s="15">
        <f>_xll.BDH(C250,"SALES_REV_TURN","FY 2019","FY 2019","Currency=USD","Period=FY","BEST_FPERIOD_OVERRIDE=FY","FILING_STATUS=MR","SCALING_FORMAT=MLN","FA_ADJUSTED=Adjusted","Sort=A","Dates=H","DateFormat=P","Fill=—","Direction=H","UseDPDF=Y")</f>
        <v>27325</v>
      </c>
      <c r="X250" s="15">
        <f>_xll.BDH(C250,"SALES_REV_TURN","FY 2020","FY 2020","Currency=USD","Period=FY","BEST_FPERIOD_OVERRIDE=FY","FILING_STATUS=MR","SCALING_FORMAT=MLN","FA_ADJUSTED=Adjusted","Sort=A","Dates=H","DateFormat=P","Fill=—","Direction=H","UseDPDF=Y")</f>
        <v>25241</v>
      </c>
      <c r="Y250" s="15">
        <f>_xll.BDH(C250,"SALES_REV_TURN","FY 2021","FY 2021","Currency=USD","Period=FY","BEST_FPERIOD_OVERRIDE=FY","FILING_STATUS=MR","SCALING_FORMAT=MLN","FA_ADJUSTED=Adjusted","Sort=A","Dates=H","DateFormat=P","Fill=—","Direction=H","UseDPDF=Y")</f>
        <v>23714</v>
      </c>
      <c r="Z250" s="15">
        <f>_xll.BDH(C250,"SALES_REV_TURN","FY 2022","FY 2022","Currency=USD","Period=FY","BEST_FPERIOD_OVERRIDE=FY","FILING_STATUS=MR","SCALING_FORMAT=MLN","FA_ADJUSTED=Adjusted","Sort=A","Dates=H","DateFormat=P","Fill=—","Direction=H","UseDPDF=Y")</f>
        <v>27401</v>
      </c>
      <c r="AA250" s="15" t="e">
        <f ca="1">+_xll.BDP($C250,AA$15,"BEST_FPERIOD_OVERRIDE="&amp;AA$16)</f>
        <v>#NAME?</v>
      </c>
      <c r="AB250" s="15" t="e">
        <f ca="1">+_xll.BDP($C250,AB$15,"BEST_FPERIOD_OVERRIDE="&amp;AB$16)</f>
        <v>#NAME?</v>
      </c>
      <c r="AC250" s="15" t="e">
        <f ca="1">+_xll.BDP($C250,AC$15,"BEST_FPERIOD_OVERRIDE="&amp;AC$16)</f>
        <v>#NAME?</v>
      </c>
      <c r="AD250" s="15" t="e">
        <f ca="1">+_xll.BDP($C250,AD$15,"BEST_FPERIOD_OVERRIDE="&amp;AD$16)</f>
        <v>#NAME?</v>
      </c>
      <c r="AF250" s="25">
        <f t="shared" si="479"/>
        <v>-7.6267154620311084E-2</v>
      </c>
      <c r="AG250" s="25">
        <f t="shared" si="480"/>
        <v>-6.0496810744423701E-2</v>
      </c>
      <c r="AH250" s="25">
        <f t="shared" si="481"/>
        <v>0.15547777684068476</v>
      </c>
      <c r="AI250" s="25" t="e">
        <f t="shared" ca="1" si="482"/>
        <v>#NAME?</v>
      </c>
      <c r="AJ250" s="25" t="e">
        <f t="shared" ca="1" si="483"/>
        <v>#NAME?</v>
      </c>
      <c r="AK250" s="25" t="e">
        <f t="shared" ca="1" si="484"/>
        <v>#NAME?</v>
      </c>
      <c r="AL250" s="25" t="e">
        <f t="shared" ca="1" si="497"/>
        <v>#NAME?</v>
      </c>
      <c r="AM250" s="25" t="e">
        <f t="shared" ca="1" si="485"/>
        <v>#NAME?</v>
      </c>
      <c r="AN250" s="25">
        <f t="shared" si="486"/>
        <v>3.4367420614983102E-2</v>
      </c>
      <c r="AP250" s="15" t="str">
        <f>_xll.BDH(C250,"EBITDA","FY 2009","FY 2009","Currency=USD","Period=FY","BEST_FPERIOD_OVERRIDE=FY","FILING_STATUS=MR","SCALING_FORMAT=MLN","FA_ADJUSTED=Adjusted","Sort=A","Dates=H","DateFormat=P","Fill=—","Direction=H","UseDPDF=Y")</f>
        <v>—</v>
      </c>
      <c r="AQ250" s="15" t="str">
        <f>_xll.BDH(C250,"EBITDA","FY 2019","FY 2019","Currency=USD","Period=FY","BEST_FPERIOD_OVERRIDE=FY","FILING_STATUS=MR","SCALING_FORMAT=MLN","FA_ADJUSTED=Adjusted","Sort=A","Dates=H","DateFormat=P","Fill=—","Direction=H","UseDPDF=Y")</f>
        <v>—</v>
      </c>
      <c r="AR250" s="15" t="str">
        <f>_xll.BDH(C250,"EBITDA","FY 2020","FY 2020","Currency=USD","Period=FY","BEST_FPERIOD_OVERRIDE=FY","FILING_STATUS=MR","SCALING_FORMAT=MLN","FA_ADJUSTED=Adjusted","Sort=A","Dates=H","DateFormat=P","Fill=—","Direction=H","UseDPDF=Y")</f>
        <v>—</v>
      </c>
      <c r="AS250" s="15" t="str">
        <f>_xll.BDH(C250,"EBITDA","FY 2021","FY 2021","Currency=USD","Period=FY","BEST_FPERIOD_OVERRIDE=FY","FILING_STATUS=MR","SCALING_FORMAT=MLN","FA_ADJUSTED=Adjusted","Sort=A","Dates=H","DateFormat=P","Fill=—","Direction=H","UseDPDF=Y")</f>
        <v>—</v>
      </c>
      <c r="AT250" s="15" t="str">
        <f>_xll.BDH(C250,"EBITDA","FY 2022","FY 2022","Currency=USD","Period=FY","BEST_FPERIOD_OVERRIDE=FY","FILING_STATUS=MR","SCALING_FORMAT=MLN","FA_ADJUSTED=Adjusted","Sort=A","Dates=H","DateFormat=P","Fill=—","Direction=H","UseDPDF=Y")</f>
        <v>—</v>
      </c>
      <c r="AU250" s="15" t="e">
        <f ca="1">+_xll.BDP($C250,AU$15,"BEST_FPERIOD_OVERRIDE="&amp;AU$16)</f>
        <v>#NAME?</v>
      </c>
      <c r="AV250" s="15" t="e">
        <f ca="1">+_xll.BDP($C250,AV$15,"BEST_FPERIOD_OVERRIDE="&amp;AV$16)</f>
        <v>#NAME?</v>
      </c>
      <c r="AW250" s="15" t="e">
        <f ca="1">+_xll.BDP($C250,AW$15,"BEST_FPERIOD_OVERRIDE="&amp;AW$16)</f>
        <v>#NAME?</v>
      </c>
      <c r="AX250" s="15" t="e">
        <f ca="1">+_xll.BDP($C250,AX$15,"BEST_FPERIOD_OVERRIDE="&amp;AX$16)</f>
        <v>#NAME?</v>
      </c>
      <c r="AZ250" s="25" t="e">
        <f t="shared" si="446"/>
        <v>#VALUE!</v>
      </c>
      <c r="BA250" s="25" t="e">
        <f t="shared" si="447"/>
        <v>#VALUE!</v>
      </c>
      <c r="BB250" s="25" t="e">
        <f t="shared" si="448"/>
        <v>#VALUE!</v>
      </c>
      <c r="BC250" s="25" t="e">
        <f t="shared" ca="1" si="449"/>
        <v>#NAME?</v>
      </c>
      <c r="BD250" s="25" t="e">
        <f t="shared" ca="1" si="450"/>
        <v>#NAME?</v>
      </c>
      <c r="BE250" s="25" t="e">
        <f t="shared" ca="1" si="451"/>
        <v>#NAME?</v>
      </c>
      <c r="BF250" s="25" t="e">
        <f t="shared" ca="1" si="498"/>
        <v>#NAME?</v>
      </c>
      <c r="BG250" s="25" t="e">
        <f t="shared" ca="1" si="452"/>
        <v>#NAME?</v>
      </c>
      <c r="BH250" s="25" t="e">
        <f t="shared" si="453"/>
        <v>#VALUE!</v>
      </c>
      <c r="BJ250" s="25" t="e">
        <f t="shared" si="487"/>
        <v>#VALUE!</v>
      </c>
      <c r="BK250" s="25" t="e">
        <f t="shared" si="488"/>
        <v>#VALUE!</v>
      </c>
      <c r="BL250" s="25" t="e">
        <f t="shared" si="489"/>
        <v>#VALUE!</v>
      </c>
      <c r="BM250" s="25" t="e">
        <f t="shared" si="490"/>
        <v>#VALUE!</v>
      </c>
      <c r="BN250" s="25" t="e">
        <f t="shared" ca="1" si="491"/>
        <v>#NAME?</v>
      </c>
      <c r="BO250" s="25" t="e">
        <f t="shared" ca="1" si="492"/>
        <v>#NAME?</v>
      </c>
      <c r="BP250" s="25" t="e">
        <f t="shared" ca="1" si="492"/>
        <v>#NAME?</v>
      </c>
      <c r="BQ250" s="25" t="e">
        <f t="shared" ca="1" si="493"/>
        <v>#NAME?</v>
      </c>
      <c r="BR250" s="15">
        <f>_xll.BDH(C250,"EARN_FOR_COMMON","FY 2009","FY 2009","Currency=USD","Period=FY","BEST_FPERIOD_OVERRIDE=FY","FILING_STATUS=MR","SCALING_FORMAT=MLN","FA_ADJUSTED=Adjusted","Sort=A","Dates=H","DateFormat=P","Fill=—","Direction=H","UseDPDF=Y")</f>
        <v>1882.95</v>
      </c>
      <c r="BS250" s="15">
        <f>_xll.BDH(C250,"EARN_FOR_COMMON","FY 2019","FY 2019","Currency=USD","Period=FY","BEST_FPERIOD_OVERRIDE=FY","FILING_STATUS=MR","SCALING_FORMAT=MLN","FA_ADJUSTED=Adjusted","Sort=A","Dates=H","DateFormat=P","Fill=—","Direction=H","UseDPDF=Y")</f>
        <v>6715</v>
      </c>
      <c r="BT250" s="15">
        <f>_xll.BDH(C250,"EARN_FOR_COMMON","FY 2020","FY 2020","Currency=USD","Period=FY","BEST_FPERIOD_OVERRIDE=FY","FILING_STATUS=MR","SCALING_FORMAT=MLN","FA_ADJUSTED=Adjusted","Sort=A","Dates=H","DateFormat=P","Fill=—","Direction=H","UseDPDF=Y")</f>
        <v>4634</v>
      </c>
      <c r="BU250" s="15">
        <f>_xll.BDH(C250,"EARN_FOR_COMMON","FY 2021","FY 2021","Currency=USD","Period=FY","BEST_FPERIOD_OVERRIDE=FY","FILING_STATUS=MR","SCALING_FORMAT=MLN","FA_ADJUSTED=Adjusted","Sort=A","Dates=H","DateFormat=P","Fill=—","Direction=H","UseDPDF=Y")</f>
        <v>7622</v>
      </c>
      <c r="BV250" s="15">
        <f>_xll.BDH(C250,"EARN_FOR_COMMON","FY 2022","FY 2022","Currency=USD","Period=FY","BEST_FPERIOD_OVERRIDE=FY","FILING_STATUS=MR","SCALING_FORMAT=MLN","FA_ADJUSTED=Adjusted","Sort=A","Dates=H","DateFormat=P","Fill=—","Direction=H","UseDPDF=Y")</f>
        <v>5754</v>
      </c>
      <c r="BW250" s="15" t="e">
        <f ca="1">+_xll.BDP($C250,BW$15,"BEST_FPERIOD_OVERRIDE="&amp;BW$16)</f>
        <v>#NAME?</v>
      </c>
      <c r="BX250" s="15" t="e">
        <f ca="1">+_xll.BDP($C250,BX$15,"BEST_FPERIOD_OVERRIDE="&amp;BX$16)</f>
        <v>#NAME?</v>
      </c>
      <c r="BY250" s="15" t="e">
        <f ca="1">+_xll.BDP($C250,BY$15,"BEST_FPERIOD_OVERRIDE="&amp;BY$16)</f>
        <v>#NAME?</v>
      </c>
      <c r="BZ250" s="15" t="e">
        <f ca="1">+_xll.BDP($C250,BZ$15,"BEST_FPERIOD_OVERRIDE="&amp;BZ$16)</f>
        <v>#NAME?</v>
      </c>
      <c r="CB250" s="25">
        <f t="shared" si="454"/>
        <v>-0.30990320178704389</v>
      </c>
      <c r="CC250" s="25">
        <f t="shared" si="455"/>
        <v>0.64479930945187736</v>
      </c>
      <c r="CD250" s="25">
        <f t="shared" si="456"/>
        <v>-0.24508003148779844</v>
      </c>
      <c r="CE250" s="25" t="e">
        <f t="shared" ca="1" si="457"/>
        <v>#NAME?</v>
      </c>
      <c r="CF250" s="25" t="e">
        <f t="shared" ca="1" si="458"/>
        <v>#NAME?</v>
      </c>
      <c r="CG250" s="25" t="e">
        <f t="shared" ca="1" si="459"/>
        <v>#NAME?</v>
      </c>
      <c r="CH250" s="25" t="e">
        <f t="shared" ca="1" si="499"/>
        <v>#NAME?</v>
      </c>
      <c r="CI250" s="25" t="e">
        <f t="shared" ca="1" si="460"/>
        <v>#NAME?</v>
      </c>
      <c r="CJ250" s="25">
        <f t="shared" si="461"/>
        <v>0.13558781256297858</v>
      </c>
      <c r="CM250" s="25">
        <f t="shared" si="500"/>
        <v>0.24574565416285452</v>
      </c>
      <c r="CN250" s="25">
        <f t="shared" si="501"/>
        <v>0.18359019056297293</v>
      </c>
      <c r="CO250" s="25">
        <f t="shared" si="502"/>
        <v>0.32141351100615673</v>
      </c>
      <c r="CP250" s="25">
        <f t="shared" si="503"/>
        <v>0.20999233604612971</v>
      </c>
      <c r="CQ250" s="25" t="e">
        <f t="shared" ca="1" si="504"/>
        <v>#NAME?</v>
      </c>
      <c r="CR250" s="25" t="e">
        <f t="shared" ca="1" si="505"/>
        <v>#NAME?</v>
      </c>
      <c r="CS250" s="25" t="e">
        <f t="shared" ca="1" si="506"/>
        <v>#NAME?</v>
      </c>
      <c r="CT250" s="15" t="e">
        <f t="shared" ca="1" si="507"/>
        <v>#NAME?</v>
      </c>
      <c r="CU250" s="25">
        <f>_xll.BDH($C250,"RETURN_ON_INV_CAPITAL","FY 2019","FY 2019","Currency=USD","Period=FY","BEST_FPERIOD_OVERRIDE=FY","FILING_STATUS=MR","FA_ADJUSTED=GAAP","Sort=A","Dates=H","DateFormat=P","Fill=—","Direction=H","UseDPDF=Y")/100</f>
        <v>7.2735999999999995E-2</v>
      </c>
      <c r="CV250" s="25">
        <f>_xll.BDH($C250,"RETURN_ON_INV_CAPITAL","FY 2020","FY 2020","Currency=USD","Period=FY","BEST_FPERIOD_OVERRIDE=FY","FILING_STATUS=MR","FA_ADJUSTED=GAAP","Sort=A","Dates=H","DateFormat=P","Fill=—","Direction=H","UseDPDF=Y")/100</f>
        <v>7.4275999999999995E-2</v>
      </c>
      <c r="CW250" s="25">
        <f>_xll.BDH($C250,"RETURN_ON_INV_CAPITAL","FY 2021","FY 2021","Currency=USD","Period=FY","BEST_FPERIOD_OVERRIDE=FY","FILING_STATUS=MR","FA_ADJUSTED=GAAP","Sort=A","Dates=H","DateFormat=P","Fill=—","Direction=H","UseDPDF=Y")/100</f>
        <v>6.1302000000000002E-2</v>
      </c>
      <c r="CX250" s="25">
        <f>_xll.BDH(C250,"RETURN_COM_EQY","FY 2022","FY 2022","Currency=USD","Period=FY","BEST_FPERIOD_OVERRIDE=FY","FILING_STATUS=MR","FA_ADJUSTED=GAAP","Sort=A","Dates=H","DateFormat=P","Fill=—","Direction=H","UseDPDF=Y")/100</f>
        <v>0.11948</v>
      </c>
      <c r="CZ250" s="15">
        <f>_xll.BDH($C250,"RETURN_COM_EQY","FY 2019","FY 2019","Currency=USD","Period=FY","BEST_FPERIOD_OVERRIDE=FY","FILING_STATUS=MR","FA_ADJUSTED=GAAP","Sort=A","Dates=H","DateFormat=P","Fill=—","Direction=H","UseDPDF=Y")/100</f>
        <v>0.14543200000000001</v>
      </c>
      <c r="DA250" s="15">
        <f>_xll.BDH($C250,"RETURN_COM_EQY","FY 2020","FY 2020","Currency=USD","Period=FY","BEST_FPERIOD_OVERRIDE=FY","FILING_STATUS=MR","FA_ADJUSTED=GAAP","Sort=A","Dates=H","DateFormat=P","Fill=—","Direction=H","UseDPDF=Y")/100</f>
        <v>0.100091</v>
      </c>
      <c r="DB250" s="15">
        <f>_xll.BDH($C250,"RETURN_COM_EQY","FY 2021","FY 2021","Currency=USD","Period=FY","BEST_FPERIOD_OVERRIDE=FY","FILING_STATUS=MR","FA_ADJUSTED=GAAP","Sort=A","Dates=H","DateFormat=P","Fill=—","Direction=H","UseDPDF=Y")/100</f>
        <v>0.16002400000000003</v>
      </c>
      <c r="DC250" s="25">
        <f>_xll.BDH(C250,"RETURN_COM_EQY","FY 2022","FY 2022","Currency=USD","Period=FY","BEST_FPERIOD_OVERRIDE=FY","FILING_STATUS=MR","FA_ADJUSTED=GAAP","Sort=A","Dates=H","DateFormat=P","Fill=—","Direction=H","UseDPDF=Y")</f>
        <v>11.948</v>
      </c>
      <c r="DD250" s="25" t="e">
        <f ca="1">(_xll.BDP(C250,"BEST_ROE","best_fperiod_override=23Y"))/100</f>
        <v>#NAME?</v>
      </c>
      <c r="DF250" s="25" t="e">
        <f ca="1">(_xll.BDP($C250,"BEST_DIV_YLD","best_fperiod_override=19Y"))/100</f>
        <v>#NAME?</v>
      </c>
      <c r="DG250" s="25" t="e">
        <f ca="1">(_xll.BDP($C250,"BEST_DIV_YLD","best_fperiod_override=20Y"))/100</f>
        <v>#NAME?</v>
      </c>
      <c r="DH250" s="25" t="e">
        <f ca="1">(_xll.BDP($C250,"BEST_DIV_YLD","best_fperiod_override=21Y"))/100</f>
        <v>#NAME?</v>
      </c>
      <c r="DI250" s="25" t="e">
        <f ca="1">(_xll.BDP($C250,"BEST_DIV_YLD","best_fperiod_override=22Y"))/100</f>
        <v>#NAME?</v>
      </c>
      <c r="DJ250" s="25" t="e">
        <f ca="1">(_xll.BDP($C250,"BEST_DIV_YLD","best_fperiod_override=23Y"))/100</f>
        <v>#NAME?</v>
      </c>
      <c r="DL250" s="48" t="e" cm="1">
        <f t="array" aca="1" ref="DL250" ca="1">_xll.BDP($C250,$DL$12)/1000</f>
        <v>#NAME?</v>
      </c>
      <c r="DM250" s="48" t="e" cm="1">
        <f t="array" aca="1" ref="DM250" ca="1">_xll.BDP($C250,$DL$13)*1000</f>
        <v>#NAME?</v>
      </c>
      <c r="DN250" s="48" t="e">
        <f t="shared" ca="1" si="462"/>
        <v>#NAME?</v>
      </c>
      <c r="DO250" s="48" t="e" cm="1">
        <f t="array" aca="1" ref="DO250" ca="1">_xll.BDP($C250,$DL$15)*1000</f>
        <v>#NAME?</v>
      </c>
      <c r="DQ250" s="15" t="e" cm="1">
        <f t="array" aca="1" ref="DQ250" ca="1">_xll.BDP(C250,"WACC")</f>
        <v>#NAME?</v>
      </c>
      <c r="DR250" s="15" t="e" cm="1">
        <f t="array" aca="1" ref="DR250" ca="1">_xll.BDP(C250,"WACC_COST_EQUITY")</f>
        <v>#NAME?</v>
      </c>
      <c r="DS250" s="15" t="e" cm="1">
        <f t="array" aca="1" ref="DS250" ca="1">_xll.BDP(C250,"WACC_COST_EQUITY")</f>
        <v>#NAME?</v>
      </c>
      <c r="DU250" s="15" t="e" cm="1">
        <f t="array" aca="1" ref="DU250" ca="1">_xll.BDP(C250,"BEST_PE_RATIO")</f>
        <v>#NAME?</v>
      </c>
      <c r="DV250" s="15" t="e" cm="1">
        <f t="array" aca="1" ref="DV250" ca="1">_xll.BDP(C250,"FIVE_YR_AVG_PRICE_EARNINGS")</f>
        <v>#NAME?</v>
      </c>
      <c r="DW250" s="15" t="e" cm="1">
        <f t="array" aca="1" ref="DW250" ca="1">_xll.BDP(C250,"10_YEAR_MOVING_AVERAGE_PE")</f>
        <v>#NAME?</v>
      </c>
      <c r="DY250" s="15" t="e" cm="1">
        <f t="array" aca="1" ref="DY250" ca="1">_xll.BDP(C250,"BEST_CUR_EV_TO_EBITDA")</f>
        <v>#NAME?</v>
      </c>
      <c r="DZ250" s="15" t="e" cm="1">
        <f t="array" aca="1" ref="DZ250" ca="1">_xll.BDP(C250,"FIVE_YEAR_AVG_EV_TO_T12_EBITDA")</f>
        <v>#NAME?</v>
      </c>
      <c r="EB250" s="15" t="e" cm="1">
        <f t="array" aca="1" ref="EB250" ca="1">_xll.BDP(C250,"BEST_PX_BPS_RATIO")</f>
        <v>#NAME?</v>
      </c>
      <c r="EC250" s="15" t="e" cm="1">
        <f t="array" aca="1" ref="EC250" ca="1">_xll.BDP(C250,"FIVE_YEAR_AVG_PRICE_BOOK")</f>
        <v>#NAME?</v>
      </c>
      <c r="ED250" s="15" t="e" cm="1">
        <f t="array" aca="1" ref="ED250" ca="1">_xll.BDP(C250,"EV_TO_T12M_SALES")</f>
        <v>#NAME?</v>
      </c>
      <c r="EE250" s="15" t="e" cm="1">
        <f t="array" aca="1" ref="EE250" ca="1">_xll.BDP(C250,"AVERAGE_EV_TO_T12M_SALES")</f>
        <v>#NAME?</v>
      </c>
      <c r="EF250" s="15" t="e">
        <f ca="1">_xll.BDP(C250,"BEST_CURRENT_EV_BEST_SALES","best_fperiod_override=23Y")</f>
        <v>#NAME?</v>
      </c>
      <c r="EH250" s="15" t="e" cm="1">
        <f t="array" aca="1" ref="EH250" ca="1">_xll.BDP(C250,"CF_FREE_CASH_FLOW")</f>
        <v>#NAME?</v>
      </c>
      <c r="EI250" s="15" t="e" cm="1">
        <f t="array" aca="1" ref="EI250" ca="1">_xll.BDP(C250,"FREE_CASH_FLOW_YIELD")/100</f>
        <v>#NAME?</v>
      </c>
      <c r="EJ250" s="15" t="e" cm="1">
        <f t="array" aca="1" ref="EJ250" ca="1">_xll.BDP(C250,"TRAIL_12M_FREE_CASH_FLOW_PER_SH")</f>
        <v>#NAME?</v>
      </c>
      <c r="EL250" s="15" t="e" cm="1">
        <f t="array" aca="1" ref="EL250" ca="1">_xll.BDP(C250,"CF_CASH_FROM_OPER")</f>
        <v>#NAME?</v>
      </c>
      <c r="EM250" s="15" t="e" cm="1">
        <f t="array" aca="1" ref="EM250" ca="1">_xll.BDP(C250,"CF_CASH_FROM_INV_ACT")</f>
        <v>#NAME?</v>
      </c>
      <c r="EN250" s="15" t="e" cm="1">
        <f t="array" aca="1" ref="EN250" ca="1">_xll.BDP(C250,"CF_CASH_FROM_FNC_ACT")</f>
        <v>#NAME?</v>
      </c>
      <c r="EP250" s="15" t="e" cm="1">
        <f t="array" aca="1" ref="EP250" ca="1">_xll.BDP(C250,"TOT_ANALYST_REC")</f>
        <v>#NAME?</v>
      </c>
      <c r="EQ250" s="15" t="e" cm="1">
        <f t="array" aca="1" ref="EQ250" ca="1">_xll.BDP(C250,"TOT_BUY_REC")</f>
        <v>#NAME?</v>
      </c>
      <c r="ER250" s="15" t="e" cm="1">
        <f t="array" aca="1" ref="ER250" ca="1">_xll.BDP(C250,"TOT_HOLD_REC")</f>
        <v>#NAME?</v>
      </c>
      <c r="ES250" s="15" t="e" cm="1">
        <f t="array" aca="1" ref="ES250" ca="1">_xll.BDP(C250,"TOT_SELL_REC")</f>
        <v>#NAME?</v>
      </c>
      <c r="ET250" s="15" t="e" cm="1">
        <f t="array" aca="1" ref="ET250" ca="1">_xll.BDP(C250,"EQY_REC_CONS")</f>
        <v>#NAME?</v>
      </c>
      <c r="EV250" s="15" t="e" cm="1">
        <f t="array" aca="1" ref="EV250" ca="1">_xll.BDP(C250,"BEST_TARGET_HI")</f>
        <v>#NAME?</v>
      </c>
      <c r="EW250" s="15" t="e" cm="1">
        <f t="array" aca="1" ref="EW250" ca="1">_xll.BDP(C250,"BEST_TARGET_LO")</f>
        <v>#NAME?</v>
      </c>
      <c r="EX250" s="15" t="e" cm="1">
        <f t="array" aca="1" ref="EX250" ca="1">_xll.BDP(C250,"BEST_TARGET_MEDIAN")</f>
        <v>#NAME?</v>
      </c>
      <c r="EZ250" s="15" t="e" cm="1">
        <f t="array" aca="1" ref="EZ250" ca="1">_xll.BDP(C250,"BEST_TARGET_1WK_CHG")</f>
        <v>#NAME?</v>
      </c>
      <c r="FA250" s="15" t="e" cm="1">
        <f t="array" aca="1" ref="FA250" ca="1">_xll.BDP(C250,"BEST_TARGET_4WK_CHG")</f>
        <v>#NAME?</v>
      </c>
      <c r="FB250" s="15" t="e" cm="1">
        <f t="array" aca="1" ref="FB250" ca="1">_xll.BDP(C250,"BEST_TARGET_3MO_CHG")</f>
        <v>#NAME?</v>
      </c>
      <c r="FC250" s="15" t="e" cm="1">
        <f t="array" aca="1" ref="FC250" ca="1">_xll.BDP(C250,"BEST_TARGET_6MO_CHG")</f>
        <v>#NAME?</v>
      </c>
      <c r="FE250" s="15" t="e" cm="1">
        <f t="array" aca="1" ref="FE250" ca="1">_xll.BDP(C250,"ANNOUNCEMENT_DT")</f>
        <v>#NAME?</v>
      </c>
      <c r="FF250" s="15" t="e" cm="1">
        <f t="array" aca="1" ref="FF250" ca="1">_xll.BDP(C250,"EXPECTED_REPORT_DT")</f>
        <v>#NAME?</v>
      </c>
      <c r="FG250" s="15" t="e" cm="1">
        <f t="array" aca="1" ref="FG250" ca="1">_xll.BDP(C250,"EARNINGS_RELATED_IMPLIED_MOVE")</f>
        <v>#NAME?</v>
      </c>
      <c r="FI250" s="15" t="e" cm="1">
        <f t="array" aca="1" ref="FI250" ca="1">_xll.BDP(C250,"SALES_SURPRISE_LAST_QTR")</f>
        <v>#NAME?</v>
      </c>
      <c r="FJ250" s="15" t="e" cm="1">
        <f t="array" aca="1" ref="FJ250" ca="1">_xll.BDP(C250,"EPS_SURPRISE_LAST_QTR")</f>
        <v>#NAME?</v>
      </c>
      <c r="FL250" s="15" t="e">
        <f ca="1">(_xll.BDP(C250,"VOLUME_AVG_5D"))/1000</f>
        <v>#NAME?</v>
      </c>
      <c r="FM250" s="15" t="e">
        <f ca="1">(_xll.BDP(C250,"VOLUME_AVG_3M"))/1000</f>
        <v>#NAME?</v>
      </c>
      <c r="FN250" s="15" t="e">
        <f ca="1">(_xll.BDP(C250,"VOLUME_AVG_6M"))/1000</f>
        <v>#NAME?</v>
      </c>
      <c r="FP250" s="15" t="e" cm="1">
        <f t="array" aca="1" ref="FP250" ca="1">_xll.BDP(C250,"CIE_DES")</f>
        <v>#NAME?</v>
      </c>
      <c r="FQ250" s="15" t="s">
        <v>1072</v>
      </c>
      <c r="FS250" s="15" t="e" cm="1">
        <f t="array" aca="1" ref="FS250" ca="1">_xll.BDP(C250,"HIGH_52WEEK")</f>
        <v>#NAME?</v>
      </c>
      <c r="FT250" s="15" t="e" cm="1">
        <f t="array" aca="1" ref="FT250" ca="1">_xll.BDP(C250,"LOW_52WEEK")</f>
        <v>#NAME?</v>
      </c>
      <c r="FV250" s="15" t="e" cm="1">
        <f t="array" aca="1" ref="FV250" ca="1">_xll.BDP(C250,"CHG_PCT_WTD")</f>
        <v>#NAME?</v>
      </c>
      <c r="FW250" s="15" t="e" cm="1">
        <f t="array" aca="1" ref="FW250" ca="1">_xll.BDP(C250,"CHG_PCT_MTD")</f>
        <v>#NAME?</v>
      </c>
      <c r="FX250" s="15" t="e" cm="1">
        <f t="array" aca="1" ref="FX250" ca="1">_xll.BDP(C250,"CHG_PCT_YTD")</f>
        <v>#NAME?</v>
      </c>
      <c r="FY250" s="15" t="e" cm="1">
        <f t="array" aca="1" ref="FY250" ca="1">_xll.BDP(C250,"CHG_PCT_1YR")</f>
        <v>#NAME?</v>
      </c>
      <c r="GA250" s="15" t="e">
        <f ca="1">_xll.BDP($C250,"BEST_NET_DEBT","best_fperiod_override=19Y")</f>
        <v>#NAME?</v>
      </c>
      <c r="GB250" s="15" t="e">
        <f ca="1">_xll.BDP($C250,"BEST_NET_DEBT","best_fperiod_override=20Y")</f>
        <v>#NAME?</v>
      </c>
      <c r="GC250" s="15" t="e">
        <f ca="1">_xll.BDP($C250,"BEST_NET_DEBT","best_fperiod_override=21Y")</f>
        <v>#NAME?</v>
      </c>
      <c r="GD250" s="15" t="e">
        <f ca="1">_xll.BDP($C250,"BEST_NET_DEBT","best_fperiod_override=22Y")</f>
        <v>#NAME?</v>
      </c>
      <c r="GE250" s="15" t="e">
        <f ca="1">_xll.BDP($C250,"BEST_NET_DEBT","best_fperiod_override=23Y")</f>
        <v>#NAME?</v>
      </c>
      <c r="GG250" s="15" t="e">
        <f t="shared" ca="1" si="463"/>
        <v>#NAME?</v>
      </c>
      <c r="GH250" s="15" t="e">
        <f t="shared" ca="1" si="464"/>
        <v>#NAME?</v>
      </c>
      <c r="GI250" s="15" t="e">
        <f t="shared" ca="1" si="465"/>
        <v>#NAME?</v>
      </c>
      <c r="GJ250" s="15" t="e">
        <f t="shared" ca="1" si="466"/>
        <v>#NAME?</v>
      </c>
      <c r="GK250" s="15" t="e">
        <f t="shared" ca="1" si="467"/>
        <v>#NAME?</v>
      </c>
      <c r="GM250" s="15" t="e" cm="1">
        <f t="array" aca="1" ref="GM250" ca="1">_xll.BDP(C250,"NET_DEBT_TO_EBITDA")</f>
        <v>#NAME?</v>
      </c>
      <c r="GN250" s="15" t="e" cm="1">
        <f t="array" aca="1" ref="GN250" ca="1">_xll.BDP(C250,"EBIT_TO_INT_EXP")</f>
        <v>#NAME?</v>
      </c>
      <c r="GO250" s="15" t="e" cm="1">
        <f t="array" aca="1" ref="GO250" ca="1">_xll.BDP(C250,"TOT_DEBT_TO_TOT_EQY")</f>
        <v>#NAME?</v>
      </c>
      <c r="GP250" s="15" t="e" cm="1">
        <f t="array" aca="1" ref="GP250" ca="1">_xll.BDP(C250,"TOT_DEBT_TO_TOT_ASSET")</f>
        <v>#NAME?</v>
      </c>
      <c r="GQ250" s="15" t="e" cm="1">
        <f t="array" aca="1" ref="GQ250" ca="1">_xll.BDP(C250,"ALTMAN_Z_SCORE")</f>
        <v>#NAME?</v>
      </c>
      <c r="GR250" s="15" t="e" cm="1">
        <f t="array" aca="1" ref="GR250" ca="1">_xll.BDP(C250,"CASH_%_CURRENT_MARKET_CAP")</f>
        <v>#NAME?</v>
      </c>
      <c r="GS250" s="15" t="e" cm="1">
        <f t="array" aca="1" ref="GS250" ca="1">_xll.BDP(C250,"CASH_TO_TOT_ASSET")</f>
        <v>#NAME?</v>
      </c>
      <c r="GU250" s="15" t="e" cm="1">
        <f t="array" aca="1" ref="GU250" ca="1">_xll.BDP(C250,"BOARD_SIZE")</f>
        <v>#NAME?</v>
      </c>
      <c r="GV250" s="15" t="e" cm="1">
        <f t="array" aca="1" ref="GV250" ca="1">_xll.BDP(C250,"PCT_INDEPENDENT_DIRECTORS")</f>
        <v>#NAME?</v>
      </c>
      <c r="GW250" s="15" t="e" cm="1">
        <f t="array" aca="1" ref="GW250" ca="1">_xll.BDP(C250,"BOARD_MEETING_ATTENDANCE_PCT")</f>
        <v>#NAME?</v>
      </c>
      <c r="GX250" s="15" t="e" cm="1">
        <f t="array" aca="1" ref="GX250" ca="1">_xll.BDP(C250,"BOARD_MEETINGS_PER_YR")</f>
        <v>#NAME?</v>
      </c>
      <c r="GY250" s="15" t="e" cm="1">
        <f t="array" aca="1" ref="GY250" ca="1">_xll.BDP(C250,"NUMBER_OF_WOMEN_ON_BOARD")</f>
        <v>#NAME?</v>
      </c>
      <c r="GZ250" s="15" t="e" cm="1">
        <f t="array" aca="1" ref="GZ250" ca="1">_xll.BDP(C250,"BOARD_AVERAGE_TENURE")</f>
        <v>#NAME?</v>
      </c>
      <c r="HA250" s="15" t="e" cm="1">
        <f t="array" aca="1" ref="HA250" ca="1">_xll.BDP(C250,"BOARD_AVERAGE_AGE")</f>
        <v>#NAME?</v>
      </c>
      <c r="HC250" s="15" t="e" cm="1">
        <f t="array" aca="1" ref="HC250" ca="1">_xll.BDP(C250,"TOT_COMP_AW_TO_CEO_&amp;_EQUIV")</f>
        <v>#NAME?</v>
      </c>
      <c r="HD250" s="15" t="e" cm="1">
        <f t="array" aca="1" ref="HD250" ca="1">_xll.BDP(C250,"TOT_COMPENSATION_AW_TO_EXECS")</f>
        <v>#NAME?</v>
      </c>
      <c r="HE250" s="15" t="e" cm="1">
        <f t="array" aca="1" ref="HE250" ca="1">_xll.BDP(C250,"CF_STOCK_BASED_COMPENSATION")</f>
        <v>#NAME?</v>
      </c>
      <c r="HF250" s="15" t="e" cm="1">
        <f t="array" aca="1" ref="HF250" ca="1">_xll.BDP(C250,"AVERAGE_BOD_TOTAL_COMPENSATION")</f>
        <v>#NAME?</v>
      </c>
      <c r="HH250" s="15" t="e" cm="1">
        <f t="array" aca="1" ref="HH250" ca="1">_xll.BDP(C250,"ISS_QUALITYSCORE")</f>
        <v>#NAME?</v>
      </c>
      <c r="HK250" s="15" t="e" cm="1">
        <f t="array" aca="1" ref="HK250" ca="1">_xll.BDP(C250,"EQY_SH_OUT")</f>
        <v>#NAME?</v>
      </c>
      <c r="HL250" s="15" t="e">
        <f t="shared" ca="1" si="468"/>
        <v>#NAME?</v>
      </c>
      <c r="HN250" s="15">
        <v>8.5</v>
      </c>
      <c r="HO250" s="15">
        <v>2</v>
      </c>
      <c r="HP250" s="39" t="e">
        <f t="shared" ca="1" si="469"/>
        <v>#NAME?</v>
      </c>
      <c r="HQ250" s="15" t="e">
        <f t="shared" ca="1" si="470"/>
        <v>#NAME?</v>
      </c>
      <c r="HS250" s="15" t="e">
        <f t="shared" ca="1" si="494"/>
        <v>#NAME?</v>
      </c>
      <c r="HU250" s="15" t="e">
        <f t="shared" ca="1" si="471"/>
        <v>#NAME?</v>
      </c>
      <c r="HW250" s="15" t="e">
        <f t="shared" ca="1" si="495"/>
        <v>#NAME?</v>
      </c>
      <c r="HY250" s="39" t="e">
        <f t="shared" ca="1" si="472"/>
        <v>#NAME?</v>
      </c>
      <c r="IA250" s="15" t="e">
        <f t="shared" ca="1" si="496"/>
        <v>#NAME?</v>
      </c>
      <c r="IB250" s="15" t="e">
        <f t="shared" ca="1" si="473"/>
        <v>#NAME?</v>
      </c>
      <c r="IC250" s="15" t="e">
        <f t="shared" ca="1" si="474"/>
        <v>#NAME?</v>
      </c>
      <c r="ID250" s="15" t="e">
        <f t="shared" ca="1" si="475"/>
        <v>#NAME?</v>
      </c>
      <c r="IE250" s="39" t="e">
        <f t="shared" ca="1" si="476"/>
        <v>#NAME?</v>
      </c>
      <c r="IF250" s="39">
        <f t="shared" si="477"/>
        <v>13.558781256297859</v>
      </c>
      <c r="IG250" s="39" t="e">
        <f t="shared" ca="1" si="478"/>
        <v>#NAME?</v>
      </c>
      <c r="II250" s="15">
        <f t="shared" si="508"/>
        <v>231</v>
      </c>
    </row>
    <row r="251" spans="1:243">
      <c r="A251" s="15">
        <f t="shared" si="509"/>
        <v>231</v>
      </c>
      <c r="B251" s="15" t="s">
        <v>466</v>
      </c>
      <c r="C251" s="15" t="s">
        <v>733</v>
      </c>
      <c r="D251" s="15" t="s">
        <v>465</v>
      </c>
      <c r="E251" s="15" t="str">
        <f t="shared" si="442"/>
        <v>V1IP34</v>
      </c>
      <c r="F251" s="15">
        <f t="shared" si="443"/>
        <v>231</v>
      </c>
      <c r="G251" s="15" t="str">
        <f t="shared" si="444"/>
        <v>Vipshop Holdings Ltd</v>
      </c>
      <c r="H251" s="24">
        <v>2.2007999999999999E-4</v>
      </c>
      <c r="I251" s="15" t="e" cm="1">
        <f t="array" aca="1" ref="I251" ca="1">_xll.BDP(C251,"GICS_SECTOR_NAME")</f>
        <v>#NAME?</v>
      </c>
      <c r="J251" s="15" t="e">
        <f t="shared" ca="1" si="445"/>
        <v>#NAME?</v>
      </c>
      <c r="K251" s="46" t="e" cm="1">
        <f t="array" aca="1" ref="K251" ca="1">_xll.BDP(C251,"BEST_PE_RATIO")</f>
        <v>#NAME?</v>
      </c>
      <c r="L251" s="46" t="e" cm="1">
        <f t="array" aca="1" ref="L251" ca="1">_xll.BDP(C251,"px_last")</f>
        <v>#NAME?</v>
      </c>
      <c r="M251" s="15" t="e" cm="1">
        <f t="array" aca="1" ref="M251" ca="1">_xll.BDP(C251,"COUNTRY_FULL_NAME")</f>
        <v>#NAME?</v>
      </c>
      <c r="N251" s="15" t="e" cm="1">
        <f t="array" aca="1" ref="N251" ca="1">_xll.BDP(C251,"px_last")</f>
        <v>#NAME?</v>
      </c>
      <c r="O251" s="15" t="e" cm="1">
        <f t="array" aca="1" ref="O251" ca="1">_xll.BDP(C251,"CRNCY")</f>
        <v>#NAME?</v>
      </c>
      <c r="Q251" s="15" t="e" cm="1">
        <f t="array" aca="1" ref="Q251" ca="1">_xll.BDP(C251,"GICS_SECTOR_NAME")</f>
        <v>#NAME?</v>
      </c>
      <c r="R251" s="15" t="e" cm="1">
        <f t="array" aca="1" ref="R251" ca="1">_xll.BDP(C251,"GICS_INDUSTRY_NAME")</f>
        <v>#NAME?</v>
      </c>
      <c r="S251" s="15" t="e" cm="1">
        <f t="array" aca="1" ref="S251" ca="1">_xll.BDP(C251,"GICS_INDUSTRY_GROUP_NAME")</f>
        <v>#NAME?</v>
      </c>
      <c r="T251" s="15" t="e" cm="1">
        <f t="array" aca="1" ref="T251" ca="1">_xll.BDP(C251,"GICS_SUB_INDUSTRY_NAME")</f>
        <v>#NAME?</v>
      </c>
      <c r="U251" s="15" t="s">
        <v>1521</v>
      </c>
      <c r="V251" s="15">
        <f>_xll.BDH(C251,"SALES_REV_TURN","FY 2009","FY 2009","Currency=USD","Period=FY","BEST_FPERIOD_OVERRIDE=FY","FILING_STATUS=MR","SCALING_FORMAT=MLN","FA_ADJUSTED=Adjusted","Sort=A","Dates=H","DateFormat=P","Fill=—","Direction=H","UseDPDF=Y")</f>
        <v>2.8048000000000002</v>
      </c>
      <c r="W251" s="15">
        <f>_xll.BDH(C251,"SALES_REV_TURN","FY 2019","FY 2019","Currency=USD","Period=FY","BEST_FPERIOD_OVERRIDE=FY","FILING_STATUS=MR","SCALING_FORMAT=MLN","FA_ADJUSTED=Adjusted","Sort=A","Dates=H","DateFormat=P","Fill=—","Direction=H","UseDPDF=Y")</f>
        <v>13464.599700000001</v>
      </c>
      <c r="X251" s="15">
        <f>_xll.BDH(C251,"SALES_REV_TURN","FY 2020","FY 2020","Currency=USD","Period=FY","BEST_FPERIOD_OVERRIDE=FY","FILING_STATUS=MR","SCALING_FORMAT=MLN","FA_ADJUSTED=Adjusted","Sort=A","Dates=H","DateFormat=P","Fill=—","Direction=H","UseDPDF=Y")</f>
        <v>14777.706099999999</v>
      </c>
      <c r="Y251" s="15">
        <f>_xll.BDH(C251,"SALES_REV_TURN","FY 2021","FY 2021","Currency=USD","Period=FY","BEST_FPERIOD_OVERRIDE=FY","FILING_STATUS=MR","SCALING_FORMAT=MLN","FA_ADJUSTED=Adjusted","Sort=A","Dates=H","DateFormat=P","Fill=—","Direction=H","UseDPDF=Y")</f>
        <v>18150.560399999998</v>
      </c>
      <c r="Z251" s="15">
        <f>_xll.BDH(C251,"SALES_REV_TURN","FY 2022","FY 2022","Currency=USD","Period=FY","BEST_FPERIOD_OVERRIDE=FY","FILING_STATUS=MR","SCALING_FORMAT=MLN","FA_ADJUSTED=Adjusted","Sort=A","Dates=H","DateFormat=P","Fill=—","Direction=H","UseDPDF=Y")</f>
        <v>15339.4666</v>
      </c>
      <c r="AA251" s="15" t="e">
        <f ca="1">+_xll.BDP($C251,AA$15,"BEST_FPERIOD_OVERRIDE="&amp;AA$16)</f>
        <v>#NAME?</v>
      </c>
      <c r="AB251" s="15" t="e">
        <f ca="1">+_xll.BDP($C251,AB$15,"BEST_FPERIOD_OVERRIDE="&amp;AB$16)</f>
        <v>#NAME?</v>
      </c>
      <c r="AC251" s="15" t="e">
        <f ca="1">+_xll.BDP($C251,AC$15,"BEST_FPERIOD_OVERRIDE="&amp;AC$16)</f>
        <v>#NAME?</v>
      </c>
      <c r="AD251" s="15" t="e">
        <f ca="1">+_xll.BDP($C251,AD$15,"BEST_FPERIOD_OVERRIDE="&amp;AD$16)</f>
        <v>#NAME?</v>
      </c>
      <c r="AF251" s="25">
        <f t="shared" si="479"/>
        <v>9.7522869543607671E-2</v>
      </c>
      <c r="AG251" s="25">
        <f t="shared" si="480"/>
        <v>0.22823936794899446</v>
      </c>
      <c r="AH251" s="25">
        <f t="shared" si="481"/>
        <v>-0.15487641913249128</v>
      </c>
      <c r="AI251" s="25" t="e">
        <f t="shared" ca="1" si="482"/>
        <v>#NAME?</v>
      </c>
      <c r="AJ251" s="25" t="e">
        <f t="shared" ca="1" si="483"/>
        <v>#NAME?</v>
      </c>
      <c r="AK251" s="25" t="e">
        <f t="shared" ca="1" si="484"/>
        <v>#NAME?</v>
      </c>
      <c r="AL251" s="25" t="e">
        <f t="shared" ca="1" si="497"/>
        <v>#NAME?</v>
      </c>
      <c r="AM251" s="25" t="e">
        <f t="shared" ca="1" si="485"/>
        <v>#NAME?</v>
      </c>
      <c r="AN251" s="25">
        <f t="shared" si="486"/>
        <v>1.33415211221465</v>
      </c>
      <c r="AP251" s="15">
        <f>_xll.BDH(C251,"EBITDA","FY 2009","FY 2009","Currency=USD","Period=FY","BEST_FPERIOD_OVERRIDE=FY","FILING_STATUS=MR","SCALING_FORMAT=MLN","FA_ADJUSTED=Adjusted","Sort=A","Dates=H","DateFormat=P","Fill=—","Direction=H","UseDPDF=Y")</f>
        <v>-1.3393999999999999</v>
      </c>
      <c r="AQ251" s="15">
        <f>_xll.BDH(C251,"EBITDA","FY 2019","FY 2019","Currency=USD","Period=FY","BEST_FPERIOD_OVERRIDE=FY","FILING_STATUS=MR","SCALING_FORMAT=MLN","FA_ADJUSTED=Adjusted","Sort=A","Dates=H","DateFormat=P","Fill=—","Direction=H","UseDPDF=Y")</f>
        <v>1004.841</v>
      </c>
      <c r="AR251" s="15">
        <f>_xll.BDH(C251,"EBITDA","FY 2020","FY 2020","Currency=USD","Period=FY","BEST_FPERIOD_OVERRIDE=FY","FILING_STATUS=MR","SCALING_FORMAT=MLN","FA_ADJUSTED=Adjusted","Sort=A","Dates=H","DateFormat=P","Fill=—","Direction=H","UseDPDF=Y")</f>
        <v>1086.6241</v>
      </c>
      <c r="AS251" s="15">
        <f>_xll.BDH(C251,"EBITDA","FY 2021","FY 2021","Currency=USD","Period=FY","BEST_FPERIOD_OVERRIDE=FY","FILING_STATUS=MR","SCALING_FORMAT=MLN","FA_ADJUSTED=Adjusted","Sort=A","Dates=H","DateFormat=P","Fill=—","Direction=H","UseDPDF=Y")</f>
        <v>1100.8434</v>
      </c>
      <c r="AT251" s="15">
        <f>_xll.BDH(C251,"EBITDA","FY 2022","FY 2022","Currency=USD","Period=FY","BEST_FPERIOD_OVERRIDE=FY","FILING_STATUS=MR","SCALING_FORMAT=MLN","FA_ADJUSTED=Adjusted","Sort=A","Dates=H","DateFormat=P","Fill=—","Direction=H","UseDPDF=Y")</f>
        <v>1211.26</v>
      </c>
      <c r="AU251" s="15" t="e">
        <f ca="1">+_xll.BDP($C251,AU$15,"BEST_FPERIOD_OVERRIDE="&amp;AU$16)</f>
        <v>#NAME?</v>
      </c>
      <c r="AV251" s="15" t="e">
        <f ca="1">+_xll.BDP($C251,AV$15,"BEST_FPERIOD_OVERRIDE="&amp;AV$16)</f>
        <v>#NAME?</v>
      </c>
      <c r="AW251" s="15" t="e">
        <f ca="1">+_xll.BDP($C251,AW$15,"BEST_FPERIOD_OVERRIDE="&amp;AW$16)</f>
        <v>#NAME?</v>
      </c>
      <c r="AX251" s="15" t="e">
        <f ca="1">+_xll.BDP($C251,AX$15,"BEST_FPERIOD_OVERRIDE="&amp;AX$16)</f>
        <v>#NAME?</v>
      </c>
      <c r="AZ251" s="25">
        <f t="shared" si="446"/>
        <v>8.1389095389220678E-2</v>
      </c>
      <c r="BA251" s="25">
        <f t="shared" si="447"/>
        <v>1.3085757991194935E-2</v>
      </c>
      <c r="BB251" s="25">
        <f t="shared" si="448"/>
        <v>0.1003018231294297</v>
      </c>
      <c r="BC251" s="25" t="e">
        <f t="shared" ca="1" si="449"/>
        <v>#NAME?</v>
      </c>
      <c r="BD251" s="25" t="e">
        <f t="shared" ca="1" si="450"/>
        <v>#NAME?</v>
      </c>
      <c r="BE251" s="25" t="e">
        <f t="shared" ca="1" si="451"/>
        <v>#NAME?</v>
      </c>
      <c r="BF251" s="25" t="e">
        <f t="shared" ca="1" si="498"/>
        <v>#NAME?</v>
      </c>
      <c r="BG251" s="25" t="e">
        <f t="shared" ca="1" si="452"/>
        <v>#NAME?</v>
      </c>
      <c r="BH251" s="25" t="e">
        <f t="shared" si="453"/>
        <v>#NUM!</v>
      </c>
      <c r="BJ251" s="25">
        <f t="shared" si="487"/>
        <v>7.4628360470307922E-2</v>
      </c>
      <c r="BK251" s="25">
        <f t="shared" si="488"/>
        <v>7.353131078983903E-2</v>
      </c>
      <c r="BL251" s="25">
        <f t="shared" si="489"/>
        <v>6.065065627395174E-2</v>
      </c>
      <c r="BM251" s="25">
        <f t="shared" si="490"/>
        <v>7.8963632281711799E-2</v>
      </c>
      <c r="BN251" s="25" t="e">
        <f t="shared" ca="1" si="491"/>
        <v>#NAME?</v>
      </c>
      <c r="BO251" s="25" t="e">
        <f t="shared" ca="1" si="492"/>
        <v>#NAME?</v>
      </c>
      <c r="BP251" s="25" t="e">
        <f t="shared" ca="1" si="492"/>
        <v>#NAME?</v>
      </c>
      <c r="BQ251" s="25" t="e">
        <f t="shared" ca="1" si="493"/>
        <v>#NAME?</v>
      </c>
      <c r="BR251" s="15">
        <f>_xll.BDH(C251,"EARN_FOR_COMMON","FY 2009","FY 2009","Currency=USD","Period=FY","BEST_FPERIOD_OVERRIDE=FY","FILING_STATUS=MR","SCALING_FORMAT=MLN","FA_ADJUSTED=Adjusted","Sort=A","Dates=H","DateFormat=P","Fill=—","Direction=H","UseDPDF=Y")</f>
        <v>-1.3807</v>
      </c>
      <c r="BS251" s="15">
        <f>_xll.BDH(C251,"EARN_FOR_COMMON","FY 2019","FY 2019","Currency=USD","Period=FY","BEST_FPERIOD_OVERRIDE=FY","FILING_STATUS=MR","SCALING_FORMAT=MLN","FA_ADJUSTED=Adjusted","Sort=A","Dates=H","DateFormat=P","Fill=—","Direction=H","UseDPDF=Y")</f>
        <v>680.7355</v>
      </c>
      <c r="BT251" s="15">
        <f>_xll.BDH(C251,"EARN_FOR_COMMON","FY 2020","FY 2020","Currency=USD","Period=FY","BEST_FPERIOD_OVERRIDE=FY","FILING_STATUS=MR","SCALING_FORMAT=MLN","FA_ADJUSTED=Adjusted","Sort=A","Dates=H","DateFormat=P","Fill=—","Direction=H","UseDPDF=Y")</f>
        <v>771.20180000000005</v>
      </c>
      <c r="BU251" s="15">
        <f>_xll.BDH(C251,"EARN_FOR_COMMON","FY 2021","FY 2021","Currency=USD","Period=FY","BEST_FPERIOD_OVERRIDE=FY","FILING_STATUS=MR","SCALING_FORMAT=MLN","FA_ADJUSTED=Adjusted","Sort=A","Dates=H","DateFormat=P","Fill=—","Direction=H","UseDPDF=Y")</f>
        <v>756.85159999999996</v>
      </c>
      <c r="BV251" s="15">
        <f>_xll.BDH(C251,"EARN_FOR_COMMON","FY 2022","FY 2022","Currency=USD","Period=FY","BEST_FPERIOD_OVERRIDE=FY","FILING_STATUS=MR","SCALING_FORMAT=MLN","FA_ADJUSTED=Adjusted","Sort=A","Dates=H","DateFormat=P","Fill=—","Direction=H","UseDPDF=Y")</f>
        <v>918.77539999999999</v>
      </c>
      <c r="BW251" s="15" t="e">
        <f ca="1">+_xll.BDP($C251,BW$15,"BEST_FPERIOD_OVERRIDE="&amp;BW$16)</f>
        <v>#NAME?</v>
      </c>
      <c r="BX251" s="15" t="e">
        <f ca="1">+_xll.BDP($C251,BX$15,"BEST_FPERIOD_OVERRIDE="&amp;BX$16)</f>
        <v>#NAME?</v>
      </c>
      <c r="BY251" s="15" t="e">
        <f ca="1">+_xll.BDP($C251,BY$15,"BEST_FPERIOD_OVERRIDE="&amp;BY$16)</f>
        <v>#NAME?</v>
      </c>
      <c r="BZ251" s="15" t="e">
        <f ca="1">+_xll.BDP($C251,BZ$15,"BEST_FPERIOD_OVERRIDE="&amp;BZ$16)</f>
        <v>#NAME?</v>
      </c>
      <c r="CB251" s="25">
        <f t="shared" si="454"/>
        <v>0.13289493496372673</v>
      </c>
      <c r="CC251" s="25">
        <f t="shared" si="455"/>
        <v>-1.8607581050770428E-2</v>
      </c>
      <c r="CD251" s="25">
        <f t="shared" si="456"/>
        <v>0.2139439224281221</v>
      </c>
      <c r="CE251" s="25" t="e">
        <f t="shared" ca="1" si="457"/>
        <v>#NAME?</v>
      </c>
      <c r="CF251" s="25" t="e">
        <f t="shared" ca="1" si="458"/>
        <v>#NAME?</v>
      </c>
      <c r="CG251" s="25" t="e">
        <f t="shared" ca="1" si="459"/>
        <v>#NAME?</v>
      </c>
      <c r="CH251" s="25" t="e">
        <f t="shared" ca="1" si="499"/>
        <v>#NAME?</v>
      </c>
      <c r="CI251" s="25" t="e">
        <f t="shared" ca="1" si="460"/>
        <v>#NAME?</v>
      </c>
      <c r="CJ251" s="25" t="e">
        <f t="shared" si="461"/>
        <v>#NUM!</v>
      </c>
      <c r="CM251" s="25">
        <f t="shared" si="500"/>
        <v>5.0557425780730782E-2</v>
      </c>
      <c r="CN251" s="25">
        <f t="shared" si="501"/>
        <v>5.2186841095723246E-2</v>
      </c>
      <c r="CO251" s="25">
        <f t="shared" si="502"/>
        <v>4.1698525187134169E-2</v>
      </c>
      <c r="CP251" s="25">
        <f t="shared" si="503"/>
        <v>5.9896176572397895E-2</v>
      </c>
      <c r="CQ251" s="25" t="e">
        <f t="shared" ca="1" si="504"/>
        <v>#NAME?</v>
      </c>
      <c r="CR251" s="25" t="e">
        <f t="shared" ca="1" si="505"/>
        <v>#NAME?</v>
      </c>
      <c r="CS251" s="25" t="e">
        <f t="shared" ca="1" si="506"/>
        <v>#NAME?</v>
      </c>
      <c r="CT251" s="15" t="e">
        <f t="shared" ca="1" si="507"/>
        <v>#NAME?</v>
      </c>
      <c r="CU251" s="25">
        <f>_xll.BDH($C251,"RETURN_ON_INV_CAPITAL","FY 2019","FY 2019","Currency=USD","Period=FY","BEST_FPERIOD_OVERRIDE=FY","FILING_STATUS=MR","FA_ADJUSTED=GAAP","Sort=A","Dates=H","DateFormat=P","Fill=—","Direction=H","UseDPDF=Y")/100</f>
        <v>0.15893000000000002</v>
      </c>
      <c r="CV251" s="25">
        <f>_xll.BDH($C251,"RETURN_ON_INV_CAPITAL","FY 2020","FY 2020","Currency=USD","Period=FY","BEST_FPERIOD_OVERRIDE=FY","FILING_STATUS=MR","FA_ADJUSTED=GAAP","Sort=A","Dates=H","DateFormat=P","Fill=—","Direction=H","UseDPDF=Y")/100</f>
        <v>0.17421399999999998</v>
      </c>
      <c r="CW251" s="25">
        <f>_xll.BDH($C251,"RETURN_ON_INV_CAPITAL","FY 2021","FY 2021","Currency=USD","Period=FY","BEST_FPERIOD_OVERRIDE=FY","FILING_STATUS=MR","FA_ADJUSTED=GAAP","Sort=A","Dates=H","DateFormat=P","Fill=—","Direction=H","UseDPDF=Y")/100</f>
        <v>0.12997600000000001</v>
      </c>
      <c r="CX251" s="25">
        <f>_xll.BDH(C251,"RETURN_COM_EQY","FY 2022","FY 2022","Currency=USD","Period=FY","BEST_FPERIOD_OVERRIDE=FY","FILING_STATUS=MR","FA_ADJUSTED=GAAP","Sort=A","Dates=H","DateFormat=P","Fill=—","Direction=H","UseDPDF=Y")/100</f>
        <v>0.192468</v>
      </c>
      <c r="CZ251" s="15">
        <f>_xll.BDH($C251,"RETURN_COM_EQY","FY 2019","FY 2019","Currency=USD","Period=FY","BEST_FPERIOD_OVERRIDE=FY","FILING_STATUS=MR","FA_ADJUSTED=GAAP","Sort=A","Dates=H","DateFormat=P","Fill=—","Direction=H","UseDPDF=Y")/100</f>
        <v>0.20552299999999998</v>
      </c>
      <c r="DA251" s="15">
        <f>_xll.BDH($C251,"RETURN_COM_EQY","FY 2020","FY 2020","Currency=USD","Period=FY","BEST_FPERIOD_OVERRIDE=FY","FILING_STATUS=MR","FA_ADJUSTED=GAAP","Sort=A","Dates=H","DateFormat=P","Fill=—","Direction=H","UseDPDF=Y")/100</f>
        <v>0.23475300000000002</v>
      </c>
      <c r="DB251" s="15">
        <f>_xll.BDH($C251,"RETURN_COM_EQY","FY 2021","FY 2021","Currency=USD","Period=FY","BEST_FPERIOD_OVERRIDE=FY","FILING_STATUS=MR","FA_ADJUSTED=GAAP","Sort=A","Dates=H","DateFormat=P","Fill=—","Direction=H","UseDPDF=Y")/100</f>
        <v>0.15315000000000001</v>
      </c>
      <c r="DC251" s="25">
        <f>_xll.BDH(C251,"RETURN_COM_EQY","FY 2022","FY 2022","Currency=USD","Period=FY","BEST_FPERIOD_OVERRIDE=FY","FILING_STATUS=MR","FA_ADJUSTED=GAAP","Sort=A","Dates=H","DateFormat=P","Fill=—","Direction=H","UseDPDF=Y")</f>
        <v>19.2468</v>
      </c>
      <c r="DD251" s="25" t="e">
        <f ca="1">(_xll.BDP(C251,"BEST_ROE","best_fperiod_override=23Y"))/100</f>
        <v>#NAME?</v>
      </c>
      <c r="DF251" s="25" t="e">
        <f ca="1">(_xll.BDP($C251,"BEST_DIV_YLD","best_fperiod_override=19Y"))/100</f>
        <v>#NAME?</v>
      </c>
      <c r="DG251" s="25" t="e">
        <f ca="1">(_xll.BDP($C251,"BEST_DIV_YLD","best_fperiod_override=20Y"))/100</f>
        <v>#NAME?</v>
      </c>
      <c r="DH251" s="25" t="e">
        <f ca="1">(_xll.BDP($C251,"BEST_DIV_YLD","best_fperiod_override=21Y"))/100</f>
        <v>#NAME?</v>
      </c>
      <c r="DI251" s="25" t="e">
        <f ca="1">(_xll.BDP($C251,"BEST_DIV_YLD","best_fperiod_override=22Y"))/100</f>
        <v>#NAME?</v>
      </c>
      <c r="DJ251" s="25" t="e">
        <f ca="1">(_xll.BDP($C251,"BEST_DIV_YLD","best_fperiod_override=23Y"))/100</f>
        <v>#NAME?</v>
      </c>
      <c r="DL251" s="48" t="e" cm="1">
        <f t="array" aca="1" ref="DL251" ca="1">_xll.BDP($C251,$DL$12)/1000</f>
        <v>#NAME?</v>
      </c>
      <c r="DM251" s="48" t="e" cm="1">
        <f t="array" aca="1" ref="DM251" ca="1">_xll.BDP($C251,$DL$13)*1000</f>
        <v>#NAME?</v>
      </c>
      <c r="DN251" s="48" t="e">
        <f t="shared" ca="1" si="462"/>
        <v>#NAME?</v>
      </c>
      <c r="DO251" s="48" t="e" cm="1">
        <f t="array" aca="1" ref="DO251" ca="1">_xll.BDP($C251,$DL$15)*1000</f>
        <v>#NAME?</v>
      </c>
      <c r="DQ251" s="15" t="e" cm="1">
        <f t="array" aca="1" ref="DQ251" ca="1">_xll.BDP(C251,"WACC")</f>
        <v>#NAME?</v>
      </c>
      <c r="DR251" s="15" t="e" cm="1">
        <f t="array" aca="1" ref="DR251" ca="1">_xll.BDP(C251,"WACC_COST_EQUITY")</f>
        <v>#NAME?</v>
      </c>
      <c r="DS251" s="15" t="e" cm="1">
        <f t="array" aca="1" ref="DS251" ca="1">_xll.BDP(C251,"WACC_COST_EQUITY")</f>
        <v>#NAME?</v>
      </c>
      <c r="DU251" s="15" t="e" cm="1">
        <f t="array" aca="1" ref="DU251" ca="1">_xll.BDP(C251,"BEST_PE_RATIO")</f>
        <v>#NAME?</v>
      </c>
      <c r="DV251" s="15" t="e" cm="1">
        <f t="array" aca="1" ref="DV251" ca="1">_xll.BDP(C251,"FIVE_YR_AVG_PRICE_EARNINGS")</f>
        <v>#NAME?</v>
      </c>
      <c r="DW251" s="15" t="e" cm="1">
        <f t="array" aca="1" ref="DW251" ca="1">_xll.BDP(C251,"10_YEAR_MOVING_AVERAGE_PE")</f>
        <v>#NAME?</v>
      </c>
      <c r="DY251" s="15" t="e" cm="1">
        <f t="array" aca="1" ref="DY251" ca="1">_xll.BDP(C251,"BEST_CUR_EV_TO_EBITDA")</f>
        <v>#NAME?</v>
      </c>
      <c r="DZ251" s="15" t="e" cm="1">
        <f t="array" aca="1" ref="DZ251" ca="1">_xll.BDP(C251,"FIVE_YEAR_AVG_EV_TO_T12_EBITDA")</f>
        <v>#NAME?</v>
      </c>
      <c r="EB251" s="15" t="e" cm="1">
        <f t="array" aca="1" ref="EB251" ca="1">_xll.BDP(C251,"BEST_PX_BPS_RATIO")</f>
        <v>#NAME?</v>
      </c>
      <c r="EC251" s="15" t="e" cm="1">
        <f t="array" aca="1" ref="EC251" ca="1">_xll.BDP(C251,"FIVE_YEAR_AVG_PRICE_BOOK")</f>
        <v>#NAME?</v>
      </c>
      <c r="ED251" s="15" t="e" cm="1">
        <f t="array" aca="1" ref="ED251" ca="1">_xll.BDP(C251,"EV_TO_T12M_SALES")</f>
        <v>#NAME?</v>
      </c>
      <c r="EE251" s="15" t="e" cm="1">
        <f t="array" aca="1" ref="EE251" ca="1">_xll.BDP(C251,"AVERAGE_EV_TO_T12M_SALES")</f>
        <v>#NAME?</v>
      </c>
      <c r="EF251" s="15" t="e">
        <f ca="1">_xll.BDP(C251,"BEST_CURRENT_EV_BEST_SALES","best_fperiod_override=23Y")</f>
        <v>#NAME?</v>
      </c>
      <c r="EH251" s="15" t="e" cm="1">
        <f t="array" aca="1" ref="EH251" ca="1">_xll.BDP(C251,"CF_FREE_CASH_FLOW")</f>
        <v>#NAME?</v>
      </c>
      <c r="EI251" s="15" t="e" cm="1">
        <f t="array" aca="1" ref="EI251" ca="1">_xll.BDP(C251,"FREE_CASH_FLOW_YIELD")/100</f>
        <v>#NAME?</v>
      </c>
      <c r="EJ251" s="15" t="e" cm="1">
        <f t="array" aca="1" ref="EJ251" ca="1">_xll.BDP(C251,"TRAIL_12M_FREE_CASH_FLOW_PER_SH")</f>
        <v>#NAME?</v>
      </c>
      <c r="EL251" s="15" t="e" cm="1">
        <f t="array" aca="1" ref="EL251" ca="1">_xll.BDP(C251,"CF_CASH_FROM_OPER")</f>
        <v>#NAME?</v>
      </c>
      <c r="EM251" s="15" t="e" cm="1">
        <f t="array" aca="1" ref="EM251" ca="1">_xll.BDP(C251,"CF_CASH_FROM_INV_ACT")</f>
        <v>#NAME?</v>
      </c>
      <c r="EN251" s="15" t="e" cm="1">
        <f t="array" aca="1" ref="EN251" ca="1">_xll.BDP(C251,"CF_CASH_FROM_FNC_ACT")</f>
        <v>#NAME?</v>
      </c>
      <c r="EP251" s="15" t="e" cm="1">
        <f t="array" aca="1" ref="EP251" ca="1">_xll.BDP(C251,"TOT_ANALYST_REC")</f>
        <v>#NAME?</v>
      </c>
      <c r="EQ251" s="15" t="e" cm="1">
        <f t="array" aca="1" ref="EQ251" ca="1">_xll.BDP(C251,"TOT_BUY_REC")</f>
        <v>#NAME?</v>
      </c>
      <c r="ER251" s="15" t="e" cm="1">
        <f t="array" aca="1" ref="ER251" ca="1">_xll.BDP(C251,"TOT_HOLD_REC")</f>
        <v>#NAME?</v>
      </c>
      <c r="ES251" s="15" t="e" cm="1">
        <f t="array" aca="1" ref="ES251" ca="1">_xll.BDP(C251,"TOT_SELL_REC")</f>
        <v>#NAME?</v>
      </c>
      <c r="ET251" s="15" t="e" cm="1">
        <f t="array" aca="1" ref="ET251" ca="1">_xll.BDP(C251,"EQY_REC_CONS")</f>
        <v>#NAME?</v>
      </c>
      <c r="EV251" s="15" t="e" cm="1">
        <f t="array" aca="1" ref="EV251" ca="1">_xll.BDP(C251,"BEST_TARGET_HI")</f>
        <v>#NAME?</v>
      </c>
      <c r="EW251" s="15" t="e" cm="1">
        <f t="array" aca="1" ref="EW251" ca="1">_xll.BDP(C251,"BEST_TARGET_LO")</f>
        <v>#NAME?</v>
      </c>
      <c r="EX251" s="15" t="e" cm="1">
        <f t="array" aca="1" ref="EX251" ca="1">_xll.BDP(C251,"BEST_TARGET_MEDIAN")</f>
        <v>#NAME?</v>
      </c>
      <c r="EZ251" s="15" t="e" cm="1">
        <f t="array" aca="1" ref="EZ251" ca="1">_xll.BDP(C251,"BEST_TARGET_1WK_CHG")</f>
        <v>#NAME?</v>
      </c>
      <c r="FA251" s="15" t="e" cm="1">
        <f t="array" aca="1" ref="FA251" ca="1">_xll.BDP(C251,"BEST_TARGET_4WK_CHG")</f>
        <v>#NAME?</v>
      </c>
      <c r="FB251" s="15" t="e" cm="1">
        <f t="array" aca="1" ref="FB251" ca="1">_xll.BDP(C251,"BEST_TARGET_3MO_CHG")</f>
        <v>#NAME?</v>
      </c>
      <c r="FC251" s="15" t="e" cm="1">
        <f t="array" aca="1" ref="FC251" ca="1">_xll.BDP(C251,"BEST_TARGET_6MO_CHG")</f>
        <v>#NAME?</v>
      </c>
      <c r="FE251" s="15" t="e" cm="1">
        <f t="array" aca="1" ref="FE251" ca="1">_xll.BDP(C251,"ANNOUNCEMENT_DT")</f>
        <v>#NAME?</v>
      </c>
      <c r="FF251" s="15" t="e" cm="1">
        <f t="array" aca="1" ref="FF251" ca="1">_xll.BDP(C251,"EXPECTED_REPORT_DT")</f>
        <v>#NAME?</v>
      </c>
      <c r="FG251" s="15" t="e" cm="1">
        <f t="array" aca="1" ref="FG251" ca="1">_xll.BDP(C251,"EARNINGS_RELATED_IMPLIED_MOVE")</f>
        <v>#NAME?</v>
      </c>
      <c r="FI251" s="15" t="e" cm="1">
        <f t="array" aca="1" ref="FI251" ca="1">_xll.BDP(C251,"SALES_SURPRISE_LAST_QTR")</f>
        <v>#NAME?</v>
      </c>
      <c r="FJ251" s="15" t="e" cm="1">
        <f t="array" aca="1" ref="FJ251" ca="1">_xll.BDP(C251,"EPS_SURPRISE_LAST_QTR")</f>
        <v>#NAME?</v>
      </c>
      <c r="FL251" s="15" t="e">
        <f ca="1">(_xll.BDP(C251,"VOLUME_AVG_5D"))/1000</f>
        <v>#NAME?</v>
      </c>
      <c r="FM251" s="15" t="e">
        <f ca="1">(_xll.BDP(C251,"VOLUME_AVG_3M"))/1000</f>
        <v>#NAME?</v>
      </c>
      <c r="FN251" s="15" t="e">
        <f ca="1">(_xll.BDP(C251,"VOLUME_AVG_6M"))/1000</f>
        <v>#NAME?</v>
      </c>
      <c r="FP251" s="15" t="e" cm="1">
        <f t="array" aca="1" ref="FP251" ca="1">_xll.BDP(C251,"CIE_DES")</f>
        <v>#NAME?</v>
      </c>
      <c r="FQ251" s="15" t="s">
        <v>1073</v>
      </c>
      <c r="FS251" s="15" t="e" cm="1">
        <f t="array" aca="1" ref="FS251" ca="1">_xll.BDP(C251,"HIGH_52WEEK")</f>
        <v>#NAME?</v>
      </c>
      <c r="FT251" s="15" t="e" cm="1">
        <f t="array" aca="1" ref="FT251" ca="1">_xll.BDP(C251,"LOW_52WEEK")</f>
        <v>#NAME?</v>
      </c>
      <c r="FV251" s="15" t="e" cm="1">
        <f t="array" aca="1" ref="FV251" ca="1">_xll.BDP(C251,"CHG_PCT_WTD")</f>
        <v>#NAME?</v>
      </c>
      <c r="FW251" s="15" t="e" cm="1">
        <f t="array" aca="1" ref="FW251" ca="1">_xll.BDP(C251,"CHG_PCT_MTD")</f>
        <v>#NAME?</v>
      </c>
      <c r="FX251" s="15" t="e" cm="1">
        <f t="array" aca="1" ref="FX251" ca="1">_xll.BDP(C251,"CHG_PCT_YTD")</f>
        <v>#NAME?</v>
      </c>
      <c r="FY251" s="15" t="e" cm="1">
        <f t="array" aca="1" ref="FY251" ca="1">_xll.BDP(C251,"CHG_PCT_1YR")</f>
        <v>#NAME?</v>
      </c>
      <c r="GA251" s="15" t="e">
        <f ca="1">_xll.BDP($C251,"BEST_NET_DEBT","best_fperiod_override=19Y")</f>
        <v>#NAME?</v>
      </c>
      <c r="GB251" s="15" t="e">
        <f ca="1">_xll.BDP($C251,"BEST_NET_DEBT","best_fperiod_override=20Y")</f>
        <v>#NAME?</v>
      </c>
      <c r="GC251" s="15" t="e">
        <f ca="1">_xll.BDP($C251,"BEST_NET_DEBT","best_fperiod_override=21Y")</f>
        <v>#NAME?</v>
      </c>
      <c r="GD251" s="15" t="e">
        <f ca="1">_xll.BDP($C251,"BEST_NET_DEBT","best_fperiod_override=22Y")</f>
        <v>#NAME?</v>
      </c>
      <c r="GE251" s="15" t="e">
        <f ca="1">_xll.BDP($C251,"BEST_NET_DEBT","best_fperiod_override=23Y")</f>
        <v>#NAME?</v>
      </c>
      <c r="GG251" s="15" t="e">
        <f t="shared" ca="1" si="463"/>
        <v>#NAME?</v>
      </c>
      <c r="GH251" s="15" t="e">
        <f t="shared" ca="1" si="464"/>
        <v>#NAME?</v>
      </c>
      <c r="GI251" s="15" t="e">
        <f t="shared" ca="1" si="465"/>
        <v>#NAME?</v>
      </c>
      <c r="GJ251" s="15" t="e">
        <f t="shared" ca="1" si="466"/>
        <v>#NAME?</v>
      </c>
      <c r="GK251" s="15" t="e">
        <f t="shared" ca="1" si="467"/>
        <v>#NAME?</v>
      </c>
      <c r="GM251" s="15" t="e" cm="1">
        <f t="array" aca="1" ref="GM251" ca="1">_xll.BDP(C251,"NET_DEBT_TO_EBITDA")</f>
        <v>#NAME?</v>
      </c>
      <c r="GN251" s="15" t="e" cm="1">
        <f t="array" aca="1" ref="GN251" ca="1">_xll.BDP(C251,"EBIT_TO_INT_EXP")</f>
        <v>#NAME?</v>
      </c>
      <c r="GO251" s="15" t="e" cm="1">
        <f t="array" aca="1" ref="GO251" ca="1">_xll.BDP(C251,"TOT_DEBT_TO_TOT_EQY")</f>
        <v>#NAME?</v>
      </c>
      <c r="GP251" s="15" t="e" cm="1">
        <f t="array" aca="1" ref="GP251" ca="1">_xll.BDP(C251,"TOT_DEBT_TO_TOT_ASSET")</f>
        <v>#NAME?</v>
      </c>
      <c r="GQ251" s="15" t="e" cm="1">
        <f t="array" aca="1" ref="GQ251" ca="1">_xll.BDP(C251,"ALTMAN_Z_SCORE")</f>
        <v>#NAME?</v>
      </c>
      <c r="GR251" s="15" t="e" cm="1">
        <f t="array" aca="1" ref="GR251" ca="1">_xll.BDP(C251,"CASH_%_CURRENT_MARKET_CAP")</f>
        <v>#NAME?</v>
      </c>
      <c r="GS251" s="15" t="e" cm="1">
        <f t="array" aca="1" ref="GS251" ca="1">_xll.BDP(C251,"CASH_TO_TOT_ASSET")</f>
        <v>#NAME?</v>
      </c>
      <c r="GU251" s="15" t="e" cm="1">
        <f t="array" aca="1" ref="GU251" ca="1">_xll.BDP(C251,"BOARD_SIZE")</f>
        <v>#NAME?</v>
      </c>
      <c r="GV251" s="15" t="e" cm="1">
        <f t="array" aca="1" ref="GV251" ca="1">_xll.BDP(C251,"PCT_INDEPENDENT_DIRECTORS")</f>
        <v>#NAME?</v>
      </c>
      <c r="GW251" s="15" t="e" cm="1">
        <f t="array" aca="1" ref="GW251" ca="1">_xll.BDP(C251,"BOARD_MEETING_ATTENDANCE_PCT")</f>
        <v>#NAME?</v>
      </c>
      <c r="GX251" s="15" t="e" cm="1">
        <f t="array" aca="1" ref="GX251" ca="1">_xll.BDP(C251,"BOARD_MEETINGS_PER_YR")</f>
        <v>#NAME?</v>
      </c>
      <c r="GY251" s="15" t="e" cm="1">
        <f t="array" aca="1" ref="GY251" ca="1">_xll.BDP(C251,"NUMBER_OF_WOMEN_ON_BOARD")</f>
        <v>#NAME?</v>
      </c>
      <c r="GZ251" s="15" t="e" cm="1">
        <f t="array" aca="1" ref="GZ251" ca="1">_xll.BDP(C251,"BOARD_AVERAGE_TENURE")</f>
        <v>#NAME?</v>
      </c>
      <c r="HA251" s="15" t="e" cm="1">
        <f t="array" aca="1" ref="HA251" ca="1">_xll.BDP(C251,"BOARD_AVERAGE_AGE")</f>
        <v>#NAME?</v>
      </c>
      <c r="HC251" s="15" t="e" cm="1">
        <f t="array" aca="1" ref="HC251" ca="1">_xll.BDP(C251,"TOT_COMP_AW_TO_CEO_&amp;_EQUIV")</f>
        <v>#NAME?</v>
      </c>
      <c r="HD251" s="15" t="e" cm="1">
        <f t="array" aca="1" ref="HD251" ca="1">_xll.BDP(C251,"TOT_COMPENSATION_AW_TO_EXECS")</f>
        <v>#NAME?</v>
      </c>
      <c r="HE251" s="15" t="e" cm="1">
        <f t="array" aca="1" ref="HE251" ca="1">_xll.BDP(C251,"CF_STOCK_BASED_COMPENSATION")</f>
        <v>#NAME?</v>
      </c>
      <c r="HF251" s="15" t="e" cm="1">
        <f t="array" aca="1" ref="HF251" ca="1">_xll.BDP(C251,"AVERAGE_BOD_TOTAL_COMPENSATION")</f>
        <v>#NAME?</v>
      </c>
      <c r="HH251" s="15" t="e" cm="1">
        <f t="array" aca="1" ref="HH251" ca="1">_xll.BDP(C251,"ISS_QUALITYSCORE")</f>
        <v>#NAME?</v>
      </c>
      <c r="HK251" s="15" t="e" cm="1">
        <f t="array" aca="1" ref="HK251" ca="1">_xll.BDP(C251,"EQY_SH_OUT")</f>
        <v>#NAME?</v>
      </c>
      <c r="HL251" s="15" t="e">
        <f t="shared" ca="1" si="468"/>
        <v>#NAME?</v>
      </c>
      <c r="HN251" s="15">
        <v>8.5</v>
      </c>
      <c r="HO251" s="15">
        <v>2</v>
      </c>
      <c r="HP251" s="39" t="e">
        <f t="shared" ca="1" si="469"/>
        <v>#NAME?</v>
      </c>
      <c r="HQ251" s="15" t="e">
        <f t="shared" ca="1" si="470"/>
        <v>#NAME?</v>
      </c>
      <c r="HS251" s="15" t="e">
        <f t="shared" ca="1" si="494"/>
        <v>#NAME?</v>
      </c>
      <c r="HU251" s="15" t="e">
        <f t="shared" ca="1" si="471"/>
        <v>#NAME?</v>
      </c>
      <c r="HW251" s="15" t="e">
        <f t="shared" ca="1" si="495"/>
        <v>#NAME?</v>
      </c>
      <c r="HY251" s="39" t="e">
        <f t="shared" ca="1" si="472"/>
        <v>#NAME?</v>
      </c>
      <c r="IA251" s="15" t="e">
        <f t="shared" ca="1" si="496"/>
        <v>#NAME?</v>
      </c>
      <c r="IB251" s="15" t="e">
        <f t="shared" ca="1" si="473"/>
        <v>#NAME?</v>
      </c>
      <c r="IC251" s="15" t="e">
        <f t="shared" ca="1" si="474"/>
        <v>#NAME?</v>
      </c>
      <c r="ID251" s="15" t="e">
        <f t="shared" ca="1" si="475"/>
        <v>#NAME?</v>
      </c>
      <c r="IE251" s="39" t="e">
        <f t="shared" ca="1" si="476"/>
        <v>#NAME?</v>
      </c>
      <c r="IF251" s="39" t="e">
        <f t="shared" si="477"/>
        <v>#NUM!</v>
      </c>
      <c r="IG251" s="39" t="e">
        <f t="shared" ca="1" si="478"/>
        <v>#NAME?</v>
      </c>
      <c r="II251" s="15">
        <f t="shared" si="508"/>
        <v>232</v>
      </c>
    </row>
    <row r="252" spans="1:243">
      <c r="A252" s="15">
        <f t="shared" si="509"/>
        <v>232</v>
      </c>
      <c r="B252" s="15" t="s">
        <v>468</v>
      </c>
      <c r="C252" s="15" t="s">
        <v>710</v>
      </c>
      <c r="D252" s="15" t="s">
        <v>467</v>
      </c>
      <c r="E252" s="15" t="str">
        <f t="shared" si="442"/>
        <v>V1NO34</v>
      </c>
      <c r="F252" s="15">
        <f t="shared" si="443"/>
        <v>232</v>
      </c>
      <c r="G252" s="15" t="str">
        <f t="shared" si="444"/>
        <v>Vornado Realty Trust</v>
      </c>
      <c r="H252" s="24">
        <v>1.8346000000000001E-4</v>
      </c>
      <c r="I252" s="15" t="e" cm="1">
        <f t="array" aca="1" ref="I252" ca="1">_xll.BDP(C252,"GICS_SECTOR_NAME")</f>
        <v>#NAME?</v>
      </c>
      <c r="J252" s="15" t="e">
        <f t="shared" ca="1" si="445"/>
        <v>#NAME?</v>
      </c>
      <c r="K252" s="46" t="e" cm="1">
        <f t="array" aca="1" ref="K252" ca="1">_xll.BDP(C252,"BEST_PE_RATIO")</f>
        <v>#NAME?</v>
      </c>
      <c r="L252" s="46" t="e" cm="1">
        <f t="array" aca="1" ref="L252" ca="1">_xll.BDP(C252,"px_last")</f>
        <v>#NAME?</v>
      </c>
      <c r="M252" s="15" t="e" cm="1">
        <f t="array" aca="1" ref="M252" ca="1">_xll.BDP(C252,"COUNTRY_FULL_NAME")</f>
        <v>#NAME?</v>
      </c>
      <c r="N252" s="15" t="e" cm="1">
        <f t="array" aca="1" ref="N252" ca="1">_xll.BDP(C252,"px_last")</f>
        <v>#NAME?</v>
      </c>
      <c r="O252" s="15" t="e" cm="1">
        <f t="array" aca="1" ref="O252" ca="1">_xll.BDP(C252,"CRNCY")</f>
        <v>#NAME?</v>
      </c>
      <c r="Q252" s="15" t="e" cm="1">
        <f t="array" aca="1" ref="Q252" ca="1">_xll.BDP(C252,"GICS_SECTOR_NAME")</f>
        <v>#NAME?</v>
      </c>
      <c r="R252" s="15" t="e" cm="1">
        <f t="array" aca="1" ref="R252" ca="1">_xll.BDP(C252,"GICS_INDUSTRY_NAME")</f>
        <v>#NAME?</v>
      </c>
      <c r="S252" s="15" t="e" cm="1">
        <f t="array" aca="1" ref="S252" ca="1">_xll.BDP(C252,"GICS_INDUSTRY_GROUP_NAME")</f>
        <v>#NAME?</v>
      </c>
      <c r="T252" s="15" t="e" cm="1">
        <f t="array" aca="1" ref="T252" ca="1">_xll.BDP(C252,"GICS_SUB_INDUSTRY_NAME")</f>
        <v>#NAME?</v>
      </c>
      <c r="U252" s="15" t="s">
        <v>1521</v>
      </c>
      <c r="V252" s="15">
        <f>_xll.BDH(C252,"SALES_REV_TURN","FY 2009","FY 2009","Currency=USD","Period=FY","BEST_FPERIOD_OVERRIDE=FY","FILING_STATUS=MR","SCALING_FORMAT=MLN","FA_ADJUSTED=Adjusted","Sort=A","Dates=H","DateFormat=P","Fill=—","Direction=H","UseDPDF=Y")</f>
        <v>2655.5909999999999</v>
      </c>
      <c r="W252" s="15">
        <f>_xll.BDH(C252,"SALES_REV_TURN","FY 2019","FY 2019","Currency=USD","Period=FY","BEST_FPERIOD_OVERRIDE=FY","FILING_STATUS=MR","SCALING_FORMAT=MLN","FA_ADJUSTED=Adjusted","Sort=A","Dates=H","DateFormat=P","Fill=—","Direction=H","UseDPDF=Y")</f>
        <v>1924.7</v>
      </c>
      <c r="X252" s="15">
        <f>_xll.BDH(C252,"SALES_REV_TURN","FY 2020","FY 2020","Currency=USD","Period=FY","BEST_FPERIOD_OVERRIDE=FY","FILING_STATUS=MR","SCALING_FORMAT=MLN","FA_ADJUSTED=Adjusted","Sort=A","Dates=H","DateFormat=P","Fill=—","Direction=H","UseDPDF=Y")</f>
        <v>1527.951</v>
      </c>
      <c r="Y252" s="15">
        <f>_xll.BDH(C252,"SALES_REV_TURN","FY 2021","FY 2021","Currency=USD","Period=FY","BEST_FPERIOD_OVERRIDE=FY","FILING_STATUS=MR","SCALING_FORMAT=MLN","FA_ADJUSTED=Adjusted","Sort=A","Dates=H","DateFormat=P","Fill=—","Direction=H","UseDPDF=Y")</f>
        <v>1589.21</v>
      </c>
      <c r="Z252" s="15">
        <f>_xll.BDH(C252,"SALES_REV_TURN","FY 2022","FY 2022","Currency=USD","Period=FY","BEST_FPERIOD_OVERRIDE=FY","FILING_STATUS=MR","SCALING_FORMAT=MLN","FA_ADJUSTED=Adjusted","Sort=A","Dates=H","DateFormat=P","Fill=—","Direction=H","UseDPDF=Y")</f>
        <v>1799.9949999999999</v>
      </c>
      <c r="AA252" s="15" t="e">
        <f ca="1">+_xll.BDP($C252,AA$15,"BEST_FPERIOD_OVERRIDE="&amp;AA$16)</f>
        <v>#NAME?</v>
      </c>
      <c r="AB252" s="15" t="e">
        <f ca="1">+_xll.BDP($C252,AB$15,"BEST_FPERIOD_OVERRIDE="&amp;AB$16)</f>
        <v>#NAME?</v>
      </c>
      <c r="AC252" s="15" t="e">
        <f ca="1">+_xll.BDP($C252,AC$15,"BEST_FPERIOD_OVERRIDE="&amp;AC$16)</f>
        <v>#NAME?</v>
      </c>
      <c r="AD252" s="15" t="e">
        <f ca="1">+_xll.BDP($C252,AD$15,"BEST_FPERIOD_OVERRIDE="&amp;AD$16)</f>
        <v>#NAME?</v>
      </c>
      <c r="AF252" s="25">
        <f t="shared" si="479"/>
        <v>-0.20613550163661876</v>
      </c>
      <c r="AG252" s="25">
        <f t="shared" si="480"/>
        <v>4.0092254267316108E-2</v>
      </c>
      <c r="AH252" s="25">
        <f t="shared" si="481"/>
        <v>0.13263508283990144</v>
      </c>
      <c r="AI252" s="25" t="e">
        <f t="shared" ca="1" si="482"/>
        <v>#NAME?</v>
      </c>
      <c r="AJ252" s="25" t="e">
        <f t="shared" ca="1" si="483"/>
        <v>#NAME?</v>
      </c>
      <c r="AK252" s="25" t="e">
        <f t="shared" ca="1" si="484"/>
        <v>#NAME?</v>
      </c>
      <c r="AL252" s="25" t="e">
        <f t="shared" ca="1" si="497"/>
        <v>#NAME?</v>
      </c>
      <c r="AM252" s="25" t="e">
        <f t="shared" ca="1" si="485"/>
        <v>#NAME?</v>
      </c>
      <c r="AN252" s="25">
        <f t="shared" si="486"/>
        <v>-3.1677137557756252E-2</v>
      </c>
      <c r="AP252" s="15">
        <f>_xll.BDH(C252,"EBITDA","FY 2009","FY 2009","Currency=USD","Period=FY","BEST_FPERIOD_OVERRIDE=FY","FILING_STATUS=MR","SCALING_FORMAT=MLN","FA_ADJUSTED=Adjusted","Sort=A","Dates=H","DateFormat=P","Fill=—","Direction=H","UseDPDF=Y")</f>
        <v>1341.5</v>
      </c>
      <c r="AQ252" s="15">
        <f>_xll.BDH(C252,"EBITDA","FY 2019","FY 2019","Currency=USD","Period=FY","BEST_FPERIOD_OVERRIDE=FY","FILING_STATUS=MR","SCALING_FORMAT=MLN","FA_ADJUSTED=Adjusted","Sort=A","Dates=H","DateFormat=P","Fill=—","Direction=H","UseDPDF=Y")</f>
        <v>-2664.212</v>
      </c>
      <c r="AR252" s="15">
        <f>_xll.BDH(C252,"EBITDA","FY 2020","FY 2020","Currency=USD","Period=FY","BEST_FPERIOD_OVERRIDE=FY","FILING_STATUS=MR","SCALING_FORMAT=MLN","FA_ADJUSTED=Adjusted","Sort=A","Dates=H","DateFormat=P","Fill=—","Direction=H","UseDPDF=Y")</f>
        <v>25.457999999999998</v>
      </c>
      <c r="AS252" s="15">
        <f>_xll.BDH(C252,"EBITDA","FY 2021","FY 2021","Currency=USD","Period=FY","BEST_FPERIOD_OVERRIDE=FY","FILING_STATUS=MR","SCALING_FORMAT=MLN","FA_ADJUSTED=Adjusted","Sort=A","Dates=H","DateFormat=P","Fill=—","Direction=H","UseDPDF=Y")</f>
        <v>625.37699999999995</v>
      </c>
      <c r="AT252" s="15">
        <f>_xll.BDH(C252,"EBITDA","FY 2022","FY 2022","Currency=USD","Period=FY","BEST_FPERIOD_OVERRIDE=FY","FILING_STATUS=MR","SCALING_FORMAT=MLN","FA_ADJUSTED=Adjusted","Sort=A","Dates=H","DateFormat=P","Fill=—","Direction=H","UseDPDF=Y")</f>
        <v>1393.8989999999999</v>
      </c>
      <c r="AU252" s="15" t="e">
        <f ca="1">+_xll.BDP($C252,AU$15,"BEST_FPERIOD_OVERRIDE="&amp;AU$16)</f>
        <v>#NAME?</v>
      </c>
      <c r="AV252" s="15" t="e">
        <f ca="1">+_xll.BDP($C252,AV$15,"BEST_FPERIOD_OVERRIDE="&amp;AV$16)</f>
        <v>#NAME?</v>
      </c>
      <c r="AW252" s="15" t="e">
        <f ca="1">+_xll.BDP($C252,AW$15,"BEST_FPERIOD_OVERRIDE="&amp;AW$16)</f>
        <v>#NAME?</v>
      </c>
      <c r="AX252" s="15" t="e">
        <f ca="1">+_xll.BDP($C252,AX$15,"BEST_FPERIOD_OVERRIDE="&amp;AX$16)</f>
        <v>#NAME?</v>
      </c>
      <c r="AZ252" s="25">
        <f t="shared" si="446"/>
        <v>-1.0095555458799825</v>
      </c>
      <c r="BA252" s="25">
        <f t="shared" si="447"/>
        <v>23.565048314871554</v>
      </c>
      <c r="BB252" s="25">
        <f t="shared" si="448"/>
        <v>1.2288939311807119</v>
      </c>
      <c r="BC252" s="25" t="e">
        <f t="shared" ca="1" si="449"/>
        <v>#NAME?</v>
      </c>
      <c r="BD252" s="25" t="e">
        <f t="shared" ca="1" si="450"/>
        <v>#NAME?</v>
      </c>
      <c r="BE252" s="25" t="e">
        <f t="shared" ca="1" si="451"/>
        <v>#NAME?</v>
      </c>
      <c r="BF252" s="25" t="e">
        <f t="shared" ca="1" si="498"/>
        <v>#NAME?</v>
      </c>
      <c r="BG252" s="25" t="e">
        <f t="shared" ca="1" si="452"/>
        <v>#NAME?</v>
      </c>
      <c r="BH252" s="25" t="e">
        <f t="shared" si="453"/>
        <v>#NUM!</v>
      </c>
      <c r="BJ252" s="25">
        <f t="shared" si="487"/>
        <v>-1.3842219566685716</v>
      </c>
      <c r="BK252" s="25">
        <f t="shared" si="488"/>
        <v>1.6661529067358835E-2</v>
      </c>
      <c r="BL252" s="25">
        <f t="shared" si="489"/>
        <v>0.39351438765172631</v>
      </c>
      <c r="BM252" s="25">
        <f t="shared" si="490"/>
        <v>0.77439048441801228</v>
      </c>
      <c r="BN252" s="25" t="e">
        <f t="shared" ca="1" si="491"/>
        <v>#NAME?</v>
      </c>
      <c r="BO252" s="25" t="e">
        <f t="shared" ca="1" si="492"/>
        <v>#NAME?</v>
      </c>
      <c r="BP252" s="25" t="e">
        <f t="shared" ca="1" si="492"/>
        <v>#NAME?</v>
      </c>
      <c r="BQ252" s="25" t="e">
        <f t="shared" ca="1" si="493"/>
        <v>#NAME?</v>
      </c>
      <c r="BR252" s="15">
        <f>_xll.BDH(C252,"EARN_FOR_COMMON","FY 2009","FY 2009","Currency=USD","Period=FY","BEST_FPERIOD_OVERRIDE=FY","FILING_STATUS=MR","SCALING_FORMAT=MLN","FA_ADJUSTED=Adjusted","Sort=A","Dates=H","DateFormat=P","Fill=—","Direction=H","UseDPDF=Y")</f>
        <v>93.200999999999993</v>
      </c>
      <c r="BS252" s="15">
        <f>_xll.BDH(C252,"EARN_FOR_COMMON","FY 2019","FY 2019","Currency=USD","Period=FY","BEST_FPERIOD_OVERRIDE=FY","FILING_STATUS=MR","SCALING_FORMAT=MLN","FA_ADJUSTED=Adjusted","Sort=A","Dates=H","DateFormat=P","Fill=—","Direction=H","UseDPDF=Y")</f>
        <v>-318.762</v>
      </c>
      <c r="BT252" s="15">
        <f>_xll.BDH(C252,"EARN_FOR_COMMON","FY 2020","FY 2020","Currency=USD","Period=FY","BEST_FPERIOD_OVERRIDE=FY","FILING_STATUS=MR","SCALING_FORMAT=MLN","FA_ADJUSTED=Adjusted","Sort=A","Dates=H","DateFormat=P","Fill=—","Direction=H","UseDPDF=Y")</f>
        <v>-730.06399999999996</v>
      </c>
      <c r="BU252" s="15">
        <f>_xll.BDH(C252,"EARN_FOR_COMMON","FY 2021","FY 2021","Currency=USD","Period=FY","BEST_FPERIOD_OVERRIDE=FY","FILING_STATUS=MR","SCALING_FORMAT=MLN","FA_ADJUSTED=Adjusted","Sort=A","Dates=H","DateFormat=P","Fill=—","Direction=H","UseDPDF=Y")</f>
        <v>56.875999999999998</v>
      </c>
      <c r="BV252" s="15">
        <f>_xll.BDH(C252,"EARN_FOR_COMMON","FY 2022","FY 2022","Currency=USD","Period=FY","BEST_FPERIOD_OVERRIDE=FY","FILING_STATUS=MR","SCALING_FORMAT=MLN","FA_ADJUSTED=Adjusted","Sort=A","Dates=H","DateFormat=P","Fill=—","Direction=H","UseDPDF=Y")</f>
        <v>153.19900000000001</v>
      </c>
      <c r="BW252" s="15" t="e">
        <f ca="1">+_xll.BDP($C252,BW$15,"BEST_FPERIOD_OVERRIDE="&amp;BW$16)</f>
        <v>#NAME?</v>
      </c>
      <c r="BX252" s="15" t="e">
        <f ca="1">+_xll.BDP($C252,BX$15,"BEST_FPERIOD_OVERRIDE="&amp;BX$16)</f>
        <v>#NAME?</v>
      </c>
      <c r="BY252" s="15" t="e">
        <f ca="1">+_xll.BDP($C252,BY$15,"BEST_FPERIOD_OVERRIDE="&amp;BY$16)</f>
        <v>#NAME?</v>
      </c>
      <c r="BZ252" s="15" t="e">
        <f ca="1">+_xll.BDP($C252,BZ$15,"BEST_FPERIOD_OVERRIDE="&amp;BZ$16)</f>
        <v>#NAME?</v>
      </c>
      <c r="CB252" s="25">
        <f t="shared" si="454"/>
        <v>1.2903106392857366</v>
      </c>
      <c r="CC252" s="25">
        <f t="shared" si="455"/>
        <v>-1.0779054986960048</v>
      </c>
      <c r="CD252" s="25">
        <f t="shared" si="456"/>
        <v>1.6935614318869123</v>
      </c>
      <c r="CE252" s="25" t="e">
        <f t="shared" ca="1" si="457"/>
        <v>#NAME?</v>
      </c>
      <c r="CF252" s="25" t="e">
        <f t="shared" ca="1" si="458"/>
        <v>#NAME?</v>
      </c>
      <c r="CG252" s="25" t="e">
        <f t="shared" ca="1" si="459"/>
        <v>#NAME?</v>
      </c>
      <c r="CH252" s="25" t="e">
        <f t="shared" ca="1" si="499"/>
        <v>#NAME?</v>
      </c>
      <c r="CI252" s="25" t="e">
        <f t="shared" ca="1" si="460"/>
        <v>#NAME?</v>
      </c>
      <c r="CJ252" s="25" t="e">
        <f t="shared" si="461"/>
        <v>#NUM!</v>
      </c>
      <c r="CM252" s="25">
        <f t="shared" si="500"/>
        <v>-0.16561645970800645</v>
      </c>
      <c r="CN252" s="25">
        <f t="shared" si="501"/>
        <v>-0.47780589822579383</v>
      </c>
      <c r="CO252" s="25">
        <f t="shared" si="502"/>
        <v>3.5788851064365308E-2</v>
      </c>
      <c r="CP252" s="25">
        <f t="shared" si="503"/>
        <v>8.5110791974422159E-2</v>
      </c>
      <c r="CQ252" s="25" t="e">
        <f t="shared" ca="1" si="504"/>
        <v>#NAME?</v>
      </c>
      <c r="CR252" s="25" t="e">
        <f t="shared" ca="1" si="505"/>
        <v>#NAME?</v>
      </c>
      <c r="CS252" s="25" t="e">
        <f t="shared" ca="1" si="506"/>
        <v>#NAME?</v>
      </c>
      <c r="CT252" s="15" t="e">
        <f t="shared" ca="1" si="507"/>
        <v>#NAME?</v>
      </c>
      <c r="CU252" s="25">
        <f>_xll.BDH($C252,"RETURN_ON_INV_CAPITAL","FY 2019","FY 2019","Currency=USD","Period=FY","BEST_FPERIOD_OVERRIDE=FY","FILING_STATUS=MR","FA_ADJUSTED=GAAP","Sort=A","Dates=H","DateFormat=P","Fill=—","Direction=H","UseDPDF=Y")/100</f>
        <v>1.6716999999999999E-2</v>
      </c>
      <c r="CV252" s="25">
        <f>_xll.BDH($C252,"RETURN_ON_INV_CAPITAL","FY 2020","FY 2020","Currency=USD","Period=FY","BEST_FPERIOD_OVERRIDE=FY","FILING_STATUS=MR","FA_ADJUSTED=GAAP","Sort=A","Dates=H","DateFormat=P","Fill=—","Direction=H","UseDPDF=Y")/100</f>
        <v>-3.7046000000000003E-2</v>
      </c>
      <c r="CW252" s="25">
        <f>_xll.BDH($C252,"RETURN_ON_INV_CAPITAL","FY 2021","FY 2021","Currency=USD","Period=FY","BEST_FPERIOD_OVERRIDE=FY","FILING_STATUS=MR","FA_ADJUSTED=GAAP","Sort=A","Dates=H","DateFormat=P","Fill=—","Direction=H","UseDPDF=Y")/100</f>
        <v>2.1467E-2</v>
      </c>
      <c r="CX252" s="25">
        <f>_xll.BDH(C252,"RETURN_COM_EQY","FY 2022","FY 2022","Currency=USD","Period=FY","BEST_FPERIOD_OVERRIDE=FY","FILING_STATUS=MR","FA_ADJUSTED=GAAP","Sort=A","Dates=H","DateFormat=P","Fill=—","Direction=H","UseDPDF=Y")/100</f>
        <v>-8.4154000000000007E-2</v>
      </c>
      <c r="CZ252" s="15">
        <f>_xll.BDH($C252,"RETURN_COM_EQY","FY 2019","FY 2019","Currency=USD","Period=FY","BEST_FPERIOD_OVERRIDE=FY","FILING_STATUS=MR","FA_ADJUSTED=GAAP","Sort=A","Dates=H","DateFormat=P","Fill=—","Direction=H","UseDPDF=Y")/100</f>
        <v>0.65807500000000008</v>
      </c>
      <c r="DA252" s="15">
        <f>_xll.BDH($C252,"RETURN_COM_EQY","FY 2020","FY 2020","Currency=USD","Period=FY","BEST_FPERIOD_OVERRIDE=FY","FILING_STATUS=MR","FA_ADJUSTED=GAAP","Sort=A","Dates=H","DateFormat=P","Fill=—","Direction=H","UseDPDF=Y")/100</f>
        <v>-6.2321999999999995E-2</v>
      </c>
      <c r="DB252" s="15">
        <f>_xll.BDH($C252,"RETURN_COM_EQY","FY 2021","FY 2021","Currency=USD","Period=FY","BEST_FPERIOD_OVERRIDE=FY","FILING_STATUS=MR","FA_ADJUSTED=GAAP","Sort=A","Dates=H","DateFormat=P","Fill=—","Direction=H","UseDPDF=Y")/100</f>
        <v>1.9431E-2</v>
      </c>
      <c r="DC252" s="25">
        <f>_xll.BDH(C252,"RETURN_COM_EQY","FY 2022","FY 2022","Currency=USD","Period=FY","BEST_FPERIOD_OVERRIDE=FY","FILING_STATUS=MR","FA_ADJUSTED=GAAP","Sort=A","Dates=H","DateFormat=P","Fill=—","Direction=H","UseDPDF=Y")</f>
        <v>-8.4154</v>
      </c>
      <c r="DD252" s="25" t="e">
        <f ca="1">(_xll.BDP(C252,"BEST_ROE","best_fperiod_override=23Y"))/100</f>
        <v>#NAME?</v>
      </c>
      <c r="DF252" s="25" t="e">
        <f ca="1">(_xll.BDP($C252,"BEST_DIV_YLD","best_fperiod_override=19Y"))/100</f>
        <v>#NAME?</v>
      </c>
      <c r="DG252" s="25" t="e">
        <f ca="1">(_xll.BDP($C252,"BEST_DIV_YLD","best_fperiod_override=20Y"))/100</f>
        <v>#NAME?</v>
      </c>
      <c r="DH252" s="25" t="e">
        <f ca="1">(_xll.BDP($C252,"BEST_DIV_YLD","best_fperiod_override=21Y"))/100</f>
        <v>#NAME?</v>
      </c>
      <c r="DI252" s="25" t="e">
        <f ca="1">(_xll.BDP($C252,"BEST_DIV_YLD","best_fperiod_override=22Y"))/100</f>
        <v>#NAME?</v>
      </c>
      <c r="DJ252" s="25" t="e">
        <f ca="1">(_xll.BDP($C252,"BEST_DIV_YLD","best_fperiod_override=23Y"))/100</f>
        <v>#NAME?</v>
      </c>
      <c r="DL252" s="48" t="e" cm="1">
        <f t="array" aca="1" ref="DL252" ca="1">_xll.BDP($C252,$DL$12)/1000</f>
        <v>#NAME?</v>
      </c>
      <c r="DM252" s="48" t="e" cm="1">
        <f t="array" aca="1" ref="DM252" ca="1">_xll.BDP($C252,$DL$13)*1000</f>
        <v>#NAME?</v>
      </c>
      <c r="DN252" s="48" t="e">
        <f t="shared" ca="1" si="462"/>
        <v>#NAME?</v>
      </c>
      <c r="DO252" s="48" t="e" cm="1">
        <f t="array" aca="1" ref="DO252" ca="1">_xll.BDP($C252,$DL$15)*1000</f>
        <v>#NAME?</v>
      </c>
      <c r="DQ252" s="15" t="e" cm="1">
        <f t="array" aca="1" ref="DQ252" ca="1">_xll.BDP(C252,"WACC")</f>
        <v>#NAME?</v>
      </c>
      <c r="DR252" s="15" t="e" cm="1">
        <f t="array" aca="1" ref="DR252" ca="1">_xll.BDP(C252,"WACC_COST_EQUITY")</f>
        <v>#NAME?</v>
      </c>
      <c r="DS252" s="15" t="e" cm="1">
        <f t="array" aca="1" ref="DS252" ca="1">_xll.BDP(C252,"WACC_COST_EQUITY")</f>
        <v>#NAME?</v>
      </c>
      <c r="DU252" s="15" t="e" cm="1">
        <f t="array" aca="1" ref="DU252" ca="1">_xll.BDP(C252,"BEST_PE_RATIO")</f>
        <v>#NAME?</v>
      </c>
      <c r="DV252" s="15" t="e" cm="1">
        <f t="array" aca="1" ref="DV252" ca="1">_xll.BDP(C252,"FIVE_YR_AVG_PRICE_EARNINGS")</f>
        <v>#NAME?</v>
      </c>
      <c r="DW252" s="15" t="e" cm="1">
        <f t="array" aca="1" ref="DW252" ca="1">_xll.BDP(C252,"10_YEAR_MOVING_AVERAGE_PE")</f>
        <v>#NAME?</v>
      </c>
      <c r="DY252" s="15" t="e" cm="1">
        <f t="array" aca="1" ref="DY252" ca="1">_xll.BDP(C252,"BEST_CUR_EV_TO_EBITDA")</f>
        <v>#NAME?</v>
      </c>
      <c r="DZ252" s="15" t="e" cm="1">
        <f t="array" aca="1" ref="DZ252" ca="1">_xll.BDP(C252,"FIVE_YEAR_AVG_EV_TO_T12_EBITDA")</f>
        <v>#NAME?</v>
      </c>
      <c r="EB252" s="15" t="e" cm="1">
        <f t="array" aca="1" ref="EB252" ca="1">_xll.BDP(C252,"BEST_PX_BPS_RATIO")</f>
        <v>#NAME?</v>
      </c>
      <c r="EC252" s="15" t="e" cm="1">
        <f t="array" aca="1" ref="EC252" ca="1">_xll.BDP(C252,"FIVE_YEAR_AVG_PRICE_BOOK")</f>
        <v>#NAME?</v>
      </c>
      <c r="ED252" s="15" t="e" cm="1">
        <f t="array" aca="1" ref="ED252" ca="1">_xll.BDP(C252,"EV_TO_T12M_SALES")</f>
        <v>#NAME?</v>
      </c>
      <c r="EE252" s="15" t="e" cm="1">
        <f t="array" aca="1" ref="EE252" ca="1">_xll.BDP(C252,"AVERAGE_EV_TO_T12M_SALES")</f>
        <v>#NAME?</v>
      </c>
      <c r="EF252" s="15" t="e">
        <f ca="1">_xll.BDP(C252,"BEST_CURRENT_EV_BEST_SALES","best_fperiod_override=23Y")</f>
        <v>#NAME?</v>
      </c>
      <c r="EH252" s="15" t="e" cm="1">
        <f t="array" aca="1" ref="EH252" ca="1">_xll.BDP(C252,"CF_FREE_CASH_FLOW")</f>
        <v>#NAME?</v>
      </c>
      <c r="EI252" s="15" t="e" cm="1">
        <f t="array" aca="1" ref="EI252" ca="1">_xll.BDP(C252,"FREE_CASH_FLOW_YIELD")/100</f>
        <v>#NAME?</v>
      </c>
      <c r="EJ252" s="15" t="e" cm="1">
        <f t="array" aca="1" ref="EJ252" ca="1">_xll.BDP(C252,"TRAIL_12M_FREE_CASH_FLOW_PER_SH")</f>
        <v>#NAME?</v>
      </c>
      <c r="EL252" s="15" t="e" cm="1">
        <f t="array" aca="1" ref="EL252" ca="1">_xll.BDP(C252,"CF_CASH_FROM_OPER")</f>
        <v>#NAME?</v>
      </c>
      <c r="EM252" s="15" t="e" cm="1">
        <f t="array" aca="1" ref="EM252" ca="1">_xll.BDP(C252,"CF_CASH_FROM_INV_ACT")</f>
        <v>#NAME?</v>
      </c>
      <c r="EN252" s="15" t="e" cm="1">
        <f t="array" aca="1" ref="EN252" ca="1">_xll.BDP(C252,"CF_CASH_FROM_FNC_ACT")</f>
        <v>#NAME?</v>
      </c>
      <c r="EP252" s="15" t="e" cm="1">
        <f t="array" aca="1" ref="EP252" ca="1">_xll.BDP(C252,"TOT_ANALYST_REC")</f>
        <v>#NAME?</v>
      </c>
      <c r="EQ252" s="15" t="e" cm="1">
        <f t="array" aca="1" ref="EQ252" ca="1">_xll.BDP(C252,"TOT_BUY_REC")</f>
        <v>#NAME?</v>
      </c>
      <c r="ER252" s="15" t="e" cm="1">
        <f t="array" aca="1" ref="ER252" ca="1">_xll.BDP(C252,"TOT_HOLD_REC")</f>
        <v>#NAME?</v>
      </c>
      <c r="ES252" s="15" t="e" cm="1">
        <f t="array" aca="1" ref="ES252" ca="1">_xll.BDP(C252,"TOT_SELL_REC")</f>
        <v>#NAME?</v>
      </c>
      <c r="ET252" s="15" t="e" cm="1">
        <f t="array" aca="1" ref="ET252" ca="1">_xll.BDP(C252,"EQY_REC_CONS")</f>
        <v>#NAME?</v>
      </c>
      <c r="EV252" s="15" t="e" cm="1">
        <f t="array" aca="1" ref="EV252" ca="1">_xll.BDP(C252,"BEST_TARGET_HI")</f>
        <v>#NAME?</v>
      </c>
      <c r="EW252" s="15" t="e" cm="1">
        <f t="array" aca="1" ref="EW252" ca="1">_xll.BDP(C252,"BEST_TARGET_LO")</f>
        <v>#NAME?</v>
      </c>
      <c r="EX252" s="15" t="e" cm="1">
        <f t="array" aca="1" ref="EX252" ca="1">_xll.BDP(C252,"BEST_TARGET_MEDIAN")</f>
        <v>#NAME?</v>
      </c>
      <c r="EZ252" s="15" t="e" cm="1">
        <f t="array" aca="1" ref="EZ252" ca="1">_xll.BDP(C252,"BEST_TARGET_1WK_CHG")</f>
        <v>#NAME?</v>
      </c>
      <c r="FA252" s="15" t="e" cm="1">
        <f t="array" aca="1" ref="FA252" ca="1">_xll.BDP(C252,"BEST_TARGET_4WK_CHG")</f>
        <v>#NAME?</v>
      </c>
      <c r="FB252" s="15" t="e" cm="1">
        <f t="array" aca="1" ref="FB252" ca="1">_xll.BDP(C252,"BEST_TARGET_3MO_CHG")</f>
        <v>#NAME?</v>
      </c>
      <c r="FC252" s="15" t="e" cm="1">
        <f t="array" aca="1" ref="FC252" ca="1">_xll.BDP(C252,"BEST_TARGET_6MO_CHG")</f>
        <v>#NAME?</v>
      </c>
      <c r="FE252" s="15" t="e" cm="1">
        <f t="array" aca="1" ref="FE252" ca="1">_xll.BDP(C252,"ANNOUNCEMENT_DT")</f>
        <v>#NAME?</v>
      </c>
      <c r="FF252" s="15" t="e" cm="1">
        <f t="array" aca="1" ref="FF252" ca="1">_xll.BDP(C252,"EXPECTED_REPORT_DT")</f>
        <v>#NAME?</v>
      </c>
      <c r="FG252" s="15" t="e" cm="1">
        <f t="array" aca="1" ref="FG252" ca="1">_xll.BDP(C252,"EARNINGS_RELATED_IMPLIED_MOVE")</f>
        <v>#NAME?</v>
      </c>
      <c r="FI252" s="15" t="e" cm="1">
        <f t="array" aca="1" ref="FI252" ca="1">_xll.BDP(C252,"SALES_SURPRISE_LAST_QTR")</f>
        <v>#NAME?</v>
      </c>
      <c r="FJ252" s="15" t="e" cm="1">
        <f t="array" aca="1" ref="FJ252" ca="1">_xll.BDP(C252,"EPS_SURPRISE_LAST_QTR")</f>
        <v>#NAME?</v>
      </c>
      <c r="FL252" s="15" t="e">
        <f ca="1">(_xll.BDP(C252,"VOLUME_AVG_5D"))/1000</f>
        <v>#NAME?</v>
      </c>
      <c r="FM252" s="15" t="e">
        <f ca="1">(_xll.BDP(C252,"VOLUME_AVG_3M"))/1000</f>
        <v>#NAME?</v>
      </c>
      <c r="FN252" s="15" t="e">
        <f ca="1">(_xll.BDP(C252,"VOLUME_AVG_6M"))/1000</f>
        <v>#NAME?</v>
      </c>
      <c r="FP252" s="15" t="e" cm="1">
        <f t="array" aca="1" ref="FP252" ca="1">_xll.BDP(C252,"CIE_DES")</f>
        <v>#NAME?</v>
      </c>
      <c r="FQ252" s="15" t="s">
        <v>1074</v>
      </c>
      <c r="FS252" s="15" t="e" cm="1">
        <f t="array" aca="1" ref="FS252" ca="1">_xll.BDP(C252,"HIGH_52WEEK")</f>
        <v>#NAME?</v>
      </c>
      <c r="FT252" s="15" t="e" cm="1">
        <f t="array" aca="1" ref="FT252" ca="1">_xll.BDP(C252,"LOW_52WEEK")</f>
        <v>#NAME?</v>
      </c>
      <c r="FV252" s="15" t="e" cm="1">
        <f t="array" aca="1" ref="FV252" ca="1">_xll.BDP(C252,"CHG_PCT_WTD")</f>
        <v>#NAME?</v>
      </c>
      <c r="FW252" s="15" t="e" cm="1">
        <f t="array" aca="1" ref="FW252" ca="1">_xll.BDP(C252,"CHG_PCT_MTD")</f>
        <v>#NAME?</v>
      </c>
      <c r="FX252" s="15" t="e" cm="1">
        <f t="array" aca="1" ref="FX252" ca="1">_xll.BDP(C252,"CHG_PCT_YTD")</f>
        <v>#NAME?</v>
      </c>
      <c r="FY252" s="15" t="e" cm="1">
        <f t="array" aca="1" ref="FY252" ca="1">_xll.BDP(C252,"CHG_PCT_1YR")</f>
        <v>#NAME?</v>
      </c>
      <c r="GA252" s="15" t="e">
        <f ca="1">_xll.BDP($C252,"BEST_NET_DEBT","best_fperiod_override=19Y")</f>
        <v>#NAME?</v>
      </c>
      <c r="GB252" s="15" t="e">
        <f ca="1">_xll.BDP($C252,"BEST_NET_DEBT","best_fperiod_override=20Y")</f>
        <v>#NAME?</v>
      </c>
      <c r="GC252" s="15" t="e">
        <f ca="1">_xll.BDP($C252,"BEST_NET_DEBT","best_fperiod_override=21Y")</f>
        <v>#NAME?</v>
      </c>
      <c r="GD252" s="15" t="e">
        <f ca="1">_xll.BDP($C252,"BEST_NET_DEBT","best_fperiod_override=22Y")</f>
        <v>#NAME?</v>
      </c>
      <c r="GE252" s="15" t="e">
        <f ca="1">_xll.BDP($C252,"BEST_NET_DEBT","best_fperiod_override=23Y")</f>
        <v>#NAME?</v>
      </c>
      <c r="GG252" s="15" t="e">
        <f t="shared" ca="1" si="463"/>
        <v>#NAME?</v>
      </c>
      <c r="GH252" s="15" t="e">
        <f t="shared" ca="1" si="464"/>
        <v>#NAME?</v>
      </c>
      <c r="GI252" s="15" t="e">
        <f t="shared" ca="1" si="465"/>
        <v>#NAME?</v>
      </c>
      <c r="GJ252" s="15" t="e">
        <f t="shared" ca="1" si="466"/>
        <v>#NAME?</v>
      </c>
      <c r="GK252" s="15" t="e">
        <f t="shared" ca="1" si="467"/>
        <v>#NAME?</v>
      </c>
      <c r="GM252" s="15" t="e" cm="1">
        <f t="array" aca="1" ref="GM252" ca="1">_xll.BDP(C252,"NET_DEBT_TO_EBITDA")</f>
        <v>#NAME?</v>
      </c>
      <c r="GN252" s="15" t="e" cm="1">
        <f t="array" aca="1" ref="GN252" ca="1">_xll.BDP(C252,"EBIT_TO_INT_EXP")</f>
        <v>#NAME?</v>
      </c>
      <c r="GO252" s="15" t="e" cm="1">
        <f t="array" aca="1" ref="GO252" ca="1">_xll.BDP(C252,"TOT_DEBT_TO_TOT_EQY")</f>
        <v>#NAME?</v>
      </c>
      <c r="GP252" s="15" t="e" cm="1">
        <f t="array" aca="1" ref="GP252" ca="1">_xll.BDP(C252,"TOT_DEBT_TO_TOT_ASSET")</f>
        <v>#NAME?</v>
      </c>
      <c r="GQ252" s="15" t="e" cm="1">
        <f t="array" aca="1" ref="GQ252" ca="1">_xll.BDP(C252,"ALTMAN_Z_SCORE")</f>
        <v>#NAME?</v>
      </c>
      <c r="GR252" s="15" t="e" cm="1">
        <f t="array" aca="1" ref="GR252" ca="1">_xll.BDP(C252,"CASH_%_CURRENT_MARKET_CAP")</f>
        <v>#NAME?</v>
      </c>
      <c r="GS252" s="15" t="e" cm="1">
        <f t="array" aca="1" ref="GS252" ca="1">_xll.BDP(C252,"CASH_TO_TOT_ASSET")</f>
        <v>#NAME?</v>
      </c>
      <c r="GU252" s="15" t="e" cm="1">
        <f t="array" aca="1" ref="GU252" ca="1">_xll.BDP(C252,"BOARD_SIZE")</f>
        <v>#NAME?</v>
      </c>
      <c r="GV252" s="15" t="e" cm="1">
        <f t="array" aca="1" ref="GV252" ca="1">_xll.BDP(C252,"PCT_INDEPENDENT_DIRECTORS")</f>
        <v>#NAME?</v>
      </c>
      <c r="GW252" s="15" t="e" cm="1">
        <f t="array" aca="1" ref="GW252" ca="1">_xll.BDP(C252,"BOARD_MEETING_ATTENDANCE_PCT")</f>
        <v>#NAME?</v>
      </c>
      <c r="GX252" s="15" t="e" cm="1">
        <f t="array" aca="1" ref="GX252" ca="1">_xll.BDP(C252,"BOARD_MEETINGS_PER_YR")</f>
        <v>#NAME?</v>
      </c>
      <c r="GY252" s="15" t="e" cm="1">
        <f t="array" aca="1" ref="GY252" ca="1">_xll.BDP(C252,"NUMBER_OF_WOMEN_ON_BOARD")</f>
        <v>#NAME?</v>
      </c>
      <c r="GZ252" s="15" t="e" cm="1">
        <f t="array" aca="1" ref="GZ252" ca="1">_xll.BDP(C252,"BOARD_AVERAGE_TENURE")</f>
        <v>#NAME?</v>
      </c>
      <c r="HA252" s="15" t="e" cm="1">
        <f t="array" aca="1" ref="HA252" ca="1">_xll.BDP(C252,"BOARD_AVERAGE_AGE")</f>
        <v>#NAME?</v>
      </c>
      <c r="HC252" s="15" t="e" cm="1">
        <f t="array" aca="1" ref="HC252" ca="1">_xll.BDP(C252,"TOT_COMP_AW_TO_CEO_&amp;_EQUIV")</f>
        <v>#NAME?</v>
      </c>
      <c r="HD252" s="15" t="e" cm="1">
        <f t="array" aca="1" ref="HD252" ca="1">_xll.BDP(C252,"TOT_COMPENSATION_AW_TO_EXECS")</f>
        <v>#NAME?</v>
      </c>
      <c r="HE252" s="15" t="e" cm="1">
        <f t="array" aca="1" ref="HE252" ca="1">_xll.BDP(C252,"CF_STOCK_BASED_COMPENSATION")</f>
        <v>#NAME?</v>
      </c>
      <c r="HF252" s="15" t="e" cm="1">
        <f t="array" aca="1" ref="HF252" ca="1">_xll.BDP(C252,"AVERAGE_BOD_TOTAL_COMPENSATION")</f>
        <v>#NAME?</v>
      </c>
      <c r="HH252" s="15" t="e" cm="1">
        <f t="array" aca="1" ref="HH252" ca="1">_xll.BDP(C252,"ISS_QUALITYSCORE")</f>
        <v>#NAME?</v>
      </c>
      <c r="HK252" s="15" t="e" cm="1">
        <f t="array" aca="1" ref="HK252" ca="1">_xll.BDP(C252,"EQY_SH_OUT")</f>
        <v>#NAME?</v>
      </c>
      <c r="HL252" s="15" t="e">
        <f t="shared" ca="1" si="468"/>
        <v>#NAME?</v>
      </c>
      <c r="HN252" s="15">
        <v>8.5</v>
      </c>
      <c r="HO252" s="15">
        <v>2</v>
      </c>
      <c r="HP252" s="39" t="e">
        <f t="shared" ca="1" si="469"/>
        <v>#NAME?</v>
      </c>
      <c r="HQ252" s="15" t="e">
        <f t="shared" ca="1" si="470"/>
        <v>#NAME?</v>
      </c>
      <c r="HS252" s="15" t="e">
        <f t="shared" ca="1" si="494"/>
        <v>#NAME?</v>
      </c>
      <c r="HU252" s="15" t="e">
        <f t="shared" ca="1" si="471"/>
        <v>#NAME?</v>
      </c>
      <c r="HW252" s="15" t="e">
        <f t="shared" ca="1" si="495"/>
        <v>#NAME?</v>
      </c>
      <c r="HY252" s="39" t="e">
        <f t="shared" ca="1" si="472"/>
        <v>#NAME?</v>
      </c>
      <c r="IA252" s="15" t="e">
        <f t="shared" ca="1" si="496"/>
        <v>#NAME?</v>
      </c>
      <c r="IB252" s="15" t="e">
        <f t="shared" ca="1" si="473"/>
        <v>#NAME?</v>
      </c>
      <c r="IC252" s="15" t="e">
        <f t="shared" ca="1" si="474"/>
        <v>#NAME?</v>
      </c>
      <c r="ID252" s="15" t="e">
        <f t="shared" ca="1" si="475"/>
        <v>#NAME?</v>
      </c>
      <c r="IE252" s="39" t="e">
        <f t="shared" ca="1" si="476"/>
        <v>#NAME?</v>
      </c>
      <c r="IF252" s="39" t="e">
        <f t="shared" si="477"/>
        <v>#NUM!</v>
      </c>
      <c r="IG252" s="39" t="e">
        <f t="shared" ca="1" si="478"/>
        <v>#NAME?</v>
      </c>
      <c r="II252" s="15">
        <f t="shared" si="508"/>
        <v>233</v>
      </c>
    </row>
    <row r="253" spans="1:243">
      <c r="A253" s="15">
        <f t="shared" si="509"/>
        <v>233</v>
      </c>
      <c r="B253" s="15" t="s">
        <v>470</v>
      </c>
      <c r="C253" s="15" t="s">
        <v>711</v>
      </c>
      <c r="D253" s="15" t="s">
        <v>469</v>
      </c>
      <c r="E253" s="15" t="str">
        <f t="shared" si="442"/>
        <v>V1OD34</v>
      </c>
      <c r="F253" s="15">
        <f t="shared" si="443"/>
        <v>233</v>
      </c>
      <c r="G253" s="15" t="str">
        <f t="shared" si="444"/>
        <v>Vodafone Group PLC</v>
      </c>
      <c r="H253" s="24">
        <v>1.3303599999999998E-3</v>
      </c>
      <c r="I253" s="15" t="e" cm="1">
        <f t="array" aca="1" ref="I253" ca="1">_xll.BDP(C253,"GICS_SECTOR_NAME")</f>
        <v>#NAME?</v>
      </c>
      <c r="J253" s="15" t="e">
        <f t="shared" ca="1" si="445"/>
        <v>#NAME?</v>
      </c>
      <c r="K253" s="46" t="e" cm="1">
        <f t="array" aca="1" ref="K253" ca="1">_xll.BDP(C253,"BEST_PE_RATIO")</f>
        <v>#NAME?</v>
      </c>
      <c r="L253" s="46" t="e" cm="1">
        <f t="array" aca="1" ref="L253" ca="1">_xll.BDP(C253,"px_last")</f>
        <v>#NAME?</v>
      </c>
      <c r="M253" s="15" t="e" cm="1">
        <f t="array" aca="1" ref="M253" ca="1">_xll.BDP(C253,"COUNTRY_FULL_NAME")</f>
        <v>#NAME?</v>
      </c>
      <c r="N253" s="15" t="e" cm="1">
        <f t="array" aca="1" ref="N253" ca="1">_xll.BDP(C253,"px_last")</f>
        <v>#NAME?</v>
      </c>
      <c r="O253" s="15" t="e" cm="1">
        <f t="array" aca="1" ref="O253" ca="1">_xll.BDP(C253,"CRNCY")</f>
        <v>#NAME?</v>
      </c>
      <c r="Q253" s="15" t="e" cm="1">
        <f t="array" aca="1" ref="Q253" ca="1">_xll.BDP(C253,"GICS_SECTOR_NAME")</f>
        <v>#NAME?</v>
      </c>
      <c r="R253" s="15" t="e" cm="1">
        <f t="array" aca="1" ref="R253" ca="1">_xll.BDP(C253,"GICS_INDUSTRY_NAME")</f>
        <v>#NAME?</v>
      </c>
      <c r="S253" s="15" t="e" cm="1">
        <f t="array" aca="1" ref="S253" ca="1">_xll.BDP(C253,"GICS_INDUSTRY_GROUP_NAME")</f>
        <v>#NAME?</v>
      </c>
      <c r="T253" s="15" t="e" cm="1">
        <f t="array" aca="1" ref="T253" ca="1">_xll.BDP(C253,"GICS_SUB_INDUSTRY_NAME")</f>
        <v>#NAME?</v>
      </c>
      <c r="U253" s="15" t="s">
        <v>1526</v>
      </c>
      <c r="V253" s="15" t="e">
        <f ca="1">_xll.BDH(C253,"SALES_REV_TURN","FY 2009","FY 2009","Currency=USD","Period=FY","BEST_FPERIOD_OVERRIDE=FY","FILING_STATUS=MR","SCALING_FORMAT=MLN","FA_ADJUSTED=Adjusted","Sort=A","Dates=H","DateFormat=P","Fill=—","Direction=H","UseDPDF=Y")/M10</f>
        <v>#NAME?</v>
      </c>
      <c r="W253" s="15" t="e">
        <f ca="1">_xll.BDH(C253,"SALES_REV_TURN","FY 2019","FY 2019","Currency=USD","Period=FY","BEST_FPERIOD_OVERRIDE=FY","FILING_STATUS=MR","SCALING_FORMAT=MLN","FA_ADJUSTED=Adjusted","Sort=A","Dates=H","DateFormat=P","Fill=—","Direction=H","UseDPDF=Y")/M10</f>
        <v>#NAME?</v>
      </c>
      <c r="X253" s="15" t="e">
        <f ca="1">_xll.BDH(C253,"SALES_REV_TURN","FY 2020","FY 2020","Currency=USD","Period=FY","BEST_FPERIOD_OVERRIDE=FY","FILING_STATUS=MR","SCALING_FORMAT=MLN","FA_ADJUSTED=Adjusted","Sort=A","Dates=H","DateFormat=P","Fill=—","Direction=H","UseDPDF=Y")/M10</f>
        <v>#NAME?</v>
      </c>
      <c r="Y253" s="15" t="e">
        <f ca="1">_xll.BDH(C253,"SALES_REV_TURN","FY 2021","FY 2021","Currency=USD","Period=FY","BEST_FPERIOD_OVERRIDE=FY","FILING_STATUS=MR","SCALING_FORMAT=MLN","FA_ADJUSTED=Adjusted","Sort=A","Dates=H","DateFormat=P","Fill=—","Direction=H","UseDPDF=Y")/M10</f>
        <v>#NAME?</v>
      </c>
      <c r="Z253" s="15" t="e">
        <f ca="1">_xll.BDH(C253,"SALES_REV_TURN","FY 2022","FY 2022","Currency=USD","Period=FY","BEST_FPERIOD_OVERRIDE=FY","FILING_STATUS=MR","SCALING_FORMAT=MLN","FA_ADJUSTED=Adjusted","Sort=A","Dates=H","DateFormat=P","Fill=—","Direction=H","UseDPDF=Y")/M10</f>
        <v>#NAME?</v>
      </c>
      <c r="AA253" s="15" t="e">
        <f ca="1">+_xll.BDP($C253,AA$15,"BEST_FPERIOD_OVERRIDE="&amp;AA$16)/M10</f>
        <v>#NAME?</v>
      </c>
      <c r="AB253" s="15" t="e">
        <f ca="1">+_xll.BDP($C253,AB$15,"BEST_FPERIOD_OVERRIDE="&amp;AB$16)/M10</f>
        <v>#NAME?</v>
      </c>
      <c r="AC253" s="15" t="e">
        <f ca="1">+_xll.BDP($C253,AC$15,"BEST_FPERIOD_OVERRIDE="&amp;AC$16)</f>
        <v>#NAME?</v>
      </c>
      <c r="AD253" s="15" t="e">
        <f ca="1">+_xll.BDP($C253,AD$15,"BEST_FPERIOD_OVERRIDE="&amp;AD$16)</f>
        <v>#NAME?</v>
      </c>
      <c r="AF253" s="25" t="e">
        <f t="shared" ca="1" si="479"/>
        <v>#NAME?</v>
      </c>
      <c r="AG253" s="25" t="e">
        <f t="shared" ca="1" si="480"/>
        <v>#NAME?</v>
      </c>
      <c r="AH253" s="25" t="e">
        <f t="shared" ca="1" si="481"/>
        <v>#NAME?</v>
      </c>
      <c r="AI253" s="25" t="e">
        <f t="shared" ca="1" si="482"/>
        <v>#NAME?</v>
      </c>
      <c r="AJ253" s="25" t="e">
        <f t="shared" ca="1" si="483"/>
        <v>#NAME?</v>
      </c>
      <c r="AK253" s="25" t="e">
        <f t="shared" ca="1" si="484"/>
        <v>#NAME?</v>
      </c>
      <c r="AL253" s="25" t="e">
        <f t="shared" ca="1" si="497"/>
        <v>#NAME?</v>
      </c>
      <c r="AM253" s="25" t="e">
        <f t="shared" ca="1" si="485"/>
        <v>#NAME?</v>
      </c>
      <c r="AN253" s="25" t="e">
        <f t="shared" ca="1" si="486"/>
        <v>#NAME?</v>
      </c>
      <c r="AP253" s="15" t="e">
        <f ca="1">_xll.BDH(C253,"EBITDA","FY 2009","FY 2009","Currency=USD","Period=FY","BEST_FPERIOD_OVERRIDE=FY","FILING_STATUS=MR","SCALING_FORMAT=MLN","FA_ADJUSTED=Adjusted","Sort=A","Dates=H","DateFormat=P","Fill=—","Direction=H","UseDPDF=Y")/M10</f>
        <v>#NAME?</v>
      </c>
      <c r="AQ253" s="15" t="e">
        <f ca="1">_xll.BDH(C253,"EBITDA","FY 2019","FY 2019","Currency=USD","Period=FY","BEST_FPERIOD_OVERRIDE=FY","FILING_STATUS=MR","SCALING_FORMAT=MLN","FA_ADJUSTED=Adjusted","Sort=A","Dates=H","DateFormat=P","Fill=—","Direction=H","UseDPDF=Y")/M10</f>
        <v>#NAME?</v>
      </c>
      <c r="AR253" s="15" t="e">
        <f ca="1">_xll.BDH(C253,"EBITDA","FY 2020","FY 2020","Currency=USD","Period=FY","BEST_FPERIOD_OVERRIDE=FY","FILING_STATUS=MR","SCALING_FORMAT=MLN","FA_ADJUSTED=Adjusted","Sort=A","Dates=H","DateFormat=P","Fill=—","Direction=H","UseDPDF=Y")/M10</f>
        <v>#NAME?</v>
      </c>
      <c r="AS253" s="15" t="e">
        <f ca="1">_xll.BDH(C253,"EBITDA","FY 2021","FY 2021","Currency=USD","Period=FY","BEST_FPERIOD_OVERRIDE=FY","FILING_STATUS=MR","SCALING_FORMAT=MLN","FA_ADJUSTED=Adjusted","Sort=A","Dates=H","DateFormat=P","Fill=—","Direction=H","UseDPDF=Y")/M10</f>
        <v>#NAME?</v>
      </c>
      <c r="AT253" s="15" t="e">
        <f ca="1">_xll.BDH(C253,"EBITDA","FY 2022","FY 2022","Currency=USD","Period=FY","BEST_FPERIOD_OVERRIDE=FY","FILING_STATUS=MR","SCALING_FORMAT=MLN","FA_ADJUSTED=Adjusted","Sort=A","Dates=H","DateFormat=P","Fill=—","Direction=H","UseDPDF=Y")/M10</f>
        <v>#NAME?</v>
      </c>
      <c r="AU253" s="15" t="e">
        <f ca="1">+_xll.BDP($C253,AU$15,"BEST_FPERIOD_OVERRIDE="&amp;AU$16)/M10</f>
        <v>#NAME?</v>
      </c>
      <c r="AV253" s="15" t="e">
        <f ca="1">+_xll.BDP($C253,AV$15,"BEST_FPERIOD_OVERRIDE="&amp;AV$16)/M10</f>
        <v>#NAME?</v>
      </c>
      <c r="AW253" s="15" t="e">
        <f ca="1">+_xll.BDP($C253,AW$15,"BEST_FPERIOD_OVERRIDE="&amp;AW$16)/M10</f>
        <v>#NAME?</v>
      </c>
      <c r="AX253" s="15" t="e">
        <f ca="1">+_xll.BDP($C253,AX$15,"BEST_FPERIOD_OVERRIDE="&amp;AX$16)</f>
        <v>#NAME?</v>
      </c>
      <c r="AZ253" s="25" t="e">
        <f t="shared" ca="1" si="446"/>
        <v>#NAME?</v>
      </c>
      <c r="BA253" s="25" t="e">
        <f t="shared" ca="1" si="447"/>
        <v>#NAME?</v>
      </c>
      <c r="BB253" s="25" t="e">
        <f t="shared" ca="1" si="448"/>
        <v>#NAME?</v>
      </c>
      <c r="BC253" s="25" t="e">
        <f t="shared" ca="1" si="449"/>
        <v>#NAME?</v>
      </c>
      <c r="BD253" s="25" t="e">
        <f t="shared" ca="1" si="450"/>
        <v>#NAME?</v>
      </c>
      <c r="BE253" s="25" t="e">
        <f t="shared" ca="1" si="451"/>
        <v>#NAME?</v>
      </c>
      <c r="BF253" s="25" t="e">
        <f t="shared" ca="1" si="498"/>
        <v>#NAME?</v>
      </c>
      <c r="BG253" s="25" t="e">
        <f t="shared" ca="1" si="452"/>
        <v>#NAME?</v>
      </c>
      <c r="BH253" s="25" t="e">
        <f t="shared" ca="1" si="453"/>
        <v>#NAME?</v>
      </c>
      <c r="BJ253" s="25" t="e">
        <f t="shared" ca="1" si="487"/>
        <v>#NAME?</v>
      </c>
      <c r="BK253" s="25" t="e">
        <f t="shared" ca="1" si="488"/>
        <v>#NAME?</v>
      </c>
      <c r="BL253" s="25" t="e">
        <f t="shared" ca="1" si="489"/>
        <v>#NAME?</v>
      </c>
      <c r="BM253" s="25" t="e">
        <f t="shared" ca="1" si="490"/>
        <v>#NAME?</v>
      </c>
      <c r="BN253" s="25" t="e">
        <f t="shared" ca="1" si="491"/>
        <v>#NAME?</v>
      </c>
      <c r="BO253" s="25" t="e">
        <f t="shared" ca="1" si="492"/>
        <v>#NAME?</v>
      </c>
      <c r="BP253" s="25" t="e">
        <f t="shared" ca="1" si="492"/>
        <v>#NAME?</v>
      </c>
      <c r="BQ253" s="25" t="e">
        <f t="shared" ca="1" si="493"/>
        <v>#NAME?</v>
      </c>
      <c r="BR253" s="15" t="e">
        <f ca="1">_xll.BDH(C253,"EARN_FOR_COMMON","FY 2009","FY 2009","Currency=USD","Period=FY","BEST_FPERIOD_OVERRIDE=FY","FILING_STATUS=MR","SCALING_FORMAT=MLN","FA_ADJUSTED=Adjusted","Sort=A","Dates=H","DateFormat=P","Fill=—","Direction=H","UseDPDF=Y")/M10</f>
        <v>#NAME?</v>
      </c>
      <c r="BS253" s="15" t="e">
        <f ca="1">_xll.BDH(C253,"EARN_FOR_COMMON","FY 2019","FY 2019","Currency=USD","Period=FY","BEST_FPERIOD_OVERRIDE=FY","FILING_STATUS=MR","SCALING_FORMAT=MLN","FA_ADJUSTED=Adjusted","Sort=A","Dates=H","DateFormat=P","Fill=—","Direction=H","UseDPDF=Y")/M10</f>
        <v>#NAME?</v>
      </c>
      <c r="BT253" s="15" t="e">
        <f ca="1">_xll.BDH(C253,"EARN_FOR_COMMON","FY 2020","FY 2020","Currency=USD","Period=FY","BEST_FPERIOD_OVERRIDE=FY","FILING_STATUS=MR","SCALING_FORMAT=MLN","FA_ADJUSTED=Adjusted","Sort=A","Dates=H","DateFormat=P","Fill=—","Direction=H","UseDPDF=Y")/M10</f>
        <v>#NAME?</v>
      </c>
      <c r="BU253" s="15" t="e">
        <f ca="1">_xll.BDH(C253,"EARN_FOR_COMMON","FY 2021","FY 2021","Currency=USD","Period=FY","BEST_FPERIOD_OVERRIDE=FY","FILING_STATUS=MR","SCALING_FORMAT=MLN","FA_ADJUSTED=Adjusted","Sort=A","Dates=H","DateFormat=P","Fill=—","Direction=H","UseDPDF=Y")/M10</f>
        <v>#NAME?</v>
      </c>
      <c r="BV253" s="15" t="e">
        <f ca="1">_xll.BDH(C253,"EARN_FOR_COMMON","FY 2022","FY 2022","Currency=USD","Period=FY","BEST_FPERIOD_OVERRIDE=FY","FILING_STATUS=MR","SCALING_FORMAT=MLN","FA_ADJUSTED=Adjusted","Sort=A","Dates=H","DateFormat=P","Fill=—","Direction=H","UseDPDF=Y")/M10</f>
        <v>#NAME?</v>
      </c>
      <c r="BW253" s="15" t="e">
        <f ca="1">+_xll.BDP($C253,BW$15,"BEST_FPERIOD_OVERRIDE="&amp;BW$16)/M10</f>
        <v>#NAME?</v>
      </c>
      <c r="BX253" s="15" t="e">
        <f ca="1">+_xll.BDP($C253,BX$15,"BEST_FPERIOD_OVERRIDE="&amp;BX$16)/M10</f>
        <v>#NAME?</v>
      </c>
      <c r="BY253" s="15" t="e">
        <f ca="1">+_xll.BDP($C253,BY$15,"BEST_FPERIOD_OVERRIDE="&amp;BY$16)/M10</f>
        <v>#NAME?</v>
      </c>
      <c r="BZ253" s="15" t="e">
        <f ca="1">+_xll.BDP($C253,BZ$15,"BEST_FPERIOD_OVERRIDE="&amp;BZ$16)</f>
        <v>#NAME?</v>
      </c>
      <c r="CB253" s="25" t="e">
        <f t="shared" ca="1" si="454"/>
        <v>#NAME?</v>
      </c>
      <c r="CC253" s="25" t="e">
        <f t="shared" ca="1" si="455"/>
        <v>#NAME?</v>
      </c>
      <c r="CD253" s="25" t="e">
        <f t="shared" ca="1" si="456"/>
        <v>#NAME?</v>
      </c>
      <c r="CE253" s="25" t="e">
        <f t="shared" ca="1" si="457"/>
        <v>#NAME?</v>
      </c>
      <c r="CF253" s="25" t="e">
        <f t="shared" ca="1" si="458"/>
        <v>#NAME?</v>
      </c>
      <c r="CG253" s="25" t="e">
        <f t="shared" ca="1" si="459"/>
        <v>#NAME?</v>
      </c>
      <c r="CH253" s="25" t="e">
        <f t="shared" ca="1" si="499"/>
        <v>#NAME?</v>
      </c>
      <c r="CI253" s="25" t="e">
        <f t="shared" ca="1" si="460"/>
        <v>#NAME?</v>
      </c>
      <c r="CJ253" s="25" t="e">
        <f t="shared" ca="1" si="461"/>
        <v>#NAME?</v>
      </c>
      <c r="CM253" s="25" t="e">
        <f t="shared" ca="1" si="500"/>
        <v>#NAME?</v>
      </c>
      <c r="CN253" s="25" t="e">
        <f t="shared" ca="1" si="501"/>
        <v>#NAME?</v>
      </c>
      <c r="CO253" s="25" t="e">
        <f t="shared" ca="1" si="502"/>
        <v>#NAME?</v>
      </c>
      <c r="CP253" s="25" t="e">
        <f t="shared" ca="1" si="503"/>
        <v>#NAME?</v>
      </c>
      <c r="CQ253" s="25" t="e">
        <f t="shared" ca="1" si="504"/>
        <v>#NAME?</v>
      </c>
      <c r="CR253" s="25" t="e">
        <f t="shared" ca="1" si="505"/>
        <v>#NAME?</v>
      </c>
      <c r="CS253" s="25" t="e">
        <f t="shared" ca="1" si="506"/>
        <v>#NAME?</v>
      </c>
      <c r="CT253" s="15" t="e">
        <f t="shared" ca="1" si="507"/>
        <v>#NAME?</v>
      </c>
      <c r="CU253" s="25">
        <f>_xll.BDH($C253,"RETURN_ON_INV_CAPITAL","FY 2019","FY 2019","Currency=USD","Period=FY","BEST_FPERIOD_OVERRIDE=FY","FILING_STATUS=MR","FA_ADJUSTED=GAAP","Sort=A","Dates=H","DateFormat=P","Fill=—","Direction=H","UseDPDF=Y")/100</f>
        <v>-2.0186000000000003E-2</v>
      </c>
      <c r="CV253" s="25">
        <f>_xll.BDH($C253,"RETURN_ON_INV_CAPITAL","FY 2020","FY 2020","Currency=USD","Period=FY","BEST_FPERIOD_OVERRIDE=FY","FILING_STATUS=MR","FA_ADJUSTED=GAAP","Sort=A","Dates=H","DateFormat=P","Fill=—","Direction=H","UseDPDF=Y")/100</f>
        <v>-3.3531999999999999E-2</v>
      </c>
      <c r="CW253" s="25">
        <f>_xll.BDH($C253,"RETURN_ON_INV_CAPITAL","FY 2021","FY 2021","Currency=USD","Period=FY","BEST_FPERIOD_OVERRIDE=FY","FILING_STATUS=MR","FA_ADJUSTED=GAAP","Sort=A","Dates=H","DateFormat=P","Fill=—","Direction=H","UseDPDF=Y")/100</f>
        <v>7.5719999999999997E-3</v>
      </c>
      <c r="CX253" s="25">
        <f>_xll.BDH(C253,"RETURN_COM_EQY","FY 2022","FY 2022","Currency=USD","Period=FY","BEST_FPERIOD_OVERRIDE=FY","FILING_STATUS=MR","FA_ADJUSTED=GAAP","Sort=A","Dates=H","DateFormat=P","Fill=—","Direction=H","UseDPDF=Y")/100</f>
        <v>4.0457E-2</v>
      </c>
      <c r="CZ253" s="15">
        <f>_xll.BDH($C253,"RETURN_COM_EQY","FY 2019","FY 2019","Currency=USD","Period=FY","BEST_FPERIOD_OVERRIDE=FY","FILING_STATUS=MR","FA_ADJUSTED=GAAP","Sort=A","Dates=H","DateFormat=P","Fill=—","Direction=H","UseDPDF=Y")/100</f>
        <v>-0.12352</v>
      </c>
      <c r="DA253" s="15">
        <f>_xll.BDH($C253,"RETURN_COM_EQY","FY 2020","FY 2020","Currency=USD","Period=FY","BEST_FPERIOD_OVERRIDE=FY","FILING_STATUS=MR","FA_ADJUSTED=GAAP","Sort=A","Dates=H","DateFormat=P","Fill=—","Direction=H","UseDPDF=Y")/100</f>
        <v>-1.4883E-2</v>
      </c>
      <c r="DB253" s="15">
        <f>_xll.BDH($C253,"RETURN_COM_EQY","FY 2021","FY 2021","Currency=USD","Period=FY","BEST_FPERIOD_OVERRIDE=FY","FILING_STATUS=MR","FA_ADJUSTED=GAAP","Sort=A","Dates=H","DateFormat=P","Fill=—","Direction=H","UseDPDF=Y")/100</f>
        <v>1.9109999999999999E-3</v>
      </c>
      <c r="DC253" s="25">
        <f>_xll.BDH(C253,"RETURN_COM_EQY","FY 2022","FY 2022","Currency=USD","Period=FY","BEST_FPERIOD_OVERRIDE=FY","FILING_STATUS=MR","FA_ADJUSTED=GAAP","Sort=A","Dates=H","DateFormat=P","Fill=—","Direction=H","UseDPDF=Y")</f>
        <v>4.0457000000000001</v>
      </c>
      <c r="DD253" s="25" t="e">
        <f ca="1">(_xll.BDP(C253,"BEST_ROE","best_fperiod_override=23Y"))/100</f>
        <v>#NAME?</v>
      </c>
      <c r="DF253" s="25" t="e">
        <f ca="1">(_xll.BDP($C253,"BEST_DIV_YLD","best_fperiod_override=19Y"))/100</f>
        <v>#NAME?</v>
      </c>
      <c r="DG253" s="25" t="e">
        <f ca="1">(_xll.BDP($C253,"BEST_DIV_YLD","best_fperiod_override=20Y"))/100</f>
        <v>#NAME?</v>
      </c>
      <c r="DH253" s="25" t="e">
        <f ca="1">(_xll.BDP($C253,"BEST_DIV_YLD","best_fperiod_override=21Y"))/100</f>
        <v>#NAME?</v>
      </c>
      <c r="DI253" s="25" t="e">
        <f ca="1">(_xll.BDP($C253,"BEST_DIV_YLD","best_fperiod_override=22Y"))/100</f>
        <v>#NAME?</v>
      </c>
      <c r="DJ253" s="25" t="e">
        <f ca="1">(_xll.BDP($C253,"BEST_DIV_YLD","best_fperiod_override=23Y"))/100</f>
        <v>#NAME?</v>
      </c>
      <c r="DL253" s="48" t="e" cm="1">
        <f t="array" aca="1" ref="DL253" ca="1">_xll.BDP($C253,$DL$12)/1000/M10</f>
        <v>#NAME?</v>
      </c>
      <c r="DM253" s="48" t="e" cm="1">
        <f t="array" aca="1" ref="DM253" ca="1">_xll.BDP($C253,$DL$13)*1000/M10</f>
        <v>#NAME?</v>
      </c>
      <c r="DN253" s="48" t="e">
        <f t="shared" ca="1" si="462"/>
        <v>#NAME?</v>
      </c>
      <c r="DO253" s="48" t="e" cm="1">
        <f t="array" aca="1" ref="DO253" ca="1">_xll.BDP($C253,$DL$15)*1000</f>
        <v>#NAME?</v>
      </c>
      <c r="DQ253" s="15" t="e" cm="1">
        <f t="array" aca="1" ref="DQ253" ca="1">_xll.BDP(C253,"WACC")</f>
        <v>#NAME?</v>
      </c>
      <c r="DR253" s="15" t="e" cm="1">
        <f t="array" aca="1" ref="DR253" ca="1">_xll.BDP(C253,"WACC_COST_EQUITY")</f>
        <v>#NAME?</v>
      </c>
      <c r="DS253" s="15" t="e" cm="1">
        <f t="array" aca="1" ref="DS253" ca="1">_xll.BDP(C253,"WACC_COST_EQUITY")</f>
        <v>#NAME?</v>
      </c>
      <c r="DU253" s="15" t="e" cm="1">
        <f t="array" aca="1" ref="DU253" ca="1">_xll.BDP(C253,"BEST_PE_RATIO")</f>
        <v>#NAME?</v>
      </c>
      <c r="DV253" s="15" t="e" cm="1">
        <f t="array" aca="1" ref="DV253" ca="1">_xll.BDP(C253,"FIVE_YR_AVG_PRICE_EARNINGS")</f>
        <v>#NAME?</v>
      </c>
      <c r="DW253" s="15" t="e" cm="1">
        <f t="array" aca="1" ref="DW253" ca="1">_xll.BDP(C253,"10_YEAR_MOVING_AVERAGE_PE")</f>
        <v>#NAME?</v>
      </c>
      <c r="DY253" s="15" t="e" cm="1">
        <f t="array" aca="1" ref="DY253" ca="1">_xll.BDP(C253,"BEST_CUR_EV_TO_EBITDA")</f>
        <v>#NAME?</v>
      </c>
      <c r="DZ253" s="15" t="e" cm="1">
        <f t="array" aca="1" ref="DZ253" ca="1">_xll.BDP(C253,"FIVE_YEAR_AVG_EV_TO_T12_EBITDA")</f>
        <v>#NAME?</v>
      </c>
      <c r="EB253" s="15" t="e" cm="1">
        <f t="array" aca="1" ref="EB253" ca="1">_xll.BDP(C253,"BEST_PX_BPS_RATIO")</f>
        <v>#NAME?</v>
      </c>
      <c r="EC253" s="15" t="e" cm="1">
        <f t="array" aca="1" ref="EC253" ca="1">_xll.BDP(C253,"FIVE_YEAR_AVG_PRICE_BOOK")</f>
        <v>#NAME?</v>
      </c>
      <c r="ED253" s="15" t="e" cm="1">
        <f t="array" aca="1" ref="ED253" ca="1">_xll.BDP(C253,"EV_TO_T12M_SALES")</f>
        <v>#NAME?</v>
      </c>
      <c r="EE253" s="15" t="e" cm="1">
        <f t="array" aca="1" ref="EE253" ca="1">_xll.BDP(C253,"AVERAGE_EV_TO_T12M_SALES")</f>
        <v>#NAME?</v>
      </c>
      <c r="EF253" s="15" t="e">
        <f ca="1">_xll.BDP(C253,"BEST_CURRENT_EV_BEST_SALES","best_fperiod_override=23Y")</f>
        <v>#NAME?</v>
      </c>
      <c r="EH253" s="15" t="e" cm="1">
        <f t="array" aca="1" ref="EH253" ca="1">_xll.BDP(C253,"CF_FREE_CASH_FLOW")/M10</f>
        <v>#NAME?</v>
      </c>
      <c r="EI253" s="15" t="e" cm="1">
        <f t="array" aca="1" ref="EI253" ca="1">_xll.BDP(C253,"FREE_CASH_FLOW_YIELD")/100</f>
        <v>#NAME?</v>
      </c>
      <c r="EJ253" s="15" t="e" cm="1">
        <f t="array" aca="1" ref="EJ253" ca="1">_xll.BDP(C253,"TRAIL_12M_FREE_CASH_FLOW_PER_SH")/M10</f>
        <v>#NAME?</v>
      </c>
      <c r="EL253" s="15" t="e" cm="1">
        <f t="array" aca="1" ref="EL253" ca="1">_xll.BDP(C253,"CF_CASH_FROM_OPER")/M10</f>
        <v>#NAME?</v>
      </c>
      <c r="EM253" s="15" t="e" cm="1">
        <f t="array" aca="1" ref="EM253" ca="1">_xll.BDP(C253,"CF_CASH_FROM_INV_ACT")/M10</f>
        <v>#NAME?</v>
      </c>
      <c r="EN253" s="15" t="e" cm="1">
        <f t="array" aca="1" ref="EN253" ca="1">_xll.BDP(C253,"CF_CASH_FROM_FNC_ACT")/M10</f>
        <v>#NAME?</v>
      </c>
      <c r="EP253" s="15" t="e" cm="1">
        <f t="array" aca="1" ref="EP253" ca="1">_xll.BDP(C253,"TOT_ANALYST_REC")</f>
        <v>#NAME?</v>
      </c>
      <c r="EQ253" s="15" t="e" cm="1">
        <f t="array" aca="1" ref="EQ253" ca="1">_xll.BDP(C253,"TOT_BUY_REC")</f>
        <v>#NAME?</v>
      </c>
      <c r="ER253" s="15" t="e" cm="1">
        <f t="array" aca="1" ref="ER253" ca="1">_xll.BDP(C253,"TOT_HOLD_REC")</f>
        <v>#NAME?</v>
      </c>
      <c r="ES253" s="15" t="e" cm="1">
        <f t="array" aca="1" ref="ES253" ca="1">_xll.BDP(C253,"TOT_SELL_REC")</f>
        <v>#NAME?</v>
      </c>
      <c r="ET253" s="15" t="e" cm="1">
        <f t="array" aca="1" ref="ET253" ca="1">_xll.BDP(C253,"EQY_REC_CONS")</f>
        <v>#NAME?</v>
      </c>
      <c r="EV253" s="15" t="e" cm="1">
        <f t="array" aca="1" ref="EV253" ca="1">_xll.BDP(C253,"BEST_TARGET_HI")</f>
        <v>#NAME?</v>
      </c>
      <c r="EW253" s="15" t="e" cm="1">
        <f t="array" aca="1" ref="EW253" ca="1">_xll.BDP(C253,"BEST_TARGET_LO")</f>
        <v>#NAME?</v>
      </c>
      <c r="EX253" s="15" t="e" cm="1">
        <f t="array" aca="1" ref="EX253" ca="1">_xll.BDP(C253,"BEST_TARGET_MEDIAN")</f>
        <v>#NAME?</v>
      </c>
      <c r="EZ253" s="15" t="e" cm="1">
        <f t="array" aca="1" ref="EZ253" ca="1">_xll.BDP(C253,"BEST_TARGET_1WK_CHG")</f>
        <v>#NAME?</v>
      </c>
      <c r="FA253" s="15" t="e" cm="1">
        <f t="array" aca="1" ref="FA253" ca="1">_xll.BDP(C253,"BEST_TARGET_4WK_CHG")</f>
        <v>#NAME?</v>
      </c>
      <c r="FB253" s="15" t="e" cm="1">
        <f t="array" aca="1" ref="FB253" ca="1">_xll.BDP(C253,"BEST_TARGET_3MO_CHG")</f>
        <v>#NAME?</v>
      </c>
      <c r="FC253" s="15" t="e" cm="1">
        <f t="array" aca="1" ref="FC253" ca="1">_xll.BDP(C253,"BEST_TARGET_6MO_CHG")</f>
        <v>#NAME?</v>
      </c>
      <c r="FE253" s="15" t="e" cm="1">
        <f t="array" aca="1" ref="FE253" ca="1">_xll.BDP(C253,"ANNOUNCEMENT_DT")</f>
        <v>#NAME?</v>
      </c>
      <c r="FF253" s="15" t="e" cm="1">
        <f t="array" aca="1" ref="FF253" ca="1">_xll.BDP(C253,"EXPECTED_REPORT_DT")</f>
        <v>#NAME?</v>
      </c>
      <c r="FG253" s="15" t="e" cm="1">
        <f t="array" aca="1" ref="FG253" ca="1">_xll.BDP(C253,"EARNINGS_RELATED_IMPLIED_MOVE")</f>
        <v>#NAME?</v>
      </c>
      <c r="FI253" s="15" t="e" cm="1">
        <f t="array" aca="1" ref="FI253" ca="1">_xll.BDP(C253,"SALES_SURPRISE_LAST_QTR")</f>
        <v>#NAME?</v>
      </c>
      <c r="FJ253" s="15" t="e" cm="1">
        <f t="array" aca="1" ref="FJ253" ca="1">_xll.BDP(C253,"EPS_SURPRISE_LAST_QTR")</f>
        <v>#NAME?</v>
      </c>
      <c r="FL253" s="15" t="e">
        <f ca="1">(_xll.BDP(C253,"VOLUME_AVG_5D"))/1000</f>
        <v>#NAME?</v>
      </c>
      <c r="FM253" s="15" t="e">
        <f ca="1">(_xll.BDP(C253,"VOLUME_AVG_3M"))/1000</f>
        <v>#NAME?</v>
      </c>
      <c r="FN253" s="15" t="e">
        <f ca="1">(_xll.BDP(C253,"VOLUME_AVG_6M"))/1000</f>
        <v>#NAME?</v>
      </c>
      <c r="FP253" s="15" t="e" cm="1">
        <f t="array" aca="1" ref="FP253" ca="1">_xll.BDP(C253,"CIE_DES")</f>
        <v>#NAME?</v>
      </c>
      <c r="FQ253" s="15" t="s">
        <v>1075</v>
      </c>
      <c r="FS253" s="15" t="e" cm="1">
        <f t="array" aca="1" ref="FS253" ca="1">_xll.BDP(C253,"HIGH_52WEEK")</f>
        <v>#NAME?</v>
      </c>
      <c r="FT253" s="15" t="e" cm="1">
        <f t="array" aca="1" ref="FT253" ca="1">_xll.BDP(C253,"LOW_52WEEK")</f>
        <v>#NAME?</v>
      </c>
      <c r="FV253" s="15" t="e" cm="1">
        <f t="array" aca="1" ref="FV253" ca="1">_xll.BDP(C253,"CHG_PCT_WTD")</f>
        <v>#NAME?</v>
      </c>
      <c r="FW253" s="15" t="e" cm="1">
        <f t="array" aca="1" ref="FW253" ca="1">_xll.BDP(C253,"CHG_PCT_MTD")</f>
        <v>#NAME?</v>
      </c>
      <c r="FX253" s="15" t="e" cm="1">
        <f t="array" aca="1" ref="FX253" ca="1">_xll.BDP(C253,"CHG_PCT_YTD")</f>
        <v>#NAME?</v>
      </c>
      <c r="FY253" s="15" t="e" cm="1">
        <f t="array" aca="1" ref="FY253" ca="1">_xll.BDP(C253,"CHG_PCT_1YR")</f>
        <v>#NAME?</v>
      </c>
      <c r="GA253" s="15" t="e">
        <f ca="1">_xll.BDP($C253,"BEST_NET_DEBT","best_fperiod_override=19Y")/M10</f>
        <v>#NAME?</v>
      </c>
      <c r="GB253" s="15" t="e">
        <f ca="1">_xll.BDP($C253,"BEST_NET_DEBT","best_fperiod_override=20Y")/M10</f>
        <v>#NAME?</v>
      </c>
      <c r="GC253" s="15" t="e">
        <f ca="1">_xll.BDP($C253,"BEST_NET_DEBT","best_fperiod_override=21Y")/M10</f>
        <v>#NAME?</v>
      </c>
      <c r="GD253" s="15" t="e">
        <f ca="1">_xll.BDP($C253,"BEST_NET_DEBT","best_fperiod_override=22Y")/M10</f>
        <v>#NAME?</v>
      </c>
      <c r="GE253" s="15" t="e">
        <f ca="1">_xll.BDP($C253,"BEST_NET_DEBT","best_fperiod_override=23Y")/M10</f>
        <v>#NAME?</v>
      </c>
      <c r="GG253" s="15" t="e">
        <f t="shared" ca="1" si="463"/>
        <v>#NAME?</v>
      </c>
      <c r="GH253" s="15" t="e">
        <f t="shared" ca="1" si="464"/>
        <v>#NAME?</v>
      </c>
      <c r="GI253" s="15" t="e">
        <f t="shared" ca="1" si="465"/>
        <v>#NAME?</v>
      </c>
      <c r="GJ253" s="15" t="e">
        <f t="shared" ca="1" si="466"/>
        <v>#NAME?</v>
      </c>
      <c r="GK253" s="15" t="e">
        <f t="shared" ca="1" si="467"/>
        <v>#NAME?</v>
      </c>
      <c r="GM253" s="15" t="e" cm="1">
        <f t="array" aca="1" ref="GM253" ca="1">_xll.BDP(C253,"NET_DEBT_TO_EBITDA")</f>
        <v>#NAME?</v>
      </c>
      <c r="GN253" s="15" t="e" cm="1">
        <f t="array" aca="1" ref="GN253" ca="1">_xll.BDP(C253,"EBIT_TO_INT_EXP")</f>
        <v>#NAME?</v>
      </c>
      <c r="GO253" s="15" t="e" cm="1">
        <f t="array" aca="1" ref="GO253" ca="1">_xll.BDP(C253,"TOT_DEBT_TO_TOT_EQY")</f>
        <v>#NAME?</v>
      </c>
      <c r="GP253" s="15" t="e" cm="1">
        <f t="array" aca="1" ref="GP253" ca="1">_xll.BDP(C253,"TOT_DEBT_TO_TOT_ASSET")</f>
        <v>#NAME?</v>
      </c>
      <c r="GQ253" s="15" t="e" cm="1">
        <f t="array" aca="1" ref="GQ253" ca="1">_xll.BDP(C253,"ALTMAN_Z_SCORE")</f>
        <v>#NAME?</v>
      </c>
      <c r="GR253" s="15" t="e" cm="1">
        <f t="array" aca="1" ref="GR253" ca="1">_xll.BDP(C253,"CASH_%_CURRENT_MARKET_CAP")</f>
        <v>#NAME?</v>
      </c>
      <c r="GS253" s="15" t="e" cm="1">
        <f t="array" aca="1" ref="GS253" ca="1">_xll.BDP(C253,"CASH_TO_TOT_ASSET")</f>
        <v>#NAME?</v>
      </c>
      <c r="GU253" s="15" t="e" cm="1">
        <f t="array" aca="1" ref="GU253" ca="1">_xll.BDP(C253,"BOARD_SIZE")</f>
        <v>#NAME?</v>
      </c>
      <c r="GV253" s="15" t="e" cm="1">
        <f t="array" aca="1" ref="GV253" ca="1">_xll.BDP(C253,"PCT_INDEPENDENT_DIRECTORS")</f>
        <v>#NAME?</v>
      </c>
      <c r="GW253" s="15" t="e" cm="1">
        <f t="array" aca="1" ref="GW253" ca="1">_xll.BDP(C253,"BOARD_MEETING_ATTENDANCE_PCT")</f>
        <v>#NAME?</v>
      </c>
      <c r="GX253" s="15" t="e" cm="1">
        <f t="array" aca="1" ref="GX253" ca="1">_xll.BDP(C253,"BOARD_MEETINGS_PER_YR")</f>
        <v>#NAME?</v>
      </c>
      <c r="GY253" s="15" t="e" cm="1">
        <f t="array" aca="1" ref="GY253" ca="1">_xll.BDP(C253,"NUMBER_OF_WOMEN_ON_BOARD")</f>
        <v>#NAME?</v>
      </c>
      <c r="GZ253" s="15" t="e" cm="1">
        <f t="array" aca="1" ref="GZ253" ca="1">_xll.BDP(C253,"BOARD_AVERAGE_TENURE")</f>
        <v>#NAME?</v>
      </c>
      <c r="HA253" s="15" t="e" cm="1">
        <f t="array" aca="1" ref="HA253" ca="1">_xll.BDP(C253,"BOARD_AVERAGE_AGE")</f>
        <v>#NAME?</v>
      </c>
      <c r="HC253" s="15" t="e" cm="1">
        <f t="array" aca="1" ref="HC253" ca="1">_xll.BDP(C253,"TOT_COMP_AW_TO_CEO_&amp;_EQUIV")</f>
        <v>#NAME?</v>
      </c>
      <c r="HD253" s="15" t="e" cm="1">
        <f t="array" aca="1" ref="HD253" ca="1">_xll.BDP(C253,"TOT_COMPENSATION_AW_TO_EXECS")</f>
        <v>#NAME?</v>
      </c>
      <c r="HE253" s="15" t="e" cm="1">
        <f t="array" aca="1" ref="HE253" ca="1">_xll.BDP(C253,"CF_STOCK_BASED_COMPENSATION")</f>
        <v>#NAME?</v>
      </c>
      <c r="HF253" s="15" t="e" cm="1">
        <f t="array" aca="1" ref="HF253" ca="1">_xll.BDP(C253,"AVERAGE_BOD_TOTAL_COMPENSATION")</f>
        <v>#NAME?</v>
      </c>
      <c r="HH253" s="15" t="e" cm="1">
        <f t="array" aca="1" ref="HH253" ca="1">_xll.BDP(C253,"ISS_QUALITYSCORE")</f>
        <v>#NAME?</v>
      </c>
      <c r="HK253" s="15" t="e" cm="1">
        <f t="array" aca="1" ref="HK253" ca="1">_xll.BDP(C253,"EQY_SH_OUT")</f>
        <v>#NAME?</v>
      </c>
      <c r="HL253" s="15" t="e">
        <f t="shared" ca="1" si="468"/>
        <v>#NAME?</v>
      </c>
      <c r="HN253" s="15">
        <v>8.5</v>
      </c>
      <c r="HO253" s="15">
        <v>2</v>
      </c>
      <c r="HP253" s="39" t="e">
        <f t="shared" ca="1" si="469"/>
        <v>#NAME?</v>
      </c>
      <c r="HQ253" s="15" t="e">
        <f t="shared" ca="1" si="470"/>
        <v>#NAME?</v>
      </c>
      <c r="HS253" s="15" t="e">
        <f t="shared" ca="1" si="494"/>
        <v>#NAME?</v>
      </c>
      <c r="HU253" s="15" t="e">
        <f t="shared" ca="1" si="471"/>
        <v>#NAME?</v>
      </c>
      <c r="HW253" s="15" t="e">
        <f t="shared" ca="1" si="495"/>
        <v>#NAME?</v>
      </c>
      <c r="HY253" s="39" t="e">
        <f t="shared" ca="1" si="472"/>
        <v>#NAME?</v>
      </c>
      <c r="IA253" s="15" t="e">
        <f t="shared" ca="1" si="496"/>
        <v>#NAME?</v>
      </c>
      <c r="IB253" s="15" t="e">
        <f t="shared" ca="1" si="473"/>
        <v>#NAME?</v>
      </c>
      <c r="IC253" s="15" t="e">
        <f t="shared" ca="1" si="474"/>
        <v>#NAME?</v>
      </c>
      <c r="ID253" s="15" t="e">
        <f t="shared" ca="1" si="475"/>
        <v>#NAME?</v>
      </c>
      <c r="IE253" s="39" t="e">
        <f t="shared" ca="1" si="476"/>
        <v>#NAME?</v>
      </c>
      <c r="IF253" s="39" t="e">
        <f t="shared" ca="1" si="477"/>
        <v>#NAME?</v>
      </c>
      <c r="IG253" s="39" t="e">
        <f t="shared" ca="1" si="478"/>
        <v>#NAME?</v>
      </c>
      <c r="II253" s="15">
        <f t="shared" si="508"/>
        <v>234</v>
      </c>
    </row>
    <row r="254" spans="1:243">
      <c r="A254" s="15">
        <f t="shared" si="509"/>
        <v>234</v>
      </c>
      <c r="B254" s="15" t="s">
        <v>472</v>
      </c>
      <c r="C254" s="15" t="s">
        <v>712</v>
      </c>
      <c r="D254" s="15" t="s">
        <v>471</v>
      </c>
      <c r="E254" s="15" t="str">
        <f t="shared" si="442"/>
        <v>VERZ34</v>
      </c>
      <c r="F254" s="15">
        <f t="shared" si="443"/>
        <v>234</v>
      </c>
      <c r="G254" s="15" t="str">
        <f t="shared" si="444"/>
        <v>Verizon Communications Inc</v>
      </c>
      <c r="H254" s="24">
        <v>6.2527099999999999E-3</v>
      </c>
      <c r="I254" s="15" t="e" cm="1">
        <f t="array" aca="1" ref="I254" ca="1">_xll.BDP(C254,"GICS_SECTOR_NAME")</f>
        <v>#NAME?</v>
      </c>
      <c r="J254" s="15" t="e">
        <f t="shared" ca="1" si="445"/>
        <v>#NAME?</v>
      </c>
      <c r="K254" s="46" t="e" cm="1">
        <f t="array" aca="1" ref="K254" ca="1">_xll.BDP(C254,"BEST_PE_RATIO")</f>
        <v>#NAME?</v>
      </c>
      <c r="L254" s="46" t="e" cm="1">
        <f t="array" aca="1" ref="L254" ca="1">_xll.BDP(C254,"px_last")</f>
        <v>#NAME?</v>
      </c>
      <c r="M254" s="15" t="e" cm="1">
        <f t="array" aca="1" ref="M254" ca="1">_xll.BDP(C254,"COUNTRY_FULL_NAME")</f>
        <v>#NAME?</v>
      </c>
      <c r="N254" s="15" t="e" cm="1">
        <f t="array" aca="1" ref="N254" ca="1">_xll.BDP(C254,"px_last")</f>
        <v>#NAME?</v>
      </c>
      <c r="O254" s="15" t="e" cm="1">
        <f t="array" aca="1" ref="O254" ca="1">_xll.BDP(C254,"CRNCY")</f>
        <v>#NAME?</v>
      </c>
      <c r="Q254" s="15" t="e" cm="1">
        <f t="array" aca="1" ref="Q254" ca="1">_xll.BDP(C254,"GICS_SECTOR_NAME")</f>
        <v>#NAME?</v>
      </c>
      <c r="R254" s="15" t="e" cm="1">
        <f t="array" aca="1" ref="R254" ca="1">_xll.BDP(C254,"GICS_INDUSTRY_NAME")</f>
        <v>#NAME?</v>
      </c>
      <c r="S254" s="15" t="e" cm="1">
        <f t="array" aca="1" ref="S254" ca="1">_xll.BDP(C254,"GICS_INDUSTRY_GROUP_NAME")</f>
        <v>#NAME?</v>
      </c>
      <c r="T254" s="15" t="e" cm="1">
        <f t="array" aca="1" ref="T254" ca="1">_xll.BDP(C254,"GICS_SUB_INDUSTRY_NAME")</f>
        <v>#NAME?</v>
      </c>
      <c r="U254" s="15" t="s">
        <v>1521</v>
      </c>
      <c r="V254" s="15">
        <f>_xll.BDH(C254,"SALES_REV_TURN","FY 2009","FY 2009","Currency=USD","Period=FY","BEST_FPERIOD_OVERRIDE=FY","FILING_STATUS=MR","SCALING_FORMAT=MLN","FA_ADJUSTED=Adjusted","Sort=A","Dates=H","DateFormat=P","Fill=—","Direction=H","UseDPDF=Y")</f>
        <v>107808</v>
      </c>
      <c r="W254" s="15">
        <f>_xll.BDH(C254,"SALES_REV_TURN","FY 2019","FY 2019","Currency=USD","Period=FY","BEST_FPERIOD_OVERRIDE=FY","FILING_STATUS=MR","SCALING_FORMAT=MLN","FA_ADJUSTED=Adjusted","Sort=A","Dates=H","DateFormat=P","Fill=—","Direction=H","UseDPDF=Y")</f>
        <v>131868</v>
      </c>
      <c r="X254" s="15">
        <f>_xll.BDH(C254,"SALES_REV_TURN","FY 2020","FY 2020","Currency=USD","Period=FY","BEST_FPERIOD_OVERRIDE=FY","FILING_STATUS=MR","SCALING_FORMAT=MLN","FA_ADJUSTED=Adjusted","Sort=A","Dates=H","DateFormat=P","Fill=—","Direction=H","UseDPDF=Y")</f>
        <v>128292</v>
      </c>
      <c r="Y254" s="15">
        <f>_xll.BDH(C254,"SALES_REV_TURN","FY 2021","FY 2021","Currency=USD","Period=FY","BEST_FPERIOD_OVERRIDE=FY","FILING_STATUS=MR","SCALING_FORMAT=MLN","FA_ADJUSTED=Adjusted","Sort=A","Dates=H","DateFormat=P","Fill=—","Direction=H","UseDPDF=Y")</f>
        <v>133613</v>
      </c>
      <c r="Z254" s="15">
        <f>_xll.BDH(C254,"SALES_REV_TURN","FY 2022","FY 2022","Currency=USD","Period=FY","BEST_FPERIOD_OVERRIDE=FY","FILING_STATUS=MR","SCALING_FORMAT=MLN","FA_ADJUSTED=Adjusted","Sort=A","Dates=H","DateFormat=P","Fill=—","Direction=H","UseDPDF=Y")</f>
        <v>136835</v>
      </c>
      <c r="AA254" s="15" t="e">
        <f ca="1">+_xll.BDP($C254,AA$15,"BEST_FPERIOD_OVERRIDE="&amp;AA$16)</f>
        <v>#NAME?</v>
      </c>
      <c r="AB254" s="15" t="e">
        <f ca="1">+_xll.BDP($C254,AB$15,"BEST_FPERIOD_OVERRIDE="&amp;AB$16)</f>
        <v>#NAME?</v>
      </c>
      <c r="AC254" s="15" t="e">
        <f ca="1">+_xll.BDP($C254,AC$15,"BEST_FPERIOD_OVERRIDE="&amp;AC$16)</f>
        <v>#NAME?</v>
      </c>
      <c r="AD254" s="15" t="e">
        <f ca="1">+_xll.BDP($C254,AD$15,"BEST_FPERIOD_OVERRIDE="&amp;AD$16)</f>
        <v>#NAME?</v>
      </c>
      <c r="AF254" s="25">
        <f t="shared" si="479"/>
        <v>-2.7118027118027133E-2</v>
      </c>
      <c r="AG254" s="25">
        <f t="shared" si="480"/>
        <v>4.1475696068344003E-2</v>
      </c>
      <c r="AH254" s="25">
        <f t="shared" si="481"/>
        <v>2.4114420004041515E-2</v>
      </c>
      <c r="AI254" s="25" t="e">
        <f t="shared" ca="1" si="482"/>
        <v>#NAME?</v>
      </c>
      <c r="AJ254" s="25" t="e">
        <f t="shared" ca="1" si="483"/>
        <v>#NAME?</v>
      </c>
      <c r="AK254" s="25" t="e">
        <f t="shared" ca="1" si="484"/>
        <v>#NAME?</v>
      </c>
      <c r="AL254" s="25" t="e">
        <f t="shared" ca="1" si="497"/>
        <v>#NAME?</v>
      </c>
      <c r="AM254" s="25" t="e">
        <f t="shared" ca="1" si="485"/>
        <v>#NAME?</v>
      </c>
      <c r="AN254" s="25">
        <f t="shared" si="486"/>
        <v>2.0349234543825423E-2</v>
      </c>
      <c r="AP254" s="15">
        <f>_xll.BDH(C254,"EBITDA","FY 2009","FY 2009","Currency=USD","Period=FY","BEST_FPERIOD_OVERRIDE=FY","FILING_STATUS=MR","SCALING_FORMAT=MLN","FA_ADJUSTED=Adjusted","Sort=A","Dates=H","DateFormat=P","Fill=—","Direction=H","UseDPDF=Y")</f>
        <v>35299</v>
      </c>
      <c r="AQ254" s="15">
        <f>_xll.BDH(C254,"EBITDA","FY 2019","FY 2019","Currency=USD","Period=FY","BEST_FPERIOD_OVERRIDE=FY","FILING_STATUS=MR","SCALING_FORMAT=MLN","FA_ADJUSTED=Adjusted","Sort=A","Dates=H","DateFormat=P","Fill=—","Direction=H","UseDPDF=Y")</f>
        <v>51940</v>
      </c>
      <c r="AR254" s="15">
        <f>_xll.BDH(C254,"EBITDA","FY 2020","FY 2020","Currency=USD","Period=FY","BEST_FPERIOD_OVERRIDE=FY","FILING_STATUS=MR","SCALING_FORMAT=MLN","FA_ADJUSTED=Adjusted","Sort=A","Dates=H","DateFormat=P","Fill=—","Direction=H","UseDPDF=Y")</f>
        <v>53512</v>
      </c>
      <c r="AS254" s="15">
        <f>_xll.BDH(C254,"EBITDA","FY 2021","FY 2021","Currency=USD","Period=FY","BEST_FPERIOD_OVERRIDE=FY","FILING_STATUS=MR","SCALING_FORMAT=MLN","FA_ADJUSTED=Adjusted","Sort=A","Dates=H","DateFormat=P","Fill=—","Direction=H","UseDPDF=Y")</f>
        <v>50925</v>
      </c>
      <c r="AT254" s="15">
        <f>_xll.BDH(C254,"EBITDA","FY 2022","FY 2022","Currency=USD","Period=FY","BEST_FPERIOD_OVERRIDE=FY","FILING_STATUS=MR","SCALING_FORMAT=MLN","FA_ADJUSTED=Adjusted","Sort=A","Dates=H","DateFormat=P","Fill=—","Direction=H","UseDPDF=Y")</f>
        <v>51645</v>
      </c>
      <c r="AU254" s="15" t="e">
        <f ca="1">+_xll.BDP($C254,AU$15,"BEST_FPERIOD_OVERRIDE="&amp;AU$16)</f>
        <v>#NAME?</v>
      </c>
      <c r="AV254" s="15" t="e">
        <f ca="1">+_xll.BDP($C254,AV$15,"BEST_FPERIOD_OVERRIDE="&amp;AV$16)</f>
        <v>#NAME?</v>
      </c>
      <c r="AW254" s="15" t="e">
        <f ca="1">+_xll.BDP($C254,AW$15,"BEST_FPERIOD_OVERRIDE="&amp;AW$16)</f>
        <v>#NAME?</v>
      </c>
      <c r="AX254" s="15" t="e">
        <f ca="1">+_xll.BDP($C254,AX$15,"BEST_FPERIOD_OVERRIDE="&amp;AX$16)</f>
        <v>#NAME?</v>
      </c>
      <c r="AZ254" s="25">
        <f t="shared" si="446"/>
        <v>3.0265691182133292E-2</v>
      </c>
      <c r="BA254" s="25">
        <f t="shared" si="447"/>
        <v>-4.8344296606368631E-2</v>
      </c>
      <c r="BB254" s="25">
        <f t="shared" si="448"/>
        <v>1.4138438880706872E-2</v>
      </c>
      <c r="BC254" s="25" t="e">
        <f t="shared" ca="1" si="449"/>
        <v>#NAME?</v>
      </c>
      <c r="BD254" s="25" t="e">
        <f t="shared" ca="1" si="450"/>
        <v>#NAME?</v>
      </c>
      <c r="BE254" s="25" t="e">
        <f t="shared" ca="1" si="451"/>
        <v>#NAME?</v>
      </c>
      <c r="BF254" s="25" t="e">
        <f t="shared" ca="1" si="498"/>
        <v>#NAME?</v>
      </c>
      <c r="BG254" s="25" t="e">
        <f t="shared" ca="1" si="452"/>
        <v>#NAME?</v>
      </c>
      <c r="BH254" s="25">
        <f t="shared" si="453"/>
        <v>3.9379039191422827E-2</v>
      </c>
      <c r="BJ254" s="25">
        <f t="shared" si="487"/>
        <v>0.39387872721206052</v>
      </c>
      <c r="BK254" s="25">
        <f t="shared" si="488"/>
        <v>0.41711096560970284</v>
      </c>
      <c r="BL254" s="25">
        <f t="shared" si="489"/>
        <v>0.38113806291303992</v>
      </c>
      <c r="BM254" s="25">
        <f t="shared" si="490"/>
        <v>0.37742536631709722</v>
      </c>
      <c r="BN254" s="25" t="e">
        <f t="shared" ca="1" si="491"/>
        <v>#NAME?</v>
      </c>
      <c r="BO254" s="25" t="e">
        <f t="shared" ca="1" si="492"/>
        <v>#NAME?</v>
      </c>
      <c r="BP254" s="25" t="e">
        <f t="shared" ca="1" si="492"/>
        <v>#NAME?</v>
      </c>
      <c r="BQ254" s="25" t="e">
        <f t="shared" ca="1" si="493"/>
        <v>#NAME?</v>
      </c>
      <c r="BR254" s="15">
        <f>_xll.BDH(C254,"EARN_FOR_COMMON","FY 2009","FY 2009","Currency=USD","Period=FY","BEST_FPERIOD_OVERRIDE=FY","FILING_STATUS=MR","SCALING_FORMAT=MLN","FA_ADJUSTED=Adjusted","Sort=A","Dates=H","DateFormat=P","Fill=—","Direction=H","UseDPDF=Y")</f>
        <v>7077.35</v>
      </c>
      <c r="BS254" s="15">
        <f>_xll.BDH(C254,"EARN_FOR_COMMON","FY 2019","FY 2019","Currency=USD","Period=FY","BEST_FPERIOD_OVERRIDE=FY","FILING_STATUS=MR","SCALING_FORMAT=MLN","FA_ADJUSTED=Adjusted","Sort=A","Dates=H","DateFormat=P","Fill=—","Direction=H","UseDPDF=Y")</f>
        <v>19941.813200000001</v>
      </c>
      <c r="BT254" s="15">
        <f>_xll.BDH(C254,"EARN_FOR_COMMON","FY 2020","FY 2020","Currency=USD","Period=FY","BEST_FPERIOD_OVERRIDE=FY","FILING_STATUS=MR","SCALING_FORMAT=MLN","FA_ADJUSTED=Adjusted","Sort=A","Dates=H","DateFormat=P","Fill=—","Direction=H","UseDPDF=Y")</f>
        <v>20466.59</v>
      </c>
      <c r="BU254" s="15">
        <f>_xll.BDH(C254,"EARN_FOR_COMMON","FY 2021","FY 2021","Currency=USD","Period=FY","BEST_FPERIOD_OVERRIDE=FY","FILING_STATUS=MR","SCALING_FORMAT=MLN","FA_ADJUSTED=Adjusted","Sort=A","Dates=H","DateFormat=P","Fill=—","Direction=H","UseDPDF=Y")</f>
        <v>22388</v>
      </c>
      <c r="BV254" s="15">
        <f>_xll.BDH(C254,"EARN_FOR_COMMON","FY 2022","FY 2022","Currency=USD","Period=FY","BEST_FPERIOD_OVERRIDE=FY","FILING_STATUS=MR","SCALING_FORMAT=MLN","FA_ADJUSTED=Adjusted","Sort=A","Dates=H","DateFormat=P","Fill=—","Direction=H","UseDPDF=Y")</f>
        <v>21389.16</v>
      </c>
      <c r="BW254" s="15" t="e">
        <f ca="1">+_xll.BDP($C254,BW$15,"BEST_FPERIOD_OVERRIDE="&amp;BW$16)</f>
        <v>#NAME?</v>
      </c>
      <c r="BX254" s="15" t="e">
        <f ca="1">+_xll.BDP($C254,BX$15,"BEST_FPERIOD_OVERRIDE="&amp;BX$16)</f>
        <v>#NAME?</v>
      </c>
      <c r="BY254" s="15" t="e">
        <f ca="1">+_xll.BDP($C254,BY$15,"BEST_FPERIOD_OVERRIDE="&amp;BY$16)</f>
        <v>#NAME?</v>
      </c>
      <c r="BZ254" s="15" t="e">
        <f ca="1">+_xll.BDP($C254,BZ$15,"BEST_FPERIOD_OVERRIDE="&amp;BZ$16)</f>
        <v>#NAME?</v>
      </c>
      <c r="CB254" s="25">
        <f t="shared" si="454"/>
        <v>2.6315400447136872E-2</v>
      </c>
      <c r="CC254" s="25">
        <f t="shared" si="455"/>
        <v>9.388031909565786E-2</v>
      </c>
      <c r="CD254" s="25">
        <f t="shared" si="456"/>
        <v>-4.4614972306592837E-2</v>
      </c>
      <c r="CE254" s="25" t="e">
        <f t="shared" ca="1" si="457"/>
        <v>#NAME?</v>
      </c>
      <c r="CF254" s="25" t="e">
        <f t="shared" ca="1" si="458"/>
        <v>#NAME?</v>
      </c>
      <c r="CG254" s="25" t="e">
        <f t="shared" ca="1" si="459"/>
        <v>#NAME?</v>
      </c>
      <c r="CH254" s="25" t="e">
        <f t="shared" ca="1" si="499"/>
        <v>#NAME?</v>
      </c>
      <c r="CI254" s="25" t="e">
        <f t="shared" ca="1" si="460"/>
        <v>#NAME?</v>
      </c>
      <c r="CJ254" s="25">
        <f t="shared" si="461"/>
        <v>0.10914773592125471</v>
      </c>
      <c r="CM254" s="25">
        <f t="shared" si="500"/>
        <v>0.15122556799223466</v>
      </c>
      <c r="CN254" s="25">
        <f t="shared" si="501"/>
        <v>0.15953130358868831</v>
      </c>
      <c r="CO254" s="25">
        <f t="shared" si="502"/>
        <v>0.16755854594987016</v>
      </c>
      <c r="CP254" s="25">
        <f t="shared" si="503"/>
        <v>0.15631351627872986</v>
      </c>
      <c r="CQ254" s="25" t="e">
        <f t="shared" ca="1" si="504"/>
        <v>#NAME?</v>
      </c>
      <c r="CR254" s="25" t="e">
        <f t="shared" ca="1" si="505"/>
        <v>#NAME?</v>
      </c>
      <c r="CS254" s="25" t="e">
        <f t="shared" ca="1" si="506"/>
        <v>#NAME?</v>
      </c>
      <c r="CT254" s="15" t="e">
        <f t="shared" ca="1" si="507"/>
        <v>#NAME?</v>
      </c>
      <c r="CU254" s="25">
        <f>_xll.BDH($C254,"RETURN_ON_INV_CAPITAL","FY 2019","FY 2019","Currency=USD","Period=FY","BEST_FPERIOD_OVERRIDE=FY","FILING_STATUS=MR","FA_ADJUSTED=GAAP","Sort=A","Dates=H","DateFormat=P","Fill=—","Direction=H","UseDPDF=Y")/100</f>
        <v>0.124138</v>
      </c>
      <c r="CV254" s="25">
        <f>_xll.BDH($C254,"RETURN_ON_INV_CAPITAL","FY 2020","FY 2020","Currency=USD","Period=FY","BEST_FPERIOD_OVERRIDE=FY","FILING_STATUS=MR","FA_ADJUSTED=GAAP","Sort=A","Dates=H","DateFormat=P","Fill=—","Direction=H","UseDPDF=Y")/100</f>
        <v>9.2429000000000011E-2</v>
      </c>
      <c r="CW254" s="25">
        <f>_xll.BDH($C254,"RETURN_ON_INV_CAPITAL","FY 2021","FY 2021","Currency=USD","Period=FY","BEST_FPERIOD_OVERRIDE=FY","FILING_STATUS=MR","FA_ADJUSTED=GAAP","Sort=A","Dates=H","DateFormat=P","Fill=—","Direction=H","UseDPDF=Y")/100</f>
        <v>8.2855999999999999E-2</v>
      </c>
      <c r="CX254" s="25">
        <f>_xll.BDH(C254,"RETURN_COM_EQY","FY 2022","FY 2022","Currency=USD","Period=FY","BEST_FPERIOD_OVERRIDE=FY","FILING_STATUS=MR","FA_ADJUSTED=GAAP","Sort=A","Dates=H","DateFormat=P","Fill=—","Direction=H","UseDPDF=Y")/100</f>
        <v>0.24582799999999999</v>
      </c>
      <c r="CZ254" s="15">
        <f>_xll.BDH($C254,"RETURN_COM_EQY","FY 2019","FY 2019","Currency=USD","Period=FY","BEST_FPERIOD_OVERRIDE=FY","FILING_STATUS=MR","FA_ADJUSTED=GAAP","Sort=A","Dates=H","DateFormat=P","Fill=—","Direction=H","UseDPDF=Y")/100</f>
        <v>0.33638899999999999</v>
      </c>
      <c r="DA254" s="15">
        <f>_xll.BDH($C254,"RETURN_COM_EQY","FY 2020","FY 2020","Currency=USD","Period=FY","BEST_FPERIOD_OVERRIDE=FY","FILING_STATUS=MR","FA_ADJUSTED=GAAP","Sort=A","Dates=H","DateFormat=P","Fill=—","Direction=H","UseDPDF=Y")/100</f>
        <v>0.275478</v>
      </c>
      <c r="DB254" s="15">
        <f>_xll.BDH($C254,"RETURN_COM_EQY","FY 2021","FY 2021","Currency=USD","Period=FY","BEST_FPERIOD_OVERRIDE=FY","FILING_STATUS=MR","FA_ADJUSTED=GAAP","Sort=A","Dates=H","DateFormat=P","Fill=—","Direction=H","UseDPDF=Y")/100</f>
        <v>0.29492400000000002</v>
      </c>
      <c r="DC254" s="25">
        <f>_xll.BDH(C254,"RETURN_COM_EQY","FY 2022","FY 2022","Currency=USD","Period=FY","BEST_FPERIOD_OVERRIDE=FY","FILING_STATUS=MR","FA_ADJUSTED=GAAP","Sort=A","Dates=H","DateFormat=P","Fill=—","Direction=H","UseDPDF=Y")</f>
        <v>24.582799999999999</v>
      </c>
      <c r="DD254" s="25" t="e">
        <f ca="1">(_xll.BDP(C254,"BEST_ROE","best_fperiod_override=23Y"))/100</f>
        <v>#NAME?</v>
      </c>
      <c r="DF254" s="25" t="e">
        <f ca="1">(_xll.BDP($C254,"BEST_DIV_YLD","best_fperiod_override=19Y"))/100</f>
        <v>#NAME?</v>
      </c>
      <c r="DG254" s="25" t="e">
        <f ca="1">(_xll.BDP($C254,"BEST_DIV_YLD","best_fperiod_override=20Y"))/100</f>
        <v>#NAME?</v>
      </c>
      <c r="DH254" s="25" t="e">
        <f ca="1">(_xll.BDP($C254,"BEST_DIV_YLD","best_fperiod_override=21Y"))/100</f>
        <v>#NAME?</v>
      </c>
      <c r="DI254" s="25" t="e">
        <f ca="1">(_xll.BDP($C254,"BEST_DIV_YLD","best_fperiod_override=22Y"))/100</f>
        <v>#NAME?</v>
      </c>
      <c r="DJ254" s="25" t="e">
        <f ca="1">(_xll.BDP($C254,"BEST_DIV_YLD","best_fperiod_override=23Y"))/100</f>
        <v>#NAME?</v>
      </c>
      <c r="DL254" s="48" t="e" cm="1">
        <f t="array" aca="1" ref="DL254" ca="1">_xll.BDP($C254,$DL$12)/1000</f>
        <v>#NAME?</v>
      </c>
      <c r="DM254" s="48" t="e" cm="1">
        <f t="array" aca="1" ref="DM254" ca="1">_xll.BDP($C254,$DL$13)*1000</f>
        <v>#NAME?</v>
      </c>
      <c r="DN254" s="48" t="e">
        <f t="shared" ca="1" si="462"/>
        <v>#NAME?</v>
      </c>
      <c r="DO254" s="48" t="e" cm="1">
        <f t="array" aca="1" ref="DO254" ca="1">_xll.BDP($C254,$DL$15)*1000</f>
        <v>#NAME?</v>
      </c>
      <c r="DQ254" s="15" t="e" cm="1">
        <f t="array" aca="1" ref="DQ254" ca="1">_xll.BDP(C254,"WACC")</f>
        <v>#NAME?</v>
      </c>
      <c r="DR254" s="15" t="e" cm="1">
        <f t="array" aca="1" ref="DR254" ca="1">_xll.BDP(C254,"WACC_COST_EQUITY")</f>
        <v>#NAME?</v>
      </c>
      <c r="DS254" s="15" t="e" cm="1">
        <f t="array" aca="1" ref="DS254" ca="1">_xll.BDP(C254,"WACC_COST_EQUITY")</f>
        <v>#NAME?</v>
      </c>
      <c r="DU254" s="15" t="e" cm="1">
        <f t="array" aca="1" ref="DU254" ca="1">_xll.BDP(C254,"BEST_PE_RATIO")</f>
        <v>#NAME?</v>
      </c>
      <c r="DV254" s="15" t="e" cm="1">
        <f t="array" aca="1" ref="DV254" ca="1">_xll.BDP(C254,"FIVE_YR_AVG_PRICE_EARNINGS")</f>
        <v>#NAME?</v>
      </c>
      <c r="DW254" s="15" t="e" cm="1">
        <f t="array" aca="1" ref="DW254" ca="1">_xll.BDP(C254,"10_YEAR_MOVING_AVERAGE_PE")</f>
        <v>#NAME?</v>
      </c>
      <c r="DY254" s="15" t="e" cm="1">
        <f t="array" aca="1" ref="DY254" ca="1">_xll.BDP(C254,"BEST_CUR_EV_TO_EBITDA")</f>
        <v>#NAME?</v>
      </c>
      <c r="DZ254" s="15" t="e" cm="1">
        <f t="array" aca="1" ref="DZ254" ca="1">_xll.BDP(C254,"FIVE_YEAR_AVG_EV_TO_T12_EBITDA")</f>
        <v>#NAME?</v>
      </c>
      <c r="EB254" s="15" t="e" cm="1">
        <f t="array" aca="1" ref="EB254" ca="1">_xll.BDP(C254,"BEST_PX_BPS_RATIO")</f>
        <v>#NAME?</v>
      </c>
      <c r="EC254" s="15" t="e" cm="1">
        <f t="array" aca="1" ref="EC254" ca="1">_xll.BDP(C254,"FIVE_YEAR_AVG_PRICE_BOOK")</f>
        <v>#NAME?</v>
      </c>
      <c r="ED254" s="15" t="e" cm="1">
        <f t="array" aca="1" ref="ED254" ca="1">_xll.BDP(C254,"EV_TO_T12M_SALES")</f>
        <v>#NAME?</v>
      </c>
      <c r="EE254" s="15" t="e" cm="1">
        <f t="array" aca="1" ref="EE254" ca="1">_xll.BDP(C254,"AVERAGE_EV_TO_T12M_SALES")</f>
        <v>#NAME?</v>
      </c>
      <c r="EF254" s="15" t="e">
        <f ca="1">_xll.BDP(C254,"BEST_CURRENT_EV_BEST_SALES","best_fperiod_override=23Y")</f>
        <v>#NAME?</v>
      </c>
      <c r="EH254" s="15" t="e" cm="1">
        <f t="array" aca="1" ref="EH254" ca="1">_xll.BDP(C254,"CF_FREE_CASH_FLOW")</f>
        <v>#NAME?</v>
      </c>
      <c r="EI254" s="15" t="e" cm="1">
        <f t="array" aca="1" ref="EI254" ca="1">_xll.BDP(C254,"FREE_CASH_FLOW_YIELD")/100</f>
        <v>#NAME?</v>
      </c>
      <c r="EJ254" s="15" t="e" cm="1">
        <f t="array" aca="1" ref="EJ254" ca="1">_xll.BDP(C254,"TRAIL_12M_FREE_CASH_FLOW_PER_SH")</f>
        <v>#NAME?</v>
      </c>
      <c r="EL254" s="15" t="e" cm="1">
        <f t="array" aca="1" ref="EL254" ca="1">_xll.BDP(C254,"CF_CASH_FROM_OPER")</f>
        <v>#NAME?</v>
      </c>
      <c r="EM254" s="15" t="e" cm="1">
        <f t="array" aca="1" ref="EM254" ca="1">_xll.BDP(C254,"CF_CASH_FROM_INV_ACT")</f>
        <v>#NAME?</v>
      </c>
      <c r="EN254" s="15" t="e" cm="1">
        <f t="array" aca="1" ref="EN254" ca="1">_xll.BDP(C254,"CF_CASH_FROM_FNC_ACT")</f>
        <v>#NAME?</v>
      </c>
      <c r="EP254" s="15" t="e" cm="1">
        <f t="array" aca="1" ref="EP254" ca="1">_xll.BDP(C254,"TOT_ANALYST_REC")</f>
        <v>#NAME?</v>
      </c>
      <c r="EQ254" s="15" t="e" cm="1">
        <f t="array" aca="1" ref="EQ254" ca="1">_xll.BDP(C254,"TOT_BUY_REC")</f>
        <v>#NAME?</v>
      </c>
      <c r="ER254" s="15" t="e" cm="1">
        <f t="array" aca="1" ref="ER254" ca="1">_xll.BDP(C254,"TOT_HOLD_REC")</f>
        <v>#NAME?</v>
      </c>
      <c r="ES254" s="15" t="e" cm="1">
        <f t="array" aca="1" ref="ES254" ca="1">_xll.BDP(C254,"TOT_SELL_REC")</f>
        <v>#NAME?</v>
      </c>
      <c r="ET254" s="15" t="e" cm="1">
        <f t="array" aca="1" ref="ET254" ca="1">_xll.BDP(C254,"EQY_REC_CONS")</f>
        <v>#NAME?</v>
      </c>
      <c r="EV254" s="15" t="e" cm="1">
        <f t="array" aca="1" ref="EV254" ca="1">_xll.BDP(C254,"BEST_TARGET_HI")</f>
        <v>#NAME?</v>
      </c>
      <c r="EW254" s="15" t="e" cm="1">
        <f t="array" aca="1" ref="EW254" ca="1">_xll.BDP(C254,"BEST_TARGET_LO")</f>
        <v>#NAME?</v>
      </c>
      <c r="EX254" s="15" t="e" cm="1">
        <f t="array" aca="1" ref="EX254" ca="1">_xll.BDP(C254,"BEST_TARGET_MEDIAN")</f>
        <v>#NAME?</v>
      </c>
      <c r="EZ254" s="15" t="e" cm="1">
        <f t="array" aca="1" ref="EZ254" ca="1">_xll.BDP(C254,"BEST_TARGET_1WK_CHG")</f>
        <v>#NAME?</v>
      </c>
      <c r="FA254" s="15" t="e" cm="1">
        <f t="array" aca="1" ref="FA254" ca="1">_xll.BDP(C254,"BEST_TARGET_4WK_CHG")</f>
        <v>#NAME?</v>
      </c>
      <c r="FB254" s="15" t="e" cm="1">
        <f t="array" aca="1" ref="FB254" ca="1">_xll.BDP(C254,"BEST_TARGET_3MO_CHG")</f>
        <v>#NAME?</v>
      </c>
      <c r="FC254" s="15" t="e" cm="1">
        <f t="array" aca="1" ref="FC254" ca="1">_xll.BDP(C254,"BEST_TARGET_6MO_CHG")</f>
        <v>#NAME?</v>
      </c>
      <c r="FE254" s="15" t="e" cm="1">
        <f t="array" aca="1" ref="FE254" ca="1">_xll.BDP(C254,"ANNOUNCEMENT_DT")</f>
        <v>#NAME?</v>
      </c>
      <c r="FF254" s="15" t="e" cm="1">
        <f t="array" aca="1" ref="FF254" ca="1">_xll.BDP(C254,"EXPECTED_REPORT_DT")</f>
        <v>#NAME?</v>
      </c>
      <c r="FG254" s="15" t="e" cm="1">
        <f t="array" aca="1" ref="FG254" ca="1">_xll.BDP(C254,"EARNINGS_RELATED_IMPLIED_MOVE")</f>
        <v>#NAME?</v>
      </c>
      <c r="FI254" s="15" t="e" cm="1">
        <f t="array" aca="1" ref="FI254" ca="1">_xll.BDP(C254,"SALES_SURPRISE_LAST_QTR")</f>
        <v>#NAME?</v>
      </c>
      <c r="FJ254" s="15" t="e" cm="1">
        <f t="array" aca="1" ref="FJ254" ca="1">_xll.BDP(C254,"EPS_SURPRISE_LAST_QTR")</f>
        <v>#NAME?</v>
      </c>
      <c r="FL254" s="15" t="e">
        <f ca="1">(_xll.BDP(C254,"VOLUME_AVG_5D"))/1000</f>
        <v>#NAME?</v>
      </c>
      <c r="FM254" s="15" t="e">
        <f ca="1">(_xll.BDP(C254,"VOLUME_AVG_3M"))/1000</f>
        <v>#NAME?</v>
      </c>
      <c r="FN254" s="15" t="e">
        <f ca="1">(_xll.BDP(C254,"VOLUME_AVG_6M"))/1000</f>
        <v>#NAME?</v>
      </c>
      <c r="FP254" s="15" t="e" cm="1">
        <f t="array" aca="1" ref="FP254" ca="1">_xll.BDP(C254,"CIE_DES")</f>
        <v>#NAME?</v>
      </c>
      <c r="FQ254" s="15" t="s">
        <v>1076</v>
      </c>
      <c r="FS254" s="15" t="e" cm="1">
        <f t="array" aca="1" ref="FS254" ca="1">_xll.BDP(C254,"HIGH_52WEEK")</f>
        <v>#NAME?</v>
      </c>
      <c r="FT254" s="15" t="e" cm="1">
        <f t="array" aca="1" ref="FT254" ca="1">_xll.BDP(C254,"LOW_52WEEK")</f>
        <v>#NAME?</v>
      </c>
      <c r="FV254" s="15" t="e" cm="1">
        <f t="array" aca="1" ref="FV254" ca="1">_xll.BDP(C254,"CHG_PCT_WTD")</f>
        <v>#NAME?</v>
      </c>
      <c r="FW254" s="15" t="e" cm="1">
        <f t="array" aca="1" ref="FW254" ca="1">_xll.BDP(C254,"CHG_PCT_MTD")</f>
        <v>#NAME?</v>
      </c>
      <c r="FX254" s="15" t="e" cm="1">
        <f t="array" aca="1" ref="FX254" ca="1">_xll.BDP(C254,"CHG_PCT_YTD")</f>
        <v>#NAME?</v>
      </c>
      <c r="FY254" s="15" t="e" cm="1">
        <f t="array" aca="1" ref="FY254" ca="1">_xll.BDP(C254,"CHG_PCT_1YR")</f>
        <v>#NAME?</v>
      </c>
      <c r="GA254" s="15" t="e">
        <f ca="1">_xll.BDP($C254,"BEST_NET_DEBT","best_fperiod_override=19Y")</f>
        <v>#NAME?</v>
      </c>
      <c r="GB254" s="15" t="e">
        <f ca="1">_xll.BDP($C254,"BEST_NET_DEBT","best_fperiod_override=20Y")</f>
        <v>#NAME?</v>
      </c>
      <c r="GC254" s="15" t="e">
        <f ca="1">_xll.BDP($C254,"BEST_NET_DEBT","best_fperiod_override=21Y")</f>
        <v>#NAME?</v>
      </c>
      <c r="GD254" s="15" t="e">
        <f ca="1">_xll.BDP($C254,"BEST_NET_DEBT","best_fperiod_override=22Y")</f>
        <v>#NAME?</v>
      </c>
      <c r="GE254" s="15" t="e">
        <f ca="1">_xll.BDP($C254,"BEST_NET_DEBT","best_fperiod_override=23Y")</f>
        <v>#NAME?</v>
      </c>
      <c r="GG254" s="15" t="e">
        <f t="shared" ca="1" si="463"/>
        <v>#NAME?</v>
      </c>
      <c r="GH254" s="15" t="e">
        <f t="shared" ca="1" si="464"/>
        <v>#NAME?</v>
      </c>
      <c r="GI254" s="15" t="e">
        <f t="shared" ca="1" si="465"/>
        <v>#NAME?</v>
      </c>
      <c r="GJ254" s="15" t="e">
        <f t="shared" ca="1" si="466"/>
        <v>#NAME?</v>
      </c>
      <c r="GK254" s="15" t="e">
        <f t="shared" ca="1" si="467"/>
        <v>#NAME?</v>
      </c>
      <c r="GM254" s="15" t="e" cm="1">
        <f t="array" aca="1" ref="GM254" ca="1">_xll.BDP(C254,"NET_DEBT_TO_EBITDA")</f>
        <v>#NAME?</v>
      </c>
      <c r="GN254" s="15" t="e" cm="1">
        <f t="array" aca="1" ref="GN254" ca="1">_xll.BDP(C254,"EBIT_TO_INT_EXP")</f>
        <v>#NAME?</v>
      </c>
      <c r="GO254" s="15" t="e" cm="1">
        <f t="array" aca="1" ref="GO254" ca="1">_xll.BDP(C254,"TOT_DEBT_TO_TOT_EQY")</f>
        <v>#NAME?</v>
      </c>
      <c r="GP254" s="15" t="e" cm="1">
        <f t="array" aca="1" ref="GP254" ca="1">_xll.BDP(C254,"TOT_DEBT_TO_TOT_ASSET")</f>
        <v>#NAME?</v>
      </c>
      <c r="GQ254" s="15" t="e" cm="1">
        <f t="array" aca="1" ref="GQ254" ca="1">_xll.BDP(C254,"ALTMAN_Z_SCORE")</f>
        <v>#NAME?</v>
      </c>
      <c r="GR254" s="15" t="e" cm="1">
        <f t="array" aca="1" ref="GR254" ca="1">_xll.BDP(C254,"CASH_%_CURRENT_MARKET_CAP")</f>
        <v>#NAME?</v>
      </c>
      <c r="GS254" s="15" t="e" cm="1">
        <f t="array" aca="1" ref="GS254" ca="1">_xll.BDP(C254,"CASH_TO_TOT_ASSET")</f>
        <v>#NAME?</v>
      </c>
      <c r="GU254" s="15" t="e" cm="1">
        <f t="array" aca="1" ref="GU254" ca="1">_xll.BDP(C254,"BOARD_SIZE")</f>
        <v>#NAME?</v>
      </c>
      <c r="GV254" s="15" t="e" cm="1">
        <f t="array" aca="1" ref="GV254" ca="1">_xll.BDP(C254,"PCT_INDEPENDENT_DIRECTORS")</f>
        <v>#NAME?</v>
      </c>
      <c r="GW254" s="15" t="e" cm="1">
        <f t="array" aca="1" ref="GW254" ca="1">_xll.BDP(C254,"BOARD_MEETING_ATTENDANCE_PCT")</f>
        <v>#NAME?</v>
      </c>
      <c r="GX254" s="15" t="e" cm="1">
        <f t="array" aca="1" ref="GX254" ca="1">_xll.BDP(C254,"BOARD_MEETINGS_PER_YR")</f>
        <v>#NAME?</v>
      </c>
      <c r="GY254" s="15" t="e" cm="1">
        <f t="array" aca="1" ref="GY254" ca="1">_xll.BDP(C254,"NUMBER_OF_WOMEN_ON_BOARD")</f>
        <v>#NAME?</v>
      </c>
      <c r="GZ254" s="15" t="e" cm="1">
        <f t="array" aca="1" ref="GZ254" ca="1">_xll.BDP(C254,"BOARD_AVERAGE_TENURE")</f>
        <v>#NAME?</v>
      </c>
      <c r="HA254" s="15" t="e" cm="1">
        <f t="array" aca="1" ref="HA254" ca="1">_xll.BDP(C254,"BOARD_AVERAGE_AGE")</f>
        <v>#NAME?</v>
      </c>
      <c r="HC254" s="15" t="e" cm="1">
        <f t="array" aca="1" ref="HC254" ca="1">_xll.BDP(C254,"TOT_COMP_AW_TO_CEO_&amp;_EQUIV")</f>
        <v>#NAME?</v>
      </c>
      <c r="HD254" s="15" t="e" cm="1">
        <f t="array" aca="1" ref="HD254" ca="1">_xll.BDP(C254,"TOT_COMPENSATION_AW_TO_EXECS")</f>
        <v>#NAME?</v>
      </c>
      <c r="HE254" s="15" t="e" cm="1">
        <f t="array" aca="1" ref="HE254" ca="1">_xll.BDP(C254,"CF_STOCK_BASED_COMPENSATION")</f>
        <v>#NAME?</v>
      </c>
      <c r="HF254" s="15" t="e" cm="1">
        <f t="array" aca="1" ref="HF254" ca="1">_xll.BDP(C254,"AVERAGE_BOD_TOTAL_COMPENSATION")</f>
        <v>#NAME?</v>
      </c>
      <c r="HH254" s="15" t="e" cm="1">
        <f t="array" aca="1" ref="HH254" ca="1">_xll.BDP(C254,"ISS_QUALITYSCORE")</f>
        <v>#NAME?</v>
      </c>
      <c r="HK254" s="15" t="e" cm="1">
        <f t="array" aca="1" ref="HK254" ca="1">_xll.BDP(C254,"EQY_SH_OUT")</f>
        <v>#NAME?</v>
      </c>
      <c r="HL254" s="15" t="e">
        <f t="shared" ca="1" si="468"/>
        <v>#NAME?</v>
      </c>
      <c r="HN254" s="15">
        <v>8.5</v>
      </c>
      <c r="HO254" s="15">
        <v>2</v>
      </c>
      <c r="HP254" s="39" t="e">
        <f t="shared" ca="1" si="469"/>
        <v>#NAME?</v>
      </c>
      <c r="HQ254" s="15" t="e">
        <f t="shared" ca="1" si="470"/>
        <v>#NAME?</v>
      </c>
      <c r="HS254" s="15" t="e">
        <f t="shared" ca="1" si="494"/>
        <v>#NAME?</v>
      </c>
      <c r="HU254" s="15" t="e">
        <f t="shared" ca="1" si="471"/>
        <v>#NAME?</v>
      </c>
      <c r="HW254" s="15" t="e">
        <f t="shared" ca="1" si="495"/>
        <v>#NAME?</v>
      </c>
      <c r="HY254" s="39" t="e">
        <f t="shared" ca="1" si="472"/>
        <v>#NAME?</v>
      </c>
      <c r="IA254" s="15" t="e">
        <f t="shared" ca="1" si="496"/>
        <v>#NAME?</v>
      </c>
      <c r="IB254" s="15" t="e">
        <f t="shared" ca="1" si="473"/>
        <v>#NAME?</v>
      </c>
      <c r="IC254" s="15" t="e">
        <f t="shared" ca="1" si="474"/>
        <v>#NAME?</v>
      </c>
      <c r="ID254" s="15" t="e">
        <f t="shared" ca="1" si="475"/>
        <v>#NAME?</v>
      </c>
      <c r="IE254" s="39" t="e">
        <f t="shared" ca="1" si="476"/>
        <v>#NAME?</v>
      </c>
      <c r="IF254" s="39">
        <f t="shared" si="477"/>
        <v>10.914773592125471</v>
      </c>
      <c r="IG254" s="39" t="e">
        <f t="shared" ca="1" si="478"/>
        <v>#NAME?</v>
      </c>
      <c r="II254" s="15">
        <f t="shared" si="508"/>
        <v>235</v>
      </c>
    </row>
    <row r="255" spans="1:243">
      <c r="A255" s="15">
        <f t="shared" si="509"/>
        <v>235</v>
      </c>
      <c r="B255" s="15" t="s">
        <v>474</v>
      </c>
      <c r="C255" s="15" t="s">
        <v>713</v>
      </c>
      <c r="D255" s="15" t="s">
        <v>473</v>
      </c>
      <c r="E255" s="15" t="str">
        <f t="shared" si="442"/>
        <v>VISA34</v>
      </c>
      <c r="F255" s="15">
        <f t="shared" si="443"/>
        <v>235</v>
      </c>
      <c r="G255" s="15" t="str">
        <f t="shared" si="444"/>
        <v>Visa Inc</v>
      </c>
      <c r="H255" s="24">
        <v>7.4653999999999996E-4</v>
      </c>
      <c r="I255" s="15" t="e" cm="1">
        <f t="array" aca="1" ref="I255" ca="1">_xll.BDP(C255,"GICS_SECTOR_NAME")</f>
        <v>#NAME?</v>
      </c>
      <c r="J255" s="15" t="e">
        <f t="shared" ca="1" si="445"/>
        <v>#NAME?</v>
      </c>
      <c r="K255" s="46" t="e" cm="1">
        <f t="array" aca="1" ref="K255" ca="1">_xll.BDP(C255,"BEST_PE_RATIO")</f>
        <v>#NAME?</v>
      </c>
      <c r="L255" s="46" t="e" cm="1">
        <f t="array" aca="1" ref="L255" ca="1">_xll.BDP(C255,"px_last")</f>
        <v>#NAME?</v>
      </c>
      <c r="M255" s="15" t="e" cm="1">
        <f t="array" aca="1" ref="M255" ca="1">_xll.BDP(C255,"COUNTRY_FULL_NAME")</f>
        <v>#NAME?</v>
      </c>
      <c r="N255" s="15" t="e" cm="1">
        <f t="array" aca="1" ref="N255" ca="1">_xll.BDP(C255,"px_last")</f>
        <v>#NAME?</v>
      </c>
      <c r="O255" s="15" t="e" cm="1">
        <f t="array" aca="1" ref="O255" ca="1">_xll.BDP(C255,"CRNCY")</f>
        <v>#NAME?</v>
      </c>
      <c r="Q255" s="15" t="e" cm="1">
        <f t="array" aca="1" ref="Q255" ca="1">_xll.BDP(C255,"GICS_SECTOR_NAME")</f>
        <v>#NAME?</v>
      </c>
      <c r="R255" s="15" t="e" cm="1">
        <f t="array" aca="1" ref="R255" ca="1">_xll.BDP(C255,"GICS_INDUSTRY_NAME")</f>
        <v>#NAME?</v>
      </c>
      <c r="S255" s="15" t="e" cm="1">
        <f t="array" aca="1" ref="S255" ca="1">_xll.BDP(C255,"GICS_INDUSTRY_GROUP_NAME")</f>
        <v>#NAME?</v>
      </c>
      <c r="T255" s="15" t="e" cm="1">
        <f t="array" aca="1" ref="T255" ca="1">_xll.BDP(C255,"GICS_SUB_INDUSTRY_NAME")</f>
        <v>#NAME?</v>
      </c>
      <c r="U255" s="15" t="s">
        <v>1521</v>
      </c>
      <c r="V255" s="15">
        <f>_xll.BDH(C255,"SALES_REV_TURN","FY 2009","FY 2009","Currency=USD","Period=FY","BEST_FPERIOD_OVERRIDE=FY","FILING_STATUS=MR","SCALING_FORMAT=MLN","FA_ADJUSTED=Adjusted","Sort=A","Dates=H","DateFormat=P","Fill=—","Direction=H","UseDPDF=Y")</f>
        <v>6911</v>
      </c>
      <c r="W255" s="15">
        <f>_xll.BDH(C255,"SALES_REV_TURN","FY 2019","FY 2019","Currency=USD","Period=FY","BEST_FPERIOD_OVERRIDE=FY","FILING_STATUS=MR","SCALING_FORMAT=MLN","FA_ADJUSTED=Adjusted","Sort=A","Dates=H","DateFormat=P","Fill=—","Direction=H","UseDPDF=Y")</f>
        <v>22977</v>
      </c>
      <c r="X255" s="15">
        <f>_xll.BDH(C255,"SALES_REV_TURN","FY 2020","FY 2020","Currency=USD","Period=FY","BEST_FPERIOD_OVERRIDE=FY","FILING_STATUS=MR","SCALING_FORMAT=MLN","FA_ADJUSTED=Adjusted","Sort=A","Dates=H","DateFormat=P","Fill=—","Direction=H","UseDPDF=Y")</f>
        <v>21846</v>
      </c>
      <c r="Y255" s="15">
        <f>_xll.BDH(C255,"SALES_REV_TURN","FY 2021","FY 2021","Currency=USD","Period=FY","BEST_FPERIOD_OVERRIDE=FY","FILING_STATUS=MR","SCALING_FORMAT=MLN","FA_ADJUSTED=Adjusted","Sort=A","Dates=H","DateFormat=P","Fill=—","Direction=H","UseDPDF=Y")</f>
        <v>24105</v>
      </c>
      <c r="Z255" s="15">
        <f>_xll.BDH(C255,"SALES_REV_TURN","FY 2022","FY 2022","Currency=USD","Period=FY","BEST_FPERIOD_OVERRIDE=FY","FILING_STATUS=MR","SCALING_FORMAT=MLN","FA_ADJUSTED=Adjusted","Sort=A","Dates=H","DateFormat=P","Fill=—","Direction=H","UseDPDF=Y")</f>
        <v>29310</v>
      </c>
      <c r="AA255" s="15" t="e">
        <f ca="1">+_xll.BDP($C255,AA$15,"BEST_FPERIOD_OVERRIDE="&amp;AA$16)</f>
        <v>#NAME?</v>
      </c>
      <c r="AB255" s="15" t="e">
        <f ca="1">+_xll.BDP($C255,AB$15,"BEST_FPERIOD_OVERRIDE="&amp;AB$16)</f>
        <v>#NAME?</v>
      </c>
      <c r="AC255" s="15" t="e">
        <f ca="1">+_xll.BDP($C255,AC$15,"BEST_FPERIOD_OVERRIDE="&amp;AC$16)</f>
        <v>#NAME?</v>
      </c>
      <c r="AD255" s="15" t="e">
        <f ca="1">+_xll.BDP($C255,AD$15,"BEST_FPERIOD_OVERRIDE="&amp;AD$16)</f>
        <v>#NAME?</v>
      </c>
      <c r="AF255" s="25">
        <f t="shared" si="479"/>
        <v>-4.92231361796579E-2</v>
      </c>
      <c r="AG255" s="25">
        <f t="shared" si="480"/>
        <v>0.10340565778632249</v>
      </c>
      <c r="AH255" s="25">
        <f t="shared" si="481"/>
        <v>0.21593030491599263</v>
      </c>
      <c r="AI255" s="25" t="e">
        <f t="shared" ca="1" si="482"/>
        <v>#NAME?</v>
      </c>
      <c r="AJ255" s="25" t="e">
        <f t="shared" ca="1" si="483"/>
        <v>#NAME?</v>
      </c>
      <c r="AK255" s="25" t="e">
        <f t="shared" ca="1" si="484"/>
        <v>#NAME?</v>
      </c>
      <c r="AL255" s="25" t="e">
        <f t="shared" ca="1" si="497"/>
        <v>#NAME?</v>
      </c>
      <c r="AM255" s="25" t="e">
        <f t="shared" ca="1" si="485"/>
        <v>#NAME?</v>
      </c>
      <c r="AN255" s="25">
        <f t="shared" si="486"/>
        <v>0.12765238589414873</v>
      </c>
      <c r="AP255" s="15">
        <f>_xll.BDH(C255,"EBITDA","FY 2009","FY 2009","Currency=USD","Period=FY","BEST_FPERIOD_OVERRIDE=FY","FILING_STATUS=MR","SCALING_FORMAT=MLN","FA_ADJUSTED=Adjusted","Sort=A","Dates=H","DateFormat=P","Fill=—","Direction=H","UseDPDF=Y")</f>
        <v>3835</v>
      </c>
      <c r="AQ255" s="15">
        <f>_xll.BDH(C255,"EBITDA","FY 2019","FY 2019","Currency=USD","Period=FY","BEST_FPERIOD_OVERRIDE=FY","FILING_STATUS=MR","SCALING_FORMAT=MLN","FA_ADJUSTED=Adjusted","Sort=A","Dates=H","DateFormat=P","Fill=—","Direction=H","UseDPDF=Y")</f>
        <v>16061</v>
      </c>
      <c r="AR255" s="15">
        <f>_xll.BDH(C255,"EBITDA","FY 2020","FY 2020","Currency=USD","Period=FY","BEST_FPERIOD_OVERRIDE=FY","FILING_STATUS=MR","SCALING_FORMAT=MLN","FA_ADJUSTED=Adjusted","Sort=A","Dates=H","DateFormat=P","Fill=—","Direction=H","UseDPDF=Y")</f>
        <v>15025.442999999999</v>
      </c>
      <c r="AS255" s="15">
        <f>_xll.BDH(C255,"EBITDA","FY 2021","FY 2021","Currency=USD","Period=FY","BEST_FPERIOD_OVERRIDE=FY","FILING_STATUS=MR","SCALING_FORMAT=MLN","FA_ADJUSTED=Adjusted","Sort=A","Dates=H","DateFormat=P","Fill=—","Direction=H","UseDPDF=Y")</f>
        <v>16895</v>
      </c>
      <c r="AT255" s="15">
        <f>_xll.BDH(C255,"EBITDA","FY 2022","FY 2022","Currency=USD","Period=FY","BEST_FPERIOD_OVERRIDE=FY","FILING_STATUS=MR","SCALING_FORMAT=MLN","FA_ADJUSTED=Adjusted","Sort=A","Dates=H","DateFormat=P","Fill=—","Direction=H","UseDPDF=Y")</f>
        <v>20781</v>
      </c>
      <c r="AU255" s="15" t="e">
        <f ca="1">+_xll.BDP($C255,AU$15,"BEST_FPERIOD_OVERRIDE="&amp;AU$16)</f>
        <v>#NAME?</v>
      </c>
      <c r="AV255" s="15" t="e">
        <f ca="1">+_xll.BDP($C255,AV$15,"BEST_FPERIOD_OVERRIDE="&amp;AV$16)</f>
        <v>#NAME?</v>
      </c>
      <c r="AW255" s="15" t="e">
        <f ca="1">+_xll.BDP($C255,AW$15,"BEST_FPERIOD_OVERRIDE="&amp;AW$16)</f>
        <v>#NAME?</v>
      </c>
      <c r="AX255" s="15" t="e">
        <f ca="1">+_xll.BDP($C255,AX$15,"BEST_FPERIOD_OVERRIDE="&amp;AX$16)</f>
        <v>#NAME?</v>
      </c>
      <c r="AZ255" s="25">
        <f t="shared" si="446"/>
        <v>-6.4476495859535521E-2</v>
      </c>
      <c r="BA255" s="25">
        <f t="shared" si="447"/>
        <v>0.12442608181336157</v>
      </c>
      <c r="BB255" s="25">
        <f t="shared" si="448"/>
        <v>0.23000887836638051</v>
      </c>
      <c r="BC255" s="25" t="e">
        <f t="shared" ca="1" si="449"/>
        <v>#NAME?</v>
      </c>
      <c r="BD255" s="25" t="e">
        <f t="shared" ca="1" si="450"/>
        <v>#NAME?</v>
      </c>
      <c r="BE255" s="25" t="e">
        <f t="shared" ca="1" si="451"/>
        <v>#NAME?</v>
      </c>
      <c r="BF255" s="25" t="e">
        <f t="shared" ca="1" si="498"/>
        <v>#NAME?</v>
      </c>
      <c r="BG255" s="25" t="e">
        <f t="shared" ca="1" si="452"/>
        <v>#NAME?</v>
      </c>
      <c r="BH255" s="25">
        <f t="shared" si="453"/>
        <v>0.15398648182342201</v>
      </c>
      <c r="BJ255" s="25">
        <f t="shared" si="487"/>
        <v>0.6990033511772642</v>
      </c>
      <c r="BK255" s="25">
        <f t="shared" si="488"/>
        <v>0.6877892062620159</v>
      </c>
      <c r="BL255" s="25">
        <f t="shared" si="489"/>
        <v>0.70089193113461934</v>
      </c>
      <c r="BM255" s="25">
        <f t="shared" si="490"/>
        <v>0.709007164790174</v>
      </c>
      <c r="BN255" s="25" t="e">
        <f t="shared" ca="1" si="491"/>
        <v>#NAME?</v>
      </c>
      <c r="BO255" s="25" t="e">
        <f t="shared" ca="1" si="492"/>
        <v>#NAME?</v>
      </c>
      <c r="BP255" s="25" t="e">
        <f t="shared" ca="1" si="492"/>
        <v>#NAME?</v>
      </c>
      <c r="BQ255" s="25" t="e">
        <f t="shared" ca="1" si="493"/>
        <v>#NAME?</v>
      </c>
      <c r="BR255" s="15">
        <f>_xll.BDH(C255,"EARN_FOR_COMMON","FY 2009","FY 2009","Currency=USD","Period=FY","BEST_FPERIOD_OVERRIDE=FY","FILING_STATUS=MR","SCALING_FORMAT=MLN","FA_ADJUSTED=Adjusted","Sort=A","Dates=H","DateFormat=P","Fill=—","Direction=H","UseDPDF=Y")</f>
        <v>2162.15</v>
      </c>
      <c r="BS255" s="15">
        <f>_xll.BDH(C255,"EARN_FOR_COMMON","FY 2019","FY 2019","Currency=USD","Period=FY","BEST_FPERIOD_OVERRIDE=FY","FILING_STATUS=MR","SCALING_FORMAT=MLN","FA_ADJUSTED=Adjusted","Sort=A","Dates=H","DateFormat=P","Fill=—","Direction=H","UseDPDF=Y")</f>
        <v>12269</v>
      </c>
      <c r="BT255" s="15">
        <f>_xll.BDH(C255,"EARN_FOR_COMMON","FY 2020","FY 2020","Currency=USD","Period=FY","BEST_FPERIOD_OVERRIDE=FY","FILING_STATUS=MR","SCALING_FORMAT=MLN","FA_ADJUSTED=Adjusted","Sort=A","Dates=H","DateFormat=P","Fill=—","Direction=H","UseDPDF=Y")</f>
        <v>11166.69</v>
      </c>
      <c r="BU255" s="15">
        <f>_xll.BDH(C255,"EARN_FOR_COMMON","FY 2021","FY 2021","Currency=USD","Period=FY","BEST_FPERIOD_OVERRIDE=FY","FILING_STATUS=MR","SCALING_FORMAT=MLN","FA_ADJUSTED=Adjusted","Sort=A","Dates=H","DateFormat=P","Fill=—","Direction=H","UseDPDF=Y")</f>
        <v>12896.37</v>
      </c>
      <c r="BV255" s="15">
        <f>_xll.BDH(C255,"EARN_FOR_COMMON","FY 2022","FY 2022","Currency=USD","Period=FY","BEST_FPERIOD_OVERRIDE=FY","FILING_STATUS=MR","SCALING_FORMAT=MLN","FA_ADJUSTED=Adjusted","Sort=A","Dates=H","DateFormat=P","Fill=—","Direction=H","UseDPDF=Y")</f>
        <v>15940</v>
      </c>
      <c r="BW255" s="15" t="e">
        <f ca="1">+_xll.BDP($C255,BW$15,"BEST_FPERIOD_OVERRIDE="&amp;BW$16)</f>
        <v>#NAME?</v>
      </c>
      <c r="BX255" s="15" t="e">
        <f ca="1">+_xll.BDP($C255,BX$15,"BEST_FPERIOD_OVERRIDE="&amp;BX$16)</f>
        <v>#NAME?</v>
      </c>
      <c r="BY255" s="15" t="e">
        <f ca="1">+_xll.BDP($C255,BY$15,"BEST_FPERIOD_OVERRIDE="&amp;BY$16)</f>
        <v>#NAME?</v>
      </c>
      <c r="BZ255" s="15" t="e">
        <f ca="1">+_xll.BDP($C255,BZ$15,"BEST_FPERIOD_OVERRIDE="&amp;BZ$16)</f>
        <v>#NAME?</v>
      </c>
      <c r="CB255" s="25">
        <f t="shared" si="454"/>
        <v>-8.9845138153068715E-2</v>
      </c>
      <c r="CC255" s="25">
        <f t="shared" si="455"/>
        <v>0.15489639275380629</v>
      </c>
      <c r="CD255" s="25">
        <f t="shared" si="456"/>
        <v>0.23600672127117939</v>
      </c>
      <c r="CE255" s="25" t="e">
        <f t="shared" ca="1" si="457"/>
        <v>#NAME?</v>
      </c>
      <c r="CF255" s="25" t="e">
        <f t="shared" ca="1" si="458"/>
        <v>#NAME?</v>
      </c>
      <c r="CG255" s="25" t="e">
        <f t="shared" ca="1" si="459"/>
        <v>#NAME?</v>
      </c>
      <c r="CH255" s="25" t="e">
        <f t="shared" ca="1" si="499"/>
        <v>#NAME?</v>
      </c>
      <c r="CI255" s="25" t="e">
        <f t="shared" ca="1" si="460"/>
        <v>#NAME?</v>
      </c>
      <c r="CJ255" s="25">
        <f t="shared" si="461"/>
        <v>0.18957638633618146</v>
      </c>
      <c r="CM255" s="25">
        <f t="shared" si="500"/>
        <v>0.53396875136005573</v>
      </c>
      <c r="CN255" s="25">
        <f t="shared" si="501"/>
        <v>0.51115490249931339</v>
      </c>
      <c r="CO255" s="25">
        <f t="shared" si="502"/>
        <v>0.5350080896079652</v>
      </c>
      <c r="CP255" s="25">
        <f t="shared" si="503"/>
        <v>0.54384169225520296</v>
      </c>
      <c r="CQ255" s="25" t="e">
        <f t="shared" ca="1" si="504"/>
        <v>#NAME?</v>
      </c>
      <c r="CR255" s="25" t="e">
        <f t="shared" ca="1" si="505"/>
        <v>#NAME?</v>
      </c>
      <c r="CS255" s="25" t="e">
        <f t="shared" ca="1" si="506"/>
        <v>#NAME?</v>
      </c>
      <c r="CT255" s="15" t="e">
        <f t="shared" ca="1" si="507"/>
        <v>#NAME?</v>
      </c>
      <c r="CU255" s="25">
        <f>_xll.BDH($C255,"RETURN_ON_INV_CAPITAL","FY 2019","FY 2019","Currency=USD","Period=FY","BEST_FPERIOD_OVERRIDE=FY","FILING_STATUS=MR","FA_ADJUSTED=GAAP","Sort=A","Dates=H","DateFormat=P","Fill=—","Direction=H","UseDPDF=Y")/100</f>
        <v>0.21985299999999999</v>
      </c>
      <c r="CV255" s="25">
        <f>_xll.BDH($C255,"RETURN_ON_INV_CAPITAL","FY 2020","FY 2020","Currency=USD","Period=FY","BEST_FPERIOD_OVERRIDE=FY","FILING_STATUS=MR","FA_ADJUSTED=GAAP","Sort=A","Dates=H","DateFormat=P","Fill=—","Direction=H","UseDPDF=Y")/100</f>
        <v>0.18255400000000002</v>
      </c>
      <c r="CW255" s="25">
        <f>_xll.BDH($C255,"RETURN_ON_INV_CAPITAL","FY 2021","FY 2021","Currency=USD","Period=FY","BEST_FPERIOD_OVERRIDE=FY","FILING_STATUS=MR","FA_ADJUSTED=GAAP","Sort=A","Dates=H","DateFormat=P","Fill=—","Direction=H","UseDPDF=Y")/100</f>
        <v>0.18607600000000002</v>
      </c>
      <c r="CX255" s="25">
        <f>_xll.BDH(C255,"RETURN_COM_EQY","FY 2022","FY 2022","Currency=USD","Period=FY","BEST_FPERIOD_OVERRIDE=FY","FILING_STATUS=MR","FA_ADJUSTED=GAAP","Sort=A","Dates=H","DateFormat=P","Fill=—","Direction=H","UseDPDF=Y")/100</f>
        <v>0.44143099999999996</v>
      </c>
      <c r="CZ255" s="15">
        <f>_xll.BDH($C255,"RETURN_COM_EQY","FY 2019","FY 2019","Currency=USD","Period=FY","BEST_FPERIOD_OVERRIDE=FY","FILING_STATUS=MR","FA_ADJUSTED=GAAP","Sort=A","Dates=H","DateFormat=P","Fill=—","Direction=H","UseDPDF=Y")/100</f>
        <v>0.41829700000000003</v>
      </c>
      <c r="DA255" s="15">
        <f>_xll.BDH($C255,"RETURN_COM_EQY","FY 2020","FY 2020","Currency=USD","Period=FY","BEST_FPERIOD_OVERRIDE=FY","FILING_STATUS=MR","FA_ADJUSTED=GAAP","Sort=A","Dates=H","DateFormat=P","Fill=—","Direction=H","UseDPDF=Y")/100</f>
        <v>0.36012300000000003</v>
      </c>
      <c r="DB255" s="15">
        <f>_xll.BDH($C255,"RETURN_COM_EQY","FY 2021","FY 2021","Currency=USD","Period=FY","BEST_FPERIOD_OVERRIDE=FY","FILING_STATUS=MR","FA_ADJUSTED=GAAP","Sort=A","Dates=H","DateFormat=P","Fill=—","Direction=H","UseDPDF=Y")/100</f>
        <v>0.37514699999999995</v>
      </c>
      <c r="DC255" s="25">
        <f>_xll.BDH(C255,"RETURN_COM_EQY","FY 2022","FY 2022","Currency=USD","Period=FY","BEST_FPERIOD_OVERRIDE=FY","FILING_STATUS=MR","FA_ADJUSTED=GAAP","Sort=A","Dates=H","DateFormat=P","Fill=—","Direction=H","UseDPDF=Y")</f>
        <v>44.143099999999997</v>
      </c>
      <c r="DD255" s="25" t="e">
        <f ca="1">(_xll.BDP(C255,"BEST_ROE","best_fperiod_override=23Y"))/100</f>
        <v>#NAME?</v>
      </c>
      <c r="DF255" s="25" t="e">
        <f ca="1">(_xll.BDP($C255,"BEST_DIV_YLD","best_fperiod_override=19Y"))/100</f>
        <v>#NAME?</v>
      </c>
      <c r="DG255" s="25" t="e">
        <f ca="1">(_xll.BDP($C255,"BEST_DIV_YLD","best_fperiod_override=20Y"))/100</f>
        <v>#NAME?</v>
      </c>
      <c r="DH255" s="25" t="e">
        <f ca="1">(_xll.BDP($C255,"BEST_DIV_YLD","best_fperiod_override=21Y"))/100</f>
        <v>#NAME?</v>
      </c>
      <c r="DI255" s="25" t="e">
        <f ca="1">(_xll.BDP($C255,"BEST_DIV_YLD","best_fperiod_override=22Y"))/100</f>
        <v>#NAME?</v>
      </c>
      <c r="DJ255" s="25" t="e">
        <f ca="1">(_xll.BDP($C255,"BEST_DIV_YLD","best_fperiod_override=23Y"))/100</f>
        <v>#NAME?</v>
      </c>
      <c r="DL255" s="48" t="e" cm="1">
        <f t="array" aca="1" ref="DL255" ca="1">_xll.BDP($C255,$DL$12)/1000</f>
        <v>#NAME?</v>
      </c>
      <c r="DM255" s="48" t="e" cm="1">
        <f t="array" aca="1" ref="DM255" ca="1">_xll.BDP($C255,$DL$13)*1000</f>
        <v>#NAME?</v>
      </c>
      <c r="DN255" s="48" t="e">
        <f t="shared" ca="1" si="462"/>
        <v>#NAME?</v>
      </c>
      <c r="DO255" s="48" t="e" cm="1">
        <f t="array" aca="1" ref="DO255" ca="1">_xll.BDP($C255,$DL$15)*1000</f>
        <v>#NAME?</v>
      </c>
      <c r="DQ255" s="15" t="e" cm="1">
        <f t="array" aca="1" ref="DQ255" ca="1">_xll.BDP(C255,"WACC")</f>
        <v>#NAME?</v>
      </c>
      <c r="DR255" s="15" t="e" cm="1">
        <f t="array" aca="1" ref="DR255" ca="1">_xll.BDP(C255,"WACC_COST_EQUITY")</f>
        <v>#NAME?</v>
      </c>
      <c r="DS255" s="15" t="e" cm="1">
        <f t="array" aca="1" ref="DS255" ca="1">_xll.BDP(C255,"WACC_COST_EQUITY")</f>
        <v>#NAME?</v>
      </c>
      <c r="DU255" s="15" t="e" cm="1">
        <f t="array" aca="1" ref="DU255" ca="1">_xll.BDP(C255,"BEST_PE_RATIO")</f>
        <v>#NAME?</v>
      </c>
      <c r="DV255" s="15" t="e" cm="1">
        <f t="array" aca="1" ref="DV255" ca="1">_xll.BDP(C255,"FIVE_YR_AVG_PRICE_EARNINGS")</f>
        <v>#NAME?</v>
      </c>
      <c r="DW255" s="15" t="e" cm="1">
        <f t="array" aca="1" ref="DW255" ca="1">_xll.BDP(C255,"10_YEAR_MOVING_AVERAGE_PE")</f>
        <v>#NAME?</v>
      </c>
      <c r="DY255" s="15" t="e" cm="1">
        <f t="array" aca="1" ref="DY255" ca="1">_xll.BDP(C255,"BEST_CUR_EV_TO_EBITDA")</f>
        <v>#NAME?</v>
      </c>
      <c r="DZ255" s="15" t="e" cm="1">
        <f t="array" aca="1" ref="DZ255" ca="1">_xll.BDP(C255,"FIVE_YEAR_AVG_EV_TO_T12_EBITDA")</f>
        <v>#NAME?</v>
      </c>
      <c r="EB255" s="15" t="e" cm="1">
        <f t="array" aca="1" ref="EB255" ca="1">_xll.BDP(C255,"BEST_PX_BPS_RATIO")</f>
        <v>#NAME?</v>
      </c>
      <c r="EC255" s="15" t="e" cm="1">
        <f t="array" aca="1" ref="EC255" ca="1">_xll.BDP(C255,"FIVE_YEAR_AVG_PRICE_BOOK")</f>
        <v>#NAME?</v>
      </c>
      <c r="ED255" s="15" t="e" cm="1">
        <f t="array" aca="1" ref="ED255" ca="1">_xll.BDP(C255,"EV_TO_T12M_SALES")</f>
        <v>#NAME?</v>
      </c>
      <c r="EE255" s="15" t="e" cm="1">
        <f t="array" aca="1" ref="EE255" ca="1">_xll.BDP(C255,"AVERAGE_EV_TO_T12M_SALES")</f>
        <v>#NAME?</v>
      </c>
      <c r="EF255" s="15" t="e">
        <f ca="1">_xll.BDP(C255,"BEST_CURRENT_EV_BEST_SALES","best_fperiod_override=23Y")</f>
        <v>#NAME?</v>
      </c>
      <c r="EH255" s="15" t="e" cm="1">
        <f t="array" aca="1" ref="EH255" ca="1">_xll.BDP(C255,"CF_FREE_CASH_FLOW")</f>
        <v>#NAME?</v>
      </c>
      <c r="EI255" s="15" t="e" cm="1">
        <f t="array" aca="1" ref="EI255" ca="1">_xll.BDP(C255,"FREE_CASH_FLOW_YIELD")/100</f>
        <v>#NAME?</v>
      </c>
      <c r="EJ255" s="15" t="e" cm="1">
        <f t="array" aca="1" ref="EJ255" ca="1">_xll.BDP(C255,"TRAIL_12M_FREE_CASH_FLOW_PER_SH")</f>
        <v>#NAME?</v>
      </c>
      <c r="EL255" s="15" t="e" cm="1">
        <f t="array" aca="1" ref="EL255" ca="1">_xll.BDP(C255,"CF_CASH_FROM_OPER")</f>
        <v>#NAME?</v>
      </c>
      <c r="EM255" s="15" t="e" cm="1">
        <f t="array" aca="1" ref="EM255" ca="1">_xll.BDP(C255,"CF_CASH_FROM_INV_ACT")</f>
        <v>#NAME?</v>
      </c>
      <c r="EN255" s="15" t="e" cm="1">
        <f t="array" aca="1" ref="EN255" ca="1">_xll.BDP(C255,"CF_CASH_FROM_FNC_ACT")</f>
        <v>#NAME?</v>
      </c>
      <c r="EP255" s="15" t="e" cm="1">
        <f t="array" aca="1" ref="EP255" ca="1">_xll.BDP(C255,"TOT_ANALYST_REC")</f>
        <v>#NAME?</v>
      </c>
      <c r="EQ255" s="15" t="e" cm="1">
        <f t="array" aca="1" ref="EQ255" ca="1">_xll.BDP(C255,"TOT_BUY_REC")</f>
        <v>#NAME?</v>
      </c>
      <c r="ER255" s="15" t="e" cm="1">
        <f t="array" aca="1" ref="ER255" ca="1">_xll.BDP(C255,"TOT_HOLD_REC")</f>
        <v>#NAME?</v>
      </c>
      <c r="ES255" s="15" t="e" cm="1">
        <f t="array" aca="1" ref="ES255" ca="1">_xll.BDP(C255,"TOT_SELL_REC")</f>
        <v>#NAME?</v>
      </c>
      <c r="ET255" s="15" t="e" cm="1">
        <f t="array" aca="1" ref="ET255" ca="1">_xll.BDP(C255,"EQY_REC_CONS")</f>
        <v>#NAME?</v>
      </c>
      <c r="EV255" s="15" t="e" cm="1">
        <f t="array" aca="1" ref="EV255" ca="1">_xll.BDP(C255,"BEST_TARGET_HI")</f>
        <v>#NAME?</v>
      </c>
      <c r="EW255" s="15" t="e" cm="1">
        <f t="array" aca="1" ref="EW255" ca="1">_xll.BDP(C255,"BEST_TARGET_LO")</f>
        <v>#NAME?</v>
      </c>
      <c r="EX255" s="15" t="e" cm="1">
        <f t="array" aca="1" ref="EX255" ca="1">_xll.BDP(C255,"BEST_TARGET_MEDIAN")</f>
        <v>#NAME?</v>
      </c>
      <c r="EZ255" s="15" t="e" cm="1">
        <f t="array" aca="1" ref="EZ255" ca="1">_xll.BDP(C255,"BEST_TARGET_1WK_CHG")</f>
        <v>#NAME?</v>
      </c>
      <c r="FA255" s="15" t="e" cm="1">
        <f t="array" aca="1" ref="FA255" ca="1">_xll.BDP(C255,"BEST_TARGET_4WK_CHG")</f>
        <v>#NAME?</v>
      </c>
      <c r="FB255" s="15" t="e" cm="1">
        <f t="array" aca="1" ref="FB255" ca="1">_xll.BDP(C255,"BEST_TARGET_3MO_CHG")</f>
        <v>#NAME?</v>
      </c>
      <c r="FC255" s="15" t="e" cm="1">
        <f t="array" aca="1" ref="FC255" ca="1">_xll.BDP(C255,"BEST_TARGET_6MO_CHG")</f>
        <v>#NAME?</v>
      </c>
      <c r="FE255" s="15" t="e" cm="1">
        <f t="array" aca="1" ref="FE255" ca="1">_xll.BDP(C255,"ANNOUNCEMENT_DT")</f>
        <v>#NAME?</v>
      </c>
      <c r="FF255" s="15" t="e" cm="1">
        <f t="array" aca="1" ref="FF255" ca="1">_xll.BDP(C255,"EXPECTED_REPORT_DT")</f>
        <v>#NAME?</v>
      </c>
      <c r="FG255" s="15" t="e" cm="1">
        <f t="array" aca="1" ref="FG255" ca="1">_xll.BDP(C255,"EARNINGS_RELATED_IMPLIED_MOVE")</f>
        <v>#NAME?</v>
      </c>
      <c r="FI255" s="15" t="e" cm="1">
        <f t="array" aca="1" ref="FI255" ca="1">_xll.BDP(C255,"SALES_SURPRISE_LAST_QTR")</f>
        <v>#NAME?</v>
      </c>
      <c r="FJ255" s="15" t="e" cm="1">
        <f t="array" aca="1" ref="FJ255" ca="1">_xll.BDP(C255,"EPS_SURPRISE_LAST_QTR")</f>
        <v>#NAME?</v>
      </c>
      <c r="FL255" s="15" t="e">
        <f ca="1">(_xll.BDP(C255,"VOLUME_AVG_5D"))/1000</f>
        <v>#NAME?</v>
      </c>
      <c r="FM255" s="15" t="e">
        <f ca="1">(_xll.BDP(C255,"VOLUME_AVG_3M"))/1000</f>
        <v>#NAME?</v>
      </c>
      <c r="FN255" s="15" t="e">
        <f ca="1">(_xll.BDP(C255,"VOLUME_AVG_6M"))/1000</f>
        <v>#NAME?</v>
      </c>
      <c r="FP255" s="15" t="e" cm="1">
        <f t="array" aca="1" ref="FP255" ca="1">_xll.BDP(C255,"CIE_DES")</f>
        <v>#NAME?</v>
      </c>
      <c r="FQ255" s="15" t="s">
        <v>1077</v>
      </c>
      <c r="FS255" s="15" t="e" cm="1">
        <f t="array" aca="1" ref="FS255" ca="1">_xll.BDP(C255,"HIGH_52WEEK")</f>
        <v>#NAME?</v>
      </c>
      <c r="FT255" s="15" t="e" cm="1">
        <f t="array" aca="1" ref="FT255" ca="1">_xll.BDP(C255,"LOW_52WEEK")</f>
        <v>#NAME?</v>
      </c>
      <c r="FV255" s="15" t="e" cm="1">
        <f t="array" aca="1" ref="FV255" ca="1">_xll.BDP(C255,"CHG_PCT_WTD")</f>
        <v>#NAME?</v>
      </c>
      <c r="FW255" s="15" t="e" cm="1">
        <f t="array" aca="1" ref="FW255" ca="1">_xll.BDP(C255,"CHG_PCT_MTD")</f>
        <v>#NAME?</v>
      </c>
      <c r="FX255" s="15" t="e" cm="1">
        <f t="array" aca="1" ref="FX255" ca="1">_xll.BDP(C255,"CHG_PCT_YTD")</f>
        <v>#NAME?</v>
      </c>
      <c r="FY255" s="15" t="e" cm="1">
        <f t="array" aca="1" ref="FY255" ca="1">_xll.BDP(C255,"CHG_PCT_1YR")</f>
        <v>#NAME?</v>
      </c>
      <c r="GA255" s="15" t="e">
        <f ca="1">_xll.BDP($C255,"BEST_NET_DEBT","best_fperiod_override=19Y")</f>
        <v>#NAME?</v>
      </c>
      <c r="GB255" s="15" t="e">
        <f ca="1">_xll.BDP($C255,"BEST_NET_DEBT","best_fperiod_override=20Y")</f>
        <v>#NAME?</v>
      </c>
      <c r="GC255" s="15" t="e">
        <f ca="1">_xll.BDP($C255,"BEST_NET_DEBT","best_fperiod_override=21Y")</f>
        <v>#NAME?</v>
      </c>
      <c r="GD255" s="15" t="e">
        <f ca="1">_xll.BDP($C255,"BEST_NET_DEBT","best_fperiod_override=22Y")</f>
        <v>#NAME?</v>
      </c>
      <c r="GE255" s="15" t="e">
        <f ca="1">_xll.BDP($C255,"BEST_NET_DEBT","best_fperiod_override=23Y")</f>
        <v>#NAME?</v>
      </c>
      <c r="GG255" s="15" t="e">
        <f t="shared" ca="1" si="463"/>
        <v>#NAME?</v>
      </c>
      <c r="GH255" s="15" t="e">
        <f t="shared" ca="1" si="464"/>
        <v>#NAME?</v>
      </c>
      <c r="GI255" s="15" t="e">
        <f t="shared" ca="1" si="465"/>
        <v>#NAME?</v>
      </c>
      <c r="GJ255" s="15" t="e">
        <f t="shared" ca="1" si="466"/>
        <v>#NAME?</v>
      </c>
      <c r="GK255" s="15" t="e">
        <f t="shared" ca="1" si="467"/>
        <v>#NAME?</v>
      </c>
      <c r="GM255" s="15" t="e" cm="1">
        <f t="array" aca="1" ref="GM255" ca="1">_xll.BDP(C255,"NET_DEBT_TO_EBITDA")</f>
        <v>#NAME?</v>
      </c>
      <c r="GN255" s="15" t="e" cm="1">
        <f t="array" aca="1" ref="GN255" ca="1">_xll.BDP(C255,"EBIT_TO_INT_EXP")</f>
        <v>#NAME?</v>
      </c>
      <c r="GO255" s="15" t="e" cm="1">
        <f t="array" aca="1" ref="GO255" ca="1">_xll.BDP(C255,"TOT_DEBT_TO_TOT_EQY")</f>
        <v>#NAME?</v>
      </c>
      <c r="GP255" s="15" t="e" cm="1">
        <f t="array" aca="1" ref="GP255" ca="1">_xll.BDP(C255,"TOT_DEBT_TO_TOT_ASSET")</f>
        <v>#NAME?</v>
      </c>
      <c r="GQ255" s="15" t="e" cm="1">
        <f t="array" aca="1" ref="GQ255" ca="1">_xll.BDP(C255,"ALTMAN_Z_SCORE")</f>
        <v>#NAME?</v>
      </c>
      <c r="GR255" s="15" t="e" cm="1">
        <f t="array" aca="1" ref="GR255" ca="1">_xll.BDP(C255,"CASH_%_CURRENT_MARKET_CAP")</f>
        <v>#NAME?</v>
      </c>
      <c r="GS255" s="15" t="e" cm="1">
        <f t="array" aca="1" ref="GS255" ca="1">_xll.BDP(C255,"CASH_TO_TOT_ASSET")</f>
        <v>#NAME?</v>
      </c>
      <c r="GU255" s="15" t="e" cm="1">
        <f t="array" aca="1" ref="GU255" ca="1">_xll.BDP(C255,"BOARD_SIZE")</f>
        <v>#NAME?</v>
      </c>
      <c r="GV255" s="15" t="e" cm="1">
        <f t="array" aca="1" ref="GV255" ca="1">_xll.BDP(C255,"PCT_INDEPENDENT_DIRECTORS")</f>
        <v>#NAME?</v>
      </c>
      <c r="GW255" s="15" t="e" cm="1">
        <f t="array" aca="1" ref="GW255" ca="1">_xll.BDP(C255,"BOARD_MEETING_ATTENDANCE_PCT")</f>
        <v>#NAME?</v>
      </c>
      <c r="GX255" s="15" t="e" cm="1">
        <f t="array" aca="1" ref="GX255" ca="1">_xll.BDP(C255,"BOARD_MEETINGS_PER_YR")</f>
        <v>#NAME?</v>
      </c>
      <c r="GY255" s="15" t="e" cm="1">
        <f t="array" aca="1" ref="GY255" ca="1">_xll.BDP(C255,"NUMBER_OF_WOMEN_ON_BOARD")</f>
        <v>#NAME?</v>
      </c>
      <c r="GZ255" s="15" t="e" cm="1">
        <f t="array" aca="1" ref="GZ255" ca="1">_xll.BDP(C255,"BOARD_AVERAGE_TENURE")</f>
        <v>#NAME?</v>
      </c>
      <c r="HA255" s="15" t="e" cm="1">
        <f t="array" aca="1" ref="HA255" ca="1">_xll.BDP(C255,"BOARD_AVERAGE_AGE")</f>
        <v>#NAME?</v>
      </c>
      <c r="HC255" s="15" t="e" cm="1">
        <f t="array" aca="1" ref="HC255" ca="1">_xll.BDP(C255,"TOT_COMP_AW_TO_CEO_&amp;_EQUIV")</f>
        <v>#NAME?</v>
      </c>
      <c r="HD255" s="15" t="e" cm="1">
        <f t="array" aca="1" ref="HD255" ca="1">_xll.BDP(C255,"TOT_COMPENSATION_AW_TO_EXECS")</f>
        <v>#NAME?</v>
      </c>
      <c r="HE255" s="15" t="e" cm="1">
        <f t="array" aca="1" ref="HE255" ca="1">_xll.BDP(C255,"CF_STOCK_BASED_COMPENSATION")</f>
        <v>#NAME?</v>
      </c>
      <c r="HF255" s="15" t="e" cm="1">
        <f t="array" aca="1" ref="HF255" ca="1">_xll.BDP(C255,"AVERAGE_BOD_TOTAL_COMPENSATION")</f>
        <v>#NAME?</v>
      </c>
      <c r="HH255" s="15" t="e" cm="1">
        <f t="array" aca="1" ref="HH255" ca="1">_xll.BDP(C255,"ISS_QUALITYSCORE")</f>
        <v>#NAME?</v>
      </c>
      <c r="HK255" s="15" t="e" cm="1">
        <f t="array" aca="1" ref="HK255" ca="1">_xll.BDP(C255,"EQY_SH_OUT")</f>
        <v>#NAME?</v>
      </c>
      <c r="HL255" s="15" t="e">
        <f t="shared" ca="1" si="468"/>
        <v>#NAME?</v>
      </c>
      <c r="HN255" s="15">
        <v>8.5</v>
      </c>
      <c r="HO255" s="15">
        <v>2</v>
      </c>
      <c r="HP255" s="39" t="e">
        <f t="shared" ca="1" si="469"/>
        <v>#NAME?</v>
      </c>
      <c r="HQ255" s="15" t="e">
        <f t="shared" ca="1" si="470"/>
        <v>#NAME?</v>
      </c>
      <c r="HS255" s="15" t="e">
        <f t="shared" ca="1" si="494"/>
        <v>#NAME?</v>
      </c>
      <c r="HU255" s="15" t="e">
        <f t="shared" ca="1" si="471"/>
        <v>#NAME?</v>
      </c>
      <c r="HW255" s="15" t="e">
        <f t="shared" ca="1" si="495"/>
        <v>#NAME?</v>
      </c>
      <c r="HY255" s="39" t="e">
        <f t="shared" ca="1" si="472"/>
        <v>#NAME?</v>
      </c>
      <c r="IA255" s="15" t="e">
        <f t="shared" ca="1" si="496"/>
        <v>#NAME?</v>
      </c>
      <c r="IB255" s="15" t="e">
        <f t="shared" ca="1" si="473"/>
        <v>#NAME?</v>
      </c>
      <c r="IC255" s="15" t="e">
        <f t="shared" ca="1" si="474"/>
        <v>#NAME?</v>
      </c>
      <c r="ID255" s="15" t="e">
        <f t="shared" ca="1" si="475"/>
        <v>#NAME?</v>
      </c>
      <c r="IE255" s="39" t="e">
        <f t="shared" ca="1" si="476"/>
        <v>#NAME?</v>
      </c>
      <c r="IF255" s="39">
        <f t="shared" si="477"/>
        <v>18.957638633618146</v>
      </c>
      <c r="IG255" s="39" t="e">
        <f t="shared" ca="1" si="478"/>
        <v>#NAME?</v>
      </c>
      <c r="II255" s="15">
        <f t="shared" si="508"/>
        <v>236</v>
      </c>
    </row>
    <row r="256" spans="1:243">
      <c r="A256" s="15">
        <f t="shared" si="509"/>
        <v>236</v>
      </c>
      <c r="B256" s="15" t="s">
        <v>476</v>
      </c>
      <c r="C256" s="15" t="s">
        <v>714</v>
      </c>
      <c r="D256" s="15" t="s">
        <v>475</v>
      </c>
      <c r="E256" s="15" t="str">
        <f t="shared" si="442"/>
        <v>VLOE34</v>
      </c>
      <c r="F256" s="15">
        <f t="shared" si="443"/>
        <v>236</v>
      </c>
      <c r="G256" s="15" t="str">
        <f t="shared" si="444"/>
        <v>Valero Energy Corp</v>
      </c>
      <c r="H256" s="24">
        <v>1.7331E-3</v>
      </c>
      <c r="I256" s="15" t="e" cm="1">
        <f t="array" aca="1" ref="I256" ca="1">_xll.BDP(C256,"GICS_SECTOR_NAME")</f>
        <v>#NAME?</v>
      </c>
      <c r="J256" s="15" t="e">
        <f t="shared" ca="1" si="445"/>
        <v>#NAME?</v>
      </c>
      <c r="K256" s="46" t="e" cm="1">
        <f t="array" aca="1" ref="K256" ca="1">_xll.BDP(C256,"BEST_PE_RATIO")</f>
        <v>#NAME?</v>
      </c>
      <c r="L256" s="46" t="e" cm="1">
        <f t="array" aca="1" ref="L256" ca="1">_xll.BDP(C256,"px_last")</f>
        <v>#NAME?</v>
      </c>
      <c r="M256" s="15" t="e" cm="1">
        <f t="array" aca="1" ref="M256" ca="1">_xll.BDP(C256,"COUNTRY_FULL_NAME")</f>
        <v>#NAME?</v>
      </c>
      <c r="N256" s="15" t="e" cm="1">
        <f t="array" aca="1" ref="N256" ca="1">_xll.BDP(C256,"px_last")</f>
        <v>#NAME?</v>
      </c>
      <c r="O256" s="15" t="e" cm="1">
        <f t="array" aca="1" ref="O256" ca="1">_xll.BDP(C256,"CRNCY")</f>
        <v>#NAME?</v>
      </c>
      <c r="Q256" s="15" t="e" cm="1">
        <f t="array" aca="1" ref="Q256" ca="1">_xll.BDP(C256,"GICS_SECTOR_NAME")</f>
        <v>#NAME?</v>
      </c>
      <c r="R256" s="15" t="e" cm="1">
        <f t="array" aca="1" ref="R256" ca="1">_xll.BDP(C256,"GICS_INDUSTRY_NAME")</f>
        <v>#NAME?</v>
      </c>
      <c r="S256" s="15" t="e" cm="1">
        <f t="array" aca="1" ref="S256" ca="1">_xll.BDP(C256,"GICS_INDUSTRY_GROUP_NAME")</f>
        <v>#NAME?</v>
      </c>
      <c r="T256" s="15" t="e" cm="1">
        <f t="array" aca="1" ref="T256" ca="1">_xll.BDP(C256,"GICS_SUB_INDUSTRY_NAME")</f>
        <v>#NAME?</v>
      </c>
      <c r="U256" s="15" t="s">
        <v>1521</v>
      </c>
      <c r="V256" s="15">
        <f>_xll.BDH(C256,"SALES_REV_TURN","FY 2009","FY 2009","Currency=USD","Period=FY","BEST_FPERIOD_OVERRIDE=FY","FILING_STATUS=MR","SCALING_FORMAT=MLN","FA_ADJUSTED=Adjusted","Sort=A","Dates=H","DateFormat=P","Fill=—","Direction=H","UseDPDF=Y")</f>
        <v>63726</v>
      </c>
      <c r="W256" s="15">
        <f>_xll.BDH(C256,"SALES_REV_TURN","FY 2019","FY 2019","Currency=USD","Period=FY","BEST_FPERIOD_OVERRIDE=FY","FILING_STATUS=MR","SCALING_FORMAT=MLN","FA_ADJUSTED=Adjusted","Sort=A","Dates=H","DateFormat=P","Fill=—","Direction=H","UseDPDF=Y")</f>
        <v>108324</v>
      </c>
      <c r="X256" s="15">
        <f>_xll.BDH(C256,"SALES_REV_TURN","FY 2020","FY 2020","Currency=USD","Period=FY","BEST_FPERIOD_OVERRIDE=FY","FILING_STATUS=MR","SCALING_FORMAT=MLN","FA_ADJUSTED=Adjusted","Sort=A","Dates=H","DateFormat=P","Fill=—","Direction=H","UseDPDF=Y")</f>
        <v>64912</v>
      </c>
      <c r="Y256" s="15">
        <f>_xll.BDH(C256,"SALES_REV_TURN","FY 2021","FY 2021","Currency=USD","Period=FY","BEST_FPERIOD_OVERRIDE=FY","FILING_STATUS=MR","SCALING_FORMAT=MLN","FA_ADJUSTED=Adjusted","Sort=A","Dates=H","DateFormat=P","Fill=—","Direction=H","UseDPDF=Y")</f>
        <v>113977</v>
      </c>
      <c r="Z256" s="15">
        <f>_xll.BDH(C256,"SALES_REV_TURN","FY 2022","FY 2022","Currency=USD","Period=FY","BEST_FPERIOD_OVERRIDE=FY","FILING_STATUS=MR","SCALING_FORMAT=MLN","FA_ADJUSTED=Adjusted","Sort=A","Dates=H","DateFormat=P","Fill=—","Direction=H","UseDPDF=Y")</f>
        <v>176383</v>
      </c>
      <c r="AA256" s="15" t="e">
        <f ca="1">+_xll.BDP($C256,AA$15,"BEST_FPERIOD_OVERRIDE="&amp;AA$16)</f>
        <v>#NAME?</v>
      </c>
      <c r="AB256" s="15" t="e">
        <f ca="1">+_xll.BDP($C256,AB$15,"BEST_FPERIOD_OVERRIDE="&amp;AB$16)</f>
        <v>#NAME?</v>
      </c>
      <c r="AC256" s="15" t="e">
        <f ca="1">+_xll.BDP($C256,AC$15,"BEST_FPERIOD_OVERRIDE="&amp;AC$16)</f>
        <v>#NAME?</v>
      </c>
      <c r="AD256" s="15" t="e">
        <f ca="1">+_xll.BDP($C256,AD$15,"BEST_FPERIOD_OVERRIDE="&amp;AD$16)</f>
        <v>#NAME?</v>
      </c>
      <c r="AF256" s="25">
        <f t="shared" si="479"/>
        <v>-0.40076068092020234</v>
      </c>
      <c r="AG256" s="25">
        <f t="shared" si="480"/>
        <v>0.75586948484101546</v>
      </c>
      <c r="AH256" s="25">
        <f t="shared" si="481"/>
        <v>0.54753151951709556</v>
      </c>
      <c r="AI256" s="25" t="e">
        <f t="shared" ca="1" si="482"/>
        <v>#NAME?</v>
      </c>
      <c r="AJ256" s="25" t="e">
        <f t="shared" ca="1" si="483"/>
        <v>#NAME?</v>
      </c>
      <c r="AK256" s="25" t="e">
        <f t="shared" ca="1" si="484"/>
        <v>#NAME?</v>
      </c>
      <c r="AL256" s="25" t="e">
        <f t="shared" ca="1" si="497"/>
        <v>#NAME?</v>
      </c>
      <c r="AM256" s="25" t="e">
        <f t="shared" ca="1" si="485"/>
        <v>#NAME?</v>
      </c>
      <c r="AN256" s="25">
        <f t="shared" si="486"/>
        <v>5.448596302911568E-2</v>
      </c>
      <c r="AP256" s="15">
        <f>_xll.BDH(C256,"EBITDA","FY 2009","FY 2009","Currency=USD","Period=FY","BEST_FPERIOD_OVERRIDE=FY","FILING_STATUS=MR","SCALING_FORMAT=MLN","FA_ADJUSTED=Adjusted","Sort=A","Dates=H","DateFormat=P","Fill=—","Direction=H","UseDPDF=Y")</f>
        <v>1842</v>
      </c>
      <c r="AQ256" s="15">
        <f>_xll.BDH(C256,"EBITDA","FY 2019","FY 2019","Currency=USD","Period=FY","BEST_FPERIOD_OVERRIDE=FY","FILING_STATUS=MR","SCALING_FORMAT=MLN","FA_ADJUSTED=Adjusted","Sort=A","Dates=H","DateFormat=P","Fill=—","Direction=H","UseDPDF=Y")</f>
        <v>6420</v>
      </c>
      <c r="AR256" s="15">
        <f>_xll.BDH(C256,"EBITDA","FY 2020","FY 2020","Currency=USD","Period=FY","BEST_FPERIOD_OVERRIDE=FY","FILING_STATUS=MR","SCALING_FORMAT=MLN","FA_ADJUSTED=Adjusted","Sort=A","Dates=H","DateFormat=P","Fill=—","Direction=H","UseDPDF=Y")</f>
        <v>1194</v>
      </c>
      <c r="AS256" s="15">
        <f>_xll.BDH(C256,"EBITDA","FY 2021","FY 2021","Currency=USD","Period=FY","BEST_FPERIOD_OVERRIDE=FY","FILING_STATUS=MR","SCALING_FORMAT=MLN","FA_ADJUSTED=Adjusted","Sort=A","Dates=H","DateFormat=P","Fill=—","Direction=H","UseDPDF=Y")</f>
        <v>4871</v>
      </c>
      <c r="AT256" s="15">
        <f>_xll.BDH(C256,"EBITDA","FY 2022","FY 2022","Currency=USD","Period=FY","BEST_FPERIOD_OVERRIDE=FY","FILING_STATUS=MR","SCALING_FORMAT=MLN","FA_ADJUSTED=Adjusted","Sort=A","Dates=H","DateFormat=P","Fill=—","Direction=H","UseDPDF=Y")</f>
        <v>18511</v>
      </c>
      <c r="AU256" s="15" t="e">
        <f ca="1">+_xll.BDP($C256,AU$15,"BEST_FPERIOD_OVERRIDE="&amp;AU$16)</f>
        <v>#NAME?</v>
      </c>
      <c r="AV256" s="15" t="e">
        <f ca="1">+_xll.BDP($C256,AV$15,"BEST_FPERIOD_OVERRIDE="&amp;AV$16)</f>
        <v>#NAME?</v>
      </c>
      <c r="AW256" s="15" t="e">
        <f ca="1">+_xll.BDP($C256,AW$15,"BEST_FPERIOD_OVERRIDE="&amp;AW$16)</f>
        <v>#NAME?</v>
      </c>
      <c r="AX256" s="15" t="e">
        <f ca="1">+_xll.BDP($C256,AX$15,"BEST_FPERIOD_OVERRIDE="&amp;AX$16)</f>
        <v>#NAME?</v>
      </c>
      <c r="AZ256" s="25">
        <f t="shared" si="446"/>
        <v>-0.81401869158878504</v>
      </c>
      <c r="BA256" s="25">
        <f t="shared" si="447"/>
        <v>3.0795644891122276</v>
      </c>
      <c r="BB256" s="25">
        <f t="shared" si="448"/>
        <v>2.8002463559843975</v>
      </c>
      <c r="BC256" s="25" t="e">
        <f t="shared" ca="1" si="449"/>
        <v>#NAME?</v>
      </c>
      <c r="BD256" s="25" t="e">
        <f t="shared" ca="1" si="450"/>
        <v>#NAME?</v>
      </c>
      <c r="BE256" s="25" t="e">
        <f t="shared" ca="1" si="451"/>
        <v>#NAME?</v>
      </c>
      <c r="BF256" s="25" t="e">
        <f t="shared" ca="1" si="498"/>
        <v>#NAME?</v>
      </c>
      <c r="BG256" s="25" t="e">
        <f t="shared" ca="1" si="452"/>
        <v>#NAME?</v>
      </c>
      <c r="BH256" s="25">
        <f t="shared" si="453"/>
        <v>0.13298599160776048</v>
      </c>
      <c r="BJ256" s="25">
        <f t="shared" si="487"/>
        <v>5.9266644510911709E-2</v>
      </c>
      <c r="BK256" s="25">
        <f t="shared" si="488"/>
        <v>1.839413359625339E-2</v>
      </c>
      <c r="BL256" s="25">
        <f t="shared" si="489"/>
        <v>4.2736692490590207E-2</v>
      </c>
      <c r="BM256" s="25">
        <f t="shared" si="490"/>
        <v>0.10494775573609702</v>
      </c>
      <c r="BN256" s="25" t="e">
        <f t="shared" ca="1" si="491"/>
        <v>#NAME?</v>
      </c>
      <c r="BO256" s="25" t="e">
        <f t="shared" ca="1" si="492"/>
        <v>#NAME?</v>
      </c>
      <c r="BP256" s="25" t="e">
        <f t="shared" ca="1" si="492"/>
        <v>#NAME?</v>
      </c>
      <c r="BQ256" s="25" t="e">
        <f t="shared" ca="1" si="493"/>
        <v>#NAME?</v>
      </c>
      <c r="BR256" s="15">
        <f>_xll.BDH(C256,"EARN_FOR_COMMON","FY 2009","FY 2009","Currency=USD","Period=FY","BEST_FPERIOD_OVERRIDE=FY","FILING_STATUS=MR","SCALING_FORMAT=MLN","FA_ADJUSTED=Adjusted","Sort=A","Dates=H","DateFormat=P","Fill=—","Direction=H","UseDPDF=Y")</f>
        <v>-121.7</v>
      </c>
      <c r="BS256" s="15">
        <f>_xll.BDH(C256,"EARN_FOR_COMMON","FY 2019","FY 2019","Currency=USD","Period=FY","BEST_FPERIOD_OVERRIDE=FY","FILING_STATUS=MR","SCALING_FORMAT=MLN","FA_ADJUSTED=Adjusted","Sort=A","Dates=H","DateFormat=P","Fill=—","Direction=H","UseDPDF=Y")</f>
        <v>2361</v>
      </c>
      <c r="BT256" s="15">
        <f>_xll.BDH(C256,"EARN_FOR_COMMON","FY 2020","FY 2020","Currency=USD","Period=FY","BEST_FPERIOD_OVERRIDE=FY","FILING_STATUS=MR","SCALING_FORMAT=MLN","FA_ADJUSTED=Adjusted","Sort=A","Dates=H","DateFormat=P","Fill=—","Direction=H","UseDPDF=Y")</f>
        <v>-1421</v>
      </c>
      <c r="BU256" s="15">
        <f>_xll.BDH(C256,"EARN_FOR_COMMON","FY 2021","FY 2021","Currency=USD","Period=FY","BEST_FPERIOD_OVERRIDE=FY","FILING_STATUS=MR","SCALING_FORMAT=MLN","FA_ADJUSTED=Adjusted","Sort=A","Dates=H","DateFormat=P","Fill=—","Direction=H","UseDPDF=Y")</f>
        <v>1115</v>
      </c>
      <c r="BV256" s="15">
        <f>_xll.BDH(C256,"EARN_FOR_COMMON","FY 2022","FY 2022","Currency=USD","Period=FY","BEST_FPERIOD_OVERRIDE=FY","FILING_STATUS=MR","SCALING_FORMAT=MLN","FA_ADJUSTED=Adjusted","Sort=A","Dates=H","DateFormat=P","Fill=—","Direction=H","UseDPDF=Y")</f>
        <v>11576</v>
      </c>
      <c r="BW256" s="15" t="e">
        <f ca="1">+_xll.BDP($C256,BW$15,"BEST_FPERIOD_OVERRIDE="&amp;BW$16)</f>
        <v>#NAME?</v>
      </c>
      <c r="BX256" s="15" t="e">
        <f ca="1">+_xll.BDP($C256,BX$15,"BEST_FPERIOD_OVERRIDE="&amp;BX$16)</f>
        <v>#NAME?</v>
      </c>
      <c r="BY256" s="15" t="e">
        <f ca="1">+_xll.BDP($C256,BY$15,"BEST_FPERIOD_OVERRIDE="&amp;BY$16)</f>
        <v>#NAME?</v>
      </c>
      <c r="BZ256" s="15" t="e">
        <f ca="1">+_xll.BDP($C256,BZ$15,"BEST_FPERIOD_OVERRIDE="&amp;BZ$16)</f>
        <v>#NAME?</v>
      </c>
      <c r="CB256" s="25">
        <f t="shared" si="454"/>
        <v>-1.6018636171113934</v>
      </c>
      <c r="CC256" s="25">
        <f t="shared" si="455"/>
        <v>-1.7846586910626319</v>
      </c>
      <c r="CD256" s="25">
        <f t="shared" si="456"/>
        <v>9.3820627802690577</v>
      </c>
      <c r="CE256" s="25" t="e">
        <f t="shared" ca="1" si="457"/>
        <v>#NAME?</v>
      </c>
      <c r="CF256" s="25" t="e">
        <f t="shared" ca="1" si="458"/>
        <v>#NAME?</v>
      </c>
      <c r="CG256" s="25" t="e">
        <f t="shared" ca="1" si="459"/>
        <v>#NAME?</v>
      </c>
      <c r="CH256" s="25" t="e">
        <f t="shared" ca="1" si="499"/>
        <v>#NAME?</v>
      </c>
      <c r="CI256" s="25" t="e">
        <f t="shared" ca="1" si="460"/>
        <v>#NAME?</v>
      </c>
      <c r="CJ256" s="25" t="e">
        <f t="shared" si="461"/>
        <v>#NUM!</v>
      </c>
      <c r="CM256" s="25">
        <f t="shared" si="500"/>
        <v>2.1795723939293233E-2</v>
      </c>
      <c r="CN256" s="25">
        <f t="shared" si="501"/>
        <v>-2.1891175745624845E-2</v>
      </c>
      <c r="CO256" s="25">
        <f t="shared" si="502"/>
        <v>9.7826754520648901E-3</v>
      </c>
      <c r="CP256" s="25">
        <f t="shared" si="503"/>
        <v>6.5629907644160712E-2</v>
      </c>
      <c r="CQ256" s="25" t="e">
        <f t="shared" ca="1" si="504"/>
        <v>#NAME?</v>
      </c>
      <c r="CR256" s="25" t="e">
        <f t="shared" ca="1" si="505"/>
        <v>#NAME?</v>
      </c>
      <c r="CS256" s="25" t="e">
        <f t="shared" ca="1" si="506"/>
        <v>#NAME?</v>
      </c>
      <c r="CT256" s="15" t="e">
        <f t="shared" ca="1" si="507"/>
        <v>#NAME?</v>
      </c>
      <c r="CU256" s="25">
        <f>_xll.BDH($C256,"RETURN_ON_INV_CAPITAL","FY 2019","FY 2019","Currency=USD","Period=FY","BEST_FPERIOD_OVERRIDE=FY","FILING_STATUS=MR","FA_ADJUSTED=GAAP","Sort=A","Dates=H","DateFormat=P","Fill=—","Direction=H","UseDPDF=Y")/100</f>
        <v>7.9797000000000007E-2</v>
      </c>
      <c r="CV256" s="25">
        <f>_xll.BDH($C256,"RETURN_ON_INV_CAPITAL","FY 2020","FY 2020","Currency=USD","Period=FY","BEST_FPERIOD_OVERRIDE=FY","FILING_STATUS=MR","FA_ADJUSTED=GAAP","Sort=A","Dates=H","DateFormat=P","Fill=—","Direction=H","UseDPDF=Y")/100</f>
        <v>-2.0070999999999999E-2</v>
      </c>
      <c r="CW256" s="25">
        <f>_xll.BDH($C256,"RETURN_ON_INV_CAPITAL","FY 2021","FY 2021","Currency=USD","Period=FY","BEST_FPERIOD_OVERRIDE=FY","FILING_STATUS=MR","FA_ADJUSTED=GAAP","Sort=A","Dates=H","DateFormat=P","Fill=—","Direction=H","UseDPDF=Y")/100</f>
        <v>4.2464000000000002E-2</v>
      </c>
      <c r="CX256" s="25">
        <f>_xll.BDH(C256,"RETURN_COM_EQY","FY 2022","FY 2022","Currency=USD","Period=FY","BEST_FPERIOD_OVERRIDE=FY","FILING_STATUS=MR","FA_ADJUSTED=GAAP","Sort=A","Dates=H","DateFormat=P","Fill=—","Direction=H","UseDPDF=Y")/100</f>
        <v>0.54906999999999995</v>
      </c>
      <c r="CZ256" s="15">
        <f>_xll.BDH($C256,"RETURN_COM_EQY","FY 2019","FY 2019","Currency=USD","Period=FY","BEST_FPERIOD_OVERRIDE=FY","FILING_STATUS=MR","FA_ADJUSTED=GAAP","Sort=A","Dates=H","DateFormat=P","Fill=—","Direction=H","UseDPDF=Y")/100</f>
        <v>0.111433</v>
      </c>
      <c r="DA256" s="15">
        <f>_xll.BDH($C256,"RETURN_COM_EQY","FY 2020","FY 2020","Currency=USD","Period=FY","BEST_FPERIOD_OVERRIDE=FY","FILING_STATUS=MR","FA_ADJUSTED=GAAP","Sort=A","Dates=H","DateFormat=P","Fill=—","Direction=H","UseDPDF=Y")/100</f>
        <v>-6.9993E-2</v>
      </c>
      <c r="DB256" s="15">
        <f>_xll.BDH($C256,"RETURN_COM_EQY","FY 2021","FY 2021","Currency=USD","Period=FY","BEST_FPERIOD_OVERRIDE=FY","FILING_STATUS=MR","FA_ADJUSTED=GAAP","Sort=A","Dates=H","DateFormat=P","Fill=—","Direction=H","UseDPDF=Y")/100</f>
        <v>4.9958000000000002E-2</v>
      </c>
      <c r="DC256" s="25">
        <f>_xll.BDH(C256,"RETURN_COM_EQY","FY 2022","FY 2022","Currency=USD","Period=FY","BEST_FPERIOD_OVERRIDE=FY","FILING_STATUS=MR","FA_ADJUSTED=GAAP","Sort=A","Dates=H","DateFormat=P","Fill=—","Direction=H","UseDPDF=Y")</f>
        <v>54.906999999999996</v>
      </c>
      <c r="DD256" s="25" t="e">
        <f ca="1">(_xll.BDP(C256,"BEST_ROE","best_fperiod_override=23Y"))/100</f>
        <v>#NAME?</v>
      </c>
      <c r="DF256" s="25" t="e">
        <f ca="1">(_xll.BDP($C256,"BEST_DIV_YLD","best_fperiod_override=19Y"))/100</f>
        <v>#NAME?</v>
      </c>
      <c r="DG256" s="25" t="e">
        <f ca="1">(_xll.BDP($C256,"BEST_DIV_YLD","best_fperiod_override=20Y"))/100</f>
        <v>#NAME?</v>
      </c>
      <c r="DH256" s="25" t="e">
        <f ca="1">(_xll.BDP($C256,"BEST_DIV_YLD","best_fperiod_override=21Y"))/100</f>
        <v>#NAME?</v>
      </c>
      <c r="DI256" s="25" t="e">
        <f ca="1">(_xll.BDP($C256,"BEST_DIV_YLD","best_fperiod_override=22Y"))/100</f>
        <v>#NAME?</v>
      </c>
      <c r="DJ256" s="25" t="e">
        <f ca="1">(_xll.BDP($C256,"BEST_DIV_YLD","best_fperiod_override=23Y"))/100</f>
        <v>#NAME?</v>
      </c>
      <c r="DL256" s="48" t="e" cm="1">
        <f t="array" aca="1" ref="DL256" ca="1">_xll.BDP($C256,$DL$12)/1000</f>
        <v>#NAME?</v>
      </c>
      <c r="DM256" s="48" t="e" cm="1">
        <f t="array" aca="1" ref="DM256" ca="1">_xll.BDP($C256,$DL$13)*1000</f>
        <v>#NAME?</v>
      </c>
      <c r="DN256" s="48" t="e">
        <f t="shared" ca="1" si="462"/>
        <v>#NAME?</v>
      </c>
      <c r="DO256" s="48" t="e" cm="1">
        <f t="array" aca="1" ref="DO256" ca="1">_xll.BDP($C256,$DL$15)*1000</f>
        <v>#NAME?</v>
      </c>
      <c r="DQ256" s="15" t="e" cm="1">
        <f t="array" aca="1" ref="DQ256" ca="1">_xll.BDP(C256,"WACC")</f>
        <v>#NAME?</v>
      </c>
      <c r="DR256" s="15" t="e" cm="1">
        <f t="array" aca="1" ref="DR256" ca="1">_xll.BDP(C256,"WACC_COST_EQUITY")</f>
        <v>#NAME?</v>
      </c>
      <c r="DS256" s="15" t="e" cm="1">
        <f t="array" aca="1" ref="DS256" ca="1">_xll.BDP(C256,"WACC_COST_EQUITY")</f>
        <v>#NAME?</v>
      </c>
      <c r="DU256" s="15" t="e" cm="1">
        <f t="array" aca="1" ref="DU256" ca="1">_xll.BDP(C256,"BEST_PE_RATIO")</f>
        <v>#NAME?</v>
      </c>
      <c r="DV256" s="15" t="e" cm="1">
        <f t="array" aca="1" ref="DV256" ca="1">_xll.BDP(C256,"FIVE_YR_AVG_PRICE_EARNINGS")</f>
        <v>#NAME?</v>
      </c>
      <c r="DW256" s="15" t="e" cm="1">
        <f t="array" aca="1" ref="DW256" ca="1">_xll.BDP(C256,"10_YEAR_MOVING_AVERAGE_PE")</f>
        <v>#NAME?</v>
      </c>
      <c r="DY256" s="15" t="e" cm="1">
        <f t="array" aca="1" ref="DY256" ca="1">_xll.BDP(C256,"BEST_CUR_EV_TO_EBITDA")</f>
        <v>#NAME?</v>
      </c>
      <c r="DZ256" s="15" t="e" cm="1">
        <f t="array" aca="1" ref="DZ256" ca="1">_xll.BDP(C256,"FIVE_YEAR_AVG_EV_TO_T12_EBITDA")</f>
        <v>#NAME?</v>
      </c>
      <c r="EB256" s="15" t="e" cm="1">
        <f t="array" aca="1" ref="EB256" ca="1">_xll.BDP(C256,"BEST_PX_BPS_RATIO")</f>
        <v>#NAME?</v>
      </c>
      <c r="EC256" s="15" t="e" cm="1">
        <f t="array" aca="1" ref="EC256" ca="1">_xll.BDP(C256,"FIVE_YEAR_AVG_PRICE_BOOK")</f>
        <v>#NAME?</v>
      </c>
      <c r="ED256" s="15" t="e" cm="1">
        <f t="array" aca="1" ref="ED256" ca="1">_xll.BDP(C256,"EV_TO_T12M_SALES")</f>
        <v>#NAME?</v>
      </c>
      <c r="EE256" s="15" t="e" cm="1">
        <f t="array" aca="1" ref="EE256" ca="1">_xll.BDP(C256,"AVERAGE_EV_TO_T12M_SALES")</f>
        <v>#NAME?</v>
      </c>
      <c r="EF256" s="15" t="e">
        <f ca="1">_xll.BDP(C256,"BEST_CURRENT_EV_BEST_SALES","best_fperiod_override=23Y")</f>
        <v>#NAME?</v>
      </c>
      <c r="EH256" s="15" t="e" cm="1">
        <f t="array" aca="1" ref="EH256" ca="1">_xll.BDP(C256,"CF_FREE_CASH_FLOW")</f>
        <v>#NAME?</v>
      </c>
      <c r="EI256" s="15" t="e" cm="1">
        <f t="array" aca="1" ref="EI256" ca="1">_xll.BDP(C256,"FREE_CASH_FLOW_YIELD")/100</f>
        <v>#NAME?</v>
      </c>
      <c r="EJ256" s="15" t="e" cm="1">
        <f t="array" aca="1" ref="EJ256" ca="1">_xll.BDP(C256,"TRAIL_12M_FREE_CASH_FLOW_PER_SH")</f>
        <v>#NAME?</v>
      </c>
      <c r="EL256" s="15" t="e" cm="1">
        <f t="array" aca="1" ref="EL256" ca="1">_xll.BDP(C256,"CF_CASH_FROM_OPER")</f>
        <v>#NAME?</v>
      </c>
      <c r="EM256" s="15" t="e" cm="1">
        <f t="array" aca="1" ref="EM256" ca="1">_xll.BDP(C256,"CF_CASH_FROM_INV_ACT")</f>
        <v>#NAME?</v>
      </c>
      <c r="EN256" s="15" t="e" cm="1">
        <f t="array" aca="1" ref="EN256" ca="1">_xll.BDP(C256,"CF_CASH_FROM_FNC_ACT")</f>
        <v>#NAME?</v>
      </c>
      <c r="EP256" s="15" t="e" cm="1">
        <f t="array" aca="1" ref="EP256" ca="1">_xll.BDP(C256,"TOT_ANALYST_REC")</f>
        <v>#NAME?</v>
      </c>
      <c r="EQ256" s="15" t="e" cm="1">
        <f t="array" aca="1" ref="EQ256" ca="1">_xll.BDP(C256,"TOT_BUY_REC")</f>
        <v>#NAME?</v>
      </c>
      <c r="ER256" s="15" t="e" cm="1">
        <f t="array" aca="1" ref="ER256" ca="1">_xll.BDP(C256,"TOT_HOLD_REC")</f>
        <v>#NAME?</v>
      </c>
      <c r="ES256" s="15" t="e" cm="1">
        <f t="array" aca="1" ref="ES256" ca="1">_xll.BDP(C256,"TOT_SELL_REC")</f>
        <v>#NAME?</v>
      </c>
      <c r="ET256" s="15" t="e" cm="1">
        <f t="array" aca="1" ref="ET256" ca="1">_xll.BDP(C256,"EQY_REC_CONS")</f>
        <v>#NAME?</v>
      </c>
      <c r="EV256" s="15" t="e" cm="1">
        <f t="array" aca="1" ref="EV256" ca="1">_xll.BDP(C256,"BEST_TARGET_HI")</f>
        <v>#NAME?</v>
      </c>
      <c r="EW256" s="15" t="e" cm="1">
        <f t="array" aca="1" ref="EW256" ca="1">_xll.BDP(C256,"BEST_TARGET_LO")</f>
        <v>#NAME?</v>
      </c>
      <c r="EX256" s="15" t="e" cm="1">
        <f t="array" aca="1" ref="EX256" ca="1">_xll.BDP(C256,"BEST_TARGET_MEDIAN")</f>
        <v>#NAME?</v>
      </c>
      <c r="EZ256" s="15" t="e" cm="1">
        <f t="array" aca="1" ref="EZ256" ca="1">_xll.BDP(C256,"BEST_TARGET_1WK_CHG")</f>
        <v>#NAME?</v>
      </c>
      <c r="FA256" s="15" t="e" cm="1">
        <f t="array" aca="1" ref="FA256" ca="1">_xll.BDP(C256,"BEST_TARGET_4WK_CHG")</f>
        <v>#NAME?</v>
      </c>
      <c r="FB256" s="15" t="e" cm="1">
        <f t="array" aca="1" ref="FB256" ca="1">_xll.BDP(C256,"BEST_TARGET_3MO_CHG")</f>
        <v>#NAME?</v>
      </c>
      <c r="FC256" s="15" t="e" cm="1">
        <f t="array" aca="1" ref="FC256" ca="1">_xll.BDP(C256,"BEST_TARGET_6MO_CHG")</f>
        <v>#NAME?</v>
      </c>
      <c r="FE256" s="15" t="e" cm="1">
        <f t="array" aca="1" ref="FE256" ca="1">_xll.BDP(C256,"ANNOUNCEMENT_DT")</f>
        <v>#NAME?</v>
      </c>
      <c r="FF256" s="15" t="e" cm="1">
        <f t="array" aca="1" ref="FF256" ca="1">_xll.BDP(C256,"EXPECTED_REPORT_DT")</f>
        <v>#NAME?</v>
      </c>
      <c r="FG256" s="15" t="e" cm="1">
        <f t="array" aca="1" ref="FG256" ca="1">_xll.BDP(C256,"EARNINGS_RELATED_IMPLIED_MOVE")</f>
        <v>#NAME?</v>
      </c>
      <c r="FI256" s="15" t="e" cm="1">
        <f t="array" aca="1" ref="FI256" ca="1">_xll.BDP(C256,"SALES_SURPRISE_LAST_QTR")</f>
        <v>#NAME?</v>
      </c>
      <c r="FJ256" s="15" t="e" cm="1">
        <f t="array" aca="1" ref="FJ256" ca="1">_xll.BDP(C256,"EPS_SURPRISE_LAST_QTR")</f>
        <v>#NAME?</v>
      </c>
      <c r="FL256" s="15" t="e">
        <f ca="1">(_xll.BDP(C256,"VOLUME_AVG_5D"))/1000</f>
        <v>#NAME?</v>
      </c>
      <c r="FM256" s="15" t="e">
        <f ca="1">(_xll.BDP(C256,"VOLUME_AVG_3M"))/1000</f>
        <v>#NAME?</v>
      </c>
      <c r="FN256" s="15" t="e">
        <f ca="1">(_xll.BDP(C256,"VOLUME_AVG_6M"))/1000</f>
        <v>#NAME?</v>
      </c>
      <c r="FP256" s="15" t="e" cm="1">
        <f t="array" aca="1" ref="FP256" ca="1">_xll.BDP(C256,"CIE_DES")</f>
        <v>#NAME?</v>
      </c>
      <c r="FQ256" s="15" t="s">
        <v>1078</v>
      </c>
      <c r="FS256" s="15" t="e" cm="1">
        <f t="array" aca="1" ref="FS256" ca="1">_xll.BDP(C256,"HIGH_52WEEK")</f>
        <v>#NAME?</v>
      </c>
      <c r="FT256" s="15" t="e" cm="1">
        <f t="array" aca="1" ref="FT256" ca="1">_xll.BDP(C256,"LOW_52WEEK")</f>
        <v>#NAME?</v>
      </c>
      <c r="FV256" s="15" t="e" cm="1">
        <f t="array" aca="1" ref="FV256" ca="1">_xll.BDP(C256,"CHG_PCT_WTD")</f>
        <v>#NAME?</v>
      </c>
      <c r="FW256" s="15" t="e" cm="1">
        <f t="array" aca="1" ref="FW256" ca="1">_xll.BDP(C256,"CHG_PCT_MTD")</f>
        <v>#NAME?</v>
      </c>
      <c r="FX256" s="15" t="e" cm="1">
        <f t="array" aca="1" ref="FX256" ca="1">_xll.BDP(C256,"CHG_PCT_YTD")</f>
        <v>#NAME?</v>
      </c>
      <c r="FY256" s="15" t="e" cm="1">
        <f t="array" aca="1" ref="FY256" ca="1">_xll.BDP(C256,"CHG_PCT_1YR")</f>
        <v>#NAME?</v>
      </c>
      <c r="GA256" s="15" t="e">
        <f ca="1">_xll.BDP($C256,"BEST_NET_DEBT","best_fperiod_override=19Y")</f>
        <v>#NAME?</v>
      </c>
      <c r="GB256" s="15" t="e">
        <f ca="1">_xll.BDP($C256,"BEST_NET_DEBT","best_fperiod_override=20Y")</f>
        <v>#NAME?</v>
      </c>
      <c r="GC256" s="15" t="e">
        <f ca="1">_xll.BDP($C256,"BEST_NET_DEBT","best_fperiod_override=21Y")</f>
        <v>#NAME?</v>
      </c>
      <c r="GD256" s="15" t="e">
        <f ca="1">_xll.BDP($C256,"BEST_NET_DEBT","best_fperiod_override=22Y")</f>
        <v>#NAME?</v>
      </c>
      <c r="GE256" s="15" t="e">
        <f ca="1">_xll.BDP($C256,"BEST_NET_DEBT","best_fperiod_override=23Y")</f>
        <v>#NAME?</v>
      </c>
      <c r="GG256" s="15" t="e">
        <f t="shared" ca="1" si="463"/>
        <v>#NAME?</v>
      </c>
      <c r="GH256" s="15" t="e">
        <f t="shared" ca="1" si="464"/>
        <v>#NAME?</v>
      </c>
      <c r="GI256" s="15" t="e">
        <f t="shared" ca="1" si="465"/>
        <v>#NAME?</v>
      </c>
      <c r="GJ256" s="15" t="e">
        <f t="shared" ca="1" si="466"/>
        <v>#NAME?</v>
      </c>
      <c r="GK256" s="15" t="e">
        <f t="shared" ca="1" si="467"/>
        <v>#NAME?</v>
      </c>
      <c r="GM256" s="15" t="e" cm="1">
        <f t="array" aca="1" ref="GM256" ca="1">_xll.BDP(C256,"NET_DEBT_TO_EBITDA")</f>
        <v>#NAME?</v>
      </c>
      <c r="GN256" s="15" t="e" cm="1">
        <f t="array" aca="1" ref="GN256" ca="1">_xll.BDP(C256,"EBIT_TO_INT_EXP")</f>
        <v>#NAME?</v>
      </c>
      <c r="GO256" s="15" t="e" cm="1">
        <f t="array" aca="1" ref="GO256" ca="1">_xll.BDP(C256,"TOT_DEBT_TO_TOT_EQY")</f>
        <v>#NAME?</v>
      </c>
      <c r="GP256" s="15" t="e" cm="1">
        <f t="array" aca="1" ref="GP256" ca="1">_xll.BDP(C256,"TOT_DEBT_TO_TOT_ASSET")</f>
        <v>#NAME?</v>
      </c>
      <c r="GQ256" s="15" t="e" cm="1">
        <f t="array" aca="1" ref="GQ256" ca="1">_xll.BDP(C256,"ALTMAN_Z_SCORE")</f>
        <v>#NAME?</v>
      </c>
      <c r="GR256" s="15" t="e" cm="1">
        <f t="array" aca="1" ref="GR256" ca="1">_xll.BDP(C256,"CASH_%_CURRENT_MARKET_CAP")</f>
        <v>#NAME?</v>
      </c>
      <c r="GS256" s="15" t="e" cm="1">
        <f t="array" aca="1" ref="GS256" ca="1">_xll.BDP(C256,"CASH_TO_TOT_ASSET")</f>
        <v>#NAME?</v>
      </c>
      <c r="GU256" s="15" t="e" cm="1">
        <f t="array" aca="1" ref="GU256" ca="1">_xll.BDP(C256,"BOARD_SIZE")</f>
        <v>#NAME?</v>
      </c>
      <c r="GV256" s="15" t="e" cm="1">
        <f t="array" aca="1" ref="GV256" ca="1">_xll.BDP(C256,"PCT_INDEPENDENT_DIRECTORS")</f>
        <v>#NAME?</v>
      </c>
      <c r="GW256" s="15" t="e" cm="1">
        <f t="array" aca="1" ref="GW256" ca="1">_xll.BDP(C256,"BOARD_MEETING_ATTENDANCE_PCT")</f>
        <v>#NAME?</v>
      </c>
      <c r="GX256" s="15" t="e" cm="1">
        <f t="array" aca="1" ref="GX256" ca="1">_xll.BDP(C256,"BOARD_MEETINGS_PER_YR")</f>
        <v>#NAME?</v>
      </c>
      <c r="GY256" s="15" t="e" cm="1">
        <f t="array" aca="1" ref="GY256" ca="1">_xll.BDP(C256,"NUMBER_OF_WOMEN_ON_BOARD")</f>
        <v>#NAME?</v>
      </c>
      <c r="GZ256" s="15" t="e" cm="1">
        <f t="array" aca="1" ref="GZ256" ca="1">_xll.BDP(C256,"BOARD_AVERAGE_TENURE")</f>
        <v>#NAME?</v>
      </c>
      <c r="HA256" s="15" t="e" cm="1">
        <f t="array" aca="1" ref="HA256" ca="1">_xll.BDP(C256,"BOARD_AVERAGE_AGE")</f>
        <v>#NAME?</v>
      </c>
      <c r="HC256" s="15" t="e" cm="1">
        <f t="array" aca="1" ref="HC256" ca="1">_xll.BDP(C256,"TOT_COMP_AW_TO_CEO_&amp;_EQUIV")</f>
        <v>#NAME?</v>
      </c>
      <c r="HD256" s="15" t="e" cm="1">
        <f t="array" aca="1" ref="HD256" ca="1">_xll.BDP(C256,"TOT_COMPENSATION_AW_TO_EXECS")</f>
        <v>#NAME?</v>
      </c>
      <c r="HE256" s="15" t="e" cm="1">
        <f t="array" aca="1" ref="HE256" ca="1">_xll.BDP(C256,"CF_STOCK_BASED_COMPENSATION")</f>
        <v>#NAME?</v>
      </c>
      <c r="HF256" s="15" t="e" cm="1">
        <f t="array" aca="1" ref="HF256" ca="1">_xll.BDP(C256,"AVERAGE_BOD_TOTAL_COMPENSATION")</f>
        <v>#NAME?</v>
      </c>
      <c r="HH256" s="15" t="e" cm="1">
        <f t="array" aca="1" ref="HH256" ca="1">_xll.BDP(C256,"ISS_QUALITYSCORE")</f>
        <v>#NAME?</v>
      </c>
      <c r="HK256" s="15" t="e" cm="1">
        <f t="array" aca="1" ref="HK256" ca="1">_xll.BDP(C256,"EQY_SH_OUT")</f>
        <v>#NAME?</v>
      </c>
      <c r="HL256" s="15" t="e">
        <f t="shared" ca="1" si="468"/>
        <v>#NAME?</v>
      </c>
      <c r="HN256" s="15">
        <v>8.5</v>
      </c>
      <c r="HO256" s="15">
        <v>2</v>
      </c>
      <c r="HP256" s="39" t="e">
        <f t="shared" ca="1" si="469"/>
        <v>#NAME?</v>
      </c>
      <c r="HQ256" s="15" t="e">
        <f t="shared" ca="1" si="470"/>
        <v>#NAME?</v>
      </c>
      <c r="HS256" s="15" t="e">
        <f t="shared" ca="1" si="494"/>
        <v>#NAME?</v>
      </c>
      <c r="HU256" s="15" t="e">
        <f t="shared" ca="1" si="471"/>
        <v>#NAME?</v>
      </c>
      <c r="HW256" s="15" t="e">
        <f t="shared" ca="1" si="495"/>
        <v>#NAME?</v>
      </c>
      <c r="HY256" s="39" t="e">
        <f t="shared" ca="1" si="472"/>
        <v>#NAME?</v>
      </c>
      <c r="IA256" s="15" t="e">
        <f t="shared" ca="1" si="496"/>
        <v>#NAME?</v>
      </c>
      <c r="IB256" s="15" t="e">
        <f t="shared" ca="1" si="473"/>
        <v>#NAME?</v>
      </c>
      <c r="IC256" s="15" t="e">
        <f t="shared" ca="1" si="474"/>
        <v>#NAME?</v>
      </c>
      <c r="ID256" s="15" t="e">
        <f t="shared" ca="1" si="475"/>
        <v>#NAME?</v>
      </c>
      <c r="IE256" s="39" t="e">
        <f t="shared" ca="1" si="476"/>
        <v>#NAME?</v>
      </c>
      <c r="IF256" s="39" t="e">
        <f t="shared" si="477"/>
        <v>#NUM!</v>
      </c>
      <c r="IG256" s="39" t="e">
        <f t="shared" ca="1" si="478"/>
        <v>#NAME?</v>
      </c>
      <c r="II256" s="15">
        <f t="shared" si="508"/>
        <v>237</v>
      </c>
    </row>
    <row r="257" spans="1:244">
      <c r="A257" s="15">
        <f t="shared" si="509"/>
        <v>237</v>
      </c>
      <c r="B257" s="15" t="s">
        <v>478</v>
      </c>
      <c r="C257" s="15" t="s">
        <v>715</v>
      </c>
      <c r="D257" s="15" t="s">
        <v>477</v>
      </c>
      <c r="E257" s="15" t="str">
        <f t="shared" si="442"/>
        <v>VRTX34</v>
      </c>
      <c r="F257" s="15">
        <f t="shared" si="443"/>
        <v>237</v>
      </c>
      <c r="G257" s="15" t="str">
        <f t="shared" si="444"/>
        <v>Vertex Pharmaceuticals Inc</v>
      </c>
      <c r="H257" s="24">
        <v>2.5292100000000001E-3</v>
      </c>
      <c r="I257" s="15" t="e" cm="1">
        <f t="array" aca="1" ref="I257" ca="1">_xll.BDP(C257,"GICS_SECTOR_NAME")</f>
        <v>#NAME?</v>
      </c>
      <c r="J257" s="15" t="e">
        <f t="shared" ca="1" si="445"/>
        <v>#NAME?</v>
      </c>
      <c r="K257" s="46" t="e" cm="1">
        <f t="array" aca="1" ref="K257" ca="1">_xll.BDP(C257,"BEST_PE_RATIO")</f>
        <v>#NAME?</v>
      </c>
      <c r="L257" s="46" t="e" cm="1">
        <f t="array" aca="1" ref="L257" ca="1">_xll.BDP(C257,"px_last")</f>
        <v>#NAME?</v>
      </c>
      <c r="M257" s="15" t="e" cm="1">
        <f t="array" aca="1" ref="M257" ca="1">_xll.BDP(C257,"COUNTRY_FULL_NAME")</f>
        <v>#NAME?</v>
      </c>
      <c r="N257" s="15" t="e" cm="1">
        <f t="array" aca="1" ref="N257" ca="1">_xll.BDP(C257,"px_last")</f>
        <v>#NAME?</v>
      </c>
      <c r="O257" s="15" t="e" cm="1">
        <f t="array" aca="1" ref="O257" ca="1">_xll.BDP(C257,"CRNCY")</f>
        <v>#NAME?</v>
      </c>
      <c r="Q257" s="15" t="e" cm="1">
        <f t="array" aca="1" ref="Q257" ca="1">_xll.BDP(C257,"GICS_SECTOR_NAME")</f>
        <v>#NAME?</v>
      </c>
      <c r="R257" s="15" t="e" cm="1">
        <f t="array" aca="1" ref="R257" ca="1">_xll.BDP(C257,"GICS_INDUSTRY_NAME")</f>
        <v>#NAME?</v>
      </c>
      <c r="S257" s="15" t="e" cm="1">
        <f t="array" aca="1" ref="S257" ca="1">_xll.BDP(C257,"GICS_INDUSTRY_GROUP_NAME")</f>
        <v>#NAME?</v>
      </c>
      <c r="T257" s="15" t="e" cm="1">
        <f t="array" aca="1" ref="T257" ca="1">_xll.BDP(C257,"GICS_SUB_INDUSTRY_NAME")</f>
        <v>#NAME?</v>
      </c>
      <c r="U257" s="15" t="s">
        <v>1521</v>
      </c>
      <c r="V257" s="15">
        <f>_xll.BDH(C257,"SALES_REV_TURN","FY 2009","FY 2009","Currency=USD","Period=FY","BEST_FPERIOD_OVERRIDE=FY","FILING_STATUS=MR","SCALING_FORMAT=MLN","FA_ADJUSTED=Adjusted","Sort=A","Dates=H","DateFormat=P","Fill=—","Direction=H","UseDPDF=Y")</f>
        <v>101.889</v>
      </c>
      <c r="W257" s="15">
        <f>_xll.BDH(C257,"SALES_REV_TURN","FY 2019","FY 2019","Currency=USD","Period=FY","BEST_FPERIOD_OVERRIDE=FY","FILING_STATUS=MR","SCALING_FORMAT=MLN","FA_ADJUSTED=Adjusted","Sort=A","Dates=H","DateFormat=P","Fill=—","Direction=H","UseDPDF=Y")</f>
        <v>4162.8</v>
      </c>
      <c r="X257" s="15">
        <f>_xll.BDH(C257,"SALES_REV_TURN","FY 2020","FY 2020","Currency=USD","Period=FY","BEST_FPERIOD_OVERRIDE=FY","FILING_STATUS=MR","SCALING_FORMAT=MLN","FA_ADJUSTED=Adjusted","Sort=A","Dates=H","DateFormat=P","Fill=—","Direction=H","UseDPDF=Y")</f>
        <v>6205.7</v>
      </c>
      <c r="Y257" s="15">
        <f>_xll.BDH(C257,"SALES_REV_TURN","FY 2021","FY 2021","Currency=USD","Period=FY","BEST_FPERIOD_OVERRIDE=FY","FILING_STATUS=MR","SCALING_FORMAT=MLN","FA_ADJUSTED=Adjusted","Sort=A","Dates=H","DateFormat=P","Fill=—","Direction=H","UseDPDF=Y")</f>
        <v>7574.4</v>
      </c>
      <c r="Z257" s="15">
        <f>_xll.BDH(C257,"SALES_REV_TURN","FY 2022","FY 2022","Currency=USD","Period=FY","BEST_FPERIOD_OVERRIDE=FY","FILING_STATUS=MR","SCALING_FORMAT=MLN","FA_ADJUSTED=Adjusted","Sort=A","Dates=H","DateFormat=P","Fill=—","Direction=H","UseDPDF=Y")</f>
        <v>8930.7000000000007</v>
      </c>
      <c r="AA257" s="15" t="e">
        <f ca="1">+_xll.BDP($C257,AA$15,"BEST_FPERIOD_OVERRIDE="&amp;AA$16)</f>
        <v>#NAME?</v>
      </c>
      <c r="AB257" s="15" t="e">
        <f ca="1">+_xll.BDP($C257,AB$15,"BEST_FPERIOD_OVERRIDE="&amp;AB$16)</f>
        <v>#NAME?</v>
      </c>
      <c r="AC257" s="15" t="e">
        <f ca="1">+_xll.BDP($C257,AC$15,"BEST_FPERIOD_OVERRIDE="&amp;AC$16)</f>
        <v>#NAME?</v>
      </c>
      <c r="AD257" s="15" t="e">
        <f ca="1">+_xll.BDP($C257,AD$15,"BEST_FPERIOD_OVERRIDE="&amp;AD$16)</f>
        <v>#NAME?</v>
      </c>
      <c r="AF257" s="25">
        <f t="shared" si="479"/>
        <v>0.4907514173152685</v>
      </c>
      <c r="AG257" s="25">
        <f t="shared" si="480"/>
        <v>0.22055529593760581</v>
      </c>
      <c r="AH257" s="25">
        <f t="shared" si="481"/>
        <v>0.17906368821292795</v>
      </c>
      <c r="AI257" s="25" t="e">
        <f t="shared" ca="1" si="482"/>
        <v>#NAME?</v>
      </c>
      <c r="AJ257" s="25" t="e">
        <f t="shared" ca="1" si="483"/>
        <v>#NAME?</v>
      </c>
      <c r="AK257" s="25" t="e">
        <f t="shared" ca="1" si="484"/>
        <v>#NAME?</v>
      </c>
      <c r="AL257" s="25" t="e">
        <f t="shared" ca="1" si="497"/>
        <v>#NAME?</v>
      </c>
      <c r="AM257" s="25" t="e">
        <f t="shared" ca="1" si="485"/>
        <v>#NAME?</v>
      </c>
      <c r="AN257" s="25">
        <f t="shared" si="486"/>
        <v>0.44919165523242088</v>
      </c>
      <c r="AP257" s="15">
        <f>_xll.BDH(C257,"EBITDA","FY 2009","FY 2009","Currency=USD","Period=FY","BEST_FPERIOD_OVERRIDE=FY","FILING_STATUS=MR","SCALING_FORMAT=MLN","FA_ADJUSTED=Adjusted","Sort=A","Dates=H","DateFormat=P","Fill=—","Direction=H","UseDPDF=Y")</f>
        <v>-562.67200000000003</v>
      </c>
      <c r="AQ257" s="15">
        <f>_xll.BDH(C257,"EBITDA","FY 2019","FY 2019","Currency=USD","Period=FY","BEST_FPERIOD_OVERRIDE=FY","FILING_STATUS=MR","SCALING_FORMAT=MLN","FA_ADJUSTED=Adjusted","Sort=A","Dates=H","DateFormat=P","Fill=—","Direction=H","UseDPDF=Y")</f>
        <v>1360.33</v>
      </c>
      <c r="AR257" s="15">
        <f>_xll.BDH(C257,"EBITDA","FY 2020","FY 2020","Currency=USD","Period=FY","BEST_FPERIOD_OVERRIDE=FY","FILING_STATUS=MR","SCALING_FORMAT=MLN","FA_ADJUSTED=Adjusted","Sort=A","Dates=H","DateFormat=P","Fill=—","Direction=H","UseDPDF=Y")</f>
        <v>3374.9</v>
      </c>
      <c r="AS257" s="15">
        <f>_xll.BDH(C257,"EBITDA","FY 2021","FY 2021","Currency=USD","Period=FY","BEST_FPERIOD_OVERRIDE=FY","FILING_STATUS=MR","SCALING_FORMAT=MLN","FA_ADJUSTED=Adjusted","Sort=A","Dates=H","DateFormat=P","Fill=—","Direction=H","UseDPDF=Y")</f>
        <v>4061.7</v>
      </c>
      <c r="AT257" s="15">
        <f>_xll.BDH(C257,"EBITDA","FY 2022","FY 2022","Currency=USD","Period=FY","BEST_FPERIOD_OVERRIDE=FY","FILING_STATUS=MR","SCALING_FORMAT=MLN","FA_ADJUSTED=Adjusted","Sort=A","Dates=H","DateFormat=P","Fill=—","Direction=H","UseDPDF=Y")</f>
        <v>4687.6000000000004</v>
      </c>
      <c r="AU257" s="15" t="e">
        <f ca="1">+_xll.BDP($C257,AU$15,"BEST_FPERIOD_OVERRIDE="&amp;AU$16)</f>
        <v>#NAME?</v>
      </c>
      <c r="AV257" s="15" t="e">
        <f ca="1">+_xll.BDP($C257,AV$15,"BEST_FPERIOD_OVERRIDE="&amp;AV$16)</f>
        <v>#NAME?</v>
      </c>
      <c r="AW257" s="15" t="e">
        <f ca="1">+_xll.BDP($C257,AW$15,"BEST_FPERIOD_OVERRIDE="&amp;AW$16)</f>
        <v>#NAME?</v>
      </c>
      <c r="AX257" s="15" t="e">
        <f ca="1">+_xll.BDP($C257,AX$15,"BEST_FPERIOD_OVERRIDE="&amp;AX$16)</f>
        <v>#NAME?</v>
      </c>
      <c r="AZ257" s="25">
        <f t="shared" si="446"/>
        <v>1.480942124337477</v>
      </c>
      <c r="BA257" s="25">
        <f t="shared" si="447"/>
        <v>0.2035023259948443</v>
      </c>
      <c r="BB257" s="25">
        <f t="shared" si="448"/>
        <v>0.15409803776743747</v>
      </c>
      <c r="BC257" s="25" t="e">
        <f t="shared" ca="1" si="449"/>
        <v>#NAME?</v>
      </c>
      <c r="BD257" s="25" t="e">
        <f t="shared" ca="1" si="450"/>
        <v>#NAME?</v>
      </c>
      <c r="BE257" s="25" t="e">
        <f t="shared" ca="1" si="451"/>
        <v>#NAME?</v>
      </c>
      <c r="BF257" s="25" t="e">
        <f t="shared" ca="1" si="498"/>
        <v>#NAME?</v>
      </c>
      <c r="BG257" s="25" t="e">
        <f t="shared" ca="1" si="452"/>
        <v>#NAME?</v>
      </c>
      <c r="BH257" s="25" t="e">
        <f t="shared" si="453"/>
        <v>#NUM!</v>
      </c>
      <c r="BJ257" s="25">
        <f t="shared" si="487"/>
        <v>0.32678245411742096</v>
      </c>
      <c r="BK257" s="25">
        <f t="shared" si="488"/>
        <v>0.54383872891051777</v>
      </c>
      <c r="BL257" s="25">
        <f t="shared" si="489"/>
        <v>0.53624049429657794</v>
      </c>
      <c r="BM257" s="25">
        <f t="shared" si="490"/>
        <v>0.5248860671615887</v>
      </c>
      <c r="BN257" s="25" t="e">
        <f t="shared" ca="1" si="491"/>
        <v>#NAME?</v>
      </c>
      <c r="BO257" s="25" t="e">
        <f t="shared" ca="1" si="492"/>
        <v>#NAME?</v>
      </c>
      <c r="BP257" s="25" t="e">
        <f t="shared" ca="1" si="492"/>
        <v>#NAME?</v>
      </c>
      <c r="BQ257" s="25" t="e">
        <f t="shared" ca="1" si="493"/>
        <v>#NAME?</v>
      </c>
      <c r="BR257" s="15">
        <f>_xll.BDH(C257,"EARN_FOR_COMMON","FY 2009","FY 2009","Currency=USD","Period=FY","BEST_FPERIOD_OVERRIDE=FY","FILING_STATUS=MR","SCALING_FORMAT=MLN","FA_ADJUSTED=Adjusted","Sort=A","Dates=H","DateFormat=P","Fill=—","Direction=H","UseDPDF=Y")</f>
        <v>-603.83249999999998</v>
      </c>
      <c r="BS257" s="15">
        <f>_xll.BDH(C257,"EARN_FOR_COMMON","FY 2019","FY 2019","Currency=USD","Period=FY","BEST_FPERIOD_OVERRIDE=FY","FILING_STATUS=MR","SCALING_FORMAT=MLN","FA_ADJUSTED=Adjusted","Sort=A","Dates=H","DateFormat=P","Fill=—","Direction=H","UseDPDF=Y")</f>
        <v>1079.0065999999999</v>
      </c>
      <c r="BT257" s="15">
        <f>_xll.BDH(C257,"EARN_FOR_COMMON","FY 2020","FY 2020","Currency=USD","Period=FY","BEST_FPERIOD_OVERRIDE=FY","FILING_STATUS=MR","SCALING_FORMAT=MLN","FA_ADJUSTED=Adjusted","Sort=A","Dates=H","DateFormat=P","Fill=—","Direction=H","UseDPDF=Y")</f>
        <v>2485.799</v>
      </c>
      <c r="BU257" s="15">
        <f>_xll.BDH(C257,"EARN_FOR_COMMON","FY 2021","FY 2021","Currency=USD","Period=FY","BEST_FPERIOD_OVERRIDE=FY","FILING_STATUS=MR","SCALING_FORMAT=MLN","FA_ADJUSTED=Adjusted","Sort=A","Dates=H","DateFormat=P","Fill=—","Direction=H","UseDPDF=Y")</f>
        <v>2923.7496000000001</v>
      </c>
      <c r="BV257" s="15">
        <f>_xll.BDH(C257,"EARN_FOR_COMMON","FY 2022","FY 2022","Currency=USD","Period=FY","BEST_FPERIOD_OVERRIDE=FY","FILING_STATUS=MR","SCALING_FORMAT=MLN","FA_ADJUSTED=Adjusted","Sort=A","Dates=H","DateFormat=P","Fill=—","Direction=H","UseDPDF=Y")</f>
        <v>3603.2887000000001</v>
      </c>
      <c r="BW257" s="15" t="e">
        <f ca="1">+_xll.BDP($C257,BW$15,"BEST_FPERIOD_OVERRIDE="&amp;BW$16)</f>
        <v>#NAME?</v>
      </c>
      <c r="BX257" s="15" t="e">
        <f ca="1">+_xll.BDP($C257,BX$15,"BEST_FPERIOD_OVERRIDE="&amp;BX$16)</f>
        <v>#NAME?</v>
      </c>
      <c r="BY257" s="15" t="e">
        <f ca="1">+_xll.BDP($C257,BY$15,"BEST_FPERIOD_OVERRIDE="&amp;BY$16)</f>
        <v>#NAME?</v>
      </c>
      <c r="BZ257" s="15" t="e">
        <f ca="1">+_xll.BDP($C257,BZ$15,"BEST_FPERIOD_OVERRIDE="&amp;BZ$16)</f>
        <v>#NAME?</v>
      </c>
      <c r="CB257" s="25">
        <f t="shared" si="454"/>
        <v>1.3037847961263629</v>
      </c>
      <c r="CC257" s="25">
        <f t="shared" si="455"/>
        <v>0.1761810186583872</v>
      </c>
      <c r="CD257" s="25">
        <f t="shared" si="456"/>
        <v>0.23242041657739776</v>
      </c>
      <c r="CE257" s="25" t="e">
        <f t="shared" ca="1" si="457"/>
        <v>#NAME?</v>
      </c>
      <c r="CF257" s="25" t="e">
        <f t="shared" ca="1" si="458"/>
        <v>#NAME?</v>
      </c>
      <c r="CG257" s="25" t="e">
        <f t="shared" ca="1" si="459"/>
        <v>#NAME?</v>
      </c>
      <c r="CH257" s="25" t="e">
        <f t="shared" ca="1" si="499"/>
        <v>#NAME?</v>
      </c>
      <c r="CI257" s="25" t="e">
        <f t="shared" ca="1" si="460"/>
        <v>#NAME?</v>
      </c>
      <c r="CJ257" s="25" t="e">
        <f t="shared" si="461"/>
        <v>#NUM!</v>
      </c>
      <c r="CM257" s="25">
        <f t="shared" si="500"/>
        <v>0.25920212357067357</v>
      </c>
      <c r="CN257" s="25">
        <f t="shared" si="501"/>
        <v>0.40056705931643488</v>
      </c>
      <c r="CO257" s="25">
        <f t="shared" si="502"/>
        <v>0.38600411913814958</v>
      </c>
      <c r="CP257" s="25">
        <f t="shared" si="503"/>
        <v>0.40347214664024095</v>
      </c>
      <c r="CQ257" s="25" t="e">
        <f t="shared" ca="1" si="504"/>
        <v>#NAME?</v>
      </c>
      <c r="CR257" s="25" t="e">
        <f t="shared" ca="1" si="505"/>
        <v>#NAME?</v>
      </c>
      <c r="CS257" s="25" t="e">
        <f t="shared" ca="1" si="506"/>
        <v>#NAME?</v>
      </c>
      <c r="CT257" s="15" t="e">
        <f t="shared" ca="1" si="507"/>
        <v>#NAME?</v>
      </c>
      <c r="CU257" s="25">
        <f>_xll.BDH($C257,"RETURN_ON_INV_CAPITAL","FY 2019","FY 2019","Currency=USD","Period=FY","BEST_FPERIOD_OVERRIDE=FY","FILING_STATUS=MR","FA_ADJUSTED=GAAP","Sort=A","Dates=H","DateFormat=P","Fill=—","Direction=H","UseDPDF=Y")/100</f>
        <v>0.236927</v>
      </c>
      <c r="CV257" s="25">
        <f>_xll.BDH($C257,"RETURN_ON_INV_CAPITAL","FY 2020","FY 2020","Currency=USD","Period=FY","BEST_FPERIOD_OVERRIDE=FY","FILING_STATUS=MR","FA_ADJUSTED=GAAP","Sort=A","Dates=H","DateFormat=P","Fill=—","Direction=H","UseDPDF=Y")/100</f>
        <v>0.34720699999999999</v>
      </c>
      <c r="CW257" s="25">
        <f>_xll.BDH($C257,"RETURN_ON_INV_CAPITAL","FY 2021","FY 2021","Currency=USD","Period=FY","BEST_FPERIOD_OVERRIDE=FY","FILING_STATUS=MR","FA_ADJUSTED=GAAP","Sort=A","Dates=H","DateFormat=P","Fill=—","Direction=H","UseDPDF=Y")/100</f>
        <v>0.25280999999999998</v>
      </c>
      <c r="CX257" s="25">
        <f>_xll.BDH(C257,"RETURN_COM_EQY","FY 2022","FY 2022","Currency=USD","Period=FY","BEST_FPERIOD_OVERRIDE=FY","FILING_STATUS=MR","FA_ADJUSTED=GAAP","Sort=A","Dates=H","DateFormat=P","Fill=—","Direction=H","UseDPDF=Y")/100</f>
        <v>0.27668700000000002</v>
      </c>
      <c r="CZ257" s="15">
        <f>_xll.BDH($C257,"RETURN_COM_EQY","FY 2019","FY 2019","Currency=USD","Period=FY","BEST_FPERIOD_OVERRIDE=FY","FILING_STATUS=MR","FA_ADJUSTED=GAAP","Sort=A","Dates=H","DateFormat=P","Fill=—","Direction=H","UseDPDF=Y")/100</f>
        <v>0.223717</v>
      </c>
      <c r="DA257" s="15">
        <f>_xll.BDH($C257,"RETURN_COM_EQY","FY 2020","FY 2020","Currency=USD","Period=FY","BEST_FPERIOD_OVERRIDE=FY","FILING_STATUS=MR","FA_ADJUSTED=GAAP","Sort=A","Dates=H","DateFormat=P","Fill=—","Direction=H","UseDPDF=Y")/100</f>
        <v>0.36713900000000005</v>
      </c>
      <c r="DB257" s="15">
        <f>_xll.BDH($C257,"RETURN_COM_EQY","FY 2021","FY 2021","Currency=USD","Period=FY","BEST_FPERIOD_OVERRIDE=FY","FILING_STATUS=MR","FA_ADJUSTED=GAAP","Sort=A","Dates=H","DateFormat=P","Fill=—","Direction=H","UseDPDF=Y")/100</f>
        <v>0.24933499999999997</v>
      </c>
      <c r="DC257" s="25">
        <f>_xll.BDH(C257,"RETURN_COM_EQY","FY 2022","FY 2022","Currency=USD","Period=FY","BEST_FPERIOD_OVERRIDE=FY","FILING_STATUS=MR","FA_ADJUSTED=GAAP","Sort=A","Dates=H","DateFormat=P","Fill=—","Direction=H","UseDPDF=Y")</f>
        <v>27.668700000000001</v>
      </c>
      <c r="DD257" s="25" t="e">
        <f ca="1">(_xll.BDP(C257,"BEST_ROE","best_fperiod_override=23Y"))/100</f>
        <v>#NAME?</v>
      </c>
      <c r="DF257" s="25" t="e">
        <f ca="1">(_xll.BDP($C257,"BEST_DIV_YLD","best_fperiod_override=19Y"))/100</f>
        <v>#NAME?</v>
      </c>
      <c r="DG257" s="25" t="e">
        <f ca="1">(_xll.BDP($C257,"BEST_DIV_YLD","best_fperiod_override=20Y"))/100</f>
        <v>#NAME?</v>
      </c>
      <c r="DH257" s="25" t="e">
        <f ca="1">(_xll.BDP($C257,"BEST_DIV_YLD","best_fperiod_override=21Y"))/100</f>
        <v>#NAME?</v>
      </c>
      <c r="DI257" s="25" t="e">
        <f ca="1">(_xll.BDP($C257,"BEST_DIV_YLD","best_fperiod_override=22Y"))/100</f>
        <v>#NAME?</v>
      </c>
      <c r="DJ257" s="25" t="e">
        <f ca="1">(_xll.BDP($C257,"BEST_DIV_YLD","best_fperiod_override=23Y"))/100</f>
        <v>#NAME?</v>
      </c>
      <c r="DL257" s="48" t="e" cm="1">
        <f t="array" aca="1" ref="DL257" ca="1">_xll.BDP($C257,$DL$12)/1000</f>
        <v>#NAME?</v>
      </c>
      <c r="DM257" s="48" t="e" cm="1">
        <f t="array" aca="1" ref="DM257" ca="1">_xll.BDP($C257,$DL$13)*1000</f>
        <v>#NAME?</v>
      </c>
      <c r="DN257" s="48" t="e">
        <f t="shared" ca="1" si="462"/>
        <v>#NAME?</v>
      </c>
      <c r="DO257" s="48" t="e" cm="1">
        <f t="array" aca="1" ref="DO257" ca="1">_xll.BDP($C257,$DL$15)*1000</f>
        <v>#NAME?</v>
      </c>
      <c r="DQ257" s="15" t="e" cm="1">
        <f t="array" aca="1" ref="DQ257" ca="1">_xll.BDP(C257,"WACC")</f>
        <v>#NAME?</v>
      </c>
      <c r="DR257" s="15" t="e" cm="1">
        <f t="array" aca="1" ref="DR257" ca="1">_xll.BDP(C257,"WACC_COST_EQUITY")</f>
        <v>#NAME?</v>
      </c>
      <c r="DS257" s="15" t="e" cm="1">
        <f t="array" aca="1" ref="DS257" ca="1">_xll.BDP(C257,"WACC_COST_EQUITY")</f>
        <v>#NAME?</v>
      </c>
      <c r="DU257" s="15" t="e" cm="1">
        <f t="array" aca="1" ref="DU257" ca="1">_xll.BDP(C257,"BEST_PE_RATIO")</f>
        <v>#NAME?</v>
      </c>
      <c r="DV257" s="15" t="e" cm="1">
        <f t="array" aca="1" ref="DV257" ca="1">_xll.BDP(C257,"FIVE_YR_AVG_PRICE_EARNINGS")</f>
        <v>#NAME?</v>
      </c>
      <c r="DW257" s="15" t="e" cm="1">
        <f t="array" aca="1" ref="DW257" ca="1">_xll.BDP(C257,"10_YEAR_MOVING_AVERAGE_PE")</f>
        <v>#NAME?</v>
      </c>
      <c r="DY257" s="15" t="e" cm="1">
        <f t="array" aca="1" ref="DY257" ca="1">_xll.BDP(C257,"BEST_CUR_EV_TO_EBITDA")</f>
        <v>#NAME?</v>
      </c>
      <c r="DZ257" s="15" t="e" cm="1">
        <f t="array" aca="1" ref="DZ257" ca="1">_xll.BDP(C257,"FIVE_YEAR_AVG_EV_TO_T12_EBITDA")</f>
        <v>#NAME?</v>
      </c>
      <c r="EB257" s="15" t="e" cm="1">
        <f t="array" aca="1" ref="EB257" ca="1">_xll.BDP(C257,"BEST_PX_BPS_RATIO")</f>
        <v>#NAME?</v>
      </c>
      <c r="EC257" s="15" t="e" cm="1">
        <f t="array" aca="1" ref="EC257" ca="1">_xll.BDP(C257,"FIVE_YEAR_AVG_PRICE_BOOK")</f>
        <v>#NAME?</v>
      </c>
      <c r="ED257" s="15" t="e" cm="1">
        <f t="array" aca="1" ref="ED257" ca="1">_xll.BDP(C257,"EV_TO_T12M_SALES")</f>
        <v>#NAME?</v>
      </c>
      <c r="EE257" s="15" t="e" cm="1">
        <f t="array" aca="1" ref="EE257" ca="1">_xll.BDP(C257,"AVERAGE_EV_TO_T12M_SALES")</f>
        <v>#NAME?</v>
      </c>
      <c r="EF257" s="15" t="e">
        <f ca="1">_xll.BDP(C257,"BEST_CURRENT_EV_BEST_SALES","best_fperiod_override=23Y")</f>
        <v>#NAME?</v>
      </c>
      <c r="EH257" s="15" t="e" cm="1">
        <f t="array" aca="1" ref="EH257" ca="1">_xll.BDP(C257,"CF_FREE_CASH_FLOW")</f>
        <v>#NAME?</v>
      </c>
      <c r="EI257" s="15" t="e" cm="1">
        <f t="array" aca="1" ref="EI257" ca="1">_xll.BDP(C257,"FREE_CASH_FLOW_YIELD")/100</f>
        <v>#NAME?</v>
      </c>
      <c r="EJ257" s="15" t="e" cm="1">
        <f t="array" aca="1" ref="EJ257" ca="1">_xll.BDP(C257,"TRAIL_12M_FREE_CASH_FLOW_PER_SH")</f>
        <v>#NAME?</v>
      </c>
      <c r="EL257" s="15" t="e" cm="1">
        <f t="array" aca="1" ref="EL257" ca="1">_xll.BDP(C257,"CF_CASH_FROM_OPER")</f>
        <v>#NAME?</v>
      </c>
      <c r="EM257" s="15" t="e" cm="1">
        <f t="array" aca="1" ref="EM257" ca="1">_xll.BDP(C257,"CF_CASH_FROM_INV_ACT")</f>
        <v>#NAME?</v>
      </c>
      <c r="EN257" s="15" t="e" cm="1">
        <f t="array" aca="1" ref="EN257" ca="1">_xll.BDP(C257,"CF_CASH_FROM_FNC_ACT")</f>
        <v>#NAME?</v>
      </c>
      <c r="EP257" s="15" t="e" cm="1">
        <f t="array" aca="1" ref="EP257" ca="1">_xll.BDP(C257,"TOT_ANALYST_REC")</f>
        <v>#NAME?</v>
      </c>
      <c r="EQ257" s="15" t="e" cm="1">
        <f t="array" aca="1" ref="EQ257" ca="1">_xll.BDP(C257,"TOT_BUY_REC")</f>
        <v>#NAME?</v>
      </c>
      <c r="ER257" s="15" t="e" cm="1">
        <f t="array" aca="1" ref="ER257" ca="1">_xll.BDP(C257,"TOT_HOLD_REC")</f>
        <v>#NAME?</v>
      </c>
      <c r="ES257" s="15" t="e" cm="1">
        <f t="array" aca="1" ref="ES257" ca="1">_xll.BDP(C257,"TOT_SELL_REC")</f>
        <v>#NAME?</v>
      </c>
      <c r="ET257" s="15" t="e" cm="1">
        <f t="array" aca="1" ref="ET257" ca="1">_xll.BDP(C257,"EQY_REC_CONS")</f>
        <v>#NAME?</v>
      </c>
      <c r="EV257" s="15" t="e" cm="1">
        <f t="array" aca="1" ref="EV257" ca="1">_xll.BDP(C257,"BEST_TARGET_HI")</f>
        <v>#NAME?</v>
      </c>
      <c r="EW257" s="15" t="e" cm="1">
        <f t="array" aca="1" ref="EW257" ca="1">_xll.BDP(C257,"BEST_TARGET_LO")</f>
        <v>#NAME?</v>
      </c>
      <c r="EX257" s="15" t="e" cm="1">
        <f t="array" aca="1" ref="EX257" ca="1">_xll.BDP(C257,"BEST_TARGET_MEDIAN")</f>
        <v>#NAME?</v>
      </c>
      <c r="EZ257" s="15" t="e" cm="1">
        <f t="array" aca="1" ref="EZ257" ca="1">_xll.BDP(C257,"BEST_TARGET_1WK_CHG")</f>
        <v>#NAME?</v>
      </c>
      <c r="FA257" s="15" t="e" cm="1">
        <f t="array" aca="1" ref="FA257" ca="1">_xll.BDP(C257,"BEST_TARGET_4WK_CHG")</f>
        <v>#NAME?</v>
      </c>
      <c r="FB257" s="15" t="e" cm="1">
        <f t="array" aca="1" ref="FB257" ca="1">_xll.BDP(C257,"BEST_TARGET_3MO_CHG")</f>
        <v>#NAME?</v>
      </c>
      <c r="FC257" s="15" t="e" cm="1">
        <f t="array" aca="1" ref="FC257" ca="1">_xll.BDP(C257,"BEST_TARGET_6MO_CHG")</f>
        <v>#NAME?</v>
      </c>
      <c r="FE257" s="15" t="e" cm="1">
        <f t="array" aca="1" ref="FE257" ca="1">_xll.BDP(C257,"ANNOUNCEMENT_DT")</f>
        <v>#NAME?</v>
      </c>
      <c r="FF257" s="15" t="e" cm="1">
        <f t="array" aca="1" ref="FF257" ca="1">_xll.BDP(C257,"EXPECTED_REPORT_DT")</f>
        <v>#NAME?</v>
      </c>
      <c r="FG257" s="15" t="e" cm="1">
        <f t="array" aca="1" ref="FG257" ca="1">_xll.BDP(C257,"EARNINGS_RELATED_IMPLIED_MOVE")</f>
        <v>#NAME?</v>
      </c>
      <c r="FI257" s="15" t="e" cm="1">
        <f t="array" aca="1" ref="FI257" ca="1">_xll.BDP(C257,"SALES_SURPRISE_LAST_QTR")</f>
        <v>#NAME?</v>
      </c>
      <c r="FJ257" s="15" t="e" cm="1">
        <f t="array" aca="1" ref="FJ257" ca="1">_xll.BDP(C257,"EPS_SURPRISE_LAST_QTR")</f>
        <v>#NAME?</v>
      </c>
      <c r="FL257" s="15" t="e">
        <f ca="1">(_xll.BDP(C257,"VOLUME_AVG_5D"))/1000</f>
        <v>#NAME?</v>
      </c>
      <c r="FM257" s="15" t="e">
        <f ca="1">(_xll.BDP(C257,"VOLUME_AVG_3M"))/1000</f>
        <v>#NAME?</v>
      </c>
      <c r="FN257" s="15" t="e">
        <f ca="1">(_xll.BDP(C257,"VOLUME_AVG_6M"))/1000</f>
        <v>#NAME?</v>
      </c>
      <c r="FP257" s="15" t="e" cm="1">
        <f t="array" aca="1" ref="FP257" ca="1">_xll.BDP(C257,"CIE_DES")</f>
        <v>#NAME?</v>
      </c>
      <c r="FQ257" s="15" t="s">
        <v>1079</v>
      </c>
      <c r="FS257" s="15" t="e" cm="1">
        <f t="array" aca="1" ref="FS257" ca="1">_xll.BDP(C257,"HIGH_52WEEK")</f>
        <v>#NAME?</v>
      </c>
      <c r="FT257" s="15" t="e" cm="1">
        <f t="array" aca="1" ref="FT257" ca="1">_xll.BDP(C257,"LOW_52WEEK")</f>
        <v>#NAME?</v>
      </c>
      <c r="FV257" s="15" t="e" cm="1">
        <f t="array" aca="1" ref="FV257" ca="1">_xll.BDP(C257,"CHG_PCT_WTD")</f>
        <v>#NAME?</v>
      </c>
      <c r="FW257" s="15" t="e" cm="1">
        <f t="array" aca="1" ref="FW257" ca="1">_xll.BDP(C257,"CHG_PCT_MTD")</f>
        <v>#NAME?</v>
      </c>
      <c r="FX257" s="15" t="e" cm="1">
        <f t="array" aca="1" ref="FX257" ca="1">_xll.BDP(C257,"CHG_PCT_YTD")</f>
        <v>#NAME?</v>
      </c>
      <c r="FY257" s="15" t="e" cm="1">
        <f t="array" aca="1" ref="FY257" ca="1">_xll.BDP(C257,"CHG_PCT_1YR")</f>
        <v>#NAME?</v>
      </c>
      <c r="GA257" s="15" t="e">
        <f ca="1">_xll.BDP($C257,"BEST_NET_DEBT","best_fperiod_override=19Y")</f>
        <v>#NAME?</v>
      </c>
      <c r="GB257" s="15" t="e">
        <f ca="1">_xll.BDP($C257,"BEST_NET_DEBT","best_fperiod_override=20Y")</f>
        <v>#NAME?</v>
      </c>
      <c r="GC257" s="15" t="e">
        <f ca="1">_xll.BDP($C257,"BEST_NET_DEBT","best_fperiod_override=21Y")</f>
        <v>#NAME?</v>
      </c>
      <c r="GD257" s="15" t="e">
        <f ca="1">_xll.BDP($C257,"BEST_NET_DEBT","best_fperiod_override=22Y")</f>
        <v>#NAME?</v>
      </c>
      <c r="GE257" s="15" t="e">
        <f ca="1">_xll.BDP($C257,"BEST_NET_DEBT","best_fperiod_override=23Y")</f>
        <v>#NAME?</v>
      </c>
      <c r="GG257" s="15" t="e">
        <f t="shared" ca="1" si="463"/>
        <v>#NAME?</v>
      </c>
      <c r="GH257" s="15" t="e">
        <f t="shared" ca="1" si="464"/>
        <v>#NAME?</v>
      </c>
      <c r="GI257" s="15" t="e">
        <f t="shared" ca="1" si="465"/>
        <v>#NAME?</v>
      </c>
      <c r="GJ257" s="15" t="e">
        <f t="shared" ca="1" si="466"/>
        <v>#NAME?</v>
      </c>
      <c r="GK257" s="15" t="e">
        <f t="shared" ca="1" si="467"/>
        <v>#NAME?</v>
      </c>
      <c r="GM257" s="15" t="e" cm="1">
        <f t="array" aca="1" ref="GM257" ca="1">_xll.BDP(C257,"NET_DEBT_TO_EBITDA")</f>
        <v>#NAME?</v>
      </c>
      <c r="GN257" s="15" t="e" cm="1">
        <f t="array" aca="1" ref="GN257" ca="1">_xll.BDP(C257,"EBIT_TO_INT_EXP")</f>
        <v>#NAME?</v>
      </c>
      <c r="GO257" s="15" t="e" cm="1">
        <f t="array" aca="1" ref="GO257" ca="1">_xll.BDP(C257,"TOT_DEBT_TO_TOT_EQY")</f>
        <v>#NAME?</v>
      </c>
      <c r="GP257" s="15" t="e" cm="1">
        <f t="array" aca="1" ref="GP257" ca="1">_xll.BDP(C257,"TOT_DEBT_TO_TOT_ASSET")</f>
        <v>#NAME?</v>
      </c>
      <c r="GQ257" s="15" t="e" cm="1">
        <f t="array" aca="1" ref="GQ257" ca="1">_xll.BDP(C257,"ALTMAN_Z_SCORE")</f>
        <v>#NAME?</v>
      </c>
      <c r="GR257" s="15" t="e" cm="1">
        <f t="array" aca="1" ref="GR257" ca="1">_xll.BDP(C257,"CASH_%_CURRENT_MARKET_CAP")</f>
        <v>#NAME?</v>
      </c>
      <c r="GS257" s="15" t="e" cm="1">
        <f t="array" aca="1" ref="GS257" ca="1">_xll.BDP(C257,"CASH_TO_TOT_ASSET")</f>
        <v>#NAME?</v>
      </c>
      <c r="GU257" s="15" t="e" cm="1">
        <f t="array" aca="1" ref="GU257" ca="1">_xll.BDP(C257,"BOARD_SIZE")</f>
        <v>#NAME?</v>
      </c>
      <c r="GV257" s="15" t="e" cm="1">
        <f t="array" aca="1" ref="GV257" ca="1">_xll.BDP(C257,"PCT_INDEPENDENT_DIRECTORS")</f>
        <v>#NAME?</v>
      </c>
      <c r="GW257" s="15" t="e" cm="1">
        <f t="array" aca="1" ref="GW257" ca="1">_xll.BDP(C257,"BOARD_MEETING_ATTENDANCE_PCT")</f>
        <v>#NAME?</v>
      </c>
      <c r="GX257" s="15" t="e" cm="1">
        <f t="array" aca="1" ref="GX257" ca="1">_xll.BDP(C257,"BOARD_MEETINGS_PER_YR")</f>
        <v>#NAME?</v>
      </c>
      <c r="GY257" s="15" t="e" cm="1">
        <f t="array" aca="1" ref="GY257" ca="1">_xll.BDP(C257,"NUMBER_OF_WOMEN_ON_BOARD")</f>
        <v>#NAME?</v>
      </c>
      <c r="GZ257" s="15" t="e" cm="1">
        <f t="array" aca="1" ref="GZ257" ca="1">_xll.BDP(C257,"BOARD_AVERAGE_TENURE")</f>
        <v>#NAME?</v>
      </c>
      <c r="HA257" s="15" t="e" cm="1">
        <f t="array" aca="1" ref="HA257" ca="1">_xll.BDP(C257,"BOARD_AVERAGE_AGE")</f>
        <v>#NAME?</v>
      </c>
      <c r="HC257" s="15" t="e" cm="1">
        <f t="array" aca="1" ref="HC257" ca="1">_xll.BDP(C257,"TOT_COMP_AW_TO_CEO_&amp;_EQUIV")</f>
        <v>#NAME?</v>
      </c>
      <c r="HD257" s="15" t="e" cm="1">
        <f t="array" aca="1" ref="HD257" ca="1">_xll.BDP(C257,"TOT_COMPENSATION_AW_TO_EXECS")</f>
        <v>#NAME?</v>
      </c>
      <c r="HE257" s="15" t="e" cm="1">
        <f t="array" aca="1" ref="HE257" ca="1">_xll.BDP(C257,"CF_STOCK_BASED_COMPENSATION")</f>
        <v>#NAME?</v>
      </c>
      <c r="HF257" s="15" t="e" cm="1">
        <f t="array" aca="1" ref="HF257" ca="1">_xll.BDP(C257,"AVERAGE_BOD_TOTAL_COMPENSATION")</f>
        <v>#NAME?</v>
      </c>
      <c r="HH257" s="15" t="e" cm="1">
        <f t="array" aca="1" ref="HH257" ca="1">_xll.BDP(C257,"ISS_QUALITYSCORE")</f>
        <v>#NAME?</v>
      </c>
      <c r="HK257" s="15" t="e" cm="1">
        <f t="array" aca="1" ref="HK257" ca="1">_xll.BDP(C257,"EQY_SH_OUT")</f>
        <v>#NAME?</v>
      </c>
      <c r="HL257" s="15" t="e">
        <f t="shared" ca="1" si="468"/>
        <v>#NAME?</v>
      </c>
      <c r="HN257" s="15">
        <v>8.5</v>
      </c>
      <c r="HO257" s="15">
        <v>2</v>
      </c>
      <c r="HP257" s="39" t="e">
        <f t="shared" ca="1" si="469"/>
        <v>#NAME?</v>
      </c>
      <c r="HQ257" s="15" t="e">
        <f t="shared" ca="1" si="470"/>
        <v>#NAME?</v>
      </c>
      <c r="HS257" s="15" t="e">
        <f t="shared" ca="1" si="494"/>
        <v>#NAME?</v>
      </c>
      <c r="HU257" s="15" t="e">
        <f t="shared" ca="1" si="471"/>
        <v>#NAME?</v>
      </c>
      <c r="HW257" s="15" t="e">
        <f t="shared" ca="1" si="495"/>
        <v>#NAME?</v>
      </c>
      <c r="HY257" s="39" t="e">
        <f t="shared" ca="1" si="472"/>
        <v>#NAME?</v>
      </c>
      <c r="IA257" s="15" t="e">
        <f t="shared" ca="1" si="496"/>
        <v>#NAME?</v>
      </c>
      <c r="IB257" s="15" t="e">
        <f t="shared" ca="1" si="473"/>
        <v>#NAME?</v>
      </c>
      <c r="IC257" s="15" t="e">
        <f t="shared" ca="1" si="474"/>
        <v>#NAME?</v>
      </c>
      <c r="ID257" s="15" t="e">
        <f t="shared" ca="1" si="475"/>
        <v>#NAME?</v>
      </c>
      <c r="IE257" s="39" t="e">
        <f t="shared" ca="1" si="476"/>
        <v>#NAME?</v>
      </c>
      <c r="IF257" s="39" t="e">
        <f t="shared" si="477"/>
        <v>#NUM!</v>
      </c>
      <c r="IG257" s="39" t="e">
        <f t="shared" ca="1" si="478"/>
        <v>#NAME?</v>
      </c>
      <c r="II257" s="15">
        <f t="shared" si="508"/>
        <v>238</v>
      </c>
    </row>
    <row r="258" spans="1:244">
      <c r="A258" s="15">
        <f t="shared" si="509"/>
        <v>238</v>
      </c>
      <c r="B258" s="15" t="s">
        <v>480</v>
      </c>
      <c r="C258" s="15" t="s">
        <v>716</v>
      </c>
      <c r="D258" s="15" t="s">
        <v>479</v>
      </c>
      <c r="E258" s="15" t="str">
        <f t="shared" si="442"/>
        <v>W1BD34</v>
      </c>
      <c r="F258" s="15">
        <f t="shared" si="443"/>
        <v>238</v>
      </c>
      <c r="G258" s="15" t="str">
        <f t="shared" si="444"/>
        <v>Warner Bros Discovery Inc</v>
      </c>
      <c r="H258" s="24">
        <v>1.1054400000000001E-3</v>
      </c>
      <c r="I258" s="15" t="e" cm="1">
        <f t="array" aca="1" ref="I258" ca="1">_xll.BDP(C258,"GICS_SECTOR_NAME")</f>
        <v>#NAME?</v>
      </c>
      <c r="J258" s="15" t="e">
        <f t="shared" ca="1" si="445"/>
        <v>#NAME?</v>
      </c>
      <c r="K258" s="46" t="e" cm="1">
        <f t="array" aca="1" ref="K258" ca="1">_xll.BDP(C258,"BEST_PE_RATIO")</f>
        <v>#NAME?</v>
      </c>
      <c r="L258" s="46" t="e" cm="1">
        <f t="array" aca="1" ref="L258" ca="1">_xll.BDP(C258,"px_last")</f>
        <v>#NAME?</v>
      </c>
      <c r="M258" s="15" t="e" cm="1">
        <f t="array" aca="1" ref="M258" ca="1">_xll.BDP(C258,"COUNTRY_FULL_NAME")</f>
        <v>#NAME?</v>
      </c>
      <c r="N258" s="15" t="e" cm="1">
        <f t="array" aca="1" ref="N258" ca="1">_xll.BDP(C258,"px_last")</f>
        <v>#NAME?</v>
      </c>
      <c r="O258" s="15" t="e" cm="1">
        <f t="array" aca="1" ref="O258" ca="1">_xll.BDP(C258,"CRNCY")</f>
        <v>#NAME?</v>
      </c>
      <c r="Q258" s="15" t="e" cm="1">
        <f t="array" aca="1" ref="Q258" ca="1">_xll.BDP(C258,"GICS_SECTOR_NAME")</f>
        <v>#NAME?</v>
      </c>
      <c r="R258" s="15" t="e" cm="1">
        <f t="array" aca="1" ref="R258" ca="1">_xll.BDP(C258,"GICS_INDUSTRY_NAME")</f>
        <v>#NAME?</v>
      </c>
      <c r="S258" s="15" t="e" cm="1">
        <f t="array" aca="1" ref="S258" ca="1">_xll.BDP(C258,"GICS_INDUSTRY_GROUP_NAME")</f>
        <v>#NAME?</v>
      </c>
      <c r="T258" s="15" t="e" cm="1">
        <f t="array" aca="1" ref="T258" ca="1">_xll.BDP(C258,"GICS_SUB_INDUSTRY_NAME")</f>
        <v>#NAME?</v>
      </c>
      <c r="U258" s="15" t="s">
        <v>1521</v>
      </c>
      <c r="V258" s="15">
        <f>_xll.BDH(C258,"SALES_REV_TURN","FY 2009","FY 2009","Currency=USD","Period=FY","BEST_FPERIOD_OVERRIDE=FY","FILING_STATUS=MR","SCALING_FORMAT=MLN","FA_ADJUSTED=Adjusted","Sort=A","Dates=H","DateFormat=P","Fill=—","Direction=H","UseDPDF=Y")</f>
        <v>3452</v>
      </c>
      <c r="W258" s="15">
        <f>_xll.BDH(C258,"SALES_REV_TURN","FY 2019","FY 2019","Currency=USD","Period=FY","BEST_FPERIOD_OVERRIDE=FY","FILING_STATUS=MR","SCALING_FORMAT=MLN","FA_ADJUSTED=Adjusted","Sort=A","Dates=H","DateFormat=P","Fill=—","Direction=H","UseDPDF=Y")</f>
        <v>11144</v>
      </c>
      <c r="X258" s="15">
        <f>_xll.BDH(C258,"SALES_REV_TURN","FY 2020","FY 2020","Currency=USD","Period=FY","BEST_FPERIOD_OVERRIDE=FY","FILING_STATUS=MR","SCALING_FORMAT=MLN","FA_ADJUSTED=Adjusted","Sort=A","Dates=H","DateFormat=P","Fill=—","Direction=H","UseDPDF=Y")</f>
        <v>10671</v>
      </c>
      <c r="Y258" s="15">
        <f>_xll.BDH(C258,"SALES_REV_TURN","FY 2021","FY 2021","Currency=USD","Period=FY","BEST_FPERIOD_OVERRIDE=FY","FILING_STATUS=MR","SCALING_FORMAT=MLN","FA_ADJUSTED=Adjusted","Sort=A","Dates=H","DateFormat=P","Fill=—","Direction=H","UseDPDF=Y")</f>
        <v>12191</v>
      </c>
      <c r="Z258" s="15">
        <f>_xll.BDH(C258,"SALES_REV_TURN","FY 2022","FY 2022","Currency=USD","Period=FY","BEST_FPERIOD_OVERRIDE=FY","FILING_STATUS=MR","SCALING_FORMAT=MLN","FA_ADJUSTED=Adjusted","Sort=A","Dates=H","DateFormat=P","Fill=—","Direction=H","UseDPDF=Y")</f>
        <v>33817</v>
      </c>
      <c r="AA258" s="15" t="e">
        <f ca="1">+_xll.BDP($C258,AA$15,"BEST_FPERIOD_OVERRIDE="&amp;AA$16)</f>
        <v>#NAME?</v>
      </c>
      <c r="AB258" s="15" t="e">
        <f ca="1">+_xll.BDP($C258,AB$15,"BEST_FPERIOD_OVERRIDE="&amp;AB$16)</f>
        <v>#NAME?</v>
      </c>
      <c r="AC258" s="15" t="e">
        <f ca="1">+_xll.BDP($C258,AC$15,"BEST_FPERIOD_OVERRIDE="&amp;AC$16)</f>
        <v>#NAME?</v>
      </c>
      <c r="AD258" s="15" t="e">
        <f ca="1">+_xll.BDP($C258,AD$15,"BEST_FPERIOD_OVERRIDE="&amp;AD$16)</f>
        <v>#NAME?</v>
      </c>
      <c r="AF258" s="25">
        <f t="shared" si="479"/>
        <v>-4.2444364680545577E-2</v>
      </c>
      <c r="AG258" s="25">
        <f t="shared" si="480"/>
        <v>0.14244213288351615</v>
      </c>
      <c r="AH258" s="25">
        <f t="shared" si="481"/>
        <v>1.7739315888770406</v>
      </c>
      <c r="AI258" s="25" t="e">
        <f t="shared" ca="1" si="482"/>
        <v>#NAME?</v>
      </c>
      <c r="AJ258" s="25" t="e">
        <f t="shared" ca="1" si="483"/>
        <v>#NAME?</v>
      </c>
      <c r="AK258" s="25" t="e">
        <f t="shared" ca="1" si="484"/>
        <v>#NAME?</v>
      </c>
      <c r="AL258" s="25" t="e">
        <f t="shared" ca="1" si="497"/>
        <v>#NAME?</v>
      </c>
      <c r="AM258" s="25" t="e">
        <f t="shared" ca="1" si="485"/>
        <v>#NAME?</v>
      </c>
      <c r="AN258" s="25">
        <f t="shared" si="486"/>
        <v>0.12433836913717533</v>
      </c>
      <c r="AP258" s="15">
        <f>_xll.BDH(C258,"EBITDA","FY 2009","FY 2009","Currency=USD","Period=FY","BEST_FPERIOD_OVERRIDE=FY","FILING_STATUS=MR","SCALING_FORMAT=MLN","FA_ADJUSTED=Adjusted","Sort=A","Dates=H","DateFormat=P","Fill=—","Direction=H","UseDPDF=Y")</f>
        <v>1312</v>
      </c>
      <c r="AQ258" s="15">
        <f>_xll.BDH(C258,"EBITDA","FY 2019","FY 2019","Currency=USD","Period=FY","BEST_FPERIOD_OVERRIDE=FY","FILING_STATUS=MR","SCALING_FORMAT=MLN","FA_ADJUSTED=Adjusted","Sort=A","Dates=H","DateFormat=P","Fill=—","Direction=H","UseDPDF=Y")</f>
        <v>4648</v>
      </c>
      <c r="AR258" s="15">
        <f>_xll.BDH(C258,"EBITDA","FY 2020","FY 2020","Currency=USD","Period=FY","BEST_FPERIOD_OVERRIDE=FY","FILING_STATUS=MR","SCALING_FORMAT=MLN","FA_ADJUSTED=Adjusted","Sort=A","Dates=H","DateFormat=P","Fill=—","Direction=H","UseDPDF=Y")</f>
        <v>4213</v>
      </c>
      <c r="AS258" s="15">
        <f>_xll.BDH(C258,"EBITDA","FY 2021","FY 2021","Currency=USD","Period=FY","BEST_FPERIOD_OVERRIDE=FY","FILING_STATUS=MR","SCALING_FORMAT=MLN","FA_ADJUSTED=Adjusted","Sort=A","Dates=H","DateFormat=P","Fill=—","Direction=H","UseDPDF=Y")</f>
        <v>3753</v>
      </c>
      <c r="AT258" s="15">
        <f>_xll.BDH(C258,"EBITDA","FY 2022","FY 2022","Currency=USD","Period=FY","BEST_FPERIOD_OVERRIDE=FY","FILING_STATUS=MR","SCALING_FORMAT=MLN","FA_ADJUSTED=Adjusted","Sort=A","Dates=H","DateFormat=P","Fill=—","Direction=H","UseDPDF=Y")</f>
        <v>5264</v>
      </c>
      <c r="AU258" s="15" t="e">
        <f ca="1">+_xll.BDP($C258,AU$15,"BEST_FPERIOD_OVERRIDE="&amp;AU$16)</f>
        <v>#NAME?</v>
      </c>
      <c r="AV258" s="15" t="e">
        <f ca="1">+_xll.BDP($C258,AV$15,"BEST_FPERIOD_OVERRIDE="&amp;AV$16)</f>
        <v>#NAME?</v>
      </c>
      <c r="AW258" s="15" t="e">
        <f ca="1">+_xll.BDP($C258,AW$15,"BEST_FPERIOD_OVERRIDE="&amp;AW$16)</f>
        <v>#NAME?</v>
      </c>
      <c r="AX258" s="15" t="e">
        <f ca="1">+_xll.BDP($C258,AX$15,"BEST_FPERIOD_OVERRIDE="&amp;AX$16)</f>
        <v>#NAME?</v>
      </c>
      <c r="AZ258" s="25">
        <f t="shared" si="446"/>
        <v>-9.3588640275387269E-2</v>
      </c>
      <c r="BA258" s="25">
        <f t="shared" si="447"/>
        <v>-0.10918585331117969</v>
      </c>
      <c r="BB258" s="25">
        <f t="shared" si="448"/>
        <v>0.40261124433786311</v>
      </c>
      <c r="BC258" s="25" t="e">
        <f t="shared" ca="1" si="449"/>
        <v>#NAME?</v>
      </c>
      <c r="BD258" s="25" t="e">
        <f t="shared" ca="1" si="450"/>
        <v>#NAME?</v>
      </c>
      <c r="BE258" s="25" t="e">
        <f t="shared" ca="1" si="451"/>
        <v>#NAME?</v>
      </c>
      <c r="BF258" s="25" t="e">
        <f t="shared" ca="1" si="498"/>
        <v>#NAME?</v>
      </c>
      <c r="BG258" s="25" t="e">
        <f t="shared" ca="1" si="452"/>
        <v>#NAME?</v>
      </c>
      <c r="BH258" s="25">
        <f t="shared" si="453"/>
        <v>0.13483632433804948</v>
      </c>
      <c r="BJ258" s="25">
        <f t="shared" si="487"/>
        <v>0.41708542713567837</v>
      </c>
      <c r="BK258" s="25">
        <f t="shared" si="488"/>
        <v>0.39480835910411394</v>
      </c>
      <c r="BL258" s="25">
        <f t="shared" si="489"/>
        <v>0.30785005331802151</v>
      </c>
      <c r="BM258" s="25">
        <f t="shared" si="490"/>
        <v>0.15566135375698614</v>
      </c>
      <c r="BN258" s="25" t="e">
        <f t="shared" ca="1" si="491"/>
        <v>#NAME?</v>
      </c>
      <c r="BO258" s="25" t="e">
        <f t="shared" ca="1" si="492"/>
        <v>#NAME?</v>
      </c>
      <c r="BP258" s="25" t="e">
        <f t="shared" ca="1" si="492"/>
        <v>#NAME?</v>
      </c>
      <c r="BQ258" s="25" t="e">
        <f t="shared" ca="1" si="493"/>
        <v>#NAME?</v>
      </c>
      <c r="BR258" s="15">
        <f>_xll.BDH(C258,"EARN_FOR_COMMON","FY 2009","FY 2009","Currency=USD","Period=FY","BEST_FPERIOD_OVERRIDE=FY","FILING_STATUS=MR","SCALING_FORMAT=MLN","FA_ADJUSTED=Adjusted","Sort=A","Dates=H","DateFormat=P","Fill=—","Direction=H","UseDPDF=Y")</f>
        <v>500.1</v>
      </c>
      <c r="BS258" s="15">
        <f>_xll.BDH(C258,"EARN_FOR_COMMON","FY 2019","FY 2019","Currency=USD","Period=FY","BEST_FPERIOD_OVERRIDE=FY","FILING_STATUS=MR","SCALING_FORMAT=MLN","FA_ADJUSTED=Adjusted","Sort=A","Dates=H","DateFormat=P","Fill=—","Direction=H","UseDPDF=Y")</f>
        <v>1746.29</v>
      </c>
      <c r="BT258" s="15">
        <f>_xll.BDH(C258,"EARN_FOR_COMMON","FY 2020","FY 2020","Currency=USD","Period=FY","BEST_FPERIOD_OVERRIDE=FY","FILING_STATUS=MR","SCALING_FORMAT=MLN","FA_ADJUSTED=Adjusted","Sort=A","Dates=H","DateFormat=P","Fill=—","Direction=H","UseDPDF=Y")</f>
        <v>1155.21</v>
      </c>
      <c r="BU258" s="15">
        <f>_xll.BDH(C258,"EARN_FOR_COMMON","FY 2021","FY 2021","Currency=USD","Period=FY","BEST_FPERIOD_OVERRIDE=FY","FILING_STATUS=MR","SCALING_FORMAT=MLN","FA_ADJUSTED=Adjusted","Sort=A","Dates=H","DateFormat=P","Fill=—","Direction=H","UseDPDF=Y")</f>
        <v>884.28</v>
      </c>
      <c r="BV258" s="15">
        <f>_xll.BDH(C258,"EARN_FOR_COMMON","FY 2022","FY 2022","Currency=USD","Period=FY","BEST_FPERIOD_OVERRIDE=FY","FILING_STATUS=MR","SCALING_FORMAT=MLN","FA_ADJUSTED=Adjusted","Sort=A","Dates=H","DateFormat=P","Fill=—","Direction=H","UseDPDF=Y")</f>
        <v>-3572.7</v>
      </c>
      <c r="BW258" s="15" t="e">
        <f ca="1">+_xll.BDP($C258,BW$15,"BEST_FPERIOD_OVERRIDE="&amp;BW$16)</f>
        <v>#NAME?</v>
      </c>
      <c r="BX258" s="15" t="e">
        <f ca="1">+_xll.BDP($C258,BX$15,"BEST_FPERIOD_OVERRIDE="&amp;BX$16)</f>
        <v>#NAME?</v>
      </c>
      <c r="BY258" s="15" t="e">
        <f ca="1">+_xll.BDP($C258,BY$15,"BEST_FPERIOD_OVERRIDE="&amp;BY$16)</f>
        <v>#NAME?</v>
      </c>
      <c r="BZ258" s="15" t="e">
        <f ca="1">+_xll.BDP($C258,BZ$15,"BEST_FPERIOD_OVERRIDE="&amp;BZ$16)</f>
        <v>#NAME?</v>
      </c>
      <c r="CB258" s="25">
        <f t="shared" si="454"/>
        <v>-0.33847757245360155</v>
      </c>
      <c r="CC258" s="25">
        <f t="shared" si="455"/>
        <v>-0.23452878697379698</v>
      </c>
      <c r="CD258" s="25">
        <f t="shared" si="456"/>
        <v>-5.0402361243045188</v>
      </c>
      <c r="CE258" s="25" t="e">
        <f t="shared" ca="1" si="457"/>
        <v>#NAME?</v>
      </c>
      <c r="CF258" s="25" t="e">
        <f t="shared" ca="1" si="458"/>
        <v>#NAME?</v>
      </c>
      <c r="CG258" s="25" t="e">
        <f t="shared" ca="1" si="459"/>
        <v>#NAME?</v>
      </c>
      <c r="CH258" s="25" t="e">
        <f t="shared" ca="1" si="499"/>
        <v>#NAME?</v>
      </c>
      <c r="CI258" s="25" t="e">
        <f t="shared" ca="1" si="460"/>
        <v>#NAME?</v>
      </c>
      <c r="CJ258" s="25">
        <f t="shared" si="461"/>
        <v>0.13319839633835007</v>
      </c>
      <c r="CM258" s="25">
        <f t="shared" si="500"/>
        <v>0.15670226130653267</v>
      </c>
      <c r="CN258" s="25">
        <f t="shared" si="501"/>
        <v>0.10825695811076751</v>
      </c>
      <c r="CO258" s="25">
        <f t="shared" si="502"/>
        <v>7.2535476991223036E-2</v>
      </c>
      <c r="CP258" s="25">
        <f t="shared" si="503"/>
        <v>-0.10564804684034657</v>
      </c>
      <c r="CQ258" s="25" t="e">
        <f t="shared" ca="1" si="504"/>
        <v>#NAME?</v>
      </c>
      <c r="CR258" s="25" t="e">
        <f t="shared" ca="1" si="505"/>
        <v>#NAME?</v>
      </c>
      <c r="CS258" s="25" t="e">
        <f t="shared" ca="1" si="506"/>
        <v>#NAME?</v>
      </c>
      <c r="CT258" s="15" t="e">
        <f t="shared" ca="1" si="507"/>
        <v>#NAME?</v>
      </c>
      <c r="CU258" s="25">
        <f>_xll.BDH($C258,"RETURN_ON_INV_CAPITAL","FY 2019","FY 2019","Currency=USD","Period=FY","BEST_FPERIOD_OVERRIDE=FY","FILING_STATUS=MR","FA_ADJUSTED=GAAP","Sort=A","Dates=H","DateFormat=P","Fill=—","Direction=H","UseDPDF=Y")/100</f>
        <v>9.8910999999999999E-2</v>
      </c>
      <c r="CV258" s="25">
        <f>_xll.BDH($C258,"RETURN_ON_INV_CAPITAL","FY 2020","FY 2020","Currency=USD","Period=FY","BEST_FPERIOD_OVERRIDE=FY","FILING_STATUS=MR","FA_ADJUSTED=GAAP","Sort=A","Dates=H","DateFormat=P","Fill=—","Direction=H","UseDPDF=Y")/100</f>
        <v>6.6519000000000009E-2</v>
      </c>
      <c r="CW258" s="25">
        <f>_xll.BDH($C258,"RETURN_ON_INV_CAPITAL","FY 2021","FY 2021","Currency=USD","Period=FY","BEST_FPERIOD_OVERRIDE=FY","FILING_STATUS=MR","FA_ADJUSTED=GAAP","Sort=A","Dates=H","DateFormat=P","Fill=—","Direction=H","UseDPDF=Y")/100</f>
        <v>5.6730999999999997E-2</v>
      </c>
      <c r="CX258" s="25">
        <f>_xll.BDH(C258,"RETURN_COM_EQY","FY 2022","FY 2022","Currency=USD","Period=FY","BEST_FPERIOD_OVERRIDE=FY","FILING_STATUS=MR","FA_ADJUSTED=GAAP","Sort=A","Dates=H","DateFormat=P","Fill=—","Direction=H","UseDPDF=Y")/100</f>
        <v>-0.25283699999999998</v>
      </c>
      <c r="CZ258" s="15">
        <f>_xll.BDH($C258,"RETURN_COM_EQY","FY 2019","FY 2019","Currency=USD","Period=FY","BEST_FPERIOD_OVERRIDE=FY","FILING_STATUS=MR","FA_ADJUSTED=GAAP","Sort=A","Dates=H","DateFormat=P","Fill=—","Direction=H","UseDPDF=Y")/100</f>
        <v>0.16972200000000001</v>
      </c>
      <c r="DA258" s="15">
        <f>_xll.BDH($C258,"RETURN_COM_EQY","FY 2020","FY 2020","Currency=USD","Period=FY","BEST_FPERIOD_OVERRIDE=FY","FILING_STATUS=MR","FA_ADJUSTED=GAAP","Sort=A","Dates=H","DateFormat=P","Fill=—","Direction=H","UseDPDF=Y")/100</f>
        <v>9.0297000000000002E-2</v>
      </c>
      <c r="DB258" s="15">
        <f>_xll.BDH($C258,"RETURN_COM_EQY","FY 2021","FY 2021","Currency=USD","Period=FY","BEST_FPERIOD_OVERRIDE=FY","FILING_STATUS=MR","FA_ADJUSTED=GAAP","Sort=A","Dates=H","DateFormat=P","Fill=—","Direction=H","UseDPDF=Y")/100</f>
        <v>7.0707000000000006E-2</v>
      </c>
      <c r="DC258" s="25">
        <f>_xll.BDH(C258,"RETURN_COM_EQY","FY 2022","FY 2022","Currency=USD","Period=FY","BEST_FPERIOD_OVERRIDE=FY","FILING_STATUS=MR","FA_ADJUSTED=GAAP","Sort=A","Dates=H","DateFormat=P","Fill=—","Direction=H","UseDPDF=Y")</f>
        <v>-25.2837</v>
      </c>
      <c r="DD258" s="25" t="e">
        <f ca="1">(_xll.BDP(C258,"BEST_ROE","best_fperiod_override=23Y"))/100</f>
        <v>#NAME?</v>
      </c>
      <c r="DF258" s="25" t="e">
        <f ca="1">(_xll.BDP($C258,"BEST_DIV_YLD","best_fperiod_override=19Y"))/100</f>
        <v>#NAME?</v>
      </c>
      <c r="DG258" s="25" t="e">
        <f ca="1">(_xll.BDP($C258,"BEST_DIV_YLD","best_fperiod_override=20Y"))/100</f>
        <v>#NAME?</v>
      </c>
      <c r="DH258" s="25" t="e">
        <f ca="1">(_xll.BDP($C258,"BEST_DIV_YLD","best_fperiod_override=21Y"))/100</f>
        <v>#NAME?</v>
      </c>
      <c r="DI258" s="25" t="e">
        <f ca="1">(_xll.BDP($C258,"BEST_DIV_YLD","best_fperiod_override=22Y"))/100</f>
        <v>#NAME?</v>
      </c>
      <c r="DJ258" s="25" t="e">
        <f ca="1">(_xll.BDP($C258,"BEST_DIV_YLD","best_fperiod_override=23Y"))/100</f>
        <v>#NAME?</v>
      </c>
      <c r="DL258" s="48" t="e" cm="1">
        <f t="array" aca="1" ref="DL258" ca="1">_xll.BDP($C258,$DL$12)/1000</f>
        <v>#NAME?</v>
      </c>
      <c r="DM258" s="48" t="e" cm="1">
        <f t="array" aca="1" ref="DM258" ca="1">_xll.BDP($C258,$DL$13)*1000</f>
        <v>#NAME?</v>
      </c>
      <c r="DN258" s="48" t="e">
        <f t="shared" ca="1" si="462"/>
        <v>#NAME?</v>
      </c>
      <c r="DO258" s="48" t="e" cm="1">
        <f t="array" aca="1" ref="DO258" ca="1">_xll.BDP($C258,$DL$15)*1000</f>
        <v>#NAME?</v>
      </c>
      <c r="DQ258" s="15" t="e" cm="1">
        <f t="array" aca="1" ref="DQ258" ca="1">_xll.BDP(C258,"WACC")</f>
        <v>#NAME?</v>
      </c>
      <c r="DR258" s="15" t="e" cm="1">
        <f t="array" aca="1" ref="DR258" ca="1">_xll.BDP(C258,"WACC_COST_EQUITY")</f>
        <v>#NAME?</v>
      </c>
      <c r="DS258" s="15" t="e" cm="1">
        <f t="array" aca="1" ref="DS258" ca="1">_xll.BDP(C258,"WACC_COST_EQUITY")</f>
        <v>#NAME?</v>
      </c>
      <c r="DU258" s="15" t="e" cm="1">
        <f t="array" aca="1" ref="DU258" ca="1">_xll.BDP(C258,"BEST_PE_RATIO")</f>
        <v>#NAME?</v>
      </c>
      <c r="DV258" s="15" t="e" cm="1">
        <f t="array" aca="1" ref="DV258" ca="1">_xll.BDP(C258,"FIVE_YR_AVG_PRICE_EARNINGS")</f>
        <v>#NAME?</v>
      </c>
      <c r="DW258" s="15" t="e" cm="1">
        <f t="array" aca="1" ref="DW258" ca="1">_xll.BDP(C258,"10_YEAR_MOVING_AVERAGE_PE")</f>
        <v>#NAME?</v>
      </c>
      <c r="DY258" s="15" t="e" cm="1">
        <f t="array" aca="1" ref="DY258" ca="1">_xll.BDP(C258,"BEST_CUR_EV_TO_EBITDA")</f>
        <v>#NAME?</v>
      </c>
      <c r="DZ258" s="15" t="e" cm="1">
        <f t="array" aca="1" ref="DZ258" ca="1">_xll.BDP(C258,"FIVE_YEAR_AVG_EV_TO_T12_EBITDA")</f>
        <v>#NAME?</v>
      </c>
      <c r="EB258" s="15" t="e" cm="1">
        <f t="array" aca="1" ref="EB258" ca="1">_xll.BDP(C258,"BEST_PX_BPS_RATIO")</f>
        <v>#NAME?</v>
      </c>
      <c r="EC258" s="15" t="e" cm="1">
        <f t="array" aca="1" ref="EC258" ca="1">_xll.BDP(C258,"FIVE_YEAR_AVG_PRICE_BOOK")</f>
        <v>#NAME?</v>
      </c>
      <c r="ED258" s="15" t="e" cm="1">
        <f t="array" aca="1" ref="ED258" ca="1">_xll.BDP(C258,"EV_TO_T12M_SALES")</f>
        <v>#NAME?</v>
      </c>
      <c r="EE258" s="15" t="e" cm="1">
        <f t="array" aca="1" ref="EE258" ca="1">_xll.BDP(C258,"AVERAGE_EV_TO_T12M_SALES")</f>
        <v>#NAME?</v>
      </c>
      <c r="EF258" s="15" t="e">
        <f ca="1">_xll.BDP(C258,"BEST_CURRENT_EV_BEST_SALES","best_fperiod_override=23Y")</f>
        <v>#NAME?</v>
      </c>
      <c r="EH258" s="15" t="e" cm="1">
        <f t="array" aca="1" ref="EH258" ca="1">_xll.BDP(C258,"CF_FREE_CASH_FLOW")</f>
        <v>#NAME?</v>
      </c>
      <c r="EI258" s="15" t="e" cm="1">
        <f t="array" aca="1" ref="EI258" ca="1">_xll.BDP(C258,"FREE_CASH_FLOW_YIELD")/100</f>
        <v>#NAME?</v>
      </c>
      <c r="EJ258" s="15" t="e" cm="1">
        <f t="array" aca="1" ref="EJ258" ca="1">_xll.BDP(C258,"TRAIL_12M_FREE_CASH_FLOW_PER_SH")</f>
        <v>#NAME?</v>
      </c>
      <c r="EL258" s="15" t="e" cm="1">
        <f t="array" aca="1" ref="EL258" ca="1">_xll.BDP(C258,"CF_CASH_FROM_OPER")</f>
        <v>#NAME?</v>
      </c>
      <c r="EM258" s="15" t="e" cm="1">
        <f t="array" aca="1" ref="EM258" ca="1">_xll.BDP(C258,"CF_CASH_FROM_INV_ACT")</f>
        <v>#NAME?</v>
      </c>
      <c r="EN258" s="15" t="e" cm="1">
        <f t="array" aca="1" ref="EN258" ca="1">_xll.BDP(C258,"CF_CASH_FROM_FNC_ACT")</f>
        <v>#NAME?</v>
      </c>
      <c r="EP258" s="15" t="e" cm="1">
        <f t="array" aca="1" ref="EP258" ca="1">_xll.BDP(C258,"TOT_ANALYST_REC")</f>
        <v>#NAME?</v>
      </c>
      <c r="EQ258" s="15" t="e" cm="1">
        <f t="array" aca="1" ref="EQ258" ca="1">_xll.BDP(C258,"TOT_BUY_REC")</f>
        <v>#NAME?</v>
      </c>
      <c r="ER258" s="15" t="e" cm="1">
        <f t="array" aca="1" ref="ER258" ca="1">_xll.BDP(C258,"TOT_HOLD_REC")</f>
        <v>#NAME?</v>
      </c>
      <c r="ES258" s="15" t="e" cm="1">
        <f t="array" aca="1" ref="ES258" ca="1">_xll.BDP(C258,"TOT_SELL_REC")</f>
        <v>#NAME?</v>
      </c>
      <c r="ET258" s="15" t="e" cm="1">
        <f t="array" aca="1" ref="ET258" ca="1">_xll.BDP(C258,"EQY_REC_CONS")</f>
        <v>#NAME?</v>
      </c>
      <c r="EV258" s="15" t="e" cm="1">
        <f t="array" aca="1" ref="EV258" ca="1">_xll.BDP(C258,"BEST_TARGET_HI")</f>
        <v>#NAME?</v>
      </c>
      <c r="EW258" s="15" t="e" cm="1">
        <f t="array" aca="1" ref="EW258" ca="1">_xll.BDP(C258,"BEST_TARGET_LO")</f>
        <v>#NAME?</v>
      </c>
      <c r="EX258" s="15" t="e" cm="1">
        <f t="array" aca="1" ref="EX258" ca="1">_xll.BDP(C258,"BEST_TARGET_MEDIAN")</f>
        <v>#NAME?</v>
      </c>
      <c r="EZ258" s="15" t="e" cm="1">
        <f t="array" aca="1" ref="EZ258" ca="1">_xll.BDP(C258,"BEST_TARGET_1WK_CHG")</f>
        <v>#NAME?</v>
      </c>
      <c r="FA258" s="15" t="e" cm="1">
        <f t="array" aca="1" ref="FA258" ca="1">_xll.BDP(C258,"BEST_TARGET_4WK_CHG")</f>
        <v>#NAME?</v>
      </c>
      <c r="FB258" s="15" t="e" cm="1">
        <f t="array" aca="1" ref="FB258" ca="1">_xll.BDP(C258,"BEST_TARGET_3MO_CHG")</f>
        <v>#NAME?</v>
      </c>
      <c r="FC258" s="15" t="e" cm="1">
        <f t="array" aca="1" ref="FC258" ca="1">_xll.BDP(C258,"BEST_TARGET_6MO_CHG")</f>
        <v>#NAME?</v>
      </c>
      <c r="FE258" s="15" t="e" cm="1">
        <f t="array" aca="1" ref="FE258" ca="1">_xll.BDP(C258,"ANNOUNCEMENT_DT")</f>
        <v>#NAME?</v>
      </c>
      <c r="FF258" s="15" t="e" cm="1">
        <f t="array" aca="1" ref="FF258" ca="1">_xll.BDP(C258,"EXPECTED_REPORT_DT")</f>
        <v>#NAME?</v>
      </c>
      <c r="FG258" s="15" t="e" cm="1">
        <f t="array" aca="1" ref="FG258" ca="1">_xll.BDP(C258,"EARNINGS_RELATED_IMPLIED_MOVE")</f>
        <v>#NAME?</v>
      </c>
      <c r="FI258" s="15" t="e" cm="1">
        <f t="array" aca="1" ref="FI258" ca="1">_xll.BDP(C258,"SALES_SURPRISE_LAST_QTR")</f>
        <v>#NAME?</v>
      </c>
      <c r="FJ258" s="15" t="e" cm="1">
        <f t="array" aca="1" ref="FJ258" ca="1">_xll.BDP(C258,"EPS_SURPRISE_LAST_QTR")</f>
        <v>#NAME?</v>
      </c>
      <c r="FL258" s="15" t="e">
        <f ca="1">(_xll.BDP(C258,"VOLUME_AVG_5D"))/1000</f>
        <v>#NAME?</v>
      </c>
      <c r="FM258" s="15" t="e">
        <f ca="1">(_xll.BDP(C258,"VOLUME_AVG_3M"))/1000</f>
        <v>#NAME?</v>
      </c>
      <c r="FN258" s="15" t="e">
        <f ca="1">(_xll.BDP(C258,"VOLUME_AVG_6M"))/1000</f>
        <v>#NAME?</v>
      </c>
      <c r="FP258" s="15" t="e" cm="1">
        <f t="array" aca="1" ref="FP258" ca="1">_xll.BDP(C258,"CIE_DES")</f>
        <v>#NAME?</v>
      </c>
      <c r="FQ258" s="15" t="s">
        <v>1080</v>
      </c>
      <c r="FS258" s="15" t="e" cm="1">
        <f t="array" aca="1" ref="FS258" ca="1">_xll.BDP(C258,"HIGH_52WEEK")</f>
        <v>#NAME?</v>
      </c>
      <c r="FT258" s="15" t="e" cm="1">
        <f t="array" aca="1" ref="FT258" ca="1">_xll.BDP(C258,"LOW_52WEEK")</f>
        <v>#NAME?</v>
      </c>
      <c r="FV258" s="15" t="e" cm="1">
        <f t="array" aca="1" ref="FV258" ca="1">_xll.BDP(C258,"CHG_PCT_WTD")</f>
        <v>#NAME?</v>
      </c>
      <c r="FW258" s="15" t="e" cm="1">
        <f t="array" aca="1" ref="FW258" ca="1">_xll.BDP(C258,"CHG_PCT_MTD")</f>
        <v>#NAME?</v>
      </c>
      <c r="FX258" s="15" t="e" cm="1">
        <f t="array" aca="1" ref="FX258" ca="1">_xll.BDP(C258,"CHG_PCT_YTD")</f>
        <v>#NAME?</v>
      </c>
      <c r="FY258" s="15" t="e" cm="1">
        <f t="array" aca="1" ref="FY258" ca="1">_xll.BDP(C258,"CHG_PCT_1YR")</f>
        <v>#NAME?</v>
      </c>
      <c r="GA258" s="15" t="e">
        <f ca="1">_xll.BDP($C258,"BEST_NET_DEBT","best_fperiod_override=19Y")</f>
        <v>#NAME?</v>
      </c>
      <c r="GB258" s="15" t="e">
        <f ca="1">_xll.BDP($C258,"BEST_NET_DEBT","best_fperiod_override=20Y")</f>
        <v>#NAME?</v>
      </c>
      <c r="GC258" s="15" t="e">
        <f ca="1">_xll.BDP($C258,"BEST_NET_DEBT","best_fperiod_override=21Y")</f>
        <v>#NAME?</v>
      </c>
      <c r="GD258" s="15" t="e">
        <f ca="1">_xll.BDP($C258,"BEST_NET_DEBT","best_fperiod_override=22Y")</f>
        <v>#NAME?</v>
      </c>
      <c r="GE258" s="15" t="e">
        <f ca="1">_xll.BDP($C258,"BEST_NET_DEBT","best_fperiod_override=23Y")</f>
        <v>#NAME?</v>
      </c>
      <c r="GG258" s="15" t="e">
        <f t="shared" ca="1" si="463"/>
        <v>#NAME?</v>
      </c>
      <c r="GH258" s="15" t="e">
        <f t="shared" ca="1" si="464"/>
        <v>#NAME?</v>
      </c>
      <c r="GI258" s="15" t="e">
        <f t="shared" ca="1" si="465"/>
        <v>#NAME?</v>
      </c>
      <c r="GJ258" s="15" t="e">
        <f t="shared" ca="1" si="466"/>
        <v>#NAME?</v>
      </c>
      <c r="GK258" s="15" t="e">
        <f t="shared" ca="1" si="467"/>
        <v>#NAME?</v>
      </c>
      <c r="GM258" s="15" t="e" cm="1">
        <f t="array" aca="1" ref="GM258" ca="1">_xll.BDP(C258,"NET_DEBT_TO_EBITDA")</f>
        <v>#NAME?</v>
      </c>
      <c r="GN258" s="15" t="e" cm="1">
        <f t="array" aca="1" ref="GN258" ca="1">_xll.BDP(C258,"EBIT_TO_INT_EXP")</f>
        <v>#NAME?</v>
      </c>
      <c r="GO258" s="15" t="e" cm="1">
        <f t="array" aca="1" ref="GO258" ca="1">_xll.BDP(C258,"TOT_DEBT_TO_TOT_EQY")</f>
        <v>#NAME?</v>
      </c>
      <c r="GP258" s="15" t="e" cm="1">
        <f t="array" aca="1" ref="GP258" ca="1">_xll.BDP(C258,"TOT_DEBT_TO_TOT_ASSET")</f>
        <v>#NAME?</v>
      </c>
      <c r="GQ258" s="15" t="e" cm="1">
        <f t="array" aca="1" ref="GQ258" ca="1">_xll.BDP(C258,"ALTMAN_Z_SCORE")</f>
        <v>#NAME?</v>
      </c>
      <c r="GR258" s="15" t="e" cm="1">
        <f t="array" aca="1" ref="GR258" ca="1">_xll.BDP(C258,"CASH_%_CURRENT_MARKET_CAP")</f>
        <v>#NAME?</v>
      </c>
      <c r="GS258" s="15" t="e" cm="1">
        <f t="array" aca="1" ref="GS258" ca="1">_xll.BDP(C258,"CASH_TO_TOT_ASSET")</f>
        <v>#NAME?</v>
      </c>
      <c r="GU258" s="15" t="e" cm="1">
        <f t="array" aca="1" ref="GU258" ca="1">_xll.BDP(C258,"BOARD_SIZE")</f>
        <v>#NAME?</v>
      </c>
      <c r="GV258" s="15" t="e" cm="1">
        <f t="array" aca="1" ref="GV258" ca="1">_xll.BDP(C258,"PCT_INDEPENDENT_DIRECTORS")</f>
        <v>#NAME?</v>
      </c>
      <c r="GW258" s="15" t="e" cm="1">
        <f t="array" aca="1" ref="GW258" ca="1">_xll.BDP(C258,"BOARD_MEETING_ATTENDANCE_PCT")</f>
        <v>#NAME?</v>
      </c>
      <c r="GX258" s="15" t="e" cm="1">
        <f t="array" aca="1" ref="GX258" ca="1">_xll.BDP(C258,"BOARD_MEETINGS_PER_YR")</f>
        <v>#NAME?</v>
      </c>
      <c r="GY258" s="15" t="e" cm="1">
        <f t="array" aca="1" ref="GY258" ca="1">_xll.BDP(C258,"NUMBER_OF_WOMEN_ON_BOARD")</f>
        <v>#NAME?</v>
      </c>
      <c r="GZ258" s="15" t="e" cm="1">
        <f t="array" aca="1" ref="GZ258" ca="1">_xll.BDP(C258,"BOARD_AVERAGE_TENURE")</f>
        <v>#NAME?</v>
      </c>
      <c r="HA258" s="15" t="e" cm="1">
        <f t="array" aca="1" ref="HA258" ca="1">_xll.BDP(C258,"BOARD_AVERAGE_AGE")</f>
        <v>#NAME?</v>
      </c>
      <c r="HC258" s="15" t="e" cm="1">
        <f t="array" aca="1" ref="HC258" ca="1">_xll.BDP(C258,"TOT_COMP_AW_TO_CEO_&amp;_EQUIV")</f>
        <v>#NAME?</v>
      </c>
      <c r="HD258" s="15" t="e" cm="1">
        <f t="array" aca="1" ref="HD258" ca="1">_xll.BDP(C258,"TOT_COMPENSATION_AW_TO_EXECS")</f>
        <v>#NAME?</v>
      </c>
      <c r="HE258" s="15" t="e" cm="1">
        <f t="array" aca="1" ref="HE258" ca="1">_xll.BDP(C258,"CF_STOCK_BASED_COMPENSATION")</f>
        <v>#NAME?</v>
      </c>
      <c r="HF258" s="15" t="e" cm="1">
        <f t="array" aca="1" ref="HF258" ca="1">_xll.BDP(C258,"AVERAGE_BOD_TOTAL_COMPENSATION")</f>
        <v>#NAME?</v>
      </c>
      <c r="HH258" s="15" t="e" cm="1">
        <f t="array" aca="1" ref="HH258" ca="1">_xll.BDP(C258,"ISS_QUALITYSCORE")</f>
        <v>#NAME?</v>
      </c>
      <c r="HK258" s="15" t="e" cm="1">
        <f t="array" aca="1" ref="HK258" ca="1">_xll.BDP(C258,"EQY_SH_OUT")</f>
        <v>#NAME?</v>
      </c>
      <c r="HL258" s="15" t="e">
        <f t="shared" ca="1" si="468"/>
        <v>#NAME?</v>
      </c>
      <c r="HN258" s="15">
        <v>8.5</v>
      </c>
      <c r="HO258" s="15">
        <v>2</v>
      </c>
      <c r="HP258" s="39" t="e">
        <f t="shared" ca="1" si="469"/>
        <v>#NAME?</v>
      </c>
      <c r="HQ258" s="15" t="e">
        <f t="shared" ca="1" si="470"/>
        <v>#NAME?</v>
      </c>
      <c r="HS258" s="15" t="e">
        <f t="shared" ca="1" si="494"/>
        <v>#NAME?</v>
      </c>
      <c r="HU258" s="15" t="e">
        <f t="shared" ca="1" si="471"/>
        <v>#NAME?</v>
      </c>
      <c r="HW258" s="15" t="e">
        <f t="shared" ca="1" si="495"/>
        <v>#NAME?</v>
      </c>
      <c r="HY258" s="39" t="e">
        <f t="shared" ca="1" si="472"/>
        <v>#NAME?</v>
      </c>
      <c r="IA258" s="15" t="e">
        <f t="shared" ca="1" si="496"/>
        <v>#NAME?</v>
      </c>
      <c r="IB258" s="15" t="e">
        <f t="shared" ca="1" si="473"/>
        <v>#NAME?</v>
      </c>
      <c r="IC258" s="15" t="e">
        <f t="shared" ca="1" si="474"/>
        <v>#NAME?</v>
      </c>
      <c r="ID258" s="15" t="e">
        <f t="shared" ca="1" si="475"/>
        <v>#NAME?</v>
      </c>
      <c r="IE258" s="39" t="e">
        <f t="shared" ca="1" si="476"/>
        <v>#NAME?</v>
      </c>
      <c r="IF258" s="39">
        <f t="shared" si="477"/>
        <v>13.319839633835006</v>
      </c>
      <c r="IG258" s="39" t="e">
        <f t="shared" ca="1" si="478"/>
        <v>#NAME?</v>
      </c>
      <c r="II258" s="15">
        <f t="shared" si="508"/>
        <v>239</v>
      </c>
    </row>
    <row r="259" spans="1:244">
      <c r="A259" s="15">
        <f t="shared" si="509"/>
        <v>239</v>
      </c>
      <c r="B259" s="15" t="s">
        <v>482</v>
      </c>
      <c r="C259" s="15" t="s">
        <v>717</v>
      </c>
      <c r="D259" s="15" t="s">
        <v>481</v>
      </c>
      <c r="E259" s="15" t="str">
        <f t="shared" si="442"/>
        <v>W1IX34</v>
      </c>
      <c r="F259" s="15">
        <f t="shared" si="443"/>
        <v>239</v>
      </c>
      <c r="G259" s="15" t="str">
        <f t="shared" si="444"/>
        <v>Wix.com Ltd</v>
      </c>
      <c r="H259" s="24">
        <v>1.3274000000000001E-4</v>
      </c>
      <c r="I259" s="15" t="e" cm="1">
        <f t="array" aca="1" ref="I259" ca="1">_xll.BDP(C259,"GICS_SECTOR_NAME")</f>
        <v>#NAME?</v>
      </c>
      <c r="J259" s="15" t="e">
        <f t="shared" ca="1" si="445"/>
        <v>#NAME?</v>
      </c>
      <c r="K259" s="46" t="e" cm="1">
        <f t="array" aca="1" ref="K259" ca="1">_xll.BDP(C259,"BEST_PE_RATIO")</f>
        <v>#NAME?</v>
      </c>
      <c r="L259" s="46" t="e" cm="1">
        <f t="array" aca="1" ref="L259" ca="1">_xll.BDP(C259,"px_last")</f>
        <v>#NAME?</v>
      </c>
      <c r="M259" s="15" t="e" cm="1">
        <f t="array" aca="1" ref="M259" ca="1">_xll.BDP(C259,"COUNTRY_FULL_NAME")</f>
        <v>#NAME?</v>
      </c>
      <c r="N259" s="15" t="e" cm="1">
        <f t="array" aca="1" ref="N259" ca="1">_xll.BDP(C259,"px_last")</f>
        <v>#NAME?</v>
      </c>
      <c r="O259" s="15" t="e" cm="1">
        <f t="array" aca="1" ref="O259" ca="1">_xll.BDP(C259,"CRNCY")</f>
        <v>#NAME?</v>
      </c>
      <c r="Q259" s="15" t="e" cm="1">
        <f t="array" aca="1" ref="Q259" ca="1">_xll.BDP(C259,"GICS_SECTOR_NAME")</f>
        <v>#NAME?</v>
      </c>
      <c r="R259" s="15" t="e" cm="1">
        <f t="array" aca="1" ref="R259" ca="1">_xll.BDP(C259,"GICS_INDUSTRY_NAME")</f>
        <v>#NAME?</v>
      </c>
      <c r="S259" s="15" t="e" cm="1">
        <f t="array" aca="1" ref="S259" ca="1">_xll.BDP(C259,"GICS_INDUSTRY_GROUP_NAME")</f>
        <v>#NAME?</v>
      </c>
      <c r="T259" s="15" t="e" cm="1">
        <f t="array" aca="1" ref="T259" ca="1">_xll.BDP(C259,"GICS_SUB_INDUSTRY_NAME")</f>
        <v>#NAME?</v>
      </c>
      <c r="U259" s="15" t="s">
        <v>1521</v>
      </c>
      <c r="V259" s="15" t="str">
        <f>_xll.BDH(C259,"SALES_REV_TURN","FY 2009","FY 2009","Currency=USD","Period=FY","BEST_FPERIOD_OVERRIDE=FY","FILING_STATUS=MR","SCALING_FORMAT=MLN","FA_ADJUSTED=Adjusted","Sort=A","Dates=H","DateFormat=P","Fill=—","Direction=H","UseDPDF=Y")</f>
        <v>—</v>
      </c>
      <c r="W259" s="15">
        <f>_xll.BDH(C259,"SALES_REV_TURN","FY 2019","FY 2019","Currency=USD","Period=FY","BEST_FPERIOD_OVERRIDE=FY","FILING_STATUS=MR","SCALING_FORMAT=MLN","FA_ADJUSTED=Adjusted","Sort=A","Dates=H","DateFormat=P","Fill=—","Direction=H","UseDPDF=Y")</f>
        <v>761.08799999999997</v>
      </c>
      <c r="X259" s="15">
        <f>_xll.BDH(C259,"SALES_REV_TURN","FY 2020","FY 2020","Currency=USD","Period=FY","BEST_FPERIOD_OVERRIDE=FY","FILING_STATUS=MR","SCALING_FORMAT=MLN","FA_ADJUSTED=Adjusted","Sort=A","Dates=H","DateFormat=P","Fill=—","Direction=H","UseDPDF=Y")</f>
        <v>988.76</v>
      </c>
      <c r="Y259" s="15">
        <f>_xll.BDH(C259,"SALES_REV_TURN","FY 2021","FY 2021","Currency=USD","Period=FY","BEST_FPERIOD_OVERRIDE=FY","FILING_STATUS=MR","SCALING_FORMAT=MLN","FA_ADJUSTED=Adjusted","Sort=A","Dates=H","DateFormat=P","Fill=—","Direction=H","UseDPDF=Y")</f>
        <v>1269.6569999999999</v>
      </c>
      <c r="Z259" s="15">
        <f>_xll.BDH(C259,"SALES_REV_TURN","FY 2022","FY 2022","Currency=USD","Period=FY","BEST_FPERIOD_OVERRIDE=FY","FILING_STATUS=MR","SCALING_FORMAT=MLN","FA_ADJUSTED=Adjusted","Sort=A","Dates=H","DateFormat=P","Fill=—","Direction=H","UseDPDF=Y")</f>
        <v>1387.6659999999999</v>
      </c>
      <c r="AA259" s="15" t="e">
        <f ca="1">+_xll.BDP($C259,AA$15,"BEST_FPERIOD_OVERRIDE="&amp;AA$16)</f>
        <v>#NAME?</v>
      </c>
      <c r="AB259" s="15" t="e">
        <f ca="1">+_xll.BDP($C259,AB$15,"BEST_FPERIOD_OVERRIDE="&amp;AB$16)</f>
        <v>#NAME?</v>
      </c>
      <c r="AC259" s="15" t="e">
        <f ca="1">+_xll.BDP($C259,AC$15,"BEST_FPERIOD_OVERRIDE="&amp;AC$16)</f>
        <v>#NAME?</v>
      </c>
      <c r="AD259" s="15" t="e">
        <f ca="1">+_xll.BDP($C259,AD$15,"BEST_FPERIOD_OVERRIDE="&amp;AD$16)</f>
        <v>#NAME?</v>
      </c>
      <c r="AF259" s="25">
        <f t="shared" si="479"/>
        <v>0.29914017827110673</v>
      </c>
      <c r="AG259" s="25">
        <f t="shared" si="480"/>
        <v>0.28409017355070998</v>
      </c>
      <c r="AH259" s="25">
        <f t="shared" si="481"/>
        <v>9.2945575064761643E-2</v>
      </c>
      <c r="AI259" s="25" t="e">
        <f t="shared" ca="1" si="482"/>
        <v>#NAME?</v>
      </c>
      <c r="AJ259" s="25" t="e">
        <f t="shared" ca="1" si="483"/>
        <v>#NAME?</v>
      </c>
      <c r="AK259" s="25" t="e">
        <f t="shared" ca="1" si="484"/>
        <v>#NAME?</v>
      </c>
      <c r="AL259" s="25" t="e">
        <f t="shared" ca="1" si="497"/>
        <v>#NAME?</v>
      </c>
      <c r="AM259" s="25" t="e">
        <f t="shared" ca="1" si="485"/>
        <v>#NAME?</v>
      </c>
      <c r="AN259" s="25" t="e">
        <f t="shared" si="486"/>
        <v>#VALUE!</v>
      </c>
      <c r="AP259" s="15" t="str">
        <f>_xll.BDH(C259,"EBITDA","FY 2009","FY 2009","Currency=USD","Period=FY","BEST_FPERIOD_OVERRIDE=FY","FILING_STATUS=MR","SCALING_FORMAT=MLN","FA_ADJUSTED=Adjusted","Sort=A","Dates=H","DateFormat=P","Fill=—","Direction=H","UseDPDF=Y")</f>
        <v>—</v>
      </c>
      <c r="AQ259" s="15">
        <f>_xll.BDH(C259,"EBITDA","FY 2019","FY 2019","Currency=USD","Period=FY","BEST_FPERIOD_OVERRIDE=FY","FILING_STATUS=MR","SCALING_FORMAT=MLN","FA_ADJUSTED=Adjusted","Sort=A","Dates=H","DateFormat=P","Fill=—","Direction=H","UseDPDF=Y")</f>
        <v>-61.051000000000002</v>
      </c>
      <c r="AR259" s="15">
        <f>_xll.BDH(C259,"EBITDA","FY 2020","FY 2020","Currency=USD","Period=FY","BEST_FPERIOD_OVERRIDE=FY","FILING_STATUS=MR","SCALING_FORMAT=MLN","FA_ADJUSTED=Adjusted","Sort=A","Dates=H","DateFormat=P","Fill=—","Direction=H","UseDPDF=Y")</f>
        <v>-174.34399999999999</v>
      </c>
      <c r="AS259" s="15">
        <f>_xll.BDH(C259,"EBITDA","FY 2021","FY 2021","Currency=USD","Period=FY","BEST_FPERIOD_OVERRIDE=FY","FILING_STATUS=MR","SCALING_FORMAT=MLN","FA_ADJUSTED=Adjusted","Sort=A","Dates=H","DateFormat=P","Fill=—","Direction=H","UseDPDF=Y")</f>
        <v>-306.65300000000002</v>
      </c>
      <c r="AT259" s="15">
        <f>_xll.BDH(C259,"EBITDA","FY 2022","FY 2022","Currency=USD","Period=FY","BEST_FPERIOD_OVERRIDE=FY","FILING_STATUS=MR","SCALING_FORMAT=MLN","FA_ADJUSTED=Adjusted","Sort=A","Dates=H","DateFormat=P","Fill=—","Direction=H","UseDPDF=Y")</f>
        <v>-257.36900000000003</v>
      </c>
      <c r="AU259" s="15" t="e">
        <f ca="1">+_xll.BDP($C259,AU$15,"BEST_FPERIOD_OVERRIDE="&amp;AU$16)</f>
        <v>#NAME?</v>
      </c>
      <c r="AV259" s="15" t="e">
        <f ca="1">+_xll.BDP($C259,AV$15,"BEST_FPERIOD_OVERRIDE="&amp;AV$16)</f>
        <v>#NAME?</v>
      </c>
      <c r="AW259" s="15" t="e">
        <f ca="1">+_xll.BDP($C259,AW$15,"BEST_FPERIOD_OVERRIDE="&amp;AW$16)</f>
        <v>#NAME?</v>
      </c>
      <c r="AX259" s="15" t="e">
        <f ca="1">+_xll.BDP($C259,AX$15,"BEST_FPERIOD_OVERRIDE="&amp;AX$16)</f>
        <v>#NAME?</v>
      </c>
      <c r="AZ259" s="25">
        <f t="shared" si="446"/>
        <v>1.8557107991679085</v>
      </c>
      <c r="BA259" s="25">
        <f t="shared" si="447"/>
        <v>0.75889620520350598</v>
      </c>
      <c r="BB259" s="25">
        <f t="shared" si="448"/>
        <v>-0.16071585798932342</v>
      </c>
      <c r="BC259" s="25" t="e">
        <f t="shared" ca="1" si="449"/>
        <v>#NAME?</v>
      </c>
      <c r="BD259" s="25" t="e">
        <f t="shared" ca="1" si="450"/>
        <v>#NAME?</v>
      </c>
      <c r="BE259" s="25" t="e">
        <f t="shared" ca="1" si="451"/>
        <v>#NAME?</v>
      </c>
      <c r="BF259" s="25" t="e">
        <f t="shared" ca="1" si="498"/>
        <v>#NAME?</v>
      </c>
      <c r="BG259" s="25" t="e">
        <f t="shared" ca="1" si="452"/>
        <v>#NAME?</v>
      </c>
      <c r="BH259" s="25" t="e">
        <f t="shared" si="453"/>
        <v>#VALUE!</v>
      </c>
      <c r="BJ259" s="25">
        <f t="shared" si="487"/>
        <v>-8.0215428439286918E-2</v>
      </c>
      <c r="BK259" s="25">
        <f t="shared" si="488"/>
        <v>-0.17632590315142199</v>
      </c>
      <c r="BL259" s="25">
        <f t="shared" si="489"/>
        <v>-0.24152428569290765</v>
      </c>
      <c r="BM259" s="25">
        <f t="shared" si="490"/>
        <v>-0.18546898172903281</v>
      </c>
      <c r="BN259" s="25" t="e">
        <f t="shared" ca="1" si="491"/>
        <v>#NAME?</v>
      </c>
      <c r="BO259" s="25" t="e">
        <f t="shared" ca="1" si="492"/>
        <v>#NAME?</v>
      </c>
      <c r="BP259" s="25" t="e">
        <f t="shared" ca="1" si="492"/>
        <v>#NAME?</v>
      </c>
      <c r="BQ259" s="25" t="e">
        <f t="shared" ca="1" si="493"/>
        <v>#NAME?</v>
      </c>
      <c r="BR259" s="15" t="str">
        <f>_xll.BDH(C259,"EARN_FOR_COMMON","FY 2009","FY 2009","Currency=USD","Period=FY","BEST_FPERIOD_OVERRIDE=FY","FILING_STATUS=MR","SCALING_FORMAT=MLN","FA_ADJUSTED=Adjusted","Sort=A","Dates=H","DateFormat=P","Fill=—","Direction=H","UseDPDF=Y")</f>
        <v>—</v>
      </c>
      <c r="BS259" s="15">
        <f>_xll.BDH(C259,"EARN_FOR_COMMON","FY 2019","FY 2019","Currency=USD","Period=FY","BEST_FPERIOD_OVERRIDE=FY","FILING_STATUS=MR","SCALING_FORMAT=MLN","FA_ADJUSTED=Adjusted","Sort=A","Dates=H","DateFormat=P","Fill=—","Direction=H","UseDPDF=Y")</f>
        <v>-79.191599999999994</v>
      </c>
      <c r="BT259" s="15">
        <f>_xll.BDH(C259,"EARN_FOR_COMMON","FY 2020","FY 2020","Currency=USD","Period=FY","BEST_FPERIOD_OVERRIDE=FY","FILING_STATUS=MR","SCALING_FORMAT=MLN","FA_ADJUSTED=Adjusted","Sort=A","Dates=H","DateFormat=P","Fill=—","Direction=H","UseDPDF=Y")</f>
        <v>-156.38050000000001</v>
      </c>
      <c r="BU259" s="15">
        <f>_xll.BDH(C259,"EARN_FOR_COMMON","FY 2021","FY 2021","Currency=USD","Period=FY","BEST_FPERIOD_OVERRIDE=FY","FILING_STATUS=MR","SCALING_FORMAT=MLN","FA_ADJUSTED=Adjusted","Sort=A","Dates=H","DateFormat=P","Fill=—","Direction=H","UseDPDF=Y")</f>
        <v>-117.209</v>
      </c>
      <c r="BV259" s="15">
        <f>_xll.BDH(C259,"EARN_FOR_COMMON","FY 2022","FY 2022","Currency=USD","Period=FY","BEST_FPERIOD_OVERRIDE=FY","FILING_STATUS=MR","SCALING_FORMAT=MLN","FA_ADJUSTED=Adjusted","Sort=A","Dates=H","DateFormat=P","Fill=—","Direction=H","UseDPDF=Y")</f>
        <v>-239.209</v>
      </c>
      <c r="BW259" s="15" t="e">
        <f ca="1">+_xll.BDP($C259,BW$15,"BEST_FPERIOD_OVERRIDE="&amp;BW$16)</f>
        <v>#NAME?</v>
      </c>
      <c r="BX259" s="15" t="e">
        <f ca="1">+_xll.BDP($C259,BX$15,"BEST_FPERIOD_OVERRIDE="&amp;BX$16)</f>
        <v>#NAME?</v>
      </c>
      <c r="BY259" s="15" t="e">
        <f ca="1">+_xll.BDP($C259,BY$15,"BEST_FPERIOD_OVERRIDE="&amp;BY$16)</f>
        <v>#NAME?</v>
      </c>
      <c r="BZ259" s="15" t="e">
        <f ca="1">+_xll.BDP($C259,BZ$15,"BEST_FPERIOD_OVERRIDE="&amp;BZ$16)</f>
        <v>#NAME?</v>
      </c>
      <c r="CB259" s="25">
        <f t="shared" si="454"/>
        <v>0.97471070164007334</v>
      </c>
      <c r="CC259" s="25">
        <f t="shared" si="455"/>
        <v>-0.25048839209492235</v>
      </c>
      <c r="CD259" s="25">
        <f t="shared" si="456"/>
        <v>1.04087570067145</v>
      </c>
      <c r="CE259" s="25" t="e">
        <f t="shared" ca="1" si="457"/>
        <v>#NAME?</v>
      </c>
      <c r="CF259" s="25" t="e">
        <f t="shared" ca="1" si="458"/>
        <v>#NAME?</v>
      </c>
      <c r="CG259" s="25" t="e">
        <f t="shared" ca="1" si="459"/>
        <v>#NAME?</v>
      </c>
      <c r="CH259" s="25" t="e">
        <f t="shared" ca="1" si="499"/>
        <v>#NAME?</v>
      </c>
      <c r="CI259" s="25" t="e">
        <f t="shared" ca="1" si="460"/>
        <v>#NAME?</v>
      </c>
      <c r="CJ259" s="25" t="e">
        <f t="shared" si="461"/>
        <v>#VALUE!</v>
      </c>
      <c r="CM259" s="25">
        <f t="shared" si="500"/>
        <v>-0.1040505171543895</v>
      </c>
      <c r="CN259" s="25">
        <f t="shared" si="501"/>
        <v>-0.15815819814717424</v>
      </c>
      <c r="CO259" s="25">
        <f t="shared" si="502"/>
        <v>-9.2315483630618353E-2</v>
      </c>
      <c r="CP259" s="25">
        <f t="shared" si="503"/>
        <v>-0.17238225913152014</v>
      </c>
      <c r="CQ259" s="25" t="e">
        <f t="shared" ca="1" si="504"/>
        <v>#NAME?</v>
      </c>
      <c r="CR259" s="25" t="e">
        <f t="shared" ca="1" si="505"/>
        <v>#NAME?</v>
      </c>
      <c r="CS259" s="25" t="e">
        <f t="shared" ca="1" si="506"/>
        <v>#NAME?</v>
      </c>
      <c r="CT259" s="15" t="e">
        <f t="shared" ca="1" si="507"/>
        <v>#NAME?</v>
      </c>
      <c r="CU259" s="25">
        <f>_xll.BDH($C259,"RETURN_ON_INV_CAPITAL","FY 2019","FY 2019","Currency=USD","Period=FY","BEST_FPERIOD_OVERRIDE=FY","FILING_STATUS=MR","FA_ADJUSTED=GAAP","Sort=A","Dates=H","DateFormat=P","Fill=—","Direction=H","UseDPDF=Y")/100</f>
        <v>-0.146512</v>
      </c>
      <c r="CV259" s="25">
        <f>_xll.BDH($C259,"RETURN_ON_INV_CAPITAL","FY 2020","FY 2020","Currency=USD","Period=FY","BEST_FPERIOD_OVERRIDE=FY","FILING_STATUS=MR","FA_ADJUSTED=GAAP","Sort=A","Dates=H","DateFormat=P","Fill=—","Direction=H","UseDPDF=Y")/100</f>
        <v>-0.21393699999999999</v>
      </c>
      <c r="CW259" s="25">
        <f>_xll.BDH($C259,"RETURN_ON_INV_CAPITAL","FY 2021","FY 2021","Currency=USD","Period=FY","BEST_FPERIOD_OVERRIDE=FY","FILING_STATUS=MR","FA_ADJUSTED=GAAP","Sort=A","Dates=H","DateFormat=P","Fill=—","Direction=H","UseDPDF=Y")/100</f>
        <v>-0.27115300000000003</v>
      </c>
      <c r="CX259" s="25" t="e">
        <f>_xll.BDH(C259,"RETURN_COM_EQY","FY 2022","FY 2022","Currency=USD","Period=FY","BEST_FPERIOD_OVERRIDE=FY","FILING_STATUS=MR","FA_ADJUSTED=GAAP","Sort=A","Dates=H","DateFormat=P","Fill=—","Direction=H","UseDPDF=Y")/100</f>
        <v>#VALUE!</v>
      </c>
      <c r="CZ259" s="15">
        <f>_xll.BDH($C259,"RETURN_COM_EQY","FY 2019","FY 2019","Currency=USD","Period=FY","BEST_FPERIOD_OVERRIDE=FY","FILING_STATUS=MR","FA_ADJUSTED=GAAP","Sort=A","Dates=H","DateFormat=P","Fill=—","Direction=H","UseDPDF=Y")/100</f>
        <v>-0.48005899999999996</v>
      </c>
      <c r="DA259" s="15">
        <f>_xll.BDH($C259,"RETURN_COM_EQY","FY 2020","FY 2020","Currency=USD","Period=FY","BEST_FPERIOD_OVERRIDE=FY","FILING_STATUS=MR","FA_ADJUSTED=GAAP","Sort=A","Dates=H","DateFormat=P","Fill=—","Direction=H","UseDPDF=Y")/100</f>
        <v>-0.64835300000000007</v>
      </c>
      <c r="DB259" s="15">
        <f>_xll.BDH($C259,"RETURN_COM_EQY","FY 2021","FY 2021","Currency=USD","Period=FY","BEST_FPERIOD_OVERRIDE=FY","FILING_STATUS=MR","FA_ADJUSTED=GAAP","Sort=A","Dates=H","DateFormat=P","Fill=—","Direction=H","UseDPDF=Y")/100</f>
        <v>-0.52392899999999998</v>
      </c>
      <c r="DC259" s="25" t="str">
        <f>_xll.BDH(C259,"RETURN_COM_EQY","FY 2022","FY 2022","Currency=USD","Period=FY","BEST_FPERIOD_OVERRIDE=FY","FILING_STATUS=MR","FA_ADJUSTED=GAAP","Sort=A","Dates=H","DateFormat=P","Fill=—","Direction=H","UseDPDF=Y")</f>
        <v>—</v>
      </c>
      <c r="DD259" s="25" t="e">
        <f ca="1">(_xll.BDP(C259,"BEST_ROE","best_fperiod_override=23Y"))/100</f>
        <v>#NAME?</v>
      </c>
      <c r="DF259" s="25" t="e">
        <f ca="1">(_xll.BDP($C259,"BEST_DIV_YLD","best_fperiod_override=19Y"))/100</f>
        <v>#NAME?</v>
      </c>
      <c r="DG259" s="25" t="e">
        <f ca="1">(_xll.BDP($C259,"BEST_DIV_YLD","best_fperiod_override=20Y"))/100</f>
        <v>#NAME?</v>
      </c>
      <c r="DH259" s="25" t="e">
        <f ca="1">(_xll.BDP($C259,"BEST_DIV_YLD","best_fperiod_override=21Y"))/100</f>
        <v>#NAME?</v>
      </c>
      <c r="DI259" s="25" t="e">
        <f ca="1">(_xll.BDP($C259,"BEST_DIV_YLD","best_fperiod_override=22Y"))/100</f>
        <v>#NAME?</v>
      </c>
      <c r="DJ259" s="25" t="e">
        <f ca="1">(_xll.BDP($C259,"BEST_DIV_YLD","best_fperiod_override=23Y"))/100</f>
        <v>#NAME?</v>
      </c>
      <c r="DL259" s="48" t="e" cm="1">
        <f t="array" aca="1" ref="DL259" ca="1">_xll.BDP($C259,$DL$12)/1000</f>
        <v>#NAME?</v>
      </c>
      <c r="DM259" s="48" t="e" cm="1">
        <f t="array" aca="1" ref="DM259" ca="1">_xll.BDP($C259,$DL$13)*1000</f>
        <v>#NAME?</v>
      </c>
      <c r="DN259" s="48" t="e">
        <f t="shared" ca="1" si="462"/>
        <v>#NAME?</v>
      </c>
      <c r="DO259" s="48" t="e" cm="1">
        <f t="array" aca="1" ref="DO259" ca="1">_xll.BDP($C259,$DL$15)*1000</f>
        <v>#NAME?</v>
      </c>
      <c r="DQ259" s="15" t="e" cm="1">
        <f t="array" aca="1" ref="DQ259" ca="1">_xll.BDP(C259,"WACC")</f>
        <v>#NAME?</v>
      </c>
      <c r="DR259" s="15" t="e" cm="1">
        <f t="array" aca="1" ref="DR259" ca="1">_xll.BDP(C259,"WACC_COST_EQUITY")</f>
        <v>#NAME?</v>
      </c>
      <c r="DS259" s="15" t="e" cm="1">
        <f t="array" aca="1" ref="DS259" ca="1">_xll.BDP(C259,"WACC_COST_EQUITY")</f>
        <v>#NAME?</v>
      </c>
      <c r="DU259" s="15" t="e" cm="1">
        <f t="array" aca="1" ref="DU259" ca="1">_xll.BDP(C259,"BEST_PE_RATIO")</f>
        <v>#NAME?</v>
      </c>
      <c r="DV259" s="15" t="e" cm="1">
        <f t="array" aca="1" ref="DV259" ca="1">_xll.BDP(C259,"FIVE_YR_AVG_PRICE_EARNINGS")</f>
        <v>#NAME?</v>
      </c>
      <c r="DW259" s="15" t="e" cm="1">
        <f t="array" aca="1" ref="DW259" ca="1">_xll.BDP(C259,"10_YEAR_MOVING_AVERAGE_PE")</f>
        <v>#NAME?</v>
      </c>
      <c r="DY259" s="15" t="e" cm="1">
        <f t="array" aca="1" ref="DY259" ca="1">_xll.BDP(C259,"BEST_CUR_EV_TO_EBITDA")</f>
        <v>#NAME?</v>
      </c>
      <c r="DZ259" s="15" t="e" cm="1">
        <f t="array" aca="1" ref="DZ259" ca="1">_xll.BDP(C259,"FIVE_YEAR_AVG_EV_TO_T12_EBITDA")</f>
        <v>#NAME?</v>
      </c>
      <c r="EB259" s="15" t="e" cm="1">
        <f t="array" aca="1" ref="EB259" ca="1">_xll.BDP(C259,"BEST_PX_BPS_RATIO")</f>
        <v>#NAME?</v>
      </c>
      <c r="EC259" s="15" t="e" cm="1">
        <f t="array" aca="1" ref="EC259" ca="1">_xll.BDP(C259,"FIVE_YEAR_AVG_PRICE_BOOK")</f>
        <v>#NAME?</v>
      </c>
      <c r="ED259" s="15" t="e" cm="1">
        <f t="array" aca="1" ref="ED259" ca="1">_xll.BDP(C259,"EV_TO_T12M_SALES")</f>
        <v>#NAME?</v>
      </c>
      <c r="EE259" s="15" t="e" cm="1">
        <f t="array" aca="1" ref="EE259" ca="1">_xll.BDP(C259,"AVERAGE_EV_TO_T12M_SALES")</f>
        <v>#NAME?</v>
      </c>
      <c r="EF259" s="15" t="e">
        <f ca="1">_xll.BDP(C259,"BEST_CURRENT_EV_BEST_SALES","best_fperiod_override=23Y")</f>
        <v>#NAME?</v>
      </c>
      <c r="EH259" s="15" t="e" cm="1">
        <f t="array" aca="1" ref="EH259" ca="1">_xll.BDP(C259,"CF_FREE_CASH_FLOW")</f>
        <v>#NAME?</v>
      </c>
      <c r="EI259" s="15" t="e" cm="1">
        <f t="array" aca="1" ref="EI259" ca="1">_xll.BDP(C259,"FREE_CASH_FLOW_YIELD")/100</f>
        <v>#NAME?</v>
      </c>
      <c r="EJ259" s="15" t="e" cm="1">
        <f t="array" aca="1" ref="EJ259" ca="1">_xll.BDP(C259,"TRAIL_12M_FREE_CASH_FLOW_PER_SH")</f>
        <v>#NAME?</v>
      </c>
      <c r="EL259" s="15" t="e" cm="1">
        <f t="array" aca="1" ref="EL259" ca="1">_xll.BDP(C259,"CF_CASH_FROM_OPER")</f>
        <v>#NAME?</v>
      </c>
      <c r="EM259" s="15" t="e" cm="1">
        <f t="array" aca="1" ref="EM259" ca="1">_xll.BDP(C259,"CF_CASH_FROM_INV_ACT")</f>
        <v>#NAME?</v>
      </c>
      <c r="EN259" s="15" t="e" cm="1">
        <f t="array" aca="1" ref="EN259" ca="1">_xll.BDP(C259,"CF_CASH_FROM_FNC_ACT")</f>
        <v>#NAME?</v>
      </c>
      <c r="EP259" s="15" t="e" cm="1">
        <f t="array" aca="1" ref="EP259" ca="1">_xll.BDP(C259,"TOT_ANALYST_REC")</f>
        <v>#NAME?</v>
      </c>
      <c r="EQ259" s="15" t="e" cm="1">
        <f t="array" aca="1" ref="EQ259" ca="1">_xll.BDP(C259,"TOT_BUY_REC")</f>
        <v>#NAME?</v>
      </c>
      <c r="ER259" s="15" t="e" cm="1">
        <f t="array" aca="1" ref="ER259" ca="1">_xll.BDP(C259,"TOT_HOLD_REC")</f>
        <v>#NAME?</v>
      </c>
      <c r="ES259" s="15" t="e" cm="1">
        <f t="array" aca="1" ref="ES259" ca="1">_xll.BDP(C259,"TOT_SELL_REC")</f>
        <v>#NAME?</v>
      </c>
      <c r="ET259" s="15" t="e" cm="1">
        <f t="array" aca="1" ref="ET259" ca="1">_xll.BDP(C259,"EQY_REC_CONS")</f>
        <v>#NAME?</v>
      </c>
      <c r="EV259" s="15" t="e" cm="1">
        <f t="array" aca="1" ref="EV259" ca="1">_xll.BDP(C259,"BEST_TARGET_HI")</f>
        <v>#NAME?</v>
      </c>
      <c r="EW259" s="15" t="e" cm="1">
        <f t="array" aca="1" ref="EW259" ca="1">_xll.BDP(C259,"BEST_TARGET_LO")</f>
        <v>#NAME?</v>
      </c>
      <c r="EX259" s="15" t="e" cm="1">
        <f t="array" aca="1" ref="EX259" ca="1">_xll.BDP(C259,"BEST_TARGET_MEDIAN")</f>
        <v>#NAME?</v>
      </c>
      <c r="EZ259" s="15" t="e" cm="1">
        <f t="array" aca="1" ref="EZ259" ca="1">_xll.BDP(C259,"BEST_TARGET_1WK_CHG")</f>
        <v>#NAME?</v>
      </c>
      <c r="FA259" s="15" t="e" cm="1">
        <f t="array" aca="1" ref="FA259" ca="1">_xll.BDP(C259,"BEST_TARGET_4WK_CHG")</f>
        <v>#NAME?</v>
      </c>
      <c r="FB259" s="15" t="e" cm="1">
        <f t="array" aca="1" ref="FB259" ca="1">_xll.BDP(C259,"BEST_TARGET_3MO_CHG")</f>
        <v>#NAME?</v>
      </c>
      <c r="FC259" s="15" t="e" cm="1">
        <f t="array" aca="1" ref="FC259" ca="1">_xll.BDP(C259,"BEST_TARGET_6MO_CHG")</f>
        <v>#NAME?</v>
      </c>
      <c r="FE259" s="15" t="e" cm="1">
        <f t="array" aca="1" ref="FE259" ca="1">_xll.BDP(C259,"ANNOUNCEMENT_DT")</f>
        <v>#NAME?</v>
      </c>
      <c r="FF259" s="15" t="e" cm="1">
        <f t="array" aca="1" ref="FF259" ca="1">_xll.BDP(C259,"EXPECTED_REPORT_DT")</f>
        <v>#NAME?</v>
      </c>
      <c r="FG259" s="15" t="e" cm="1">
        <f t="array" aca="1" ref="FG259" ca="1">_xll.BDP(C259,"EARNINGS_RELATED_IMPLIED_MOVE")</f>
        <v>#NAME?</v>
      </c>
      <c r="FI259" s="15" t="e" cm="1">
        <f t="array" aca="1" ref="FI259" ca="1">_xll.BDP(C259,"SALES_SURPRISE_LAST_QTR")</f>
        <v>#NAME?</v>
      </c>
      <c r="FJ259" s="15" t="e" cm="1">
        <f t="array" aca="1" ref="FJ259" ca="1">_xll.BDP(C259,"EPS_SURPRISE_LAST_QTR")</f>
        <v>#NAME?</v>
      </c>
      <c r="FL259" s="15" t="e">
        <f ca="1">(_xll.BDP(C259,"VOLUME_AVG_5D"))/1000</f>
        <v>#NAME?</v>
      </c>
      <c r="FM259" s="15" t="e">
        <f ca="1">(_xll.BDP(C259,"VOLUME_AVG_3M"))/1000</f>
        <v>#NAME?</v>
      </c>
      <c r="FN259" s="15" t="e">
        <f ca="1">(_xll.BDP(C259,"VOLUME_AVG_6M"))/1000</f>
        <v>#NAME?</v>
      </c>
      <c r="FP259" s="15" t="e" cm="1">
        <f t="array" aca="1" ref="FP259" ca="1">_xll.BDP(C259,"CIE_DES")</f>
        <v>#NAME?</v>
      </c>
      <c r="FQ259" s="15" t="s">
        <v>1081</v>
      </c>
      <c r="FS259" s="15" t="e" cm="1">
        <f t="array" aca="1" ref="FS259" ca="1">_xll.BDP(C259,"HIGH_52WEEK")</f>
        <v>#NAME?</v>
      </c>
      <c r="FT259" s="15" t="e" cm="1">
        <f t="array" aca="1" ref="FT259" ca="1">_xll.BDP(C259,"LOW_52WEEK")</f>
        <v>#NAME?</v>
      </c>
      <c r="FV259" s="15" t="e" cm="1">
        <f t="array" aca="1" ref="FV259" ca="1">_xll.BDP(C259,"CHG_PCT_WTD")</f>
        <v>#NAME?</v>
      </c>
      <c r="FW259" s="15" t="e" cm="1">
        <f t="array" aca="1" ref="FW259" ca="1">_xll.BDP(C259,"CHG_PCT_MTD")</f>
        <v>#NAME?</v>
      </c>
      <c r="FX259" s="15" t="e" cm="1">
        <f t="array" aca="1" ref="FX259" ca="1">_xll.BDP(C259,"CHG_PCT_YTD")</f>
        <v>#NAME?</v>
      </c>
      <c r="FY259" s="15" t="e" cm="1">
        <f t="array" aca="1" ref="FY259" ca="1">_xll.BDP(C259,"CHG_PCT_1YR")</f>
        <v>#NAME?</v>
      </c>
      <c r="GA259" s="15" t="e">
        <f ca="1">_xll.BDP($C259,"BEST_NET_DEBT","best_fperiod_override=19Y")</f>
        <v>#NAME?</v>
      </c>
      <c r="GB259" s="15" t="e">
        <f ca="1">_xll.BDP($C259,"BEST_NET_DEBT","best_fperiod_override=20Y")</f>
        <v>#NAME?</v>
      </c>
      <c r="GC259" s="15" t="e">
        <f ca="1">_xll.BDP($C259,"BEST_NET_DEBT","best_fperiod_override=21Y")</f>
        <v>#NAME?</v>
      </c>
      <c r="GD259" s="15" t="e">
        <f ca="1">_xll.BDP($C259,"BEST_NET_DEBT","best_fperiod_override=22Y")</f>
        <v>#NAME?</v>
      </c>
      <c r="GE259" s="15" t="e">
        <f ca="1">_xll.BDP($C259,"BEST_NET_DEBT","best_fperiod_override=23Y")</f>
        <v>#NAME?</v>
      </c>
      <c r="GG259" s="15" t="e">
        <f t="shared" ca="1" si="463"/>
        <v>#NAME?</v>
      </c>
      <c r="GH259" s="15" t="e">
        <f t="shared" ca="1" si="464"/>
        <v>#NAME?</v>
      </c>
      <c r="GI259" s="15" t="e">
        <f t="shared" ca="1" si="465"/>
        <v>#NAME?</v>
      </c>
      <c r="GJ259" s="15" t="e">
        <f t="shared" ca="1" si="466"/>
        <v>#NAME?</v>
      </c>
      <c r="GK259" s="15" t="e">
        <f t="shared" ca="1" si="467"/>
        <v>#NAME?</v>
      </c>
      <c r="GM259" s="15" t="e" cm="1">
        <f t="array" aca="1" ref="GM259" ca="1">_xll.BDP(C259,"NET_DEBT_TO_EBITDA")</f>
        <v>#NAME?</v>
      </c>
      <c r="GN259" s="15" t="e" cm="1">
        <f t="array" aca="1" ref="GN259" ca="1">_xll.BDP(C259,"EBIT_TO_INT_EXP")</f>
        <v>#NAME?</v>
      </c>
      <c r="GO259" s="15" t="e" cm="1">
        <f t="array" aca="1" ref="GO259" ca="1">_xll.BDP(C259,"TOT_DEBT_TO_TOT_EQY")</f>
        <v>#NAME?</v>
      </c>
      <c r="GP259" s="15" t="e" cm="1">
        <f t="array" aca="1" ref="GP259" ca="1">_xll.BDP(C259,"TOT_DEBT_TO_TOT_ASSET")</f>
        <v>#NAME?</v>
      </c>
      <c r="GQ259" s="15" t="e" cm="1">
        <f t="array" aca="1" ref="GQ259" ca="1">_xll.BDP(C259,"ALTMAN_Z_SCORE")</f>
        <v>#NAME?</v>
      </c>
      <c r="GR259" s="15" t="e" cm="1">
        <f t="array" aca="1" ref="GR259" ca="1">_xll.BDP(C259,"CASH_%_CURRENT_MARKET_CAP")</f>
        <v>#NAME?</v>
      </c>
      <c r="GS259" s="15" t="e" cm="1">
        <f t="array" aca="1" ref="GS259" ca="1">_xll.BDP(C259,"CASH_TO_TOT_ASSET")</f>
        <v>#NAME?</v>
      </c>
      <c r="GU259" s="15" t="e" cm="1">
        <f t="array" aca="1" ref="GU259" ca="1">_xll.BDP(C259,"BOARD_SIZE")</f>
        <v>#NAME?</v>
      </c>
      <c r="GV259" s="15" t="e" cm="1">
        <f t="array" aca="1" ref="GV259" ca="1">_xll.BDP(C259,"PCT_INDEPENDENT_DIRECTORS")</f>
        <v>#NAME?</v>
      </c>
      <c r="GW259" s="15" t="e" cm="1">
        <f t="array" aca="1" ref="GW259" ca="1">_xll.BDP(C259,"BOARD_MEETING_ATTENDANCE_PCT")</f>
        <v>#NAME?</v>
      </c>
      <c r="GX259" s="15" t="e" cm="1">
        <f t="array" aca="1" ref="GX259" ca="1">_xll.BDP(C259,"BOARD_MEETINGS_PER_YR")</f>
        <v>#NAME?</v>
      </c>
      <c r="GY259" s="15" t="e" cm="1">
        <f t="array" aca="1" ref="GY259" ca="1">_xll.BDP(C259,"NUMBER_OF_WOMEN_ON_BOARD")</f>
        <v>#NAME?</v>
      </c>
      <c r="GZ259" s="15" t="e" cm="1">
        <f t="array" aca="1" ref="GZ259" ca="1">_xll.BDP(C259,"BOARD_AVERAGE_TENURE")</f>
        <v>#NAME?</v>
      </c>
      <c r="HA259" s="15" t="e" cm="1">
        <f t="array" aca="1" ref="HA259" ca="1">_xll.BDP(C259,"BOARD_AVERAGE_AGE")</f>
        <v>#NAME?</v>
      </c>
      <c r="HC259" s="15" t="e" cm="1">
        <f t="array" aca="1" ref="HC259" ca="1">_xll.BDP(C259,"TOT_COMP_AW_TO_CEO_&amp;_EQUIV")</f>
        <v>#NAME?</v>
      </c>
      <c r="HD259" s="15" t="e" cm="1">
        <f t="array" aca="1" ref="HD259" ca="1">_xll.BDP(C259,"TOT_COMPENSATION_AW_TO_EXECS")</f>
        <v>#NAME?</v>
      </c>
      <c r="HE259" s="15" t="e" cm="1">
        <f t="array" aca="1" ref="HE259" ca="1">_xll.BDP(C259,"CF_STOCK_BASED_COMPENSATION")</f>
        <v>#NAME?</v>
      </c>
      <c r="HF259" s="15" t="e" cm="1">
        <f t="array" aca="1" ref="HF259" ca="1">_xll.BDP(C259,"AVERAGE_BOD_TOTAL_COMPENSATION")</f>
        <v>#NAME?</v>
      </c>
      <c r="HH259" s="15" t="e" cm="1">
        <f t="array" aca="1" ref="HH259" ca="1">_xll.BDP(C259,"ISS_QUALITYSCORE")</f>
        <v>#NAME?</v>
      </c>
      <c r="HK259" s="15" t="e" cm="1">
        <f t="array" aca="1" ref="HK259" ca="1">_xll.BDP(C259,"EQY_SH_OUT")</f>
        <v>#NAME?</v>
      </c>
      <c r="HL259" s="15" t="e">
        <f t="shared" ca="1" si="468"/>
        <v>#NAME?</v>
      </c>
      <c r="HN259" s="15">
        <v>8.5</v>
      </c>
      <c r="HO259" s="15">
        <v>2</v>
      </c>
      <c r="HP259" s="39" t="e">
        <f t="shared" ca="1" si="469"/>
        <v>#NAME?</v>
      </c>
      <c r="HQ259" s="15" t="e">
        <f t="shared" ca="1" si="470"/>
        <v>#NAME?</v>
      </c>
      <c r="HS259" s="15" t="e">
        <f t="shared" ca="1" si="494"/>
        <v>#NAME?</v>
      </c>
      <c r="HU259" s="15" t="e">
        <f t="shared" ca="1" si="471"/>
        <v>#NAME?</v>
      </c>
      <c r="HW259" s="15" t="e">
        <f t="shared" ca="1" si="495"/>
        <v>#NAME?</v>
      </c>
      <c r="HY259" s="39" t="e">
        <f t="shared" ca="1" si="472"/>
        <v>#NAME?</v>
      </c>
      <c r="IA259" s="15" t="e">
        <f t="shared" ca="1" si="496"/>
        <v>#NAME?</v>
      </c>
      <c r="IB259" s="15" t="e">
        <f t="shared" ca="1" si="473"/>
        <v>#NAME?</v>
      </c>
      <c r="IC259" s="15" t="e">
        <f t="shared" ca="1" si="474"/>
        <v>#NAME?</v>
      </c>
      <c r="ID259" s="15" t="e">
        <f t="shared" ca="1" si="475"/>
        <v>#NAME?</v>
      </c>
      <c r="IE259" s="39" t="e">
        <f t="shared" ca="1" si="476"/>
        <v>#NAME?</v>
      </c>
      <c r="IF259" s="39" t="e">
        <f t="shared" si="477"/>
        <v>#VALUE!</v>
      </c>
      <c r="IG259" s="39" t="e">
        <f t="shared" ca="1" si="478"/>
        <v>#NAME?</v>
      </c>
      <c r="II259" s="15">
        <f t="shared" si="508"/>
        <v>240</v>
      </c>
    </row>
    <row r="260" spans="1:244">
      <c r="A260" s="15">
        <f t="shared" si="509"/>
        <v>240</v>
      </c>
      <c r="B260" s="15" t="s">
        <v>484</v>
      </c>
      <c r="C260" s="15" t="s">
        <v>718</v>
      </c>
      <c r="D260" s="15" t="s">
        <v>483</v>
      </c>
      <c r="E260" s="15" t="str">
        <f t="shared" si="442"/>
        <v>WALM34</v>
      </c>
      <c r="F260" s="15">
        <f t="shared" si="443"/>
        <v>240</v>
      </c>
      <c r="G260" s="15" t="str">
        <f t="shared" si="444"/>
        <v>Walmart Inc</v>
      </c>
      <c r="H260" s="24">
        <v>1.2726910000000001E-2</v>
      </c>
      <c r="I260" s="15" t="e" cm="1">
        <f t="array" aca="1" ref="I260" ca="1">_xll.BDP(C260,"GICS_SECTOR_NAME")</f>
        <v>#NAME?</v>
      </c>
      <c r="J260" s="15" t="e">
        <f t="shared" ca="1" si="445"/>
        <v>#NAME?</v>
      </c>
      <c r="K260" s="46" t="e" cm="1">
        <f t="array" aca="1" ref="K260" ca="1">_xll.BDP(C260,"BEST_PE_RATIO")</f>
        <v>#NAME?</v>
      </c>
      <c r="L260" s="46" t="e" cm="1">
        <f t="array" aca="1" ref="L260" ca="1">_xll.BDP(C260,"px_last")</f>
        <v>#NAME?</v>
      </c>
      <c r="M260" s="15" t="e" cm="1">
        <f t="array" aca="1" ref="M260" ca="1">_xll.BDP(C260,"COUNTRY_FULL_NAME")</f>
        <v>#NAME?</v>
      </c>
      <c r="N260" s="15" t="e" cm="1">
        <f t="array" aca="1" ref="N260" ca="1">_xll.BDP(C260,"px_last")</f>
        <v>#NAME?</v>
      </c>
      <c r="O260" s="15" t="e" cm="1">
        <f t="array" aca="1" ref="O260" ca="1">_xll.BDP(C260,"CRNCY")</f>
        <v>#NAME?</v>
      </c>
      <c r="Q260" s="15" t="e" cm="1">
        <f t="array" aca="1" ref="Q260" ca="1">_xll.BDP(C260,"GICS_SECTOR_NAME")</f>
        <v>#NAME?</v>
      </c>
      <c r="R260" s="15" t="e" cm="1">
        <f t="array" aca="1" ref="R260" ca="1">_xll.BDP(C260,"GICS_INDUSTRY_NAME")</f>
        <v>#NAME?</v>
      </c>
      <c r="S260" s="15" t="e" cm="1">
        <f t="array" aca="1" ref="S260" ca="1">_xll.BDP(C260,"GICS_INDUSTRY_GROUP_NAME")</f>
        <v>#NAME?</v>
      </c>
      <c r="T260" s="15" t="e" cm="1">
        <f t="array" aca="1" ref="T260" ca="1">_xll.BDP(C260,"GICS_SUB_INDUSTRY_NAME")</f>
        <v>#NAME?</v>
      </c>
      <c r="U260" s="15" t="s">
        <v>1521</v>
      </c>
      <c r="V260" s="15">
        <f>_xll.BDH(C260,"SALES_REV_TURN","FY 2009","FY 2009","Currency=USD","Period=FY","BEST_FPERIOD_OVERRIDE=FY","FILING_STATUS=MR","SCALING_FORMAT=MLN","FA_ADJUSTED=Adjusted","Sort=A","Dates=H","DateFormat=P","Fill=—","Direction=H","UseDPDF=Y")</f>
        <v>404254</v>
      </c>
      <c r="W260" s="15">
        <f>_xll.BDH(C260,"SALES_REV_TURN","FY 2019","FY 2019","Currency=USD","Period=FY","BEST_FPERIOD_OVERRIDE=FY","FILING_STATUS=MR","SCALING_FORMAT=MLN","FA_ADJUSTED=Adjusted","Sort=A","Dates=H","DateFormat=P","Fill=—","Direction=H","UseDPDF=Y")</f>
        <v>514405</v>
      </c>
      <c r="X260" s="15">
        <f>_xll.BDH(C260,"SALES_REV_TURN","FY 2020","FY 2020","Currency=USD","Period=FY","BEST_FPERIOD_OVERRIDE=FY","FILING_STATUS=MR","SCALING_FORMAT=MLN","FA_ADJUSTED=Adjusted","Sort=A","Dates=H","DateFormat=P","Fill=—","Direction=H","UseDPDF=Y")</f>
        <v>523964</v>
      </c>
      <c r="Y260" s="15">
        <f>_xll.BDH(C260,"SALES_REV_TURN","FY 2021","FY 2021","Currency=USD","Period=FY","BEST_FPERIOD_OVERRIDE=FY","FILING_STATUS=MR","SCALING_FORMAT=MLN","FA_ADJUSTED=Adjusted","Sort=A","Dates=H","DateFormat=P","Fill=—","Direction=H","UseDPDF=Y")</f>
        <v>559151</v>
      </c>
      <c r="Z260" s="15">
        <f>_xll.BDH(C260,"SALES_REV_TURN","FY 2022","FY 2022","Currency=USD","Period=FY","BEST_FPERIOD_OVERRIDE=FY","FILING_STATUS=MR","SCALING_FORMAT=MLN","FA_ADJUSTED=Adjusted","Sort=A","Dates=H","DateFormat=P","Fill=—","Direction=H","UseDPDF=Y")</f>
        <v>572754</v>
      </c>
      <c r="AA260" s="15" t="e">
        <f ca="1">+_xll.BDP($C260,AA$15,"BEST_FPERIOD_OVERRIDE="&amp;AA$16)</f>
        <v>#NAME?</v>
      </c>
      <c r="AB260" s="15" t="e">
        <f ca="1">+_xll.BDP($C260,AB$15,"BEST_FPERIOD_OVERRIDE="&amp;AB$16)</f>
        <v>#NAME?</v>
      </c>
      <c r="AC260" s="15" t="e">
        <f ca="1">+_xll.BDP($C260,AC$15,"BEST_FPERIOD_OVERRIDE="&amp;AC$16)</f>
        <v>#NAME?</v>
      </c>
      <c r="AD260" s="15" t="e">
        <f ca="1">+_xll.BDP($C260,AD$15,"BEST_FPERIOD_OVERRIDE="&amp;AD$16)</f>
        <v>#NAME?</v>
      </c>
      <c r="AF260" s="25">
        <f t="shared" si="479"/>
        <v>1.85826343056541E-2</v>
      </c>
      <c r="AG260" s="25">
        <f t="shared" si="480"/>
        <v>6.7155377086975498E-2</v>
      </c>
      <c r="AH260" s="25">
        <f t="shared" si="481"/>
        <v>2.4327954345069625E-2</v>
      </c>
      <c r="AI260" s="25" t="e">
        <f t="shared" ca="1" si="482"/>
        <v>#NAME?</v>
      </c>
      <c r="AJ260" s="25" t="e">
        <f t="shared" ca="1" si="483"/>
        <v>#NAME?</v>
      </c>
      <c r="AK260" s="25" t="e">
        <f t="shared" ca="1" si="484"/>
        <v>#NAME?</v>
      </c>
      <c r="AL260" s="25" t="e">
        <f t="shared" ca="1" si="497"/>
        <v>#NAME?</v>
      </c>
      <c r="AM260" s="25" t="e">
        <f t="shared" ca="1" si="485"/>
        <v>#NAME?</v>
      </c>
      <c r="AN260" s="25">
        <f t="shared" si="486"/>
        <v>2.4389422738484878E-2</v>
      </c>
      <c r="AP260" s="15">
        <f>_xll.BDH(C260,"EBITDA","FY 2009","FY 2009","Currency=USD","Period=FY","BEST_FPERIOD_OVERRIDE=FY","FILING_STATUS=MR","SCALING_FORMAT=MLN","FA_ADJUSTED=Adjusted","Sort=A","Dates=H","DateFormat=P","Fill=—","Direction=H","UseDPDF=Y")</f>
        <v>30274.1538</v>
      </c>
      <c r="AQ260" s="15">
        <f>_xll.BDH(C260,"EBITDA","FY 2019","FY 2019","Currency=USD","Period=FY","BEST_FPERIOD_OVERRIDE=FY","FILING_STATUS=MR","SCALING_FORMAT=MLN","FA_ADJUSTED=Adjusted","Sort=A","Dates=H","DateFormat=P","Fill=—","Direction=H","UseDPDF=Y")</f>
        <v>32635</v>
      </c>
      <c r="AR260" s="15">
        <f>_xll.BDH(C260,"EBITDA","FY 2020","FY 2020","Currency=USD","Period=FY","BEST_FPERIOD_OVERRIDE=FY","FILING_STATUS=MR","SCALING_FORMAT=MLN","FA_ADJUSTED=Adjusted","Sort=A","Dates=H","DateFormat=P","Fill=—","Direction=H","UseDPDF=Y")</f>
        <v>34987.379699999998</v>
      </c>
      <c r="AS260" s="15">
        <f>_xll.BDH(C260,"EBITDA","FY 2021","FY 2021","Currency=USD","Period=FY","BEST_FPERIOD_OVERRIDE=FY","FILING_STATUS=MR","SCALING_FORMAT=MLN","FA_ADJUSTED=Adjusted","Sort=A","Dates=H","DateFormat=P","Fill=—","Direction=H","UseDPDF=Y")</f>
        <v>45282</v>
      </c>
      <c r="AT260" s="15">
        <f>_xll.BDH(C260,"EBITDA","FY 2022","FY 2022","Currency=USD","Period=FY","BEST_FPERIOD_OVERRIDE=FY","FILING_STATUS=MR","SCALING_FORMAT=MLN","FA_ADJUSTED=Adjusted","Sort=A","Dates=H","DateFormat=P","Fill=—","Direction=H","UseDPDF=Y")</f>
        <v>39415</v>
      </c>
      <c r="AU260" s="15" t="e">
        <f ca="1">+_xll.BDP($C260,AU$15,"BEST_FPERIOD_OVERRIDE="&amp;AU$16)</f>
        <v>#NAME?</v>
      </c>
      <c r="AV260" s="15" t="e">
        <f ca="1">+_xll.BDP($C260,AV$15,"BEST_FPERIOD_OVERRIDE="&amp;AV$16)</f>
        <v>#NAME?</v>
      </c>
      <c r="AW260" s="15" t="e">
        <f ca="1">+_xll.BDP($C260,AW$15,"BEST_FPERIOD_OVERRIDE="&amp;AW$16)</f>
        <v>#NAME?</v>
      </c>
      <c r="AX260" s="15" t="e">
        <f ca="1">+_xll.BDP($C260,AX$15,"BEST_FPERIOD_OVERRIDE="&amp;AX$16)</f>
        <v>#NAME?</v>
      </c>
      <c r="AZ260" s="25">
        <f t="shared" si="446"/>
        <v>7.2081498391297627E-2</v>
      </c>
      <c r="BA260" s="25">
        <f t="shared" si="447"/>
        <v>0.29423810494731062</v>
      </c>
      <c r="BB260" s="25">
        <f t="shared" si="448"/>
        <v>-0.1295658318978844</v>
      </c>
      <c r="BC260" s="25" t="e">
        <f t="shared" ca="1" si="449"/>
        <v>#NAME?</v>
      </c>
      <c r="BD260" s="25" t="e">
        <f t="shared" ca="1" si="450"/>
        <v>#NAME?</v>
      </c>
      <c r="BE260" s="25" t="e">
        <f t="shared" ca="1" si="451"/>
        <v>#NAME?</v>
      </c>
      <c r="BF260" s="25" t="e">
        <f t="shared" ca="1" si="498"/>
        <v>#NAME?</v>
      </c>
      <c r="BG260" s="25" t="e">
        <f t="shared" ca="1" si="452"/>
        <v>#NAME?</v>
      </c>
      <c r="BH260" s="25">
        <f t="shared" si="453"/>
        <v>7.5373633372062265E-3</v>
      </c>
      <c r="BJ260" s="25">
        <f t="shared" si="487"/>
        <v>6.3442229371798484E-2</v>
      </c>
      <c r="BK260" s="25">
        <f t="shared" si="488"/>
        <v>6.677439614171965E-2</v>
      </c>
      <c r="BL260" s="25">
        <f t="shared" si="489"/>
        <v>8.0983491042670053E-2</v>
      </c>
      <c r="BM260" s="25">
        <f t="shared" si="490"/>
        <v>6.8816629827116005E-2</v>
      </c>
      <c r="BN260" s="25" t="e">
        <f t="shared" ca="1" si="491"/>
        <v>#NAME?</v>
      </c>
      <c r="BO260" s="25" t="e">
        <f t="shared" ca="1" si="492"/>
        <v>#NAME?</v>
      </c>
      <c r="BP260" s="25" t="e">
        <f t="shared" ca="1" si="492"/>
        <v>#NAME?</v>
      </c>
      <c r="BQ260" s="25" t="e">
        <f t="shared" ca="1" si="493"/>
        <v>#NAME?</v>
      </c>
      <c r="BR260" s="15">
        <f>_xll.BDH(C260,"EARN_FOR_COMMON","FY 2009","FY 2009","Currency=USD","Period=FY","BEST_FPERIOD_OVERRIDE=FY","FILING_STATUS=MR","SCALING_FORMAT=MLN","FA_ADJUSTED=Adjusted","Sort=A","Dates=H","DateFormat=P","Fill=—","Direction=H","UseDPDF=Y")</f>
        <v>13734.3</v>
      </c>
      <c r="BS260" s="15">
        <f>_xll.BDH(C260,"EARN_FOR_COMMON","FY 2019","FY 2019","Currency=USD","Period=FY","BEST_FPERIOD_OVERRIDE=FY","FILING_STATUS=MR","SCALING_FORMAT=MLN","FA_ADJUSTED=Adjusted","Sort=A","Dates=H","DateFormat=P","Fill=—","Direction=H","UseDPDF=Y")</f>
        <v>14474.25</v>
      </c>
      <c r="BT260" s="15">
        <f>_xll.BDH(C260,"EARN_FOR_COMMON","FY 2020","FY 2020","Currency=USD","Period=FY","BEST_FPERIOD_OVERRIDE=FY","FILING_STATUS=MR","SCALING_FORMAT=MLN","FA_ADJUSTED=Adjusted","Sort=A","Dates=H","DateFormat=P","Fill=—","Direction=H","UseDPDF=Y")</f>
        <v>14135.32</v>
      </c>
      <c r="BU260" s="15">
        <f>_xll.BDH(C260,"EARN_FOR_COMMON","FY 2021","FY 2021","Currency=USD","Period=FY","BEST_FPERIOD_OVERRIDE=FY","FILING_STATUS=MR","SCALING_FORMAT=MLN","FA_ADJUSTED=Adjusted","Sort=A","Dates=H","DateFormat=P","Fill=—","Direction=H","UseDPDF=Y")</f>
        <v>15722.25</v>
      </c>
      <c r="BV260" s="15">
        <f>_xll.BDH(C260,"EARN_FOR_COMMON","FY 2022","FY 2022","Currency=USD","Period=FY","BEST_FPERIOD_OVERRIDE=FY","FILING_STATUS=MR","SCALING_FORMAT=MLN","FA_ADJUSTED=Adjusted","Sort=A","Dates=H","DateFormat=P","Fill=—","Direction=H","UseDPDF=Y")</f>
        <v>18132.95</v>
      </c>
      <c r="BW260" s="15" t="e">
        <f ca="1">+_xll.BDP($C260,BW$15,"BEST_FPERIOD_OVERRIDE="&amp;BW$16)</f>
        <v>#NAME?</v>
      </c>
      <c r="BX260" s="15" t="e">
        <f ca="1">+_xll.BDP($C260,BX$15,"BEST_FPERIOD_OVERRIDE="&amp;BX$16)</f>
        <v>#NAME?</v>
      </c>
      <c r="BY260" s="15" t="e">
        <f ca="1">+_xll.BDP($C260,BY$15,"BEST_FPERIOD_OVERRIDE="&amp;BY$16)</f>
        <v>#NAME?</v>
      </c>
      <c r="BZ260" s="15" t="e">
        <f ca="1">+_xll.BDP($C260,BZ$15,"BEST_FPERIOD_OVERRIDE="&amp;BZ$16)</f>
        <v>#NAME?</v>
      </c>
      <c r="CB260" s="25">
        <f t="shared" si="454"/>
        <v>-2.3416066462856433E-2</v>
      </c>
      <c r="CC260" s="25">
        <f t="shared" si="455"/>
        <v>0.11226700209121554</v>
      </c>
      <c r="CD260" s="25">
        <f t="shared" si="456"/>
        <v>0.15333047114757759</v>
      </c>
      <c r="CE260" s="25" t="e">
        <f t="shared" ca="1" si="457"/>
        <v>#NAME?</v>
      </c>
      <c r="CF260" s="25" t="e">
        <f t="shared" ca="1" si="458"/>
        <v>#NAME?</v>
      </c>
      <c r="CG260" s="25" t="e">
        <f t="shared" ca="1" si="459"/>
        <v>#NAME?</v>
      </c>
      <c r="CH260" s="25" t="e">
        <f t="shared" ca="1" si="499"/>
        <v>#NAME?</v>
      </c>
      <c r="CI260" s="25" t="e">
        <f t="shared" ca="1" si="460"/>
        <v>#NAME?</v>
      </c>
      <c r="CJ260" s="25">
        <f t="shared" si="461"/>
        <v>5.2612776748037771E-3</v>
      </c>
      <c r="CM260" s="25">
        <f t="shared" si="500"/>
        <v>2.8137848582342705E-2</v>
      </c>
      <c r="CN260" s="25">
        <f t="shared" si="501"/>
        <v>2.6977654953393743E-2</v>
      </c>
      <c r="CO260" s="25">
        <f t="shared" si="502"/>
        <v>2.8118075439371476E-2</v>
      </c>
      <c r="CP260" s="25">
        <f t="shared" si="503"/>
        <v>3.1659228918523484E-2</v>
      </c>
      <c r="CQ260" s="25" t="e">
        <f t="shared" ca="1" si="504"/>
        <v>#NAME?</v>
      </c>
      <c r="CR260" s="25" t="e">
        <f t="shared" ca="1" si="505"/>
        <v>#NAME?</v>
      </c>
      <c r="CS260" s="25" t="e">
        <f t="shared" ca="1" si="506"/>
        <v>#NAME?</v>
      </c>
      <c r="CT260" s="15" t="e">
        <f t="shared" ca="1" si="507"/>
        <v>#NAME?</v>
      </c>
      <c r="CU260" s="25">
        <f>_xll.BDH($C260,"RETURN_ON_INV_CAPITAL","FY 2019","FY 2019","Currency=USD","Period=FY","BEST_FPERIOD_OVERRIDE=FY","FILING_STATUS=MR","FA_ADJUSTED=GAAP","Sort=A","Dates=H","DateFormat=P","Fill=—","Direction=H","UseDPDF=Y")/100</f>
        <v>0.10396699999999999</v>
      </c>
      <c r="CV260" s="25">
        <f>_xll.BDH($C260,"RETURN_ON_INV_CAPITAL","FY 2020","FY 2020","Currency=USD","Period=FY","BEST_FPERIOD_OVERRIDE=FY","FILING_STATUS=MR","FA_ADJUSTED=GAAP","Sort=A","Dates=H","DateFormat=P","Fill=—","Direction=H","UseDPDF=Y")/100</f>
        <v>0.104563</v>
      </c>
      <c r="CW260" s="25">
        <f>_xll.BDH($C260,"RETURN_ON_INV_CAPITAL","FY 2021","FY 2021","Currency=USD","Period=FY","BEST_FPERIOD_OVERRIDE=FY","FILING_STATUS=MR","FA_ADJUSTED=GAAP","Sort=A","Dates=H","DateFormat=P","Fill=—","Direction=H","UseDPDF=Y")/100</f>
        <v>9.5061000000000007E-2</v>
      </c>
      <c r="CX260" s="25">
        <f>_xll.BDH(C260,"RETURN_COM_EQY","FY 2022","FY 2022","Currency=USD","Period=FY","BEST_FPERIOD_OVERRIDE=FY","FILING_STATUS=MR","FA_ADJUSTED=GAAP","Sort=A","Dates=H","DateFormat=P","Fill=—","Direction=H","UseDPDF=Y")/100</f>
        <v>0.16656300000000002</v>
      </c>
      <c r="CZ260" s="15">
        <f>_xll.BDH($C260,"RETURN_COM_EQY","FY 2019","FY 2019","Currency=USD","Period=FY","BEST_FPERIOD_OVERRIDE=FY","FILING_STATUS=MR","FA_ADJUSTED=GAAP","Sort=A","Dates=H","DateFormat=P","Fill=—","Direction=H","UseDPDF=Y")/100</f>
        <v>8.8717000000000004E-2</v>
      </c>
      <c r="DA260" s="15">
        <f>_xll.BDH($C260,"RETURN_COM_EQY","FY 2020","FY 2020","Currency=USD","Period=FY","BEST_FPERIOD_OVERRIDE=FY","FILING_STATUS=MR","FA_ADJUSTED=GAAP","Sort=A","Dates=H","DateFormat=P","Fill=—","Direction=H","UseDPDF=Y")/100</f>
        <v>0.202236</v>
      </c>
      <c r="DB260" s="15">
        <f>_xll.BDH($C260,"RETURN_COM_EQY","FY 2021","FY 2021","Currency=USD","Period=FY","BEST_FPERIOD_OVERRIDE=FY","FILING_STATUS=MR","FA_ADJUSTED=GAAP","Sort=A","Dates=H","DateFormat=P","Fill=—","Direction=H","UseDPDF=Y")/100</f>
        <v>0.17365700000000001</v>
      </c>
      <c r="DC260" s="25">
        <f>_xll.BDH(C260,"RETURN_COM_EQY","FY 2022","FY 2022","Currency=USD","Period=FY","BEST_FPERIOD_OVERRIDE=FY","FILING_STATUS=MR","FA_ADJUSTED=GAAP","Sort=A","Dates=H","DateFormat=P","Fill=—","Direction=H","UseDPDF=Y")</f>
        <v>16.656300000000002</v>
      </c>
      <c r="DD260" s="25" t="e">
        <f ca="1">(_xll.BDP(C260,"BEST_ROE","best_fperiod_override=23Y"))/100</f>
        <v>#NAME?</v>
      </c>
      <c r="DF260" s="25" t="e">
        <f ca="1">(_xll.BDP($C260,"BEST_DIV_YLD","best_fperiod_override=19Y"))/100</f>
        <v>#NAME?</v>
      </c>
      <c r="DG260" s="25" t="e">
        <f ca="1">(_xll.BDP($C260,"BEST_DIV_YLD","best_fperiod_override=20Y"))/100</f>
        <v>#NAME?</v>
      </c>
      <c r="DH260" s="25" t="e">
        <f ca="1">(_xll.BDP($C260,"BEST_DIV_YLD","best_fperiod_override=21Y"))/100</f>
        <v>#NAME?</v>
      </c>
      <c r="DI260" s="25" t="e">
        <f ca="1">(_xll.BDP($C260,"BEST_DIV_YLD","best_fperiod_override=22Y"))/100</f>
        <v>#NAME?</v>
      </c>
      <c r="DJ260" s="25" t="e">
        <f ca="1">(_xll.BDP($C260,"BEST_DIV_YLD","best_fperiod_override=23Y"))/100</f>
        <v>#NAME?</v>
      </c>
      <c r="DL260" s="48" t="e" cm="1">
        <f t="array" aca="1" ref="DL260" ca="1">_xll.BDP($C260,$DL$12)/1000</f>
        <v>#NAME?</v>
      </c>
      <c r="DM260" s="48" t="e" cm="1">
        <f t="array" aca="1" ref="DM260" ca="1">_xll.BDP($C260,$DL$13)*1000</f>
        <v>#NAME?</v>
      </c>
      <c r="DN260" s="48" t="e">
        <f t="shared" ca="1" si="462"/>
        <v>#NAME?</v>
      </c>
      <c r="DO260" s="48" t="e" cm="1">
        <f t="array" aca="1" ref="DO260" ca="1">_xll.BDP($C260,$DL$15)*1000</f>
        <v>#NAME?</v>
      </c>
      <c r="DQ260" s="15" t="e" cm="1">
        <f t="array" aca="1" ref="DQ260" ca="1">_xll.BDP(C260,"WACC")</f>
        <v>#NAME?</v>
      </c>
      <c r="DR260" s="15" t="e" cm="1">
        <f t="array" aca="1" ref="DR260" ca="1">_xll.BDP(C260,"WACC_COST_EQUITY")</f>
        <v>#NAME?</v>
      </c>
      <c r="DS260" s="15" t="e" cm="1">
        <f t="array" aca="1" ref="DS260" ca="1">_xll.BDP(C260,"WACC_COST_EQUITY")</f>
        <v>#NAME?</v>
      </c>
      <c r="DU260" s="15" t="e" cm="1">
        <f t="array" aca="1" ref="DU260" ca="1">_xll.BDP(C260,"BEST_PE_RATIO")</f>
        <v>#NAME?</v>
      </c>
      <c r="DV260" s="15" t="e" cm="1">
        <f t="array" aca="1" ref="DV260" ca="1">_xll.BDP(C260,"FIVE_YR_AVG_PRICE_EARNINGS")</f>
        <v>#NAME?</v>
      </c>
      <c r="DW260" s="15" t="e" cm="1">
        <f t="array" aca="1" ref="DW260" ca="1">_xll.BDP(C260,"10_YEAR_MOVING_AVERAGE_PE")</f>
        <v>#NAME?</v>
      </c>
      <c r="DY260" s="15" t="e" cm="1">
        <f t="array" aca="1" ref="DY260" ca="1">_xll.BDP(C260,"BEST_CUR_EV_TO_EBITDA")</f>
        <v>#NAME?</v>
      </c>
      <c r="DZ260" s="15" t="e" cm="1">
        <f t="array" aca="1" ref="DZ260" ca="1">_xll.BDP(C260,"FIVE_YEAR_AVG_EV_TO_T12_EBITDA")</f>
        <v>#NAME?</v>
      </c>
      <c r="EB260" s="15" t="e" cm="1">
        <f t="array" aca="1" ref="EB260" ca="1">_xll.BDP(C260,"BEST_PX_BPS_RATIO")</f>
        <v>#NAME?</v>
      </c>
      <c r="EC260" s="15" t="e" cm="1">
        <f t="array" aca="1" ref="EC260" ca="1">_xll.BDP(C260,"FIVE_YEAR_AVG_PRICE_BOOK")</f>
        <v>#NAME?</v>
      </c>
      <c r="ED260" s="15" t="e" cm="1">
        <f t="array" aca="1" ref="ED260" ca="1">_xll.BDP(C260,"EV_TO_T12M_SALES")</f>
        <v>#NAME?</v>
      </c>
      <c r="EE260" s="15" t="e" cm="1">
        <f t="array" aca="1" ref="EE260" ca="1">_xll.BDP(C260,"AVERAGE_EV_TO_T12M_SALES")</f>
        <v>#NAME?</v>
      </c>
      <c r="EF260" s="15" t="e">
        <f ca="1">_xll.BDP(C260,"BEST_CURRENT_EV_BEST_SALES","best_fperiod_override=23Y")</f>
        <v>#NAME?</v>
      </c>
      <c r="EH260" s="15" t="e" cm="1">
        <f t="array" aca="1" ref="EH260" ca="1">_xll.BDP(C260,"CF_FREE_CASH_FLOW")</f>
        <v>#NAME?</v>
      </c>
      <c r="EI260" s="15" t="e" cm="1">
        <f t="array" aca="1" ref="EI260" ca="1">_xll.BDP(C260,"FREE_CASH_FLOW_YIELD")/100</f>
        <v>#NAME?</v>
      </c>
      <c r="EJ260" s="15" t="e" cm="1">
        <f t="array" aca="1" ref="EJ260" ca="1">_xll.BDP(C260,"TRAIL_12M_FREE_CASH_FLOW_PER_SH")</f>
        <v>#NAME?</v>
      </c>
      <c r="EL260" s="15" t="e" cm="1">
        <f t="array" aca="1" ref="EL260" ca="1">_xll.BDP(C260,"CF_CASH_FROM_OPER")</f>
        <v>#NAME?</v>
      </c>
      <c r="EM260" s="15" t="e" cm="1">
        <f t="array" aca="1" ref="EM260" ca="1">_xll.BDP(C260,"CF_CASH_FROM_INV_ACT")</f>
        <v>#NAME?</v>
      </c>
      <c r="EN260" s="15" t="e" cm="1">
        <f t="array" aca="1" ref="EN260" ca="1">_xll.BDP(C260,"CF_CASH_FROM_FNC_ACT")</f>
        <v>#NAME?</v>
      </c>
      <c r="EP260" s="15" t="e" cm="1">
        <f t="array" aca="1" ref="EP260" ca="1">_xll.BDP(C260,"TOT_ANALYST_REC")</f>
        <v>#NAME?</v>
      </c>
      <c r="EQ260" s="15" t="e" cm="1">
        <f t="array" aca="1" ref="EQ260" ca="1">_xll.BDP(C260,"TOT_BUY_REC")</f>
        <v>#NAME?</v>
      </c>
      <c r="ER260" s="15" t="e" cm="1">
        <f t="array" aca="1" ref="ER260" ca="1">_xll.BDP(C260,"TOT_HOLD_REC")</f>
        <v>#NAME?</v>
      </c>
      <c r="ES260" s="15" t="e" cm="1">
        <f t="array" aca="1" ref="ES260" ca="1">_xll.BDP(C260,"TOT_SELL_REC")</f>
        <v>#NAME?</v>
      </c>
      <c r="ET260" s="15" t="e" cm="1">
        <f t="array" aca="1" ref="ET260" ca="1">_xll.BDP(C260,"EQY_REC_CONS")</f>
        <v>#NAME?</v>
      </c>
      <c r="EV260" s="15" t="e" cm="1">
        <f t="array" aca="1" ref="EV260" ca="1">_xll.BDP(C260,"BEST_TARGET_HI")</f>
        <v>#NAME?</v>
      </c>
      <c r="EW260" s="15" t="e" cm="1">
        <f t="array" aca="1" ref="EW260" ca="1">_xll.BDP(C260,"BEST_TARGET_LO")</f>
        <v>#NAME?</v>
      </c>
      <c r="EX260" s="15" t="e" cm="1">
        <f t="array" aca="1" ref="EX260" ca="1">_xll.BDP(C260,"BEST_TARGET_MEDIAN")</f>
        <v>#NAME?</v>
      </c>
      <c r="EZ260" s="15" t="e" cm="1">
        <f t="array" aca="1" ref="EZ260" ca="1">_xll.BDP(C260,"BEST_TARGET_1WK_CHG")</f>
        <v>#NAME?</v>
      </c>
      <c r="FA260" s="15" t="e" cm="1">
        <f t="array" aca="1" ref="FA260" ca="1">_xll.BDP(C260,"BEST_TARGET_4WK_CHG")</f>
        <v>#NAME?</v>
      </c>
      <c r="FB260" s="15" t="e" cm="1">
        <f t="array" aca="1" ref="FB260" ca="1">_xll.BDP(C260,"BEST_TARGET_3MO_CHG")</f>
        <v>#NAME?</v>
      </c>
      <c r="FC260" s="15" t="e" cm="1">
        <f t="array" aca="1" ref="FC260" ca="1">_xll.BDP(C260,"BEST_TARGET_6MO_CHG")</f>
        <v>#NAME?</v>
      </c>
      <c r="FE260" s="15" t="e" cm="1">
        <f t="array" aca="1" ref="FE260" ca="1">_xll.BDP(C260,"ANNOUNCEMENT_DT")</f>
        <v>#NAME?</v>
      </c>
      <c r="FF260" s="15" t="e" cm="1">
        <f t="array" aca="1" ref="FF260" ca="1">_xll.BDP(C260,"EXPECTED_REPORT_DT")</f>
        <v>#NAME?</v>
      </c>
      <c r="FG260" s="15" t="e" cm="1">
        <f t="array" aca="1" ref="FG260" ca="1">_xll.BDP(C260,"EARNINGS_RELATED_IMPLIED_MOVE")</f>
        <v>#NAME?</v>
      </c>
      <c r="FI260" s="15" t="e" cm="1">
        <f t="array" aca="1" ref="FI260" ca="1">_xll.BDP(C260,"SALES_SURPRISE_LAST_QTR")</f>
        <v>#NAME?</v>
      </c>
      <c r="FJ260" s="15" t="e" cm="1">
        <f t="array" aca="1" ref="FJ260" ca="1">_xll.BDP(C260,"EPS_SURPRISE_LAST_QTR")</f>
        <v>#NAME?</v>
      </c>
      <c r="FL260" s="15" t="e">
        <f ca="1">(_xll.BDP(C260,"VOLUME_AVG_5D"))/1000</f>
        <v>#NAME?</v>
      </c>
      <c r="FM260" s="15" t="e">
        <f ca="1">(_xll.BDP(C260,"VOLUME_AVG_3M"))/1000</f>
        <v>#NAME?</v>
      </c>
      <c r="FN260" s="15" t="e">
        <f ca="1">(_xll.BDP(C260,"VOLUME_AVG_6M"))/1000</f>
        <v>#NAME?</v>
      </c>
      <c r="FP260" s="15" t="e" cm="1">
        <f t="array" aca="1" ref="FP260" ca="1">_xll.BDP(C260,"CIE_DES")</f>
        <v>#NAME?</v>
      </c>
      <c r="FQ260" s="15" t="s">
        <v>1082</v>
      </c>
      <c r="FS260" s="15" t="e" cm="1">
        <f t="array" aca="1" ref="FS260" ca="1">_xll.BDP(C260,"HIGH_52WEEK")</f>
        <v>#NAME?</v>
      </c>
      <c r="FT260" s="15" t="e" cm="1">
        <f t="array" aca="1" ref="FT260" ca="1">_xll.BDP(C260,"LOW_52WEEK")</f>
        <v>#NAME?</v>
      </c>
      <c r="FV260" s="15" t="e" cm="1">
        <f t="array" aca="1" ref="FV260" ca="1">_xll.BDP(C260,"CHG_PCT_WTD")</f>
        <v>#NAME?</v>
      </c>
      <c r="FW260" s="15" t="e" cm="1">
        <f t="array" aca="1" ref="FW260" ca="1">_xll.BDP(C260,"CHG_PCT_MTD")</f>
        <v>#NAME?</v>
      </c>
      <c r="FX260" s="15" t="e" cm="1">
        <f t="array" aca="1" ref="FX260" ca="1">_xll.BDP(C260,"CHG_PCT_YTD")</f>
        <v>#NAME?</v>
      </c>
      <c r="FY260" s="15" t="e" cm="1">
        <f t="array" aca="1" ref="FY260" ca="1">_xll.BDP(C260,"CHG_PCT_1YR")</f>
        <v>#NAME?</v>
      </c>
      <c r="GA260" s="15" t="e">
        <f ca="1">_xll.BDP($C260,"BEST_NET_DEBT","best_fperiod_override=19Y")</f>
        <v>#NAME?</v>
      </c>
      <c r="GB260" s="15" t="e">
        <f ca="1">_xll.BDP($C260,"BEST_NET_DEBT","best_fperiod_override=20Y")</f>
        <v>#NAME?</v>
      </c>
      <c r="GC260" s="15" t="e">
        <f ca="1">_xll.BDP($C260,"BEST_NET_DEBT","best_fperiod_override=21Y")</f>
        <v>#NAME?</v>
      </c>
      <c r="GD260" s="15" t="e">
        <f ca="1">_xll.BDP($C260,"BEST_NET_DEBT","best_fperiod_override=22Y")</f>
        <v>#NAME?</v>
      </c>
      <c r="GE260" s="15" t="e">
        <f ca="1">_xll.BDP($C260,"BEST_NET_DEBT","best_fperiod_override=23Y")</f>
        <v>#NAME?</v>
      </c>
      <c r="GG260" s="15" t="e">
        <f t="shared" ca="1" si="463"/>
        <v>#NAME?</v>
      </c>
      <c r="GH260" s="15" t="e">
        <f t="shared" ca="1" si="464"/>
        <v>#NAME?</v>
      </c>
      <c r="GI260" s="15" t="e">
        <f t="shared" ca="1" si="465"/>
        <v>#NAME?</v>
      </c>
      <c r="GJ260" s="15" t="e">
        <f t="shared" ca="1" si="466"/>
        <v>#NAME?</v>
      </c>
      <c r="GK260" s="15" t="e">
        <f t="shared" ca="1" si="467"/>
        <v>#NAME?</v>
      </c>
      <c r="GM260" s="15" t="e" cm="1">
        <f t="array" aca="1" ref="GM260" ca="1">_xll.BDP(C260,"NET_DEBT_TO_EBITDA")</f>
        <v>#NAME?</v>
      </c>
      <c r="GN260" s="15" t="e" cm="1">
        <f t="array" aca="1" ref="GN260" ca="1">_xll.BDP(C260,"EBIT_TO_INT_EXP")</f>
        <v>#NAME?</v>
      </c>
      <c r="GO260" s="15" t="e" cm="1">
        <f t="array" aca="1" ref="GO260" ca="1">_xll.BDP(C260,"TOT_DEBT_TO_TOT_EQY")</f>
        <v>#NAME?</v>
      </c>
      <c r="GP260" s="15" t="e" cm="1">
        <f t="array" aca="1" ref="GP260" ca="1">_xll.BDP(C260,"TOT_DEBT_TO_TOT_ASSET")</f>
        <v>#NAME?</v>
      </c>
      <c r="GQ260" s="15" t="e" cm="1">
        <f t="array" aca="1" ref="GQ260" ca="1">_xll.BDP(C260,"ALTMAN_Z_SCORE")</f>
        <v>#NAME?</v>
      </c>
      <c r="GR260" s="15" t="e" cm="1">
        <f t="array" aca="1" ref="GR260" ca="1">_xll.BDP(C260,"CASH_%_CURRENT_MARKET_CAP")</f>
        <v>#NAME?</v>
      </c>
      <c r="GS260" s="15" t="e" cm="1">
        <f t="array" aca="1" ref="GS260" ca="1">_xll.BDP(C260,"CASH_TO_TOT_ASSET")</f>
        <v>#NAME?</v>
      </c>
      <c r="GU260" s="15" t="e" cm="1">
        <f t="array" aca="1" ref="GU260" ca="1">_xll.BDP(C260,"BOARD_SIZE")</f>
        <v>#NAME?</v>
      </c>
      <c r="GV260" s="15" t="e" cm="1">
        <f t="array" aca="1" ref="GV260" ca="1">_xll.BDP(C260,"PCT_INDEPENDENT_DIRECTORS")</f>
        <v>#NAME?</v>
      </c>
      <c r="GW260" s="15" t="e" cm="1">
        <f t="array" aca="1" ref="GW260" ca="1">_xll.BDP(C260,"BOARD_MEETING_ATTENDANCE_PCT")</f>
        <v>#NAME?</v>
      </c>
      <c r="GX260" s="15" t="e" cm="1">
        <f t="array" aca="1" ref="GX260" ca="1">_xll.BDP(C260,"BOARD_MEETINGS_PER_YR")</f>
        <v>#NAME?</v>
      </c>
      <c r="GY260" s="15" t="e" cm="1">
        <f t="array" aca="1" ref="GY260" ca="1">_xll.BDP(C260,"NUMBER_OF_WOMEN_ON_BOARD")</f>
        <v>#NAME?</v>
      </c>
      <c r="GZ260" s="15" t="e" cm="1">
        <f t="array" aca="1" ref="GZ260" ca="1">_xll.BDP(C260,"BOARD_AVERAGE_TENURE")</f>
        <v>#NAME?</v>
      </c>
      <c r="HA260" s="15" t="e" cm="1">
        <f t="array" aca="1" ref="HA260" ca="1">_xll.BDP(C260,"BOARD_AVERAGE_AGE")</f>
        <v>#NAME?</v>
      </c>
      <c r="HC260" s="15" t="e" cm="1">
        <f t="array" aca="1" ref="HC260" ca="1">_xll.BDP(C260,"TOT_COMP_AW_TO_CEO_&amp;_EQUIV")</f>
        <v>#NAME?</v>
      </c>
      <c r="HD260" s="15" t="e" cm="1">
        <f t="array" aca="1" ref="HD260" ca="1">_xll.BDP(C260,"TOT_COMPENSATION_AW_TO_EXECS")</f>
        <v>#NAME?</v>
      </c>
      <c r="HE260" s="15" t="e" cm="1">
        <f t="array" aca="1" ref="HE260" ca="1">_xll.BDP(C260,"CF_STOCK_BASED_COMPENSATION")</f>
        <v>#NAME?</v>
      </c>
      <c r="HF260" s="15" t="e" cm="1">
        <f t="array" aca="1" ref="HF260" ca="1">_xll.BDP(C260,"AVERAGE_BOD_TOTAL_COMPENSATION")</f>
        <v>#NAME?</v>
      </c>
      <c r="HH260" s="15" t="e" cm="1">
        <f t="array" aca="1" ref="HH260" ca="1">_xll.BDP(C260,"ISS_QUALITYSCORE")</f>
        <v>#NAME?</v>
      </c>
      <c r="HK260" s="15" t="e" cm="1">
        <f t="array" aca="1" ref="HK260" ca="1">_xll.BDP(C260,"EQY_SH_OUT")</f>
        <v>#NAME?</v>
      </c>
      <c r="HL260" s="15" t="e">
        <f t="shared" ca="1" si="468"/>
        <v>#NAME?</v>
      </c>
      <c r="HN260" s="15">
        <v>8.5</v>
      </c>
      <c r="HO260" s="15">
        <v>2</v>
      </c>
      <c r="HP260" s="39" t="e">
        <f t="shared" ca="1" si="469"/>
        <v>#NAME?</v>
      </c>
      <c r="HQ260" s="15" t="e">
        <f t="shared" ca="1" si="470"/>
        <v>#NAME?</v>
      </c>
      <c r="HS260" s="15" t="e">
        <f t="shared" ca="1" si="494"/>
        <v>#NAME?</v>
      </c>
      <c r="HU260" s="15" t="e">
        <f t="shared" ca="1" si="471"/>
        <v>#NAME?</v>
      </c>
      <c r="HW260" s="15" t="e">
        <f t="shared" ca="1" si="495"/>
        <v>#NAME?</v>
      </c>
      <c r="HY260" s="39" t="e">
        <f t="shared" ca="1" si="472"/>
        <v>#NAME?</v>
      </c>
      <c r="IA260" s="15" t="e">
        <f t="shared" ca="1" si="496"/>
        <v>#NAME?</v>
      </c>
      <c r="IB260" s="15" t="e">
        <f t="shared" ca="1" si="473"/>
        <v>#NAME?</v>
      </c>
      <c r="IC260" s="15" t="e">
        <f t="shared" ca="1" si="474"/>
        <v>#NAME?</v>
      </c>
      <c r="ID260" s="15" t="e">
        <f t="shared" ca="1" si="475"/>
        <v>#NAME?</v>
      </c>
      <c r="IE260" s="39" t="e">
        <f t="shared" ca="1" si="476"/>
        <v>#NAME?</v>
      </c>
      <c r="IF260" s="39">
        <f t="shared" si="477"/>
        <v>0.52612776748037771</v>
      </c>
      <c r="IG260" s="39" t="e">
        <f t="shared" ca="1" si="478"/>
        <v>#NAME?</v>
      </c>
      <c r="II260" s="15">
        <f t="shared" si="508"/>
        <v>241</v>
      </c>
    </row>
    <row r="261" spans="1:244">
      <c r="A261" s="15">
        <f t="shared" si="509"/>
        <v>241</v>
      </c>
      <c r="B261" s="15" t="s">
        <v>486</v>
      </c>
      <c r="C261" s="15" t="s">
        <v>719</v>
      </c>
      <c r="D261" s="15" t="s">
        <v>485</v>
      </c>
      <c r="E261" s="15" t="str">
        <f t="shared" si="442"/>
        <v>WFCO34</v>
      </c>
      <c r="F261" s="15">
        <f t="shared" si="443"/>
        <v>241</v>
      </c>
      <c r="G261" s="15" t="str">
        <f t="shared" si="444"/>
        <v>Wells Fargo &amp; Co</v>
      </c>
      <c r="H261" s="24">
        <v>5.8525400000000007E-3</v>
      </c>
      <c r="I261" s="15" t="e" cm="1">
        <f t="array" aca="1" ref="I261" ca="1">_xll.BDP(C261,"GICS_SECTOR_NAME")</f>
        <v>#NAME?</v>
      </c>
      <c r="J261" s="15" t="e">
        <f t="shared" ca="1" si="445"/>
        <v>#NAME?</v>
      </c>
      <c r="K261" s="46" t="e" cm="1">
        <f t="array" aca="1" ref="K261" ca="1">_xll.BDP(C261,"BEST_PE_RATIO")</f>
        <v>#NAME?</v>
      </c>
      <c r="L261" s="46" t="e" cm="1">
        <f t="array" aca="1" ref="L261" ca="1">_xll.BDP(C261,"px_last")</f>
        <v>#NAME?</v>
      </c>
      <c r="M261" s="15" t="e" cm="1">
        <f t="array" aca="1" ref="M261" ca="1">_xll.BDP(C261,"COUNTRY_FULL_NAME")</f>
        <v>#NAME?</v>
      </c>
      <c r="N261" s="15" t="e" cm="1">
        <f t="array" aca="1" ref="N261" ca="1">_xll.BDP(C261,"px_last")</f>
        <v>#NAME?</v>
      </c>
      <c r="O261" s="15" t="e" cm="1">
        <f t="array" aca="1" ref="O261" ca="1">_xll.BDP(C261,"CRNCY")</f>
        <v>#NAME?</v>
      </c>
      <c r="Q261" s="15" t="e" cm="1">
        <f t="array" aca="1" ref="Q261" ca="1">_xll.BDP(C261,"GICS_SECTOR_NAME")</f>
        <v>#NAME?</v>
      </c>
      <c r="R261" s="15" t="e" cm="1">
        <f t="array" aca="1" ref="R261" ca="1">_xll.BDP(C261,"GICS_INDUSTRY_NAME")</f>
        <v>#NAME?</v>
      </c>
      <c r="S261" s="15" t="e" cm="1">
        <f t="array" aca="1" ref="S261" ca="1">_xll.BDP(C261,"GICS_INDUSTRY_GROUP_NAME")</f>
        <v>#NAME?</v>
      </c>
      <c r="T261" s="15" t="e" cm="1">
        <f t="array" aca="1" ref="T261" ca="1">_xll.BDP(C261,"GICS_SUB_INDUSTRY_NAME")</f>
        <v>#NAME?</v>
      </c>
      <c r="U261" s="15" t="s">
        <v>1521</v>
      </c>
      <c r="V261" s="15">
        <f>_xll.BDH(C261,"SALES_REV_TURN","FY 2009","FY 2009","Currency=USD","Period=FY","BEST_FPERIOD_OVERRIDE=FY","FILING_STATUS=MR","SCALING_FORMAT=MLN","FA_ADJUSTED=Adjusted","Sort=A","Dates=H","DateFormat=P","Fill=—","Direction=H","UseDPDF=Y")</f>
        <v>98636</v>
      </c>
      <c r="W261" s="15">
        <f>_xll.BDH(C261,"SALES_REV_TURN","FY 2019","FY 2019","Currency=USD","Period=FY","BEST_FPERIOD_OVERRIDE=FY","FILING_STATUS=MR","SCALING_FORMAT=MLN","FA_ADJUSTED=Adjusted","Sort=A","Dates=H","DateFormat=P","Fill=—","Direction=H","UseDPDF=Y")</f>
        <v>105684</v>
      </c>
      <c r="X261" s="15">
        <f>_xll.BDH(C261,"SALES_REV_TURN","FY 2020","FY 2020","Currency=USD","Period=FY","BEST_FPERIOD_OVERRIDE=FY","FILING_STATUS=MR","SCALING_FORMAT=MLN","FA_ADJUSTED=Adjusted","Sort=A","Dates=H","DateFormat=P","Fill=—","Direction=H","UseDPDF=Y")</f>
        <v>82227</v>
      </c>
      <c r="Y261" s="15">
        <f>_xll.BDH(C261,"SALES_REV_TURN","FY 2021","FY 2021","Currency=USD","Period=FY","BEST_FPERIOD_OVERRIDE=FY","FILING_STATUS=MR","SCALING_FORMAT=MLN","FA_ADJUSTED=Adjusted","Sort=A","Dates=H","DateFormat=P","Fill=—","Direction=H","UseDPDF=Y")</f>
        <v>82407</v>
      </c>
      <c r="Z261" s="15">
        <f>_xll.BDH(C261,"SALES_REV_TURN","FY 2022","FY 2022","Currency=USD","Period=FY","BEST_FPERIOD_OVERRIDE=FY","FILING_STATUS=MR","SCALING_FORMAT=MLN","FA_ADJUSTED=Adjusted","Sort=A","Dates=H","DateFormat=P","Fill=—","Direction=H","UseDPDF=Y")</f>
        <v>83442</v>
      </c>
      <c r="AA261" s="15" t="e">
        <f ca="1">+_xll.BDP($C261,AA$15,"BEST_FPERIOD_OVERRIDE="&amp;AA$16)</f>
        <v>#NAME?</v>
      </c>
      <c r="AB261" s="15" t="e">
        <f ca="1">+_xll.BDP($C261,AB$15,"BEST_FPERIOD_OVERRIDE="&amp;AB$16)</f>
        <v>#NAME?</v>
      </c>
      <c r="AC261" s="15" t="e">
        <f ca="1">+_xll.BDP($C261,AC$15,"BEST_FPERIOD_OVERRIDE="&amp;AC$16)</f>
        <v>#NAME?</v>
      </c>
      <c r="AD261" s="15" t="e">
        <f ca="1">+_xll.BDP($C261,AD$15,"BEST_FPERIOD_OVERRIDE="&amp;AD$16)</f>
        <v>#NAME?</v>
      </c>
      <c r="AF261" s="25">
        <f t="shared" si="479"/>
        <v>-0.22195412739866016</v>
      </c>
      <c r="AG261" s="25">
        <f t="shared" si="480"/>
        <v>2.1890619869386896E-3</v>
      </c>
      <c r="AH261" s="25">
        <f t="shared" si="481"/>
        <v>1.2559612654264862E-2</v>
      </c>
      <c r="AI261" s="25" t="e">
        <f t="shared" ca="1" si="482"/>
        <v>#NAME?</v>
      </c>
      <c r="AJ261" s="25" t="e">
        <f t="shared" ca="1" si="483"/>
        <v>#NAME?</v>
      </c>
      <c r="AK261" s="25" t="e">
        <f t="shared" ca="1" si="484"/>
        <v>#NAME?</v>
      </c>
      <c r="AL261" s="25" t="e">
        <f t="shared" ca="1" si="497"/>
        <v>#NAME?</v>
      </c>
      <c r="AM261" s="25" t="e">
        <f t="shared" ca="1" si="485"/>
        <v>#NAME?</v>
      </c>
      <c r="AN261" s="25">
        <f t="shared" si="486"/>
        <v>6.9255920665241E-3</v>
      </c>
      <c r="AP261" s="15" t="str">
        <f>_xll.BDH(C261,"EBITDA","FY 2009","FY 2009","Currency=USD","Period=FY","BEST_FPERIOD_OVERRIDE=FY","FILING_STATUS=MR","SCALING_FORMAT=MLN","FA_ADJUSTED=Adjusted","Sort=A","Dates=H","DateFormat=P","Fill=—","Direction=H","UseDPDF=Y")</f>
        <v>—</v>
      </c>
      <c r="AQ261" s="15" t="str">
        <f>_xll.BDH(C261,"EBITDA","FY 2019","FY 2019","Currency=USD","Period=FY","BEST_FPERIOD_OVERRIDE=FY","FILING_STATUS=MR","SCALING_FORMAT=MLN","FA_ADJUSTED=Adjusted","Sort=A","Dates=H","DateFormat=P","Fill=—","Direction=H","UseDPDF=Y")</f>
        <v>—</v>
      </c>
      <c r="AR261" s="15" t="str">
        <f>_xll.BDH(C261,"EBITDA","FY 2020","FY 2020","Currency=USD","Period=FY","BEST_FPERIOD_OVERRIDE=FY","FILING_STATUS=MR","SCALING_FORMAT=MLN","FA_ADJUSTED=Adjusted","Sort=A","Dates=H","DateFormat=P","Fill=—","Direction=H","UseDPDF=Y")</f>
        <v>—</v>
      </c>
      <c r="AS261" s="15" t="str">
        <f>_xll.BDH(C261,"EBITDA","FY 2021","FY 2021","Currency=USD","Period=FY","BEST_FPERIOD_OVERRIDE=FY","FILING_STATUS=MR","SCALING_FORMAT=MLN","FA_ADJUSTED=Adjusted","Sort=A","Dates=H","DateFormat=P","Fill=—","Direction=H","UseDPDF=Y")</f>
        <v>—</v>
      </c>
      <c r="AT261" s="15" t="str">
        <f>_xll.BDH(C261,"EBITDA","FY 2022","FY 2022","Currency=USD","Period=FY","BEST_FPERIOD_OVERRIDE=FY","FILING_STATUS=MR","SCALING_FORMAT=MLN","FA_ADJUSTED=Adjusted","Sort=A","Dates=H","DateFormat=P","Fill=—","Direction=H","UseDPDF=Y")</f>
        <v>—</v>
      </c>
      <c r="AU261" s="15" t="e">
        <f ca="1">+_xll.BDP($C261,AU$15,"BEST_FPERIOD_OVERRIDE="&amp;AU$16)</f>
        <v>#NAME?</v>
      </c>
      <c r="AV261" s="15" t="e">
        <f ca="1">+_xll.BDP($C261,AV$15,"BEST_FPERIOD_OVERRIDE="&amp;AV$16)</f>
        <v>#NAME?</v>
      </c>
      <c r="AW261" s="15" t="e">
        <f ca="1">+_xll.BDP($C261,AW$15,"BEST_FPERIOD_OVERRIDE="&amp;AW$16)</f>
        <v>#NAME?</v>
      </c>
      <c r="AX261" s="15" t="e">
        <f ca="1">+_xll.BDP($C261,AX$15,"BEST_FPERIOD_OVERRIDE="&amp;AX$16)</f>
        <v>#NAME?</v>
      </c>
      <c r="AZ261" s="25" t="e">
        <f t="shared" si="446"/>
        <v>#VALUE!</v>
      </c>
      <c r="BA261" s="25" t="e">
        <f t="shared" si="447"/>
        <v>#VALUE!</v>
      </c>
      <c r="BB261" s="25" t="e">
        <f t="shared" si="448"/>
        <v>#VALUE!</v>
      </c>
      <c r="BC261" s="25" t="e">
        <f t="shared" ca="1" si="449"/>
        <v>#NAME?</v>
      </c>
      <c r="BD261" s="25" t="e">
        <f t="shared" ca="1" si="450"/>
        <v>#NAME?</v>
      </c>
      <c r="BE261" s="25" t="e">
        <f t="shared" ca="1" si="451"/>
        <v>#NAME?</v>
      </c>
      <c r="BF261" s="25" t="e">
        <f t="shared" ca="1" si="498"/>
        <v>#NAME?</v>
      </c>
      <c r="BG261" s="25" t="e">
        <f t="shared" ca="1" si="452"/>
        <v>#NAME?</v>
      </c>
      <c r="BH261" s="25" t="e">
        <f t="shared" si="453"/>
        <v>#VALUE!</v>
      </c>
      <c r="BJ261" s="25" t="e">
        <f t="shared" si="487"/>
        <v>#VALUE!</v>
      </c>
      <c r="BK261" s="25" t="e">
        <f t="shared" si="488"/>
        <v>#VALUE!</v>
      </c>
      <c r="BL261" s="25" t="e">
        <f t="shared" si="489"/>
        <v>#VALUE!</v>
      </c>
      <c r="BM261" s="25" t="e">
        <f t="shared" si="490"/>
        <v>#VALUE!</v>
      </c>
      <c r="BN261" s="25" t="e">
        <f t="shared" ca="1" si="491"/>
        <v>#NAME?</v>
      </c>
      <c r="BO261" s="25" t="e">
        <f t="shared" ca="1" si="492"/>
        <v>#NAME?</v>
      </c>
      <c r="BP261" s="25" t="e">
        <f t="shared" ca="1" si="492"/>
        <v>#NAME?</v>
      </c>
      <c r="BQ261" s="25" t="e">
        <f t="shared" ca="1" si="493"/>
        <v>#NAME?</v>
      </c>
      <c r="BR261" s="15">
        <f>_xll.BDH(C261,"EARN_FOR_COMMON","FY 2009","FY 2009","Currency=USD","Period=FY","BEST_FPERIOD_OVERRIDE=FY","FILING_STATUS=MR","SCALING_FORMAT=MLN","FA_ADJUSTED=Adjusted","Sort=A","Dates=H","DateFormat=P","Fill=—","Direction=H","UseDPDF=Y")</f>
        <v>9371.25</v>
      </c>
      <c r="BS261" s="15">
        <f>_xll.BDH(C261,"EARN_FOR_COMMON","FY 2019","FY 2019","Currency=USD","Period=FY","BEST_FPERIOD_OVERRIDE=FY","FILING_STATUS=MR","SCALING_FORMAT=MLN","FA_ADJUSTED=Adjusted","Sort=A","Dates=H","DateFormat=P","Fill=—","Direction=H","UseDPDF=Y")</f>
        <v>18167.78</v>
      </c>
      <c r="BT261" s="15">
        <f>_xll.BDH(C261,"EARN_FOR_COMMON","FY 2020","FY 2020","Currency=USD","Period=FY","BEST_FPERIOD_OVERRIDE=FY","FILING_STATUS=MR","SCALING_FORMAT=MLN","FA_ADJUSTED=Adjusted","Sort=A","Dates=H","DateFormat=P","Fill=—","Direction=H","UseDPDF=Y")</f>
        <v>2970.21</v>
      </c>
      <c r="BU261" s="15">
        <f>_xll.BDH(C261,"EARN_FOR_COMMON","FY 2021","FY 2021","Currency=USD","Period=FY","BEST_FPERIOD_OVERRIDE=FY","FILING_STATUS=MR","SCALING_FORMAT=MLN","FA_ADJUSTED=Adjusted","Sort=A","Dates=H","DateFormat=P","Fill=—","Direction=H","UseDPDF=Y")</f>
        <v>20316.04</v>
      </c>
      <c r="BV261" s="15">
        <f>_xll.BDH(C261,"EARN_FOR_COMMON","FY 2022","FY 2022","Currency=USD","Period=FY","BEST_FPERIOD_OVERRIDE=FY","FILING_STATUS=MR","SCALING_FORMAT=MLN","FA_ADJUSTED=Adjusted","Sort=A","Dates=H","DateFormat=P","Fill=—","Direction=H","UseDPDF=Y")</f>
        <v>12562</v>
      </c>
      <c r="BW261" s="15" t="e">
        <f ca="1">+_xll.BDP($C261,BW$15,"BEST_FPERIOD_OVERRIDE="&amp;BW$16)</f>
        <v>#NAME?</v>
      </c>
      <c r="BX261" s="15" t="e">
        <f ca="1">+_xll.BDP($C261,BX$15,"BEST_FPERIOD_OVERRIDE="&amp;BX$16)</f>
        <v>#NAME?</v>
      </c>
      <c r="BY261" s="15" t="e">
        <f ca="1">+_xll.BDP($C261,BY$15,"BEST_FPERIOD_OVERRIDE="&amp;BY$16)</f>
        <v>#NAME?</v>
      </c>
      <c r="BZ261" s="15" t="e">
        <f ca="1">+_xll.BDP($C261,BZ$15,"BEST_FPERIOD_OVERRIDE="&amp;BZ$16)</f>
        <v>#NAME?</v>
      </c>
      <c r="CB261" s="25">
        <f t="shared" si="454"/>
        <v>-0.8365122210859004</v>
      </c>
      <c r="CC261" s="25">
        <f t="shared" si="455"/>
        <v>5.8399338767292548</v>
      </c>
      <c r="CD261" s="25">
        <f t="shared" si="456"/>
        <v>-0.38167083742697894</v>
      </c>
      <c r="CE261" s="25" t="e">
        <f t="shared" ca="1" si="457"/>
        <v>#NAME?</v>
      </c>
      <c r="CF261" s="25" t="e">
        <f t="shared" ca="1" si="458"/>
        <v>#NAME?</v>
      </c>
      <c r="CG261" s="25" t="e">
        <f t="shared" ca="1" si="459"/>
        <v>#NAME?</v>
      </c>
      <c r="CH261" s="25" t="e">
        <f t="shared" ca="1" si="499"/>
        <v>#NAME?</v>
      </c>
      <c r="CI261" s="25" t="e">
        <f t="shared" ca="1" si="460"/>
        <v>#NAME?</v>
      </c>
      <c r="CJ261" s="25">
        <f t="shared" si="461"/>
        <v>6.8440726170810873E-2</v>
      </c>
      <c r="CM261" s="25">
        <f t="shared" si="500"/>
        <v>0.17190662730403844</v>
      </c>
      <c r="CN261" s="25">
        <f t="shared" si="501"/>
        <v>3.6122076690138276E-2</v>
      </c>
      <c r="CO261" s="25">
        <f t="shared" si="502"/>
        <v>0.24653294016285027</v>
      </c>
      <c r="CP261" s="25">
        <f t="shared" si="503"/>
        <v>0.15054768581769373</v>
      </c>
      <c r="CQ261" s="25" t="e">
        <f t="shared" ca="1" si="504"/>
        <v>#NAME?</v>
      </c>
      <c r="CR261" s="25" t="e">
        <f t="shared" ca="1" si="505"/>
        <v>#NAME?</v>
      </c>
      <c r="CS261" s="25" t="e">
        <f t="shared" ca="1" si="506"/>
        <v>#NAME?</v>
      </c>
      <c r="CT261" s="15" t="e">
        <f t="shared" ca="1" si="507"/>
        <v>#NAME?</v>
      </c>
      <c r="CU261" s="25">
        <f>_xll.BDH($C261,"RETURN_ON_INV_CAPITAL","FY 2019","FY 2019","Currency=USD","Period=FY","BEST_FPERIOD_OVERRIDE=FY","FILING_STATUS=MR","FA_ADJUSTED=GAAP","Sort=A","Dates=H","DateFormat=P","Fill=—","Direction=H","UseDPDF=Y")/100</f>
        <v>4.1933999999999999E-2</v>
      </c>
      <c r="CV261" s="25">
        <f>_xll.BDH($C261,"RETURN_ON_INV_CAPITAL","FY 2020","FY 2020","Currency=USD","Period=FY","BEST_FPERIOD_OVERRIDE=FY","FILING_STATUS=MR","FA_ADJUSTED=GAAP","Sort=A","Dates=H","DateFormat=P","Fill=—","Direction=H","UseDPDF=Y")/100</f>
        <v>3.4675999999999998E-2</v>
      </c>
      <c r="CW261" s="25">
        <f>_xll.BDH($C261,"RETURN_ON_INV_CAPITAL","FY 2021","FY 2021","Currency=USD","Period=FY","BEST_FPERIOD_OVERRIDE=FY","FILING_STATUS=MR","FA_ADJUSTED=GAAP","Sort=A","Dates=H","DateFormat=P","Fill=—","Direction=H","UseDPDF=Y")/100</f>
        <v>4.2903000000000004E-2</v>
      </c>
      <c r="CX261" s="25">
        <f>_xll.BDH(C261,"RETURN_COM_EQY","FY 2022","FY 2022","Currency=USD","Period=FY","BEST_FPERIOD_OVERRIDE=FY","FILING_STATUS=MR","FA_ADJUSTED=GAAP","Sort=A","Dates=H","DateFormat=P","Fill=—","Direction=H","UseDPDF=Y")/100</f>
        <v>7.6881000000000005E-2</v>
      </c>
      <c r="CZ261" s="15">
        <f>_xll.BDH($C261,"RETURN_COM_EQY","FY 2019","FY 2019","Currency=USD","Period=FY","BEST_FPERIOD_OVERRIDE=FY","FILING_STATUS=MR","FA_ADJUSTED=GAAP","Sort=A","Dates=H","DateFormat=P","Fill=—","Direction=H","UseDPDF=Y")/100</f>
        <v>0.106945</v>
      </c>
      <c r="DA261" s="15">
        <f>_xll.BDH($C261,"RETURN_COM_EQY","FY 2020","FY 2020","Currency=USD","Period=FY","BEST_FPERIOD_OVERRIDE=FY","FILING_STATUS=MR","FA_ADJUSTED=GAAP","Sort=A","Dates=H","DateFormat=P","Fill=—","Direction=H","UseDPDF=Y")/100</f>
        <v>1.0878000000000001E-2</v>
      </c>
      <c r="DB261" s="15">
        <f>_xll.BDH($C261,"RETURN_COM_EQY","FY 2021","FY 2021","Currency=USD","Period=FY","BEST_FPERIOD_OVERRIDE=FY","FILING_STATUS=MR","FA_ADJUSTED=GAAP","Sort=A","Dates=H","DateFormat=P","Fill=—","Direction=H","UseDPDF=Y")/100</f>
        <v>0.122929</v>
      </c>
      <c r="DC261" s="25">
        <f>_xll.BDH(C261,"RETURN_COM_EQY","FY 2022","FY 2022","Currency=USD","Period=FY","BEST_FPERIOD_OVERRIDE=FY","FILING_STATUS=MR","FA_ADJUSTED=GAAP","Sort=A","Dates=H","DateFormat=P","Fill=—","Direction=H","UseDPDF=Y")</f>
        <v>7.6881000000000004</v>
      </c>
      <c r="DD261" s="25" t="e">
        <f ca="1">(_xll.BDP(C261,"BEST_ROE","best_fperiod_override=23Y"))/100</f>
        <v>#NAME?</v>
      </c>
      <c r="DF261" s="25" t="e">
        <f ca="1">(_xll.BDP($C261,"BEST_DIV_YLD","best_fperiod_override=19Y"))/100</f>
        <v>#NAME?</v>
      </c>
      <c r="DG261" s="25" t="e">
        <f ca="1">(_xll.BDP($C261,"BEST_DIV_YLD","best_fperiod_override=20Y"))/100</f>
        <v>#NAME?</v>
      </c>
      <c r="DH261" s="25" t="e">
        <f ca="1">(_xll.BDP($C261,"BEST_DIV_YLD","best_fperiod_override=21Y"))/100</f>
        <v>#NAME?</v>
      </c>
      <c r="DI261" s="25" t="e">
        <f ca="1">(_xll.BDP($C261,"BEST_DIV_YLD","best_fperiod_override=22Y"))/100</f>
        <v>#NAME?</v>
      </c>
      <c r="DJ261" s="25" t="e">
        <f ca="1">(_xll.BDP($C261,"BEST_DIV_YLD","best_fperiod_override=23Y"))/100</f>
        <v>#NAME?</v>
      </c>
      <c r="DL261" s="48" t="e" cm="1">
        <f t="array" aca="1" ref="DL261" ca="1">_xll.BDP($C261,$DL$12)/1000</f>
        <v>#NAME?</v>
      </c>
      <c r="DM261" s="48" t="e" cm="1">
        <f t="array" aca="1" ref="DM261" ca="1">_xll.BDP($C261,$DL$13)*1000</f>
        <v>#NAME?</v>
      </c>
      <c r="DN261" s="48" t="e">
        <f t="shared" ca="1" si="462"/>
        <v>#NAME?</v>
      </c>
      <c r="DO261" s="48" t="e" cm="1">
        <f t="array" aca="1" ref="DO261" ca="1">_xll.BDP($C261,$DL$15)*1000</f>
        <v>#NAME?</v>
      </c>
      <c r="DQ261" s="15" t="e" cm="1">
        <f t="array" aca="1" ref="DQ261" ca="1">_xll.BDP(C261,"WACC")</f>
        <v>#NAME?</v>
      </c>
      <c r="DR261" s="15" t="e" cm="1">
        <f t="array" aca="1" ref="DR261" ca="1">_xll.BDP(C261,"WACC_COST_EQUITY")</f>
        <v>#NAME?</v>
      </c>
      <c r="DS261" s="15" t="e" cm="1">
        <f t="array" aca="1" ref="DS261" ca="1">_xll.BDP(C261,"WACC_COST_EQUITY")</f>
        <v>#NAME?</v>
      </c>
      <c r="DU261" s="15" t="e" cm="1">
        <f t="array" aca="1" ref="DU261" ca="1">_xll.BDP(C261,"BEST_PE_RATIO")</f>
        <v>#NAME?</v>
      </c>
      <c r="DV261" s="15" t="e" cm="1">
        <f t="array" aca="1" ref="DV261" ca="1">_xll.BDP(C261,"FIVE_YR_AVG_PRICE_EARNINGS")</f>
        <v>#NAME?</v>
      </c>
      <c r="DW261" s="15" t="e" cm="1">
        <f t="array" aca="1" ref="DW261" ca="1">_xll.BDP(C261,"10_YEAR_MOVING_AVERAGE_PE")</f>
        <v>#NAME?</v>
      </c>
      <c r="DY261" s="15" t="e" cm="1">
        <f t="array" aca="1" ref="DY261" ca="1">_xll.BDP(C261,"BEST_CUR_EV_TO_EBITDA")</f>
        <v>#NAME?</v>
      </c>
      <c r="DZ261" s="15" t="e" cm="1">
        <f t="array" aca="1" ref="DZ261" ca="1">_xll.BDP(C261,"FIVE_YEAR_AVG_EV_TO_T12_EBITDA")</f>
        <v>#NAME?</v>
      </c>
      <c r="EB261" s="15" t="e" cm="1">
        <f t="array" aca="1" ref="EB261" ca="1">_xll.BDP(C261,"BEST_PX_BPS_RATIO")</f>
        <v>#NAME?</v>
      </c>
      <c r="EC261" s="15" t="e" cm="1">
        <f t="array" aca="1" ref="EC261" ca="1">_xll.BDP(C261,"FIVE_YEAR_AVG_PRICE_BOOK")</f>
        <v>#NAME?</v>
      </c>
      <c r="ED261" s="15" t="e" cm="1">
        <f t="array" aca="1" ref="ED261" ca="1">_xll.BDP(C261,"EV_TO_T12M_SALES")</f>
        <v>#NAME?</v>
      </c>
      <c r="EE261" s="15" t="e" cm="1">
        <f t="array" aca="1" ref="EE261" ca="1">_xll.BDP(C261,"AVERAGE_EV_TO_T12M_SALES")</f>
        <v>#NAME?</v>
      </c>
      <c r="EF261" s="15" t="e">
        <f ca="1">_xll.BDP(C261,"BEST_CURRENT_EV_BEST_SALES","best_fperiod_override=23Y")</f>
        <v>#NAME?</v>
      </c>
      <c r="EH261" s="15" t="e" cm="1">
        <f t="array" aca="1" ref="EH261" ca="1">_xll.BDP(C261,"CF_FREE_CASH_FLOW")</f>
        <v>#NAME?</v>
      </c>
      <c r="EI261" s="15" t="e" cm="1">
        <f t="array" aca="1" ref="EI261" ca="1">_xll.BDP(C261,"FREE_CASH_FLOW_YIELD")/100</f>
        <v>#NAME?</v>
      </c>
      <c r="EJ261" s="15" t="e" cm="1">
        <f t="array" aca="1" ref="EJ261" ca="1">_xll.BDP(C261,"TRAIL_12M_FREE_CASH_FLOW_PER_SH")</f>
        <v>#NAME?</v>
      </c>
      <c r="EL261" s="15" t="e" cm="1">
        <f t="array" aca="1" ref="EL261" ca="1">_xll.BDP(C261,"CF_CASH_FROM_OPER")</f>
        <v>#NAME?</v>
      </c>
      <c r="EM261" s="15" t="e" cm="1">
        <f t="array" aca="1" ref="EM261" ca="1">_xll.BDP(C261,"CF_CASH_FROM_INV_ACT")</f>
        <v>#NAME?</v>
      </c>
      <c r="EN261" s="15" t="e" cm="1">
        <f t="array" aca="1" ref="EN261" ca="1">_xll.BDP(C261,"CF_CASH_FROM_FNC_ACT")</f>
        <v>#NAME?</v>
      </c>
      <c r="EP261" s="15" t="e" cm="1">
        <f t="array" aca="1" ref="EP261" ca="1">_xll.BDP(C261,"TOT_ANALYST_REC")</f>
        <v>#NAME?</v>
      </c>
      <c r="EQ261" s="15" t="e" cm="1">
        <f t="array" aca="1" ref="EQ261" ca="1">_xll.BDP(C261,"TOT_BUY_REC")</f>
        <v>#NAME?</v>
      </c>
      <c r="ER261" s="15" t="e" cm="1">
        <f t="array" aca="1" ref="ER261" ca="1">_xll.BDP(C261,"TOT_HOLD_REC")</f>
        <v>#NAME?</v>
      </c>
      <c r="ES261" s="15" t="e" cm="1">
        <f t="array" aca="1" ref="ES261" ca="1">_xll.BDP(C261,"TOT_SELL_REC")</f>
        <v>#NAME?</v>
      </c>
      <c r="ET261" s="15" t="e" cm="1">
        <f t="array" aca="1" ref="ET261" ca="1">_xll.BDP(C261,"EQY_REC_CONS")</f>
        <v>#NAME?</v>
      </c>
      <c r="EV261" s="15" t="e" cm="1">
        <f t="array" aca="1" ref="EV261" ca="1">_xll.BDP(C261,"BEST_TARGET_HI")</f>
        <v>#NAME?</v>
      </c>
      <c r="EW261" s="15" t="e" cm="1">
        <f t="array" aca="1" ref="EW261" ca="1">_xll.BDP(C261,"BEST_TARGET_LO")</f>
        <v>#NAME?</v>
      </c>
      <c r="EX261" s="15" t="e" cm="1">
        <f t="array" aca="1" ref="EX261" ca="1">_xll.BDP(C261,"BEST_TARGET_MEDIAN")</f>
        <v>#NAME?</v>
      </c>
      <c r="EZ261" s="15" t="e" cm="1">
        <f t="array" aca="1" ref="EZ261" ca="1">_xll.BDP(C261,"BEST_TARGET_1WK_CHG")</f>
        <v>#NAME?</v>
      </c>
      <c r="FA261" s="15" t="e" cm="1">
        <f t="array" aca="1" ref="FA261" ca="1">_xll.BDP(C261,"BEST_TARGET_4WK_CHG")</f>
        <v>#NAME?</v>
      </c>
      <c r="FB261" s="15" t="e" cm="1">
        <f t="array" aca="1" ref="FB261" ca="1">_xll.BDP(C261,"BEST_TARGET_3MO_CHG")</f>
        <v>#NAME?</v>
      </c>
      <c r="FC261" s="15" t="e" cm="1">
        <f t="array" aca="1" ref="FC261" ca="1">_xll.BDP(C261,"BEST_TARGET_6MO_CHG")</f>
        <v>#NAME?</v>
      </c>
      <c r="FE261" s="15" t="e" cm="1">
        <f t="array" aca="1" ref="FE261" ca="1">_xll.BDP(C261,"ANNOUNCEMENT_DT")</f>
        <v>#NAME?</v>
      </c>
      <c r="FF261" s="15" t="e" cm="1">
        <f t="array" aca="1" ref="FF261" ca="1">_xll.BDP(C261,"EXPECTED_REPORT_DT")</f>
        <v>#NAME?</v>
      </c>
      <c r="FG261" s="15" t="e" cm="1">
        <f t="array" aca="1" ref="FG261" ca="1">_xll.BDP(C261,"EARNINGS_RELATED_IMPLIED_MOVE")</f>
        <v>#NAME?</v>
      </c>
      <c r="FI261" s="15" t="e" cm="1">
        <f t="array" aca="1" ref="FI261" ca="1">_xll.BDP(C261,"SALES_SURPRISE_LAST_QTR")</f>
        <v>#NAME?</v>
      </c>
      <c r="FJ261" s="15" t="e" cm="1">
        <f t="array" aca="1" ref="FJ261" ca="1">_xll.BDP(C261,"EPS_SURPRISE_LAST_QTR")</f>
        <v>#NAME?</v>
      </c>
      <c r="FL261" s="15" t="e">
        <f ca="1">(_xll.BDP(C261,"VOLUME_AVG_5D"))/1000</f>
        <v>#NAME?</v>
      </c>
      <c r="FM261" s="15" t="e">
        <f ca="1">(_xll.BDP(C261,"VOLUME_AVG_3M"))/1000</f>
        <v>#NAME?</v>
      </c>
      <c r="FN261" s="15" t="e">
        <f ca="1">(_xll.BDP(C261,"VOLUME_AVG_6M"))/1000</f>
        <v>#NAME?</v>
      </c>
      <c r="FP261" s="15" t="e" cm="1">
        <f t="array" aca="1" ref="FP261" ca="1">_xll.BDP(C261,"CIE_DES")</f>
        <v>#NAME?</v>
      </c>
      <c r="FQ261" s="15" t="s">
        <v>1083</v>
      </c>
      <c r="FS261" s="15" t="e" cm="1">
        <f t="array" aca="1" ref="FS261" ca="1">_xll.BDP(C261,"HIGH_52WEEK")</f>
        <v>#NAME?</v>
      </c>
      <c r="FT261" s="15" t="e" cm="1">
        <f t="array" aca="1" ref="FT261" ca="1">_xll.BDP(C261,"LOW_52WEEK")</f>
        <v>#NAME?</v>
      </c>
      <c r="FV261" s="15" t="e" cm="1">
        <f t="array" aca="1" ref="FV261" ca="1">_xll.BDP(C261,"CHG_PCT_WTD")</f>
        <v>#NAME?</v>
      </c>
      <c r="FW261" s="15" t="e" cm="1">
        <f t="array" aca="1" ref="FW261" ca="1">_xll.BDP(C261,"CHG_PCT_MTD")</f>
        <v>#NAME?</v>
      </c>
      <c r="FX261" s="15" t="e" cm="1">
        <f t="array" aca="1" ref="FX261" ca="1">_xll.BDP(C261,"CHG_PCT_YTD")</f>
        <v>#NAME?</v>
      </c>
      <c r="FY261" s="15" t="e" cm="1">
        <f t="array" aca="1" ref="FY261" ca="1">_xll.BDP(C261,"CHG_PCT_1YR")</f>
        <v>#NAME?</v>
      </c>
      <c r="GA261" s="15" t="e">
        <f ca="1">_xll.BDP($C261,"BEST_NET_DEBT","best_fperiod_override=19Y")</f>
        <v>#NAME?</v>
      </c>
      <c r="GB261" s="15" t="e">
        <f ca="1">_xll.BDP($C261,"BEST_NET_DEBT","best_fperiod_override=20Y")</f>
        <v>#NAME?</v>
      </c>
      <c r="GC261" s="15" t="e">
        <f ca="1">_xll.BDP($C261,"BEST_NET_DEBT","best_fperiod_override=21Y")</f>
        <v>#NAME?</v>
      </c>
      <c r="GD261" s="15" t="e">
        <f ca="1">_xll.BDP($C261,"BEST_NET_DEBT","best_fperiod_override=22Y")</f>
        <v>#NAME?</v>
      </c>
      <c r="GE261" s="15" t="e">
        <f ca="1">_xll.BDP($C261,"BEST_NET_DEBT","best_fperiod_override=23Y")</f>
        <v>#NAME?</v>
      </c>
      <c r="GG261" s="15" t="e">
        <f t="shared" ca="1" si="463"/>
        <v>#NAME?</v>
      </c>
      <c r="GH261" s="15" t="e">
        <f t="shared" ca="1" si="464"/>
        <v>#NAME?</v>
      </c>
      <c r="GI261" s="15" t="e">
        <f t="shared" ca="1" si="465"/>
        <v>#NAME?</v>
      </c>
      <c r="GJ261" s="15" t="e">
        <f t="shared" ca="1" si="466"/>
        <v>#NAME?</v>
      </c>
      <c r="GK261" s="15" t="e">
        <f t="shared" ca="1" si="467"/>
        <v>#NAME?</v>
      </c>
      <c r="GM261" s="15" t="e" cm="1">
        <f t="array" aca="1" ref="GM261" ca="1">_xll.BDP(C261,"NET_DEBT_TO_EBITDA")</f>
        <v>#NAME?</v>
      </c>
      <c r="GN261" s="15" t="e" cm="1">
        <f t="array" aca="1" ref="GN261" ca="1">_xll.BDP(C261,"EBIT_TO_INT_EXP")</f>
        <v>#NAME?</v>
      </c>
      <c r="GO261" s="15" t="e" cm="1">
        <f t="array" aca="1" ref="GO261" ca="1">_xll.BDP(C261,"TOT_DEBT_TO_TOT_EQY")</f>
        <v>#NAME?</v>
      </c>
      <c r="GP261" s="15" t="e" cm="1">
        <f t="array" aca="1" ref="GP261" ca="1">_xll.BDP(C261,"TOT_DEBT_TO_TOT_ASSET")</f>
        <v>#NAME?</v>
      </c>
      <c r="GQ261" s="15" t="e" cm="1">
        <f t="array" aca="1" ref="GQ261" ca="1">_xll.BDP(C261,"ALTMAN_Z_SCORE")</f>
        <v>#NAME?</v>
      </c>
      <c r="GR261" s="15" t="e" cm="1">
        <f t="array" aca="1" ref="GR261" ca="1">_xll.BDP(C261,"CASH_%_CURRENT_MARKET_CAP")</f>
        <v>#NAME?</v>
      </c>
      <c r="GS261" s="15" t="e" cm="1">
        <f t="array" aca="1" ref="GS261" ca="1">_xll.BDP(C261,"CASH_TO_TOT_ASSET")</f>
        <v>#NAME?</v>
      </c>
      <c r="GU261" s="15" t="e" cm="1">
        <f t="array" aca="1" ref="GU261" ca="1">_xll.BDP(C261,"BOARD_SIZE")</f>
        <v>#NAME?</v>
      </c>
      <c r="GV261" s="15" t="e" cm="1">
        <f t="array" aca="1" ref="GV261" ca="1">_xll.BDP(C261,"PCT_INDEPENDENT_DIRECTORS")</f>
        <v>#NAME?</v>
      </c>
      <c r="GW261" s="15" t="e" cm="1">
        <f t="array" aca="1" ref="GW261" ca="1">_xll.BDP(C261,"BOARD_MEETING_ATTENDANCE_PCT")</f>
        <v>#NAME?</v>
      </c>
      <c r="GX261" s="15" t="e" cm="1">
        <f t="array" aca="1" ref="GX261" ca="1">_xll.BDP(C261,"BOARD_MEETINGS_PER_YR")</f>
        <v>#NAME?</v>
      </c>
      <c r="GY261" s="15" t="e" cm="1">
        <f t="array" aca="1" ref="GY261" ca="1">_xll.BDP(C261,"NUMBER_OF_WOMEN_ON_BOARD")</f>
        <v>#NAME?</v>
      </c>
      <c r="GZ261" s="15" t="e" cm="1">
        <f t="array" aca="1" ref="GZ261" ca="1">_xll.BDP(C261,"BOARD_AVERAGE_TENURE")</f>
        <v>#NAME?</v>
      </c>
      <c r="HA261" s="15" t="e" cm="1">
        <f t="array" aca="1" ref="HA261" ca="1">_xll.BDP(C261,"BOARD_AVERAGE_AGE")</f>
        <v>#NAME?</v>
      </c>
      <c r="HC261" s="15" t="e" cm="1">
        <f t="array" aca="1" ref="HC261" ca="1">_xll.BDP(C261,"TOT_COMP_AW_TO_CEO_&amp;_EQUIV")</f>
        <v>#NAME?</v>
      </c>
      <c r="HD261" s="15" t="e" cm="1">
        <f t="array" aca="1" ref="HD261" ca="1">_xll.BDP(C261,"TOT_COMPENSATION_AW_TO_EXECS")</f>
        <v>#NAME?</v>
      </c>
      <c r="HE261" s="15" t="e" cm="1">
        <f t="array" aca="1" ref="HE261" ca="1">_xll.BDP(C261,"CF_STOCK_BASED_COMPENSATION")</f>
        <v>#NAME?</v>
      </c>
      <c r="HF261" s="15" t="e" cm="1">
        <f t="array" aca="1" ref="HF261" ca="1">_xll.BDP(C261,"AVERAGE_BOD_TOTAL_COMPENSATION")</f>
        <v>#NAME?</v>
      </c>
      <c r="HH261" s="15" t="e" cm="1">
        <f t="array" aca="1" ref="HH261" ca="1">_xll.BDP(C261,"ISS_QUALITYSCORE")</f>
        <v>#NAME?</v>
      </c>
      <c r="HK261" s="15" t="e" cm="1">
        <f t="array" aca="1" ref="HK261" ca="1">_xll.BDP(C261,"EQY_SH_OUT")</f>
        <v>#NAME?</v>
      </c>
      <c r="HL261" s="15" t="e">
        <f t="shared" ca="1" si="468"/>
        <v>#NAME?</v>
      </c>
      <c r="HN261" s="15">
        <v>8.5</v>
      </c>
      <c r="HO261" s="15">
        <v>2</v>
      </c>
      <c r="HP261" s="39" t="e">
        <f t="shared" ca="1" si="469"/>
        <v>#NAME?</v>
      </c>
      <c r="HQ261" s="15" t="e">
        <f t="shared" ca="1" si="470"/>
        <v>#NAME?</v>
      </c>
      <c r="HS261" s="15" t="e">
        <f t="shared" ca="1" si="494"/>
        <v>#NAME?</v>
      </c>
      <c r="HU261" s="15" t="e">
        <f t="shared" ca="1" si="471"/>
        <v>#NAME?</v>
      </c>
      <c r="HW261" s="15" t="e">
        <f t="shared" ca="1" si="495"/>
        <v>#NAME?</v>
      </c>
      <c r="HY261" s="39" t="e">
        <f t="shared" ca="1" si="472"/>
        <v>#NAME?</v>
      </c>
      <c r="IA261" s="15" t="e">
        <f t="shared" ca="1" si="496"/>
        <v>#NAME?</v>
      </c>
      <c r="IB261" s="15" t="e">
        <f t="shared" ca="1" si="473"/>
        <v>#NAME?</v>
      </c>
      <c r="IC261" s="15" t="e">
        <f t="shared" ca="1" si="474"/>
        <v>#NAME?</v>
      </c>
      <c r="ID261" s="15" t="e">
        <f t="shared" ca="1" si="475"/>
        <v>#NAME?</v>
      </c>
      <c r="IE261" s="39" t="e">
        <f t="shared" ca="1" si="476"/>
        <v>#NAME?</v>
      </c>
      <c r="IF261" s="39">
        <f t="shared" si="477"/>
        <v>6.8440726170810873</v>
      </c>
      <c r="IG261" s="39" t="e">
        <f t="shared" ca="1" si="478"/>
        <v>#NAME?</v>
      </c>
      <c r="II261" s="15">
        <f t="shared" si="508"/>
        <v>242</v>
      </c>
    </row>
    <row r="262" spans="1:244">
      <c r="A262" s="15">
        <f t="shared" si="509"/>
        <v>242</v>
      </c>
      <c r="B262" s="15" t="s">
        <v>488</v>
      </c>
      <c r="C262" s="15" t="s">
        <v>720</v>
      </c>
      <c r="D262" s="15" t="s">
        <v>487</v>
      </c>
      <c r="E262" s="15" t="str">
        <f t="shared" si="442"/>
        <v>WGBA34</v>
      </c>
      <c r="F262" s="15">
        <f t="shared" si="443"/>
        <v>242</v>
      </c>
      <c r="G262" s="15" t="str">
        <f t="shared" si="444"/>
        <v>Walgreens Boots Alliance Inc</v>
      </c>
      <c r="H262" s="24">
        <v>1.0775400000000001E-3</v>
      </c>
      <c r="I262" s="15" t="e" cm="1">
        <f t="array" aca="1" ref="I262" ca="1">_xll.BDP(C262,"GICS_SECTOR_NAME")</f>
        <v>#NAME?</v>
      </c>
      <c r="J262" s="15" t="e">
        <f t="shared" ca="1" si="445"/>
        <v>#NAME?</v>
      </c>
      <c r="K262" s="46" t="e" cm="1">
        <f t="array" aca="1" ref="K262" ca="1">_xll.BDP(C262,"BEST_PE_RATIO")</f>
        <v>#NAME?</v>
      </c>
      <c r="L262" s="46" t="e" cm="1">
        <f t="array" aca="1" ref="L262" ca="1">_xll.BDP(C262,"px_last")</f>
        <v>#NAME?</v>
      </c>
      <c r="M262" s="15" t="e" cm="1">
        <f t="array" aca="1" ref="M262" ca="1">_xll.BDP(C262,"COUNTRY_FULL_NAME")</f>
        <v>#NAME?</v>
      </c>
      <c r="N262" s="15" t="e" cm="1">
        <f t="array" aca="1" ref="N262" ca="1">_xll.BDP(C262,"px_last")</f>
        <v>#NAME?</v>
      </c>
      <c r="O262" s="15" t="e" cm="1">
        <f t="array" aca="1" ref="O262" ca="1">_xll.BDP(C262,"CRNCY")</f>
        <v>#NAME?</v>
      </c>
      <c r="Q262" s="15" t="e" cm="1">
        <f t="array" aca="1" ref="Q262" ca="1">_xll.BDP(C262,"GICS_SECTOR_NAME")</f>
        <v>#NAME?</v>
      </c>
      <c r="R262" s="15" t="e" cm="1">
        <f t="array" aca="1" ref="R262" ca="1">_xll.BDP(C262,"GICS_INDUSTRY_NAME")</f>
        <v>#NAME?</v>
      </c>
      <c r="S262" s="15" t="e" cm="1">
        <f t="array" aca="1" ref="S262" ca="1">_xll.BDP(C262,"GICS_INDUSTRY_GROUP_NAME")</f>
        <v>#NAME?</v>
      </c>
      <c r="T262" s="15" t="e" cm="1">
        <f t="array" aca="1" ref="T262" ca="1">_xll.BDP(C262,"GICS_SUB_INDUSTRY_NAME")</f>
        <v>#NAME?</v>
      </c>
      <c r="U262" s="15" t="s">
        <v>1521</v>
      </c>
      <c r="V262" s="15">
        <f>_xll.BDH(C262,"SALES_REV_TURN","FY 2009","FY 2009","Currency=USD","Period=FY","BEST_FPERIOD_OVERRIDE=FY","FILING_STATUS=MR","SCALING_FORMAT=MLN","FA_ADJUSTED=Adjusted","Sort=A","Dates=H","DateFormat=P","Fill=—","Direction=H","UseDPDF=Y")</f>
        <v>63335</v>
      </c>
      <c r="W262" s="15">
        <f>_xll.BDH(C262,"SALES_REV_TURN","FY 2019","FY 2019","Currency=USD","Period=FY","BEST_FPERIOD_OVERRIDE=FY","FILING_STATUS=MR","SCALING_FORMAT=MLN","FA_ADJUSTED=Adjusted","Sort=A","Dates=H","DateFormat=P","Fill=—","Direction=H","UseDPDF=Y")</f>
        <v>120074</v>
      </c>
      <c r="X262" s="15">
        <f>_xll.BDH(C262,"SALES_REV_TURN","FY 2020","FY 2020","Currency=USD","Period=FY","BEST_FPERIOD_OVERRIDE=FY","FILING_STATUS=MR","SCALING_FORMAT=MLN","FA_ADJUSTED=Adjusted","Sort=A","Dates=H","DateFormat=P","Fill=—","Direction=H","UseDPDF=Y")</f>
        <v>121982</v>
      </c>
      <c r="Y262" s="15">
        <f>_xll.BDH(C262,"SALES_REV_TURN","FY 2021","FY 2021","Currency=USD","Period=FY","BEST_FPERIOD_OVERRIDE=FY","FILING_STATUS=MR","SCALING_FORMAT=MLN","FA_ADJUSTED=Adjusted","Sort=A","Dates=H","DateFormat=P","Fill=—","Direction=H","UseDPDF=Y")</f>
        <v>132509</v>
      </c>
      <c r="Z262" s="15">
        <f>_xll.BDH(C262,"SALES_REV_TURN","FY 2022","FY 2022","Currency=USD","Period=FY","BEST_FPERIOD_OVERRIDE=FY","FILING_STATUS=MR","SCALING_FORMAT=MLN","FA_ADJUSTED=Adjusted","Sort=A","Dates=H","DateFormat=P","Fill=—","Direction=H","UseDPDF=Y")</f>
        <v>132703</v>
      </c>
      <c r="AA262" s="15" t="e">
        <f ca="1">+_xll.BDP($C262,AA$15,"BEST_FPERIOD_OVERRIDE="&amp;AA$16)</f>
        <v>#NAME?</v>
      </c>
      <c r="AB262" s="15" t="e">
        <f ca="1">+_xll.BDP($C262,AB$15,"BEST_FPERIOD_OVERRIDE="&amp;AB$16)</f>
        <v>#NAME?</v>
      </c>
      <c r="AC262" s="15" t="e">
        <f ca="1">+_xll.BDP($C262,AC$15,"BEST_FPERIOD_OVERRIDE="&amp;AC$16)</f>
        <v>#NAME?</v>
      </c>
      <c r="AD262" s="15" t="e">
        <f ca="1">+_xll.BDP($C262,AD$15,"BEST_FPERIOD_OVERRIDE="&amp;AD$16)</f>
        <v>#NAME?</v>
      </c>
      <c r="AF262" s="25">
        <f t="shared" si="479"/>
        <v>1.5890201042690233E-2</v>
      </c>
      <c r="AG262" s="25">
        <f t="shared" si="480"/>
        <v>8.6299617976422827E-2</v>
      </c>
      <c r="AH262" s="25">
        <f t="shared" si="481"/>
        <v>1.4640514983887964E-3</v>
      </c>
      <c r="AI262" s="25" t="e">
        <f t="shared" ca="1" si="482"/>
        <v>#NAME?</v>
      </c>
      <c r="AJ262" s="25" t="e">
        <f t="shared" ca="1" si="483"/>
        <v>#NAME?</v>
      </c>
      <c r="AK262" s="25" t="e">
        <f t="shared" ca="1" si="484"/>
        <v>#NAME?</v>
      </c>
      <c r="AL262" s="25" t="e">
        <f t="shared" ca="1" si="497"/>
        <v>#NAME?</v>
      </c>
      <c r="AM262" s="25" t="e">
        <f t="shared" ca="1" si="485"/>
        <v>#NAME?</v>
      </c>
      <c r="AN262" s="25">
        <f t="shared" si="486"/>
        <v>6.6057231133737959E-2</v>
      </c>
      <c r="AP262" s="15">
        <f>_xll.BDH(C262,"EBITDA","FY 2009","FY 2009","Currency=USD","Period=FY","BEST_FPERIOD_OVERRIDE=FY","FILING_STATUS=MR","SCALING_FORMAT=MLN","FA_ADJUSTED=Adjusted","Sort=A","Dates=H","DateFormat=P","Fill=—","Direction=H","UseDPDF=Y")</f>
        <v>4482</v>
      </c>
      <c r="AQ262" s="15">
        <f>_xll.BDH(C262,"EBITDA","FY 2019","FY 2019","Currency=USD","Period=FY","BEST_FPERIOD_OVERRIDE=FY","FILING_STATUS=MR","SCALING_FORMAT=MLN","FA_ADJUSTED=Adjusted","Sort=A","Dates=H","DateFormat=P","Fill=—","Direction=H","UseDPDF=Y")</f>
        <v>7547</v>
      </c>
      <c r="AR262" s="15">
        <f>_xll.BDH(C262,"EBITDA","FY 2020","FY 2020","Currency=USD","Period=FY","BEST_FPERIOD_OVERRIDE=FY","FILING_STATUS=MR","SCALING_FORMAT=MLN","FA_ADJUSTED=Adjusted","Sort=A","Dates=H","DateFormat=P","Fill=—","Direction=H","UseDPDF=Y")</f>
        <v>8984</v>
      </c>
      <c r="AS262" s="15">
        <f>_xll.BDH(C262,"EBITDA","FY 2021","FY 2021","Currency=USD","Period=FY","BEST_FPERIOD_OVERRIDE=FY","FILING_STATUS=MR","SCALING_FORMAT=MLN","FA_ADJUSTED=Adjusted","Sort=A","Dates=H","DateFormat=P","Fill=—","Direction=H","UseDPDF=Y")</f>
        <v>8894</v>
      </c>
      <c r="AT262" s="15">
        <f>_xll.BDH(C262,"EBITDA","FY 2022","FY 2022","Currency=USD","Period=FY","BEST_FPERIOD_OVERRIDE=FY","FILING_STATUS=MR","SCALING_FORMAT=MLN","FA_ADJUSTED=Adjusted","Sort=A","Dates=H","DateFormat=P","Fill=—","Direction=H","UseDPDF=Y")</f>
        <v>8631</v>
      </c>
      <c r="AU262" s="15" t="e">
        <f ca="1">+_xll.BDP($C262,AU$15,"BEST_FPERIOD_OVERRIDE="&amp;AU$16)</f>
        <v>#NAME?</v>
      </c>
      <c r="AV262" s="15" t="e">
        <f ca="1">+_xll.BDP($C262,AV$15,"BEST_FPERIOD_OVERRIDE="&amp;AV$16)</f>
        <v>#NAME?</v>
      </c>
      <c r="AW262" s="15" t="e">
        <f ca="1">+_xll.BDP($C262,AW$15,"BEST_FPERIOD_OVERRIDE="&amp;AW$16)</f>
        <v>#NAME?</v>
      </c>
      <c r="AX262" s="15" t="e">
        <f ca="1">+_xll.BDP($C262,AX$15,"BEST_FPERIOD_OVERRIDE="&amp;AX$16)</f>
        <v>#NAME?</v>
      </c>
      <c r="AZ262" s="25">
        <f t="shared" si="446"/>
        <v>0.19040678415264334</v>
      </c>
      <c r="BA262" s="25">
        <f t="shared" si="447"/>
        <v>-1.0017809439002656E-2</v>
      </c>
      <c r="BB262" s="25">
        <f t="shared" si="448"/>
        <v>-2.9570496964245518E-2</v>
      </c>
      <c r="BC262" s="25" t="e">
        <f t="shared" ca="1" si="449"/>
        <v>#NAME?</v>
      </c>
      <c r="BD262" s="25" t="e">
        <f t="shared" ca="1" si="450"/>
        <v>#NAME?</v>
      </c>
      <c r="BE262" s="25" t="e">
        <f t="shared" ca="1" si="451"/>
        <v>#NAME?</v>
      </c>
      <c r="BF262" s="25" t="e">
        <f t="shared" ca="1" si="498"/>
        <v>#NAME?</v>
      </c>
      <c r="BG262" s="25" t="e">
        <f t="shared" ca="1" si="452"/>
        <v>#NAME?</v>
      </c>
      <c r="BH262" s="25">
        <f t="shared" si="453"/>
        <v>5.3489593083565934E-2</v>
      </c>
      <c r="BJ262" s="25">
        <f t="shared" si="487"/>
        <v>6.2852907373786168E-2</v>
      </c>
      <c r="BK262" s="25">
        <f t="shared" si="488"/>
        <v>7.3650210686822648E-2</v>
      </c>
      <c r="BL262" s="25">
        <f t="shared" si="489"/>
        <v>6.7119969209638586E-2</v>
      </c>
      <c r="BM262" s="25">
        <f t="shared" si="490"/>
        <v>6.5039976488851042E-2</v>
      </c>
      <c r="BN262" s="25" t="e">
        <f t="shared" ca="1" si="491"/>
        <v>#NAME?</v>
      </c>
      <c r="BO262" s="25" t="e">
        <f t="shared" ca="1" si="492"/>
        <v>#NAME?</v>
      </c>
      <c r="BP262" s="25" t="e">
        <f t="shared" ca="1" si="492"/>
        <v>#NAME?</v>
      </c>
      <c r="BQ262" s="25" t="e">
        <f t="shared" ca="1" si="493"/>
        <v>#NAME?</v>
      </c>
      <c r="BR262" s="15">
        <f>_xll.BDH(C262,"EARN_FOR_COMMON","FY 2009","FY 2009","Currency=USD","Period=FY","BEST_FPERIOD_OVERRIDE=FY","FILING_STATUS=MR","SCALING_FORMAT=MLN","FA_ADJUSTED=Adjusted","Sort=A","Dates=H","DateFormat=P","Fill=—","Direction=H","UseDPDF=Y")</f>
        <v>2175</v>
      </c>
      <c r="BS262" s="15">
        <f>_xll.BDH(C262,"EARN_FOR_COMMON","FY 2019","FY 2019","Currency=USD","Period=FY","BEST_FPERIOD_OVERRIDE=FY","FILING_STATUS=MR","SCALING_FORMAT=MLN","FA_ADJUSTED=Adjusted","Sort=A","Dates=H","DateFormat=P","Fill=—","Direction=H","UseDPDF=Y")</f>
        <v>4582.3705</v>
      </c>
      <c r="BT262" s="15">
        <f>_xll.BDH(C262,"EARN_FOR_COMMON","FY 2020","FY 2020","Currency=USD","Period=FY","BEST_FPERIOD_OVERRIDE=FY","FILING_STATUS=MR","SCALING_FORMAT=MLN","FA_ADJUSTED=Adjusted","Sort=A","Dates=H","DateFormat=P","Fill=—","Direction=H","UseDPDF=Y")</f>
        <v>3248.7406999999998</v>
      </c>
      <c r="BU262" s="15">
        <f>_xll.BDH(C262,"EARN_FOR_COMMON","FY 2021","FY 2021","Currency=USD","Period=FY","BEST_FPERIOD_OVERRIDE=FY","FILING_STATUS=MR","SCALING_FORMAT=MLN","FA_ADJUSTED=Adjusted","Sort=A","Dates=H","DateFormat=P","Fill=—","Direction=H","UseDPDF=Y")</f>
        <v>2737.9137000000001</v>
      </c>
      <c r="BV262" s="15">
        <f>_xll.BDH(C262,"EARN_FOR_COMMON","FY 2022","FY 2022","Currency=USD","Period=FY","BEST_FPERIOD_OVERRIDE=FY","FILING_STATUS=MR","SCALING_FORMAT=MLN","FA_ADJUSTED=Adjusted","Sort=A","Dates=H","DateFormat=P","Fill=—","Direction=H","UseDPDF=Y")</f>
        <v>4380.4670999999998</v>
      </c>
      <c r="BW262" s="15" t="e">
        <f ca="1">+_xll.BDP($C262,BW$15,"BEST_FPERIOD_OVERRIDE="&amp;BW$16)</f>
        <v>#NAME?</v>
      </c>
      <c r="BX262" s="15" t="e">
        <f ca="1">+_xll.BDP($C262,BX$15,"BEST_FPERIOD_OVERRIDE="&amp;BX$16)</f>
        <v>#NAME?</v>
      </c>
      <c r="BY262" s="15" t="e">
        <f ca="1">+_xll.BDP($C262,BY$15,"BEST_FPERIOD_OVERRIDE="&amp;BY$16)</f>
        <v>#NAME?</v>
      </c>
      <c r="BZ262" s="15" t="e">
        <f ca="1">+_xll.BDP($C262,BZ$15,"BEST_FPERIOD_OVERRIDE="&amp;BZ$16)</f>
        <v>#NAME?</v>
      </c>
      <c r="CB262" s="25">
        <f t="shared" si="454"/>
        <v>-0.29103491304336915</v>
      </c>
      <c r="CC262" s="25">
        <f t="shared" si="455"/>
        <v>-0.15723846473804448</v>
      </c>
      <c r="CD262" s="25">
        <f t="shared" si="456"/>
        <v>0.59992884363009669</v>
      </c>
      <c r="CE262" s="25" t="e">
        <f t="shared" ca="1" si="457"/>
        <v>#NAME?</v>
      </c>
      <c r="CF262" s="25" t="e">
        <f t="shared" ca="1" si="458"/>
        <v>#NAME?</v>
      </c>
      <c r="CG262" s="25" t="e">
        <f t="shared" ca="1" si="459"/>
        <v>#NAME?</v>
      </c>
      <c r="CH262" s="25" t="e">
        <f t="shared" ca="1" si="499"/>
        <v>#NAME?</v>
      </c>
      <c r="CI262" s="25" t="e">
        <f t="shared" ca="1" si="460"/>
        <v>#NAME?</v>
      </c>
      <c r="CJ262" s="25">
        <f t="shared" si="461"/>
        <v>7.7365573683769062E-2</v>
      </c>
      <c r="CM262" s="25">
        <f t="shared" si="500"/>
        <v>3.8162887052983992E-2</v>
      </c>
      <c r="CN262" s="25">
        <f t="shared" si="501"/>
        <v>2.6632951583020443E-2</v>
      </c>
      <c r="CO262" s="25">
        <f t="shared" si="502"/>
        <v>2.0662096159506146E-2</v>
      </c>
      <c r="CP262" s="25">
        <f t="shared" si="503"/>
        <v>3.3009555925638458E-2</v>
      </c>
      <c r="CQ262" s="25" t="e">
        <f t="shared" ca="1" si="504"/>
        <v>#NAME?</v>
      </c>
      <c r="CR262" s="25" t="e">
        <f t="shared" ca="1" si="505"/>
        <v>#NAME?</v>
      </c>
      <c r="CS262" s="25" t="e">
        <f t="shared" ca="1" si="506"/>
        <v>#NAME?</v>
      </c>
      <c r="CT262" s="15" t="e">
        <f t="shared" ca="1" si="507"/>
        <v>#NAME?</v>
      </c>
      <c r="CU262" s="25">
        <f>_xll.BDH($C262,"RETURN_ON_INV_CAPITAL","FY 2019","FY 2019","Currency=USD","Period=FY","BEST_FPERIOD_OVERRIDE=FY","FILING_STATUS=MR","FA_ADJUSTED=GAAP","Sort=A","Dates=H","DateFormat=P","Fill=—","Direction=H","UseDPDF=Y")/100</f>
        <v>9.2300000000000007E-2</v>
      </c>
      <c r="CV262" s="25">
        <f>_xll.BDH($C262,"RETURN_ON_INV_CAPITAL","FY 2020","FY 2020","Currency=USD","Period=FY","BEST_FPERIOD_OVERRIDE=FY","FILING_STATUS=MR","FA_ADJUSTED=GAAP","Sort=A","Dates=H","DateFormat=P","Fill=—","Direction=H","UseDPDF=Y")/100</f>
        <v>7.85E-4</v>
      </c>
      <c r="CW262" s="25">
        <f>_xll.BDH($C262,"RETURN_ON_INV_CAPITAL","FY 2021","FY 2021","Currency=USD","Period=FY","BEST_FPERIOD_OVERRIDE=FY","FILING_STATUS=MR","FA_ADJUSTED=GAAP","Sort=A","Dates=H","DateFormat=P","Fill=—","Direction=H","UseDPDF=Y")/100</f>
        <v>4.5644999999999998E-2</v>
      </c>
      <c r="CX262" s="25">
        <f>_xll.BDH(C262,"RETURN_COM_EQY","FY 2022","FY 2022","Currency=USD","Period=FY","BEST_FPERIOD_OVERRIDE=FY","FILING_STATUS=MR","FA_ADJUSTED=GAAP","Sort=A","Dates=H","DateFormat=P","Fill=—","Direction=H","UseDPDF=Y")/100</f>
        <v>0.17813600000000002</v>
      </c>
      <c r="CZ262" s="15">
        <f>_xll.BDH($C262,"RETURN_COM_EQY","FY 2019","FY 2019","Currency=USD","Period=FY","BEST_FPERIOD_OVERRIDE=FY","FILING_STATUS=MR","FA_ADJUSTED=GAAP","Sort=A","Dates=H","DateFormat=P","Fill=—","Direction=H","UseDPDF=Y")/100</f>
        <v>0.160827</v>
      </c>
      <c r="DA262" s="15">
        <f>_xll.BDH($C262,"RETURN_COM_EQY","FY 2020","FY 2020","Currency=USD","Period=FY","BEST_FPERIOD_OVERRIDE=FY","FILING_STATUS=MR","FA_ADJUSTED=GAAP","Sort=A","Dates=H","DateFormat=P","Fill=—","Direction=H","UseDPDF=Y")/100</f>
        <v>2.0657000000000002E-2</v>
      </c>
      <c r="DB262" s="15">
        <f>_xll.BDH($C262,"RETURN_COM_EQY","FY 2021","FY 2021","Currency=USD","Period=FY","BEST_FPERIOD_OVERRIDE=FY","FILING_STATUS=MR","FA_ADJUSTED=GAAP","Sort=A","Dates=H","DateFormat=P","Fill=—","Direction=H","UseDPDF=Y")/100</f>
        <v>0.115396</v>
      </c>
      <c r="DC262" s="25">
        <f>_xll.BDH(C262,"RETURN_COM_EQY","FY 2022","FY 2022","Currency=USD","Period=FY","BEST_FPERIOD_OVERRIDE=FY","FILING_STATUS=MR","FA_ADJUSTED=GAAP","Sort=A","Dates=H","DateFormat=P","Fill=—","Direction=H","UseDPDF=Y")</f>
        <v>17.813600000000001</v>
      </c>
      <c r="DD262" s="25" t="e">
        <f ca="1">(_xll.BDP(C262,"BEST_ROE","best_fperiod_override=23Y"))/100</f>
        <v>#NAME?</v>
      </c>
      <c r="DF262" s="25" t="e">
        <f ca="1">(_xll.BDP($C262,"BEST_DIV_YLD","best_fperiod_override=19Y"))/100</f>
        <v>#NAME?</v>
      </c>
      <c r="DG262" s="25" t="e">
        <f ca="1">(_xll.BDP($C262,"BEST_DIV_YLD","best_fperiod_override=20Y"))/100</f>
        <v>#NAME?</v>
      </c>
      <c r="DH262" s="25" t="e">
        <f ca="1">(_xll.BDP($C262,"BEST_DIV_YLD","best_fperiod_override=21Y"))/100</f>
        <v>#NAME?</v>
      </c>
      <c r="DI262" s="25" t="e">
        <f ca="1">(_xll.BDP($C262,"BEST_DIV_YLD","best_fperiod_override=22Y"))/100</f>
        <v>#NAME?</v>
      </c>
      <c r="DJ262" s="25" t="e">
        <f ca="1">(_xll.BDP($C262,"BEST_DIV_YLD","best_fperiod_override=23Y"))/100</f>
        <v>#NAME?</v>
      </c>
      <c r="DL262" s="48" t="e" cm="1">
        <f t="array" aca="1" ref="DL262" ca="1">_xll.BDP($C262,$DL$12)/1000</f>
        <v>#NAME?</v>
      </c>
      <c r="DM262" s="48" t="e" cm="1">
        <f t="array" aca="1" ref="DM262" ca="1">_xll.BDP($C262,$DL$13)*1000</f>
        <v>#NAME?</v>
      </c>
      <c r="DN262" s="48" t="e">
        <f t="shared" ca="1" si="462"/>
        <v>#NAME?</v>
      </c>
      <c r="DO262" s="48" t="e" cm="1">
        <f t="array" aca="1" ref="DO262" ca="1">_xll.BDP($C262,$DL$15)*1000</f>
        <v>#NAME?</v>
      </c>
      <c r="DQ262" s="15" t="e" cm="1">
        <f t="array" aca="1" ref="DQ262" ca="1">_xll.BDP(C262,"WACC")</f>
        <v>#NAME?</v>
      </c>
      <c r="DR262" s="15" t="e" cm="1">
        <f t="array" aca="1" ref="DR262" ca="1">_xll.BDP(C262,"WACC_COST_EQUITY")</f>
        <v>#NAME?</v>
      </c>
      <c r="DS262" s="15" t="e" cm="1">
        <f t="array" aca="1" ref="DS262" ca="1">_xll.BDP(C262,"WACC_COST_EQUITY")</f>
        <v>#NAME?</v>
      </c>
      <c r="DU262" s="15" t="e" cm="1">
        <f t="array" aca="1" ref="DU262" ca="1">_xll.BDP(C262,"BEST_PE_RATIO")</f>
        <v>#NAME?</v>
      </c>
      <c r="DV262" s="15" t="e" cm="1">
        <f t="array" aca="1" ref="DV262" ca="1">_xll.BDP(C262,"FIVE_YR_AVG_PRICE_EARNINGS")</f>
        <v>#NAME?</v>
      </c>
      <c r="DW262" s="15" t="e" cm="1">
        <f t="array" aca="1" ref="DW262" ca="1">_xll.BDP(C262,"10_YEAR_MOVING_AVERAGE_PE")</f>
        <v>#NAME?</v>
      </c>
      <c r="DY262" s="15" t="e" cm="1">
        <f t="array" aca="1" ref="DY262" ca="1">_xll.BDP(C262,"BEST_CUR_EV_TO_EBITDA")</f>
        <v>#NAME?</v>
      </c>
      <c r="DZ262" s="15" t="e" cm="1">
        <f t="array" aca="1" ref="DZ262" ca="1">_xll.BDP(C262,"FIVE_YEAR_AVG_EV_TO_T12_EBITDA")</f>
        <v>#NAME?</v>
      </c>
      <c r="EB262" s="15" t="e" cm="1">
        <f t="array" aca="1" ref="EB262" ca="1">_xll.BDP(C262,"BEST_PX_BPS_RATIO")</f>
        <v>#NAME?</v>
      </c>
      <c r="EC262" s="15" t="e" cm="1">
        <f t="array" aca="1" ref="EC262" ca="1">_xll.BDP(C262,"FIVE_YEAR_AVG_PRICE_BOOK")</f>
        <v>#NAME?</v>
      </c>
      <c r="ED262" s="15" t="e" cm="1">
        <f t="array" aca="1" ref="ED262" ca="1">_xll.BDP(C262,"EV_TO_T12M_SALES")</f>
        <v>#NAME?</v>
      </c>
      <c r="EE262" s="15" t="e" cm="1">
        <f t="array" aca="1" ref="EE262" ca="1">_xll.BDP(C262,"AVERAGE_EV_TO_T12M_SALES")</f>
        <v>#NAME?</v>
      </c>
      <c r="EF262" s="15" t="e">
        <f ca="1">_xll.BDP(C262,"BEST_CURRENT_EV_BEST_SALES","best_fperiod_override=23Y")</f>
        <v>#NAME?</v>
      </c>
      <c r="EH262" s="15" t="e" cm="1">
        <f t="array" aca="1" ref="EH262" ca="1">_xll.BDP(C262,"CF_FREE_CASH_FLOW")</f>
        <v>#NAME?</v>
      </c>
      <c r="EI262" s="15" t="e" cm="1">
        <f t="array" aca="1" ref="EI262" ca="1">_xll.BDP(C262,"FREE_CASH_FLOW_YIELD")/100</f>
        <v>#NAME?</v>
      </c>
      <c r="EJ262" s="15" t="e" cm="1">
        <f t="array" aca="1" ref="EJ262" ca="1">_xll.BDP(C262,"TRAIL_12M_FREE_CASH_FLOW_PER_SH")</f>
        <v>#NAME?</v>
      </c>
      <c r="EL262" s="15" t="e" cm="1">
        <f t="array" aca="1" ref="EL262" ca="1">_xll.BDP(C262,"CF_CASH_FROM_OPER")</f>
        <v>#NAME?</v>
      </c>
      <c r="EM262" s="15" t="e" cm="1">
        <f t="array" aca="1" ref="EM262" ca="1">_xll.BDP(C262,"CF_CASH_FROM_INV_ACT")</f>
        <v>#NAME?</v>
      </c>
      <c r="EN262" s="15" t="e" cm="1">
        <f t="array" aca="1" ref="EN262" ca="1">_xll.BDP(C262,"CF_CASH_FROM_FNC_ACT")</f>
        <v>#NAME?</v>
      </c>
      <c r="EP262" s="15" t="e" cm="1">
        <f t="array" aca="1" ref="EP262" ca="1">_xll.BDP(C262,"TOT_ANALYST_REC")</f>
        <v>#NAME?</v>
      </c>
      <c r="EQ262" s="15" t="e" cm="1">
        <f t="array" aca="1" ref="EQ262" ca="1">_xll.BDP(C262,"TOT_BUY_REC")</f>
        <v>#NAME?</v>
      </c>
      <c r="ER262" s="15" t="e" cm="1">
        <f t="array" aca="1" ref="ER262" ca="1">_xll.BDP(C262,"TOT_HOLD_REC")</f>
        <v>#NAME?</v>
      </c>
      <c r="ES262" s="15" t="e" cm="1">
        <f t="array" aca="1" ref="ES262" ca="1">_xll.BDP(C262,"TOT_SELL_REC")</f>
        <v>#NAME?</v>
      </c>
      <c r="ET262" s="15" t="e" cm="1">
        <f t="array" aca="1" ref="ET262" ca="1">_xll.BDP(C262,"EQY_REC_CONS")</f>
        <v>#NAME?</v>
      </c>
      <c r="EV262" s="15" t="e" cm="1">
        <f t="array" aca="1" ref="EV262" ca="1">_xll.BDP(C262,"BEST_TARGET_HI")</f>
        <v>#NAME?</v>
      </c>
      <c r="EW262" s="15" t="e" cm="1">
        <f t="array" aca="1" ref="EW262" ca="1">_xll.BDP(C262,"BEST_TARGET_LO")</f>
        <v>#NAME?</v>
      </c>
      <c r="EX262" s="15" t="e" cm="1">
        <f t="array" aca="1" ref="EX262" ca="1">_xll.BDP(C262,"BEST_TARGET_MEDIAN")</f>
        <v>#NAME?</v>
      </c>
      <c r="EZ262" s="15" t="e" cm="1">
        <f t="array" aca="1" ref="EZ262" ca="1">_xll.BDP(C262,"BEST_TARGET_1WK_CHG")</f>
        <v>#NAME?</v>
      </c>
      <c r="FA262" s="15" t="e" cm="1">
        <f t="array" aca="1" ref="FA262" ca="1">_xll.BDP(C262,"BEST_TARGET_4WK_CHG")</f>
        <v>#NAME?</v>
      </c>
      <c r="FB262" s="15" t="e" cm="1">
        <f t="array" aca="1" ref="FB262" ca="1">_xll.BDP(C262,"BEST_TARGET_3MO_CHG")</f>
        <v>#NAME?</v>
      </c>
      <c r="FC262" s="15" t="e" cm="1">
        <f t="array" aca="1" ref="FC262" ca="1">_xll.BDP(C262,"BEST_TARGET_6MO_CHG")</f>
        <v>#NAME?</v>
      </c>
      <c r="FE262" s="15" t="e" cm="1">
        <f t="array" aca="1" ref="FE262" ca="1">_xll.BDP(C262,"ANNOUNCEMENT_DT")</f>
        <v>#NAME?</v>
      </c>
      <c r="FF262" s="15" t="e" cm="1">
        <f t="array" aca="1" ref="FF262" ca="1">_xll.BDP(C262,"EXPECTED_REPORT_DT")</f>
        <v>#NAME?</v>
      </c>
      <c r="FG262" s="15" t="e" cm="1">
        <f t="array" aca="1" ref="FG262" ca="1">_xll.BDP(C262,"EARNINGS_RELATED_IMPLIED_MOVE")</f>
        <v>#NAME?</v>
      </c>
      <c r="FI262" s="15" t="e" cm="1">
        <f t="array" aca="1" ref="FI262" ca="1">_xll.BDP(C262,"SALES_SURPRISE_LAST_QTR")</f>
        <v>#NAME?</v>
      </c>
      <c r="FJ262" s="15" t="e" cm="1">
        <f t="array" aca="1" ref="FJ262" ca="1">_xll.BDP(C262,"EPS_SURPRISE_LAST_QTR")</f>
        <v>#NAME?</v>
      </c>
      <c r="FL262" s="15" t="e">
        <f ca="1">(_xll.BDP(C262,"VOLUME_AVG_5D"))/1000</f>
        <v>#NAME?</v>
      </c>
      <c r="FM262" s="15" t="e">
        <f ca="1">(_xll.BDP(C262,"VOLUME_AVG_3M"))/1000</f>
        <v>#NAME?</v>
      </c>
      <c r="FN262" s="15" t="e">
        <f ca="1">(_xll.BDP(C262,"VOLUME_AVG_6M"))/1000</f>
        <v>#NAME?</v>
      </c>
      <c r="FP262" s="15" t="e" cm="1">
        <f t="array" aca="1" ref="FP262" ca="1">_xll.BDP(C262,"CIE_DES")</f>
        <v>#NAME?</v>
      </c>
      <c r="FQ262" s="15" t="s">
        <v>1084</v>
      </c>
      <c r="FS262" s="15" t="e" cm="1">
        <f t="array" aca="1" ref="FS262" ca="1">_xll.BDP(C262,"HIGH_52WEEK")</f>
        <v>#NAME?</v>
      </c>
      <c r="FT262" s="15" t="e" cm="1">
        <f t="array" aca="1" ref="FT262" ca="1">_xll.BDP(C262,"LOW_52WEEK")</f>
        <v>#NAME?</v>
      </c>
      <c r="FV262" s="15" t="e" cm="1">
        <f t="array" aca="1" ref="FV262" ca="1">_xll.BDP(C262,"CHG_PCT_WTD")</f>
        <v>#NAME?</v>
      </c>
      <c r="FW262" s="15" t="e" cm="1">
        <f t="array" aca="1" ref="FW262" ca="1">_xll.BDP(C262,"CHG_PCT_MTD")</f>
        <v>#NAME?</v>
      </c>
      <c r="FX262" s="15" t="e" cm="1">
        <f t="array" aca="1" ref="FX262" ca="1">_xll.BDP(C262,"CHG_PCT_YTD")</f>
        <v>#NAME?</v>
      </c>
      <c r="FY262" s="15" t="e" cm="1">
        <f t="array" aca="1" ref="FY262" ca="1">_xll.BDP(C262,"CHG_PCT_1YR")</f>
        <v>#NAME?</v>
      </c>
      <c r="GA262" s="15" t="e">
        <f ca="1">_xll.BDP($C262,"BEST_NET_DEBT","best_fperiod_override=19Y")</f>
        <v>#NAME?</v>
      </c>
      <c r="GB262" s="15" t="e">
        <f ca="1">_xll.BDP($C262,"BEST_NET_DEBT","best_fperiod_override=20Y")</f>
        <v>#NAME?</v>
      </c>
      <c r="GC262" s="15" t="e">
        <f ca="1">_xll.BDP($C262,"BEST_NET_DEBT","best_fperiod_override=21Y")</f>
        <v>#NAME?</v>
      </c>
      <c r="GD262" s="15" t="e">
        <f ca="1">_xll.BDP($C262,"BEST_NET_DEBT","best_fperiod_override=22Y")</f>
        <v>#NAME?</v>
      </c>
      <c r="GE262" s="15" t="e">
        <f ca="1">_xll.BDP($C262,"BEST_NET_DEBT","best_fperiod_override=23Y")</f>
        <v>#NAME?</v>
      </c>
      <c r="GG262" s="15" t="e">
        <f t="shared" ca="1" si="463"/>
        <v>#NAME?</v>
      </c>
      <c r="GH262" s="15" t="e">
        <f t="shared" ca="1" si="464"/>
        <v>#NAME?</v>
      </c>
      <c r="GI262" s="15" t="e">
        <f t="shared" ca="1" si="465"/>
        <v>#NAME?</v>
      </c>
      <c r="GJ262" s="15" t="e">
        <f t="shared" ca="1" si="466"/>
        <v>#NAME?</v>
      </c>
      <c r="GK262" s="15" t="e">
        <f t="shared" ca="1" si="467"/>
        <v>#NAME?</v>
      </c>
      <c r="GM262" s="15" t="e" cm="1">
        <f t="array" aca="1" ref="GM262" ca="1">_xll.BDP(C262,"NET_DEBT_TO_EBITDA")</f>
        <v>#NAME?</v>
      </c>
      <c r="GN262" s="15" t="e" cm="1">
        <f t="array" aca="1" ref="GN262" ca="1">_xll.BDP(C262,"EBIT_TO_INT_EXP")</f>
        <v>#NAME?</v>
      </c>
      <c r="GO262" s="15" t="e" cm="1">
        <f t="array" aca="1" ref="GO262" ca="1">_xll.BDP(C262,"TOT_DEBT_TO_TOT_EQY")</f>
        <v>#NAME?</v>
      </c>
      <c r="GP262" s="15" t="e" cm="1">
        <f t="array" aca="1" ref="GP262" ca="1">_xll.BDP(C262,"TOT_DEBT_TO_TOT_ASSET")</f>
        <v>#NAME?</v>
      </c>
      <c r="GQ262" s="15" t="e" cm="1">
        <f t="array" aca="1" ref="GQ262" ca="1">_xll.BDP(C262,"ALTMAN_Z_SCORE")</f>
        <v>#NAME?</v>
      </c>
      <c r="GR262" s="15" t="e" cm="1">
        <f t="array" aca="1" ref="GR262" ca="1">_xll.BDP(C262,"CASH_%_CURRENT_MARKET_CAP")</f>
        <v>#NAME?</v>
      </c>
      <c r="GS262" s="15" t="e" cm="1">
        <f t="array" aca="1" ref="GS262" ca="1">_xll.BDP(C262,"CASH_TO_TOT_ASSET")</f>
        <v>#NAME?</v>
      </c>
      <c r="GU262" s="15" t="e" cm="1">
        <f t="array" aca="1" ref="GU262" ca="1">_xll.BDP(C262,"BOARD_SIZE")</f>
        <v>#NAME?</v>
      </c>
      <c r="GV262" s="15" t="e" cm="1">
        <f t="array" aca="1" ref="GV262" ca="1">_xll.BDP(C262,"PCT_INDEPENDENT_DIRECTORS")</f>
        <v>#NAME?</v>
      </c>
      <c r="GW262" s="15" t="e" cm="1">
        <f t="array" aca="1" ref="GW262" ca="1">_xll.BDP(C262,"BOARD_MEETING_ATTENDANCE_PCT")</f>
        <v>#NAME?</v>
      </c>
      <c r="GX262" s="15" t="e" cm="1">
        <f t="array" aca="1" ref="GX262" ca="1">_xll.BDP(C262,"BOARD_MEETINGS_PER_YR")</f>
        <v>#NAME?</v>
      </c>
      <c r="GY262" s="15" t="e" cm="1">
        <f t="array" aca="1" ref="GY262" ca="1">_xll.BDP(C262,"NUMBER_OF_WOMEN_ON_BOARD")</f>
        <v>#NAME?</v>
      </c>
      <c r="GZ262" s="15" t="e" cm="1">
        <f t="array" aca="1" ref="GZ262" ca="1">_xll.BDP(C262,"BOARD_AVERAGE_TENURE")</f>
        <v>#NAME?</v>
      </c>
      <c r="HA262" s="15" t="e" cm="1">
        <f t="array" aca="1" ref="HA262" ca="1">_xll.BDP(C262,"BOARD_AVERAGE_AGE")</f>
        <v>#NAME?</v>
      </c>
      <c r="HC262" s="15" t="e" cm="1">
        <f t="array" aca="1" ref="HC262" ca="1">_xll.BDP(C262,"TOT_COMP_AW_TO_CEO_&amp;_EQUIV")</f>
        <v>#NAME?</v>
      </c>
      <c r="HD262" s="15" t="e" cm="1">
        <f t="array" aca="1" ref="HD262" ca="1">_xll.BDP(C262,"TOT_COMPENSATION_AW_TO_EXECS")</f>
        <v>#NAME?</v>
      </c>
      <c r="HE262" s="15" t="e" cm="1">
        <f t="array" aca="1" ref="HE262" ca="1">_xll.BDP(C262,"CF_STOCK_BASED_COMPENSATION")</f>
        <v>#NAME?</v>
      </c>
      <c r="HF262" s="15" t="e" cm="1">
        <f t="array" aca="1" ref="HF262" ca="1">_xll.BDP(C262,"AVERAGE_BOD_TOTAL_COMPENSATION")</f>
        <v>#NAME?</v>
      </c>
      <c r="HH262" s="15" t="e" cm="1">
        <f t="array" aca="1" ref="HH262" ca="1">_xll.BDP(C262,"ISS_QUALITYSCORE")</f>
        <v>#NAME?</v>
      </c>
      <c r="HK262" s="15" t="e" cm="1">
        <f t="array" aca="1" ref="HK262" ca="1">_xll.BDP(C262,"EQY_SH_OUT")</f>
        <v>#NAME?</v>
      </c>
      <c r="HL262" s="15" t="e">
        <f t="shared" ca="1" si="468"/>
        <v>#NAME?</v>
      </c>
      <c r="HN262" s="15">
        <v>8.5</v>
      </c>
      <c r="HO262" s="15">
        <v>2</v>
      </c>
      <c r="HP262" s="39" t="e">
        <f t="shared" ca="1" si="469"/>
        <v>#NAME?</v>
      </c>
      <c r="HQ262" s="15" t="e">
        <f t="shared" ca="1" si="470"/>
        <v>#NAME?</v>
      </c>
      <c r="HS262" s="15" t="e">
        <f t="shared" ca="1" si="494"/>
        <v>#NAME?</v>
      </c>
      <c r="HU262" s="15" t="e">
        <f t="shared" ca="1" si="471"/>
        <v>#NAME?</v>
      </c>
      <c r="HW262" s="15" t="e">
        <f t="shared" ca="1" si="495"/>
        <v>#NAME?</v>
      </c>
      <c r="HY262" s="39" t="e">
        <f t="shared" ca="1" si="472"/>
        <v>#NAME?</v>
      </c>
      <c r="IA262" s="15" t="e">
        <f t="shared" ca="1" si="496"/>
        <v>#NAME?</v>
      </c>
      <c r="IB262" s="15" t="e">
        <f t="shared" ca="1" si="473"/>
        <v>#NAME?</v>
      </c>
      <c r="IC262" s="15" t="e">
        <f t="shared" ca="1" si="474"/>
        <v>#NAME?</v>
      </c>
      <c r="ID262" s="15" t="e">
        <f t="shared" ca="1" si="475"/>
        <v>#NAME?</v>
      </c>
      <c r="IE262" s="39" t="e">
        <f t="shared" ca="1" si="476"/>
        <v>#NAME?</v>
      </c>
      <c r="IF262" s="39">
        <f t="shared" si="477"/>
        <v>7.7365573683769062</v>
      </c>
      <c r="IG262" s="39" t="e">
        <f t="shared" ca="1" si="478"/>
        <v>#NAME?</v>
      </c>
      <c r="II262" s="15">
        <f t="shared" si="508"/>
        <v>243</v>
      </c>
    </row>
    <row r="263" spans="1:244">
      <c r="A263" s="15">
        <f t="shared" si="509"/>
        <v>243</v>
      </c>
      <c r="B263" s="15" t="s">
        <v>490</v>
      </c>
      <c r="C263" s="15" t="s">
        <v>721</v>
      </c>
      <c r="D263" s="15" t="s">
        <v>489</v>
      </c>
      <c r="E263" s="15" t="str">
        <f t="shared" si="442"/>
        <v>Z1OM34</v>
      </c>
      <c r="F263" s="15">
        <f t="shared" si="443"/>
        <v>243</v>
      </c>
      <c r="G263" s="15" t="str">
        <f t="shared" si="444"/>
        <v>Zoom Video Communications Inc</v>
      </c>
      <c r="H263" s="24">
        <v>7.1652999999999994E-4</v>
      </c>
      <c r="I263" s="15" t="e" cm="1">
        <f t="array" aca="1" ref="I263" ca="1">_xll.BDP(C263,"GICS_SECTOR_NAME")</f>
        <v>#NAME?</v>
      </c>
      <c r="J263" s="15" t="e">
        <f t="shared" ca="1" si="445"/>
        <v>#NAME?</v>
      </c>
      <c r="K263" s="46" t="e" cm="1">
        <f t="array" aca="1" ref="K263" ca="1">_xll.BDP(C263,"BEST_PE_RATIO")</f>
        <v>#NAME?</v>
      </c>
      <c r="L263" s="46" t="e" cm="1">
        <f t="array" aca="1" ref="L263" ca="1">_xll.BDP(C263,"px_last")</f>
        <v>#NAME?</v>
      </c>
      <c r="M263" s="15" t="e" cm="1">
        <f t="array" aca="1" ref="M263" ca="1">_xll.BDP(C263,"COUNTRY_FULL_NAME")</f>
        <v>#NAME?</v>
      </c>
      <c r="N263" s="15" t="e" cm="1">
        <f t="array" aca="1" ref="N263" ca="1">_xll.BDP(C263,"px_last")</f>
        <v>#NAME?</v>
      </c>
      <c r="O263" s="15" t="e" cm="1">
        <f t="array" aca="1" ref="O263" ca="1">_xll.BDP(C263,"CRNCY")</f>
        <v>#NAME?</v>
      </c>
      <c r="Q263" s="15" t="e" cm="1">
        <f t="array" aca="1" ref="Q263" ca="1">_xll.BDP(C263,"GICS_SECTOR_NAME")</f>
        <v>#NAME?</v>
      </c>
      <c r="R263" s="15" t="e" cm="1">
        <f t="array" aca="1" ref="R263" ca="1">_xll.BDP(C263,"GICS_INDUSTRY_NAME")</f>
        <v>#NAME?</v>
      </c>
      <c r="S263" s="15" t="e" cm="1">
        <f t="array" aca="1" ref="S263" ca="1">_xll.BDP(C263,"GICS_INDUSTRY_GROUP_NAME")</f>
        <v>#NAME?</v>
      </c>
      <c r="T263" s="15" t="e" cm="1">
        <f t="array" aca="1" ref="T263" ca="1">_xll.BDP(C263,"GICS_SUB_INDUSTRY_NAME")</f>
        <v>#NAME?</v>
      </c>
      <c r="U263" s="15" t="s">
        <v>1521</v>
      </c>
      <c r="V263" s="15" t="str">
        <f>_xll.BDH(C263,"SALES_REV_TURN","FY 2009","FY 2009","Currency=USD","Period=FY","BEST_FPERIOD_OVERRIDE=FY","FILING_STATUS=MR","SCALING_FORMAT=MLN","FA_ADJUSTED=Adjusted","Sort=A","Dates=H","DateFormat=P","Fill=—","Direction=H","UseDPDF=Y")</f>
        <v>—</v>
      </c>
      <c r="W263" s="15">
        <f>_xll.BDH(C263,"SALES_REV_TURN","FY 2019","FY 2019","Currency=USD","Period=FY","BEST_FPERIOD_OVERRIDE=FY","FILING_STATUS=MR","SCALING_FORMAT=MLN","FA_ADJUSTED=Adjusted","Sort=A","Dates=H","DateFormat=P","Fill=—","Direction=H","UseDPDF=Y")</f>
        <v>330.517</v>
      </c>
      <c r="X263" s="15">
        <f>_xll.BDH(C263,"SALES_REV_TURN","FY 2020","FY 2020","Currency=USD","Period=FY","BEST_FPERIOD_OVERRIDE=FY","FILING_STATUS=MR","SCALING_FORMAT=MLN","FA_ADJUSTED=Adjusted","Sort=A","Dates=H","DateFormat=P","Fill=—","Direction=H","UseDPDF=Y")</f>
        <v>622.65800000000002</v>
      </c>
      <c r="Y263" s="15">
        <f>_xll.BDH(C263,"SALES_REV_TURN","FY 2021","FY 2021","Currency=USD","Period=FY","BEST_FPERIOD_OVERRIDE=FY","FILING_STATUS=MR","SCALING_FORMAT=MLN","FA_ADJUSTED=Adjusted","Sort=A","Dates=H","DateFormat=P","Fill=—","Direction=H","UseDPDF=Y")</f>
        <v>2651.3679999999999</v>
      </c>
      <c r="Z263" s="15">
        <f>_xll.BDH(C263,"SALES_REV_TURN","FY 2022","FY 2022","Currency=USD","Period=FY","BEST_FPERIOD_OVERRIDE=FY","FILING_STATUS=MR","SCALING_FORMAT=MLN","FA_ADJUSTED=Adjusted","Sort=A","Dates=H","DateFormat=P","Fill=—","Direction=H","UseDPDF=Y")</f>
        <v>4099.8639999999996</v>
      </c>
      <c r="AA263" s="15" t="e">
        <f ca="1">+_xll.BDP($C263,AA$15,"BEST_FPERIOD_OVERRIDE="&amp;AA$16)</f>
        <v>#NAME?</v>
      </c>
      <c r="AB263" s="15" t="e">
        <f ca="1">+_xll.BDP($C263,AB$15,"BEST_FPERIOD_OVERRIDE="&amp;AB$16)</f>
        <v>#NAME?</v>
      </c>
      <c r="AC263" s="15" t="e">
        <f ca="1">+_xll.BDP($C263,AC$15,"BEST_FPERIOD_OVERRIDE="&amp;AC$16)</f>
        <v>#NAME?</v>
      </c>
      <c r="AD263" s="15" t="e">
        <f ca="1">+_xll.BDP($C263,AD$15,"BEST_FPERIOD_OVERRIDE="&amp;AD$16)</f>
        <v>#NAME?</v>
      </c>
      <c r="AF263" s="25">
        <f t="shared" si="479"/>
        <v>0.88389099501689783</v>
      </c>
      <c r="AG263" s="25">
        <f t="shared" si="480"/>
        <v>3.2581449206466466</v>
      </c>
      <c r="AH263" s="25">
        <f t="shared" si="481"/>
        <v>0.54632023921236117</v>
      </c>
      <c r="AI263" s="25" t="e">
        <f t="shared" ca="1" si="482"/>
        <v>#NAME?</v>
      </c>
      <c r="AJ263" s="25" t="e">
        <f t="shared" ca="1" si="483"/>
        <v>#NAME?</v>
      </c>
      <c r="AK263" s="25" t="e">
        <f t="shared" ca="1" si="484"/>
        <v>#NAME?</v>
      </c>
      <c r="AL263" s="25" t="e">
        <f t="shared" ca="1" si="497"/>
        <v>#NAME?</v>
      </c>
      <c r="AM263" s="25" t="e">
        <f t="shared" ca="1" si="485"/>
        <v>#NAME?</v>
      </c>
      <c r="AN263" s="25" t="e">
        <f t="shared" si="486"/>
        <v>#VALUE!</v>
      </c>
      <c r="AP263" s="15" t="str">
        <f>_xll.BDH(C263,"EBITDA","FY 2009","FY 2009","Currency=USD","Period=FY","BEST_FPERIOD_OVERRIDE=FY","FILING_STATUS=MR","SCALING_FORMAT=MLN","FA_ADJUSTED=Adjusted","Sort=A","Dates=H","DateFormat=P","Fill=—","Direction=H","UseDPDF=Y")</f>
        <v>—</v>
      </c>
      <c r="AQ263" s="15">
        <f>_xll.BDH(C263,"EBITDA","FY 2019","FY 2019","Currency=USD","Period=FY","BEST_FPERIOD_OVERRIDE=FY","FILING_STATUS=MR","SCALING_FORMAT=MLN","FA_ADJUSTED=Adjusted","Sort=A","Dates=H","DateFormat=P","Fill=—","Direction=H","UseDPDF=Y")</f>
        <v>13.175000000000001</v>
      </c>
      <c r="AR263" s="15">
        <f>_xll.BDH(C263,"EBITDA","FY 2020","FY 2020","Currency=USD","Period=FY","BEST_FPERIOD_OVERRIDE=FY","FILING_STATUS=MR","SCALING_FORMAT=MLN","FA_ADJUSTED=Adjusted","Sort=A","Dates=H","DateFormat=P","Fill=—","Direction=H","UseDPDF=Y")</f>
        <v>38.844999999999999</v>
      </c>
      <c r="AS263" s="15">
        <f>_xll.BDH(C263,"EBITDA","FY 2021","FY 2021","Currency=USD","Period=FY","BEST_FPERIOD_OVERRIDE=FY","FILING_STATUS=MR","SCALING_FORMAT=MLN","FA_ADJUSTED=Adjusted","Sort=A","Dates=H","DateFormat=P","Fill=—","Direction=H","UseDPDF=Y")</f>
        <v>712.48299999999995</v>
      </c>
      <c r="AT263" s="15">
        <f>_xll.BDH(C263,"EBITDA","FY 2022","FY 2022","Currency=USD","Period=FY","BEST_FPERIOD_OVERRIDE=FY","FILING_STATUS=MR","SCALING_FORMAT=MLN","FA_ADJUSTED=Adjusted","Sort=A","Dates=H","DateFormat=P","Fill=—","Direction=H","UseDPDF=Y")</f>
        <v>1223.7719999999999</v>
      </c>
      <c r="AU263" s="15" t="e">
        <f ca="1">+_xll.BDP($C263,AU$15,"BEST_FPERIOD_OVERRIDE="&amp;AU$16)</f>
        <v>#NAME?</v>
      </c>
      <c r="AV263" s="15" t="e">
        <f ca="1">+_xll.BDP($C263,AV$15,"BEST_FPERIOD_OVERRIDE="&amp;AV$16)</f>
        <v>#NAME?</v>
      </c>
      <c r="AW263" s="15" t="e">
        <f ca="1">+_xll.BDP($C263,AW$15,"BEST_FPERIOD_OVERRIDE="&amp;AW$16)</f>
        <v>#NAME?</v>
      </c>
      <c r="AX263" s="15" t="e">
        <f ca="1">+_xll.BDP($C263,AX$15,"BEST_FPERIOD_OVERRIDE="&amp;AX$16)</f>
        <v>#NAME?</v>
      </c>
      <c r="AZ263" s="25">
        <f t="shared" si="446"/>
        <v>1.9483870967741934</v>
      </c>
      <c r="BA263" s="25">
        <f t="shared" si="447"/>
        <v>17.341691337366456</v>
      </c>
      <c r="BB263" s="25">
        <f t="shared" si="448"/>
        <v>0.71761571855047768</v>
      </c>
      <c r="BC263" s="25" t="e">
        <f t="shared" ca="1" si="449"/>
        <v>#NAME?</v>
      </c>
      <c r="BD263" s="25" t="e">
        <f t="shared" ca="1" si="450"/>
        <v>#NAME?</v>
      </c>
      <c r="BE263" s="25" t="e">
        <f t="shared" ca="1" si="451"/>
        <v>#NAME?</v>
      </c>
      <c r="BF263" s="25" t="e">
        <f t="shared" ca="1" si="498"/>
        <v>#NAME?</v>
      </c>
      <c r="BG263" s="25" t="e">
        <f t="shared" ca="1" si="452"/>
        <v>#NAME?</v>
      </c>
      <c r="BH263" s="25" t="e">
        <f t="shared" si="453"/>
        <v>#VALUE!</v>
      </c>
      <c r="BJ263" s="25">
        <f t="shared" si="487"/>
        <v>3.9861792282999062E-2</v>
      </c>
      <c r="BK263" s="25">
        <f t="shared" si="488"/>
        <v>6.2385771964706141E-2</v>
      </c>
      <c r="BL263" s="25">
        <f t="shared" si="489"/>
        <v>0.26872278763264851</v>
      </c>
      <c r="BM263" s="25">
        <f t="shared" si="490"/>
        <v>0.29849087677054653</v>
      </c>
      <c r="BN263" s="25" t="e">
        <f t="shared" ca="1" si="491"/>
        <v>#NAME?</v>
      </c>
      <c r="BO263" s="25" t="e">
        <f t="shared" ca="1" si="492"/>
        <v>#NAME?</v>
      </c>
      <c r="BP263" s="25" t="e">
        <f t="shared" ca="1" si="492"/>
        <v>#NAME?</v>
      </c>
      <c r="BQ263" s="25" t="e">
        <f t="shared" ca="1" si="493"/>
        <v>#NAME?</v>
      </c>
      <c r="BR263" s="15" t="str">
        <f>_xll.BDH(C263,"EARN_FOR_COMMON","FY 2009","FY 2009","Currency=USD","Period=FY","BEST_FPERIOD_OVERRIDE=FY","FILING_STATUS=MR","SCALING_FORMAT=MLN","FA_ADJUSTED=Adjusted","Sort=A","Dates=H","DateFormat=P","Fill=—","Direction=H","UseDPDF=Y")</f>
        <v>—</v>
      </c>
      <c r="BS263" s="15">
        <f>_xll.BDH(C263,"EARN_FOR_COMMON","FY 2019","FY 2019","Currency=USD","Period=FY","BEST_FPERIOD_OVERRIDE=FY","FILING_STATUS=MR","SCALING_FORMAT=MLN","FA_ADJUSTED=Adjusted","Sort=A","Dates=H","DateFormat=P","Fill=—","Direction=H","UseDPDF=Y")</f>
        <v>0</v>
      </c>
      <c r="BT263" s="15">
        <f>_xll.BDH(C263,"EARN_FOR_COMMON","FY 2020","FY 2020","Currency=USD","Period=FY","BEST_FPERIOD_OVERRIDE=FY","FILING_STATUS=MR","SCALING_FORMAT=MLN","FA_ADJUSTED=Adjusted","Sort=A","Dates=H","DateFormat=P","Fill=—","Direction=H","UseDPDF=Y")</f>
        <v>21.75</v>
      </c>
      <c r="BU263" s="15">
        <f>_xll.BDH(C263,"EARN_FOR_COMMON","FY 2021","FY 2021","Currency=USD","Period=FY","BEST_FPERIOD_OVERRIDE=FY","FILING_STATUS=MR","SCALING_FORMAT=MLN","FA_ADJUSTED=Adjusted","Sort=A","Dates=H","DateFormat=P","Fill=—","Direction=H","UseDPDF=Y")</f>
        <v>678.85659999999996</v>
      </c>
      <c r="BV263" s="15">
        <f>_xll.BDH(C263,"EARN_FOR_COMMON","FY 2022","FY 2022","Currency=USD","Period=FY","BEST_FPERIOD_OVERRIDE=FY","FILING_STATUS=MR","SCALING_FORMAT=MLN","FA_ADJUSTED=Adjusted","Sort=A","Dates=H","DateFormat=P","Fill=—","Direction=H","UseDPDF=Y")</f>
        <v>1013.1618</v>
      </c>
      <c r="BW263" s="15" t="e">
        <f ca="1">+_xll.BDP($C263,BW$15,"BEST_FPERIOD_OVERRIDE="&amp;BW$16)</f>
        <v>#NAME?</v>
      </c>
      <c r="BX263" s="15" t="e">
        <f ca="1">+_xll.BDP($C263,BX$15,"BEST_FPERIOD_OVERRIDE="&amp;BX$16)</f>
        <v>#NAME?</v>
      </c>
      <c r="BY263" s="15" t="e">
        <f ca="1">+_xll.BDP($C263,BY$15,"BEST_FPERIOD_OVERRIDE="&amp;BY$16)</f>
        <v>#NAME?</v>
      </c>
      <c r="BZ263" s="15" t="e">
        <f ca="1">+_xll.BDP($C263,BZ$15,"BEST_FPERIOD_OVERRIDE="&amp;BZ$16)</f>
        <v>#NAME?</v>
      </c>
      <c r="CB263" s="25" t="e">
        <f t="shared" si="454"/>
        <v>#DIV/0!</v>
      </c>
      <c r="CC263" s="25">
        <f t="shared" si="455"/>
        <v>30.211797701149422</v>
      </c>
      <c r="CD263" s="25">
        <f t="shared" si="456"/>
        <v>0.492453339924809</v>
      </c>
      <c r="CE263" s="25" t="e">
        <f t="shared" ca="1" si="457"/>
        <v>#NAME?</v>
      </c>
      <c r="CF263" s="25" t="e">
        <f t="shared" ca="1" si="458"/>
        <v>#NAME?</v>
      </c>
      <c r="CG263" s="25" t="e">
        <f t="shared" ca="1" si="459"/>
        <v>#NAME?</v>
      </c>
      <c r="CH263" s="25" t="e">
        <f t="shared" ca="1" si="499"/>
        <v>#NAME?</v>
      </c>
      <c r="CI263" s="25" t="e">
        <f t="shared" ca="1" si="460"/>
        <v>#NAME?</v>
      </c>
      <c r="CJ263" s="25" t="e">
        <f t="shared" si="461"/>
        <v>#VALUE!</v>
      </c>
      <c r="CM263" s="25">
        <f t="shared" si="500"/>
        <v>0</v>
      </c>
      <c r="CN263" s="25">
        <f t="shared" si="501"/>
        <v>3.4930893042408512E-2</v>
      </c>
      <c r="CO263" s="25">
        <f t="shared" si="502"/>
        <v>0.25604012720980263</v>
      </c>
      <c r="CP263" s="25">
        <f t="shared" si="503"/>
        <v>0.24712083132513665</v>
      </c>
      <c r="CQ263" s="25" t="e">
        <f t="shared" ca="1" si="504"/>
        <v>#NAME?</v>
      </c>
      <c r="CR263" s="25" t="e">
        <f t="shared" ca="1" si="505"/>
        <v>#NAME?</v>
      </c>
      <c r="CS263" s="25" t="e">
        <f t="shared" ca="1" si="506"/>
        <v>#NAME?</v>
      </c>
      <c r="CT263" s="15" t="e">
        <f t="shared" ca="1" si="507"/>
        <v>#NAME?</v>
      </c>
      <c r="CU263" s="25">
        <f>_xll.BDH($C263,"RETURN_ON_INV_CAPITAL","FY 2019","FY 2019","Currency=USD","Period=FY","BEST_FPERIOD_OVERRIDE=FY","FILING_STATUS=MR","FA_ADJUSTED=GAAP","Sort=A","Dates=H","DateFormat=P","Fill=—","Direction=H","UseDPDF=Y")/100</f>
        <v>3.8953000000000002E-2</v>
      </c>
      <c r="CV263" s="25">
        <f>_xll.BDH($C263,"RETURN_ON_INV_CAPITAL","FY 2020","FY 2020","Currency=USD","Period=FY","BEST_FPERIOD_OVERRIDE=FY","FILING_STATUS=MR","FA_ADJUSTED=GAAP","Sort=A","Dates=H","DateFormat=P","Fill=—","Direction=H","UseDPDF=Y")/100</f>
        <v>2.2816999999999997E-2</v>
      </c>
      <c r="CW263" s="25">
        <f>_xll.BDH($C263,"RETURN_ON_INV_CAPITAL","FY 2021","FY 2021","Currency=USD","Period=FY","BEST_FPERIOD_OVERRIDE=FY","FILING_STATUS=MR","FA_ADJUSTED=GAAP","Sort=A","Dates=H","DateFormat=P","Fill=—","Direction=H","UseDPDF=Y")/100</f>
        <v>0.26609500000000003</v>
      </c>
      <c r="CX263" s="25">
        <f>_xll.BDH(C263,"RETURN_COM_EQY","FY 2022","FY 2022","Currency=USD","Period=FY","BEST_FPERIOD_OVERRIDE=FY","FILING_STATUS=MR","FA_ADJUSTED=GAAP","Sort=A","Dates=H","DateFormat=P","Fill=—","Direction=H","UseDPDF=Y")/100</f>
        <v>0.28525800000000001</v>
      </c>
      <c r="CZ263" s="15" t="e">
        <f>_xll.BDH($C263,"RETURN_COM_EQY","FY 2019","FY 2019","Currency=USD","Period=FY","BEST_FPERIOD_OVERRIDE=FY","FILING_STATUS=MR","FA_ADJUSTED=GAAP","Sort=A","Dates=H","DateFormat=P","Fill=—","Direction=H","UseDPDF=Y")/100</f>
        <v>#VALUE!</v>
      </c>
      <c r="DA263" s="15" t="e">
        <f>_xll.BDH($C263,"RETURN_COM_EQY","FY 2020","FY 2020","Currency=USD","Period=FY","BEST_FPERIOD_OVERRIDE=FY","FILING_STATUS=MR","FA_ADJUSTED=GAAP","Sort=A","Dates=H","DateFormat=P","Fill=—","Direction=H","UseDPDF=Y")/100</f>
        <v>#VALUE!</v>
      </c>
      <c r="DB263" s="15">
        <f>_xll.BDH($C263,"RETURN_COM_EQY","FY 2021","FY 2021","Currency=USD","Period=FY","BEST_FPERIOD_OVERRIDE=FY","FILING_STATUS=MR","FA_ADJUSTED=GAAP","Sort=A","Dates=H","DateFormat=P","Fill=—","Direction=H","UseDPDF=Y")/100</f>
        <v>0.286078</v>
      </c>
      <c r="DC263" s="25">
        <f>_xll.BDH(C263,"RETURN_COM_EQY","FY 2022","FY 2022","Currency=USD","Period=FY","BEST_FPERIOD_OVERRIDE=FY","FILING_STATUS=MR","FA_ADJUSTED=GAAP","Sort=A","Dates=H","DateFormat=P","Fill=—","Direction=H","UseDPDF=Y")</f>
        <v>28.5258</v>
      </c>
      <c r="DD263" s="25" t="e">
        <f ca="1">(_xll.BDP(C263,"BEST_ROE","best_fperiod_override=23Y"))/100</f>
        <v>#NAME?</v>
      </c>
      <c r="DF263" s="25" t="e">
        <f ca="1">(_xll.BDP($C263,"BEST_DIV_YLD","best_fperiod_override=19Y"))/100</f>
        <v>#NAME?</v>
      </c>
      <c r="DG263" s="25" t="e">
        <f ca="1">(_xll.BDP($C263,"BEST_DIV_YLD","best_fperiod_override=20Y"))/100</f>
        <v>#NAME?</v>
      </c>
      <c r="DH263" s="25" t="e">
        <f ca="1">(_xll.BDP($C263,"BEST_DIV_YLD","best_fperiod_override=21Y"))/100</f>
        <v>#NAME?</v>
      </c>
      <c r="DI263" s="25" t="e">
        <f ca="1">(_xll.BDP($C263,"BEST_DIV_YLD","best_fperiod_override=22Y"))/100</f>
        <v>#NAME?</v>
      </c>
      <c r="DJ263" s="25" t="e">
        <f ca="1">(_xll.BDP($C263,"BEST_DIV_YLD","best_fperiod_override=23Y"))/100</f>
        <v>#NAME?</v>
      </c>
      <c r="DL263" s="48" t="e" cm="1">
        <f t="array" aca="1" ref="DL263" ca="1">_xll.BDP($C263,$DL$12)/1000</f>
        <v>#NAME?</v>
      </c>
      <c r="DM263" s="48" t="e" cm="1">
        <f t="array" aca="1" ref="DM263" ca="1">_xll.BDP($C263,$DL$13)*1000</f>
        <v>#NAME?</v>
      </c>
      <c r="DN263" s="48" t="e">
        <f t="shared" ca="1" si="462"/>
        <v>#NAME?</v>
      </c>
      <c r="DO263" s="48" t="e" cm="1">
        <f t="array" aca="1" ref="DO263" ca="1">_xll.BDP($C263,$DL$15)*1000</f>
        <v>#NAME?</v>
      </c>
      <c r="DQ263" s="15" t="e" cm="1">
        <f t="array" aca="1" ref="DQ263" ca="1">_xll.BDP(C263,"WACC")</f>
        <v>#NAME?</v>
      </c>
      <c r="DR263" s="15" t="e" cm="1">
        <f t="array" aca="1" ref="DR263" ca="1">_xll.BDP(C263,"WACC_COST_EQUITY")</f>
        <v>#NAME?</v>
      </c>
      <c r="DS263" s="15" t="e" cm="1">
        <f t="array" aca="1" ref="DS263" ca="1">_xll.BDP(C263,"WACC_COST_EQUITY")</f>
        <v>#NAME?</v>
      </c>
      <c r="DU263" s="15" t="e" cm="1">
        <f t="array" aca="1" ref="DU263" ca="1">_xll.BDP(C263,"BEST_PE_RATIO")</f>
        <v>#NAME?</v>
      </c>
      <c r="DV263" s="15" t="e" cm="1">
        <f t="array" aca="1" ref="DV263" ca="1">_xll.BDP(C263,"FIVE_YR_AVG_PRICE_EARNINGS")</f>
        <v>#NAME?</v>
      </c>
      <c r="DW263" s="15" t="e" cm="1">
        <f t="array" aca="1" ref="DW263" ca="1">_xll.BDP(C263,"10_YEAR_MOVING_AVERAGE_PE")</f>
        <v>#NAME?</v>
      </c>
      <c r="DY263" s="15" t="e" cm="1">
        <f t="array" aca="1" ref="DY263" ca="1">_xll.BDP(C263,"BEST_CUR_EV_TO_EBITDA")</f>
        <v>#NAME?</v>
      </c>
      <c r="DZ263" s="15" t="e" cm="1">
        <f t="array" aca="1" ref="DZ263" ca="1">_xll.BDP(C263,"FIVE_YEAR_AVG_EV_TO_T12_EBITDA")</f>
        <v>#NAME?</v>
      </c>
      <c r="EB263" s="15" t="e" cm="1">
        <f t="array" aca="1" ref="EB263" ca="1">_xll.BDP(C263,"BEST_PX_BPS_RATIO")</f>
        <v>#NAME?</v>
      </c>
      <c r="EC263" s="15" t="e" cm="1">
        <f t="array" aca="1" ref="EC263" ca="1">_xll.BDP(C263,"FIVE_YEAR_AVG_PRICE_BOOK")</f>
        <v>#NAME?</v>
      </c>
      <c r="ED263" s="15" t="e" cm="1">
        <f t="array" aca="1" ref="ED263" ca="1">_xll.BDP(C263,"EV_TO_T12M_SALES")</f>
        <v>#NAME?</v>
      </c>
      <c r="EE263" s="15" t="e" cm="1">
        <f t="array" aca="1" ref="EE263" ca="1">_xll.BDP(C263,"AVERAGE_EV_TO_T12M_SALES")</f>
        <v>#NAME?</v>
      </c>
      <c r="EF263" s="15" t="e">
        <f ca="1">_xll.BDP(C263,"BEST_CURRENT_EV_BEST_SALES","best_fperiod_override=23Y")</f>
        <v>#NAME?</v>
      </c>
      <c r="EH263" s="15" t="e" cm="1">
        <f t="array" aca="1" ref="EH263" ca="1">_xll.BDP(C263,"CF_FREE_CASH_FLOW")</f>
        <v>#NAME?</v>
      </c>
      <c r="EI263" s="15" t="e" cm="1">
        <f t="array" aca="1" ref="EI263" ca="1">_xll.BDP(C263,"FREE_CASH_FLOW_YIELD")/100</f>
        <v>#NAME?</v>
      </c>
      <c r="EJ263" s="15" t="e" cm="1">
        <f t="array" aca="1" ref="EJ263" ca="1">_xll.BDP(C263,"TRAIL_12M_FREE_CASH_FLOW_PER_SH")</f>
        <v>#NAME?</v>
      </c>
      <c r="EL263" s="15" t="e" cm="1">
        <f t="array" aca="1" ref="EL263" ca="1">_xll.BDP(C263,"CF_CASH_FROM_OPER")</f>
        <v>#NAME?</v>
      </c>
      <c r="EM263" s="15" t="e" cm="1">
        <f t="array" aca="1" ref="EM263" ca="1">_xll.BDP(C263,"CF_CASH_FROM_INV_ACT")</f>
        <v>#NAME?</v>
      </c>
      <c r="EN263" s="15" t="e" cm="1">
        <f t="array" aca="1" ref="EN263" ca="1">_xll.BDP(C263,"CF_CASH_FROM_FNC_ACT")</f>
        <v>#NAME?</v>
      </c>
      <c r="EP263" s="15" t="e" cm="1">
        <f t="array" aca="1" ref="EP263" ca="1">_xll.BDP(C263,"TOT_ANALYST_REC")</f>
        <v>#NAME?</v>
      </c>
      <c r="EQ263" s="15" t="e" cm="1">
        <f t="array" aca="1" ref="EQ263" ca="1">_xll.BDP(C263,"TOT_BUY_REC")</f>
        <v>#NAME?</v>
      </c>
      <c r="ER263" s="15" t="e" cm="1">
        <f t="array" aca="1" ref="ER263" ca="1">_xll.BDP(C263,"TOT_HOLD_REC")</f>
        <v>#NAME?</v>
      </c>
      <c r="ES263" s="15" t="e" cm="1">
        <f t="array" aca="1" ref="ES263" ca="1">_xll.BDP(C263,"TOT_SELL_REC")</f>
        <v>#NAME?</v>
      </c>
      <c r="ET263" s="15" t="e" cm="1">
        <f t="array" aca="1" ref="ET263" ca="1">_xll.BDP(C263,"EQY_REC_CONS")</f>
        <v>#NAME?</v>
      </c>
      <c r="EV263" s="15" t="e" cm="1">
        <f t="array" aca="1" ref="EV263" ca="1">_xll.BDP(C263,"BEST_TARGET_HI")</f>
        <v>#NAME?</v>
      </c>
      <c r="EW263" s="15" t="e" cm="1">
        <f t="array" aca="1" ref="EW263" ca="1">_xll.BDP(C263,"BEST_TARGET_LO")</f>
        <v>#NAME?</v>
      </c>
      <c r="EX263" s="15" t="e" cm="1">
        <f t="array" aca="1" ref="EX263" ca="1">_xll.BDP(C263,"BEST_TARGET_MEDIAN")</f>
        <v>#NAME?</v>
      </c>
      <c r="EZ263" s="15" t="e" cm="1">
        <f t="array" aca="1" ref="EZ263" ca="1">_xll.BDP(C263,"BEST_TARGET_1WK_CHG")</f>
        <v>#NAME?</v>
      </c>
      <c r="FA263" s="15" t="e" cm="1">
        <f t="array" aca="1" ref="FA263" ca="1">_xll.BDP(C263,"BEST_TARGET_4WK_CHG")</f>
        <v>#NAME?</v>
      </c>
      <c r="FB263" s="15" t="e" cm="1">
        <f t="array" aca="1" ref="FB263" ca="1">_xll.BDP(C263,"BEST_TARGET_3MO_CHG")</f>
        <v>#NAME?</v>
      </c>
      <c r="FC263" s="15" t="e" cm="1">
        <f t="array" aca="1" ref="FC263" ca="1">_xll.BDP(C263,"BEST_TARGET_6MO_CHG")</f>
        <v>#NAME?</v>
      </c>
      <c r="FE263" s="15" t="e" cm="1">
        <f t="array" aca="1" ref="FE263" ca="1">_xll.BDP(C263,"ANNOUNCEMENT_DT")</f>
        <v>#NAME?</v>
      </c>
      <c r="FF263" s="15" t="e" cm="1">
        <f t="array" aca="1" ref="FF263" ca="1">_xll.BDP(C263,"EXPECTED_REPORT_DT")</f>
        <v>#NAME?</v>
      </c>
      <c r="FG263" s="15" t="e" cm="1">
        <f t="array" aca="1" ref="FG263" ca="1">_xll.BDP(C263,"EARNINGS_RELATED_IMPLIED_MOVE")</f>
        <v>#NAME?</v>
      </c>
      <c r="FI263" s="15" t="e" cm="1">
        <f t="array" aca="1" ref="FI263" ca="1">_xll.BDP(C263,"SALES_SURPRISE_LAST_QTR")</f>
        <v>#NAME?</v>
      </c>
      <c r="FJ263" s="15" t="e" cm="1">
        <f t="array" aca="1" ref="FJ263" ca="1">_xll.BDP(C263,"EPS_SURPRISE_LAST_QTR")</f>
        <v>#NAME?</v>
      </c>
      <c r="FL263" s="15" t="e">
        <f ca="1">(_xll.BDP(C263,"VOLUME_AVG_5D"))/1000</f>
        <v>#NAME?</v>
      </c>
      <c r="FM263" s="15" t="e">
        <f ca="1">(_xll.BDP(C263,"VOLUME_AVG_3M"))/1000</f>
        <v>#NAME?</v>
      </c>
      <c r="FN263" s="15" t="e">
        <f ca="1">(_xll.BDP(C263,"VOLUME_AVG_6M"))/1000</f>
        <v>#NAME?</v>
      </c>
      <c r="FP263" s="15" t="e" cm="1">
        <f t="array" aca="1" ref="FP263" ca="1">_xll.BDP(C263,"CIE_DES")</f>
        <v>#NAME?</v>
      </c>
      <c r="FQ263" s="15" t="s">
        <v>1085</v>
      </c>
      <c r="FS263" s="15" t="e" cm="1">
        <f t="array" aca="1" ref="FS263" ca="1">_xll.BDP(C263,"HIGH_52WEEK")</f>
        <v>#NAME?</v>
      </c>
      <c r="FT263" s="15" t="e" cm="1">
        <f t="array" aca="1" ref="FT263" ca="1">_xll.BDP(C263,"LOW_52WEEK")</f>
        <v>#NAME?</v>
      </c>
      <c r="FV263" s="15" t="e" cm="1">
        <f t="array" aca="1" ref="FV263" ca="1">_xll.BDP(C263,"CHG_PCT_WTD")</f>
        <v>#NAME?</v>
      </c>
      <c r="FW263" s="15" t="e" cm="1">
        <f t="array" aca="1" ref="FW263" ca="1">_xll.BDP(C263,"CHG_PCT_MTD")</f>
        <v>#NAME?</v>
      </c>
      <c r="FX263" s="15" t="e" cm="1">
        <f t="array" aca="1" ref="FX263" ca="1">_xll.BDP(C263,"CHG_PCT_YTD")</f>
        <v>#NAME?</v>
      </c>
      <c r="FY263" s="15" t="e" cm="1">
        <f t="array" aca="1" ref="FY263" ca="1">_xll.BDP(C263,"CHG_PCT_1YR")</f>
        <v>#NAME?</v>
      </c>
      <c r="GA263" s="15" t="e">
        <f ca="1">_xll.BDP($C263,"BEST_NET_DEBT","best_fperiod_override=19Y")</f>
        <v>#NAME?</v>
      </c>
      <c r="GB263" s="15" t="e">
        <f ca="1">_xll.BDP($C263,"BEST_NET_DEBT","best_fperiod_override=20Y")</f>
        <v>#NAME?</v>
      </c>
      <c r="GC263" s="15" t="e">
        <f ca="1">_xll.BDP($C263,"BEST_NET_DEBT","best_fperiod_override=21Y")</f>
        <v>#NAME?</v>
      </c>
      <c r="GD263" s="15" t="e">
        <f ca="1">_xll.BDP($C263,"BEST_NET_DEBT","best_fperiod_override=22Y")</f>
        <v>#NAME?</v>
      </c>
      <c r="GE263" s="15" t="e">
        <f ca="1">_xll.BDP($C263,"BEST_NET_DEBT","best_fperiod_override=23Y")</f>
        <v>#NAME?</v>
      </c>
      <c r="GG263" s="15" t="e">
        <f t="shared" ca="1" si="463"/>
        <v>#NAME?</v>
      </c>
      <c r="GH263" s="15" t="e">
        <f t="shared" ca="1" si="464"/>
        <v>#NAME?</v>
      </c>
      <c r="GI263" s="15" t="e">
        <f t="shared" ca="1" si="465"/>
        <v>#NAME?</v>
      </c>
      <c r="GJ263" s="15" t="e">
        <f t="shared" ca="1" si="466"/>
        <v>#NAME?</v>
      </c>
      <c r="GK263" s="15" t="e">
        <f t="shared" ca="1" si="467"/>
        <v>#NAME?</v>
      </c>
      <c r="GM263" s="15" t="e" cm="1">
        <f t="array" aca="1" ref="GM263" ca="1">_xll.BDP(C263,"NET_DEBT_TO_EBITDA")</f>
        <v>#NAME?</v>
      </c>
      <c r="GN263" s="15" t="e" cm="1">
        <f t="array" aca="1" ref="GN263" ca="1">_xll.BDP(C263,"EBIT_TO_INT_EXP")</f>
        <v>#NAME?</v>
      </c>
      <c r="GO263" s="15" t="e" cm="1">
        <f t="array" aca="1" ref="GO263" ca="1">_xll.BDP(C263,"TOT_DEBT_TO_TOT_EQY")</f>
        <v>#NAME?</v>
      </c>
      <c r="GP263" s="15" t="e" cm="1">
        <f t="array" aca="1" ref="GP263" ca="1">_xll.BDP(C263,"TOT_DEBT_TO_TOT_ASSET")</f>
        <v>#NAME?</v>
      </c>
      <c r="GQ263" s="15" t="e" cm="1">
        <f t="array" aca="1" ref="GQ263" ca="1">_xll.BDP(C263,"ALTMAN_Z_SCORE")</f>
        <v>#NAME?</v>
      </c>
      <c r="GR263" s="15" t="e" cm="1">
        <f t="array" aca="1" ref="GR263" ca="1">_xll.BDP(C263,"CASH_%_CURRENT_MARKET_CAP")</f>
        <v>#NAME?</v>
      </c>
      <c r="GS263" s="15" t="e" cm="1">
        <f t="array" aca="1" ref="GS263" ca="1">_xll.BDP(C263,"CASH_TO_TOT_ASSET")</f>
        <v>#NAME?</v>
      </c>
      <c r="GU263" s="15" t="e" cm="1">
        <f t="array" aca="1" ref="GU263" ca="1">_xll.BDP(C263,"BOARD_SIZE")</f>
        <v>#NAME?</v>
      </c>
      <c r="GV263" s="15" t="e" cm="1">
        <f t="array" aca="1" ref="GV263" ca="1">_xll.BDP(C263,"PCT_INDEPENDENT_DIRECTORS")</f>
        <v>#NAME?</v>
      </c>
      <c r="GW263" s="15" t="e" cm="1">
        <f t="array" aca="1" ref="GW263" ca="1">_xll.BDP(C263,"BOARD_MEETING_ATTENDANCE_PCT")</f>
        <v>#NAME?</v>
      </c>
      <c r="GX263" s="15" t="e" cm="1">
        <f t="array" aca="1" ref="GX263" ca="1">_xll.BDP(C263,"BOARD_MEETINGS_PER_YR")</f>
        <v>#NAME?</v>
      </c>
      <c r="GY263" s="15" t="e" cm="1">
        <f t="array" aca="1" ref="GY263" ca="1">_xll.BDP(C263,"NUMBER_OF_WOMEN_ON_BOARD")</f>
        <v>#NAME?</v>
      </c>
      <c r="GZ263" s="15" t="e" cm="1">
        <f t="array" aca="1" ref="GZ263" ca="1">_xll.BDP(C263,"BOARD_AVERAGE_TENURE")</f>
        <v>#NAME?</v>
      </c>
      <c r="HA263" s="15" t="e" cm="1">
        <f t="array" aca="1" ref="HA263" ca="1">_xll.BDP(C263,"BOARD_AVERAGE_AGE")</f>
        <v>#NAME?</v>
      </c>
      <c r="HC263" s="15" t="e" cm="1">
        <f t="array" aca="1" ref="HC263" ca="1">_xll.BDP(C263,"TOT_COMP_AW_TO_CEO_&amp;_EQUIV")</f>
        <v>#NAME?</v>
      </c>
      <c r="HD263" s="15" t="e" cm="1">
        <f t="array" aca="1" ref="HD263" ca="1">_xll.BDP(C263,"TOT_COMPENSATION_AW_TO_EXECS")</f>
        <v>#NAME?</v>
      </c>
      <c r="HE263" s="15" t="e" cm="1">
        <f t="array" aca="1" ref="HE263" ca="1">_xll.BDP(C263,"CF_STOCK_BASED_COMPENSATION")</f>
        <v>#NAME?</v>
      </c>
      <c r="HF263" s="15" t="e" cm="1">
        <f t="array" aca="1" ref="HF263" ca="1">_xll.BDP(C263,"AVERAGE_BOD_TOTAL_COMPENSATION")</f>
        <v>#NAME?</v>
      </c>
      <c r="HH263" s="15" t="e" cm="1">
        <f t="array" aca="1" ref="HH263" ca="1">_xll.BDP(C263,"ISS_QUALITYSCORE")</f>
        <v>#NAME?</v>
      </c>
      <c r="HK263" s="15" t="e" cm="1">
        <f t="array" aca="1" ref="HK263" ca="1">_xll.BDP(C263,"EQY_SH_OUT")</f>
        <v>#NAME?</v>
      </c>
      <c r="HL263" s="15" t="e">
        <f t="shared" ca="1" si="468"/>
        <v>#NAME?</v>
      </c>
      <c r="HN263" s="15">
        <v>8.5</v>
      </c>
      <c r="HO263" s="15">
        <v>2</v>
      </c>
      <c r="HP263" s="39" t="e">
        <f t="shared" ca="1" si="469"/>
        <v>#NAME?</v>
      </c>
      <c r="HQ263" s="15" t="e">
        <f t="shared" ca="1" si="470"/>
        <v>#NAME?</v>
      </c>
      <c r="HS263" s="15" t="e">
        <f t="shared" ca="1" si="494"/>
        <v>#NAME?</v>
      </c>
      <c r="HU263" s="15" t="e">
        <f t="shared" ca="1" si="471"/>
        <v>#NAME?</v>
      </c>
      <c r="HW263" s="15" t="e">
        <f t="shared" ca="1" si="495"/>
        <v>#NAME?</v>
      </c>
      <c r="HY263" s="39" t="e">
        <f t="shared" ca="1" si="472"/>
        <v>#NAME?</v>
      </c>
      <c r="IA263" s="15" t="e">
        <f t="shared" ca="1" si="496"/>
        <v>#NAME?</v>
      </c>
      <c r="IB263" s="15" t="e">
        <f t="shared" ca="1" si="473"/>
        <v>#NAME?</v>
      </c>
      <c r="IC263" s="15" t="e">
        <f t="shared" ca="1" si="474"/>
        <v>#NAME?</v>
      </c>
      <c r="ID263" s="15" t="e">
        <f t="shared" ca="1" si="475"/>
        <v>#NAME?</v>
      </c>
      <c r="IE263" s="39" t="e">
        <f t="shared" ca="1" si="476"/>
        <v>#NAME?</v>
      </c>
      <c r="IF263" s="39" t="e">
        <f t="shared" si="477"/>
        <v>#VALUE!</v>
      </c>
      <c r="IG263" s="39" t="e">
        <f t="shared" ca="1" si="478"/>
        <v>#NAME?</v>
      </c>
      <c r="II263" s="15">
        <f t="shared" si="508"/>
        <v>244</v>
      </c>
    </row>
    <row r="264" spans="1:244">
      <c r="A264" s="15">
        <f t="shared" si="509"/>
        <v>244</v>
      </c>
      <c r="B264" s="15" t="s">
        <v>492</v>
      </c>
      <c r="C264" s="15" t="s">
        <v>722</v>
      </c>
      <c r="D264" s="15" t="s">
        <v>491</v>
      </c>
      <c r="E264" s="15" t="str">
        <f t="shared" si="442"/>
        <v>Z1TS34</v>
      </c>
      <c r="F264" s="15">
        <f t="shared" si="443"/>
        <v>244</v>
      </c>
      <c r="G264" s="15" t="str">
        <f t="shared" si="444"/>
        <v>Zoetis Inc</v>
      </c>
      <c r="H264" s="24">
        <v>2.6288600000000002E-3</v>
      </c>
      <c r="I264" s="15" t="e" cm="1">
        <f t="array" aca="1" ref="I264" ca="1">_xll.BDP(C264,"GICS_SECTOR_NAME")</f>
        <v>#NAME?</v>
      </c>
      <c r="J264" s="15" t="e">
        <f t="shared" ca="1" si="445"/>
        <v>#NAME?</v>
      </c>
      <c r="K264" s="46" t="e" cm="1">
        <f t="array" aca="1" ref="K264" ca="1">_xll.BDP(C264,"BEST_PE_RATIO")</f>
        <v>#NAME?</v>
      </c>
      <c r="L264" s="46" t="e" cm="1">
        <f t="array" aca="1" ref="L264" ca="1">_xll.BDP(C264,"px_last")</f>
        <v>#NAME?</v>
      </c>
      <c r="M264" s="15" t="e" cm="1">
        <f t="array" aca="1" ref="M264" ca="1">_xll.BDP(C264,"COUNTRY_FULL_NAME")</f>
        <v>#NAME?</v>
      </c>
      <c r="N264" s="15" t="e" cm="1">
        <f t="array" aca="1" ref="N264" ca="1">_xll.BDP(C264,"px_last")</f>
        <v>#NAME?</v>
      </c>
      <c r="O264" s="15" t="e" cm="1">
        <f t="array" aca="1" ref="O264" ca="1">_xll.BDP(C264,"CRNCY")</f>
        <v>#NAME?</v>
      </c>
      <c r="Q264" s="15" t="e" cm="1">
        <f t="array" aca="1" ref="Q264" ca="1">_xll.BDP(C264,"GICS_SECTOR_NAME")</f>
        <v>#NAME?</v>
      </c>
      <c r="R264" s="15" t="e" cm="1">
        <f t="array" aca="1" ref="R264" ca="1">_xll.BDP(C264,"GICS_INDUSTRY_NAME")</f>
        <v>#NAME?</v>
      </c>
      <c r="S264" s="15" t="e" cm="1">
        <f t="array" aca="1" ref="S264" ca="1">_xll.BDP(C264,"GICS_INDUSTRY_GROUP_NAME")</f>
        <v>#NAME?</v>
      </c>
      <c r="T264" s="15" t="e" cm="1">
        <f t="array" aca="1" ref="T264" ca="1">_xll.BDP(C264,"GICS_SUB_INDUSTRY_NAME")</f>
        <v>#NAME?</v>
      </c>
      <c r="U264" s="15" t="s">
        <v>1521</v>
      </c>
      <c r="V264" s="15">
        <f>_xll.BDH(C264,"SALES_REV_TURN","FY 2009","FY 2009","Currency=USD","Period=FY","BEST_FPERIOD_OVERRIDE=FY","FILING_STATUS=MR","SCALING_FORMAT=MLN","FA_ADJUSTED=Adjusted","Sort=A","Dates=H","DateFormat=P","Fill=—","Direction=H","UseDPDF=Y")</f>
        <v>2760</v>
      </c>
      <c r="W264" s="15">
        <f>_xll.BDH(C264,"SALES_REV_TURN","FY 2019","FY 2019","Currency=USD","Period=FY","BEST_FPERIOD_OVERRIDE=FY","FILING_STATUS=MR","SCALING_FORMAT=MLN","FA_ADJUSTED=Adjusted","Sort=A","Dates=H","DateFormat=P","Fill=—","Direction=H","UseDPDF=Y")</f>
        <v>6260</v>
      </c>
      <c r="X264" s="15">
        <f>_xll.BDH(C264,"SALES_REV_TURN","FY 2020","FY 2020","Currency=USD","Period=FY","BEST_FPERIOD_OVERRIDE=FY","FILING_STATUS=MR","SCALING_FORMAT=MLN","FA_ADJUSTED=Adjusted","Sort=A","Dates=H","DateFormat=P","Fill=—","Direction=H","UseDPDF=Y")</f>
        <v>6675</v>
      </c>
      <c r="Y264" s="15">
        <f>_xll.BDH(C264,"SALES_REV_TURN","FY 2021","FY 2021","Currency=USD","Period=FY","BEST_FPERIOD_OVERRIDE=FY","FILING_STATUS=MR","SCALING_FORMAT=MLN","FA_ADJUSTED=Adjusted","Sort=A","Dates=H","DateFormat=P","Fill=—","Direction=H","UseDPDF=Y")</f>
        <v>7776</v>
      </c>
      <c r="Z264" s="15">
        <f>_xll.BDH(C264,"SALES_REV_TURN","FY 2022","FY 2022","Currency=USD","Period=FY","BEST_FPERIOD_OVERRIDE=FY","FILING_STATUS=MR","SCALING_FORMAT=MLN","FA_ADJUSTED=Adjusted","Sort=A","Dates=H","DateFormat=P","Fill=—","Direction=H","UseDPDF=Y")</f>
        <v>8080</v>
      </c>
      <c r="AA264" s="15" t="e">
        <f ca="1">+_xll.BDP($C264,AA$15,"BEST_FPERIOD_OVERRIDE="&amp;AA$16)</f>
        <v>#NAME?</v>
      </c>
      <c r="AB264" s="15" t="e">
        <f ca="1">+_xll.BDP($C264,AB$15,"BEST_FPERIOD_OVERRIDE="&amp;AB$16)</f>
        <v>#NAME?</v>
      </c>
      <c r="AC264" s="15" t="e">
        <f ca="1">+_xll.BDP($C264,AC$15,"BEST_FPERIOD_OVERRIDE="&amp;AC$16)</f>
        <v>#NAME?</v>
      </c>
      <c r="AD264" s="15" t="e">
        <f ca="1">+_xll.BDP($C264,AD$15,"BEST_FPERIOD_OVERRIDE="&amp;AD$16)</f>
        <v>#NAME?</v>
      </c>
      <c r="AF264" s="25">
        <f t="shared" si="479"/>
        <v>6.6293929712460065E-2</v>
      </c>
      <c r="AG264" s="25">
        <f t="shared" si="480"/>
        <v>0.1649438202247191</v>
      </c>
      <c r="AH264" s="25">
        <f t="shared" si="481"/>
        <v>3.9094650205761416E-2</v>
      </c>
      <c r="AI264" s="25" t="e">
        <f t="shared" ca="1" si="482"/>
        <v>#NAME?</v>
      </c>
      <c r="AJ264" s="25" t="e">
        <f t="shared" ca="1" si="483"/>
        <v>#NAME?</v>
      </c>
      <c r="AK264" s="25" t="e">
        <f t="shared" ca="1" si="484"/>
        <v>#NAME?</v>
      </c>
      <c r="AL264" s="25" t="e">
        <f t="shared" ca="1" si="497"/>
        <v>#NAME?</v>
      </c>
      <c r="AM264" s="25" t="e">
        <f t="shared" ca="1" si="485"/>
        <v>#NAME?</v>
      </c>
      <c r="AN264" s="25">
        <f t="shared" si="486"/>
        <v>8.5341789270025892E-2</v>
      </c>
      <c r="AP264" s="15">
        <f>_xll.BDH(C264,"EBITDA","FY 2009","FY 2009","Currency=USD","Period=FY","BEST_FPERIOD_OVERRIDE=FY","FILING_STATUS=MR","SCALING_FORMAT=MLN","FA_ADJUSTED=Adjusted","Sort=A","Dates=H","DateFormat=P","Fill=—","Direction=H","UseDPDF=Y")</f>
        <v>443</v>
      </c>
      <c r="AQ264" s="15">
        <f>_xll.BDH(C264,"EBITDA","FY 2019","FY 2019","Currency=USD","Period=FY","BEST_FPERIOD_OVERRIDE=FY","FILING_STATUS=MR","SCALING_FORMAT=MLN","FA_ADJUSTED=Adjusted","Sort=A","Dates=H","DateFormat=P","Fill=—","Direction=H","UseDPDF=Y")</f>
        <v>2763</v>
      </c>
      <c r="AR264" s="15">
        <f>_xll.BDH(C264,"EBITDA","FY 2020","FY 2020","Currency=USD","Period=FY","BEST_FPERIOD_OVERRIDE=FY","FILING_STATUS=MR","SCALING_FORMAT=MLN","FA_ADJUSTED=Adjusted","Sort=A","Dates=H","DateFormat=P","Fill=—","Direction=H","UseDPDF=Y")</f>
        <v>2873</v>
      </c>
      <c r="AS264" s="15">
        <f>_xll.BDH(C264,"EBITDA","FY 2021","FY 2021","Currency=USD","Period=FY","BEST_FPERIOD_OVERRIDE=FY","FILING_STATUS=MR","SCALING_FORMAT=MLN","FA_ADJUSTED=Adjusted","Sort=A","Dates=H","DateFormat=P","Fill=—","Direction=H","UseDPDF=Y")</f>
        <v>3343</v>
      </c>
      <c r="AT264" s="15">
        <f>_xll.BDH(C264,"EBITDA","FY 2022","FY 2022","Currency=USD","Period=FY","BEST_FPERIOD_OVERRIDE=FY","FILING_STATUS=MR","SCALING_FORMAT=MLN","FA_ADJUSTED=Adjusted","Sort=A","Dates=H","DateFormat=P","Fill=—","Direction=H","UseDPDF=Y")</f>
        <v>3693</v>
      </c>
      <c r="AU264" s="15" t="e">
        <f ca="1">+_xll.BDP($C264,AU$15,"BEST_FPERIOD_OVERRIDE="&amp;AU$16)</f>
        <v>#NAME?</v>
      </c>
      <c r="AV264" s="15" t="e">
        <f ca="1">+_xll.BDP($C264,AV$15,"BEST_FPERIOD_OVERRIDE="&amp;AV$16)</f>
        <v>#NAME?</v>
      </c>
      <c r="AW264" s="15" t="e">
        <f ca="1">+_xll.BDP($C264,AW$15,"BEST_FPERIOD_OVERRIDE="&amp;AW$16)</f>
        <v>#NAME?</v>
      </c>
      <c r="AX264" s="15" t="e">
        <f ca="1">+_xll.BDP($C264,AX$15,"BEST_FPERIOD_OVERRIDE="&amp;AX$16)</f>
        <v>#NAME?</v>
      </c>
      <c r="AZ264" s="25">
        <f t="shared" si="446"/>
        <v>3.981179876945351E-2</v>
      </c>
      <c r="BA264" s="25">
        <f t="shared" si="447"/>
        <v>0.16359206404455273</v>
      </c>
      <c r="BB264" s="25">
        <f t="shared" si="448"/>
        <v>0.10469638049655994</v>
      </c>
      <c r="BC264" s="25" t="e">
        <f t="shared" ca="1" si="449"/>
        <v>#NAME?</v>
      </c>
      <c r="BD264" s="25" t="e">
        <f t="shared" ca="1" si="450"/>
        <v>#NAME?</v>
      </c>
      <c r="BE264" s="25" t="e">
        <f t="shared" ca="1" si="451"/>
        <v>#NAME?</v>
      </c>
      <c r="BF264" s="25" t="e">
        <f t="shared" ca="1" si="498"/>
        <v>#NAME?</v>
      </c>
      <c r="BG264" s="25" t="e">
        <f t="shared" ca="1" si="452"/>
        <v>#NAME?</v>
      </c>
      <c r="BH264" s="25">
        <f t="shared" si="453"/>
        <v>0.20087475711112224</v>
      </c>
      <c r="BJ264" s="25">
        <f t="shared" si="487"/>
        <v>0.44137380191693293</v>
      </c>
      <c r="BK264" s="25">
        <f t="shared" si="488"/>
        <v>0.43041198501872657</v>
      </c>
      <c r="BL264" s="25">
        <f t="shared" si="489"/>
        <v>0.42991255144032919</v>
      </c>
      <c r="BM264" s="25">
        <f t="shared" si="490"/>
        <v>0.45705445544554457</v>
      </c>
      <c r="BN264" s="25" t="e">
        <f t="shared" ca="1" si="491"/>
        <v>#NAME?</v>
      </c>
      <c r="BO264" s="25" t="e">
        <f t="shared" ca="1" si="492"/>
        <v>#NAME?</v>
      </c>
      <c r="BP264" s="25" t="e">
        <f t="shared" ca="1" si="492"/>
        <v>#NAME?</v>
      </c>
      <c r="BQ264" s="25" t="e">
        <f t="shared" ca="1" si="493"/>
        <v>#NAME?</v>
      </c>
      <c r="BR264" s="15">
        <f>_xll.BDH(C264,"EARN_FOR_COMMON","FY 2009","FY 2009","Currency=USD","Period=FY","BEST_FPERIOD_OVERRIDE=FY","FILING_STATUS=MR","SCALING_FORMAT=MLN","FA_ADJUSTED=Adjusted","Sort=A","Dates=H","DateFormat=P","Fill=—","Direction=H","UseDPDF=Y")</f>
        <v>200.3</v>
      </c>
      <c r="BS264" s="15">
        <f>_xll.BDH(C264,"EARN_FOR_COMMON","FY 2019","FY 2019","Currency=USD","Period=FY","BEST_FPERIOD_OVERRIDE=FY","FILING_STATUS=MR","SCALING_FORMAT=MLN","FA_ADJUSTED=Adjusted","Sort=A","Dates=H","DateFormat=P","Fill=—","Direction=H","UseDPDF=Y")</f>
        <v>1755</v>
      </c>
      <c r="BT264" s="15">
        <f>_xll.BDH(C264,"EARN_FOR_COMMON","FY 2020","FY 2020","Currency=USD","Period=FY","BEST_FPERIOD_OVERRIDE=FY","FILING_STATUS=MR","SCALING_FORMAT=MLN","FA_ADJUSTED=Adjusted","Sort=A","Dates=H","DateFormat=P","Fill=—","Direction=H","UseDPDF=Y")</f>
        <v>1833.9961000000001</v>
      </c>
      <c r="BU264" s="15">
        <f>_xll.BDH(C264,"EARN_FOR_COMMON","FY 2021","FY 2021","Currency=USD","Period=FY","BEST_FPERIOD_OVERRIDE=FY","FILING_STATUS=MR","SCALING_FORMAT=MLN","FA_ADJUSTED=Adjusted","Sort=A","Dates=H","DateFormat=P","Fill=—","Direction=H","UseDPDF=Y")</f>
        <v>2251.8914</v>
      </c>
      <c r="BV264" s="15">
        <f>_xll.BDH(C264,"EARN_FOR_COMMON","FY 2022","FY 2022","Currency=USD","Period=FY","BEST_FPERIOD_OVERRIDE=FY","FILING_STATUS=MR","SCALING_FORMAT=MLN","FA_ADJUSTED=Adjusted","Sort=A","Dates=H","DateFormat=P","Fill=—","Direction=H","UseDPDF=Y")</f>
        <v>2313.0500000000002</v>
      </c>
      <c r="BW264" s="15" t="e">
        <f ca="1">+_xll.BDP($C264,BW$15,"BEST_FPERIOD_OVERRIDE="&amp;BW$16)</f>
        <v>#NAME?</v>
      </c>
      <c r="BX264" s="15" t="e">
        <f ca="1">+_xll.BDP($C264,BX$15,"BEST_FPERIOD_OVERRIDE="&amp;BX$16)</f>
        <v>#NAME?</v>
      </c>
      <c r="BY264" s="15" t="e">
        <f ca="1">+_xll.BDP($C264,BY$15,"BEST_FPERIOD_OVERRIDE="&amp;BY$16)</f>
        <v>#NAME?</v>
      </c>
      <c r="BZ264" s="15" t="e">
        <f ca="1">+_xll.BDP($C264,BZ$15,"BEST_FPERIOD_OVERRIDE="&amp;BZ$16)</f>
        <v>#NAME?</v>
      </c>
      <c r="CB264" s="25">
        <f t="shared" si="454"/>
        <v>4.5012022792022766E-2</v>
      </c>
      <c r="CC264" s="25">
        <f t="shared" si="455"/>
        <v>0.22786051726064183</v>
      </c>
      <c r="CD264" s="25">
        <f t="shared" si="456"/>
        <v>2.7158769734632937E-2</v>
      </c>
      <c r="CE264" s="25" t="e">
        <f t="shared" ca="1" si="457"/>
        <v>#NAME?</v>
      </c>
      <c r="CF264" s="25" t="e">
        <f t="shared" ca="1" si="458"/>
        <v>#NAME?</v>
      </c>
      <c r="CG264" s="25" t="e">
        <f t="shared" ca="1" si="459"/>
        <v>#NAME?</v>
      </c>
      <c r="CH264" s="25" t="e">
        <f t="shared" ca="1" si="499"/>
        <v>#NAME?</v>
      </c>
      <c r="CI264" s="25" t="e">
        <f t="shared" ca="1" si="460"/>
        <v>#NAME?</v>
      </c>
      <c r="CJ264" s="25">
        <f t="shared" si="461"/>
        <v>0.24239477754589966</v>
      </c>
      <c r="CM264" s="25">
        <f t="shared" si="500"/>
        <v>0.28035143769968052</v>
      </c>
      <c r="CN264" s="25">
        <f t="shared" si="501"/>
        <v>0.27475597003745317</v>
      </c>
      <c r="CO264" s="25">
        <f t="shared" si="502"/>
        <v>0.28959508744855966</v>
      </c>
      <c r="CP264" s="25">
        <f t="shared" si="503"/>
        <v>0.28626856435643566</v>
      </c>
      <c r="CQ264" s="25" t="e">
        <f t="shared" ca="1" si="504"/>
        <v>#NAME?</v>
      </c>
      <c r="CR264" s="25" t="e">
        <f t="shared" ca="1" si="505"/>
        <v>#NAME?</v>
      </c>
      <c r="CS264" s="25" t="e">
        <f t="shared" ca="1" si="506"/>
        <v>#NAME?</v>
      </c>
      <c r="CT264" s="15" t="e">
        <f t="shared" ca="1" si="507"/>
        <v>#NAME?</v>
      </c>
      <c r="CU264" s="25">
        <f>_xll.BDH($C264,"RETURN_ON_INV_CAPITAL","FY 2019","FY 2019","Currency=USD","Period=FY","BEST_FPERIOD_OVERRIDE=FY","FILING_STATUS=MR","FA_ADJUSTED=GAAP","Sort=A","Dates=H","DateFormat=P","Fill=—","Direction=H","UseDPDF=Y")/100</f>
        <v>0.17377900000000002</v>
      </c>
      <c r="CV264" s="25">
        <f>_xll.BDH($C264,"RETURN_ON_INV_CAPITAL","FY 2020","FY 2020","Currency=USD","Period=FY","BEST_FPERIOD_OVERRIDE=FY","FILING_STATUS=MR","FA_ADJUSTED=GAAP","Sort=A","Dates=H","DateFormat=P","Fill=—","Direction=H","UseDPDF=Y")/100</f>
        <v>0.17294200000000001</v>
      </c>
      <c r="CW264" s="25">
        <f>_xll.BDH($C264,"RETURN_ON_INV_CAPITAL","FY 2021","FY 2021","Currency=USD","Period=FY","BEST_FPERIOD_OVERRIDE=FY","FILING_STATUS=MR","FA_ADJUSTED=GAAP","Sort=A","Dates=H","DateFormat=P","Fill=—","Direction=H","UseDPDF=Y")/100</f>
        <v>0.19512000000000002</v>
      </c>
      <c r="CX264" s="25">
        <f>_xll.BDH(C264,"RETURN_COM_EQY","FY 2022","FY 2022","Currency=USD","Period=FY","BEST_FPERIOD_OVERRIDE=FY","FILING_STATUS=MR","FA_ADJUSTED=GAAP","Sort=A","Dates=H","DateFormat=P","Fill=—","Direction=H","UseDPDF=Y")/100</f>
        <v>0.47250799999999998</v>
      </c>
      <c r="CZ264" s="15">
        <f>_xll.BDH($C264,"RETURN_COM_EQY","FY 2019","FY 2019","Currency=USD","Period=FY","BEST_FPERIOD_OVERRIDE=FY","FILING_STATUS=MR","FA_ADJUSTED=GAAP","Sort=A","Dates=H","DateFormat=P","Fill=—","Direction=H","UseDPDF=Y")/100</f>
        <v>0.61312100000000003</v>
      </c>
      <c r="DA264" s="15">
        <f>_xll.BDH($C264,"RETURN_COM_EQY","FY 2020","FY 2020","Currency=USD","Period=FY","BEST_FPERIOD_OVERRIDE=FY","FILING_STATUS=MR","FA_ADJUSTED=GAAP","Sort=A","Dates=H","DateFormat=P","Fill=—","Direction=H","UseDPDF=Y")/100</f>
        <v>0.50578999999999996</v>
      </c>
      <c r="DB264" s="15">
        <f>_xll.BDH($C264,"RETURN_COM_EQY","FY 2021","FY 2021","Currency=USD","Period=FY","BEST_FPERIOD_OVERRIDE=FY","FILING_STATUS=MR","FA_ADJUSTED=GAAP","Sort=A","Dates=H","DateFormat=P","Fill=—","Direction=H","UseDPDF=Y")/100</f>
        <v>0.49013499999999999</v>
      </c>
      <c r="DC264" s="25">
        <f>_xll.BDH(C264,"RETURN_COM_EQY","FY 2022","FY 2022","Currency=USD","Period=FY","BEST_FPERIOD_OVERRIDE=FY","FILING_STATUS=MR","FA_ADJUSTED=GAAP","Sort=A","Dates=H","DateFormat=P","Fill=—","Direction=H","UseDPDF=Y")</f>
        <v>47.250799999999998</v>
      </c>
      <c r="DD264" s="25" t="e">
        <f ca="1">(_xll.BDP(C264,"BEST_ROE","best_fperiod_override=23Y"))/100</f>
        <v>#NAME?</v>
      </c>
      <c r="DF264" s="25" t="e">
        <f ca="1">(_xll.BDP($C264,"BEST_DIV_YLD","best_fperiod_override=19Y"))/100</f>
        <v>#NAME?</v>
      </c>
      <c r="DG264" s="25" t="e">
        <f ca="1">(_xll.BDP($C264,"BEST_DIV_YLD","best_fperiod_override=20Y"))/100</f>
        <v>#NAME?</v>
      </c>
      <c r="DH264" s="25" t="e">
        <f ca="1">(_xll.BDP($C264,"BEST_DIV_YLD","best_fperiod_override=21Y"))/100</f>
        <v>#NAME?</v>
      </c>
      <c r="DI264" s="25" t="e">
        <f ca="1">(_xll.BDP($C264,"BEST_DIV_YLD","best_fperiod_override=22Y"))/100</f>
        <v>#NAME?</v>
      </c>
      <c r="DJ264" s="25" t="e">
        <f ca="1">(_xll.BDP($C264,"BEST_DIV_YLD","best_fperiod_override=23Y"))/100</f>
        <v>#NAME?</v>
      </c>
      <c r="DL264" s="48" t="e" cm="1">
        <f t="array" aca="1" ref="DL264" ca="1">_xll.BDP($C264,$DL$12)/1000</f>
        <v>#NAME?</v>
      </c>
      <c r="DM264" s="48" t="e" cm="1">
        <f t="array" aca="1" ref="DM264" ca="1">_xll.BDP($C264,$DL$13)*1000</f>
        <v>#NAME?</v>
      </c>
      <c r="DN264" s="48" t="e">
        <f t="shared" ca="1" si="462"/>
        <v>#NAME?</v>
      </c>
      <c r="DO264" s="48" t="e" cm="1">
        <f t="array" aca="1" ref="DO264" ca="1">_xll.BDP($C264,$DL$15)*1000</f>
        <v>#NAME?</v>
      </c>
      <c r="DQ264" s="15" t="e" cm="1">
        <f t="array" aca="1" ref="DQ264" ca="1">_xll.BDP(C264,"WACC")</f>
        <v>#NAME?</v>
      </c>
      <c r="DR264" s="15" t="e" cm="1">
        <f t="array" aca="1" ref="DR264" ca="1">_xll.BDP(C264,"WACC_COST_EQUITY")</f>
        <v>#NAME?</v>
      </c>
      <c r="DS264" s="15" t="e" cm="1">
        <f t="array" aca="1" ref="DS264" ca="1">_xll.BDP(C264,"WACC_COST_EQUITY")</f>
        <v>#NAME?</v>
      </c>
      <c r="DU264" s="15" t="e" cm="1">
        <f t="array" aca="1" ref="DU264" ca="1">_xll.BDP(C264,"BEST_PE_RATIO")</f>
        <v>#NAME?</v>
      </c>
      <c r="DV264" s="15" t="e" cm="1">
        <f t="array" aca="1" ref="DV264" ca="1">_xll.BDP(C264,"FIVE_YR_AVG_PRICE_EARNINGS")</f>
        <v>#NAME?</v>
      </c>
      <c r="DW264" s="15" t="e" cm="1">
        <f t="array" aca="1" ref="DW264" ca="1">_xll.BDP(C264,"10_YEAR_MOVING_AVERAGE_PE")</f>
        <v>#NAME?</v>
      </c>
      <c r="DY264" s="15" t="e" cm="1">
        <f t="array" aca="1" ref="DY264" ca="1">_xll.BDP(C264,"BEST_CUR_EV_TO_EBITDA")</f>
        <v>#NAME?</v>
      </c>
      <c r="DZ264" s="15" t="e" cm="1">
        <f t="array" aca="1" ref="DZ264" ca="1">_xll.BDP(C264,"FIVE_YEAR_AVG_EV_TO_T12_EBITDA")</f>
        <v>#NAME?</v>
      </c>
      <c r="EB264" s="15" t="e" cm="1">
        <f t="array" aca="1" ref="EB264" ca="1">_xll.BDP(C264,"BEST_PX_BPS_RATIO")</f>
        <v>#NAME?</v>
      </c>
      <c r="EC264" s="15" t="e" cm="1">
        <f t="array" aca="1" ref="EC264" ca="1">_xll.BDP(C264,"FIVE_YEAR_AVG_PRICE_BOOK")</f>
        <v>#NAME?</v>
      </c>
      <c r="ED264" s="15" t="e" cm="1">
        <f t="array" aca="1" ref="ED264" ca="1">_xll.BDP(C264,"EV_TO_T12M_SALES")</f>
        <v>#NAME?</v>
      </c>
      <c r="EE264" s="15" t="e" cm="1">
        <f t="array" aca="1" ref="EE264" ca="1">_xll.BDP(C264,"AVERAGE_EV_TO_T12M_SALES")</f>
        <v>#NAME?</v>
      </c>
      <c r="EF264" s="15" t="e">
        <f ca="1">_xll.BDP(C264,"BEST_CURRENT_EV_BEST_SALES","best_fperiod_override=23Y")</f>
        <v>#NAME?</v>
      </c>
      <c r="EH264" s="15" t="e" cm="1">
        <f t="array" aca="1" ref="EH264" ca="1">_xll.BDP(C264,"CF_FREE_CASH_FLOW")</f>
        <v>#NAME?</v>
      </c>
      <c r="EI264" s="15" t="e" cm="1">
        <f t="array" aca="1" ref="EI264" ca="1">_xll.BDP(C264,"FREE_CASH_FLOW_YIELD")/100</f>
        <v>#NAME?</v>
      </c>
      <c r="EJ264" s="15" t="e" cm="1">
        <f t="array" aca="1" ref="EJ264" ca="1">_xll.BDP(C264,"TRAIL_12M_FREE_CASH_FLOW_PER_SH")</f>
        <v>#NAME?</v>
      </c>
      <c r="EL264" s="15" t="e" cm="1">
        <f t="array" aca="1" ref="EL264" ca="1">_xll.BDP(C264,"CF_CASH_FROM_OPER")</f>
        <v>#NAME?</v>
      </c>
      <c r="EM264" s="15" t="e" cm="1">
        <f t="array" aca="1" ref="EM264" ca="1">_xll.BDP(C264,"CF_CASH_FROM_INV_ACT")</f>
        <v>#NAME?</v>
      </c>
      <c r="EN264" s="15" t="e" cm="1">
        <f t="array" aca="1" ref="EN264" ca="1">_xll.BDP(C264,"CF_CASH_FROM_FNC_ACT")</f>
        <v>#NAME?</v>
      </c>
      <c r="EP264" s="15" t="e" cm="1">
        <f t="array" aca="1" ref="EP264" ca="1">_xll.BDP(C264,"TOT_ANALYST_REC")</f>
        <v>#NAME?</v>
      </c>
      <c r="EQ264" s="15" t="e" cm="1">
        <f t="array" aca="1" ref="EQ264" ca="1">_xll.BDP(C264,"TOT_BUY_REC")</f>
        <v>#NAME?</v>
      </c>
      <c r="ER264" s="15" t="e" cm="1">
        <f t="array" aca="1" ref="ER264" ca="1">_xll.BDP(C264,"TOT_HOLD_REC")</f>
        <v>#NAME?</v>
      </c>
      <c r="ES264" s="15" t="e" cm="1">
        <f t="array" aca="1" ref="ES264" ca="1">_xll.BDP(C264,"TOT_SELL_REC")</f>
        <v>#NAME?</v>
      </c>
      <c r="ET264" s="15" t="e" cm="1">
        <f t="array" aca="1" ref="ET264" ca="1">_xll.BDP(C264,"EQY_REC_CONS")</f>
        <v>#NAME?</v>
      </c>
      <c r="EV264" s="15" t="e" cm="1">
        <f t="array" aca="1" ref="EV264" ca="1">_xll.BDP(C264,"BEST_TARGET_HI")</f>
        <v>#NAME?</v>
      </c>
      <c r="EW264" s="15" t="e" cm="1">
        <f t="array" aca="1" ref="EW264" ca="1">_xll.BDP(C264,"BEST_TARGET_LO")</f>
        <v>#NAME?</v>
      </c>
      <c r="EX264" s="15" t="e" cm="1">
        <f t="array" aca="1" ref="EX264" ca="1">_xll.BDP(C264,"BEST_TARGET_MEDIAN")</f>
        <v>#NAME?</v>
      </c>
      <c r="EZ264" s="15" t="e" cm="1">
        <f t="array" aca="1" ref="EZ264" ca="1">_xll.BDP(C264,"BEST_TARGET_1WK_CHG")</f>
        <v>#NAME?</v>
      </c>
      <c r="FA264" s="15" t="e" cm="1">
        <f t="array" aca="1" ref="FA264" ca="1">_xll.BDP(C264,"BEST_TARGET_4WK_CHG")</f>
        <v>#NAME?</v>
      </c>
      <c r="FB264" s="15" t="e" cm="1">
        <f t="array" aca="1" ref="FB264" ca="1">_xll.BDP(C264,"BEST_TARGET_3MO_CHG")</f>
        <v>#NAME?</v>
      </c>
      <c r="FC264" s="15" t="e" cm="1">
        <f t="array" aca="1" ref="FC264" ca="1">_xll.BDP(C264,"BEST_TARGET_6MO_CHG")</f>
        <v>#NAME?</v>
      </c>
      <c r="FE264" s="15" t="e" cm="1">
        <f t="array" aca="1" ref="FE264" ca="1">_xll.BDP(C264,"ANNOUNCEMENT_DT")</f>
        <v>#NAME?</v>
      </c>
      <c r="FF264" s="15" t="e" cm="1">
        <f t="array" aca="1" ref="FF264" ca="1">_xll.BDP(C264,"EXPECTED_REPORT_DT")</f>
        <v>#NAME?</v>
      </c>
      <c r="FG264" s="15" t="e" cm="1">
        <f t="array" aca="1" ref="FG264" ca="1">_xll.BDP(C264,"EARNINGS_RELATED_IMPLIED_MOVE")</f>
        <v>#NAME?</v>
      </c>
      <c r="FI264" s="15" t="e" cm="1">
        <f t="array" aca="1" ref="FI264" ca="1">_xll.BDP(C264,"SALES_SURPRISE_LAST_QTR")</f>
        <v>#NAME?</v>
      </c>
      <c r="FJ264" s="15" t="e" cm="1">
        <f t="array" aca="1" ref="FJ264" ca="1">_xll.BDP(C264,"EPS_SURPRISE_LAST_QTR")</f>
        <v>#NAME?</v>
      </c>
      <c r="FL264" s="15" t="e">
        <f ca="1">(_xll.BDP(C264,"VOLUME_AVG_5D"))/1000</f>
        <v>#NAME?</v>
      </c>
      <c r="FM264" s="15" t="e">
        <f ca="1">(_xll.BDP(C264,"VOLUME_AVG_3M"))/1000</f>
        <v>#NAME?</v>
      </c>
      <c r="FN264" s="15" t="e">
        <f ca="1">(_xll.BDP(C264,"VOLUME_AVG_6M"))/1000</f>
        <v>#NAME?</v>
      </c>
      <c r="FP264" s="15" t="e" cm="1">
        <f t="array" aca="1" ref="FP264" ca="1">_xll.BDP(C264,"CIE_DES")</f>
        <v>#NAME?</v>
      </c>
      <c r="FQ264" s="15" t="s">
        <v>1086</v>
      </c>
      <c r="FS264" s="15" t="e" cm="1">
        <f t="array" aca="1" ref="FS264" ca="1">_xll.BDP(C264,"HIGH_52WEEK")</f>
        <v>#NAME?</v>
      </c>
      <c r="FT264" s="15" t="e" cm="1">
        <f t="array" aca="1" ref="FT264" ca="1">_xll.BDP(C264,"LOW_52WEEK")</f>
        <v>#NAME?</v>
      </c>
      <c r="FV264" s="15" t="e" cm="1">
        <f t="array" aca="1" ref="FV264" ca="1">_xll.BDP(C264,"CHG_PCT_WTD")</f>
        <v>#NAME?</v>
      </c>
      <c r="FW264" s="15" t="e" cm="1">
        <f t="array" aca="1" ref="FW264" ca="1">_xll.BDP(C264,"CHG_PCT_MTD")</f>
        <v>#NAME?</v>
      </c>
      <c r="FX264" s="15" t="e" cm="1">
        <f t="array" aca="1" ref="FX264" ca="1">_xll.BDP(C264,"CHG_PCT_YTD")</f>
        <v>#NAME?</v>
      </c>
      <c r="FY264" s="15" t="e" cm="1">
        <f t="array" aca="1" ref="FY264" ca="1">_xll.BDP(C264,"CHG_PCT_1YR")</f>
        <v>#NAME?</v>
      </c>
      <c r="GA264" s="15" t="e">
        <f ca="1">_xll.BDP($C264,"BEST_NET_DEBT","best_fperiod_override=19Y")</f>
        <v>#NAME?</v>
      </c>
      <c r="GB264" s="15" t="e">
        <f ca="1">_xll.BDP($C264,"BEST_NET_DEBT","best_fperiod_override=20Y")</f>
        <v>#NAME?</v>
      </c>
      <c r="GC264" s="15" t="e">
        <f ca="1">_xll.BDP($C264,"BEST_NET_DEBT","best_fperiod_override=21Y")</f>
        <v>#NAME?</v>
      </c>
      <c r="GD264" s="15" t="e">
        <f ca="1">_xll.BDP($C264,"BEST_NET_DEBT","best_fperiod_override=22Y")</f>
        <v>#NAME?</v>
      </c>
      <c r="GE264" s="15" t="e">
        <f ca="1">_xll.BDP($C264,"BEST_NET_DEBT","best_fperiod_override=23Y")</f>
        <v>#NAME?</v>
      </c>
      <c r="GG264" s="15" t="e">
        <f t="shared" ca="1" si="463"/>
        <v>#NAME?</v>
      </c>
      <c r="GH264" s="15" t="e">
        <f t="shared" ca="1" si="464"/>
        <v>#NAME?</v>
      </c>
      <c r="GI264" s="15" t="e">
        <f t="shared" ca="1" si="465"/>
        <v>#NAME?</v>
      </c>
      <c r="GJ264" s="15" t="e">
        <f t="shared" ca="1" si="466"/>
        <v>#NAME?</v>
      </c>
      <c r="GK264" s="15" t="e">
        <f t="shared" ca="1" si="467"/>
        <v>#NAME?</v>
      </c>
      <c r="GM264" s="15" t="e" cm="1">
        <f t="array" aca="1" ref="GM264" ca="1">_xll.BDP(C264,"NET_DEBT_TO_EBITDA")</f>
        <v>#NAME?</v>
      </c>
      <c r="GN264" s="15" t="e" cm="1">
        <f t="array" aca="1" ref="GN264" ca="1">_xll.BDP(C264,"EBIT_TO_INT_EXP")</f>
        <v>#NAME?</v>
      </c>
      <c r="GO264" s="15" t="e" cm="1">
        <f t="array" aca="1" ref="GO264" ca="1">_xll.BDP(C264,"TOT_DEBT_TO_TOT_EQY")</f>
        <v>#NAME?</v>
      </c>
      <c r="GP264" s="15" t="e" cm="1">
        <f t="array" aca="1" ref="GP264" ca="1">_xll.BDP(C264,"TOT_DEBT_TO_TOT_ASSET")</f>
        <v>#NAME?</v>
      </c>
      <c r="GQ264" s="15" t="e" cm="1">
        <f t="array" aca="1" ref="GQ264" ca="1">_xll.BDP(C264,"ALTMAN_Z_SCORE")</f>
        <v>#NAME?</v>
      </c>
      <c r="GR264" s="15" t="e" cm="1">
        <f t="array" aca="1" ref="GR264" ca="1">_xll.BDP(C264,"CASH_%_CURRENT_MARKET_CAP")</f>
        <v>#NAME?</v>
      </c>
      <c r="GS264" s="15" t="e" cm="1">
        <f t="array" aca="1" ref="GS264" ca="1">_xll.BDP(C264,"CASH_TO_TOT_ASSET")</f>
        <v>#NAME?</v>
      </c>
      <c r="GU264" s="15" t="e" cm="1">
        <f t="array" aca="1" ref="GU264" ca="1">_xll.BDP(C264,"BOARD_SIZE")</f>
        <v>#NAME?</v>
      </c>
      <c r="GV264" s="15" t="e" cm="1">
        <f t="array" aca="1" ref="GV264" ca="1">_xll.BDP(C264,"PCT_INDEPENDENT_DIRECTORS")</f>
        <v>#NAME?</v>
      </c>
      <c r="GW264" s="15" t="e" cm="1">
        <f t="array" aca="1" ref="GW264" ca="1">_xll.BDP(C264,"BOARD_MEETING_ATTENDANCE_PCT")</f>
        <v>#NAME?</v>
      </c>
      <c r="GX264" s="15" t="e" cm="1">
        <f t="array" aca="1" ref="GX264" ca="1">_xll.BDP(C264,"BOARD_MEETINGS_PER_YR")</f>
        <v>#NAME?</v>
      </c>
      <c r="GY264" s="15" t="e" cm="1">
        <f t="array" aca="1" ref="GY264" ca="1">_xll.BDP(C264,"NUMBER_OF_WOMEN_ON_BOARD")</f>
        <v>#NAME?</v>
      </c>
      <c r="GZ264" s="15" t="e" cm="1">
        <f t="array" aca="1" ref="GZ264" ca="1">_xll.BDP(C264,"BOARD_AVERAGE_TENURE")</f>
        <v>#NAME?</v>
      </c>
      <c r="HA264" s="15" t="e" cm="1">
        <f t="array" aca="1" ref="HA264" ca="1">_xll.BDP(C264,"BOARD_AVERAGE_AGE")</f>
        <v>#NAME?</v>
      </c>
      <c r="HC264" s="15" t="e" cm="1">
        <f t="array" aca="1" ref="HC264" ca="1">_xll.BDP(C264,"TOT_COMP_AW_TO_CEO_&amp;_EQUIV")</f>
        <v>#NAME?</v>
      </c>
      <c r="HD264" s="15" t="e" cm="1">
        <f t="array" aca="1" ref="HD264" ca="1">_xll.BDP(C264,"TOT_COMPENSATION_AW_TO_EXECS")</f>
        <v>#NAME?</v>
      </c>
      <c r="HE264" s="15" t="e" cm="1">
        <f t="array" aca="1" ref="HE264" ca="1">_xll.BDP(C264,"CF_STOCK_BASED_COMPENSATION")</f>
        <v>#NAME?</v>
      </c>
      <c r="HF264" s="15" t="e" cm="1">
        <f t="array" aca="1" ref="HF264" ca="1">_xll.BDP(C264,"AVERAGE_BOD_TOTAL_COMPENSATION")</f>
        <v>#NAME?</v>
      </c>
      <c r="HH264" s="15" t="e" cm="1">
        <f t="array" aca="1" ref="HH264" ca="1">_xll.BDP(C264,"ISS_QUALITYSCORE")</f>
        <v>#NAME?</v>
      </c>
      <c r="HK264" s="15" t="e" cm="1">
        <f t="array" aca="1" ref="HK264" ca="1">_xll.BDP(C264,"EQY_SH_OUT")</f>
        <v>#NAME?</v>
      </c>
      <c r="HL264" s="15" t="e">
        <f t="shared" ca="1" si="468"/>
        <v>#NAME?</v>
      </c>
      <c r="HN264" s="15">
        <v>8.5</v>
      </c>
      <c r="HO264" s="15">
        <v>2</v>
      </c>
      <c r="HP264" s="39" t="e">
        <f t="shared" ca="1" si="469"/>
        <v>#NAME?</v>
      </c>
      <c r="HQ264" s="15" t="e">
        <f t="shared" ca="1" si="470"/>
        <v>#NAME?</v>
      </c>
      <c r="HS264" s="15" t="e">
        <f t="shared" ca="1" si="494"/>
        <v>#NAME?</v>
      </c>
      <c r="HU264" s="15" t="e">
        <f t="shared" ca="1" si="471"/>
        <v>#NAME?</v>
      </c>
      <c r="HW264" s="15" t="e">
        <f t="shared" ca="1" si="495"/>
        <v>#NAME?</v>
      </c>
      <c r="HY264" s="39" t="e">
        <f t="shared" ca="1" si="472"/>
        <v>#NAME?</v>
      </c>
      <c r="IA264" s="15" t="e">
        <f t="shared" ca="1" si="496"/>
        <v>#NAME?</v>
      </c>
      <c r="IB264" s="15" t="e">
        <f t="shared" ca="1" si="473"/>
        <v>#NAME?</v>
      </c>
      <c r="IC264" s="15" t="e">
        <f t="shared" ca="1" si="474"/>
        <v>#NAME?</v>
      </c>
      <c r="ID264" s="15" t="e">
        <f t="shared" ca="1" si="475"/>
        <v>#NAME?</v>
      </c>
      <c r="IE264" s="39" t="e">
        <f t="shared" ca="1" si="476"/>
        <v>#NAME?</v>
      </c>
      <c r="IF264" s="39">
        <f t="shared" si="477"/>
        <v>24.239477754589966</v>
      </c>
      <c r="IG264" s="39" t="e">
        <f t="shared" ca="1" si="478"/>
        <v>#NAME?</v>
      </c>
      <c r="II264" s="15">
        <f t="shared" si="508"/>
        <v>245</v>
      </c>
    </row>
    <row r="265" spans="1:244">
      <c r="H265" s="24"/>
      <c r="K265" s="46"/>
      <c r="L265" s="46"/>
      <c r="AD265" s="15" t="e">
        <f ca="1">+_xll.BDP($C265,AD$15,"BEST_FPERIOD_OVERRIDE="&amp;AD$16)</f>
        <v>#NAME?</v>
      </c>
      <c r="AF265" s="25"/>
      <c r="AG265" s="25"/>
      <c r="AH265" s="25"/>
      <c r="AI265" s="25"/>
      <c r="AJ265" s="25"/>
      <c r="AK265" s="25"/>
      <c r="AL265" s="25"/>
      <c r="AM265" s="25"/>
      <c r="AN265" s="25"/>
      <c r="AX265" s="15" t="s">
        <v>493</v>
      </c>
      <c r="AZ265" s="25"/>
      <c r="BA265" s="25"/>
      <c r="BB265" s="25"/>
      <c r="BC265" s="25"/>
      <c r="BD265" s="25"/>
      <c r="BE265" s="25"/>
      <c r="BF265" s="25"/>
      <c r="BG265" s="25"/>
      <c r="BH265" s="25"/>
      <c r="BJ265" s="25"/>
      <c r="BK265" s="25"/>
      <c r="BL265" s="25"/>
      <c r="BM265" s="25"/>
      <c r="BN265" s="25"/>
      <c r="BO265" s="25"/>
      <c r="BP265" s="25"/>
      <c r="BQ265" s="25" t="s">
        <v>493</v>
      </c>
      <c r="CB265" s="25"/>
      <c r="CC265" s="25"/>
      <c r="CD265" s="25"/>
      <c r="CE265" s="25"/>
      <c r="CF265" s="25"/>
      <c r="CG265" s="25"/>
      <c r="CH265" s="25"/>
      <c r="CI265" s="25"/>
      <c r="CJ265" s="25"/>
      <c r="CM265" s="25"/>
      <c r="CN265" s="25"/>
      <c r="CO265" s="25"/>
      <c r="CP265" s="25"/>
      <c r="CQ265" s="25"/>
      <c r="CR265" s="25"/>
      <c r="CS265" s="25"/>
      <c r="CT265" s="15" t="s">
        <v>493</v>
      </c>
      <c r="CU265" s="25"/>
      <c r="CV265" s="25"/>
      <c r="CW265" s="25"/>
      <c r="CX265" s="25"/>
      <c r="DC265" s="25"/>
      <c r="DD265" s="25"/>
      <c r="DF265" s="25"/>
      <c r="DG265" s="25"/>
      <c r="DH265" s="25"/>
      <c r="DI265" s="25"/>
      <c r="DJ265" s="25"/>
      <c r="DL265" s="48"/>
      <c r="DM265" s="48"/>
      <c r="DN265" s="48"/>
      <c r="DO265" s="48"/>
      <c r="HP265" s="39"/>
      <c r="HY265" s="39"/>
      <c r="IE265" s="39"/>
      <c r="IF265" s="39"/>
      <c r="IG265" s="39"/>
    </row>
    <row r="266" spans="1:244">
      <c r="AD266" s="15" t="e">
        <f ca="1">+_xll.BDP($C266,AD$15,"BEST_FPERIOD_OVERRIDE="&amp;AD$16)</f>
        <v>#NAME?</v>
      </c>
      <c r="CB266" s="25"/>
      <c r="CC266" s="25"/>
      <c r="CD266" s="25"/>
      <c r="CE266" s="25"/>
      <c r="CF266" s="25"/>
      <c r="CG266" s="25"/>
      <c r="CH266" s="25"/>
      <c r="CI266" s="25"/>
      <c r="CJ266" s="25"/>
      <c r="CM266" s="25"/>
      <c r="CN266" s="25"/>
      <c r="CO266" s="25"/>
      <c r="CP266" s="25"/>
      <c r="CQ266" s="25"/>
      <c r="CR266" s="25"/>
      <c r="CS266" s="25"/>
      <c r="CU266" s="25"/>
      <c r="CV266" s="25"/>
      <c r="CW266" s="25"/>
      <c r="CX266" s="25"/>
      <c r="HP266" s="39"/>
      <c r="HY266" s="39"/>
      <c r="IH266" s="15" t="s">
        <v>493</v>
      </c>
      <c r="II266" s="15" t="s">
        <v>493</v>
      </c>
      <c r="IJ266" s="15" t="s">
        <v>493</v>
      </c>
    </row>
    <row r="267" spans="1:244">
      <c r="B267" s="15" t="s">
        <v>1804</v>
      </c>
      <c r="C267" s="295" t="s">
        <v>1802</v>
      </c>
      <c r="E267" s="15" t="s">
        <v>1442</v>
      </c>
      <c r="F267" s="15">
        <f t="shared" ref="F267" si="510">A267</f>
        <v>0</v>
      </c>
      <c r="G267" s="15" t="str">
        <f t="shared" ref="G267" si="511">B267</f>
        <v>Progessive Corporation</v>
      </c>
      <c r="H267" s="15">
        <v>2.6288600000000002E-3</v>
      </c>
      <c r="I267" s="15" t="e" cm="1">
        <f t="array" aca="1" ref="I267" ca="1">_xll.BDP(C267,"GICS_SECTOR_NAME")</f>
        <v>#NAME?</v>
      </c>
      <c r="J267" s="15" t="e">
        <f t="shared" ref="J267" ca="1" si="512">VLOOKUP(I267,$B$7:$C$17,2,0)</f>
        <v>#NAME?</v>
      </c>
      <c r="K267" s="15" t="e" cm="1">
        <f t="array" aca="1" ref="K267" ca="1">_xll.BDP(C267,"BEST_PE_RATIO")</f>
        <v>#NAME?</v>
      </c>
      <c r="L267" s="15" t="e" cm="1">
        <f t="array" aca="1" ref="L267" ca="1">_xll.BDP(C267,"px_last")</f>
        <v>#NAME?</v>
      </c>
      <c r="M267" s="15" t="e" cm="1">
        <f t="array" aca="1" ref="M267" ca="1">_xll.BDP(C267,"COUNTRY_FULL_NAME")</f>
        <v>#NAME?</v>
      </c>
      <c r="N267" s="15" t="e" cm="1">
        <f t="array" aca="1" ref="N267" ca="1">_xll.BDP(C267,"px_last")</f>
        <v>#NAME?</v>
      </c>
      <c r="O267" s="15" t="e" cm="1">
        <f t="array" aca="1" ref="O267" ca="1">_xll.BDP(C267,"CRNCY")</f>
        <v>#NAME?</v>
      </c>
      <c r="Q267" s="15" t="e" cm="1">
        <f t="array" aca="1" ref="Q267" ca="1">_xll.BDP(C267,"GICS_SECTOR_NAME")</f>
        <v>#NAME?</v>
      </c>
      <c r="R267" s="15" t="e" cm="1">
        <f t="array" aca="1" ref="R267" ca="1">_xll.BDP(C267,"GICS_INDUSTRY_NAME")</f>
        <v>#NAME?</v>
      </c>
      <c r="S267" s="15" t="e" cm="1">
        <f t="array" aca="1" ref="S267" ca="1">_xll.BDP(C267,"GICS_INDUSTRY_GROUP_NAME")</f>
        <v>#NAME?</v>
      </c>
      <c r="T267" s="15" t="e" cm="1">
        <f t="array" aca="1" ref="T267" ca="1">_xll.BDP(C267,"GICS_SUB_INDUSTRY_NAME")</f>
        <v>#NAME?</v>
      </c>
      <c r="V267" s="15" t="e">
        <f ca="1">(_xll.BDP($C267,"best_sales","best_fperiod_override=09Y"))</f>
        <v>#NAME?</v>
      </c>
      <c r="W267" s="15" t="e">
        <f ca="1">(_xll.BDP($C267,"best_sales","best_fperiod_override=19Y"))</f>
        <v>#NAME?</v>
      </c>
      <c r="X267" s="15" t="e">
        <f ca="1">(_xll.BDP($C267,"best_sales","best_fperiod_override=20Y"))</f>
        <v>#NAME?</v>
      </c>
      <c r="Y267" s="15" t="e">
        <f ca="1">(_xll.BDP(C267,"best_sales","best_fperiod_override=21Y"))</f>
        <v>#NAME?</v>
      </c>
      <c r="Z267" s="15" t="e">
        <f ca="1">+_xll.BDP($C267,Z$15,"BEST_FPERIOD_OVERRIDE="&amp;Z$16)</f>
        <v>#NAME?</v>
      </c>
      <c r="AA267" s="15" t="e">
        <f ca="1">+_xll.BDP($C267,AA$15,"BEST_FPERIOD_OVERRIDE="&amp;AA$16)</f>
        <v>#NAME?</v>
      </c>
      <c r="AB267" s="15" t="e">
        <f ca="1">+_xll.BDP($C267,AB$15,"BEST_FPERIOD_OVERRIDE="&amp;AB$16)</f>
        <v>#NAME?</v>
      </c>
      <c r="AC267" s="15" t="e">
        <f ca="1">+_xll.BDP($C267,AC$15,"BEST_FPERIOD_OVERRIDE="&amp;AC$16)</f>
        <v>#NAME?</v>
      </c>
      <c r="AD267" s="15" t="e">
        <f ca="1">+_xll.BDP($C267,AD$15,"BEST_FPERIOD_OVERRIDE="&amp;AD$16)</f>
        <v>#NAME?</v>
      </c>
      <c r="AF267" s="15" t="e">
        <f t="shared" ref="AF267:AF275" ca="1" si="513">X267/W267-1</f>
        <v>#NAME?</v>
      </c>
      <c r="AG267" s="15" t="e">
        <f t="shared" ref="AG267:AG275" ca="1" si="514">Y267/X267-1</f>
        <v>#NAME?</v>
      </c>
      <c r="AH267" s="15" t="e">
        <f t="shared" ref="AH267:AH275" ca="1" si="515">Z267/Y267-1</f>
        <v>#NAME?</v>
      </c>
      <c r="AI267" s="15" t="e">
        <f t="shared" ref="AI267:AI275" ca="1" si="516">AA267/Z267-1</f>
        <v>#NAME?</v>
      </c>
      <c r="AJ267" s="15" t="e">
        <f t="shared" ref="AJ267:AJ275" ca="1" si="517">AB267/AA267-1</f>
        <v>#NAME?</v>
      </c>
      <c r="AK267" s="15" t="e">
        <f t="shared" ref="AK267:AK275" ca="1" si="518">AC267/AB267-1</f>
        <v>#NAME?</v>
      </c>
      <c r="AL267" s="15" t="e">
        <f t="shared" ref="AL267:AL275" ca="1" si="519">(AC267/Z267)^(1/3)-1</f>
        <v>#NAME?</v>
      </c>
      <c r="AM267" s="15" t="e">
        <f t="shared" ref="AM267:AM275" ca="1" si="520">(AC267/W267)^(1/6)-1</f>
        <v>#NAME?</v>
      </c>
      <c r="AN267" s="15" t="e">
        <f t="shared" ref="AN267:AN275" ca="1" si="521">(W267/V267)^(1/10)-1</f>
        <v>#NAME?</v>
      </c>
      <c r="AP267" s="15" t="e">
        <f ca="1">(_xll.BDP($C267,"BEST_EBITDA","best_fperiod_override=09Y"))</f>
        <v>#NAME?</v>
      </c>
      <c r="AQ267" s="15" t="e">
        <f ca="1">(_xll.BDP($C267,"BEST_EBITDA","best_fperiod_override=19Y"))</f>
        <v>#NAME?</v>
      </c>
      <c r="AR267" s="15" t="e">
        <f ca="1">(_xll.BDP($C267,"BEST_EBITDA","best_fperiod_override=20Y"))</f>
        <v>#NAME?</v>
      </c>
      <c r="AS267" s="15" t="e">
        <f ca="1">(_xll.BDP($C267,"BEST_EBITDA","best_fperiod_override=21Y"))</f>
        <v>#NAME?</v>
      </c>
      <c r="AT267" s="15" t="e">
        <f ca="1">+_xll.BDP($C267,AT$15,"BEST_FPERIOD_OVERRIDE="&amp;AT$16)</f>
        <v>#NAME?</v>
      </c>
      <c r="AU267" s="15" t="e">
        <f ca="1">+_xll.BDP($C267,AU$15,"BEST_FPERIOD_OVERRIDE="&amp;AU$16)</f>
        <v>#NAME?</v>
      </c>
      <c r="AV267" s="15" t="e">
        <f ca="1">+_xll.BDP($C267,AV$15,"BEST_FPERIOD_OVERRIDE="&amp;AV$16)</f>
        <v>#NAME?</v>
      </c>
      <c r="AW267" s="15" t="e">
        <f ca="1">+_xll.BDP($C267,AW$15,"BEST_FPERIOD_OVERRIDE="&amp;AW$16)</f>
        <v>#NAME?</v>
      </c>
      <c r="AZ267" s="15" t="e">
        <f t="shared" ref="AZ267" ca="1" si="522">AR267/AQ267-1</f>
        <v>#NAME?</v>
      </c>
      <c r="BA267" s="15" t="e">
        <f t="shared" ref="BA267" ca="1" si="523">AS267/AR267-1</f>
        <v>#NAME?</v>
      </c>
      <c r="BB267" s="15" t="e">
        <f t="shared" ref="BB267" ca="1" si="524">AT267/AS267-1</f>
        <v>#NAME?</v>
      </c>
      <c r="BC267" s="15" t="e">
        <f t="shared" ref="BC267" ca="1" si="525">AU267/AT267-1</f>
        <v>#NAME?</v>
      </c>
      <c r="BD267" s="15" t="e">
        <f t="shared" ref="BD267" ca="1" si="526">AV267/AU267-1</f>
        <v>#NAME?</v>
      </c>
      <c r="BE267" s="15" t="e">
        <f t="shared" ref="BE267" ca="1" si="527">AW267/AV267-1</f>
        <v>#NAME?</v>
      </c>
      <c r="BF267" s="15" t="e">
        <f t="shared" ref="BF267" ca="1" si="528">(AW267/AT267)^(1/3)-1</f>
        <v>#NAME?</v>
      </c>
      <c r="BG267" s="15" t="e">
        <f t="shared" ref="BG267" ca="1" si="529">(AW267/AQ267)^(1/6)-1</f>
        <v>#NAME?</v>
      </c>
      <c r="BH267" s="15" t="e">
        <f t="shared" ref="BH267" ca="1" si="530">(AQ267/AP267)^(1/10)-1</f>
        <v>#NAME?</v>
      </c>
      <c r="BJ267" s="15" t="e">
        <f t="shared" ref="BJ267:BJ275" ca="1" si="531">AQ267/W267</f>
        <v>#NAME?</v>
      </c>
      <c r="BK267" s="15" t="e">
        <f t="shared" ref="BK267:BK275" ca="1" si="532">AR267/X267</f>
        <v>#NAME?</v>
      </c>
      <c r="BL267" s="15" t="e">
        <f t="shared" ref="BL267:BL275" ca="1" si="533">AS267/Y267</f>
        <v>#NAME?</v>
      </c>
      <c r="BM267" s="15" t="e">
        <f t="shared" ref="BM267:BM275" ca="1" si="534">AT267/Z267</f>
        <v>#NAME?</v>
      </c>
      <c r="BN267" s="15" t="e">
        <f t="shared" ref="BN267:BN275" ca="1" si="535">AU267/AA267</f>
        <v>#NAME?</v>
      </c>
      <c r="BO267" s="15" t="e">
        <f t="shared" ref="BO267:BO275" ca="1" si="536">AV267/AB267</f>
        <v>#NAME?</v>
      </c>
      <c r="BP267" s="15" t="e">
        <f t="shared" ref="BP267:BP275" ca="1" si="537">AW267/AC267</f>
        <v>#NAME?</v>
      </c>
      <c r="BR267" s="15" t="e">
        <f ca="1">(_xll.BDP($C267,"BEST_NET_INCOME","best_fperiod_override=09Y"))</f>
        <v>#NAME?</v>
      </c>
      <c r="BS267" s="15" t="e">
        <f ca="1">(_xll.BDP($C267,"BEST_NET_INCOME","best_fperiod_override=19Y"))</f>
        <v>#NAME?</v>
      </c>
      <c r="BT267" s="15" t="e">
        <f ca="1">(_xll.BDP($C267,"BEST_NET_INCOME","best_fperiod_override=20Y"))</f>
        <v>#NAME?</v>
      </c>
      <c r="BU267" s="15" t="e">
        <f ca="1">(_xll.BDP(C266,"BEST_NET_INCOME","best_fperiod_override=21Y"))</f>
        <v>#NAME?</v>
      </c>
      <c r="BV267" s="15" t="e">
        <f ca="1">+_xll.BDP($C267,BV$15,"BEST_FPERIOD_OVERRIDE="&amp;BV$16)</f>
        <v>#NAME?</v>
      </c>
      <c r="BW267" s="15" t="e">
        <f ca="1">+_xll.BDP($C267,BW$15,"BEST_FPERIOD_OVERRIDE="&amp;BW$16)</f>
        <v>#NAME?</v>
      </c>
      <c r="BX267" s="15" t="e">
        <f ca="1">+_xll.BDP($C267,BX$15,"BEST_FPERIOD_OVERRIDE="&amp;BX$16)</f>
        <v>#NAME?</v>
      </c>
      <c r="BY267" s="15" t="e">
        <f ca="1">+_xll.BDP($C267,BY$15,"BEST_FPERIOD_OVERRIDE="&amp;BY$16)</f>
        <v>#NAME?</v>
      </c>
      <c r="CB267" s="25" t="e">
        <f t="shared" ref="CB267" ca="1" si="538">BT267/BS267-1</f>
        <v>#NAME?</v>
      </c>
      <c r="CC267" s="25" t="e">
        <f t="shared" ref="CC267" ca="1" si="539">BU267/BT267-1</f>
        <v>#NAME?</v>
      </c>
      <c r="CD267" s="25" t="e">
        <f t="shared" ref="CD267" ca="1" si="540">BV267/BU267-1</f>
        <v>#NAME?</v>
      </c>
      <c r="CE267" s="25" t="e">
        <f t="shared" ref="CE267" ca="1" si="541">BW267/BV267-1</f>
        <v>#NAME?</v>
      </c>
      <c r="CF267" s="25" t="e">
        <f t="shared" ref="CF267" ca="1" si="542">BX267/BW267-1</f>
        <v>#NAME?</v>
      </c>
      <c r="CG267" s="25" t="e">
        <f t="shared" ref="CG267" ca="1" si="543">BY267/BX267-1</f>
        <v>#NAME?</v>
      </c>
      <c r="CH267" s="25" t="e">
        <f t="shared" ref="CH267" ca="1" si="544">(BY267/BV267)^(1/3)-1</f>
        <v>#NAME?</v>
      </c>
      <c r="CI267" s="25" t="e">
        <f t="shared" ref="CI267" ca="1" si="545">(BY267/BS267)^(1/6)-1</f>
        <v>#NAME?</v>
      </c>
      <c r="CJ267" s="25" t="e">
        <f t="shared" ref="CJ267" ca="1" si="546">(BS267/BR267)^(1/10)-1</f>
        <v>#NAME?</v>
      </c>
      <c r="CM267" s="25" t="e">
        <f t="shared" ref="CM267:CM275" ca="1" si="547">BS267/W267</f>
        <v>#NAME?</v>
      </c>
      <c r="CN267" s="25" t="e">
        <f t="shared" ref="CN267:CN275" ca="1" si="548">BT267/X267</f>
        <v>#NAME?</v>
      </c>
      <c r="CO267" s="25" t="e">
        <f t="shared" ref="CO267:CO275" ca="1" si="549">BU267/Y267</f>
        <v>#NAME?</v>
      </c>
      <c r="CP267" s="25" t="e">
        <f t="shared" ref="CP267:CP275" ca="1" si="550">BV267/Z267</f>
        <v>#NAME?</v>
      </c>
      <c r="CQ267" s="25" t="e">
        <f t="shared" ref="CQ267:CQ275" ca="1" si="551">BW267/AA267</f>
        <v>#NAME?</v>
      </c>
      <c r="CR267" s="25" t="e">
        <f t="shared" ref="CR267:CR275" ca="1" si="552">BX267/AB267</f>
        <v>#NAME?</v>
      </c>
      <c r="CS267" s="25" t="e">
        <f t="shared" ref="CS267:CS275" ca="1" si="553">BY267/AC267</f>
        <v>#NAME?</v>
      </c>
      <c r="CU267" s="25">
        <f>_xll.BDH($C267,"RETURN_ON_INV_CAPITAL","FY 2019","FY 2019","Currency=USD","Period=FY","BEST_FPERIOD_OVERRIDE=FY","FILING_STATUS=MR","FA_ADJUSTED=GAAP","Sort=A","Dates=H","DateFormat=P","Fill=—","Direction=H","UseDPDF=Y")/100</f>
        <v>0.18836099999999997</v>
      </c>
      <c r="CV267" s="25">
        <f>_xll.BDH($C267,"RETURN_ON_INV_CAPITAL","FY 2020","FY 2020","Currency=USD","Period=FY","BEST_FPERIOD_OVERRIDE=FY","FILING_STATUS=MR","FA_ADJUSTED=GAAP","Sort=A","Dates=H","DateFormat=P","Fill=—","Direction=H","UseDPDF=Y")/100</f>
        <v>0.17184999999999997</v>
      </c>
      <c r="CW267" s="25">
        <f>_xll.BDH($C267,"RETURN_ON_INV_CAPITAL","FY 2021","FY 2021","Currency=USD","Period=FY","BEST_FPERIOD_OVERRIDE=FY","FILING_STATUS=MR","FA_ADJUSTED=GAAP","Sort=A","Dates=H","DateFormat=P","Fill=—","Direction=H","UseDPDF=Y")/100</f>
        <v>0.19039</v>
      </c>
      <c r="CX267" s="25" t="e">
        <f ca="1">_xll.BDP(C267,"OPERATING_ROIC","best_fperiod_override=22Y")/100</f>
        <v>#NAME?</v>
      </c>
      <c r="CZ267" s="15">
        <f>_xll.BDH($C267,"RETURN_COM_EQY","FY 2019","FY 2019","Currency=USD","Period=FY","BEST_FPERIOD_OVERRIDE=FY","FILING_STATUS=MR","FA_ADJUSTED=GAAP","Sort=A","Dates=H","DateFormat=P","Fill=—","Direction=H","UseDPDF=Y")/100</f>
        <v>0.33550600000000003</v>
      </c>
      <c r="DA267" s="15">
        <f>_xll.BDH($C267,"RETURN_ON_INV_CAPITAL","FY 2020","FY 2020","Currency=USD","Period=FY","BEST_FPERIOD_OVERRIDE=FY","FILING_STATUS=MR","FA_ADJUSTED=GAAP","Sort=A","Dates=H","DateFormat=P","Fill=—","Direction=H","UseDPDF=Y")/100</f>
        <v>0.17184999999999997</v>
      </c>
      <c r="DB267" s="15">
        <f>_xll.BDH($C267,"RETURN_COM_EQY","FY 2021","FY 2021","Currency=USD","Period=FY","BEST_FPERIOD_OVERRIDE=FY","FILING_STATUS=MR","FA_ADJUSTED=GAAP","Sort=A","Dates=H","DateFormat=P","Fill=—","Direction=H","UseDPDF=Y")/100</f>
        <v>0.19391900000000001</v>
      </c>
      <c r="DC267" s="15" t="e">
        <f ca="1">_xll.BDP(C267,"RETURN_COM_EQY","best_fperiod_override=22Y")</f>
        <v>#NAME?</v>
      </c>
      <c r="DD267" s="15" t="e">
        <f ca="1">(_xll.BDP(C267,"BEST_ROE","best_fperiod_override=23Y"))/100</f>
        <v>#NAME?</v>
      </c>
      <c r="DF267" s="15" t="e">
        <f ca="1">(_xll.BDP($C267,"BEST_DIV_YLD","best_fperiod_override=19Y"))/100</f>
        <v>#NAME?</v>
      </c>
      <c r="DG267" s="15" t="e">
        <f ca="1">(_xll.BDP($C267,"BEST_DIV_YLD","best_fperiod_override=20Y"))/100</f>
        <v>#NAME?</v>
      </c>
      <c r="DH267" s="15" t="e">
        <f ca="1">(_xll.BDP($C267,"BEST_DIV_YLD","best_fperiod_override=21Y"))/100</f>
        <v>#NAME?</v>
      </c>
      <c r="DI267" s="15" t="e">
        <f ca="1">(_xll.BDP($C267,"BEST_DIV_YLD","best_fperiod_override=22Y"))/100</f>
        <v>#NAME?</v>
      </c>
      <c r="DJ267" s="15" t="e">
        <f ca="1">(_xll.BDP($C267,"BEST_DIV_YLD","best_fperiod_override=23Y"))/100</f>
        <v>#NAME?</v>
      </c>
      <c r="DL267" s="15" t="e" cm="1">
        <f t="array" aca="1" ref="DL267" ca="1">_xll.BDP(C267,"CUR_MKT_CAP")</f>
        <v>#NAME?</v>
      </c>
      <c r="DM267" s="15" t="e" cm="1">
        <f t="array" aca="1" ref="DM267" ca="1">_xll.BDP(C267,"CURR_ENTP_VAL")*1000</f>
        <v>#NAME?</v>
      </c>
      <c r="DN267" s="15" t="e" cm="1">
        <f t="array" aca="1" ref="DN267" ca="1">_xll.BDP(C267,"NET_DEBT")</f>
        <v>#NAME?</v>
      </c>
      <c r="DO267" s="15" t="e" cm="1">
        <f t="array" aca="1" ref="DO267" ca="1">_xll.BDP(C267,"BS_CASH_NEAR_CASH_ITEM")</f>
        <v>#NAME?</v>
      </c>
      <c r="DQ267" s="15" t="e" cm="1">
        <f t="array" aca="1" ref="DQ267" ca="1">_xll.BDP(C267,"WACC")</f>
        <v>#NAME?</v>
      </c>
      <c r="DR267" s="15" t="e" cm="1">
        <f t="array" aca="1" ref="DR267" ca="1">_xll.BDP(C267,"WACC_COST_EQUITY")</f>
        <v>#NAME?</v>
      </c>
      <c r="DS267" s="15" t="e" cm="1">
        <f t="array" aca="1" ref="DS267" ca="1">_xll.BDP(C267,"WACC_COST_EQUITY")</f>
        <v>#NAME?</v>
      </c>
      <c r="DU267" s="15" t="e" cm="1">
        <f t="array" aca="1" ref="DU267" ca="1">_xll.BDP(C267,"BEST_PE_RATIO")</f>
        <v>#NAME?</v>
      </c>
      <c r="DV267" s="15" t="e" cm="1">
        <f t="array" aca="1" ref="DV267" ca="1">_xll.BDP(C267,"FIVE_YR_AVG_PRICE_EARNINGS")</f>
        <v>#NAME?</v>
      </c>
      <c r="DW267" s="15" t="e" cm="1">
        <f t="array" aca="1" ref="DW267" ca="1">_xll.BDP(C267,"10_YEAR_MOVING_AVERAGE_PE")</f>
        <v>#NAME?</v>
      </c>
      <c r="DY267" s="15" t="e" cm="1">
        <f t="array" aca="1" ref="DY267" ca="1">_xll.BDP(C267,"BEST_CUR_EV_TO_EBITDA")</f>
        <v>#NAME?</v>
      </c>
      <c r="DZ267" s="15" t="e" cm="1">
        <f t="array" aca="1" ref="DZ267" ca="1">_xll.BDP(C267,"FIVE_YEAR_AVG_EV_TO_T12_EBITDA")</f>
        <v>#NAME?</v>
      </c>
      <c r="EB267" s="15" t="e" cm="1">
        <f t="array" aca="1" ref="EB267" ca="1">_xll.BDP(C267,"BEST_PX_BPS_RATIO")</f>
        <v>#NAME?</v>
      </c>
      <c r="EC267" s="15" t="e" cm="1">
        <f t="array" aca="1" ref="EC267" ca="1">_xll.BDP(C267,"FIVE_YEAR_AVG_PRICE_BOOK")</f>
        <v>#NAME?</v>
      </c>
      <c r="ED267" s="15" t="e" cm="1">
        <f t="array" aca="1" ref="ED267" ca="1">_xll.BDP(C267,"EV_TO_T12M_SALES")</f>
        <v>#NAME?</v>
      </c>
      <c r="EE267" s="15" t="e" cm="1">
        <f t="array" aca="1" ref="EE267" ca="1">_xll.BDP(C267,"AVERAGE_EV_TO_T12M_SALES")</f>
        <v>#NAME?</v>
      </c>
      <c r="EF267" s="15" t="e">
        <f ca="1">_xll.BDP(C267,"BEST_CURRENT_EV_BEST_SALES","best_fperiod_override=23Y")</f>
        <v>#NAME?</v>
      </c>
      <c r="EH267" s="15" t="e" cm="1">
        <f t="array" aca="1" ref="EH267" ca="1">_xll.BDP(C267,"CF_FREE_CASH_FLOW")</f>
        <v>#NAME?</v>
      </c>
      <c r="EI267" s="15" t="e" cm="1">
        <f t="array" aca="1" ref="EI267" ca="1">_xll.BDP(C267,"FREE_CASH_FLOW_YIELD")</f>
        <v>#NAME?</v>
      </c>
      <c r="EJ267" s="15" t="e" cm="1">
        <f t="array" aca="1" ref="EJ267" ca="1">_xll.BDP(C267,"TRAIL_12M_FREE_CASH_FLOW_PER_SH")</f>
        <v>#NAME?</v>
      </c>
      <c r="EL267" s="15" t="e" cm="1">
        <f t="array" aca="1" ref="EL267" ca="1">_xll.BDP(C267,"CF_CASH_FROM_OPER")</f>
        <v>#NAME?</v>
      </c>
      <c r="EM267" s="15" t="e" cm="1">
        <f t="array" aca="1" ref="EM267" ca="1">_xll.BDP(C267,"CF_CASH_FROM_INV_ACT")</f>
        <v>#NAME?</v>
      </c>
      <c r="EN267" s="15" t="e" cm="1">
        <f t="array" aca="1" ref="EN267" ca="1">_xll.BDP(C267,"CF_CASH_FROM_FNC_ACT")</f>
        <v>#NAME?</v>
      </c>
      <c r="EP267" s="15" t="e" cm="1">
        <f t="array" aca="1" ref="EP267" ca="1">_xll.BDP(C267,"TOT_ANALYST_REC")</f>
        <v>#NAME?</v>
      </c>
      <c r="EQ267" s="15" t="e" cm="1">
        <f t="array" aca="1" ref="EQ267" ca="1">_xll.BDP(C267,"TOT_BUY_REC")</f>
        <v>#NAME?</v>
      </c>
      <c r="ER267" s="15" t="e" cm="1">
        <f t="array" aca="1" ref="ER267" ca="1">_xll.BDP(C267,"TOT_HOLD_REC")</f>
        <v>#NAME?</v>
      </c>
      <c r="ES267" s="15" t="e" cm="1">
        <f t="array" aca="1" ref="ES267" ca="1">_xll.BDP(C267,"TOT_SELL_REC")</f>
        <v>#NAME?</v>
      </c>
      <c r="ET267" s="15" t="e" cm="1">
        <f t="array" aca="1" ref="ET267" ca="1">_xll.BDP(C267,"EQY_REC_CONS")</f>
        <v>#NAME?</v>
      </c>
      <c r="EV267" s="15" t="e" cm="1">
        <f t="array" aca="1" ref="EV267" ca="1">_xll.BDP(C267,"BEST_TARGET_HI")</f>
        <v>#NAME?</v>
      </c>
      <c r="EW267" s="15" t="e" cm="1">
        <f t="array" aca="1" ref="EW267" ca="1">_xll.BDP(C267,"BEST_TARGET_LO")</f>
        <v>#NAME?</v>
      </c>
      <c r="EX267" s="15" t="e" cm="1">
        <f t="array" aca="1" ref="EX267" ca="1">_xll.BDP(C267,"BEST_TARGET_MEDIAN")</f>
        <v>#NAME?</v>
      </c>
      <c r="EZ267" s="15" t="e" cm="1">
        <f t="array" aca="1" ref="EZ267" ca="1">_xll.BDP(C267,"BEST_TARGET_1WK_CHG")</f>
        <v>#NAME?</v>
      </c>
      <c r="FA267" s="15" t="e" cm="1">
        <f t="array" aca="1" ref="FA267" ca="1">_xll.BDP(C267,"BEST_TARGET_4WK_CHG")</f>
        <v>#NAME?</v>
      </c>
      <c r="FB267" s="15" t="e" cm="1">
        <f t="array" aca="1" ref="FB267" ca="1">_xll.BDP(C267,"BEST_TARGET_3MO_CHG")</f>
        <v>#NAME?</v>
      </c>
      <c r="FC267" s="15" t="e" cm="1">
        <f t="array" aca="1" ref="FC267" ca="1">_xll.BDP(C267,"BEST_TARGET_6MO_CHG")</f>
        <v>#NAME?</v>
      </c>
      <c r="FE267" s="15" t="e" cm="1">
        <f t="array" aca="1" ref="FE267" ca="1">_xll.BDP(C267,"ANNOUNCEMENT_DT")</f>
        <v>#NAME?</v>
      </c>
      <c r="FF267" s="15" t="e" cm="1">
        <f t="array" aca="1" ref="FF267" ca="1">_xll.BDP(C267,"EXPECTED_REPORT_DT")</f>
        <v>#NAME?</v>
      </c>
      <c r="FG267" s="15" t="e" cm="1">
        <f t="array" aca="1" ref="FG267" ca="1">_xll.BDP(C267,"EARNINGS_RELATED_IMPLIED_MOVE")</f>
        <v>#NAME?</v>
      </c>
      <c r="FI267" s="15" t="e" cm="1">
        <f t="array" aca="1" ref="FI267" ca="1">_xll.BDP(C267,"SALES_SURPRISE_LAST_QTR")</f>
        <v>#NAME?</v>
      </c>
      <c r="FJ267" s="15" t="e" cm="1">
        <f t="array" aca="1" ref="FJ267" ca="1">_xll.BDP(C267,"EPS_SURPRISE_LAST_QTR")</f>
        <v>#NAME?</v>
      </c>
      <c r="FL267" s="15" t="e" cm="1">
        <f t="array" aca="1" ref="FL267" ca="1">_xll.BDP(C267,"VOLUME_AVG_5D")</f>
        <v>#NAME?</v>
      </c>
      <c r="FM267" s="15" t="e" cm="1">
        <f t="array" aca="1" ref="FM267" ca="1">_xll.BDP(C267,"VOLUME_AVG_3M")</f>
        <v>#NAME?</v>
      </c>
      <c r="FN267" s="15" t="e" cm="1">
        <f t="array" aca="1" ref="FN267" ca="1">_xll.BDP(C267,"VOLUME_AVG_6M")</f>
        <v>#NAME?</v>
      </c>
      <c r="FP267" s="15" t="e" cm="1">
        <f t="array" aca="1" ref="FP267" ca="1">_xll.BDP(C267,"CIE_DES")</f>
        <v>#NAME?</v>
      </c>
      <c r="FQ267" s="15" t="s">
        <v>1086</v>
      </c>
      <c r="FS267" s="15" t="e" cm="1">
        <f t="array" aca="1" ref="FS267" ca="1">_xll.BDP(C267,"HIGH_52WEEK")</f>
        <v>#NAME?</v>
      </c>
      <c r="FT267" s="15" t="e" cm="1">
        <f t="array" aca="1" ref="FT267" ca="1">_xll.BDP(C267,"LOW_52WEEK")</f>
        <v>#NAME?</v>
      </c>
      <c r="FV267" s="15" t="e" cm="1">
        <f t="array" aca="1" ref="FV267" ca="1">_xll.BDP(C267,"CHG_PCT_WTD")</f>
        <v>#NAME?</v>
      </c>
      <c r="FW267" s="15" t="e" cm="1">
        <f t="array" aca="1" ref="FW267" ca="1">_xll.BDP(C267,"CHG_PCT_MTD")</f>
        <v>#NAME?</v>
      </c>
      <c r="FX267" s="15" t="e" cm="1">
        <f t="array" aca="1" ref="FX267" ca="1">_xll.BDP(C267,"CHG_PCT_YTD")</f>
        <v>#NAME?</v>
      </c>
      <c r="FY267" s="15" t="e" cm="1">
        <f t="array" aca="1" ref="FY267" ca="1">_xll.BDP(C267,"CHG_PCT_1YR")</f>
        <v>#NAME?</v>
      </c>
      <c r="GA267" s="15" t="e">
        <f ca="1">_xll.BDP($C267,"BEST_NET_DEBT","best_fperiod_override=19Y")</f>
        <v>#NAME?</v>
      </c>
      <c r="GB267" s="15" t="e">
        <f ca="1">_xll.BDP($C267,"BEST_NET_DEBT","best_fperiod_override=20Y")</f>
        <v>#NAME?</v>
      </c>
      <c r="GC267" s="15" t="e">
        <f ca="1">_xll.BDP($C267,"BEST_NET_DEBT","best_fperiod_override=21Y")</f>
        <v>#NAME?</v>
      </c>
      <c r="GD267" s="15" t="e">
        <f ca="1">_xll.BDP($C267,"BEST_NET_DEBT","best_fperiod_override=22Y")</f>
        <v>#NAME?</v>
      </c>
      <c r="GE267" s="15" t="e">
        <f ca="1">_xll.BDP($C267,"BEST_NET_DEBT","best_fperiod_override=23Y")</f>
        <v>#NAME?</v>
      </c>
      <c r="GG267" s="15" t="e">
        <f t="shared" ref="GG267" ca="1" si="554">GA267/AQ267</f>
        <v>#NAME?</v>
      </c>
      <c r="GH267" s="15" t="e">
        <f t="shared" ref="GH267" ca="1" si="555">GB267/AR267</f>
        <v>#NAME?</v>
      </c>
      <c r="GI267" s="15" t="e">
        <f t="shared" ref="GI267" ca="1" si="556">GC267/AS267</f>
        <v>#NAME?</v>
      </c>
      <c r="GJ267" s="15" t="e">
        <f t="shared" ref="GJ267" ca="1" si="557">GD267/AT267</f>
        <v>#NAME?</v>
      </c>
      <c r="GK267" s="15" t="e">
        <f t="shared" ref="GK267" ca="1" si="558">GE267/AU267</f>
        <v>#NAME?</v>
      </c>
      <c r="GM267" s="15" t="e" cm="1">
        <f t="array" aca="1" ref="GM267" ca="1">_xll.BDP(C267,"NET_DEBT_TO_EBITDA")</f>
        <v>#NAME?</v>
      </c>
      <c r="GN267" s="15" t="e" cm="1">
        <f t="array" aca="1" ref="GN267" ca="1">_xll.BDP(C267,"EBIT_TO_INT_EXP")</f>
        <v>#NAME?</v>
      </c>
      <c r="GO267" s="15" t="e" cm="1">
        <f t="array" aca="1" ref="GO267" ca="1">_xll.BDP(C267,"TOT_DEBT_TO_TOT_EQY")</f>
        <v>#NAME?</v>
      </c>
      <c r="GP267" s="15" t="e" cm="1">
        <f t="array" aca="1" ref="GP267" ca="1">_xll.BDP(C267,"TOT_DEBT_TO_TOT_ASSET")</f>
        <v>#NAME?</v>
      </c>
      <c r="GQ267" s="15" t="e" cm="1">
        <f t="array" aca="1" ref="GQ267" ca="1">_xll.BDP(C267,"ALTMAN_Z_SCORE")</f>
        <v>#NAME?</v>
      </c>
      <c r="GR267" s="15" t="e" cm="1">
        <f t="array" aca="1" ref="GR267" ca="1">_xll.BDP(C267,"CASH_%_CURRENT_MARKET_CAP")</f>
        <v>#NAME?</v>
      </c>
      <c r="GS267" s="15" t="e" cm="1">
        <f t="array" aca="1" ref="GS267" ca="1">_xll.BDP(C267,"CASH_TO_TOT_ASSET")</f>
        <v>#NAME?</v>
      </c>
      <c r="GU267" s="15" t="e" cm="1">
        <f t="array" aca="1" ref="GU267" ca="1">_xll.BDP(C267,"BOARD_SIZE")</f>
        <v>#NAME?</v>
      </c>
      <c r="GV267" s="15" t="e" cm="1">
        <f t="array" aca="1" ref="GV267" ca="1">_xll.BDP(C267,"PCT_INDEPENDENT_DIRECTORS")</f>
        <v>#NAME?</v>
      </c>
      <c r="GW267" s="15" t="e" cm="1">
        <f t="array" aca="1" ref="GW267" ca="1">_xll.BDP(C267,"BOARD_MEETING_ATTENDANCE_PCT")</f>
        <v>#NAME?</v>
      </c>
      <c r="GX267" s="15" t="e" cm="1">
        <f t="array" aca="1" ref="GX267" ca="1">_xll.BDP(C267,"BOARD_MEETINGS_PER_YR")</f>
        <v>#NAME?</v>
      </c>
      <c r="GY267" s="15" t="e" cm="1">
        <f t="array" aca="1" ref="GY267" ca="1">_xll.BDP(C267,"NUMBER_OF_WOMEN_ON_BOARD")</f>
        <v>#NAME?</v>
      </c>
      <c r="GZ267" s="15" t="e" cm="1">
        <f t="array" aca="1" ref="GZ267" ca="1">_xll.BDP(C267,"BOARD_AVERAGE_TENURE")</f>
        <v>#NAME?</v>
      </c>
      <c r="HA267" s="15" t="e" cm="1">
        <f t="array" aca="1" ref="HA267" ca="1">_xll.BDP(C267,"BOARD_AVERAGE_AGE")</f>
        <v>#NAME?</v>
      </c>
      <c r="HC267" s="15" t="e" cm="1">
        <f t="array" aca="1" ref="HC267" ca="1">_xll.BDP(C267,"TOT_COMP_AW_TO_CEO_&amp;_EQUIV")</f>
        <v>#NAME?</v>
      </c>
      <c r="HD267" s="15" t="e" cm="1">
        <f t="array" aca="1" ref="HD267" ca="1">_xll.BDP(C267,"TOT_COMPENSATION_AW_TO_EXECS")</f>
        <v>#NAME?</v>
      </c>
      <c r="HE267" s="15" t="e" cm="1">
        <f t="array" aca="1" ref="HE267" ca="1">_xll.BDP(C267,"CF_STOCK_BASED_COMPENSATION")</f>
        <v>#NAME?</v>
      </c>
      <c r="HF267" s="15" t="e" cm="1">
        <f t="array" aca="1" ref="HF267" ca="1">_xll.BDP(C267,"AVERAGE_BOD_TOTAL_COMPENSATION")</f>
        <v>#NAME?</v>
      </c>
      <c r="HH267" s="15" t="e" cm="1">
        <f t="array" aca="1" ref="HH267" ca="1">_xll.BDP(C267,"ISS_QUALITYSCORE")</f>
        <v>#NAME?</v>
      </c>
      <c r="HK267" s="15" t="e" cm="1">
        <f t="array" aca="1" ref="HK267" ca="1">_xll.BDP(C267,"EQY_SH_OUT")</f>
        <v>#NAME?</v>
      </c>
      <c r="HL267" s="15" t="e">
        <f t="shared" ref="HL267" ca="1" si="559">BV267/HK267</f>
        <v>#NAME?</v>
      </c>
      <c r="HN267" s="15">
        <v>8.5</v>
      </c>
      <c r="HO267" s="15">
        <v>2</v>
      </c>
      <c r="HP267" s="39" t="e">
        <f t="shared" ref="HP267" ca="1" si="560">CH267*100</f>
        <v>#NAME?</v>
      </c>
      <c r="HQ267" s="15" t="e">
        <f t="shared" ref="HQ267" ca="1" si="561">(HO267*HP267)+HN267</f>
        <v>#NAME?</v>
      </c>
      <c r="HS267" s="15" t="e">
        <f t="shared" ref="HS267:HS275" ca="1" si="562">$HS$20</f>
        <v>#NAME?</v>
      </c>
      <c r="HU267" s="15" t="e">
        <f t="shared" ref="HU267" ca="1" si="563">HL267*HQ267*HS267</f>
        <v>#NAME?</v>
      </c>
      <c r="HW267" s="15" t="e">
        <f t="shared" ref="HW267:HW275" ca="1" si="564">$HW$20</f>
        <v>#NAME?</v>
      </c>
      <c r="HY267" s="39" t="e">
        <f t="shared" ref="HY267" ca="1" si="565">HU267/HW267</f>
        <v>#NAME?</v>
      </c>
      <c r="IA267" s="15" t="e">
        <f t="shared" ref="IA267:IA275" ca="1" si="566">N267*HW267</f>
        <v>#NAME?</v>
      </c>
      <c r="IB267" s="15" t="e">
        <f t="shared" ref="IB267" ca="1" si="567">HL267*HN267*HS267</f>
        <v>#NAME?</v>
      </c>
      <c r="IC267" s="15" t="e">
        <f t="shared" ref="IC267" ca="1" si="568">IA267-IB267</f>
        <v>#NAME?</v>
      </c>
      <c r="ID267" s="15" t="e">
        <f t="shared" ref="ID267" ca="1" si="569">HO267*HL267*HS267</f>
        <v>#NAME?</v>
      </c>
      <c r="IE267" s="15" t="e">
        <f t="shared" ref="IE267" ca="1" si="570">IC267/ID267</f>
        <v>#NAME?</v>
      </c>
      <c r="IF267" s="15" t="e">
        <f t="shared" ref="IF267" ca="1" si="571">CJ267*100</f>
        <v>#NAME?</v>
      </c>
      <c r="IG267" s="15" t="e">
        <f t="shared" ref="IG267" ca="1" si="572">HP267</f>
        <v>#NAME?</v>
      </c>
    </row>
    <row r="268" spans="1:244">
      <c r="B268" s="15" t="s">
        <v>1805</v>
      </c>
      <c r="C268" s="295" t="s">
        <v>1803</v>
      </c>
      <c r="E268" s="15" t="s">
        <v>1509</v>
      </c>
      <c r="G268" s="15" t="str">
        <f t="shared" ref="G268:G274" si="573">B268</f>
        <v>Emerson Eletric</v>
      </c>
      <c r="H268" s="15">
        <v>2.6288600000000002E-3</v>
      </c>
      <c r="I268" s="15" t="e" cm="1">
        <f t="array" aca="1" ref="I268" ca="1">_xll.BDP(C268,"GICS_SECTOR_NAME")</f>
        <v>#NAME?</v>
      </c>
      <c r="J268" s="15" t="e">
        <f t="shared" ref="J268:J270" ca="1" si="574">VLOOKUP(I268,$B$7:$C$17,2,0)</f>
        <v>#NAME?</v>
      </c>
      <c r="K268" s="15" t="e" cm="1">
        <f t="array" aca="1" ref="K268" ca="1">_xll.BDP(C268,"BEST_PE_RATIO")</f>
        <v>#NAME?</v>
      </c>
      <c r="L268" s="15" t="e" cm="1">
        <f t="array" aca="1" ref="L268" ca="1">_xll.BDP(C268,"px_last")</f>
        <v>#NAME?</v>
      </c>
      <c r="M268" s="15" t="e" cm="1">
        <f t="array" aca="1" ref="M268" ca="1">_xll.BDP(C268,"COUNTRY_FULL_NAME")</f>
        <v>#NAME?</v>
      </c>
      <c r="N268" s="15" t="e" cm="1">
        <f t="array" aca="1" ref="N268" ca="1">_xll.BDP(C268,"px_last")</f>
        <v>#NAME?</v>
      </c>
      <c r="O268" s="15" t="e" cm="1">
        <f t="array" aca="1" ref="O268" ca="1">_xll.BDP(C268,"CRNCY")</f>
        <v>#NAME?</v>
      </c>
      <c r="Q268" s="15" t="e" cm="1">
        <f t="array" aca="1" ref="Q268" ca="1">_xll.BDP(C268,"GICS_SECTOR_NAME")</f>
        <v>#NAME?</v>
      </c>
      <c r="R268" s="15" t="e" cm="1">
        <f t="array" aca="1" ref="R268" ca="1">_xll.BDP(C268,"GICS_INDUSTRY_NAME")</f>
        <v>#NAME?</v>
      </c>
      <c r="S268" s="15" t="e" cm="1">
        <f t="array" aca="1" ref="S268" ca="1">_xll.BDP(C268,"GICS_INDUSTRY_GROUP_NAME")</f>
        <v>#NAME?</v>
      </c>
      <c r="T268" s="15" t="e" cm="1">
        <f t="array" aca="1" ref="T268" ca="1">_xll.BDP(C268,"GICS_SUB_INDUSTRY_NAME")</f>
        <v>#NAME?</v>
      </c>
      <c r="V268" s="15" t="e">
        <f ca="1">(_xll.BDP($C268,"best_sales","best_fperiod_override=09Y"))</f>
        <v>#NAME?</v>
      </c>
      <c r="W268" s="15" t="e">
        <f ca="1">(_xll.BDP($C268,"best_sales","best_fperiod_override=19Y"))</f>
        <v>#NAME?</v>
      </c>
      <c r="X268" s="15" t="e">
        <f ca="1">(_xll.BDP($C268,"best_sales","best_fperiod_override=20Y"))</f>
        <v>#NAME?</v>
      </c>
      <c r="Y268" s="15" t="e">
        <f ca="1">(_xll.BDP(C268,"best_sales","best_fperiod_override=21Y"))</f>
        <v>#NAME?</v>
      </c>
      <c r="Z268" s="15" t="e">
        <f ca="1">+_xll.BDP($C268,Z$15,"BEST_FPERIOD_OVERRIDE="&amp;Z$16)</f>
        <v>#NAME?</v>
      </c>
      <c r="AA268" s="15" t="e">
        <f ca="1">+_xll.BDP($C268,AA$15,"BEST_FPERIOD_OVERRIDE="&amp;AA$16)</f>
        <v>#NAME?</v>
      </c>
      <c r="AB268" s="15" t="e">
        <f ca="1">+_xll.BDP($C268,AB$15,"BEST_FPERIOD_OVERRIDE="&amp;AB$16)</f>
        <v>#NAME?</v>
      </c>
      <c r="AC268" s="15" t="e">
        <f ca="1">+_xll.BDP($C268,AC$15,"BEST_FPERIOD_OVERRIDE="&amp;AC$16)</f>
        <v>#NAME?</v>
      </c>
      <c r="AD268" s="15" t="e">
        <f ca="1">+_xll.BDP($C268,AD$15,"BEST_FPERIOD_OVERRIDE="&amp;AD$16)</f>
        <v>#NAME?</v>
      </c>
      <c r="AF268" s="15" t="e">
        <f t="shared" ca="1" si="513"/>
        <v>#NAME?</v>
      </c>
      <c r="AG268" s="15" t="e">
        <f t="shared" ca="1" si="514"/>
        <v>#NAME?</v>
      </c>
      <c r="AH268" s="15" t="e">
        <f t="shared" ca="1" si="515"/>
        <v>#NAME?</v>
      </c>
      <c r="AI268" s="15" t="e">
        <f t="shared" ca="1" si="516"/>
        <v>#NAME?</v>
      </c>
      <c r="AJ268" s="15" t="e">
        <f t="shared" ca="1" si="517"/>
        <v>#NAME?</v>
      </c>
      <c r="AK268" s="15" t="e">
        <f t="shared" ca="1" si="518"/>
        <v>#NAME?</v>
      </c>
      <c r="AL268" s="15" t="e">
        <f t="shared" ca="1" si="519"/>
        <v>#NAME?</v>
      </c>
      <c r="AM268" s="15" t="e">
        <f t="shared" ca="1" si="520"/>
        <v>#NAME?</v>
      </c>
      <c r="AN268" s="15" t="e">
        <f t="shared" ca="1" si="521"/>
        <v>#NAME?</v>
      </c>
      <c r="AP268" s="15" t="e">
        <f ca="1">(_xll.BDP($C268,"BEST_EBITDA","best_fperiod_override=09Y"))</f>
        <v>#NAME?</v>
      </c>
      <c r="AQ268" s="15" t="e">
        <f ca="1">(_xll.BDP($C268,"BEST_EBITDA","best_fperiod_override=19Y"))</f>
        <v>#NAME?</v>
      </c>
      <c r="AR268" s="15" t="e">
        <f ca="1">(_xll.BDP($C268,"BEST_EBITDA","best_fperiod_override=20Y"))</f>
        <v>#NAME?</v>
      </c>
      <c r="AS268" s="15" t="e">
        <f ca="1">(_xll.BDP($C268,"BEST_EBITDA","best_fperiod_override=21Y"))</f>
        <v>#NAME?</v>
      </c>
      <c r="AT268" s="15" t="e">
        <f ca="1">+_xll.BDP($C268,AT$15,"BEST_FPERIOD_OVERRIDE="&amp;AT$16)</f>
        <v>#NAME?</v>
      </c>
      <c r="AU268" s="15" t="e">
        <f ca="1">+_xll.BDP($C268,AU$15,"BEST_FPERIOD_OVERRIDE="&amp;AU$16)</f>
        <v>#NAME?</v>
      </c>
      <c r="AV268" s="15" t="e">
        <f ca="1">+_xll.BDP($C268,AV$15,"BEST_FPERIOD_OVERRIDE="&amp;AV$16)</f>
        <v>#NAME?</v>
      </c>
      <c r="AW268" s="15" t="e">
        <f ca="1">+_xll.BDP($C268,AW$15,"BEST_FPERIOD_OVERRIDE="&amp;AW$16)</f>
        <v>#NAME?</v>
      </c>
      <c r="AZ268" s="15" t="e">
        <f t="shared" ref="AZ268:AZ270" ca="1" si="575">AR268/AQ268-1</f>
        <v>#NAME?</v>
      </c>
      <c r="BA268" s="15" t="e">
        <f t="shared" ref="BA268:BA270" ca="1" si="576">AS268/AR268-1</f>
        <v>#NAME?</v>
      </c>
      <c r="BB268" s="15" t="e">
        <f t="shared" ref="BB268:BB270" ca="1" si="577">AT268/AS268-1</f>
        <v>#NAME?</v>
      </c>
      <c r="BC268" s="15" t="e">
        <f t="shared" ref="BC268:BC270" ca="1" si="578">AU268/AT268-1</f>
        <v>#NAME?</v>
      </c>
      <c r="BD268" s="15" t="e">
        <f t="shared" ref="BD268:BD270" ca="1" si="579">AV268/AU268-1</f>
        <v>#NAME?</v>
      </c>
      <c r="BE268" s="15" t="e">
        <f t="shared" ref="BE268:BE270" ca="1" si="580">AW268/AV268-1</f>
        <v>#NAME?</v>
      </c>
      <c r="BF268" s="15" t="e">
        <f t="shared" ref="BF268:BF270" ca="1" si="581">(AW268/AT268)^(1/3)-1</f>
        <v>#NAME?</v>
      </c>
      <c r="BG268" s="15" t="e">
        <f t="shared" ref="BG268:BG270" ca="1" si="582">(AW268/AQ268)^(1/6)-1</f>
        <v>#NAME?</v>
      </c>
      <c r="BH268" s="15" t="e">
        <f t="shared" ref="BH268:BH270" ca="1" si="583">(AQ268/AP268)^(1/10)-1</f>
        <v>#NAME?</v>
      </c>
      <c r="BJ268" s="15" t="e">
        <f t="shared" ca="1" si="531"/>
        <v>#NAME?</v>
      </c>
      <c r="BK268" s="15" t="e">
        <f t="shared" ca="1" si="532"/>
        <v>#NAME?</v>
      </c>
      <c r="BL268" s="15" t="e">
        <f t="shared" ca="1" si="533"/>
        <v>#NAME?</v>
      </c>
      <c r="BM268" s="15" t="e">
        <f t="shared" ca="1" si="534"/>
        <v>#NAME?</v>
      </c>
      <c r="BN268" s="15" t="e">
        <f t="shared" ca="1" si="535"/>
        <v>#NAME?</v>
      </c>
      <c r="BO268" s="15" t="e">
        <f t="shared" ca="1" si="536"/>
        <v>#NAME?</v>
      </c>
      <c r="BP268" s="15" t="e">
        <f t="shared" ca="1" si="537"/>
        <v>#NAME?</v>
      </c>
      <c r="BR268" s="15" t="e">
        <f ca="1">(_xll.BDP($C268,"BEST_NET_INCOME","best_fperiod_override=09Y"))</f>
        <v>#NAME?</v>
      </c>
      <c r="BS268" s="15" t="e">
        <f ca="1">(_xll.BDP($C268,"BEST_NET_INCOME","best_fperiod_override=19Y"))</f>
        <v>#NAME?</v>
      </c>
      <c r="BT268" s="15" t="e">
        <f ca="1">(_xll.BDP($C268,"BEST_NET_INCOME","best_fperiod_override=20Y"))</f>
        <v>#NAME?</v>
      </c>
      <c r="BU268" s="15" t="e">
        <f ca="1">(_xll.BDP(C267,"BEST_NET_INCOME","best_fperiod_override=21Y"))</f>
        <v>#NAME?</v>
      </c>
      <c r="BV268" s="15" t="e">
        <f ca="1">+_xll.BDP($C268,BV$15,"BEST_FPERIOD_OVERRIDE="&amp;BV$16)</f>
        <v>#NAME?</v>
      </c>
      <c r="BW268" s="15" t="e">
        <f ca="1">+_xll.BDP($C268,BW$15,"BEST_FPERIOD_OVERRIDE="&amp;BW$16)</f>
        <v>#NAME?</v>
      </c>
      <c r="BX268" s="15" t="e">
        <f ca="1">+_xll.BDP($C268,BX$15,"BEST_FPERIOD_OVERRIDE="&amp;BX$16)</f>
        <v>#NAME?</v>
      </c>
      <c r="BY268" s="15" t="e">
        <f ca="1">+_xll.BDP($C268,BY$15,"BEST_FPERIOD_OVERRIDE="&amp;BY$16)</f>
        <v>#NAME?</v>
      </c>
      <c r="CB268" s="25" t="e">
        <f t="shared" ref="CB268:CB270" ca="1" si="584">BT268/BS268-1</f>
        <v>#NAME?</v>
      </c>
      <c r="CC268" s="25" t="e">
        <f t="shared" ref="CC268:CC270" ca="1" si="585">BU268/BT268-1</f>
        <v>#NAME?</v>
      </c>
      <c r="CD268" s="25" t="e">
        <f t="shared" ref="CD268:CD270" ca="1" si="586">BV268/BU268-1</f>
        <v>#NAME?</v>
      </c>
      <c r="CE268" s="25" t="e">
        <f t="shared" ref="CE268:CE270" ca="1" si="587">BW268/BV268-1</f>
        <v>#NAME?</v>
      </c>
      <c r="CF268" s="25" t="e">
        <f t="shared" ref="CF268:CF270" ca="1" si="588">BX268/BW268-1</f>
        <v>#NAME?</v>
      </c>
      <c r="CG268" s="25" t="e">
        <f t="shared" ref="CG268:CG270" ca="1" si="589">BY268/BX268-1</f>
        <v>#NAME?</v>
      </c>
      <c r="CH268" s="25" t="e">
        <f t="shared" ref="CH268:CH270" ca="1" si="590">(BY268/BV268)^(1/3)-1</f>
        <v>#NAME?</v>
      </c>
      <c r="CI268" s="25" t="e">
        <f t="shared" ref="CI268:CI270" ca="1" si="591">(BY268/BS268)^(1/6)-1</f>
        <v>#NAME?</v>
      </c>
      <c r="CJ268" s="25" t="e">
        <f t="shared" ref="CJ268:CJ270" ca="1" si="592">(BS268/BR268)^(1/10)-1</f>
        <v>#NAME?</v>
      </c>
      <c r="CM268" s="25" t="e">
        <f t="shared" ca="1" si="547"/>
        <v>#NAME?</v>
      </c>
      <c r="CN268" s="25" t="e">
        <f t="shared" ca="1" si="548"/>
        <v>#NAME?</v>
      </c>
      <c r="CO268" s="25" t="e">
        <f t="shared" ca="1" si="549"/>
        <v>#NAME?</v>
      </c>
      <c r="CP268" s="25" t="e">
        <f t="shared" ca="1" si="550"/>
        <v>#NAME?</v>
      </c>
      <c r="CQ268" s="25" t="e">
        <f t="shared" ca="1" si="551"/>
        <v>#NAME?</v>
      </c>
      <c r="CR268" s="25" t="e">
        <f t="shared" ca="1" si="552"/>
        <v>#NAME?</v>
      </c>
      <c r="CS268" s="25" t="e">
        <f t="shared" ca="1" si="553"/>
        <v>#NAME?</v>
      </c>
      <c r="CU268" s="25">
        <f>_xll.BDH($C268,"RETURN_ON_INV_CAPITAL","FY 2019","FY 2019","Currency=USD","Period=FY","BEST_FPERIOD_OVERRIDE=FY","FILING_STATUS=MR","FA_ADJUSTED=GAAP","Sort=A","Dates=H","DateFormat=P","Fill=—","Direction=H","UseDPDF=Y")/100</f>
        <v>0.17166699999999999</v>
      </c>
      <c r="CV268" s="25">
        <f>_xll.BDH($C268,"RETURN_ON_INV_CAPITAL","FY 2020","FY 2020","Currency=USD","Period=FY","BEST_FPERIOD_OVERRIDE=FY","FILING_STATUS=MR","FA_ADJUSTED=GAAP","Sort=A","Dates=H","DateFormat=P","Fill=—","Direction=H","UseDPDF=Y")/100</f>
        <v>0.13700900000000002</v>
      </c>
      <c r="CW268" s="25">
        <f>_xll.BDH($C268,"RETURN_ON_INV_CAPITAL","FY 2021","FY 2021","Currency=USD","Period=FY","BEST_FPERIOD_OVERRIDE=FY","FILING_STATUS=MR","FA_ADJUSTED=GAAP","Sort=A","Dates=H","DateFormat=P","Fill=—","Direction=H","UseDPDF=Y")/100</f>
        <v>8.7736999999999996E-2</v>
      </c>
      <c r="CX268" s="25" t="e">
        <f ca="1">_xll.BDP(C268,"OPERATING_ROIC","best_fperiod_override=22Y")/100</f>
        <v>#NAME?</v>
      </c>
      <c r="CZ268" s="15">
        <f>_xll.BDH($C268,"RETURN_COM_EQY","FY 2019","FY 2019","Currency=USD","Period=FY","BEST_FPERIOD_OVERRIDE=FY","FILING_STATUS=MR","FA_ADJUSTED=GAAP","Sort=A","Dates=H","DateFormat=P","Fill=—","Direction=H","UseDPDF=Y")/100</f>
        <v>0.26845199999999997</v>
      </c>
      <c r="DA268" s="15">
        <f>_xll.BDH($C268,"RETURN_ON_INV_CAPITAL","FY 2020","FY 2020","Currency=USD","Period=FY","BEST_FPERIOD_OVERRIDE=FY","FILING_STATUS=MR","FA_ADJUSTED=GAAP","Sort=A","Dates=H","DateFormat=P","Fill=—","Direction=H","UseDPDF=Y")/100</f>
        <v>0.13700900000000002</v>
      </c>
      <c r="DB268" s="15">
        <f>_xll.BDH($C268,"RETURN_COM_EQY","FY 2021","FY 2021","Currency=USD","Period=FY","BEST_FPERIOD_OVERRIDE=FY","FILING_STATUS=MR","FA_ADJUSTED=GAAP","Sort=A","Dates=H","DateFormat=P","Fill=—","Direction=H","UseDPDF=Y")/100</f>
        <v>0.251859</v>
      </c>
      <c r="DC268" s="15" t="e">
        <f ca="1">_xll.BDP(C268,"RETURN_COM_EQY","best_fperiod_override=22Y")</f>
        <v>#NAME?</v>
      </c>
      <c r="DD268" s="15" t="e">
        <f ca="1">(_xll.BDP(C268,"BEST_ROE","best_fperiod_override=23Y"))/100</f>
        <v>#NAME?</v>
      </c>
      <c r="DF268" s="15" t="e">
        <f ca="1">(_xll.BDP($C268,"BEST_DIV_YLD","best_fperiod_override=19Y"))/100</f>
        <v>#NAME?</v>
      </c>
      <c r="DG268" s="15" t="e">
        <f ca="1">(_xll.BDP($C268,"BEST_DIV_YLD","best_fperiod_override=20Y"))/100</f>
        <v>#NAME?</v>
      </c>
      <c r="DH268" s="15" t="e">
        <f ca="1">(_xll.BDP($C268,"BEST_DIV_YLD","best_fperiod_override=21Y"))/100</f>
        <v>#NAME?</v>
      </c>
      <c r="DI268" s="15" t="e">
        <f ca="1">(_xll.BDP($C268,"BEST_DIV_YLD","best_fperiod_override=22Y"))/100</f>
        <v>#NAME?</v>
      </c>
      <c r="DJ268" s="15" t="e">
        <f ca="1">(_xll.BDP($C268,"BEST_DIV_YLD","best_fperiod_override=23Y"))/100</f>
        <v>#NAME?</v>
      </c>
      <c r="DL268" s="15" t="e" cm="1">
        <f t="array" aca="1" ref="DL268" ca="1">_xll.BDP(C268,"CUR_MKT_CAP")</f>
        <v>#NAME?</v>
      </c>
      <c r="DM268" s="15" t="e" cm="1">
        <f t="array" aca="1" ref="DM268" ca="1">_xll.BDP(C268,"CURR_ENTP_VAL")*1000</f>
        <v>#NAME?</v>
      </c>
      <c r="DN268" s="15" t="e" cm="1">
        <f t="array" aca="1" ref="DN268" ca="1">_xll.BDP(C268,"NET_DEBT")</f>
        <v>#NAME?</v>
      </c>
      <c r="DO268" s="15" t="e" cm="1">
        <f t="array" aca="1" ref="DO268" ca="1">_xll.BDP(C268,"BS_CASH_NEAR_CASH_ITEM")</f>
        <v>#NAME?</v>
      </c>
      <c r="DQ268" s="15" t="e" cm="1">
        <f t="array" aca="1" ref="DQ268" ca="1">_xll.BDP(C268,"WACC")</f>
        <v>#NAME?</v>
      </c>
      <c r="DR268" s="15" t="e" cm="1">
        <f t="array" aca="1" ref="DR268" ca="1">_xll.BDP(C268,"WACC_COST_EQUITY")</f>
        <v>#NAME?</v>
      </c>
      <c r="DS268" s="15" t="e" cm="1">
        <f t="array" aca="1" ref="DS268" ca="1">_xll.BDP(C268,"WACC_COST_EQUITY")</f>
        <v>#NAME?</v>
      </c>
      <c r="DU268" s="15" t="e" cm="1">
        <f t="array" aca="1" ref="DU268" ca="1">_xll.BDP(C268,"BEST_PE_RATIO")</f>
        <v>#NAME?</v>
      </c>
      <c r="DV268" s="15" t="e" cm="1">
        <f t="array" aca="1" ref="DV268" ca="1">_xll.BDP(C268,"FIVE_YR_AVG_PRICE_EARNINGS")</f>
        <v>#NAME?</v>
      </c>
      <c r="DW268" s="15" t="e" cm="1">
        <f t="array" aca="1" ref="DW268" ca="1">_xll.BDP(C268,"10_YEAR_MOVING_AVERAGE_PE")</f>
        <v>#NAME?</v>
      </c>
      <c r="DY268" s="15" t="e" cm="1">
        <f t="array" aca="1" ref="DY268" ca="1">_xll.BDP(C268,"BEST_CUR_EV_TO_EBITDA")</f>
        <v>#NAME?</v>
      </c>
      <c r="DZ268" s="15" t="e" cm="1">
        <f t="array" aca="1" ref="DZ268" ca="1">_xll.BDP(C268,"FIVE_YEAR_AVG_EV_TO_T12_EBITDA")</f>
        <v>#NAME?</v>
      </c>
      <c r="EB268" s="15" t="e" cm="1">
        <f t="array" aca="1" ref="EB268" ca="1">_xll.BDP(C268,"BEST_PX_BPS_RATIO")</f>
        <v>#NAME?</v>
      </c>
      <c r="EC268" s="15" t="e" cm="1">
        <f t="array" aca="1" ref="EC268" ca="1">_xll.BDP(C268,"FIVE_YEAR_AVG_PRICE_BOOK")</f>
        <v>#NAME?</v>
      </c>
      <c r="ED268" s="15" t="e" cm="1">
        <f t="array" aca="1" ref="ED268" ca="1">_xll.BDP(C268,"EV_TO_T12M_SALES")</f>
        <v>#NAME?</v>
      </c>
      <c r="EE268" s="15" t="e" cm="1">
        <f t="array" aca="1" ref="EE268" ca="1">_xll.BDP(C268,"AVERAGE_EV_TO_T12M_SALES")</f>
        <v>#NAME?</v>
      </c>
      <c r="EF268" s="15" t="e">
        <f ca="1">_xll.BDP(C268,"BEST_CURRENT_EV_BEST_SALES","best_fperiod_override=23Y")</f>
        <v>#NAME?</v>
      </c>
      <c r="EH268" s="15" t="e" cm="1">
        <f t="array" aca="1" ref="EH268" ca="1">_xll.BDP(C268,"CF_FREE_CASH_FLOW")</f>
        <v>#NAME?</v>
      </c>
      <c r="EI268" s="15" t="e" cm="1">
        <f t="array" aca="1" ref="EI268" ca="1">_xll.BDP(C268,"FREE_CASH_FLOW_YIELD")</f>
        <v>#NAME?</v>
      </c>
      <c r="EJ268" s="15" t="e" cm="1">
        <f t="array" aca="1" ref="EJ268" ca="1">_xll.BDP(C268,"TRAIL_12M_FREE_CASH_FLOW_PER_SH")</f>
        <v>#NAME?</v>
      </c>
      <c r="EL268" s="15" t="e" cm="1">
        <f t="array" aca="1" ref="EL268" ca="1">_xll.BDP(C268,"CF_CASH_FROM_OPER")</f>
        <v>#NAME?</v>
      </c>
      <c r="EM268" s="15" t="e" cm="1">
        <f t="array" aca="1" ref="EM268" ca="1">_xll.BDP(C268,"CF_CASH_FROM_INV_ACT")</f>
        <v>#NAME?</v>
      </c>
      <c r="EN268" s="15" t="e" cm="1">
        <f t="array" aca="1" ref="EN268" ca="1">_xll.BDP(C268,"CF_CASH_FROM_FNC_ACT")</f>
        <v>#NAME?</v>
      </c>
      <c r="EP268" s="15" t="e" cm="1">
        <f t="array" aca="1" ref="EP268" ca="1">_xll.BDP(C268,"TOT_ANALYST_REC")</f>
        <v>#NAME?</v>
      </c>
      <c r="EQ268" s="15" t="e" cm="1">
        <f t="array" aca="1" ref="EQ268" ca="1">_xll.BDP(C268,"TOT_BUY_REC")</f>
        <v>#NAME?</v>
      </c>
      <c r="ER268" s="15" t="e" cm="1">
        <f t="array" aca="1" ref="ER268" ca="1">_xll.BDP(C268,"TOT_HOLD_REC")</f>
        <v>#NAME?</v>
      </c>
      <c r="ES268" s="15" t="e" cm="1">
        <f t="array" aca="1" ref="ES268" ca="1">_xll.BDP(C268,"TOT_SELL_REC")</f>
        <v>#NAME?</v>
      </c>
      <c r="ET268" s="15" t="e" cm="1">
        <f t="array" aca="1" ref="ET268" ca="1">_xll.BDP(C268,"EQY_REC_CONS")</f>
        <v>#NAME?</v>
      </c>
      <c r="EV268" s="15" t="e" cm="1">
        <f t="array" aca="1" ref="EV268" ca="1">_xll.BDP(C268,"BEST_TARGET_HI")</f>
        <v>#NAME?</v>
      </c>
      <c r="EW268" s="15" t="e" cm="1">
        <f t="array" aca="1" ref="EW268" ca="1">_xll.BDP(C268,"BEST_TARGET_LO")</f>
        <v>#NAME?</v>
      </c>
      <c r="EX268" s="15" t="e" cm="1">
        <f t="array" aca="1" ref="EX268" ca="1">_xll.BDP(C268,"BEST_TARGET_MEDIAN")</f>
        <v>#NAME?</v>
      </c>
      <c r="EZ268" s="15" t="e" cm="1">
        <f t="array" aca="1" ref="EZ268" ca="1">_xll.BDP(C268,"BEST_TARGET_1WK_CHG")</f>
        <v>#NAME?</v>
      </c>
      <c r="FA268" s="15" t="e" cm="1">
        <f t="array" aca="1" ref="FA268" ca="1">_xll.BDP(C268,"BEST_TARGET_4WK_CHG")</f>
        <v>#NAME?</v>
      </c>
      <c r="FB268" s="15" t="e" cm="1">
        <f t="array" aca="1" ref="FB268" ca="1">_xll.BDP(C268,"BEST_TARGET_3MO_CHG")</f>
        <v>#NAME?</v>
      </c>
      <c r="FC268" s="15" t="e" cm="1">
        <f t="array" aca="1" ref="FC268" ca="1">_xll.BDP(C268,"BEST_TARGET_6MO_CHG")</f>
        <v>#NAME?</v>
      </c>
      <c r="FE268" s="15" t="e" cm="1">
        <f t="array" aca="1" ref="FE268" ca="1">_xll.BDP(C268,"ANNOUNCEMENT_DT")</f>
        <v>#NAME?</v>
      </c>
      <c r="FF268" s="15" t="e" cm="1">
        <f t="array" aca="1" ref="FF268" ca="1">_xll.BDP(C268,"EXPECTED_REPORT_DT")</f>
        <v>#NAME?</v>
      </c>
      <c r="FG268" s="15" t="e" cm="1">
        <f t="array" aca="1" ref="FG268" ca="1">_xll.BDP(C268,"EARNINGS_RELATED_IMPLIED_MOVE")</f>
        <v>#NAME?</v>
      </c>
      <c r="FI268" s="15" t="e" cm="1">
        <f t="array" aca="1" ref="FI268" ca="1">_xll.BDP(C268,"SALES_SURPRISE_LAST_QTR")</f>
        <v>#NAME?</v>
      </c>
      <c r="FJ268" s="15" t="e" cm="1">
        <f t="array" aca="1" ref="FJ268" ca="1">_xll.BDP(C268,"EPS_SURPRISE_LAST_QTR")</f>
        <v>#NAME?</v>
      </c>
      <c r="FL268" s="15" t="e" cm="1">
        <f t="array" aca="1" ref="FL268" ca="1">_xll.BDP(C268,"VOLUME_AVG_5D")</f>
        <v>#NAME?</v>
      </c>
      <c r="FM268" s="15" t="e" cm="1">
        <f t="array" aca="1" ref="FM268" ca="1">_xll.BDP(C268,"VOLUME_AVG_3M")</f>
        <v>#NAME?</v>
      </c>
      <c r="FN268" s="15" t="e" cm="1">
        <f t="array" aca="1" ref="FN268" ca="1">_xll.BDP(C268,"VOLUME_AVG_6M")</f>
        <v>#NAME?</v>
      </c>
      <c r="FP268" s="15" t="e" cm="1">
        <f t="array" aca="1" ref="FP268" ca="1">_xll.BDP(C268,"CIE_DES")</f>
        <v>#NAME?</v>
      </c>
      <c r="FQ268" s="15" t="s">
        <v>1086</v>
      </c>
      <c r="FS268" s="15" t="e" cm="1">
        <f t="array" aca="1" ref="FS268" ca="1">_xll.BDP(C268,"HIGH_52WEEK")</f>
        <v>#NAME?</v>
      </c>
      <c r="FT268" s="15" t="e" cm="1">
        <f t="array" aca="1" ref="FT268" ca="1">_xll.BDP(C268,"LOW_52WEEK")</f>
        <v>#NAME?</v>
      </c>
      <c r="FV268" s="15" t="e" cm="1">
        <f t="array" aca="1" ref="FV268" ca="1">_xll.BDP(C268,"CHG_PCT_WTD")</f>
        <v>#NAME?</v>
      </c>
      <c r="FW268" s="15" t="e" cm="1">
        <f t="array" aca="1" ref="FW268" ca="1">_xll.BDP(C268,"CHG_PCT_MTD")</f>
        <v>#NAME?</v>
      </c>
      <c r="FX268" s="15" t="e" cm="1">
        <f t="array" aca="1" ref="FX268" ca="1">_xll.BDP(C268,"CHG_PCT_YTD")</f>
        <v>#NAME?</v>
      </c>
      <c r="FY268" s="15" t="e" cm="1">
        <f t="array" aca="1" ref="FY268" ca="1">_xll.BDP(C268,"CHG_PCT_1YR")</f>
        <v>#NAME?</v>
      </c>
      <c r="GA268" s="15" t="e">
        <f ca="1">_xll.BDP($C268,"BEST_NET_DEBT","best_fperiod_override=19Y")</f>
        <v>#NAME?</v>
      </c>
      <c r="GB268" s="15" t="e">
        <f ca="1">_xll.BDP($C268,"BEST_NET_DEBT","best_fperiod_override=20Y")</f>
        <v>#NAME?</v>
      </c>
      <c r="GC268" s="15" t="e">
        <f ca="1">_xll.BDP($C268,"BEST_NET_DEBT","best_fperiod_override=21Y")</f>
        <v>#NAME?</v>
      </c>
      <c r="GD268" s="15" t="e">
        <f ca="1">_xll.BDP($C268,"BEST_NET_DEBT","best_fperiod_override=22Y")</f>
        <v>#NAME?</v>
      </c>
      <c r="GE268" s="15" t="e">
        <f ca="1">_xll.BDP($C268,"BEST_NET_DEBT","best_fperiod_override=23Y")</f>
        <v>#NAME?</v>
      </c>
      <c r="GG268" s="15" t="e">
        <f t="shared" ref="GG268:GG270" ca="1" si="593">GA268/AQ268</f>
        <v>#NAME?</v>
      </c>
      <c r="GH268" s="15" t="e">
        <f t="shared" ref="GH268:GH270" ca="1" si="594">GB268/AR268</f>
        <v>#NAME?</v>
      </c>
      <c r="GI268" s="15" t="e">
        <f t="shared" ref="GI268:GI270" ca="1" si="595">GC268/AS268</f>
        <v>#NAME?</v>
      </c>
      <c r="GJ268" s="15" t="e">
        <f t="shared" ref="GJ268:GJ270" ca="1" si="596">GD268/AT268</f>
        <v>#NAME?</v>
      </c>
      <c r="GK268" s="15" t="e">
        <f t="shared" ref="GK268:GK270" ca="1" si="597">GE268/AU268</f>
        <v>#NAME?</v>
      </c>
      <c r="GM268" s="15" t="e" cm="1">
        <f t="array" aca="1" ref="GM268" ca="1">_xll.BDP(C268,"NET_DEBT_TO_EBITDA")</f>
        <v>#NAME?</v>
      </c>
      <c r="GN268" s="15" t="e" cm="1">
        <f t="array" aca="1" ref="GN268" ca="1">_xll.BDP(C268,"EBIT_TO_INT_EXP")</f>
        <v>#NAME?</v>
      </c>
      <c r="GO268" s="15" t="e" cm="1">
        <f t="array" aca="1" ref="GO268" ca="1">_xll.BDP(C268,"TOT_DEBT_TO_TOT_EQY")</f>
        <v>#NAME?</v>
      </c>
      <c r="GP268" s="15" t="e" cm="1">
        <f t="array" aca="1" ref="GP268" ca="1">_xll.BDP(C268,"TOT_DEBT_TO_TOT_ASSET")</f>
        <v>#NAME?</v>
      </c>
      <c r="GQ268" s="15" t="e" cm="1">
        <f t="array" aca="1" ref="GQ268" ca="1">_xll.BDP(C268,"ALTMAN_Z_SCORE")</f>
        <v>#NAME?</v>
      </c>
      <c r="GR268" s="15" t="e" cm="1">
        <f t="array" aca="1" ref="GR268" ca="1">_xll.BDP(C268,"CASH_%_CURRENT_MARKET_CAP")</f>
        <v>#NAME?</v>
      </c>
      <c r="GS268" s="15" t="e" cm="1">
        <f t="array" aca="1" ref="GS268" ca="1">_xll.BDP(C268,"CASH_TO_TOT_ASSET")</f>
        <v>#NAME?</v>
      </c>
      <c r="GU268" s="15" t="e" cm="1">
        <f t="array" aca="1" ref="GU268" ca="1">_xll.BDP(C268,"BOARD_SIZE")</f>
        <v>#NAME?</v>
      </c>
      <c r="GV268" s="15" t="e" cm="1">
        <f t="array" aca="1" ref="GV268" ca="1">_xll.BDP(C268,"PCT_INDEPENDENT_DIRECTORS")</f>
        <v>#NAME?</v>
      </c>
      <c r="GW268" s="15" t="e" cm="1">
        <f t="array" aca="1" ref="GW268" ca="1">_xll.BDP(C268,"BOARD_MEETING_ATTENDANCE_PCT")</f>
        <v>#NAME?</v>
      </c>
      <c r="GX268" s="15" t="e" cm="1">
        <f t="array" aca="1" ref="GX268" ca="1">_xll.BDP(C268,"BOARD_MEETINGS_PER_YR")</f>
        <v>#NAME?</v>
      </c>
      <c r="GY268" s="15" t="e" cm="1">
        <f t="array" aca="1" ref="GY268" ca="1">_xll.BDP(C268,"NUMBER_OF_WOMEN_ON_BOARD")</f>
        <v>#NAME?</v>
      </c>
      <c r="GZ268" s="15" t="e" cm="1">
        <f t="array" aca="1" ref="GZ268" ca="1">_xll.BDP(C268,"BOARD_AVERAGE_TENURE")</f>
        <v>#NAME?</v>
      </c>
      <c r="HA268" s="15" t="e" cm="1">
        <f t="array" aca="1" ref="HA268" ca="1">_xll.BDP(C268,"BOARD_AVERAGE_AGE")</f>
        <v>#NAME?</v>
      </c>
      <c r="HC268" s="15" t="e" cm="1">
        <f t="array" aca="1" ref="HC268" ca="1">_xll.BDP(C268,"TOT_COMP_AW_TO_CEO_&amp;_EQUIV")</f>
        <v>#NAME?</v>
      </c>
      <c r="HD268" s="15" t="e" cm="1">
        <f t="array" aca="1" ref="HD268" ca="1">_xll.BDP(C268,"TOT_COMPENSATION_AW_TO_EXECS")</f>
        <v>#NAME?</v>
      </c>
      <c r="HE268" s="15" t="e" cm="1">
        <f t="array" aca="1" ref="HE268" ca="1">_xll.BDP(C268,"CF_STOCK_BASED_COMPENSATION")</f>
        <v>#NAME?</v>
      </c>
      <c r="HF268" s="15" t="e" cm="1">
        <f t="array" aca="1" ref="HF268" ca="1">_xll.BDP(C268,"AVERAGE_BOD_TOTAL_COMPENSATION")</f>
        <v>#NAME?</v>
      </c>
      <c r="HH268" s="15" t="e" cm="1">
        <f t="array" aca="1" ref="HH268" ca="1">_xll.BDP(C268,"ISS_QUALITYSCORE")</f>
        <v>#NAME?</v>
      </c>
      <c r="HK268" s="15" t="e" cm="1">
        <f t="array" aca="1" ref="HK268" ca="1">_xll.BDP(C268,"EQY_SH_OUT")</f>
        <v>#NAME?</v>
      </c>
      <c r="HL268" s="15" t="e">
        <f t="shared" ref="HL268:HL270" ca="1" si="598">BV268/HK268</f>
        <v>#NAME?</v>
      </c>
      <c r="HN268" s="15">
        <v>8.5</v>
      </c>
      <c r="HO268" s="15">
        <v>2</v>
      </c>
      <c r="HP268" s="39" t="e">
        <f t="shared" ref="HP268:HP270" ca="1" si="599">CH268*100</f>
        <v>#NAME?</v>
      </c>
      <c r="HQ268" s="15" t="e">
        <f t="shared" ref="HQ268:HQ270" ca="1" si="600">(HO268*HP268)+HN268</f>
        <v>#NAME?</v>
      </c>
      <c r="HS268" s="15" t="e">
        <f t="shared" ca="1" si="562"/>
        <v>#NAME?</v>
      </c>
      <c r="HU268" s="15" t="e">
        <f t="shared" ref="HU268:HU270" ca="1" si="601">HL268*HQ268*HS268</f>
        <v>#NAME?</v>
      </c>
      <c r="HW268" s="15" t="e">
        <f t="shared" ca="1" si="564"/>
        <v>#NAME?</v>
      </c>
      <c r="HY268" s="39" t="e">
        <f t="shared" ref="HY268:HY270" ca="1" si="602">HU268/HW268</f>
        <v>#NAME?</v>
      </c>
      <c r="IA268" s="15" t="e">
        <f t="shared" ca="1" si="566"/>
        <v>#NAME?</v>
      </c>
      <c r="IB268" s="15" t="e">
        <f t="shared" ref="IB268:IB270" ca="1" si="603">HL268*HN268*HS268</f>
        <v>#NAME?</v>
      </c>
      <c r="IC268" s="15" t="e">
        <f t="shared" ref="IC268:IC270" ca="1" si="604">IA268-IB268</f>
        <v>#NAME?</v>
      </c>
      <c r="ID268" s="15" t="e">
        <f t="shared" ref="ID268:ID270" ca="1" si="605">HO268*HL268*HS268</f>
        <v>#NAME?</v>
      </c>
      <c r="IE268" s="15" t="e">
        <f t="shared" ref="IE268:IE270" ca="1" si="606">IC268/ID268</f>
        <v>#NAME?</v>
      </c>
      <c r="IF268" s="15" t="e">
        <f t="shared" ref="IF268:IF270" ca="1" si="607">CJ268*100</f>
        <v>#NAME?</v>
      </c>
      <c r="IG268" s="15" t="e">
        <f t="shared" ref="IG268:IG270" ca="1" si="608">HP268</f>
        <v>#NAME?</v>
      </c>
    </row>
    <row r="269" spans="1:244">
      <c r="B269" s="15" t="s">
        <v>1806</v>
      </c>
      <c r="C269" s="295" t="s">
        <v>1791</v>
      </c>
      <c r="E269" s="15" t="s">
        <v>1795</v>
      </c>
      <c r="G269" s="15" t="str">
        <f t="shared" si="573"/>
        <v>Rio TInto</v>
      </c>
      <c r="H269" s="15">
        <v>2.6288600000000002E-3</v>
      </c>
      <c r="I269" s="15" t="e" cm="1">
        <f t="array" aca="1" ref="I269" ca="1">_xll.BDP(C269,"GICS_SECTOR_NAME")</f>
        <v>#NAME?</v>
      </c>
      <c r="J269" s="15" t="e">
        <f t="shared" ca="1" si="574"/>
        <v>#NAME?</v>
      </c>
      <c r="K269" s="15" t="e" cm="1">
        <f t="array" aca="1" ref="K269" ca="1">_xll.BDP(C269,"BEST_PE_RATIO")</f>
        <v>#NAME?</v>
      </c>
      <c r="L269" s="15" t="e" cm="1">
        <f t="array" aca="1" ref="L269" ca="1">_xll.BDP(C269,"px_last")</f>
        <v>#NAME?</v>
      </c>
      <c r="M269" s="15" t="e" cm="1">
        <f t="array" aca="1" ref="M269" ca="1">_xll.BDP(C269,"COUNTRY_FULL_NAME")</f>
        <v>#NAME?</v>
      </c>
      <c r="N269" s="15" t="e" cm="1">
        <f t="array" aca="1" ref="N269" ca="1">_xll.BDP(C269,"px_last")</f>
        <v>#NAME?</v>
      </c>
      <c r="O269" s="15" t="e" cm="1">
        <f t="array" aca="1" ref="O269" ca="1">_xll.BDP(C269,"CRNCY")</f>
        <v>#NAME?</v>
      </c>
      <c r="Q269" s="15" t="e" cm="1">
        <f t="array" aca="1" ref="Q269" ca="1">_xll.BDP(C269,"GICS_SECTOR_NAME")</f>
        <v>#NAME?</v>
      </c>
      <c r="R269" s="15" t="e" cm="1">
        <f t="array" aca="1" ref="R269" ca="1">_xll.BDP(C269,"GICS_INDUSTRY_NAME")</f>
        <v>#NAME?</v>
      </c>
      <c r="S269" s="15" t="e" cm="1">
        <f t="array" aca="1" ref="S269" ca="1">_xll.BDP(C269,"GICS_INDUSTRY_GROUP_NAME")</f>
        <v>#NAME?</v>
      </c>
      <c r="T269" s="15" t="e" cm="1">
        <f t="array" aca="1" ref="T269" ca="1">_xll.BDP(C269,"GICS_SUB_INDUSTRY_NAME")</f>
        <v>#NAME?</v>
      </c>
      <c r="V269" s="15" t="e">
        <f ca="1">(_xll.BDP($C269,"best_sales","best_fperiod_override=09Y"))</f>
        <v>#NAME?</v>
      </c>
      <c r="W269" s="15" t="e">
        <f ca="1">(_xll.BDP($C269,"best_sales","best_fperiod_override=19Y"))</f>
        <v>#NAME?</v>
      </c>
      <c r="X269" s="15" t="e">
        <f ca="1">(_xll.BDP($C269,"best_sales","best_fperiod_override=20Y"))</f>
        <v>#NAME?</v>
      </c>
      <c r="Y269" s="15" t="e">
        <f ca="1">(_xll.BDP(C269,"best_sales","best_fperiod_override=21Y"))</f>
        <v>#NAME?</v>
      </c>
      <c r="Z269" s="15" t="e">
        <f ca="1">+_xll.BDP($C269,Z$15,"BEST_FPERIOD_OVERRIDE="&amp;Z$16)</f>
        <v>#NAME?</v>
      </c>
      <c r="AA269" s="15" t="e">
        <f ca="1">+_xll.BDP($C269,AA$15,"BEST_FPERIOD_OVERRIDE="&amp;AA$16)</f>
        <v>#NAME?</v>
      </c>
      <c r="AB269" s="15" t="e">
        <f ca="1">+_xll.BDP($C269,AB$15,"BEST_FPERIOD_OVERRIDE="&amp;AB$16)</f>
        <v>#NAME?</v>
      </c>
      <c r="AC269" s="15" t="e">
        <f ca="1">+_xll.BDP($C269,AC$15,"BEST_FPERIOD_OVERRIDE="&amp;AC$16)</f>
        <v>#NAME?</v>
      </c>
      <c r="AD269" s="15" t="e">
        <f ca="1">+_xll.BDP($C269,AD$15,"BEST_FPERIOD_OVERRIDE="&amp;AD$16)</f>
        <v>#NAME?</v>
      </c>
      <c r="AF269" s="15" t="e">
        <f t="shared" ca="1" si="513"/>
        <v>#NAME?</v>
      </c>
      <c r="AG269" s="15" t="e">
        <f t="shared" ca="1" si="514"/>
        <v>#NAME?</v>
      </c>
      <c r="AH269" s="15" t="e">
        <f t="shared" ca="1" si="515"/>
        <v>#NAME?</v>
      </c>
      <c r="AI269" s="15" t="e">
        <f t="shared" ca="1" si="516"/>
        <v>#NAME?</v>
      </c>
      <c r="AJ269" s="15" t="e">
        <f t="shared" ca="1" si="517"/>
        <v>#NAME?</v>
      </c>
      <c r="AK269" s="15" t="e">
        <f t="shared" ca="1" si="518"/>
        <v>#NAME?</v>
      </c>
      <c r="AL269" s="15" t="e">
        <f t="shared" ca="1" si="519"/>
        <v>#NAME?</v>
      </c>
      <c r="AM269" s="15" t="e">
        <f t="shared" ca="1" si="520"/>
        <v>#NAME?</v>
      </c>
      <c r="AN269" s="15" t="e">
        <f t="shared" ca="1" si="521"/>
        <v>#NAME?</v>
      </c>
      <c r="AP269" s="15" t="e">
        <f ca="1">(_xll.BDP($C269,"BEST_EBITDA","best_fperiod_override=09Y"))</f>
        <v>#NAME?</v>
      </c>
      <c r="AQ269" s="15" t="e">
        <f ca="1">(_xll.BDP($C269,"BEST_EBITDA","best_fperiod_override=19Y"))</f>
        <v>#NAME?</v>
      </c>
      <c r="AR269" s="15" t="e">
        <f ca="1">(_xll.BDP($C269,"BEST_EBITDA","best_fperiod_override=20Y"))</f>
        <v>#NAME?</v>
      </c>
      <c r="AS269" s="15" t="e">
        <f ca="1">(_xll.BDP($C269,"BEST_EBITDA","best_fperiod_override=21Y"))</f>
        <v>#NAME?</v>
      </c>
      <c r="AT269" s="15" t="e">
        <f ca="1">+_xll.BDP($C269,AT$15,"BEST_FPERIOD_OVERRIDE="&amp;AT$16)</f>
        <v>#NAME?</v>
      </c>
      <c r="AU269" s="15" t="e">
        <f ca="1">+_xll.BDP($C269,AU$15,"BEST_FPERIOD_OVERRIDE="&amp;AU$16)</f>
        <v>#NAME?</v>
      </c>
      <c r="AV269" s="15" t="e">
        <f ca="1">+_xll.BDP($C269,AV$15,"BEST_FPERIOD_OVERRIDE="&amp;AV$16)</f>
        <v>#NAME?</v>
      </c>
      <c r="AW269" s="15" t="e">
        <f ca="1">+_xll.BDP($C269,AW$15,"BEST_FPERIOD_OVERRIDE="&amp;AW$16)</f>
        <v>#NAME?</v>
      </c>
      <c r="AZ269" s="15" t="e">
        <f t="shared" ca="1" si="575"/>
        <v>#NAME?</v>
      </c>
      <c r="BA269" s="15" t="e">
        <f t="shared" ca="1" si="576"/>
        <v>#NAME?</v>
      </c>
      <c r="BB269" s="15" t="e">
        <f t="shared" ca="1" si="577"/>
        <v>#NAME?</v>
      </c>
      <c r="BC269" s="15" t="e">
        <f t="shared" ca="1" si="578"/>
        <v>#NAME?</v>
      </c>
      <c r="BD269" s="15" t="e">
        <f t="shared" ca="1" si="579"/>
        <v>#NAME?</v>
      </c>
      <c r="BE269" s="15" t="e">
        <f t="shared" ca="1" si="580"/>
        <v>#NAME?</v>
      </c>
      <c r="BF269" s="15" t="e">
        <f t="shared" ca="1" si="581"/>
        <v>#NAME?</v>
      </c>
      <c r="BG269" s="15" t="e">
        <f t="shared" ca="1" si="582"/>
        <v>#NAME?</v>
      </c>
      <c r="BH269" s="15" t="e">
        <f t="shared" ca="1" si="583"/>
        <v>#NAME?</v>
      </c>
      <c r="BJ269" s="15" t="e">
        <f t="shared" ca="1" si="531"/>
        <v>#NAME?</v>
      </c>
      <c r="BK269" s="15" t="e">
        <f t="shared" ca="1" si="532"/>
        <v>#NAME?</v>
      </c>
      <c r="BL269" s="15" t="e">
        <f t="shared" ca="1" si="533"/>
        <v>#NAME?</v>
      </c>
      <c r="BM269" s="15" t="e">
        <f t="shared" ca="1" si="534"/>
        <v>#NAME?</v>
      </c>
      <c r="BN269" s="15" t="e">
        <f t="shared" ca="1" si="535"/>
        <v>#NAME?</v>
      </c>
      <c r="BO269" s="15" t="e">
        <f t="shared" ca="1" si="536"/>
        <v>#NAME?</v>
      </c>
      <c r="BP269" s="15" t="e">
        <f t="shared" ca="1" si="537"/>
        <v>#NAME?</v>
      </c>
      <c r="BR269" s="15" t="e">
        <f ca="1">(_xll.BDP($C269,"BEST_NET_INCOME","best_fperiod_override=09Y"))</f>
        <v>#NAME?</v>
      </c>
      <c r="BS269" s="15" t="e">
        <f ca="1">(_xll.BDP($C269,"BEST_NET_INCOME","best_fperiod_override=19Y"))</f>
        <v>#NAME?</v>
      </c>
      <c r="BT269" s="15" t="e">
        <f ca="1">(_xll.BDP($C269,"BEST_NET_INCOME","best_fperiod_override=20Y"))</f>
        <v>#NAME?</v>
      </c>
      <c r="BU269" s="15" t="e">
        <f ca="1">(_xll.BDP(C268,"BEST_NET_INCOME","best_fperiod_override=21Y"))</f>
        <v>#NAME?</v>
      </c>
      <c r="BV269" s="15" t="e">
        <f ca="1">+_xll.BDP($C269,BV$15,"BEST_FPERIOD_OVERRIDE="&amp;BV$16)</f>
        <v>#NAME?</v>
      </c>
      <c r="BW269" s="15" t="e">
        <f ca="1">+_xll.BDP($C269,BW$15,"BEST_FPERIOD_OVERRIDE="&amp;BW$16)</f>
        <v>#NAME?</v>
      </c>
      <c r="BX269" s="15" t="e">
        <f ca="1">+_xll.BDP($C269,BX$15,"BEST_FPERIOD_OVERRIDE="&amp;BX$16)</f>
        <v>#NAME?</v>
      </c>
      <c r="BY269" s="15" t="e">
        <f ca="1">+_xll.BDP($C269,BY$15,"BEST_FPERIOD_OVERRIDE="&amp;BY$16)</f>
        <v>#NAME?</v>
      </c>
      <c r="CB269" s="25" t="e">
        <f t="shared" ca="1" si="584"/>
        <v>#NAME?</v>
      </c>
      <c r="CC269" s="25" t="e">
        <f t="shared" ca="1" si="585"/>
        <v>#NAME?</v>
      </c>
      <c r="CD269" s="25" t="e">
        <f t="shared" ca="1" si="586"/>
        <v>#NAME?</v>
      </c>
      <c r="CE269" s="25" t="e">
        <f t="shared" ca="1" si="587"/>
        <v>#NAME?</v>
      </c>
      <c r="CF269" s="25" t="e">
        <f t="shared" ca="1" si="588"/>
        <v>#NAME?</v>
      </c>
      <c r="CG269" s="25" t="e">
        <f t="shared" ca="1" si="589"/>
        <v>#NAME?</v>
      </c>
      <c r="CH269" s="25" t="e">
        <f t="shared" ca="1" si="590"/>
        <v>#NAME?</v>
      </c>
      <c r="CI269" s="25" t="e">
        <f t="shared" ca="1" si="591"/>
        <v>#NAME?</v>
      </c>
      <c r="CJ269" s="25" t="e">
        <f t="shared" ca="1" si="592"/>
        <v>#NAME?</v>
      </c>
      <c r="CM269" s="25" t="e">
        <f t="shared" ca="1" si="547"/>
        <v>#NAME?</v>
      </c>
      <c r="CN269" s="25" t="e">
        <f t="shared" ca="1" si="548"/>
        <v>#NAME?</v>
      </c>
      <c r="CO269" s="25" t="e">
        <f t="shared" ca="1" si="549"/>
        <v>#NAME?</v>
      </c>
      <c r="CP269" s="25" t="e">
        <f t="shared" ca="1" si="550"/>
        <v>#NAME?</v>
      </c>
      <c r="CQ269" s="25" t="e">
        <f t="shared" ca="1" si="551"/>
        <v>#NAME?</v>
      </c>
      <c r="CR269" s="25" t="e">
        <f t="shared" ca="1" si="552"/>
        <v>#NAME?</v>
      </c>
      <c r="CS269" s="25" t="e">
        <f t="shared" ca="1" si="553"/>
        <v>#NAME?</v>
      </c>
      <c r="CU269" s="25">
        <f>_xll.BDH($C269,"RETURN_ON_INV_CAPITAL","FY 2019","FY 2019","Currency=USD","Period=FY","BEST_FPERIOD_OVERRIDE=FY","FILING_STATUS=MR","FA_ADJUSTED=GAAP","Sort=A","Dates=H","DateFormat=P","Fill=—","Direction=H","UseDPDF=Y")/100</f>
        <v>0.11568400000000001</v>
      </c>
      <c r="CV269" s="25">
        <f>_xll.BDH($C269,"RETURN_ON_INV_CAPITAL","FY 2020","FY 2020","Currency=USD","Period=FY","BEST_FPERIOD_OVERRIDE=FY","FILING_STATUS=MR","FA_ADJUSTED=GAAP","Sort=A","Dates=H","DateFormat=P","Fill=—","Direction=H","UseDPDF=Y")/100</f>
        <v>0.18130199999999999</v>
      </c>
      <c r="CW269" s="25">
        <f>_xll.BDH($C269,"RETURN_ON_INV_CAPITAL","FY 2021","FY 2021","Currency=USD","Period=FY","BEST_FPERIOD_OVERRIDE=FY","FILING_STATUS=MR","FA_ADJUSTED=GAAP","Sort=A","Dates=H","DateFormat=P","Fill=—","Direction=H","UseDPDF=Y")/100</f>
        <v>0.31906600000000002</v>
      </c>
      <c r="CX269" s="25" t="e">
        <f ca="1">_xll.BDP(C269,"OPERATING_ROIC","best_fperiod_override=22Y")/100</f>
        <v>#NAME?</v>
      </c>
      <c r="CZ269" s="15">
        <f>_xll.BDH($C269,"RETURN_COM_EQY","FY 2019","FY 2019","Currency=USD","Period=FY","BEST_FPERIOD_OVERRIDE=FY","FILING_STATUS=MR","FA_ADJUSTED=GAAP","Sort=A","Dates=H","DateFormat=P","Fill=—","Direction=H","UseDPDF=Y")/100</f>
        <v>0.19022099999999997</v>
      </c>
      <c r="DA269" s="15">
        <f>_xll.BDH($C269,"RETURN_ON_INV_CAPITAL","FY 2020","FY 2020","Currency=USD","Period=FY","BEST_FPERIOD_OVERRIDE=FY","FILING_STATUS=MR","FA_ADJUSTED=GAAP","Sort=A","Dates=H","DateFormat=P","Fill=—","Direction=H","UseDPDF=Y")/100</f>
        <v>0.18130199999999999</v>
      </c>
      <c r="DB269" s="15">
        <f>_xll.BDH($C269,"RETURN_COM_EQY","FY 2021","FY 2021","Currency=USD","Period=FY","BEST_FPERIOD_OVERRIDE=FY","FILING_STATUS=MR","FA_ADJUSTED=GAAP","Sort=A","Dates=H","DateFormat=P","Fill=—","Direction=H","UseDPDF=Y")/100</f>
        <v>0.428365</v>
      </c>
      <c r="DC269" s="15" t="e">
        <f ca="1">_xll.BDP(C269,"RETURN_COM_EQY","best_fperiod_override=22Y")</f>
        <v>#NAME?</v>
      </c>
      <c r="DD269" s="15" t="e">
        <f ca="1">(_xll.BDP(C269,"BEST_ROE","best_fperiod_override=23Y"))/100</f>
        <v>#NAME?</v>
      </c>
      <c r="DF269" s="15" t="e">
        <f ca="1">(_xll.BDP($C269,"BEST_DIV_YLD","best_fperiod_override=19Y"))/100</f>
        <v>#NAME?</v>
      </c>
      <c r="DG269" s="15" t="e">
        <f ca="1">(_xll.BDP($C269,"BEST_DIV_YLD","best_fperiod_override=20Y"))/100</f>
        <v>#NAME?</v>
      </c>
      <c r="DH269" s="15" t="e">
        <f ca="1">(_xll.BDP($C269,"BEST_DIV_YLD","best_fperiod_override=21Y"))/100</f>
        <v>#NAME?</v>
      </c>
      <c r="DI269" s="15" t="e">
        <f ca="1">(_xll.BDP($C269,"BEST_DIV_YLD","best_fperiod_override=22Y"))/100</f>
        <v>#NAME?</v>
      </c>
      <c r="DJ269" s="15" t="e">
        <f ca="1">(_xll.BDP($C269,"BEST_DIV_YLD","best_fperiod_override=23Y"))/100</f>
        <v>#NAME?</v>
      </c>
      <c r="DL269" s="15" t="e" cm="1">
        <f t="array" aca="1" ref="DL269" ca="1">_xll.BDP(C269,"CUR_MKT_CAP")</f>
        <v>#NAME?</v>
      </c>
      <c r="DM269" s="15" t="e" cm="1">
        <f t="array" aca="1" ref="DM269" ca="1">_xll.BDP(C269,"CURR_ENTP_VAL")*1000</f>
        <v>#NAME?</v>
      </c>
      <c r="DN269" s="15" t="e" cm="1">
        <f t="array" aca="1" ref="DN269" ca="1">_xll.BDP(C269,"NET_DEBT")</f>
        <v>#NAME?</v>
      </c>
      <c r="DO269" s="15" t="e" cm="1">
        <f t="array" aca="1" ref="DO269" ca="1">_xll.BDP(C269,"BS_CASH_NEAR_CASH_ITEM")</f>
        <v>#NAME?</v>
      </c>
      <c r="DQ269" s="15" t="e" cm="1">
        <f t="array" aca="1" ref="DQ269" ca="1">_xll.BDP(C269,"WACC")</f>
        <v>#NAME?</v>
      </c>
      <c r="DR269" s="15" t="e" cm="1">
        <f t="array" aca="1" ref="DR269" ca="1">_xll.BDP(C269,"WACC_COST_EQUITY")</f>
        <v>#NAME?</v>
      </c>
      <c r="DS269" s="15" t="e" cm="1">
        <f t="array" aca="1" ref="DS269" ca="1">_xll.BDP(C269,"WACC_COST_EQUITY")</f>
        <v>#NAME?</v>
      </c>
      <c r="DU269" s="15" t="e" cm="1">
        <f t="array" aca="1" ref="DU269" ca="1">_xll.BDP(C269,"BEST_PE_RATIO")</f>
        <v>#NAME?</v>
      </c>
      <c r="DV269" s="15" t="e" cm="1">
        <f t="array" aca="1" ref="DV269" ca="1">_xll.BDP(C269,"FIVE_YR_AVG_PRICE_EARNINGS")</f>
        <v>#NAME?</v>
      </c>
      <c r="DW269" s="15" t="e" cm="1">
        <f t="array" aca="1" ref="DW269" ca="1">_xll.BDP(C269,"10_YEAR_MOVING_AVERAGE_PE")</f>
        <v>#NAME?</v>
      </c>
      <c r="DY269" s="15" t="e" cm="1">
        <f t="array" aca="1" ref="DY269" ca="1">_xll.BDP(C269,"BEST_CUR_EV_TO_EBITDA")</f>
        <v>#NAME?</v>
      </c>
      <c r="DZ269" s="15" t="e" cm="1">
        <f t="array" aca="1" ref="DZ269" ca="1">_xll.BDP(C269,"FIVE_YEAR_AVG_EV_TO_T12_EBITDA")</f>
        <v>#NAME?</v>
      </c>
      <c r="EB269" s="15" t="e" cm="1">
        <f t="array" aca="1" ref="EB269" ca="1">_xll.BDP(C269,"BEST_PX_BPS_RATIO")</f>
        <v>#NAME?</v>
      </c>
      <c r="EC269" s="15" t="e" cm="1">
        <f t="array" aca="1" ref="EC269" ca="1">_xll.BDP(C269,"FIVE_YEAR_AVG_PRICE_BOOK")</f>
        <v>#NAME?</v>
      </c>
      <c r="ED269" s="15" t="e" cm="1">
        <f t="array" aca="1" ref="ED269" ca="1">_xll.BDP(C269,"EV_TO_T12M_SALES")</f>
        <v>#NAME?</v>
      </c>
      <c r="EE269" s="15" t="e" cm="1">
        <f t="array" aca="1" ref="EE269" ca="1">_xll.BDP(C269,"AVERAGE_EV_TO_T12M_SALES")</f>
        <v>#NAME?</v>
      </c>
      <c r="EF269" s="15" t="e">
        <f ca="1">_xll.BDP(C269,"BEST_CURRENT_EV_BEST_SALES","best_fperiod_override=23Y")</f>
        <v>#NAME?</v>
      </c>
      <c r="EH269" s="15" t="e" cm="1">
        <f t="array" aca="1" ref="EH269" ca="1">_xll.BDP(C269,"CF_FREE_CASH_FLOW")</f>
        <v>#NAME?</v>
      </c>
      <c r="EI269" s="15" t="e" cm="1">
        <f t="array" aca="1" ref="EI269" ca="1">_xll.BDP(C269,"FREE_CASH_FLOW_YIELD")</f>
        <v>#NAME?</v>
      </c>
      <c r="EJ269" s="15" t="e" cm="1">
        <f t="array" aca="1" ref="EJ269" ca="1">_xll.BDP(C269,"TRAIL_12M_FREE_CASH_FLOW_PER_SH")</f>
        <v>#NAME?</v>
      </c>
      <c r="EL269" s="15" t="e" cm="1">
        <f t="array" aca="1" ref="EL269" ca="1">_xll.BDP(C269,"CF_CASH_FROM_OPER")</f>
        <v>#NAME?</v>
      </c>
      <c r="EM269" s="15" t="e" cm="1">
        <f t="array" aca="1" ref="EM269" ca="1">_xll.BDP(C269,"CF_CASH_FROM_INV_ACT")</f>
        <v>#NAME?</v>
      </c>
      <c r="EN269" s="15" t="e" cm="1">
        <f t="array" aca="1" ref="EN269" ca="1">_xll.BDP(C269,"CF_CASH_FROM_FNC_ACT")</f>
        <v>#NAME?</v>
      </c>
      <c r="EP269" s="15" t="e" cm="1">
        <f t="array" aca="1" ref="EP269" ca="1">_xll.BDP(C269,"TOT_ANALYST_REC")</f>
        <v>#NAME?</v>
      </c>
      <c r="EQ269" s="15" t="e" cm="1">
        <f t="array" aca="1" ref="EQ269" ca="1">_xll.BDP(C269,"TOT_BUY_REC")</f>
        <v>#NAME?</v>
      </c>
      <c r="ER269" s="15" t="e" cm="1">
        <f t="array" aca="1" ref="ER269" ca="1">_xll.BDP(C269,"TOT_HOLD_REC")</f>
        <v>#NAME?</v>
      </c>
      <c r="ES269" s="15" t="e" cm="1">
        <f t="array" aca="1" ref="ES269" ca="1">_xll.BDP(C269,"TOT_SELL_REC")</f>
        <v>#NAME?</v>
      </c>
      <c r="ET269" s="15" t="e" cm="1">
        <f t="array" aca="1" ref="ET269" ca="1">_xll.BDP(C269,"EQY_REC_CONS")</f>
        <v>#NAME?</v>
      </c>
      <c r="EV269" s="15" t="e" cm="1">
        <f t="array" aca="1" ref="EV269" ca="1">_xll.BDP(C269,"BEST_TARGET_HI")</f>
        <v>#NAME?</v>
      </c>
      <c r="EW269" s="15" t="e" cm="1">
        <f t="array" aca="1" ref="EW269" ca="1">_xll.BDP(C269,"BEST_TARGET_LO")</f>
        <v>#NAME?</v>
      </c>
      <c r="EX269" s="15" t="e" cm="1">
        <f t="array" aca="1" ref="EX269" ca="1">_xll.BDP(C269,"BEST_TARGET_MEDIAN")</f>
        <v>#NAME?</v>
      </c>
      <c r="EZ269" s="15" t="e" cm="1">
        <f t="array" aca="1" ref="EZ269" ca="1">_xll.BDP(C269,"BEST_TARGET_1WK_CHG")</f>
        <v>#NAME?</v>
      </c>
      <c r="FA269" s="15" t="e" cm="1">
        <f t="array" aca="1" ref="FA269" ca="1">_xll.BDP(C269,"BEST_TARGET_4WK_CHG")</f>
        <v>#NAME?</v>
      </c>
      <c r="FB269" s="15" t="e" cm="1">
        <f t="array" aca="1" ref="FB269" ca="1">_xll.BDP(C269,"BEST_TARGET_3MO_CHG")</f>
        <v>#NAME?</v>
      </c>
      <c r="FC269" s="15" t="e" cm="1">
        <f t="array" aca="1" ref="FC269" ca="1">_xll.BDP(C269,"BEST_TARGET_6MO_CHG")</f>
        <v>#NAME?</v>
      </c>
      <c r="FE269" s="15" t="e" cm="1">
        <f t="array" aca="1" ref="FE269" ca="1">_xll.BDP(C269,"ANNOUNCEMENT_DT")</f>
        <v>#NAME?</v>
      </c>
      <c r="FF269" s="15" t="e" cm="1">
        <f t="array" aca="1" ref="FF269" ca="1">_xll.BDP(C269,"EXPECTED_REPORT_DT")</f>
        <v>#NAME?</v>
      </c>
      <c r="FG269" s="15" t="e" cm="1">
        <f t="array" aca="1" ref="FG269" ca="1">_xll.BDP(C269,"EARNINGS_RELATED_IMPLIED_MOVE")</f>
        <v>#NAME?</v>
      </c>
      <c r="FI269" s="15" t="e" cm="1">
        <f t="array" aca="1" ref="FI269" ca="1">_xll.BDP(C269,"SALES_SURPRISE_LAST_QTR")</f>
        <v>#NAME?</v>
      </c>
      <c r="FJ269" s="15" t="e" cm="1">
        <f t="array" aca="1" ref="FJ269" ca="1">_xll.BDP(C269,"EPS_SURPRISE_LAST_QTR")</f>
        <v>#NAME?</v>
      </c>
      <c r="FL269" s="15" t="e" cm="1">
        <f t="array" aca="1" ref="FL269" ca="1">_xll.BDP(C269,"VOLUME_AVG_5D")</f>
        <v>#NAME?</v>
      </c>
      <c r="FM269" s="15" t="e" cm="1">
        <f t="array" aca="1" ref="FM269" ca="1">_xll.BDP(C269,"VOLUME_AVG_3M")</f>
        <v>#NAME?</v>
      </c>
      <c r="FN269" s="15" t="e" cm="1">
        <f t="array" aca="1" ref="FN269" ca="1">_xll.BDP(C269,"VOLUME_AVG_6M")</f>
        <v>#NAME?</v>
      </c>
      <c r="FP269" s="15" t="e" cm="1">
        <f t="array" aca="1" ref="FP269" ca="1">_xll.BDP(C269,"CIE_DES")</f>
        <v>#NAME?</v>
      </c>
      <c r="FQ269" s="15" t="s">
        <v>1086</v>
      </c>
      <c r="FS269" s="15" t="e" cm="1">
        <f t="array" aca="1" ref="FS269" ca="1">_xll.BDP(C269,"HIGH_52WEEK")</f>
        <v>#NAME?</v>
      </c>
      <c r="FT269" s="15" t="e" cm="1">
        <f t="array" aca="1" ref="FT269" ca="1">_xll.BDP(C269,"LOW_52WEEK")</f>
        <v>#NAME?</v>
      </c>
      <c r="FV269" s="15" t="e" cm="1">
        <f t="array" aca="1" ref="FV269" ca="1">_xll.BDP(C269,"CHG_PCT_WTD")</f>
        <v>#NAME?</v>
      </c>
      <c r="FW269" s="15" t="e" cm="1">
        <f t="array" aca="1" ref="FW269" ca="1">_xll.BDP(C269,"CHG_PCT_MTD")</f>
        <v>#NAME?</v>
      </c>
      <c r="FX269" s="15" t="e" cm="1">
        <f t="array" aca="1" ref="FX269" ca="1">_xll.BDP(C269,"CHG_PCT_YTD")</f>
        <v>#NAME?</v>
      </c>
      <c r="FY269" s="15" t="e" cm="1">
        <f t="array" aca="1" ref="FY269" ca="1">_xll.BDP(C269,"CHG_PCT_1YR")</f>
        <v>#NAME?</v>
      </c>
      <c r="GA269" s="15" t="e">
        <f ca="1">_xll.BDP($C269,"BEST_NET_DEBT","best_fperiod_override=19Y")</f>
        <v>#NAME?</v>
      </c>
      <c r="GB269" s="15" t="e">
        <f ca="1">_xll.BDP($C269,"BEST_NET_DEBT","best_fperiod_override=20Y")</f>
        <v>#NAME?</v>
      </c>
      <c r="GC269" s="15" t="e">
        <f ca="1">_xll.BDP($C269,"BEST_NET_DEBT","best_fperiod_override=21Y")</f>
        <v>#NAME?</v>
      </c>
      <c r="GD269" s="15" t="e">
        <f ca="1">_xll.BDP($C269,"BEST_NET_DEBT","best_fperiod_override=22Y")</f>
        <v>#NAME?</v>
      </c>
      <c r="GE269" s="15" t="e">
        <f ca="1">_xll.BDP($C269,"BEST_NET_DEBT","best_fperiod_override=23Y")</f>
        <v>#NAME?</v>
      </c>
      <c r="GG269" s="15" t="e">
        <f t="shared" ca="1" si="593"/>
        <v>#NAME?</v>
      </c>
      <c r="GH269" s="15" t="e">
        <f t="shared" ca="1" si="594"/>
        <v>#NAME?</v>
      </c>
      <c r="GI269" s="15" t="e">
        <f t="shared" ca="1" si="595"/>
        <v>#NAME?</v>
      </c>
      <c r="GJ269" s="15" t="e">
        <f t="shared" ca="1" si="596"/>
        <v>#NAME?</v>
      </c>
      <c r="GK269" s="15" t="e">
        <f t="shared" ca="1" si="597"/>
        <v>#NAME?</v>
      </c>
      <c r="GM269" s="15" t="e" cm="1">
        <f t="array" aca="1" ref="GM269" ca="1">_xll.BDP(C269,"NET_DEBT_TO_EBITDA")</f>
        <v>#NAME?</v>
      </c>
      <c r="GN269" s="15" t="e" cm="1">
        <f t="array" aca="1" ref="GN269" ca="1">_xll.BDP(C269,"EBIT_TO_INT_EXP")</f>
        <v>#NAME?</v>
      </c>
      <c r="GO269" s="15" t="e" cm="1">
        <f t="array" aca="1" ref="GO269" ca="1">_xll.BDP(C269,"TOT_DEBT_TO_TOT_EQY")</f>
        <v>#NAME?</v>
      </c>
      <c r="GP269" s="15" t="e" cm="1">
        <f t="array" aca="1" ref="GP269" ca="1">_xll.BDP(C269,"TOT_DEBT_TO_TOT_ASSET")</f>
        <v>#NAME?</v>
      </c>
      <c r="GQ269" s="15" t="e" cm="1">
        <f t="array" aca="1" ref="GQ269" ca="1">_xll.BDP(C269,"ALTMAN_Z_SCORE")</f>
        <v>#NAME?</v>
      </c>
      <c r="GR269" s="15" t="e" cm="1">
        <f t="array" aca="1" ref="GR269" ca="1">_xll.BDP(C269,"CASH_%_CURRENT_MARKET_CAP")</f>
        <v>#NAME?</v>
      </c>
      <c r="GS269" s="15" t="e" cm="1">
        <f t="array" aca="1" ref="GS269" ca="1">_xll.BDP(C269,"CASH_TO_TOT_ASSET")</f>
        <v>#NAME?</v>
      </c>
      <c r="GU269" s="15" t="e" cm="1">
        <f t="array" aca="1" ref="GU269" ca="1">_xll.BDP(C269,"BOARD_SIZE")</f>
        <v>#NAME?</v>
      </c>
      <c r="GV269" s="15" t="e" cm="1">
        <f t="array" aca="1" ref="GV269" ca="1">_xll.BDP(C269,"PCT_INDEPENDENT_DIRECTORS")</f>
        <v>#NAME?</v>
      </c>
      <c r="GW269" s="15" t="e" cm="1">
        <f t="array" aca="1" ref="GW269" ca="1">_xll.BDP(C269,"BOARD_MEETING_ATTENDANCE_PCT")</f>
        <v>#NAME?</v>
      </c>
      <c r="GX269" s="15" t="e" cm="1">
        <f t="array" aca="1" ref="GX269" ca="1">_xll.BDP(C269,"BOARD_MEETINGS_PER_YR")</f>
        <v>#NAME?</v>
      </c>
      <c r="GY269" s="15" t="e" cm="1">
        <f t="array" aca="1" ref="GY269" ca="1">_xll.BDP(C269,"NUMBER_OF_WOMEN_ON_BOARD")</f>
        <v>#NAME?</v>
      </c>
      <c r="GZ269" s="15" t="e" cm="1">
        <f t="array" aca="1" ref="GZ269" ca="1">_xll.BDP(C269,"BOARD_AVERAGE_TENURE")</f>
        <v>#NAME?</v>
      </c>
      <c r="HA269" s="15" t="e" cm="1">
        <f t="array" aca="1" ref="HA269" ca="1">_xll.BDP(C269,"BOARD_AVERAGE_AGE")</f>
        <v>#NAME?</v>
      </c>
      <c r="HC269" s="15" t="e" cm="1">
        <f t="array" aca="1" ref="HC269" ca="1">_xll.BDP(C269,"TOT_COMP_AW_TO_CEO_&amp;_EQUIV")</f>
        <v>#NAME?</v>
      </c>
      <c r="HD269" s="15" t="e" cm="1">
        <f t="array" aca="1" ref="HD269" ca="1">_xll.BDP(C269,"TOT_COMPENSATION_AW_TO_EXECS")</f>
        <v>#NAME?</v>
      </c>
      <c r="HE269" s="15" t="e" cm="1">
        <f t="array" aca="1" ref="HE269" ca="1">_xll.BDP(C269,"CF_STOCK_BASED_COMPENSATION")</f>
        <v>#NAME?</v>
      </c>
      <c r="HF269" s="15" t="e" cm="1">
        <f t="array" aca="1" ref="HF269" ca="1">_xll.BDP(C269,"AVERAGE_BOD_TOTAL_COMPENSATION")</f>
        <v>#NAME?</v>
      </c>
      <c r="HH269" s="15" t="e" cm="1">
        <f t="array" aca="1" ref="HH269" ca="1">_xll.BDP(C269,"ISS_QUALITYSCORE")</f>
        <v>#NAME?</v>
      </c>
      <c r="HK269" s="15" t="e" cm="1">
        <f t="array" aca="1" ref="HK269" ca="1">_xll.BDP(C269,"EQY_SH_OUT")</f>
        <v>#NAME?</v>
      </c>
      <c r="HL269" s="15" t="e">
        <f t="shared" ca="1" si="598"/>
        <v>#NAME?</v>
      </c>
      <c r="HN269" s="15">
        <v>8.5</v>
      </c>
      <c r="HO269" s="15">
        <v>2</v>
      </c>
      <c r="HP269" s="39" t="e">
        <f t="shared" ca="1" si="599"/>
        <v>#NAME?</v>
      </c>
      <c r="HQ269" s="15" t="e">
        <f t="shared" ca="1" si="600"/>
        <v>#NAME?</v>
      </c>
      <c r="HS269" s="15" t="e">
        <f t="shared" ca="1" si="562"/>
        <v>#NAME?</v>
      </c>
      <c r="HU269" s="15" t="e">
        <f t="shared" ca="1" si="601"/>
        <v>#NAME?</v>
      </c>
      <c r="HW269" s="15" t="e">
        <f t="shared" ca="1" si="564"/>
        <v>#NAME?</v>
      </c>
      <c r="HY269" s="39" t="e">
        <f t="shared" ca="1" si="602"/>
        <v>#NAME?</v>
      </c>
      <c r="IA269" s="15" t="e">
        <f t="shared" ca="1" si="566"/>
        <v>#NAME?</v>
      </c>
      <c r="IB269" s="15" t="e">
        <f t="shared" ca="1" si="603"/>
        <v>#NAME?</v>
      </c>
      <c r="IC269" s="15" t="e">
        <f t="shared" ca="1" si="604"/>
        <v>#NAME?</v>
      </c>
      <c r="ID269" s="15" t="e">
        <f t="shared" ca="1" si="605"/>
        <v>#NAME?</v>
      </c>
      <c r="IE269" s="15" t="e">
        <f t="shared" ca="1" si="606"/>
        <v>#NAME?</v>
      </c>
      <c r="IF269" s="15" t="e">
        <f t="shared" ca="1" si="607"/>
        <v>#NAME?</v>
      </c>
      <c r="IG269" s="15" t="e">
        <f t="shared" ca="1" si="608"/>
        <v>#NAME?</v>
      </c>
    </row>
    <row r="270" spans="1:244">
      <c r="B270" s="15" t="s">
        <v>1814</v>
      </c>
      <c r="C270" s="15" t="s">
        <v>1813</v>
      </c>
      <c r="E270" s="15" t="s">
        <v>1793</v>
      </c>
      <c r="G270" s="15" t="str">
        <f t="shared" si="573"/>
        <v>CrowdStrike</v>
      </c>
      <c r="H270" s="15">
        <v>2.6288600000000002E-3</v>
      </c>
      <c r="I270" s="15" t="e" cm="1">
        <f t="array" aca="1" ref="I270" ca="1">_xll.BDP(C270,"GICS_SECTOR_NAME")</f>
        <v>#NAME?</v>
      </c>
      <c r="J270" s="15" t="e">
        <f t="shared" ca="1" si="574"/>
        <v>#NAME?</v>
      </c>
      <c r="K270" s="15" t="e" cm="1">
        <f t="array" aca="1" ref="K270" ca="1">_xll.BDP(C270,"BEST_PE_RATIO")</f>
        <v>#NAME?</v>
      </c>
      <c r="L270" s="15" t="e" cm="1">
        <f t="array" aca="1" ref="L270" ca="1">_xll.BDP(C270,"px_last")</f>
        <v>#NAME?</v>
      </c>
      <c r="M270" s="15" t="e" cm="1">
        <f t="array" aca="1" ref="M270" ca="1">_xll.BDP(C270,"COUNTRY_FULL_NAME")</f>
        <v>#NAME?</v>
      </c>
      <c r="N270" s="15" t="e" cm="1">
        <f t="array" aca="1" ref="N270" ca="1">_xll.BDP(C270,"px_last")</f>
        <v>#NAME?</v>
      </c>
      <c r="O270" s="15" t="e" cm="1">
        <f t="array" aca="1" ref="O270" ca="1">_xll.BDP(C270,"CRNCY")</f>
        <v>#NAME?</v>
      </c>
      <c r="Q270" s="15" t="e" cm="1">
        <f t="array" aca="1" ref="Q270" ca="1">_xll.BDP(C270,"GICS_SECTOR_NAME")</f>
        <v>#NAME?</v>
      </c>
      <c r="R270" s="15" t="e" cm="1">
        <f t="array" aca="1" ref="R270" ca="1">_xll.BDP(C270,"GICS_INDUSTRY_NAME")</f>
        <v>#NAME?</v>
      </c>
      <c r="S270" s="15" t="e" cm="1">
        <f t="array" aca="1" ref="S270" ca="1">_xll.BDP(C270,"GICS_INDUSTRY_GROUP_NAME")</f>
        <v>#NAME?</v>
      </c>
      <c r="T270" s="15" t="e" cm="1">
        <f t="array" aca="1" ref="T270" ca="1">_xll.BDP(C270,"GICS_SUB_INDUSTRY_NAME")</f>
        <v>#NAME?</v>
      </c>
      <c r="V270" s="15" t="e">
        <f ca="1">(_xll.BDP($C270,"best_sales","best_fperiod_override=09Y"))</f>
        <v>#NAME?</v>
      </c>
      <c r="W270" s="15" t="e">
        <f ca="1">(_xll.BDP($C270,"best_sales","best_fperiod_override=19Y"))</f>
        <v>#NAME?</v>
      </c>
      <c r="X270" s="15" t="e">
        <f ca="1">(_xll.BDP($C270,"best_sales","best_fperiod_override=20Y"))</f>
        <v>#NAME?</v>
      </c>
      <c r="Y270" s="15" t="e">
        <f ca="1">(_xll.BDP(C270,"best_sales","best_fperiod_override=21Y"))</f>
        <v>#NAME?</v>
      </c>
      <c r="Z270" s="15" t="e">
        <f ca="1">+_xll.BDP($C270,Z$15,"BEST_FPERIOD_OVERRIDE="&amp;Z$16)</f>
        <v>#NAME?</v>
      </c>
      <c r="AA270" s="15" t="e">
        <f ca="1">+_xll.BDP($C270,AA$15,"BEST_FPERIOD_OVERRIDE="&amp;AA$16)</f>
        <v>#NAME?</v>
      </c>
      <c r="AB270" s="15" t="e">
        <f ca="1">+_xll.BDP($C270,AB$15,"BEST_FPERIOD_OVERRIDE="&amp;AB$16)</f>
        <v>#NAME?</v>
      </c>
      <c r="AC270" s="15" t="e">
        <f ca="1">+_xll.BDP($C270,AC$15,"BEST_FPERIOD_OVERRIDE="&amp;AC$16)</f>
        <v>#NAME?</v>
      </c>
      <c r="AD270" s="15" t="e">
        <f ca="1">+_xll.BDP($C270,AD$15,"BEST_FPERIOD_OVERRIDE="&amp;AD$16)</f>
        <v>#NAME?</v>
      </c>
      <c r="AF270" s="15" t="e">
        <f t="shared" ca="1" si="513"/>
        <v>#NAME?</v>
      </c>
      <c r="AG270" s="15" t="e">
        <f t="shared" ca="1" si="514"/>
        <v>#NAME?</v>
      </c>
      <c r="AH270" s="15" t="e">
        <f t="shared" ca="1" si="515"/>
        <v>#NAME?</v>
      </c>
      <c r="AI270" s="15" t="e">
        <f t="shared" ca="1" si="516"/>
        <v>#NAME?</v>
      </c>
      <c r="AJ270" s="15" t="e">
        <f t="shared" ca="1" si="517"/>
        <v>#NAME?</v>
      </c>
      <c r="AK270" s="15" t="e">
        <f t="shared" ca="1" si="518"/>
        <v>#NAME?</v>
      </c>
      <c r="AL270" s="15" t="e">
        <f t="shared" ca="1" si="519"/>
        <v>#NAME?</v>
      </c>
      <c r="AM270" s="15" t="e">
        <f t="shared" ca="1" si="520"/>
        <v>#NAME?</v>
      </c>
      <c r="AN270" s="15" t="e">
        <f t="shared" ca="1" si="521"/>
        <v>#NAME?</v>
      </c>
      <c r="AP270" s="15" t="e">
        <f ca="1">(_xll.BDP($C270,"BEST_EBITDA","best_fperiod_override=09Y"))</f>
        <v>#NAME?</v>
      </c>
      <c r="AQ270" s="15" t="e">
        <f ca="1">(_xll.BDP($C270,"BEST_EBITDA","best_fperiod_override=19Y"))</f>
        <v>#NAME?</v>
      </c>
      <c r="AR270" s="15" t="e">
        <f ca="1">(_xll.BDP($C270,"BEST_EBITDA","best_fperiod_override=20Y"))</f>
        <v>#NAME?</v>
      </c>
      <c r="AS270" s="15" t="e">
        <f ca="1">(_xll.BDP($C270,"BEST_EBITDA","best_fperiod_override=21Y"))</f>
        <v>#NAME?</v>
      </c>
      <c r="AT270" s="15" t="e">
        <f ca="1">+_xll.BDP($C270,AT$15,"BEST_FPERIOD_OVERRIDE="&amp;AT$16)</f>
        <v>#NAME?</v>
      </c>
      <c r="AU270" s="15" t="e">
        <f ca="1">+_xll.BDP($C270,AU$15,"BEST_FPERIOD_OVERRIDE="&amp;AU$16)</f>
        <v>#NAME?</v>
      </c>
      <c r="AV270" s="15" t="e">
        <f ca="1">+_xll.BDP($C270,AV$15,"BEST_FPERIOD_OVERRIDE="&amp;AV$16)</f>
        <v>#NAME?</v>
      </c>
      <c r="AW270" s="15" t="e">
        <f ca="1">+_xll.BDP($C270,AW$15,"BEST_FPERIOD_OVERRIDE="&amp;AW$16)</f>
        <v>#NAME?</v>
      </c>
      <c r="AZ270" s="15" t="e">
        <f t="shared" ca="1" si="575"/>
        <v>#NAME?</v>
      </c>
      <c r="BA270" s="15" t="e">
        <f t="shared" ca="1" si="576"/>
        <v>#NAME?</v>
      </c>
      <c r="BB270" s="15" t="e">
        <f t="shared" ca="1" si="577"/>
        <v>#NAME?</v>
      </c>
      <c r="BC270" s="15" t="e">
        <f t="shared" ca="1" si="578"/>
        <v>#NAME?</v>
      </c>
      <c r="BD270" s="15" t="e">
        <f t="shared" ca="1" si="579"/>
        <v>#NAME?</v>
      </c>
      <c r="BE270" s="15" t="e">
        <f t="shared" ca="1" si="580"/>
        <v>#NAME?</v>
      </c>
      <c r="BF270" s="15" t="e">
        <f t="shared" ca="1" si="581"/>
        <v>#NAME?</v>
      </c>
      <c r="BG270" s="15" t="e">
        <f t="shared" ca="1" si="582"/>
        <v>#NAME?</v>
      </c>
      <c r="BH270" s="15" t="e">
        <f t="shared" ca="1" si="583"/>
        <v>#NAME?</v>
      </c>
      <c r="BJ270" s="15" t="e">
        <f t="shared" ca="1" si="531"/>
        <v>#NAME?</v>
      </c>
      <c r="BK270" s="15" t="e">
        <f t="shared" ca="1" si="532"/>
        <v>#NAME?</v>
      </c>
      <c r="BL270" s="15" t="e">
        <f t="shared" ca="1" si="533"/>
        <v>#NAME?</v>
      </c>
      <c r="BM270" s="15" t="e">
        <f t="shared" ca="1" si="534"/>
        <v>#NAME?</v>
      </c>
      <c r="BN270" s="15" t="e">
        <f t="shared" ca="1" si="535"/>
        <v>#NAME?</v>
      </c>
      <c r="BO270" s="15" t="e">
        <f t="shared" ca="1" si="536"/>
        <v>#NAME?</v>
      </c>
      <c r="BP270" s="15" t="e">
        <f t="shared" ca="1" si="537"/>
        <v>#NAME?</v>
      </c>
      <c r="BR270" s="15" t="e">
        <f ca="1">(_xll.BDP($C270,"BEST_NET_INCOME","best_fperiod_override=09Y"))</f>
        <v>#NAME?</v>
      </c>
      <c r="BS270" s="15" t="e">
        <f ca="1">(_xll.BDP($C270,"BEST_NET_INCOME","best_fperiod_override=19Y"))</f>
        <v>#NAME?</v>
      </c>
      <c r="BT270" s="15" t="e">
        <f ca="1">(_xll.BDP($C270,"BEST_NET_INCOME","best_fperiod_override=20Y"))</f>
        <v>#NAME?</v>
      </c>
      <c r="BU270" s="15" t="e">
        <f ca="1">(_xll.BDP(C269,"BEST_NET_INCOME","best_fperiod_override=21Y"))</f>
        <v>#NAME?</v>
      </c>
      <c r="BV270" s="15" t="e">
        <f ca="1">+_xll.BDP($C270,BV$15,"BEST_FPERIOD_OVERRIDE="&amp;BV$16)</f>
        <v>#NAME?</v>
      </c>
      <c r="BW270" s="15" t="e">
        <f ca="1">+_xll.BDP($C270,BW$15,"BEST_FPERIOD_OVERRIDE="&amp;BW$16)</f>
        <v>#NAME?</v>
      </c>
      <c r="BX270" s="15" t="e">
        <f ca="1">+_xll.BDP($C270,BX$15,"BEST_FPERIOD_OVERRIDE="&amp;BX$16)</f>
        <v>#NAME?</v>
      </c>
      <c r="BY270" s="15" t="e">
        <f ca="1">+_xll.BDP($C270,BY$15,"BEST_FPERIOD_OVERRIDE="&amp;BY$16)</f>
        <v>#NAME?</v>
      </c>
      <c r="CB270" s="25" t="e">
        <f t="shared" ca="1" si="584"/>
        <v>#NAME?</v>
      </c>
      <c r="CC270" s="25" t="e">
        <f t="shared" ca="1" si="585"/>
        <v>#NAME?</v>
      </c>
      <c r="CD270" s="25" t="e">
        <f t="shared" ca="1" si="586"/>
        <v>#NAME?</v>
      </c>
      <c r="CE270" s="25" t="e">
        <f t="shared" ca="1" si="587"/>
        <v>#NAME?</v>
      </c>
      <c r="CF270" s="25" t="e">
        <f t="shared" ca="1" si="588"/>
        <v>#NAME?</v>
      </c>
      <c r="CG270" s="25" t="e">
        <f t="shared" ca="1" si="589"/>
        <v>#NAME?</v>
      </c>
      <c r="CH270" s="25" t="e">
        <f t="shared" ca="1" si="590"/>
        <v>#NAME?</v>
      </c>
      <c r="CI270" s="25" t="e">
        <f t="shared" ca="1" si="591"/>
        <v>#NAME?</v>
      </c>
      <c r="CJ270" s="25" t="e">
        <f t="shared" ca="1" si="592"/>
        <v>#NAME?</v>
      </c>
      <c r="CM270" s="25" t="e">
        <f t="shared" ca="1" si="547"/>
        <v>#NAME?</v>
      </c>
      <c r="CN270" s="25" t="e">
        <f t="shared" ca="1" si="548"/>
        <v>#NAME?</v>
      </c>
      <c r="CO270" s="25" t="e">
        <f t="shared" ca="1" si="549"/>
        <v>#NAME?</v>
      </c>
      <c r="CP270" s="25" t="e">
        <f t="shared" ca="1" si="550"/>
        <v>#NAME?</v>
      </c>
      <c r="CQ270" s="25" t="e">
        <f t="shared" ca="1" si="551"/>
        <v>#NAME?</v>
      </c>
      <c r="CR270" s="25" t="e">
        <f t="shared" ca="1" si="552"/>
        <v>#NAME?</v>
      </c>
      <c r="CS270" s="25" t="e">
        <f t="shared" ca="1" si="553"/>
        <v>#NAME?</v>
      </c>
      <c r="CU270" s="25">
        <f>_xll.BDH($C270,"RETURN_ON_INV_CAPITAL","FY 2019","FY 2019","Currency=USD","Period=FY","BEST_FPERIOD_OVERRIDE=FY","FILING_STATUS=MR","FA_ADJUSTED=GAAP","Sort=A","Dates=H","DateFormat=P","Fill=—","Direction=H","UseDPDF=Y")/100</f>
        <v>-4.1773369999999996</v>
      </c>
      <c r="CV270" s="25">
        <f>_xll.BDH($C270,"RETURN_ON_INV_CAPITAL","FY 2020","FY 2020","Currency=USD","Period=FY","BEST_FPERIOD_OVERRIDE=FY","FILING_STATUS=MR","FA_ADJUSTED=GAAP","Sort=A","Dates=H","DateFormat=P","Fill=—","Direction=H","UseDPDF=Y")/100</f>
        <v>-0.36469799999999997</v>
      </c>
      <c r="CW270" s="25">
        <f>_xll.BDH($C270,"RETURN_ON_INV_CAPITAL","FY 2021","FY 2021","Currency=USD","Period=FY","BEST_FPERIOD_OVERRIDE=FY","FILING_STATUS=MR","FA_ADJUSTED=GAAP","Sort=A","Dates=H","DateFormat=P","Fill=—","Direction=H","UseDPDF=Y")/100</f>
        <v>-8.1388999999999989E-2</v>
      </c>
      <c r="CX270" s="25" t="e">
        <f ca="1">_xll.BDP(C270,"OPERATING_ROIC","best_fperiod_override=22Y")/100</f>
        <v>#NAME?</v>
      </c>
      <c r="CZ270" s="15" t="e">
        <f>_xll.BDH($C270,"RETURN_COM_EQY","FY 2019","FY 2019","Currency=USD","Period=FY","BEST_FPERIOD_OVERRIDE=FY","FILING_STATUS=MR","FA_ADJUSTED=GAAP","Sort=A","Dates=H","DateFormat=P","Fill=—","Direction=H","UseDPDF=Y")/100</f>
        <v>#VALUE!</v>
      </c>
      <c r="DA270" s="15">
        <f>_xll.BDH($C270,"RETURN_ON_INV_CAPITAL","FY 2020","FY 2020","Currency=USD","Period=FY","BEST_FPERIOD_OVERRIDE=FY","FILING_STATUS=MR","FA_ADJUSTED=GAAP","Sort=A","Dates=H","DateFormat=P","Fill=—","Direction=H","UseDPDF=Y")/100</f>
        <v>-0.36469799999999997</v>
      </c>
      <c r="DB270" s="15">
        <f>_xll.BDH($C270,"RETURN_COM_EQY","FY 2021","FY 2021","Currency=USD","Period=FY","BEST_FPERIOD_OVERRIDE=FY","FILING_STATUS=MR","FA_ADJUSTED=GAAP","Sort=A","Dates=H","DateFormat=P","Fill=—","Direction=H","UseDPDF=Y")/100</f>
        <v>-0.11487600000000001</v>
      </c>
      <c r="DC270" s="15" t="e">
        <f ca="1">_xll.BDP(C270,"RETURN_COM_EQY","best_fperiod_override=22Y")</f>
        <v>#NAME?</v>
      </c>
      <c r="DD270" s="15" t="e">
        <f ca="1">(_xll.BDP(C270,"BEST_ROE","best_fperiod_override=23Y"))/100</f>
        <v>#NAME?</v>
      </c>
      <c r="DF270" s="15" t="e">
        <f ca="1">(_xll.BDP($C270,"BEST_DIV_YLD","best_fperiod_override=19Y"))/100</f>
        <v>#NAME?</v>
      </c>
      <c r="DG270" s="15" t="e">
        <f ca="1">(_xll.BDP($C270,"BEST_DIV_YLD","best_fperiod_override=20Y"))/100</f>
        <v>#NAME?</v>
      </c>
      <c r="DH270" s="15" t="e">
        <f ca="1">(_xll.BDP($C270,"BEST_DIV_YLD","best_fperiod_override=21Y"))/100</f>
        <v>#NAME?</v>
      </c>
      <c r="DI270" s="15" t="e">
        <f ca="1">(_xll.BDP($C270,"BEST_DIV_YLD","best_fperiod_override=22Y"))/100</f>
        <v>#NAME?</v>
      </c>
      <c r="DJ270" s="15" t="e">
        <f ca="1">(_xll.BDP($C270,"BEST_DIV_YLD","best_fperiod_override=23Y"))/100</f>
        <v>#NAME?</v>
      </c>
      <c r="DL270" s="15" t="e" cm="1">
        <f t="array" aca="1" ref="DL270" ca="1">_xll.BDP(C270,"CUR_MKT_CAP")</f>
        <v>#NAME?</v>
      </c>
      <c r="DM270" s="15" t="e" cm="1">
        <f t="array" aca="1" ref="DM270" ca="1">_xll.BDP(C270,"CURR_ENTP_VAL")*1000</f>
        <v>#NAME?</v>
      </c>
      <c r="DN270" s="15" t="e" cm="1">
        <f t="array" aca="1" ref="DN270" ca="1">_xll.BDP(C270,"NET_DEBT")</f>
        <v>#NAME?</v>
      </c>
      <c r="DO270" s="15" t="e" cm="1">
        <f t="array" aca="1" ref="DO270" ca="1">_xll.BDP(C270,"BS_CASH_NEAR_CASH_ITEM")</f>
        <v>#NAME?</v>
      </c>
      <c r="DQ270" s="15" t="e" cm="1">
        <f t="array" aca="1" ref="DQ270" ca="1">_xll.BDP(C270,"WACC")</f>
        <v>#NAME?</v>
      </c>
      <c r="DR270" s="15" t="e" cm="1">
        <f t="array" aca="1" ref="DR270" ca="1">_xll.BDP(C270,"WACC_COST_EQUITY")</f>
        <v>#NAME?</v>
      </c>
      <c r="DS270" s="15" t="e" cm="1">
        <f t="array" aca="1" ref="DS270" ca="1">_xll.BDP(C270,"WACC_COST_EQUITY")</f>
        <v>#NAME?</v>
      </c>
      <c r="DU270" s="15" t="e" cm="1">
        <f t="array" aca="1" ref="DU270" ca="1">_xll.BDP(C270,"BEST_PE_RATIO")</f>
        <v>#NAME?</v>
      </c>
      <c r="DV270" s="15" t="e" cm="1">
        <f t="array" aca="1" ref="DV270" ca="1">_xll.BDP(C270,"FIVE_YR_AVG_PRICE_EARNINGS")</f>
        <v>#NAME?</v>
      </c>
      <c r="DW270" s="15" t="e" cm="1">
        <f t="array" aca="1" ref="DW270" ca="1">_xll.BDP(C270,"10_YEAR_MOVING_AVERAGE_PE")</f>
        <v>#NAME?</v>
      </c>
      <c r="DY270" s="15" t="e" cm="1">
        <f t="array" aca="1" ref="DY270" ca="1">_xll.BDP(C270,"BEST_CUR_EV_TO_EBITDA")</f>
        <v>#NAME?</v>
      </c>
      <c r="DZ270" s="15" t="e" cm="1">
        <f t="array" aca="1" ref="DZ270" ca="1">_xll.BDP(C270,"FIVE_YEAR_AVG_EV_TO_T12_EBITDA")</f>
        <v>#NAME?</v>
      </c>
      <c r="EB270" s="15" t="e" cm="1">
        <f t="array" aca="1" ref="EB270" ca="1">_xll.BDP(C270,"BEST_PX_BPS_RATIO")</f>
        <v>#NAME?</v>
      </c>
      <c r="EC270" s="15" t="e" cm="1">
        <f t="array" aca="1" ref="EC270" ca="1">_xll.BDP(C270,"FIVE_YEAR_AVG_PRICE_BOOK")</f>
        <v>#NAME?</v>
      </c>
      <c r="ED270" s="15" t="e" cm="1">
        <f t="array" aca="1" ref="ED270" ca="1">_xll.BDP(C270,"EV_TO_T12M_SALES")</f>
        <v>#NAME?</v>
      </c>
      <c r="EE270" s="15" t="e" cm="1">
        <f t="array" aca="1" ref="EE270" ca="1">_xll.BDP(C270,"AVERAGE_EV_TO_T12M_SALES")</f>
        <v>#NAME?</v>
      </c>
      <c r="EF270" s="15" t="e">
        <f ca="1">_xll.BDP(C270,"BEST_CURRENT_EV_BEST_SALES","best_fperiod_override=23Y")</f>
        <v>#NAME?</v>
      </c>
      <c r="EH270" s="15" t="e" cm="1">
        <f t="array" aca="1" ref="EH270" ca="1">_xll.BDP(C270,"CF_FREE_CASH_FLOW")</f>
        <v>#NAME?</v>
      </c>
      <c r="EI270" s="15" t="e" cm="1">
        <f t="array" aca="1" ref="EI270" ca="1">_xll.BDP(C270,"FREE_CASH_FLOW_YIELD")</f>
        <v>#NAME?</v>
      </c>
      <c r="EJ270" s="15" t="e" cm="1">
        <f t="array" aca="1" ref="EJ270" ca="1">_xll.BDP(C270,"TRAIL_12M_FREE_CASH_FLOW_PER_SH")</f>
        <v>#NAME?</v>
      </c>
      <c r="EL270" s="15" t="e" cm="1">
        <f t="array" aca="1" ref="EL270" ca="1">_xll.BDP(C270,"CF_CASH_FROM_OPER")</f>
        <v>#NAME?</v>
      </c>
      <c r="EM270" s="15" t="e" cm="1">
        <f t="array" aca="1" ref="EM270" ca="1">_xll.BDP(C270,"CF_CASH_FROM_INV_ACT")</f>
        <v>#NAME?</v>
      </c>
      <c r="EN270" s="15" t="e" cm="1">
        <f t="array" aca="1" ref="EN270" ca="1">_xll.BDP(C270,"CF_CASH_FROM_FNC_ACT")</f>
        <v>#NAME?</v>
      </c>
      <c r="EP270" s="15" t="e" cm="1">
        <f t="array" aca="1" ref="EP270" ca="1">_xll.BDP(C270,"TOT_ANALYST_REC")</f>
        <v>#NAME?</v>
      </c>
      <c r="EQ270" s="15" t="e" cm="1">
        <f t="array" aca="1" ref="EQ270" ca="1">_xll.BDP(C270,"TOT_BUY_REC")</f>
        <v>#NAME?</v>
      </c>
      <c r="ER270" s="15" t="e" cm="1">
        <f t="array" aca="1" ref="ER270" ca="1">_xll.BDP(C270,"TOT_HOLD_REC")</f>
        <v>#NAME?</v>
      </c>
      <c r="ES270" s="15" t="e" cm="1">
        <f t="array" aca="1" ref="ES270" ca="1">_xll.BDP(C270,"TOT_SELL_REC")</f>
        <v>#NAME?</v>
      </c>
      <c r="ET270" s="15" t="e" cm="1">
        <f t="array" aca="1" ref="ET270" ca="1">_xll.BDP(C270,"EQY_REC_CONS")</f>
        <v>#NAME?</v>
      </c>
      <c r="EV270" s="15" t="e" cm="1">
        <f t="array" aca="1" ref="EV270" ca="1">_xll.BDP(C270,"BEST_TARGET_HI")</f>
        <v>#NAME?</v>
      </c>
      <c r="EW270" s="15" t="e" cm="1">
        <f t="array" aca="1" ref="EW270" ca="1">_xll.BDP(C270,"BEST_TARGET_LO")</f>
        <v>#NAME?</v>
      </c>
      <c r="EX270" s="15" t="e" cm="1">
        <f t="array" aca="1" ref="EX270" ca="1">_xll.BDP(C270,"BEST_TARGET_MEDIAN")</f>
        <v>#NAME?</v>
      </c>
      <c r="EZ270" s="15" t="e" cm="1">
        <f t="array" aca="1" ref="EZ270" ca="1">_xll.BDP(C270,"BEST_TARGET_1WK_CHG")</f>
        <v>#NAME?</v>
      </c>
      <c r="FA270" s="15" t="e" cm="1">
        <f t="array" aca="1" ref="FA270" ca="1">_xll.BDP(C270,"BEST_TARGET_4WK_CHG")</f>
        <v>#NAME?</v>
      </c>
      <c r="FB270" s="15" t="e" cm="1">
        <f t="array" aca="1" ref="FB270" ca="1">_xll.BDP(C270,"BEST_TARGET_3MO_CHG")</f>
        <v>#NAME?</v>
      </c>
      <c r="FC270" s="15" t="e" cm="1">
        <f t="array" aca="1" ref="FC270" ca="1">_xll.BDP(C270,"BEST_TARGET_6MO_CHG")</f>
        <v>#NAME?</v>
      </c>
      <c r="FE270" s="15" t="e" cm="1">
        <f t="array" aca="1" ref="FE270" ca="1">_xll.BDP(C270,"ANNOUNCEMENT_DT")</f>
        <v>#NAME?</v>
      </c>
      <c r="FF270" s="15" t="e" cm="1">
        <f t="array" aca="1" ref="FF270" ca="1">_xll.BDP(C270,"EXPECTED_REPORT_DT")</f>
        <v>#NAME?</v>
      </c>
      <c r="FG270" s="15" t="e" cm="1">
        <f t="array" aca="1" ref="FG270" ca="1">_xll.BDP(C270,"EARNINGS_RELATED_IMPLIED_MOVE")</f>
        <v>#NAME?</v>
      </c>
      <c r="FI270" s="15" t="e" cm="1">
        <f t="array" aca="1" ref="FI270" ca="1">_xll.BDP(C270,"SALES_SURPRISE_LAST_QTR")</f>
        <v>#NAME?</v>
      </c>
      <c r="FJ270" s="15" t="e" cm="1">
        <f t="array" aca="1" ref="FJ270" ca="1">_xll.BDP(C270,"EPS_SURPRISE_LAST_QTR")</f>
        <v>#NAME?</v>
      </c>
      <c r="FL270" s="15" t="e" cm="1">
        <f t="array" aca="1" ref="FL270" ca="1">_xll.BDP(C270,"VOLUME_AVG_5D")</f>
        <v>#NAME?</v>
      </c>
      <c r="FM270" s="15" t="e" cm="1">
        <f t="array" aca="1" ref="FM270" ca="1">_xll.BDP(C270,"VOLUME_AVG_3M")</f>
        <v>#NAME?</v>
      </c>
      <c r="FN270" s="15" t="e" cm="1">
        <f t="array" aca="1" ref="FN270" ca="1">_xll.BDP(C270,"VOLUME_AVG_6M")</f>
        <v>#NAME?</v>
      </c>
      <c r="FP270" s="15" t="e" cm="1">
        <f t="array" aca="1" ref="FP270" ca="1">_xll.BDP(C270,"CIE_DES")</f>
        <v>#NAME?</v>
      </c>
      <c r="FQ270" s="15" t="s">
        <v>1086</v>
      </c>
      <c r="FS270" s="15" t="e" cm="1">
        <f t="array" aca="1" ref="FS270" ca="1">_xll.BDP(C270,"HIGH_52WEEK")</f>
        <v>#NAME?</v>
      </c>
      <c r="FT270" s="15" t="e" cm="1">
        <f t="array" aca="1" ref="FT270" ca="1">_xll.BDP(C270,"LOW_52WEEK")</f>
        <v>#NAME?</v>
      </c>
      <c r="FV270" s="15" t="e" cm="1">
        <f t="array" aca="1" ref="FV270" ca="1">_xll.BDP(C270,"CHG_PCT_WTD")</f>
        <v>#NAME?</v>
      </c>
      <c r="FW270" s="15" t="e" cm="1">
        <f t="array" aca="1" ref="FW270" ca="1">_xll.BDP(C270,"CHG_PCT_MTD")</f>
        <v>#NAME?</v>
      </c>
      <c r="FX270" s="15" t="e" cm="1">
        <f t="array" aca="1" ref="FX270" ca="1">_xll.BDP(C270,"CHG_PCT_YTD")</f>
        <v>#NAME?</v>
      </c>
      <c r="FY270" s="15" t="e" cm="1">
        <f t="array" aca="1" ref="FY270" ca="1">_xll.BDP(C270,"CHG_PCT_1YR")</f>
        <v>#NAME?</v>
      </c>
      <c r="GA270" s="15" t="e">
        <f ca="1">_xll.BDP($C270,"BEST_NET_DEBT","best_fperiod_override=19Y")</f>
        <v>#NAME?</v>
      </c>
      <c r="GB270" s="15" t="e">
        <f ca="1">_xll.BDP($C270,"BEST_NET_DEBT","best_fperiod_override=20Y")</f>
        <v>#NAME?</v>
      </c>
      <c r="GC270" s="15" t="e">
        <f ca="1">_xll.BDP($C270,"BEST_NET_DEBT","best_fperiod_override=21Y")</f>
        <v>#NAME?</v>
      </c>
      <c r="GD270" s="15" t="e">
        <f ca="1">_xll.BDP($C270,"BEST_NET_DEBT","best_fperiod_override=22Y")</f>
        <v>#NAME?</v>
      </c>
      <c r="GE270" s="15" t="e">
        <f ca="1">_xll.BDP($C270,"BEST_NET_DEBT","best_fperiod_override=23Y")</f>
        <v>#NAME?</v>
      </c>
      <c r="GG270" s="15" t="e">
        <f t="shared" ca="1" si="593"/>
        <v>#NAME?</v>
      </c>
      <c r="GH270" s="15" t="e">
        <f t="shared" ca="1" si="594"/>
        <v>#NAME?</v>
      </c>
      <c r="GI270" s="15" t="e">
        <f t="shared" ca="1" si="595"/>
        <v>#NAME?</v>
      </c>
      <c r="GJ270" s="15" t="e">
        <f t="shared" ca="1" si="596"/>
        <v>#NAME?</v>
      </c>
      <c r="GK270" s="15" t="e">
        <f t="shared" ca="1" si="597"/>
        <v>#NAME?</v>
      </c>
      <c r="GM270" s="15" t="e" cm="1">
        <f t="array" aca="1" ref="GM270" ca="1">_xll.BDP(C270,"NET_DEBT_TO_EBITDA")</f>
        <v>#NAME?</v>
      </c>
      <c r="GN270" s="15" t="e" cm="1">
        <f t="array" aca="1" ref="GN270" ca="1">_xll.BDP(C270,"EBIT_TO_INT_EXP")</f>
        <v>#NAME?</v>
      </c>
      <c r="GO270" s="15" t="e" cm="1">
        <f t="array" aca="1" ref="GO270" ca="1">_xll.BDP(C270,"TOT_DEBT_TO_TOT_EQY")</f>
        <v>#NAME?</v>
      </c>
      <c r="GP270" s="15" t="e" cm="1">
        <f t="array" aca="1" ref="GP270" ca="1">_xll.BDP(C270,"TOT_DEBT_TO_TOT_ASSET")</f>
        <v>#NAME?</v>
      </c>
      <c r="GQ270" s="15" t="e" cm="1">
        <f t="array" aca="1" ref="GQ270" ca="1">_xll.BDP(C270,"ALTMAN_Z_SCORE")</f>
        <v>#NAME?</v>
      </c>
      <c r="GR270" s="15" t="e" cm="1">
        <f t="array" aca="1" ref="GR270" ca="1">_xll.BDP(C270,"CASH_%_CURRENT_MARKET_CAP")</f>
        <v>#NAME?</v>
      </c>
      <c r="GS270" s="15" t="e" cm="1">
        <f t="array" aca="1" ref="GS270" ca="1">_xll.BDP(C270,"CASH_TO_TOT_ASSET")</f>
        <v>#NAME?</v>
      </c>
      <c r="GU270" s="15" t="e" cm="1">
        <f t="array" aca="1" ref="GU270" ca="1">_xll.BDP(C270,"BOARD_SIZE")</f>
        <v>#NAME?</v>
      </c>
      <c r="GV270" s="15" t="e" cm="1">
        <f t="array" aca="1" ref="GV270" ca="1">_xll.BDP(C270,"PCT_INDEPENDENT_DIRECTORS")</f>
        <v>#NAME?</v>
      </c>
      <c r="GW270" s="15" t="e" cm="1">
        <f t="array" aca="1" ref="GW270" ca="1">_xll.BDP(C270,"BOARD_MEETING_ATTENDANCE_PCT")</f>
        <v>#NAME?</v>
      </c>
      <c r="GX270" s="15" t="e" cm="1">
        <f t="array" aca="1" ref="GX270" ca="1">_xll.BDP(C270,"BOARD_MEETINGS_PER_YR")</f>
        <v>#NAME?</v>
      </c>
      <c r="GY270" s="15" t="e" cm="1">
        <f t="array" aca="1" ref="GY270" ca="1">_xll.BDP(C270,"NUMBER_OF_WOMEN_ON_BOARD")</f>
        <v>#NAME?</v>
      </c>
      <c r="GZ270" s="15" t="e" cm="1">
        <f t="array" aca="1" ref="GZ270" ca="1">_xll.BDP(C270,"BOARD_AVERAGE_TENURE")</f>
        <v>#NAME?</v>
      </c>
      <c r="HA270" s="15" t="e" cm="1">
        <f t="array" aca="1" ref="HA270" ca="1">_xll.BDP(C270,"BOARD_AVERAGE_AGE")</f>
        <v>#NAME?</v>
      </c>
      <c r="HC270" s="15" t="e" cm="1">
        <f t="array" aca="1" ref="HC270" ca="1">_xll.BDP(C270,"TOT_COMP_AW_TO_CEO_&amp;_EQUIV")</f>
        <v>#NAME?</v>
      </c>
      <c r="HD270" s="15" t="e" cm="1">
        <f t="array" aca="1" ref="HD270" ca="1">_xll.BDP(C270,"TOT_COMPENSATION_AW_TO_EXECS")</f>
        <v>#NAME?</v>
      </c>
      <c r="HE270" s="15" t="e" cm="1">
        <f t="array" aca="1" ref="HE270" ca="1">_xll.BDP(C270,"CF_STOCK_BASED_COMPENSATION")</f>
        <v>#NAME?</v>
      </c>
      <c r="HF270" s="15" t="e" cm="1">
        <f t="array" aca="1" ref="HF270" ca="1">_xll.BDP(C270,"AVERAGE_BOD_TOTAL_COMPENSATION")</f>
        <v>#NAME?</v>
      </c>
      <c r="HH270" s="15" t="e" cm="1">
        <f t="array" aca="1" ref="HH270" ca="1">_xll.BDP(C270,"ISS_QUALITYSCORE")</f>
        <v>#NAME?</v>
      </c>
      <c r="HK270" s="15" t="e" cm="1">
        <f t="array" aca="1" ref="HK270" ca="1">_xll.BDP(C270,"EQY_SH_OUT")</f>
        <v>#NAME?</v>
      </c>
      <c r="HL270" s="15" t="e">
        <f t="shared" ca="1" si="598"/>
        <v>#NAME?</v>
      </c>
      <c r="HN270" s="15">
        <v>8.5</v>
      </c>
      <c r="HO270" s="15">
        <v>2</v>
      </c>
      <c r="HP270" s="39" t="e">
        <f t="shared" ca="1" si="599"/>
        <v>#NAME?</v>
      </c>
      <c r="HQ270" s="15" t="e">
        <f t="shared" ca="1" si="600"/>
        <v>#NAME?</v>
      </c>
      <c r="HS270" s="15" t="e">
        <f t="shared" ca="1" si="562"/>
        <v>#NAME?</v>
      </c>
      <c r="HU270" s="15" t="e">
        <f t="shared" ca="1" si="601"/>
        <v>#NAME?</v>
      </c>
      <c r="HW270" s="15" t="e">
        <f t="shared" ca="1" si="564"/>
        <v>#NAME?</v>
      </c>
      <c r="HY270" s="39" t="e">
        <f t="shared" ca="1" si="602"/>
        <v>#NAME?</v>
      </c>
      <c r="IA270" s="15" t="e">
        <f t="shared" ca="1" si="566"/>
        <v>#NAME?</v>
      </c>
      <c r="IB270" s="15" t="e">
        <f t="shared" ca="1" si="603"/>
        <v>#NAME?</v>
      </c>
      <c r="IC270" s="15" t="e">
        <f t="shared" ca="1" si="604"/>
        <v>#NAME?</v>
      </c>
      <c r="ID270" s="15" t="e">
        <f t="shared" ca="1" si="605"/>
        <v>#NAME?</v>
      </c>
      <c r="IE270" s="15" t="e">
        <f t="shared" ca="1" si="606"/>
        <v>#NAME?</v>
      </c>
      <c r="IF270" s="15" t="e">
        <f t="shared" ca="1" si="607"/>
        <v>#NAME?</v>
      </c>
      <c r="IG270" s="15" t="e">
        <f t="shared" ca="1" si="608"/>
        <v>#NAME?</v>
      </c>
    </row>
    <row r="271" spans="1:244">
      <c r="B271" s="15" t="s">
        <v>1784</v>
      </c>
      <c r="C271" s="15" t="s">
        <v>1796</v>
      </c>
      <c r="E271" s="15" t="s">
        <v>1786</v>
      </c>
      <c r="G271" s="15" t="str">
        <f t="shared" si="573"/>
        <v>Alibaba</v>
      </c>
      <c r="I271" s="15" t="e" cm="1">
        <f t="array" aca="1" ref="I271" ca="1">_xll.BDP(C271,"GICS_SECTOR_NAME")</f>
        <v>#NAME?</v>
      </c>
      <c r="J271" s="15" t="e">
        <f t="shared" ref="J271" ca="1" si="609">VLOOKUP(I271,$B$7:$C$17,2,0)</f>
        <v>#NAME?</v>
      </c>
      <c r="K271" s="15" t="e" cm="1">
        <f t="array" aca="1" ref="K271" ca="1">_xll.BDP(C271,"BEST_PE_RATIO")</f>
        <v>#NAME?</v>
      </c>
      <c r="L271" s="15" t="e" cm="1">
        <f t="array" aca="1" ref="L271" ca="1">_xll.BDP(C271,"px_last")</f>
        <v>#NAME?</v>
      </c>
      <c r="M271" s="15" t="e" cm="1">
        <f t="array" aca="1" ref="M271" ca="1">_xll.BDP(C271,"COUNTRY_FULL_NAME")</f>
        <v>#NAME?</v>
      </c>
      <c r="N271" s="15" t="e" cm="1">
        <f t="array" aca="1" ref="N271" ca="1">_xll.BDP(C271,"px_last")</f>
        <v>#NAME?</v>
      </c>
      <c r="O271" s="15" t="e" cm="1">
        <f t="array" aca="1" ref="O271" ca="1">_xll.BDP(C271,"CRNCY")</f>
        <v>#NAME?</v>
      </c>
      <c r="Q271" s="15" t="e" cm="1">
        <f t="array" aca="1" ref="Q271" ca="1">_xll.BDP(C271,"GICS_SECTOR_NAME")</f>
        <v>#NAME?</v>
      </c>
      <c r="R271" s="15" t="e" cm="1">
        <f t="array" aca="1" ref="R271" ca="1">_xll.BDP(C271,"GICS_INDUSTRY_NAME")</f>
        <v>#NAME?</v>
      </c>
      <c r="S271" s="15" t="e" cm="1">
        <f t="array" aca="1" ref="S271" ca="1">_xll.BDP(C271,"GICS_INDUSTRY_GROUP_NAME")</f>
        <v>#NAME?</v>
      </c>
      <c r="T271" s="15" t="e" cm="1">
        <f t="array" aca="1" ref="T271" ca="1">_xll.BDP(C271,"GICS_SUB_INDUSTRY_NAME")</f>
        <v>#NAME?</v>
      </c>
      <c r="V271" s="15" t="e">
        <f ca="1">(_xll.BDP($C271,"best_sales","best_fperiod_override=09Y"))</f>
        <v>#NAME?</v>
      </c>
      <c r="W271" s="15" t="e">
        <f ca="1">(_xll.BDP($C271,"best_sales","best_fperiod_override=19Y"))</f>
        <v>#NAME?</v>
      </c>
      <c r="X271" s="15" t="e">
        <f ca="1">(_xll.BDP($C271,"best_sales","best_fperiod_override=20Y"))</f>
        <v>#NAME?</v>
      </c>
      <c r="Y271" s="15" t="e">
        <f ca="1">(_xll.BDP(C271,"best_sales","best_fperiod_override=21Y"))</f>
        <v>#NAME?</v>
      </c>
      <c r="Z271" s="15" t="e">
        <f ca="1">+_xll.BDP($C271,Z$15,"BEST_FPERIOD_OVERRIDE="&amp;Z$16)</f>
        <v>#NAME?</v>
      </c>
      <c r="AA271" s="15" t="e">
        <f ca="1">+_xll.BDP($C271,AA$15,"BEST_FPERIOD_OVERRIDE="&amp;AA$16)</f>
        <v>#NAME?</v>
      </c>
      <c r="AB271" s="15" t="e">
        <f ca="1">+_xll.BDP($C271,AB$15,"BEST_FPERIOD_OVERRIDE="&amp;AB$16)</f>
        <v>#NAME?</v>
      </c>
      <c r="AC271" s="15" t="e">
        <f ca="1">+_xll.BDP($C271,AC$15,"BEST_FPERIOD_OVERRIDE="&amp;AC$16)</f>
        <v>#NAME?</v>
      </c>
      <c r="AD271" s="15" t="e">
        <f ca="1">+_xll.BDP($C271,AD$15,"BEST_FPERIOD_OVERRIDE="&amp;AD$16)</f>
        <v>#NAME?</v>
      </c>
      <c r="AF271" s="15" t="e">
        <f t="shared" ca="1" si="513"/>
        <v>#NAME?</v>
      </c>
      <c r="AG271" s="15" t="e">
        <f t="shared" ca="1" si="514"/>
        <v>#NAME?</v>
      </c>
      <c r="AH271" s="15" t="e">
        <f t="shared" ca="1" si="515"/>
        <v>#NAME?</v>
      </c>
      <c r="AI271" s="15" t="e">
        <f t="shared" ca="1" si="516"/>
        <v>#NAME?</v>
      </c>
      <c r="AJ271" s="15" t="e">
        <f t="shared" ca="1" si="517"/>
        <v>#NAME?</v>
      </c>
      <c r="AK271" s="15" t="e">
        <f t="shared" ca="1" si="518"/>
        <v>#NAME?</v>
      </c>
      <c r="AL271" s="15" t="e">
        <f t="shared" ca="1" si="519"/>
        <v>#NAME?</v>
      </c>
      <c r="AM271" s="15" t="e">
        <f t="shared" ca="1" si="520"/>
        <v>#NAME?</v>
      </c>
      <c r="AN271" s="15" t="e">
        <f t="shared" ca="1" si="521"/>
        <v>#NAME?</v>
      </c>
      <c r="AP271" s="15" t="e">
        <f ca="1">(_xll.BDP($C271,"BEST_EBITDA","best_fperiod_override=09Y"))</f>
        <v>#NAME?</v>
      </c>
      <c r="AQ271" s="15" t="e">
        <f ca="1">(_xll.BDP($C271,"BEST_EBITDA","best_fperiod_override=19Y"))</f>
        <v>#NAME?</v>
      </c>
      <c r="AR271" s="15" t="e">
        <f ca="1">(_xll.BDP($C271,"BEST_EBITDA","best_fperiod_override=20Y"))</f>
        <v>#NAME?</v>
      </c>
      <c r="AS271" s="15" t="e">
        <f ca="1">(_xll.BDP($C271,"BEST_EBITDA","best_fperiod_override=21Y"))</f>
        <v>#NAME?</v>
      </c>
      <c r="AT271" s="15" t="e">
        <f ca="1">+_xll.BDP($C271,AT$15,"BEST_FPERIOD_OVERRIDE="&amp;AT$16)</f>
        <v>#NAME?</v>
      </c>
      <c r="AU271" s="15" t="e">
        <f ca="1">+_xll.BDP($C271,AU$15,"BEST_FPERIOD_OVERRIDE="&amp;AU$16)</f>
        <v>#NAME?</v>
      </c>
      <c r="AV271" s="15" t="e">
        <f ca="1">+_xll.BDP($C271,AV$15,"BEST_FPERIOD_OVERRIDE="&amp;AV$16)</f>
        <v>#NAME?</v>
      </c>
      <c r="AW271" s="15" t="e">
        <f ca="1">+_xll.BDP($C271,AW$15,"BEST_FPERIOD_OVERRIDE="&amp;AW$16)</f>
        <v>#NAME?</v>
      </c>
      <c r="AZ271" s="15" t="e">
        <f t="shared" ref="AZ271" ca="1" si="610">AR271/AQ271-1</f>
        <v>#NAME?</v>
      </c>
      <c r="BA271" s="15" t="e">
        <f t="shared" ref="BA271" ca="1" si="611">AS271/AR271-1</f>
        <v>#NAME?</v>
      </c>
      <c r="BB271" s="15" t="e">
        <f t="shared" ref="BB271" ca="1" si="612">AT271/AS271-1</f>
        <v>#NAME?</v>
      </c>
      <c r="BC271" s="15" t="e">
        <f t="shared" ref="BC271" ca="1" si="613">AU271/AT271-1</f>
        <v>#NAME?</v>
      </c>
      <c r="BD271" s="15" t="e">
        <f t="shared" ref="BD271" ca="1" si="614">AV271/AU271-1</f>
        <v>#NAME?</v>
      </c>
      <c r="BE271" s="15" t="e">
        <f t="shared" ref="BE271" ca="1" si="615">AW271/AV271-1</f>
        <v>#NAME?</v>
      </c>
      <c r="BF271" s="15" t="e">
        <f t="shared" ref="BF271" ca="1" si="616">(AW271/AT271)^(1/3)-1</f>
        <v>#NAME?</v>
      </c>
      <c r="BG271" s="15" t="e">
        <f t="shared" ref="BG271" ca="1" si="617">(AW271/AQ271)^(1/6)-1</f>
        <v>#NAME?</v>
      </c>
      <c r="BH271" s="15" t="e">
        <f t="shared" ref="BH271" ca="1" si="618">(AQ271/AP271)^(1/10)-1</f>
        <v>#NAME?</v>
      </c>
      <c r="BJ271" s="15" t="e">
        <f t="shared" ca="1" si="531"/>
        <v>#NAME?</v>
      </c>
      <c r="BK271" s="15" t="e">
        <f t="shared" ca="1" si="532"/>
        <v>#NAME?</v>
      </c>
      <c r="BL271" s="15" t="e">
        <f t="shared" ca="1" si="533"/>
        <v>#NAME?</v>
      </c>
      <c r="BM271" s="15" t="e">
        <f t="shared" ca="1" si="534"/>
        <v>#NAME?</v>
      </c>
      <c r="BN271" s="15" t="e">
        <f t="shared" ca="1" si="535"/>
        <v>#NAME?</v>
      </c>
      <c r="BO271" s="15" t="e">
        <f t="shared" ca="1" si="536"/>
        <v>#NAME?</v>
      </c>
      <c r="BP271" s="15" t="e">
        <f t="shared" ca="1" si="537"/>
        <v>#NAME?</v>
      </c>
      <c r="BR271" s="15" t="e">
        <f ca="1">(_xll.BDP($C271,"BEST_NET_INCOME","best_fperiod_override=09Y"))</f>
        <v>#NAME?</v>
      </c>
      <c r="BS271" s="15" t="e">
        <f ca="1">(_xll.BDP($C271,"BEST_NET_INCOME","best_fperiod_override=19Y"))</f>
        <v>#NAME?</v>
      </c>
      <c r="BT271" s="15" t="e">
        <f ca="1">(_xll.BDP($C271,"BEST_NET_INCOME","best_fperiod_override=20Y"))</f>
        <v>#NAME?</v>
      </c>
      <c r="BU271" s="15" t="e">
        <f ca="1">(_xll.BDP(C270,"BEST_NET_INCOME","best_fperiod_override=21Y"))</f>
        <v>#NAME?</v>
      </c>
      <c r="BV271" s="15" t="e">
        <f ca="1">+_xll.BDP($C271,BV$15,"BEST_FPERIOD_OVERRIDE="&amp;BV$16)</f>
        <v>#NAME?</v>
      </c>
      <c r="BW271" s="15" t="e">
        <f ca="1">+_xll.BDP($C271,BW$15,"BEST_FPERIOD_OVERRIDE="&amp;BW$16)</f>
        <v>#NAME?</v>
      </c>
      <c r="BX271" s="15" t="e">
        <f ca="1">+_xll.BDP($C271,BX$15,"BEST_FPERIOD_OVERRIDE="&amp;BX$16)</f>
        <v>#NAME?</v>
      </c>
      <c r="BY271" s="15" t="e">
        <f ca="1">+_xll.BDP($C271,BY$15,"BEST_FPERIOD_OVERRIDE="&amp;BY$16)</f>
        <v>#NAME?</v>
      </c>
      <c r="CB271" s="25" t="e">
        <f t="shared" ref="CB271" ca="1" si="619">BT271/BS271-1</f>
        <v>#NAME?</v>
      </c>
      <c r="CC271" s="25" t="e">
        <f t="shared" ref="CC271" ca="1" si="620">BU271/BT271-1</f>
        <v>#NAME?</v>
      </c>
      <c r="CD271" s="25" t="e">
        <f t="shared" ref="CD271" ca="1" si="621">BV271/BU271-1</f>
        <v>#NAME?</v>
      </c>
      <c r="CE271" s="25" t="e">
        <f t="shared" ref="CE271" ca="1" si="622">BW271/BV271-1</f>
        <v>#NAME?</v>
      </c>
      <c r="CF271" s="25" t="e">
        <f t="shared" ref="CF271" ca="1" si="623">BX271/BW271-1</f>
        <v>#NAME?</v>
      </c>
      <c r="CG271" s="25" t="e">
        <f t="shared" ref="CG271" ca="1" si="624">BY271/BX271-1</f>
        <v>#NAME?</v>
      </c>
      <c r="CH271" s="25" t="e">
        <f t="shared" ref="CH271" ca="1" si="625">(BY271/BV271)^(1/3)-1</f>
        <v>#NAME?</v>
      </c>
      <c r="CI271" s="25" t="e">
        <f t="shared" ref="CI271" ca="1" si="626">(BY271/BS271)^(1/6)-1</f>
        <v>#NAME?</v>
      </c>
      <c r="CJ271" s="25" t="e">
        <f t="shared" ref="CJ271" ca="1" si="627">(BS271/BR271)^(1/10)-1</f>
        <v>#NAME?</v>
      </c>
      <c r="CM271" s="25" t="e">
        <f t="shared" ca="1" si="547"/>
        <v>#NAME?</v>
      </c>
      <c r="CN271" s="25" t="e">
        <f t="shared" ca="1" si="548"/>
        <v>#NAME?</v>
      </c>
      <c r="CO271" s="25" t="e">
        <f t="shared" ca="1" si="549"/>
        <v>#NAME?</v>
      </c>
      <c r="CP271" s="25" t="e">
        <f t="shared" ca="1" si="550"/>
        <v>#NAME?</v>
      </c>
      <c r="CQ271" s="25" t="e">
        <f t="shared" ca="1" si="551"/>
        <v>#NAME?</v>
      </c>
      <c r="CR271" s="25" t="e">
        <f t="shared" ca="1" si="552"/>
        <v>#NAME?</v>
      </c>
      <c r="CS271" s="25" t="e">
        <f t="shared" ca="1" si="553"/>
        <v>#NAME?</v>
      </c>
      <c r="CU271" s="25">
        <f>_xll.BDH($C271,"RETURN_ON_INV_CAPITAL","FY 2019","FY 2019","Currency=USD","Period=FY","BEST_FPERIOD_OVERRIDE=FY","FILING_STATUS=MR","FA_ADJUSTED=GAAP","Sort=A","Dates=H","DateFormat=P","Fill=—","Direction=H","UseDPDF=Y")/100</f>
        <v>6.9158999999999998E-2</v>
      </c>
      <c r="CV271" s="25">
        <f>_xll.BDH($C271,"RETURN_ON_INV_CAPITAL","FY 2020","FY 2020","Currency=USD","Period=FY","BEST_FPERIOD_OVERRIDE=FY","FILING_STATUS=MR","FA_ADJUSTED=GAAP","Sort=A","Dates=H","DateFormat=P","Fill=—","Direction=H","UseDPDF=Y")/100</f>
        <v>7.9555000000000001E-2</v>
      </c>
      <c r="CW271" s="25">
        <f>_xll.BDH($C271,"RETURN_ON_INV_CAPITAL","FY 2021","FY 2021","Currency=USD","Period=FY","BEST_FPERIOD_OVERRIDE=FY","FILING_STATUS=MR","FA_ADJUSTED=GAAP","Sort=A","Dates=H","DateFormat=P","Fill=—","Direction=H","UseDPDF=Y")/100</f>
        <v>6.6715999999999998E-2</v>
      </c>
      <c r="CX271" s="25" t="e">
        <f ca="1">_xll.BDP(C271,"OPERATING_ROIC","best_fperiod_override=22Y")/100</f>
        <v>#NAME?</v>
      </c>
      <c r="CZ271" s="15">
        <f>_xll.BDH($C271,"RETURN_COM_EQY","FY 2019","FY 2019","Currency=USD","Period=FY","BEST_FPERIOD_OVERRIDE=FY","FILING_STATUS=MR","FA_ADJUSTED=GAAP","Sort=A","Dates=H","DateFormat=P","Fill=—","Direction=H","UseDPDF=Y")/100</f>
        <v>0.204177</v>
      </c>
      <c r="DA271" s="15">
        <f>_xll.BDH($C271,"RETURN_ON_INV_CAPITAL","FY 2020","FY 2020","Currency=USD","Period=FY","BEST_FPERIOD_OVERRIDE=FY","FILING_STATUS=MR","FA_ADJUSTED=GAAP","Sort=A","Dates=H","DateFormat=P","Fill=—","Direction=H","UseDPDF=Y")/100</f>
        <v>7.9555000000000001E-2</v>
      </c>
      <c r="DB271" s="15">
        <f>_xll.BDH($C271,"RETURN_COM_EQY","FY 2021","FY 2021","Currency=USD","Period=FY","BEST_FPERIOD_OVERRIDE=FY","FILING_STATUS=MR","FA_ADJUSTED=GAAP","Sort=A","Dates=H","DateFormat=P","Fill=—","Direction=H","UseDPDF=Y")/100</f>
        <v>0.17757799999999999</v>
      </c>
      <c r="DC271" s="15" t="e">
        <f ca="1">_xll.BDP(C271,"RETURN_COM_EQY","best_fperiod_override=22Y")</f>
        <v>#NAME?</v>
      </c>
      <c r="DD271" s="15" t="e">
        <f ca="1">(_xll.BDP(C271,"BEST_ROE","best_fperiod_override=23Y"))/100</f>
        <v>#NAME?</v>
      </c>
      <c r="DF271" s="15" t="e">
        <f ca="1">(_xll.BDP($C271,"BEST_DIV_YLD","best_fperiod_override=19Y"))/100</f>
        <v>#NAME?</v>
      </c>
      <c r="DG271" s="15" t="e">
        <f ca="1">(_xll.BDP($C271,"BEST_DIV_YLD","best_fperiod_override=20Y"))/100</f>
        <v>#NAME?</v>
      </c>
      <c r="DH271" s="15" t="e">
        <f ca="1">(_xll.BDP($C271,"BEST_DIV_YLD","best_fperiod_override=21Y"))/100</f>
        <v>#NAME?</v>
      </c>
      <c r="DI271" s="15" t="e">
        <f ca="1">(_xll.BDP($C271,"BEST_DIV_YLD","best_fperiod_override=22Y"))/100</f>
        <v>#NAME?</v>
      </c>
      <c r="DJ271" s="15" t="e">
        <f ca="1">(_xll.BDP($C271,"BEST_DIV_YLD","best_fperiod_override=23Y"))/100</f>
        <v>#NAME?</v>
      </c>
      <c r="DL271" s="15" t="e" cm="1">
        <f t="array" aca="1" ref="DL271" ca="1">_xll.BDP(C271,"CUR_MKT_CAP")</f>
        <v>#NAME?</v>
      </c>
      <c r="DM271" s="15" t="e" cm="1">
        <f t="array" aca="1" ref="DM271" ca="1">_xll.BDP(C271,"CURR_ENTP_VAL")*1000</f>
        <v>#NAME?</v>
      </c>
      <c r="DN271" s="15" t="e" cm="1">
        <f t="array" aca="1" ref="DN271" ca="1">_xll.BDP(C271,"NET_DEBT")</f>
        <v>#NAME?</v>
      </c>
      <c r="DO271" s="15" t="e" cm="1">
        <f t="array" aca="1" ref="DO271" ca="1">_xll.BDP(C271,"BS_CASH_NEAR_CASH_ITEM")</f>
        <v>#NAME?</v>
      </c>
      <c r="DQ271" s="15" t="e" cm="1">
        <f t="array" aca="1" ref="DQ271" ca="1">_xll.BDP(C271,"WACC")</f>
        <v>#NAME?</v>
      </c>
      <c r="DR271" s="15" t="e" cm="1">
        <f t="array" aca="1" ref="DR271" ca="1">_xll.BDP(C271,"WACC_COST_EQUITY")</f>
        <v>#NAME?</v>
      </c>
      <c r="DS271" s="15" t="e" cm="1">
        <f t="array" aca="1" ref="DS271" ca="1">_xll.BDP(C271,"WACC_COST_EQUITY")</f>
        <v>#NAME?</v>
      </c>
      <c r="DU271" s="15" t="e" cm="1">
        <f t="array" aca="1" ref="DU271" ca="1">_xll.BDP(C271,"BEST_PE_RATIO")</f>
        <v>#NAME?</v>
      </c>
      <c r="DV271" s="15" t="e" cm="1">
        <f t="array" aca="1" ref="DV271" ca="1">_xll.BDP(C271,"FIVE_YR_AVG_PRICE_EARNINGS")</f>
        <v>#NAME?</v>
      </c>
      <c r="DW271" s="15" t="e" cm="1">
        <f t="array" aca="1" ref="DW271" ca="1">_xll.BDP(C271,"10_YEAR_MOVING_AVERAGE_PE")</f>
        <v>#NAME?</v>
      </c>
      <c r="DY271" s="15" t="e" cm="1">
        <f t="array" aca="1" ref="DY271" ca="1">_xll.BDP(C271,"BEST_CUR_EV_TO_EBITDA")</f>
        <v>#NAME?</v>
      </c>
      <c r="DZ271" s="15" t="e" cm="1">
        <f t="array" aca="1" ref="DZ271" ca="1">_xll.BDP(C271,"FIVE_YEAR_AVG_EV_TO_T12_EBITDA")</f>
        <v>#NAME?</v>
      </c>
      <c r="EB271" s="15" t="e" cm="1">
        <f t="array" aca="1" ref="EB271" ca="1">_xll.BDP(C271,"BEST_PX_BPS_RATIO")</f>
        <v>#NAME?</v>
      </c>
      <c r="EC271" s="15" t="e" cm="1">
        <f t="array" aca="1" ref="EC271" ca="1">_xll.BDP(C271,"FIVE_YEAR_AVG_PRICE_BOOK")</f>
        <v>#NAME?</v>
      </c>
      <c r="ED271" s="15" t="e" cm="1">
        <f t="array" aca="1" ref="ED271" ca="1">_xll.BDP(C271,"EV_TO_T12M_SALES")</f>
        <v>#NAME?</v>
      </c>
      <c r="EE271" s="15" t="e" cm="1">
        <f t="array" aca="1" ref="EE271" ca="1">_xll.BDP(C271,"AVERAGE_EV_TO_T12M_SALES")</f>
        <v>#NAME?</v>
      </c>
      <c r="EF271" s="15" t="e">
        <f ca="1">_xll.BDP(C271,"BEST_CURRENT_EV_BEST_SALES","best_fperiod_override=23Y")</f>
        <v>#NAME?</v>
      </c>
      <c r="EH271" s="15" t="e" cm="1">
        <f t="array" aca="1" ref="EH271" ca="1">_xll.BDP(C271,"CF_FREE_CASH_FLOW")</f>
        <v>#NAME?</v>
      </c>
      <c r="EI271" s="15" t="e" cm="1">
        <f t="array" aca="1" ref="EI271" ca="1">_xll.BDP(C271,"FREE_CASH_FLOW_YIELD")</f>
        <v>#NAME?</v>
      </c>
      <c r="EJ271" s="15" t="e" cm="1">
        <f t="array" aca="1" ref="EJ271" ca="1">_xll.BDP(C271,"TRAIL_12M_FREE_CASH_FLOW_PER_SH")</f>
        <v>#NAME?</v>
      </c>
      <c r="EL271" s="15" t="e" cm="1">
        <f t="array" aca="1" ref="EL271" ca="1">_xll.BDP(C271,"CF_CASH_FROM_OPER")</f>
        <v>#NAME?</v>
      </c>
      <c r="EM271" s="15" t="e" cm="1">
        <f t="array" aca="1" ref="EM271" ca="1">_xll.BDP(C271,"CF_CASH_FROM_INV_ACT")</f>
        <v>#NAME?</v>
      </c>
      <c r="EN271" s="15" t="e" cm="1">
        <f t="array" aca="1" ref="EN271" ca="1">_xll.BDP(C271,"CF_CASH_FROM_FNC_ACT")</f>
        <v>#NAME?</v>
      </c>
      <c r="EP271" s="15" t="e" cm="1">
        <f t="array" aca="1" ref="EP271" ca="1">_xll.BDP(C271,"TOT_ANALYST_REC")</f>
        <v>#NAME?</v>
      </c>
      <c r="EQ271" s="15" t="e" cm="1">
        <f t="array" aca="1" ref="EQ271" ca="1">_xll.BDP(C271,"TOT_BUY_REC")</f>
        <v>#NAME?</v>
      </c>
      <c r="ER271" s="15" t="e" cm="1">
        <f t="array" aca="1" ref="ER271" ca="1">_xll.BDP(C271,"TOT_HOLD_REC")</f>
        <v>#NAME?</v>
      </c>
      <c r="ES271" s="15" t="e" cm="1">
        <f t="array" aca="1" ref="ES271" ca="1">_xll.BDP(C271,"TOT_SELL_REC")</f>
        <v>#NAME?</v>
      </c>
      <c r="ET271" s="15" t="e" cm="1">
        <f t="array" aca="1" ref="ET271" ca="1">_xll.BDP(C271,"EQY_REC_CONS")</f>
        <v>#NAME?</v>
      </c>
      <c r="EV271" s="15" t="e" cm="1">
        <f t="array" aca="1" ref="EV271" ca="1">_xll.BDP(C271,"BEST_TARGET_HI")</f>
        <v>#NAME?</v>
      </c>
      <c r="EW271" s="15" t="e" cm="1">
        <f t="array" aca="1" ref="EW271" ca="1">_xll.BDP(C271,"BEST_TARGET_LO")</f>
        <v>#NAME?</v>
      </c>
      <c r="EX271" s="15" t="e" cm="1">
        <f t="array" aca="1" ref="EX271" ca="1">_xll.BDP(C271,"BEST_TARGET_MEDIAN")</f>
        <v>#NAME?</v>
      </c>
      <c r="EZ271" s="15" t="e" cm="1">
        <f t="array" aca="1" ref="EZ271" ca="1">_xll.BDP(C271,"BEST_TARGET_1WK_CHG")</f>
        <v>#NAME?</v>
      </c>
      <c r="FA271" s="15" t="e" cm="1">
        <f t="array" aca="1" ref="FA271" ca="1">_xll.BDP(C271,"BEST_TARGET_4WK_CHG")</f>
        <v>#NAME?</v>
      </c>
      <c r="FB271" s="15" t="e" cm="1">
        <f t="array" aca="1" ref="FB271" ca="1">_xll.BDP(C271,"BEST_TARGET_3MO_CHG")</f>
        <v>#NAME?</v>
      </c>
      <c r="FC271" s="15" t="e" cm="1">
        <f t="array" aca="1" ref="FC271" ca="1">_xll.BDP(C271,"BEST_TARGET_6MO_CHG")</f>
        <v>#NAME?</v>
      </c>
      <c r="FE271" s="15" t="e" cm="1">
        <f t="array" aca="1" ref="FE271" ca="1">_xll.BDP(C271,"ANNOUNCEMENT_DT")</f>
        <v>#NAME?</v>
      </c>
      <c r="FF271" s="15" t="e" cm="1">
        <f t="array" aca="1" ref="FF271" ca="1">_xll.BDP(C271,"EXPECTED_REPORT_DT")</f>
        <v>#NAME?</v>
      </c>
      <c r="FG271" s="15" t="e" cm="1">
        <f t="array" aca="1" ref="FG271" ca="1">_xll.BDP(C271,"EARNINGS_RELATED_IMPLIED_MOVE")</f>
        <v>#NAME?</v>
      </c>
      <c r="FI271" s="15" t="e" cm="1">
        <f t="array" aca="1" ref="FI271" ca="1">_xll.BDP(C271,"SALES_SURPRISE_LAST_QTR")</f>
        <v>#NAME?</v>
      </c>
      <c r="FJ271" s="15" t="e" cm="1">
        <f t="array" aca="1" ref="FJ271" ca="1">_xll.BDP(C271,"EPS_SURPRISE_LAST_QTR")</f>
        <v>#NAME?</v>
      </c>
      <c r="FL271" s="15" t="e" cm="1">
        <f t="array" aca="1" ref="FL271" ca="1">_xll.BDP(C271,"VOLUME_AVG_5D")</f>
        <v>#NAME?</v>
      </c>
      <c r="FM271" s="15" t="e" cm="1">
        <f t="array" aca="1" ref="FM271" ca="1">_xll.BDP(C271,"VOLUME_AVG_3M")</f>
        <v>#NAME?</v>
      </c>
      <c r="FN271" s="15" t="e" cm="1">
        <f t="array" aca="1" ref="FN271" ca="1">_xll.BDP(C271,"VOLUME_AVG_6M")</f>
        <v>#NAME?</v>
      </c>
      <c r="FP271" s="15" t="e" cm="1">
        <f t="array" aca="1" ref="FP271" ca="1">_xll.BDP(C271,"CIE_DES")</f>
        <v>#NAME?</v>
      </c>
      <c r="FQ271" s="15" t="s">
        <v>1086</v>
      </c>
      <c r="FS271" s="15" t="e" cm="1">
        <f t="array" aca="1" ref="FS271" ca="1">_xll.BDP(C271,"HIGH_52WEEK")</f>
        <v>#NAME?</v>
      </c>
      <c r="FT271" s="15" t="e" cm="1">
        <f t="array" aca="1" ref="FT271" ca="1">_xll.BDP(C271,"LOW_52WEEK")</f>
        <v>#NAME?</v>
      </c>
      <c r="FV271" s="15" t="e" cm="1">
        <f t="array" aca="1" ref="FV271" ca="1">_xll.BDP(C271,"CHG_PCT_WTD")</f>
        <v>#NAME?</v>
      </c>
      <c r="FW271" s="15" t="e" cm="1">
        <f t="array" aca="1" ref="FW271" ca="1">_xll.BDP(C271,"CHG_PCT_MTD")</f>
        <v>#NAME?</v>
      </c>
      <c r="FX271" s="15" t="e" cm="1">
        <f t="array" aca="1" ref="FX271" ca="1">_xll.BDP(C271,"CHG_PCT_YTD")</f>
        <v>#NAME?</v>
      </c>
      <c r="FY271" s="15" t="e" cm="1">
        <f t="array" aca="1" ref="FY271" ca="1">_xll.BDP(C271,"CHG_PCT_1YR")</f>
        <v>#NAME?</v>
      </c>
      <c r="GA271" s="15" t="e">
        <f ca="1">_xll.BDP($C271,"BEST_NET_DEBT","best_fperiod_override=19Y")</f>
        <v>#NAME?</v>
      </c>
      <c r="GB271" s="15" t="e">
        <f ca="1">_xll.BDP($C271,"BEST_NET_DEBT","best_fperiod_override=20Y")</f>
        <v>#NAME?</v>
      </c>
      <c r="GC271" s="15" t="e">
        <f ca="1">_xll.BDP($C271,"BEST_NET_DEBT","best_fperiod_override=21Y")</f>
        <v>#NAME?</v>
      </c>
      <c r="GD271" s="15" t="e">
        <f ca="1">_xll.BDP($C271,"BEST_NET_DEBT","best_fperiod_override=22Y")</f>
        <v>#NAME?</v>
      </c>
      <c r="GE271" s="15" t="e">
        <f ca="1">_xll.BDP($C271,"BEST_NET_DEBT","best_fperiod_override=23Y")</f>
        <v>#NAME?</v>
      </c>
      <c r="GG271" s="15" t="e">
        <f t="shared" ref="GG271" ca="1" si="628">GA271/AQ271</f>
        <v>#NAME?</v>
      </c>
      <c r="GH271" s="15" t="e">
        <f t="shared" ref="GH271" ca="1" si="629">GB271/AR271</f>
        <v>#NAME?</v>
      </c>
      <c r="GI271" s="15" t="e">
        <f t="shared" ref="GI271" ca="1" si="630">GC271/AS271</f>
        <v>#NAME?</v>
      </c>
      <c r="GJ271" s="15" t="e">
        <f t="shared" ref="GJ271" ca="1" si="631">GD271/AT271</f>
        <v>#NAME?</v>
      </c>
      <c r="GK271" s="15" t="e">
        <f t="shared" ref="GK271" ca="1" si="632">GE271/AU271</f>
        <v>#NAME?</v>
      </c>
      <c r="GM271" s="15" t="e" cm="1">
        <f t="array" aca="1" ref="GM271" ca="1">_xll.BDP(C271,"NET_DEBT_TO_EBITDA")</f>
        <v>#NAME?</v>
      </c>
      <c r="GN271" s="15" t="e" cm="1">
        <f t="array" aca="1" ref="GN271" ca="1">_xll.BDP(C271,"EBIT_TO_INT_EXP")</f>
        <v>#NAME?</v>
      </c>
      <c r="GO271" s="15" t="e" cm="1">
        <f t="array" aca="1" ref="GO271" ca="1">_xll.BDP(C271,"TOT_DEBT_TO_TOT_EQY")</f>
        <v>#NAME?</v>
      </c>
      <c r="GP271" s="15" t="e" cm="1">
        <f t="array" aca="1" ref="GP271" ca="1">_xll.BDP(C271,"TOT_DEBT_TO_TOT_ASSET")</f>
        <v>#NAME?</v>
      </c>
      <c r="GQ271" s="15" t="e" cm="1">
        <f t="array" aca="1" ref="GQ271" ca="1">_xll.BDP(C271,"ALTMAN_Z_SCORE")</f>
        <v>#NAME?</v>
      </c>
      <c r="GR271" s="15" t="e" cm="1">
        <f t="array" aca="1" ref="GR271" ca="1">_xll.BDP(C271,"CASH_%_CURRENT_MARKET_CAP")</f>
        <v>#NAME?</v>
      </c>
      <c r="GS271" s="15" t="e" cm="1">
        <f t="array" aca="1" ref="GS271" ca="1">_xll.BDP(C271,"CASH_TO_TOT_ASSET")</f>
        <v>#NAME?</v>
      </c>
      <c r="GU271" s="15" t="e" cm="1">
        <f t="array" aca="1" ref="GU271" ca="1">_xll.BDP(C271,"BOARD_SIZE")</f>
        <v>#NAME?</v>
      </c>
      <c r="GV271" s="15" t="e" cm="1">
        <f t="array" aca="1" ref="GV271" ca="1">_xll.BDP(C271,"PCT_INDEPENDENT_DIRECTORS")</f>
        <v>#NAME?</v>
      </c>
      <c r="GW271" s="15" t="e" cm="1">
        <f t="array" aca="1" ref="GW271" ca="1">_xll.BDP(C271,"BOARD_MEETING_ATTENDANCE_PCT")</f>
        <v>#NAME?</v>
      </c>
      <c r="GX271" s="15" t="e" cm="1">
        <f t="array" aca="1" ref="GX271" ca="1">_xll.BDP(C271,"BOARD_MEETINGS_PER_YR")</f>
        <v>#NAME?</v>
      </c>
      <c r="GY271" s="15" t="e" cm="1">
        <f t="array" aca="1" ref="GY271" ca="1">_xll.BDP(C271,"NUMBER_OF_WOMEN_ON_BOARD")</f>
        <v>#NAME?</v>
      </c>
      <c r="GZ271" s="15" t="e" cm="1">
        <f t="array" aca="1" ref="GZ271" ca="1">_xll.BDP(C271,"BOARD_AVERAGE_TENURE")</f>
        <v>#NAME?</v>
      </c>
      <c r="HA271" s="15" t="e" cm="1">
        <f t="array" aca="1" ref="HA271" ca="1">_xll.BDP(C271,"BOARD_AVERAGE_AGE")</f>
        <v>#NAME?</v>
      </c>
      <c r="HC271" s="15" t="e" cm="1">
        <f t="array" aca="1" ref="HC271" ca="1">_xll.BDP(C271,"TOT_COMP_AW_TO_CEO_&amp;_EQUIV")</f>
        <v>#NAME?</v>
      </c>
      <c r="HD271" s="15" t="e" cm="1">
        <f t="array" aca="1" ref="HD271" ca="1">_xll.BDP(C271,"TOT_COMPENSATION_AW_TO_EXECS")</f>
        <v>#NAME?</v>
      </c>
      <c r="HE271" s="15" t="e" cm="1">
        <f t="array" aca="1" ref="HE271" ca="1">_xll.BDP(C271,"CF_STOCK_BASED_COMPENSATION")</f>
        <v>#NAME?</v>
      </c>
      <c r="HF271" s="15" t="e" cm="1">
        <f t="array" aca="1" ref="HF271" ca="1">_xll.BDP(C271,"AVERAGE_BOD_TOTAL_COMPENSATION")</f>
        <v>#NAME?</v>
      </c>
      <c r="HH271" s="15" t="e" cm="1">
        <f t="array" aca="1" ref="HH271" ca="1">_xll.BDP(C271,"ISS_QUALITYSCORE")</f>
        <v>#NAME?</v>
      </c>
      <c r="HK271" s="15" t="e" cm="1">
        <f t="array" aca="1" ref="HK271" ca="1">_xll.BDP(C271,"EQY_SH_OUT")</f>
        <v>#NAME?</v>
      </c>
      <c r="HL271" s="15" t="e">
        <f t="shared" ref="HL271" ca="1" si="633">BV271/HK271</f>
        <v>#NAME?</v>
      </c>
      <c r="HN271" s="15">
        <v>8.5</v>
      </c>
      <c r="HO271" s="15">
        <v>2</v>
      </c>
      <c r="HP271" s="39" t="e">
        <f t="shared" ref="HP271" ca="1" si="634">CH271*100</f>
        <v>#NAME?</v>
      </c>
      <c r="HQ271" s="15" t="e">
        <f t="shared" ref="HQ271" ca="1" si="635">(HO271*HP271)+HN271</f>
        <v>#NAME?</v>
      </c>
      <c r="HS271" s="15" t="e">
        <f t="shared" ca="1" si="562"/>
        <v>#NAME?</v>
      </c>
      <c r="HU271" s="15" t="e">
        <f t="shared" ref="HU271" ca="1" si="636">HL271*HQ271*HS271</f>
        <v>#NAME?</v>
      </c>
      <c r="HW271" s="15" t="e">
        <f t="shared" ca="1" si="564"/>
        <v>#NAME?</v>
      </c>
      <c r="HY271" s="39" t="e">
        <f t="shared" ref="HY271" ca="1" si="637">HU271/HW271</f>
        <v>#NAME?</v>
      </c>
      <c r="IA271" s="15" t="e">
        <f t="shared" ca="1" si="566"/>
        <v>#NAME?</v>
      </c>
      <c r="IB271" s="15" t="e">
        <f t="shared" ref="IB271" ca="1" si="638">HL271*HN271*HS271</f>
        <v>#NAME?</v>
      </c>
      <c r="IC271" s="15" t="e">
        <f t="shared" ref="IC271" ca="1" si="639">IA271-IB271</f>
        <v>#NAME?</v>
      </c>
      <c r="ID271" s="15" t="e">
        <f t="shared" ref="ID271" ca="1" si="640">HO271*HL271*HS271</f>
        <v>#NAME?</v>
      </c>
      <c r="IE271" s="15" t="e">
        <f t="shared" ref="IE271" ca="1" si="641">IC271/ID271</f>
        <v>#NAME?</v>
      </c>
      <c r="IF271" s="15" t="e">
        <f t="shared" ref="IF271" ca="1" si="642">CJ271*100</f>
        <v>#NAME?</v>
      </c>
      <c r="IG271" s="15" t="e">
        <f t="shared" ref="IG271" ca="1" si="643">HP271</f>
        <v>#NAME?</v>
      </c>
    </row>
    <row r="272" spans="1:244">
      <c r="B272" s="15" t="s">
        <v>1441</v>
      </c>
      <c r="C272" s="15" t="s">
        <v>1148</v>
      </c>
      <c r="G272" s="15" t="str">
        <f t="shared" si="573"/>
        <v>Ulta Beauty</v>
      </c>
      <c r="I272" s="15" t="e" cm="1">
        <f t="array" aca="1" ref="I272" ca="1">_xll.BDP(C272,"GICS_SECTOR_NAME")</f>
        <v>#NAME?</v>
      </c>
      <c r="J272" s="15" t="e">
        <f t="shared" ref="J272" ca="1" si="644">VLOOKUP(I272,$B$7:$C$17,2,0)</f>
        <v>#NAME?</v>
      </c>
      <c r="K272" s="15" t="e" cm="1">
        <f t="array" aca="1" ref="K272" ca="1">_xll.BDP(C272,"BEST_PE_RATIO")</f>
        <v>#NAME?</v>
      </c>
      <c r="L272" s="15" t="e" cm="1">
        <f t="array" aca="1" ref="L272" ca="1">_xll.BDP(C272,"px_last")</f>
        <v>#NAME?</v>
      </c>
      <c r="M272" s="15" t="e" cm="1">
        <f t="array" aca="1" ref="M272" ca="1">_xll.BDP(C272,"COUNTRY_FULL_NAME")</f>
        <v>#NAME?</v>
      </c>
      <c r="N272" s="15" t="e" cm="1">
        <f t="array" aca="1" ref="N272" ca="1">_xll.BDP(C272,"px_last")</f>
        <v>#NAME?</v>
      </c>
      <c r="O272" s="15" t="e" cm="1">
        <f t="array" aca="1" ref="O272" ca="1">_xll.BDP(C272,"CRNCY")</f>
        <v>#NAME?</v>
      </c>
      <c r="Q272" s="15" t="e" cm="1">
        <f t="array" aca="1" ref="Q272" ca="1">_xll.BDP(C272,"GICS_SECTOR_NAME")</f>
        <v>#NAME?</v>
      </c>
      <c r="R272" s="15" t="e" cm="1">
        <f t="array" aca="1" ref="R272" ca="1">_xll.BDP(C272,"GICS_INDUSTRY_NAME")</f>
        <v>#NAME?</v>
      </c>
      <c r="S272" s="15" t="e" cm="1">
        <f t="array" aca="1" ref="S272" ca="1">_xll.BDP(C272,"GICS_INDUSTRY_GROUP_NAME")</f>
        <v>#NAME?</v>
      </c>
      <c r="T272" s="15" t="e" cm="1">
        <f t="array" aca="1" ref="T272" ca="1">_xll.BDP(C272,"GICS_SUB_INDUSTRY_NAME")</f>
        <v>#NAME?</v>
      </c>
      <c r="V272" s="15" t="e">
        <f ca="1">(_xll.BDP($C272,"best_sales","best_fperiod_override=09Y"))</f>
        <v>#NAME?</v>
      </c>
      <c r="W272" s="15" t="e">
        <f ca="1">(_xll.BDP($C272,"best_sales","best_fperiod_override=19Y"))</f>
        <v>#NAME?</v>
      </c>
      <c r="X272" s="15" t="e">
        <f ca="1">(_xll.BDP($C272,"best_sales","best_fperiod_override=20Y"))</f>
        <v>#NAME?</v>
      </c>
      <c r="Y272" s="15" t="e">
        <f ca="1">(_xll.BDP(C272,"best_sales","best_fperiod_override=21Y"))</f>
        <v>#NAME?</v>
      </c>
      <c r="Z272" s="15" t="e">
        <f ca="1">+_xll.BDP($C272,Z$15,"BEST_FPERIOD_OVERRIDE="&amp;Z$16)</f>
        <v>#NAME?</v>
      </c>
      <c r="AA272" s="15" t="e">
        <f ca="1">+_xll.BDP($C272,AA$15,"BEST_FPERIOD_OVERRIDE="&amp;AA$16)</f>
        <v>#NAME?</v>
      </c>
      <c r="AB272" s="15" t="e">
        <f ca="1">+_xll.BDP($C272,AB$15,"BEST_FPERIOD_OVERRIDE="&amp;AB$16)</f>
        <v>#NAME?</v>
      </c>
      <c r="AC272" s="15" t="e">
        <f ca="1">+_xll.BDP($C272,AC$15,"BEST_FPERIOD_OVERRIDE="&amp;AC$16)</f>
        <v>#NAME?</v>
      </c>
      <c r="AD272" s="15" t="e">
        <f ca="1">+_xll.BDP($C272,AD$15,"BEST_FPERIOD_OVERRIDE="&amp;AD$16)</f>
        <v>#NAME?</v>
      </c>
      <c r="AF272" s="15" t="e">
        <f t="shared" ca="1" si="513"/>
        <v>#NAME?</v>
      </c>
      <c r="AG272" s="15" t="e">
        <f t="shared" ca="1" si="514"/>
        <v>#NAME?</v>
      </c>
      <c r="AH272" s="15" t="e">
        <f t="shared" ca="1" si="515"/>
        <v>#NAME?</v>
      </c>
      <c r="AI272" s="15" t="e">
        <f t="shared" ca="1" si="516"/>
        <v>#NAME?</v>
      </c>
      <c r="AJ272" s="15" t="e">
        <f t="shared" ca="1" si="517"/>
        <v>#NAME?</v>
      </c>
      <c r="AK272" s="15" t="e">
        <f t="shared" ca="1" si="518"/>
        <v>#NAME?</v>
      </c>
      <c r="AL272" s="15" t="e">
        <f t="shared" ca="1" si="519"/>
        <v>#NAME?</v>
      </c>
      <c r="AM272" s="15" t="e">
        <f t="shared" ca="1" si="520"/>
        <v>#NAME?</v>
      </c>
      <c r="AN272" s="15" t="e">
        <f t="shared" ca="1" si="521"/>
        <v>#NAME?</v>
      </c>
      <c r="AP272" s="15" t="e">
        <f ca="1">(_xll.BDP($C272,"BEST_EBITDA","best_fperiod_override=09Y"))</f>
        <v>#NAME?</v>
      </c>
      <c r="AQ272" s="15" t="e">
        <f ca="1">(_xll.BDP($C272,"BEST_EBITDA","best_fperiod_override=19Y"))</f>
        <v>#NAME?</v>
      </c>
      <c r="AR272" s="15" t="e">
        <f ca="1">(_xll.BDP($C272,"BEST_EBITDA","best_fperiod_override=20Y"))</f>
        <v>#NAME?</v>
      </c>
      <c r="AS272" s="15" t="e">
        <f ca="1">(_xll.BDP($C272,"BEST_EBITDA","best_fperiod_override=21Y"))</f>
        <v>#NAME?</v>
      </c>
      <c r="AT272" s="15" t="e">
        <f ca="1">+_xll.BDP($C272,AT$15,"BEST_FPERIOD_OVERRIDE="&amp;AT$16)</f>
        <v>#NAME?</v>
      </c>
      <c r="AU272" s="15" t="e">
        <f ca="1">+_xll.BDP($C272,AU$15,"BEST_FPERIOD_OVERRIDE="&amp;AU$16)</f>
        <v>#NAME?</v>
      </c>
      <c r="AV272" s="15" t="e">
        <f ca="1">+_xll.BDP($C272,AV$15,"BEST_FPERIOD_OVERRIDE="&amp;AV$16)</f>
        <v>#NAME?</v>
      </c>
      <c r="AW272" s="15" t="e">
        <f ca="1">+_xll.BDP($C272,AW$15,"BEST_FPERIOD_OVERRIDE="&amp;AW$16)</f>
        <v>#NAME?</v>
      </c>
      <c r="AZ272" s="15" t="e">
        <f t="shared" ref="AZ272" ca="1" si="645">AR272/AQ272-1</f>
        <v>#NAME?</v>
      </c>
      <c r="BA272" s="15" t="e">
        <f t="shared" ref="BA272" ca="1" si="646">AS272/AR272-1</f>
        <v>#NAME?</v>
      </c>
      <c r="BB272" s="15" t="e">
        <f t="shared" ref="BB272" ca="1" si="647">AT272/AS272-1</f>
        <v>#NAME?</v>
      </c>
      <c r="BC272" s="15" t="e">
        <f t="shared" ref="BC272" ca="1" si="648">AU272/AT272-1</f>
        <v>#NAME?</v>
      </c>
      <c r="BD272" s="15" t="e">
        <f t="shared" ref="BD272" ca="1" si="649">AV272/AU272-1</f>
        <v>#NAME?</v>
      </c>
      <c r="BE272" s="15" t="e">
        <f t="shared" ref="BE272" ca="1" si="650">AW272/AV272-1</f>
        <v>#NAME?</v>
      </c>
      <c r="BF272" s="15" t="e">
        <f t="shared" ref="BF272" ca="1" si="651">(AW272/AT272)^(1/3)-1</f>
        <v>#NAME?</v>
      </c>
      <c r="BG272" s="15" t="e">
        <f t="shared" ref="BG272" ca="1" si="652">(AW272/AQ272)^(1/6)-1</f>
        <v>#NAME?</v>
      </c>
      <c r="BH272" s="15" t="e">
        <f t="shared" ref="BH272" ca="1" si="653">(AQ272/AP272)^(1/10)-1</f>
        <v>#NAME?</v>
      </c>
      <c r="BJ272" s="15" t="e">
        <f t="shared" ca="1" si="531"/>
        <v>#NAME?</v>
      </c>
      <c r="BK272" s="15" t="e">
        <f t="shared" ca="1" si="532"/>
        <v>#NAME?</v>
      </c>
      <c r="BL272" s="15" t="e">
        <f t="shared" ca="1" si="533"/>
        <v>#NAME?</v>
      </c>
      <c r="BM272" s="15" t="e">
        <f t="shared" ca="1" si="534"/>
        <v>#NAME?</v>
      </c>
      <c r="BN272" s="15" t="e">
        <f t="shared" ca="1" si="535"/>
        <v>#NAME?</v>
      </c>
      <c r="BO272" s="15" t="e">
        <f t="shared" ca="1" si="536"/>
        <v>#NAME?</v>
      </c>
      <c r="BP272" s="15" t="e">
        <f t="shared" ca="1" si="537"/>
        <v>#NAME?</v>
      </c>
      <c r="BR272" s="15" t="e">
        <f ca="1">(_xll.BDP($C272,"BEST_NET_INCOME","best_fperiod_override=09Y"))</f>
        <v>#NAME?</v>
      </c>
      <c r="BS272" s="15" t="e">
        <f ca="1">(_xll.BDP($C272,"BEST_NET_INCOME","best_fperiod_override=19Y"))</f>
        <v>#NAME?</v>
      </c>
      <c r="BT272" s="15" t="e">
        <f ca="1">(_xll.BDP($C272,"BEST_NET_INCOME","best_fperiod_override=20Y"))</f>
        <v>#NAME?</v>
      </c>
      <c r="BU272" s="15" t="e">
        <f ca="1">(_xll.BDP(C271,"BEST_NET_INCOME","best_fperiod_override=21Y"))</f>
        <v>#NAME?</v>
      </c>
      <c r="BV272" s="15" t="e">
        <f ca="1">+_xll.BDP($C272,BV$15,"BEST_FPERIOD_OVERRIDE="&amp;BV$16)</f>
        <v>#NAME?</v>
      </c>
      <c r="BW272" s="15" t="e">
        <f ca="1">+_xll.BDP($C272,BW$15,"BEST_FPERIOD_OVERRIDE="&amp;BW$16)</f>
        <v>#NAME?</v>
      </c>
      <c r="BX272" s="15" t="e">
        <f ca="1">+_xll.BDP($C272,BX$15,"BEST_FPERIOD_OVERRIDE="&amp;BX$16)</f>
        <v>#NAME?</v>
      </c>
      <c r="BY272" s="15" t="e">
        <f ca="1">+_xll.BDP($C272,BY$15,"BEST_FPERIOD_OVERRIDE="&amp;BY$16)</f>
        <v>#NAME?</v>
      </c>
      <c r="CB272" s="25" t="e">
        <f t="shared" ref="CB272" ca="1" si="654">BT272/BS272-1</f>
        <v>#NAME?</v>
      </c>
      <c r="CC272" s="25" t="e">
        <f t="shared" ref="CC272" ca="1" si="655">BU272/BT272-1</f>
        <v>#NAME?</v>
      </c>
      <c r="CD272" s="25" t="e">
        <f t="shared" ref="CD272" ca="1" si="656">BV272/BU272-1</f>
        <v>#NAME?</v>
      </c>
      <c r="CE272" s="25" t="e">
        <f t="shared" ref="CE272" ca="1" si="657">BW272/BV272-1</f>
        <v>#NAME?</v>
      </c>
      <c r="CF272" s="25" t="e">
        <f t="shared" ref="CF272" ca="1" si="658">BX272/BW272-1</f>
        <v>#NAME?</v>
      </c>
      <c r="CG272" s="25" t="e">
        <f t="shared" ref="CG272" ca="1" si="659">BY272/BX272-1</f>
        <v>#NAME?</v>
      </c>
      <c r="CH272" s="25" t="e">
        <f t="shared" ref="CH272" ca="1" si="660">(BY272/BV272)^(1/3)-1</f>
        <v>#NAME?</v>
      </c>
      <c r="CI272" s="25" t="e">
        <f t="shared" ref="CI272" ca="1" si="661">(BY272/BS272)^(1/6)-1</f>
        <v>#NAME?</v>
      </c>
      <c r="CJ272" s="25" t="e">
        <f t="shared" ref="CJ272" ca="1" si="662">(BS272/BR272)^(1/10)-1</f>
        <v>#NAME?</v>
      </c>
      <c r="CM272" s="25" t="e">
        <f t="shared" ca="1" si="547"/>
        <v>#NAME?</v>
      </c>
      <c r="CN272" s="25" t="e">
        <f t="shared" ca="1" si="548"/>
        <v>#NAME?</v>
      </c>
      <c r="CO272" s="25" t="e">
        <f t="shared" ca="1" si="549"/>
        <v>#NAME?</v>
      </c>
      <c r="CP272" s="25" t="e">
        <f t="shared" ca="1" si="550"/>
        <v>#NAME?</v>
      </c>
      <c r="CQ272" s="25" t="e">
        <f t="shared" ca="1" si="551"/>
        <v>#NAME?</v>
      </c>
      <c r="CR272" s="25" t="e">
        <f t="shared" ca="1" si="552"/>
        <v>#NAME?</v>
      </c>
      <c r="CS272" s="25" t="e">
        <f t="shared" ca="1" si="553"/>
        <v>#NAME?</v>
      </c>
      <c r="CU272" s="25">
        <f>_xll.BDH($C272,"RETURN_ON_INV_CAPITAL","FY 2019","FY 2019","Currency=USD","Period=FY","BEST_FPERIOD_OVERRIDE=FY","FILING_STATUS=MR","FA_ADJUSTED=GAAP","Sort=A","Dates=H","DateFormat=P","Fill=—","Direction=H","UseDPDF=Y")/100</f>
        <v>0.34674100000000002</v>
      </c>
      <c r="CV272" s="25">
        <f>_xll.BDH($C272,"RETURN_ON_INV_CAPITAL","FY 2020","FY 2020","Currency=USD","Period=FY","BEST_FPERIOD_OVERRIDE=FY","FILING_STATUS=MR","FA_ADJUSTED=GAAP","Sort=A","Dates=H","DateFormat=P","Fill=—","Direction=H","UseDPDF=Y")/100</f>
        <v>0.239646</v>
      </c>
      <c r="CW272" s="25">
        <f>_xll.BDH($C272,"RETURN_ON_INV_CAPITAL","FY 2021","FY 2021","Currency=USD","Period=FY","BEST_FPERIOD_OVERRIDE=FY","FILING_STATUS=MR","FA_ADJUSTED=GAAP","Sort=A","Dates=H","DateFormat=P","Fill=—","Direction=H","UseDPDF=Y")/100</f>
        <v>4.5328E-2</v>
      </c>
      <c r="CX272" s="25" t="e">
        <f ca="1">_xll.BDP(C272,"OPERATING_ROIC","best_fperiod_override=22Y")/100</f>
        <v>#NAME?</v>
      </c>
      <c r="CZ272" s="15">
        <f>_xll.BDH($C272,"RETURN_COM_EQY","FY 2019","FY 2019","Currency=USD","Period=FY","BEST_FPERIOD_OVERRIDE=FY","FILING_STATUS=MR","FA_ADJUSTED=GAAP","Sort=A","Dates=H","DateFormat=P","Fill=—","Direction=H","UseDPDF=Y")/100</f>
        <v>0.36643300000000001</v>
      </c>
      <c r="DA272" s="15">
        <f>_xll.BDH($C272,"RETURN_ON_INV_CAPITAL","FY 2020","FY 2020","Currency=USD","Period=FY","BEST_FPERIOD_OVERRIDE=FY","FILING_STATUS=MR","FA_ADJUSTED=GAAP","Sort=A","Dates=H","DateFormat=P","Fill=—","Direction=H","UseDPDF=Y")/100</f>
        <v>0.239646</v>
      </c>
      <c r="DB272" s="15">
        <f>_xll.BDH($C272,"RETURN_COM_EQY","FY 2021","FY 2021","Currency=USD","Period=FY","BEST_FPERIOD_OVERRIDE=FY","FILING_STATUS=MR","FA_ADJUSTED=GAAP","Sort=A","Dates=H","DateFormat=P","Fill=—","Direction=H","UseDPDF=Y")/100</f>
        <v>9.0134000000000006E-2</v>
      </c>
      <c r="DC272" s="15" t="e">
        <f ca="1">_xll.BDP(C272,"RETURN_COM_EQY","best_fperiod_override=22Y")</f>
        <v>#NAME?</v>
      </c>
      <c r="DD272" s="15" t="e">
        <f ca="1">(_xll.BDP(C272,"BEST_ROE","best_fperiod_override=23Y"))/100</f>
        <v>#NAME?</v>
      </c>
      <c r="DF272" s="15" t="e">
        <f ca="1">(_xll.BDP($C272,"BEST_DIV_YLD","best_fperiod_override=19Y"))/100</f>
        <v>#NAME?</v>
      </c>
      <c r="DG272" s="15" t="e">
        <f ca="1">(_xll.BDP($C272,"BEST_DIV_YLD","best_fperiod_override=20Y"))/100</f>
        <v>#NAME?</v>
      </c>
      <c r="DH272" s="15" t="e">
        <f ca="1">(_xll.BDP($C272,"BEST_DIV_YLD","best_fperiod_override=21Y"))/100</f>
        <v>#NAME?</v>
      </c>
      <c r="DI272" s="15" t="e">
        <f ca="1">(_xll.BDP($C272,"BEST_DIV_YLD","best_fperiod_override=22Y"))/100</f>
        <v>#NAME?</v>
      </c>
      <c r="DJ272" s="15" t="e">
        <f ca="1">(_xll.BDP($C272,"BEST_DIV_YLD","best_fperiod_override=23Y"))/100</f>
        <v>#NAME?</v>
      </c>
      <c r="DL272" s="15" t="e" cm="1">
        <f t="array" aca="1" ref="DL272" ca="1">_xll.BDP(C272,"CUR_MKT_CAP")</f>
        <v>#NAME?</v>
      </c>
      <c r="DM272" s="15" t="e" cm="1">
        <f t="array" aca="1" ref="DM272" ca="1">_xll.BDP(C272,"CURR_ENTP_VAL")*1000</f>
        <v>#NAME?</v>
      </c>
      <c r="DN272" s="15" t="e" cm="1">
        <f t="array" aca="1" ref="DN272" ca="1">_xll.BDP(C272,"NET_DEBT")</f>
        <v>#NAME?</v>
      </c>
      <c r="DO272" s="15" t="e" cm="1">
        <f t="array" aca="1" ref="DO272" ca="1">_xll.BDP(C272,"BS_CASH_NEAR_CASH_ITEM")</f>
        <v>#NAME?</v>
      </c>
      <c r="DQ272" s="15" t="e" cm="1">
        <f t="array" aca="1" ref="DQ272" ca="1">_xll.BDP(C272,"WACC")</f>
        <v>#NAME?</v>
      </c>
      <c r="DR272" s="15" t="e" cm="1">
        <f t="array" aca="1" ref="DR272" ca="1">_xll.BDP(C272,"WACC_COST_EQUITY")</f>
        <v>#NAME?</v>
      </c>
      <c r="DS272" s="15" t="e" cm="1">
        <f t="array" aca="1" ref="DS272" ca="1">_xll.BDP(C272,"WACC_COST_EQUITY")</f>
        <v>#NAME?</v>
      </c>
      <c r="DU272" s="15" t="e" cm="1">
        <f t="array" aca="1" ref="DU272" ca="1">_xll.BDP(C272,"BEST_PE_RATIO")</f>
        <v>#NAME?</v>
      </c>
      <c r="DV272" s="15" t="e" cm="1">
        <f t="array" aca="1" ref="DV272" ca="1">_xll.BDP(C272,"FIVE_YR_AVG_PRICE_EARNINGS")</f>
        <v>#NAME?</v>
      </c>
      <c r="DW272" s="15" t="e" cm="1">
        <f t="array" aca="1" ref="DW272" ca="1">_xll.BDP(C272,"10_YEAR_MOVING_AVERAGE_PE")</f>
        <v>#NAME?</v>
      </c>
      <c r="DY272" s="15" t="e" cm="1">
        <f t="array" aca="1" ref="DY272" ca="1">_xll.BDP(C272,"BEST_CUR_EV_TO_EBITDA")</f>
        <v>#NAME?</v>
      </c>
      <c r="DZ272" s="15" t="e" cm="1">
        <f t="array" aca="1" ref="DZ272" ca="1">_xll.BDP(C272,"FIVE_YEAR_AVG_EV_TO_T12_EBITDA")</f>
        <v>#NAME?</v>
      </c>
      <c r="EB272" s="15" t="e" cm="1">
        <f t="array" aca="1" ref="EB272" ca="1">_xll.BDP(C272,"BEST_PX_BPS_RATIO")</f>
        <v>#NAME?</v>
      </c>
      <c r="EC272" s="15" t="e" cm="1">
        <f t="array" aca="1" ref="EC272" ca="1">_xll.BDP(C272,"FIVE_YEAR_AVG_PRICE_BOOK")</f>
        <v>#NAME?</v>
      </c>
      <c r="ED272" s="15" t="e" cm="1">
        <f t="array" aca="1" ref="ED272" ca="1">_xll.BDP(C272,"EV_TO_T12M_SALES")</f>
        <v>#NAME?</v>
      </c>
      <c r="EE272" s="15" t="e" cm="1">
        <f t="array" aca="1" ref="EE272" ca="1">_xll.BDP(C272,"AVERAGE_EV_TO_T12M_SALES")</f>
        <v>#NAME?</v>
      </c>
      <c r="EF272" s="15" t="e">
        <f ca="1">_xll.BDP(C272,"BEST_CURRENT_EV_BEST_SALES","best_fperiod_override=23Y")</f>
        <v>#NAME?</v>
      </c>
      <c r="EH272" s="15" t="e" cm="1">
        <f t="array" aca="1" ref="EH272" ca="1">_xll.BDP(C272,"CF_FREE_CASH_FLOW")</f>
        <v>#NAME?</v>
      </c>
      <c r="EI272" s="15" t="e" cm="1">
        <f t="array" aca="1" ref="EI272" ca="1">_xll.BDP(C272,"FREE_CASH_FLOW_YIELD")</f>
        <v>#NAME?</v>
      </c>
      <c r="EJ272" s="15" t="e" cm="1">
        <f t="array" aca="1" ref="EJ272" ca="1">_xll.BDP(C272,"TRAIL_12M_FREE_CASH_FLOW_PER_SH")</f>
        <v>#NAME?</v>
      </c>
      <c r="EL272" s="15" t="e" cm="1">
        <f t="array" aca="1" ref="EL272" ca="1">_xll.BDP(C272,"CF_CASH_FROM_OPER")</f>
        <v>#NAME?</v>
      </c>
      <c r="EM272" s="15" t="e" cm="1">
        <f t="array" aca="1" ref="EM272" ca="1">_xll.BDP(C272,"CF_CASH_FROM_INV_ACT")</f>
        <v>#NAME?</v>
      </c>
      <c r="EN272" s="15" t="e" cm="1">
        <f t="array" aca="1" ref="EN272" ca="1">_xll.BDP(C272,"CF_CASH_FROM_FNC_ACT")</f>
        <v>#NAME?</v>
      </c>
      <c r="EP272" s="15" t="e" cm="1">
        <f t="array" aca="1" ref="EP272" ca="1">_xll.BDP(C272,"TOT_ANALYST_REC")</f>
        <v>#NAME?</v>
      </c>
      <c r="EQ272" s="15" t="e" cm="1">
        <f t="array" aca="1" ref="EQ272" ca="1">_xll.BDP(C272,"TOT_BUY_REC")</f>
        <v>#NAME?</v>
      </c>
      <c r="ER272" s="15" t="e" cm="1">
        <f t="array" aca="1" ref="ER272" ca="1">_xll.BDP(C272,"TOT_HOLD_REC")</f>
        <v>#NAME?</v>
      </c>
      <c r="ES272" s="15" t="e" cm="1">
        <f t="array" aca="1" ref="ES272" ca="1">_xll.BDP(C272,"TOT_SELL_REC")</f>
        <v>#NAME?</v>
      </c>
      <c r="ET272" s="15" t="e" cm="1">
        <f t="array" aca="1" ref="ET272" ca="1">_xll.BDP(C272,"EQY_REC_CONS")</f>
        <v>#NAME?</v>
      </c>
      <c r="EV272" s="15" t="e" cm="1">
        <f t="array" aca="1" ref="EV272" ca="1">_xll.BDP(C272,"BEST_TARGET_HI")</f>
        <v>#NAME?</v>
      </c>
      <c r="EW272" s="15" t="e" cm="1">
        <f t="array" aca="1" ref="EW272" ca="1">_xll.BDP(C272,"BEST_TARGET_LO")</f>
        <v>#NAME?</v>
      </c>
      <c r="EX272" s="15" t="e" cm="1">
        <f t="array" aca="1" ref="EX272" ca="1">_xll.BDP(C272,"BEST_TARGET_MEDIAN")</f>
        <v>#NAME?</v>
      </c>
      <c r="EZ272" s="15" t="e" cm="1">
        <f t="array" aca="1" ref="EZ272" ca="1">_xll.BDP(C272,"BEST_TARGET_1WK_CHG")</f>
        <v>#NAME?</v>
      </c>
      <c r="FA272" s="15" t="e" cm="1">
        <f t="array" aca="1" ref="FA272" ca="1">_xll.BDP(C272,"BEST_TARGET_4WK_CHG")</f>
        <v>#NAME?</v>
      </c>
      <c r="FB272" s="15" t="e" cm="1">
        <f t="array" aca="1" ref="FB272" ca="1">_xll.BDP(C272,"BEST_TARGET_3MO_CHG")</f>
        <v>#NAME?</v>
      </c>
      <c r="FC272" s="15" t="e" cm="1">
        <f t="array" aca="1" ref="FC272" ca="1">_xll.BDP(C272,"BEST_TARGET_6MO_CHG")</f>
        <v>#NAME?</v>
      </c>
      <c r="FE272" s="15" t="e" cm="1">
        <f t="array" aca="1" ref="FE272" ca="1">_xll.BDP(C272,"ANNOUNCEMENT_DT")</f>
        <v>#NAME?</v>
      </c>
      <c r="FF272" s="15" t="e" cm="1">
        <f t="array" aca="1" ref="FF272" ca="1">_xll.BDP(C272,"EXPECTED_REPORT_DT")</f>
        <v>#NAME?</v>
      </c>
      <c r="FG272" s="15" t="e" cm="1">
        <f t="array" aca="1" ref="FG272" ca="1">_xll.BDP(C272,"EARNINGS_RELATED_IMPLIED_MOVE")</f>
        <v>#NAME?</v>
      </c>
      <c r="FI272" s="15" t="e" cm="1">
        <f t="array" aca="1" ref="FI272" ca="1">_xll.BDP(C272,"SALES_SURPRISE_LAST_QTR")</f>
        <v>#NAME?</v>
      </c>
      <c r="FJ272" s="15" t="e" cm="1">
        <f t="array" aca="1" ref="FJ272" ca="1">_xll.BDP(C272,"EPS_SURPRISE_LAST_QTR")</f>
        <v>#NAME?</v>
      </c>
      <c r="FL272" s="15" t="e" cm="1">
        <f t="array" aca="1" ref="FL272" ca="1">_xll.BDP(C272,"VOLUME_AVG_5D")</f>
        <v>#NAME?</v>
      </c>
      <c r="FM272" s="15" t="e" cm="1">
        <f t="array" aca="1" ref="FM272" ca="1">_xll.BDP(C272,"VOLUME_AVG_3M")</f>
        <v>#NAME?</v>
      </c>
      <c r="FN272" s="15" t="e" cm="1">
        <f t="array" aca="1" ref="FN272" ca="1">_xll.BDP(C272,"VOLUME_AVG_6M")</f>
        <v>#NAME?</v>
      </c>
      <c r="FP272" s="15" t="e" cm="1">
        <f t="array" aca="1" ref="FP272" ca="1">_xll.BDP(C272,"CIE_DES")</f>
        <v>#NAME?</v>
      </c>
      <c r="FQ272" s="15" t="s">
        <v>1086</v>
      </c>
      <c r="FS272" s="15" t="e" cm="1">
        <f t="array" aca="1" ref="FS272" ca="1">_xll.BDP(C272,"HIGH_52WEEK")</f>
        <v>#NAME?</v>
      </c>
      <c r="FT272" s="15" t="e" cm="1">
        <f t="array" aca="1" ref="FT272" ca="1">_xll.BDP(C272,"LOW_52WEEK")</f>
        <v>#NAME?</v>
      </c>
      <c r="FV272" s="15" t="e" cm="1">
        <f t="array" aca="1" ref="FV272" ca="1">_xll.BDP(C272,"CHG_PCT_WTD")</f>
        <v>#NAME?</v>
      </c>
      <c r="FW272" s="15" t="e" cm="1">
        <f t="array" aca="1" ref="FW272" ca="1">_xll.BDP(C272,"CHG_PCT_MTD")</f>
        <v>#NAME?</v>
      </c>
      <c r="FX272" s="15" t="e" cm="1">
        <f t="array" aca="1" ref="FX272" ca="1">_xll.BDP(C272,"CHG_PCT_YTD")</f>
        <v>#NAME?</v>
      </c>
      <c r="FY272" s="15" t="e" cm="1">
        <f t="array" aca="1" ref="FY272" ca="1">_xll.BDP(C272,"CHG_PCT_1YR")</f>
        <v>#NAME?</v>
      </c>
      <c r="GA272" s="15" t="e">
        <f ca="1">_xll.BDP($C272,"BEST_NET_DEBT","best_fperiod_override=19Y")</f>
        <v>#NAME?</v>
      </c>
      <c r="GB272" s="15" t="e">
        <f ca="1">_xll.BDP($C272,"BEST_NET_DEBT","best_fperiod_override=20Y")</f>
        <v>#NAME?</v>
      </c>
      <c r="GC272" s="15" t="e">
        <f ca="1">_xll.BDP($C272,"BEST_NET_DEBT","best_fperiod_override=21Y")</f>
        <v>#NAME?</v>
      </c>
      <c r="GD272" s="15" t="e">
        <f ca="1">_xll.BDP($C272,"BEST_NET_DEBT","best_fperiod_override=22Y")</f>
        <v>#NAME?</v>
      </c>
      <c r="GE272" s="15" t="e">
        <f ca="1">_xll.BDP($C272,"BEST_NET_DEBT","best_fperiod_override=23Y")</f>
        <v>#NAME?</v>
      </c>
      <c r="GG272" s="15" t="e">
        <f t="shared" ref="GG272" ca="1" si="663">GA272/AQ272</f>
        <v>#NAME?</v>
      </c>
      <c r="GH272" s="15" t="e">
        <f t="shared" ref="GH272" ca="1" si="664">GB272/AR272</f>
        <v>#NAME?</v>
      </c>
      <c r="GI272" s="15" t="e">
        <f t="shared" ref="GI272" ca="1" si="665">GC272/AS272</f>
        <v>#NAME?</v>
      </c>
      <c r="GJ272" s="15" t="e">
        <f t="shared" ref="GJ272" ca="1" si="666">GD272/AT272</f>
        <v>#NAME?</v>
      </c>
      <c r="GK272" s="15" t="e">
        <f t="shared" ref="GK272" ca="1" si="667">GE272/AU272</f>
        <v>#NAME?</v>
      </c>
      <c r="GM272" s="15" t="e" cm="1">
        <f t="array" aca="1" ref="GM272" ca="1">_xll.BDP(C272,"NET_DEBT_TO_EBITDA")</f>
        <v>#NAME?</v>
      </c>
      <c r="GN272" s="15" t="e" cm="1">
        <f t="array" aca="1" ref="GN272" ca="1">_xll.BDP(C272,"EBIT_TO_INT_EXP")</f>
        <v>#NAME?</v>
      </c>
      <c r="GO272" s="15" t="e" cm="1">
        <f t="array" aca="1" ref="GO272" ca="1">_xll.BDP(C272,"TOT_DEBT_TO_TOT_EQY")</f>
        <v>#NAME?</v>
      </c>
      <c r="GP272" s="15" t="e" cm="1">
        <f t="array" aca="1" ref="GP272" ca="1">_xll.BDP(C272,"TOT_DEBT_TO_TOT_ASSET")</f>
        <v>#NAME?</v>
      </c>
      <c r="GQ272" s="15" t="e" cm="1">
        <f t="array" aca="1" ref="GQ272" ca="1">_xll.BDP(C272,"ALTMAN_Z_SCORE")</f>
        <v>#NAME?</v>
      </c>
      <c r="GR272" s="15" t="e" cm="1">
        <f t="array" aca="1" ref="GR272" ca="1">_xll.BDP(C272,"CASH_%_CURRENT_MARKET_CAP")</f>
        <v>#NAME?</v>
      </c>
      <c r="GS272" s="15" t="e" cm="1">
        <f t="array" aca="1" ref="GS272" ca="1">_xll.BDP(C272,"CASH_TO_TOT_ASSET")</f>
        <v>#NAME?</v>
      </c>
      <c r="GU272" s="15" t="e" cm="1">
        <f t="array" aca="1" ref="GU272" ca="1">_xll.BDP(C272,"BOARD_SIZE")</f>
        <v>#NAME?</v>
      </c>
      <c r="GV272" s="15" t="e" cm="1">
        <f t="array" aca="1" ref="GV272" ca="1">_xll.BDP(C272,"PCT_INDEPENDENT_DIRECTORS")</f>
        <v>#NAME?</v>
      </c>
      <c r="GW272" s="15" t="e" cm="1">
        <f t="array" aca="1" ref="GW272" ca="1">_xll.BDP(C272,"BOARD_MEETING_ATTENDANCE_PCT")</f>
        <v>#NAME?</v>
      </c>
      <c r="GX272" s="15" t="e" cm="1">
        <f t="array" aca="1" ref="GX272" ca="1">_xll.BDP(C272,"BOARD_MEETINGS_PER_YR")</f>
        <v>#NAME?</v>
      </c>
      <c r="GY272" s="15" t="e" cm="1">
        <f t="array" aca="1" ref="GY272" ca="1">_xll.BDP(C272,"NUMBER_OF_WOMEN_ON_BOARD")</f>
        <v>#NAME?</v>
      </c>
      <c r="GZ272" s="15" t="e" cm="1">
        <f t="array" aca="1" ref="GZ272" ca="1">_xll.BDP(C272,"BOARD_AVERAGE_TENURE")</f>
        <v>#NAME?</v>
      </c>
      <c r="HA272" s="15" t="e" cm="1">
        <f t="array" aca="1" ref="HA272" ca="1">_xll.BDP(C272,"BOARD_AVERAGE_AGE")</f>
        <v>#NAME?</v>
      </c>
      <c r="HC272" s="15" t="e" cm="1">
        <f t="array" aca="1" ref="HC272" ca="1">_xll.BDP(C272,"TOT_COMP_AW_TO_CEO_&amp;_EQUIV")</f>
        <v>#NAME?</v>
      </c>
      <c r="HD272" s="15" t="e" cm="1">
        <f t="array" aca="1" ref="HD272" ca="1">_xll.BDP(C272,"TOT_COMPENSATION_AW_TO_EXECS")</f>
        <v>#NAME?</v>
      </c>
      <c r="HE272" s="15" t="e" cm="1">
        <f t="array" aca="1" ref="HE272" ca="1">_xll.BDP(C272,"CF_STOCK_BASED_COMPENSATION")</f>
        <v>#NAME?</v>
      </c>
      <c r="HF272" s="15" t="e" cm="1">
        <f t="array" aca="1" ref="HF272" ca="1">_xll.BDP(C272,"AVERAGE_BOD_TOTAL_COMPENSATION")</f>
        <v>#NAME?</v>
      </c>
      <c r="HH272" s="15" t="e" cm="1">
        <f t="array" aca="1" ref="HH272" ca="1">_xll.BDP(C272,"ISS_QUALITYSCORE")</f>
        <v>#NAME?</v>
      </c>
      <c r="HK272" s="15" t="e" cm="1">
        <f t="array" aca="1" ref="HK272" ca="1">_xll.BDP(C272,"EQY_SH_OUT")</f>
        <v>#NAME?</v>
      </c>
      <c r="HL272" s="15" t="e">
        <f t="shared" ref="HL272" ca="1" si="668">BV272/HK272</f>
        <v>#NAME?</v>
      </c>
      <c r="HN272" s="15">
        <v>8.5</v>
      </c>
      <c r="HO272" s="15">
        <v>2</v>
      </c>
      <c r="HP272" s="39" t="e">
        <f t="shared" ref="HP272" ca="1" si="669">CH272*100</f>
        <v>#NAME?</v>
      </c>
      <c r="HQ272" s="15" t="e">
        <f t="shared" ref="HQ272" ca="1" si="670">(HO272*HP272)+HN272</f>
        <v>#NAME?</v>
      </c>
      <c r="HS272" s="15" t="e">
        <f t="shared" ca="1" si="562"/>
        <v>#NAME?</v>
      </c>
      <c r="HU272" s="15" t="e">
        <f t="shared" ref="HU272" ca="1" si="671">HL272*HQ272*HS272</f>
        <v>#NAME?</v>
      </c>
      <c r="HW272" s="15" t="e">
        <f t="shared" ca="1" si="564"/>
        <v>#NAME?</v>
      </c>
      <c r="HY272" s="39" t="e">
        <f t="shared" ref="HY272" ca="1" si="672">HU272/HW272</f>
        <v>#NAME?</v>
      </c>
      <c r="IA272" s="15" t="e">
        <f t="shared" ca="1" si="566"/>
        <v>#NAME?</v>
      </c>
      <c r="IB272" s="15" t="e">
        <f t="shared" ref="IB272" ca="1" si="673">HL272*HN272*HS272</f>
        <v>#NAME?</v>
      </c>
      <c r="IC272" s="15" t="e">
        <f t="shared" ref="IC272" ca="1" si="674">IA272-IB272</f>
        <v>#NAME?</v>
      </c>
      <c r="ID272" s="15" t="e">
        <f t="shared" ref="ID272" ca="1" si="675">HO272*HL272*HS272</f>
        <v>#NAME?</v>
      </c>
      <c r="IE272" s="15" t="e">
        <f t="shared" ref="IE272" ca="1" si="676">IC272/ID272</f>
        <v>#NAME?</v>
      </c>
      <c r="IF272" s="15" t="e">
        <f t="shared" ref="IF272" ca="1" si="677">CJ272*100</f>
        <v>#NAME?</v>
      </c>
      <c r="IG272" s="15" t="e">
        <f t="shared" ref="IG272" ca="1" si="678">HP272</f>
        <v>#NAME?</v>
      </c>
    </row>
    <row r="273" spans="2:241">
      <c r="B273" s="15" t="s">
        <v>1783</v>
      </c>
      <c r="C273" s="15" t="s">
        <v>1792</v>
      </c>
      <c r="E273" s="15" t="s">
        <v>1785</v>
      </c>
      <c r="G273" s="15" t="str">
        <f t="shared" si="573"/>
        <v>United Rentals</v>
      </c>
      <c r="I273" s="15" t="e" cm="1">
        <f t="array" aca="1" ref="I273" ca="1">_xll.BDP(C273,"GICS_SECTOR_NAME")</f>
        <v>#NAME?</v>
      </c>
      <c r="J273" s="15" t="e">
        <f t="shared" ref="J273" ca="1" si="679">VLOOKUP(I273,$B$7:$C$17,2,0)</f>
        <v>#NAME?</v>
      </c>
      <c r="K273" s="15" t="e" cm="1">
        <f t="array" aca="1" ref="K273" ca="1">_xll.BDP(C273,"BEST_PE_RATIO")</f>
        <v>#NAME?</v>
      </c>
      <c r="L273" s="15" t="e" cm="1">
        <f t="array" aca="1" ref="L273" ca="1">_xll.BDP(C273,"px_last")</f>
        <v>#NAME?</v>
      </c>
      <c r="M273" s="15" t="e" cm="1">
        <f t="array" aca="1" ref="M273" ca="1">_xll.BDP(C273,"COUNTRY_FULL_NAME")</f>
        <v>#NAME?</v>
      </c>
      <c r="N273" s="15" t="e" cm="1">
        <f t="array" aca="1" ref="N273" ca="1">_xll.BDP(C273,"px_last")</f>
        <v>#NAME?</v>
      </c>
      <c r="O273" s="15" t="e" cm="1">
        <f t="array" aca="1" ref="O273" ca="1">_xll.BDP(C273,"CRNCY")</f>
        <v>#NAME?</v>
      </c>
      <c r="Q273" s="15" t="e" cm="1">
        <f t="array" aca="1" ref="Q273" ca="1">_xll.BDP(C273,"GICS_SECTOR_NAME")</f>
        <v>#NAME?</v>
      </c>
      <c r="R273" s="15" t="e" cm="1">
        <f t="array" aca="1" ref="R273" ca="1">_xll.BDP(C273,"GICS_INDUSTRY_NAME")</f>
        <v>#NAME?</v>
      </c>
      <c r="S273" s="15" t="e" cm="1">
        <f t="array" aca="1" ref="S273" ca="1">_xll.BDP(C273,"GICS_INDUSTRY_GROUP_NAME")</f>
        <v>#NAME?</v>
      </c>
      <c r="T273" s="15" t="e" cm="1">
        <f t="array" aca="1" ref="T273" ca="1">_xll.BDP(C273,"GICS_SUB_INDUSTRY_NAME")</f>
        <v>#NAME?</v>
      </c>
      <c r="V273" s="15" t="e">
        <f ca="1">(_xll.BDP($C273,"best_sales","best_fperiod_override=09Y"))</f>
        <v>#NAME?</v>
      </c>
      <c r="W273" s="15" t="e">
        <f ca="1">(_xll.BDP($C273,"best_sales","best_fperiod_override=19Y"))</f>
        <v>#NAME?</v>
      </c>
      <c r="X273" s="15" t="e">
        <f ca="1">(_xll.BDP($C273,"best_sales","best_fperiod_override=20Y"))</f>
        <v>#NAME?</v>
      </c>
      <c r="Y273" s="15" t="e">
        <f ca="1">(_xll.BDP(C273,"best_sales","best_fperiod_override=21Y"))</f>
        <v>#NAME?</v>
      </c>
      <c r="Z273" s="15" t="e">
        <f ca="1">+_xll.BDP($C273,Z$15,"BEST_FPERIOD_OVERRIDE="&amp;Z$16)</f>
        <v>#NAME?</v>
      </c>
      <c r="AA273" s="15" t="e">
        <f ca="1">+_xll.BDP($C273,AA$15,"BEST_FPERIOD_OVERRIDE="&amp;AA$16)</f>
        <v>#NAME?</v>
      </c>
      <c r="AB273" s="15" t="e">
        <f ca="1">+_xll.BDP($C273,AB$15,"BEST_FPERIOD_OVERRIDE="&amp;AB$16)</f>
        <v>#NAME?</v>
      </c>
      <c r="AC273" s="15" t="e">
        <f ca="1">+_xll.BDP($C273,AC$15,"BEST_FPERIOD_OVERRIDE="&amp;AC$16)</f>
        <v>#NAME?</v>
      </c>
      <c r="AD273" s="15" t="e">
        <f ca="1">+_xll.BDP($C273,AD$15,"BEST_FPERIOD_OVERRIDE="&amp;AD$16)</f>
        <v>#NAME?</v>
      </c>
      <c r="AF273" s="15" t="e">
        <f t="shared" ca="1" si="513"/>
        <v>#NAME?</v>
      </c>
      <c r="AG273" s="15" t="e">
        <f t="shared" ca="1" si="514"/>
        <v>#NAME?</v>
      </c>
      <c r="AH273" s="15" t="e">
        <f t="shared" ca="1" si="515"/>
        <v>#NAME?</v>
      </c>
      <c r="AI273" s="15" t="e">
        <f t="shared" ca="1" si="516"/>
        <v>#NAME?</v>
      </c>
      <c r="AJ273" s="15" t="e">
        <f t="shared" ca="1" si="517"/>
        <v>#NAME?</v>
      </c>
      <c r="AK273" s="15" t="e">
        <f t="shared" ca="1" si="518"/>
        <v>#NAME?</v>
      </c>
      <c r="AL273" s="15" t="e">
        <f t="shared" ca="1" si="519"/>
        <v>#NAME?</v>
      </c>
      <c r="AM273" s="15" t="e">
        <f t="shared" ca="1" si="520"/>
        <v>#NAME?</v>
      </c>
      <c r="AN273" s="15" t="e">
        <f t="shared" ca="1" si="521"/>
        <v>#NAME?</v>
      </c>
      <c r="AP273" s="15" t="e">
        <f ca="1">(_xll.BDP($C273,"BEST_EBITDA","best_fperiod_override=09Y"))</f>
        <v>#NAME?</v>
      </c>
      <c r="AQ273" s="15" t="e">
        <f ca="1">(_xll.BDP($C273,"BEST_EBITDA","best_fperiod_override=19Y"))</f>
        <v>#NAME?</v>
      </c>
      <c r="AR273" s="15" t="e">
        <f ca="1">(_xll.BDP($C273,"BEST_EBITDA","best_fperiod_override=20Y"))</f>
        <v>#NAME?</v>
      </c>
      <c r="AS273" s="15" t="e">
        <f ca="1">(_xll.BDP($C273,"BEST_EBITDA","best_fperiod_override=21Y"))</f>
        <v>#NAME?</v>
      </c>
      <c r="AT273" s="15" t="e">
        <f ca="1">+_xll.BDP($C273,AT$15,"BEST_FPERIOD_OVERRIDE="&amp;AT$16)</f>
        <v>#NAME?</v>
      </c>
      <c r="AU273" s="15" t="e">
        <f ca="1">+_xll.BDP($C273,AU$15,"BEST_FPERIOD_OVERRIDE="&amp;AU$16)</f>
        <v>#NAME?</v>
      </c>
      <c r="AV273" s="15" t="e">
        <f ca="1">+_xll.BDP($C273,AV$15,"BEST_FPERIOD_OVERRIDE="&amp;AV$16)</f>
        <v>#NAME?</v>
      </c>
      <c r="AW273" s="15" t="e">
        <f ca="1">+_xll.BDP($C273,AW$15,"BEST_FPERIOD_OVERRIDE="&amp;AW$16)</f>
        <v>#NAME?</v>
      </c>
      <c r="AZ273" s="15" t="e">
        <f t="shared" ref="AZ273" ca="1" si="680">AR273/AQ273-1</f>
        <v>#NAME?</v>
      </c>
      <c r="BA273" s="15" t="e">
        <f t="shared" ref="BA273" ca="1" si="681">AS273/AR273-1</f>
        <v>#NAME?</v>
      </c>
      <c r="BB273" s="15" t="e">
        <f t="shared" ref="BB273" ca="1" si="682">AT273/AS273-1</f>
        <v>#NAME?</v>
      </c>
      <c r="BC273" s="15" t="e">
        <f t="shared" ref="BC273" ca="1" si="683">AU273/AT273-1</f>
        <v>#NAME?</v>
      </c>
      <c r="BD273" s="15" t="e">
        <f t="shared" ref="BD273" ca="1" si="684">AV273/AU273-1</f>
        <v>#NAME?</v>
      </c>
      <c r="BE273" s="15" t="e">
        <f t="shared" ref="BE273" ca="1" si="685">AW273/AV273-1</f>
        <v>#NAME?</v>
      </c>
      <c r="BF273" s="15" t="e">
        <f t="shared" ref="BF273" ca="1" si="686">(AW273/AT273)^(1/3)-1</f>
        <v>#NAME?</v>
      </c>
      <c r="BG273" s="15" t="e">
        <f t="shared" ref="BG273" ca="1" si="687">(AW273/AQ273)^(1/6)-1</f>
        <v>#NAME?</v>
      </c>
      <c r="BH273" s="15" t="e">
        <f t="shared" ref="BH273" ca="1" si="688">(AQ273/AP273)^(1/10)-1</f>
        <v>#NAME?</v>
      </c>
      <c r="BJ273" s="15" t="e">
        <f t="shared" ca="1" si="531"/>
        <v>#NAME?</v>
      </c>
      <c r="BK273" s="15" t="e">
        <f t="shared" ca="1" si="532"/>
        <v>#NAME?</v>
      </c>
      <c r="BL273" s="15" t="e">
        <f t="shared" ca="1" si="533"/>
        <v>#NAME?</v>
      </c>
      <c r="BM273" s="15" t="e">
        <f t="shared" ca="1" si="534"/>
        <v>#NAME?</v>
      </c>
      <c r="BN273" s="15" t="e">
        <f t="shared" ca="1" si="535"/>
        <v>#NAME?</v>
      </c>
      <c r="BO273" s="15" t="e">
        <f t="shared" ca="1" si="536"/>
        <v>#NAME?</v>
      </c>
      <c r="BP273" s="15" t="e">
        <f t="shared" ca="1" si="537"/>
        <v>#NAME?</v>
      </c>
      <c r="BR273" s="15" t="e">
        <f ca="1">(_xll.BDP($C273,"BEST_NET_INCOME","best_fperiod_override=09Y"))</f>
        <v>#NAME?</v>
      </c>
      <c r="BS273" s="15" t="e">
        <f ca="1">(_xll.BDP($C273,"BEST_NET_INCOME","best_fperiod_override=19Y"))</f>
        <v>#NAME?</v>
      </c>
      <c r="BT273" s="15" t="e">
        <f ca="1">(_xll.BDP($C273,"BEST_NET_INCOME","best_fperiod_override=20Y"))</f>
        <v>#NAME?</v>
      </c>
      <c r="BU273" s="15" t="e">
        <f ca="1">(_xll.BDP(C272,"BEST_NET_INCOME","best_fperiod_override=21Y"))</f>
        <v>#NAME?</v>
      </c>
      <c r="BV273" s="15" t="e">
        <f ca="1">+_xll.BDP($C273,BV$15,"BEST_FPERIOD_OVERRIDE="&amp;BV$16)</f>
        <v>#NAME?</v>
      </c>
      <c r="BW273" s="15" t="e">
        <f ca="1">+_xll.BDP($C273,BW$15,"BEST_FPERIOD_OVERRIDE="&amp;BW$16)</f>
        <v>#NAME?</v>
      </c>
      <c r="BX273" s="15" t="e">
        <f ca="1">+_xll.BDP($C273,BX$15,"BEST_FPERIOD_OVERRIDE="&amp;BX$16)</f>
        <v>#NAME?</v>
      </c>
      <c r="BY273" s="15" t="e">
        <f ca="1">+_xll.BDP($C273,BY$15,"BEST_FPERIOD_OVERRIDE="&amp;BY$16)</f>
        <v>#NAME?</v>
      </c>
      <c r="CB273" s="25" t="e">
        <f t="shared" ref="CB273" ca="1" si="689">BT273/BS273-1</f>
        <v>#NAME?</v>
      </c>
      <c r="CC273" s="25" t="e">
        <f t="shared" ref="CC273" ca="1" si="690">BU273/BT273-1</f>
        <v>#NAME?</v>
      </c>
      <c r="CD273" s="25" t="e">
        <f t="shared" ref="CD273" ca="1" si="691">BV273/BU273-1</f>
        <v>#NAME?</v>
      </c>
      <c r="CE273" s="25" t="e">
        <f t="shared" ref="CE273" ca="1" si="692">BW273/BV273-1</f>
        <v>#NAME?</v>
      </c>
      <c r="CF273" s="25" t="e">
        <f t="shared" ref="CF273" ca="1" si="693">BX273/BW273-1</f>
        <v>#NAME?</v>
      </c>
      <c r="CG273" s="25" t="e">
        <f t="shared" ref="CG273" ca="1" si="694">BY273/BX273-1</f>
        <v>#NAME?</v>
      </c>
      <c r="CH273" s="25" t="e">
        <f t="shared" ref="CH273" ca="1" si="695">(BY273/BV273)^(1/3)-1</f>
        <v>#NAME?</v>
      </c>
      <c r="CI273" s="25" t="e">
        <f t="shared" ref="CI273" ca="1" si="696">(BY273/BS273)^(1/6)-1</f>
        <v>#NAME?</v>
      </c>
      <c r="CJ273" s="25" t="e">
        <f t="shared" ref="CJ273" ca="1" si="697">(BS273/BR273)^(1/10)-1</f>
        <v>#NAME?</v>
      </c>
      <c r="CM273" s="25" t="e">
        <f t="shared" ca="1" si="547"/>
        <v>#NAME?</v>
      </c>
      <c r="CN273" s="25" t="e">
        <f t="shared" ca="1" si="548"/>
        <v>#NAME?</v>
      </c>
      <c r="CO273" s="25" t="e">
        <f t="shared" ca="1" si="549"/>
        <v>#NAME?</v>
      </c>
      <c r="CP273" s="25" t="e">
        <f t="shared" ca="1" si="550"/>
        <v>#NAME?</v>
      </c>
      <c r="CQ273" s="25" t="e">
        <f t="shared" ca="1" si="551"/>
        <v>#NAME?</v>
      </c>
      <c r="CR273" s="25" t="e">
        <f t="shared" ca="1" si="552"/>
        <v>#NAME?</v>
      </c>
      <c r="CS273" s="25" t="e">
        <f t="shared" ca="1" si="553"/>
        <v>#NAME?</v>
      </c>
      <c r="CU273" s="25">
        <f>_xll.BDH($C273,"RETURN_ON_INV_CAPITAL","FY 2019","FY 2019","Currency=USD","Period=FY","BEST_FPERIOD_OVERRIDE=FY","FILING_STATUS=MR","FA_ADJUSTED=GAAP","Sort=A","Dates=H","DateFormat=P","Fill=—","Direction=H","UseDPDF=Y")/100</f>
        <v>0.105944</v>
      </c>
      <c r="CV273" s="25">
        <f>_xll.BDH($C273,"RETURN_ON_INV_CAPITAL","FY 2020","FY 2020","Currency=USD","Period=FY","BEST_FPERIOD_OVERRIDE=FY","FILING_STATUS=MR","FA_ADJUSTED=GAAP","Sort=A","Dates=H","DateFormat=P","Fill=—","Direction=H","UseDPDF=Y")/100</f>
        <v>8.9806000000000011E-2</v>
      </c>
      <c r="CW273" s="25">
        <f>_xll.BDH($C273,"RETURN_ON_INV_CAPITAL","FY 2021","FY 2021","Currency=USD","Period=FY","BEST_FPERIOD_OVERRIDE=FY","FILING_STATUS=MR","FA_ADJUSTED=GAAP","Sort=A","Dates=H","DateFormat=P","Fill=—","Direction=H","UseDPDF=Y")/100</f>
        <v>0.10727600000000001</v>
      </c>
      <c r="CX273" s="25" t="e">
        <f ca="1">_xll.BDP(C273,"OPERATING_ROIC","best_fperiod_override=22Y")/100</f>
        <v>#NAME?</v>
      </c>
      <c r="CZ273" s="15">
        <f>_xll.BDH($C273,"RETURN_COM_EQY","FY 2019","FY 2019","Currency=USD","Period=FY","BEST_FPERIOD_OVERRIDE=FY","FILING_STATUS=MR","FA_ADJUSTED=GAAP","Sort=A","Dates=H","DateFormat=P","Fill=—","Direction=H","UseDPDF=Y")/100</f>
        <v>0.32462299999999999</v>
      </c>
      <c r="DA273" s="15">
        <f>_xll.BDH($C273,"RETURN_ON_INV_CAPITAL","FY 2020","FY 2020","Currency=USD","Period=FY","BEST_FPERIOD_OVERRIDE=FY","FILING_STATUS=MR","FA_ADJUSTED=GAAP","Sort=A","Dates=H","DateFormat=P","Fill=—","Direction=H","UseDPDF=Y")/100</f>
        <v>8.9806000000000011E-2</v>
      </c>
      <c r="DB273" s="15">
        <f>_xll.BDH($C273,"RETURN_COM_EQY","FY 2021","FY 2021","Currency=USD","Period=FY","BEST_FPERIOD_OVERRIDE=FY","FILING_STATUS=MR","FA_ADJUSTED=GAAP","Sort=A","Dates=H","DateFormat=P","Fill=—","Direction=H","UseDPDF=Y")/100</f>
        <v>0.263098</v>
      </c>
      <c r="DC273" s="15" t="e">
        <f ca="1">_xll.BDP(C273,"RETURN_COM_EQY","best_fperiod_override=22Y")</f>
        <v>#NAME?</v>
      </c>
      <c r="DD273" s="15" t="e">
        <f ca="1">(_xll.BDP(C273,"BEST_ROE","best_fperiod_override=23Y"))/100</f>
        <v>#NAME?</v>
      </c>
      <c r="DF273" s="15" t="e">
        <f ca="1">(_xll.BDP($C273,"BEST_DIV_YLD","best_fperiod_override=19Y"))/100</f>
        <v>#NAME?</v>
      </c>
      <c r="DG273" s="15" t="e">
        <f ca="1">(_xll.BDP($C273,"BEST_DIV_YLD","best_fperiod_override=20Y"))/100</f>
        <v>#NAME?</v>
      </c>
      <c r="DH273" s="15" t="e">
        <f ca="1">(_xll.BDP($C273,"BEST_DIV_YLD","best_fperiod_override=21Y"))/100</f>
        <v>#NAME?</v>
      </c>
      <c r="DI273" s="15" t="e">
        <f ca="1">(_xll.BDP($C273,"BEST_DIV_YLD","best_fperiod_override=22Y"))/100</f>
        <v>#NAME?</v>
      </c>
      <c r="DJ273" s="15" t="e">
        <f ca="1">(_xll.BDP($C273,"BEST_DIV_YLD","best_fperiod_override=23Y"))/100</f>
        <v>#NAME?</v>
      </c>
      <c r="DL273" s="15" t="e" cm="1">
        <f t="array" aca="1" ref="DL273" ca="1">_xll.BDP(C273,"CUR_MKT_CAP")</f>
        <v>#NAME?</v>
      </c>
      <c r="DM273" s="15" t="e" cm="1">
        <f t="array" aca="1" ref="DM273" ca="1">_xll.BDP(C273,"CURR_ENTP_VAL")*1000</f>
        <v>#NAME?</v>
      </c>
      <c r="DN273" s="15" t="e" cm="1">
        <f t="array" aca="1" ref="DN273" ca="1">_xll.BDP(C273,"NET_DEBT")</f>
        <v>#NAME?</v>
      </c>
      <c r="DO273" s="15" t="e" cm="1">
        <f t="array" aca="1" ref="DO273" ca="1">_xll.BDP(C273,"BS_CASH_NEAR_CASH_ITEM")</f>
        <v>#NAME?</v>
      </c>
      <c r="DQ273" s="15" t="e" cm="1">
        <f t="array" aca="1" ref="DQ273" ca="1">_xll.BDP(C273,"WACC")</f>
        <v>#NAME?</v>
      </c>
      <c r="DR273" s="15" t="e" cm="1">
        <f t="array" aca="1" ref="DR273" ca="1">_xll.BDP(C273,"WACC_COST_EQUITY")</f>
        <v>#NAME?</v>
      </c>
      <c r="DS273" s="15" t="e" cm="1">
        <f t="array" aca="1" ref="DS273" ca="1">_xll.BDP(C273,"WACC_COST_EQUITY")</f>
        <v>#NAME?</v>
      </c>
      <c r="DU273" s="15" t="e" cm="1">
        <f t="array" aca="1" ref="DU273" ca="1">_xll.BDP(C273,"BEST_PE_RATIO")</f>
        <v>#NAME?</v>
      </c>
      <c r="DV273" s="15" t="e" cm="1">
        <f t="array" aca="1" ref="DV273" ca="1">_xll.BDP(C273,"FIVE_YR_AVG_PRICE_EARNINGS")</f>
        <v>#NAME?</v>
      </c>
      <c r="DW273" s="15" t="e" cm="1">
        <f t="array" aca="1" ref="DW273" ca="1">_xll.BDP(C273,"10_YEAR_MOVING_AVERAGE_PE")</f>
        <v>#NAME?</v>
      </c>
      <c r="DY273" s="15" t="e" cm="1">
        <f t="array" aca="1" ref="DY273" ca="1">_xll.BDP(C273,"BEST_CUR_EV_TO_EBITDA")</f>
        <v>#NAME?</v>
      </c>
      <c r="DZ273" s="15" t="e" cm="1">
        <f t="array" aca="1" ref="DZ273" ca="1">_xll.BDP(C273,"FIVE_YEAR_AVG_EV_TO_T12_EBITDA")</f>
        <v>#NAME?</v>
      </c>
      <c r="EB273" s="15" t="e" cm="1">
        <f t="array" aca="1" ref="EB273" ca="1">_xll.BDP(C273,"BEST_PX_BPS_RATIO")</f>
        <v>#NAME?</v>
      </c>
      <c r="EC273" s="15" t="e" cm="1">
        <f t="array" aca="1" ref="EC273" ca="1">_xll.BDP(C273,"FIVE_YEAR_AVG_PRICE_BOOK")</f>
        <v>#NAME?</v>
      </c>
      <c r="ED273" s="15" t="e" cm="1">
        <f t="array" aca="1" ref="ED273" ca="1">_xll.BDP(C273,"EV_TO_T12M_SALES")</f>
        <v>#NAME?</v>
      </c>
      <c r="EE273" s="15" t="e" cm="1">
        <f t="array" aca="1" ref="EE273" ca="1">_xll.BDP(C273,"AVERAGE_EV_TO_T12M_SALES")</f>
        <v>#NAME?</v>
      </c>
      <c r="EF273" s="15" t="e">
        <f ca="1">_xll.BDP(C273,"BEST_CURRENT_EV_BEST_SALES","best_fperiod_override=23Y")</f>
        <v>#NAME?</v>
      </c>
      <c r="EH273" s="15" t="e" cm="1">
        <f t="array" aca="1" ref="EH273" ca="1">_xll.BDP(C273,"CF_FREE_CASH_FLOW")</f>
        <v>#NAME?</v>
      </c>
      <c r="EI273" s="15" t="e" cm="1">
        <f t="array" aca="1" ref="EI273" ca="1">_xll.BDP(C273,"FREE_CASH_FLOW_YIELD")</f>
        <v>#NAME?</v>
      </c>
      <c r="EJ273" s="15" t="e" cm="1">
        <f t="array" aca="1" ref="EJ273" ca="1">_xll.BDP(C273,"TRAIL_12M_FREE_CASH_FLOW_PER_SH")</f>
        <v>#NAME?</v>
      </c>
      <c r="EL273" s="15" t="e" cm="1">
        <f t="array" aca="1" ref="EL273" ca="1">_xll.BDP(C273,"CF_CASH_FROM_OPER")</f>
        <v>#NAME?</v>
      </c>
      <c r="EM273" s="15" t="e" cm="1">
        <f t="array" aca="1" ref="EM273" ca="1">_xll.BDP(C273,"CF_CASH_FROM_INV_ACT")</f>
        <v>#NAME?</v>
      </c>
      <c r="EN273" s="15" t="e" cm="1">
        <f t="array" aca="1" ref="EN273" ca="1">_xll.BDP(C273,"CF_CASH_FROM_FNC_ACT")</f>
        <v>#NAME?</v>
      </c>
      <c r="EP273" s="15" t="e" cm="1">
        <f t="array" aca="1" ref="EP273" ca="1">_xll.BDP(C273,"TOT_ANALYST_REC")</f>
        <v>#NAME?</v>
      </c>
      <c r="EQ273" s="15" t="e" cm="1">
        <f t="array" aca="1" ref="EQ273" ca="1">_xll.BDP(C273,"TOT_BUY_REC")</f>
        <v>#NAME?</v>
      </c>
      <c r="ER273" s="15" t="e" cm="1">
        <f t="array" aca="1" ref="ER273" ca="1">_xll.BDP(C273,"TOT_HOLD_REC")</f>
        <v>#NAME?</v>
      </c>
      <c r="ES273" s="15" t="e" cm="1">
        <f t="array" aca="1" ref="ES273" ca="1">_xll.BDP(C273,"TOT_SELL_REC")</f>
        <v>#NAME?</v>
      </c>
      <c r="ET273" s="15" t="e" cm="1">
        <f t="array" aca="1" ref="ET273" ca="1">_xll.BDP(C273,"EQY_REC_CONS")</f>
        <v>#NAME?</v>
      </c>
      <c r="EV273" s="15" t="e" cm="1">
        <f t="array" aca="1" ref="EV273" ca="1">_xll.BDP(C273,"BEST_TARGET_HI")</f>
        <v>#NAME?</v>
      </c>
      <c r="EW273" s="15" t="e" cm="1">
        <f t="array" aca="1" ref="EW273" ca="1">_xll.BDP(C273,"BEST_TARGET_LO")</f>
        <v>#NAME?</v>
      </c>
      <c r="EX273" s="15" t="e" cm="1">
        <f t="array" aca="1" ref="EX273" ca="1">_xll.BDP(C273,"BEST_TARGET_MEDIAN")</f>
        <v>#NAME?</v>
      </c>
      <c r="EZ273" s="15" t="e" cm="1">
        <f t="array" aca="1" ref="EZ273" ca="1">_xll.BDP(C273,"BEST_TARGET_1WK_CHG")</f>
        <v>#NAME?</v>
      </c>
      <c r="FA273" s="15" t="e" cm="1">
        <f t="array" aca="1" ref="FA273" ca="1">_xll.BDP(C273,"BEST_TARGET_4WK_CHG")</f>
        <v>#NAME?</v>
      </c>
      <c r="FB273" s="15" t="e" cm="1">
        <f t="array" aca="1" ref="FB273" ca="1">_xll.BDP(C273,"BEST_TARGET_3MO_CHG")</f>
        <v>#NAME?</v>
      </c>
      <c r="FC273" s="15" t="e" cm="1">
        <f t="array" aca="1" ref="FC273" ca="1">_xll.BDP(C273,"BEST_TARGET_6MO_CHG")</f>
        <v>#NAME?</v>
      </c>
      <c r="FE273" s="15" t="e" cm="1">
        <f t="array" aca="1" ref="FE273" ca="1">_xll.BDP(C273,"ANNOUNCEMENT_DT")</f>
        <v>#NAME?</v>
      </c>
      <c r="FF273" s="15" t="e" cm="1">
        <f t="array" aca="1" ref="FF273" ca="1">_xll.BDP(C273,"EXPECTED_REPORT_DT")</f>
        <v>#NAME?</v>
      </c>
      <c r="FG273" s="15" t="e" cm="1">
        <f t="array" aca="1" ref="FG273" ca="1">_xll.BDP(C273,"EARNINGS_RELATED_IMPLIED_MOVE")</f>
        <v>#NAME?</v>
      </c>
      <c r="FI273" s="15" t="e" cm="1">
        <f t="array" aca="1" ref="FI273" ca="1">_xll.BDP(C273,"SALES_SURPRISE_LAST_QTR")</f>
        <v>#NAME?</v>
      </c>
      <c r="FJ273" s="15" t="e" cm="1">
        <f t="array" aca="1" ref="FJ273" ca="1">_xll.BDP(C273,"EPS_SURPRISE_LAST_QTR")</f>
        <v>#NAME?</v>
      </c>
      <c r="FL273" s="15" t="e" cm="1">
        <f t="array" aca="1" ref="FL273" ca="1">_xll.BDP(C273,"VOLUME_AVG_5D")</f>
        <v>#NAME?</v>
      </c>
      <c r="FM273" s="15" t="e" cm="1">
        <f t="array" aca="1" ref="FM273" ca="1">_xll.BDP(C273,"VOLUME_AVG_3M")</f>
        <v>#NAME?</v>
      </c>
      <c r="FN273" s="15" t="e" cm="1">
        <f t="array" aca="1" ref="FN273" ca="1">_xll.BDP(C273,"VOLUME_AVG_6M")</f>
        <v>#NAME?</v>
      </c>
      <c r="FP273" s="15" t="e" cm="1">
        <f t="array" aca="1" ref="FP273" ca="1">_xll.BDP(C273,"CIE_DES")</f>
        <v>#NAME?</v>
      </c>
      <c r="FQ273" s="15" t="s">
        <v>1086</v>
      </c>
      <c r="FS273" s="15" t="e" cm="1">
        <f t="array" aca="1" ref="FS273" ca="1">_xll.BDP(C273,"HIGH_52WEEK")</f>
        <v>#NAME?</v>
      </c>
      <c r="FT273" s="15" t="e" cm="1">
        <f t="array" aca="1" ref="FT273" ca="1">_xll.BDP(C273,"LOW_52WEEK")</f>
        <v>#NAME?</v>
      </c>
      <c r="FV273" s="15" t="e" cm="1">
        <f t="array" aca="1" ref="FV273" ca="1">_xll.BDP(C273,"CHG_PCT_WTD")</f>
        <v>#NAME?</v>
      </c>
      <c r="FW273" s="15" t="e" cm="1">
        <f t="array" aca="1" ref="FW273" ca="1">_xll.BDP(C273,"CHG_PCT_MTD")</f>
        <v>#NAME?</v>
      </c>
      <c r="FX273" s="15" t="e" cm="1">
        <f t="array" aca="1" ref="FX273" ca="1">_xll.BDP(C273,"CHG_PCT_YTD")</f>
        <v>#NAME?</v>
      </c>
      <c r="FY273" s="15" t="e" cm="1">
        <f t="array" aca="1" ref="FY273" ca="1">_xll.BDP(C273,"CHG_PCT_1YR")</f>
        <v>#NAME?</v>
      </c>
      <c r="GA273" s="15" t="e">
        <f ca="1">_xll.BDP($C273,"BEST_NET_DEBT","best_fperiod_override=19Y")</f>
        <v>#NAME?</v>
      </c>
      <c r="GB273" s="15" t="e">
        <f ca="1">_xll.BDP($C273,"BEST_NET_DEBT","best_fperiod_override=20Y")</f>
        <v>#NAME?</v>
      </c>
      <c r="GC273" s="15" t="e">
        <f ca="1">_xll.BDP($C273,"BEST_NET_DEBT","best_fperiod_override=21Y")</f>
        <v>#NAME?</v>
      </c>
      <c r="GD273" s="15" t="e">
        <f ca="1">_xll.BDP($C273,"BEST_NET_DEBT","best_fperiod_override=22Y")</f>
        <v>#NAME?</v>
      </c>
      <c r="GE273" s="15" t="e">
        <f ca="1">_xll.BDP($C273,"BEST_NET_DEBT","best_fperiod_override=23Y")</f>
        <v>#NAME?</v>
      </c>
      <c r="GG273" s="15" t="e">
        <f t="shared" ref="GG273" ca="1" si="698">GA273/AQ273</f>
        <v>#NAME?</v>
      </c>
      <c r="GH273" s="15" t="e">
        <f t="shared" ref="GH273" ca="1" si="699">GB273/AR273</f>
        <v>#NAME?</v>
      </c>
      <c r="GI273" s="15" t="e">
        <f t="shared" ref="GI273" ca="1" si="700">GC273/AS273</f>
        <v>#NAME?</v>
      </c>
      <c r="GJ273" s="15" t="e">
        <f t="shared" ref="GJ273" ca="1" si="701">GD273/AT273</f>
        <v>#NAME?</v>
      </c>
      <c r="GK273" s="15" t="e">
        <f t="shared" ref="GK273" ca="1" si="702">GE273/AU273</f>
        <v>#NAME?</v>
      </c>
      <c r="GM273" s="15" t="e" cm="1">
        <f t="array" aca="1" ref="GM273" ca="1">_xll.BDP(C273,"NET_DEBT_TO_EBITDA")</f>
        <v>#NAME?</v>
      </c>
      <c r="GN273" s="15" t="e" cm="1">
        <f t="array" aca="1" ref="GN273" ca="1">_xll.BDP(C273,"EBIT_TO_INT_EXP")</f>
        <v>#NAME?</v>
      </c>
      <c r="GO273" s="15" t="e" cm="1">
        <f t="array" aca="1" ref="GO273" ca="1">_xll.BDP(C273,"TOT_DEBT_TO_TOT_EQY")</f>
        <v>#NAME?</v>
      </c>
      <c r="GP273" s="15" t="e" cm="1">
        <f t="array" aca="1" ref="GP273" ca="1">_xll.BDP(C273,"TOT_DEBT_TO_TOT_ASSET")</f>
        <v>#NAME?</v>
      </c>
      <c r="GQ273" s="15" t="e" cm="1">
        <f t="array" aca="1" ref="GQ273" ca="1">_xll.BDP(C273,"ALTMAN_Z_SCORE")</f>
        <v>#NAME?</v>
      </c>
      <c r="GR273" s="15" t="e" cm="1">
        <f t="array" aca="1" ref="GR273" ca="1">_xll.BDP(C273,"CASH_%_CURRENT_MARKET_CAP")</f>
        <v>#NAME?</v>
      </c>
      <c r="GS273" s="15" t="e" cm="1">
        <f t="array" aca="1" ref="GS273" ca="1">_xll.BDP(C273,"CASH_TO_TOT_ASSET")</f>
        <v>#NAME?</v>
      </c>
      <c r="GU273" s="15" t="e" cm="1">
        <f t="array" aca="1" ref="GU273" ca="1">_xll.BDP(C273,"BOARD_SIZE")</f>
        <v>#NAME?</v>
      </c>
      <c r="GV273" s="15" t="e" cm="1">
        <f t="array" aca="1" ref="GV273" ca="1">_xll.BDP(C273,"PCT_INDEPENDENT_DIRECTORS")</f>
        <v>#NAME?</v>
      </c>
      <c r="GW273" s="15" t="e" cm="1">
        <f t="array" aca="1" ref="GW273" ca="1">_xll.BDP(C273,"BOARD_MEETING_ATTENDANCE_PCT")</f>
        <v>#NAME?</v>
      </c>
      <c r="GX273" s="15" t="e" cm="1">
        <f t="array" aca="1" ref="GX273" ca="1">_xll.BDP(C273,"BOARD_MEETINGS_PER_YR")</f>
        <v>#NAME?</v>
      </c>
      <c r="GY273" s="15" t="e" cm="1">
        <f t="array" aca="1" ref="GY273" ca="1">_xll.BDP(C273,"NUMBER_OF_WOMEN_ON_BOARD")</f>
        <v>#NAME?</v>
      </c>
      <c r="GZ273" s="15" t="e" cm="1">
        <f t="array" aca="1" ref="GZ273" ca="1">_xll.BDP(C273,"BOARD_AVERAGE_TENURE")</f>
        <v>#NAME?</v>
      </c>
      <c r="HA273" s="15" t="e" cm="1">
        <f t="array" aca="1" ref="HA273" ca="1">_xll.BDP(C273,"BOARD_AVERAGE_AGE")</f>
        <v>#NAME?</v>
      </c>
      <c r="HC273" s="15" t="e" cm="1">
        <f t="array" aca="1" ref="HC273" ca="1">_xll.BDP(C273,"TOT_COMP_AW_TO_CEO_&amp;_EQUIV")</f>
        <v>#NAME?</v>
      </c>
      <c r="HD273" s="15" t="e" cm="1">
        <f t="array" aca="1" ref="HD273" ca="1">_xll.BDP(C273,"TOT_COMPENSATION_AW_TO_EXECS")</f>
        <v>#NAME?</v>
      </c>
      <c r="HE273" s="15" t="e" cm="1">
        <f t="array" aca="1" ref="HE273" ca="1">_xll.BDP(C273,"CF_STOCK_BASED_COMPENSATION")</f>
        <v>#NAME?</v>
      </c>
      <c r="HF273" s="15" t="e" cm="1">
        <f t="array" aca="1" ref="HF273" ca="1">_xll.BDP(C273,"AVERAGE_BOD_TOTAL_COMPENSATION")</f>
        <v>#NAME?</v>
      </c>
      <c r="HH273" s="15" t="e" cm="1">
        <f t="array" aca="1" ref="HH273" ca="1">_xll.BDP(C273,"ISS_QUALITYSCORE")</f>
        <v>#NAME?</v>
      </c>
      <c r="HK273" s="15" t="e" cm="1">
        <f t="array" aca="1" ref="HK273" ca="1">_xll.BDP(C273,"EQY_SH_OUT")</f>
        <v>#NAME?</v>
      </c>
      <c r="HL273" s="15" t="e">
        <f t="shared" ref="HL273" ca="1" si="703">BV273/HK273</f>
        <v>#NAME?</v>
      </c>
      <c r="HN273" s="15">
        <v>8.5</v>
      </c>
      <c r="HO273" s="15">
        <v>2</v>
      </c>
      <c r="HP273" s="39" t="e">
        <f t="shared" ref="HP273" ca="1" si="704">CH273*100</f>
        <v>#NAME?</v>
      </c>
      <c r="HQ273" s="15" t="e">
        <f t="shared" ref="HQ273" ca="1" si="705">(HO273*HP273)+HN273</f>
        <v>#NAME?</v>
      </c>
      <c r="HS273" s="15" t="e">
        <f t="shared" ca="1" si="562"/>
        <v>#NAME?</v>
      </c>
      <c r="HU273" s="15" t="e">
        <f t="shared" ref="HU273" ca="1" si="706">HL273*HQ273*HS273</f>
        <v>#NAME?</v>
      </c>
      <c r="HW273" s="15" t="e">
        <f t="shared" ca="1" si="564"/>
        <v>#NAME?</v>
      </c>
      <c r="HY273" s="39" t="e">
        <f t="shared" ref="HY273" ca="1" si="707">HU273/HW273</f>
        <v>#NAME?</v>
      </c>
      <c r="IA273" s="15" t="e">
        <f t="shared" ca="1" si="566"/>
        <v>#NAME?</v>
      </c>
      <c r="IB273" s="15" t="e">
        <f t="shared" ref="IB273" ca="1" si="708">HL273*HN273*HS273</f>
        <v>#NAME?</v>
      </c>
      <c r="IC273" s="15" t="e">
        <f t="shared" ref="IC273" ca="1" si="709">IA273-IB273</f>
        <v>#NAME?</v>
      </c>
      <c r="ID273" s="15" t="e">
        <f t="shared" ref="ID273" ca="1" si="710">HO273*HL273*HS273</f>
        <v>#NAME?</v>
      </c>
      <c r="IE273" s="15" t="e">
        <f t="shared" ref="IE273" ca="1" si="711">IC273/ID273</f>
        <v>#NAME?</v>
      </c>
      <c r="IF273" s="15" t="e">
        <f t="shared" ref="IF273" ca="1" si="712">CJ273*100</f>
        <v>#NAME?</v>
      </c>
      <c r="IG273" s="15" t="e">
        <f t="shared" ref="IG273" ca="1" si="713">HP273</f>
        <v>#NAME?</v>
      </c>
    </row>
    <row r="274" spans="2:241">
      <c r="B274" s="15" t="s">
        <v>1790</v>
      </c>
      <c r="C274" s="15" t="s">
        <v>1791</v>
      </c>
      <c r="E274" s="15" t="s">
        <v>1794</v>
      </c>
      <c r="G274" s="15" t="str">
        <f t="shared" si="573"/>
        <v>Rio Tinto</v>
      </c>
      <c r="I274" s="15" t="e" cm="1">
        <f t="array" aca="1" ref="I274" ca="1">_xll.BDP(C274,"GICS_SECTOR_NAME")</f>
        <v>#NAME?</v>
      </c>
      <c r="J274" s="15" t="e">
        <f t="shared" ref="J274" ca="1" si="714">VLOOKUP(I274,$B$7:$C$17,2,0)</f>
        <v>#NAME?</v>
      </c>
      <c r="K274" s="15" t="e" cm="1">
        <f t="array" aca="1" ref="K274" ca="1">_xll.BDP(C274,"BEST_PE_RATIO")</f>
        <v>#NAME?</v>
      </c>
      <c r="L274" s="15" t="e" cm="1">
        <f t="array" aca="1" ref="L274" ca="1">_xll.BDP(C274,"px_last")</f>
        <v>#NAME?</v>
      </c>
      <c r="M274" s="15" t="e" cm="1">
        <f t="array" aca="1" ref="M274" ca="1">_xll.BDP(C274,"COUNTRY_FULL_NAME")</f>
        <v>#NAME?</v>
      </c>
      <c r="N274" s="15" t="e" cm="1">
        <f t="array" aca="1" ref="N274" ca="1">_xll.BDP(C274,"px_last")</f>
        <v>#NAME?</v>
      </c>
      <c r="O274" s="15" t="e" cm="1">
        <f t="array" aca="1" ref="O274" ca="1">_xll.BDP(C274,"CRNCY")</f>
        <v>#NAME?</v>
      </c>
      <c r="Q274" s="15" t="e" cm="1">
        <f t="array" aca="1" ref="Q274" ca="1">_xll.BDP(C274,"GICS_SECTOR_NAME")</f>
        <v>#NAME?</v>
      </c>
      <c r="R274" s="15" t="e" cm="1">
        <f t="array" aca="1" ref="R274" ca="1">_xll.BDP(C274,"GICS_INDUSTRY_NAME")</f>
        <v>#NAME?</v>
      </c>
      <c r="S274" s="15" t="e" cm="1">
        <f t="array" aca="1" ref="S274" ca="1">_xll.BDP(C274,"GICS_INDUSTRY_GROUP_NAME")</f>
        <v>#NAME?</v>
      </c>
      <c r="T274" s="15" t="e" cm="1">
        <f t="array" aca="1" ref="T274" ca="1">_xll.BDP(C274,"GICS_SUB_INDUSTRY_NAME")</f>
        <v>#NAME?</v>
      </c>
      <c r="V274" s="15" t="e">
        <f ca="1">(_xll.BDP($C274,"best_sales","best_fperiod_override=09Y"))</f>
        <v>#NAME?</v>
      </c>
      <c r="W274" s="15" t="e">
        <f ca="1">(_xll.BDP($C274,"best_sales","best_fperiod_override=19Y"))</f>
        <v>#NAME?</v>
      </c>
      <c r="X274" s="15" t="e">
        <f ca="1">(_xll.BDP($C274,"best_sales","best_fperiod_override=20Y"))</f>
        <v>#NAME?</v>
      </c>
      <c r="Y274" s="15" t="e">
        <f ca="1">(_xll.BDP(C274,"best_sales","best_fperiod_override=21Y"))</f>
        <v>#NAME?</v>
      </c>
      <c r="Z274" s="15" t="e">
        <f ca="1">+_xll.BDP($C274,Z$15,"BEST_FPERIOD_OVERRIDE="&amp;Z$16)</f>
        <v>#NAME?</v>
      </c>
      <c r="AA274" s="15" t="e">
        <f ca="1">+_xll.BDP($C274,AA$15,"BEST_FPERIOD_OVERRIDE="&amp;AA$16)</f>
        <v>#NAME?</v>
      </c>
      <c r="AB274" s="15" t="e">
        <f ca="1">+_xll.BDP($C274,AB$15,"BEST_FPERIOD_OVERRIDE="&amp;AB$16)</f>
        <v>#NAME?</v>
      </c>
      <c r="AC274" s="15" t="e">
        <f ca="1">+_xll.BDP($C274,AC$15,"BEST_FPERIOD_OVERRIDE="&amp;AC$16)</f>
        <v>#NAME?</v>
      </c>
      <c r="AD274" s="15" t="e">
        <f ca="1">+_xll.BDP($C274,AD$15,"BEST_FPERIOD_OVERRIDE="&amp;AD$16)</f>
        <v>#NAME?</v>
      </c>
      <c r="AF274" s="15" t="e">
        <f t="shared" ca="1" si="513"/>
        <v>#NAME?</v>
      </c>
      <c r="AG274" s="15" t="e">
        <f t="shared" ca="1" si="514"/>
        <v>#NAME?</v>
      </c>
      <c r="AH274" s="15" t="e">
        <f t="shared" ca="1" si="515"/>
        <v>#NAME?</v>
      </c>
      <c r="AI274" s="15" t="e">
        <f t="shared" ca="1" si="516"/>
        <v>#NAME?</v>
      </c>
      <c r="AJ274" s="15" t="e">
        <f t="shared" ca="1" si="517"/>
        <v>#NAME?</v>
      </c>
      <c r="AK274" s="15" t="e">
        <f t="shared" ca="1" si="518"/>
        <v>#NAME?</v>
      </c>
      <c r="AL274" s="15" t="e">
        <f t="shared" ca="1" si="519"/>
        <v>#NAME?</v>
      </c>
      <c r="AM274" s="15" t="e">
        <f t="shared" ca="1" si="520"/>
        <v>#NAME?</v>
      </c>
      <c r="AN274" s="15" t="e">
        <f t="shared" ca="1" si="521"/>
        <v>#NAME?</v>
      </c>
      <c r="AP274" s="15" t="e">
        <f ca="1">(_xll.BDP($C274,"BEST_EBITDA","best_fperiod_override=09Y"))</f>
        <v>#NAME?</v>
      </c>
      <c r="AQ274" s="15" t="e">
        <f ca="1">(_xll.BDP($C274,"BEST_EBITDA","best_fperiod_override=19Y"))</f>
        <v>#NAME?</v>
      </c>
      <c r="AR274" s="15" t="e">
        <f ca="1">(_xll.BDP($C274,"BEST_EBITDA","best_fperiod_override=20Y"))</f>
        <v>#NAME?</v>
      </c>
      <c r="AS274" s="15" t="e">
        <f ca="1">(_xll.BDP($C274,"BEST_EBITDA","best_fperiod_override=21Y"))</f>
        <v>#NAME?</v>
      </c>
      <c r="AT274" s="15" t="e">
        <f ca="1">+_xll.BDP($C274,AT$15,"BEST_FPERIOD_OVERRIDE="&amp;AT$16)</f>
        <v>#NAME?</v>
      </c>
      <c r="AU274" s="15" t="e">
        <f ca="1">+_xll.BDP($C274,AU$15,"BEST_FPERIOD_OVERRIDE="&amp;AU$16)</f>
        <v>#NAME?</v>
      </c>
      <c r="AV274" s="15" t="e">
        <f ca="1">+_xll.BDP($C274,AV$15,"BEST_FPERIOD_OVERRIDE="&amp;AV$16)</f>
        <v>#NAME?</v>
      </c>
      <c r="AW274" s="15" t="e">
        <f ca="1">+_xll.BDP($C274,AW$15,"BEST_FPERIOD_OVERRIDE="&amp;AW$16)</f>
        <v>#NAME?</v>
      </c>
      <c r="AZ274" s="15" t="e">
        <f t="shared" ref="AZ274" ca="1" si="715">AR274/AQ274-1</f>
        <v>#NAME?</v>
      </c>
      <c r="BA274" s="15" t="e">
        <f t="shared" ref="BA274" ca="1" si="716">AS274/AR274-1</f>
        <v>#NAME?</v>
      </c>
      <c r="BB274" s="15" t="e">
        <f t="shared" ref="BB274" ca="1" si="717">AT274/AS274-1</f>
        <v>#NAME?</v>
      </c>
      <c r="BC274" s="15" t="e">
        <f t="shared" ref="BC274" ca="1" si="718">AU274/AT274-1</f>
        <v>#NAME?</v>
      </c>
      <c r="BD274" s="15" t="e">
        <f t="shared" ref="BD274" ca="1" si="719">AV274/AU274-1</f>
        <v>#NAME?</v>
      </c>
      <c r="BE274" s="15" t="e">
        <f t="shared" ref="BE274" ca="1" si="720">AW274/AV274-1</f>
        <v>#NAME?</v>
      </c>
      <c r="BF274" s="15" t="e">
        <f t="shared" ref="BF274" ca="1" si="721">(AW274/AT274)^(1/3)-1</f>
        <v>#NAME?</v>
      </c>
      <c r="BG274" s="15" t="e">
        <f t="shared" ref="BG274" ca="1" si="722">(AW274/AQ274)^(1/6)-1</f>
        <v>#NAME?</v>
      </c>
      <c r="BH274" s="15" t="e">
        <f t="shared" ref="BH274" ca="1" si="723">(AQ274/AP274)^(1/10)-1</f>
        <v>#NAME?</v>
      </c>
      <c r="BJ274" s="15" t="e">
        <f t="shared" ca="1" si="531"/>
        <v>#NAME?</v>
      </c>
      <c r="BK274" s="15" t="e">
        <f t="shared" ca="1" si="532"/>
        <v>#NAME?</v>
      </c>
      <c r="BL274" s="15" t="e">
        <f t="shared" ca="1" si="533"/>
        <v>#NAME?</v>
      </c>
      <c r="BM274" s="15" t="e">
        <f t="shared" ca="1" si="534"/>
        <v>#NAME?</v>
      </c>
      <c r="BN274" s="15" t="e">
        <f t="shared" ca="1" si="535"/>
        <v>#NAME?</v>
      </c>
      <c r="BO274" s="15" t="e">
        <f t="shared" ca="1" si="536"/>
        <v>#NAME?</v>
      </c>
      <c r="BP274" s="15" t="e">
        <f t="shared" ca="1" si="537"/>
        <v>#NAME?</v>
      </c>
      <c r="BR274" s="15" t="e">
        <f ca="1">(_xll.BDP($C274,"BEST_NET_INCOME","best_fperiod_override=09Y"))</f>
        <v>#NAME?</v>
      </c>
      <c r="BS274" s="15" t="e">
        <f ca="1">(_xll.BDP($C274,"BEST_NET_INCOME","best_fperiod_override=19Y"))</f>
        <v>#NAME?</v>
      </c>
      <c r="BT274" s="15" t="e">
        <f ca="1">(_xll.BDP($C274,"BEST_NET_INCOME","best_fperiod_override=20Y"))</f>
        <v>#NAME?</v>
      </c>
      <c r="BU274" s="15" t="e">
        <f ca="1">(_xll.BDP(C273,"BEST_NET_INCOME","best_fperiod_override=21Y"))</f>
        <v>#NAME?</v>
      </c>
      <c r="BV274" s="15" t="e">
        <f ca="1">+_xll.BDP($C274,BV$15,"BEST_FPERIOD_OVERRIDE="&amp;BV$16)</f>
        <v>#NAME?</v>
      </c>
      <c r="BW274" s="15" t="e">
        <f ca="1">+_xll.BDP($C274,BW$15,"BEST_FPERIOD_OVERRIDE="&amp;BW$16)</f>
        <v>#NAME?</v>
      </c>
      <c r="BX274" s="15" t="e">
        <f ca="1">+_xll.BDP($C274,BX$15,"BEST_FPERIOD_OVERRIDE="&amp;BX$16)</f>
        <v>#NAME?</v>
      </c>
      <c r="BY274" s="15" t="e">
        <f ca="1">+_xll.BDP($C274,BY$15,"BEST_FPERIOD_OVERRIDE="&amp;BY$16)</f>
        <v>#NAME?</v>
      </c>
      <c r="CB274" s="25" t="e">
        <f t="shared" ref="CB274" ca="1" si="724">BT274/BS274-1</f>
        <v>#NAME?</v>
      </c>
      <c r="CC274" s="25" t="e">
        <f t="shared" ref="CC274" ca="1" si="725">BU274/BT274-1</f>
        <v>#NAME?</v>
      </c>
      <c r="CD274" s="25" t="e">
        <f t="shared" ref="CD274" ca="1" si="726">BV274/BU274-1</f>
        <v>#NAME?</v>
      </c>
      <c r="CE274" s="25" t="e">
        <f t="shared" ref="CE274" ca="1" si="727">BW274/BV274-1</f>
        <v>#NAME?</v>
      </c>
      <c r="CF274" s="25" t="e">
        <f t="shared" ref="CF274" ca="1" si="728">BX274/BW274-1</f>
        <v>#NAME?</v>
      </c>
      <c r="CG274" s="25" t="e">
        <f t="shared" ref="CG274" ca="1" si="729">BY274/BX274-1</f>
        <v>#NAME?</v>
      </c>
      <c r="CH274" s="25" t="e">
        <f t="shared" ref="CH274" ca="1" si="730">(BY274/BV274)^(1/3)-1</f>
        <v>#NAME?</v>
      </c>
      <c r="CI274" s="25" t="e">
        <f t="shared" ref="CI274" ca="1" si="731">(BY274/BS274)^(1/6)-1</f>
        <v>#NAME?</v>
      </c>
      <c r="CJ274" s="25" t="e">
        <f t="shared" ref="CJ274" ca="1" si="732">(BS274/BR274)^(1/10)-1</f>
        <v>#NAME?</v>
      </c>
      <c r="CM274" s="25" t="e">
        <f t="shared" ca="1" si="547"/>
        <v>#NAME?</v>
      </c>
      <c r="CN274" s="25" t="e">
        <f t="shared" ca="1" si="548"/>
        <v>#NAME?</v>
      </c>
      <c r="CO274" s="25" t="e">
        <f t="shared" ca="1" si="549"/>
        <v>#NAME?</v>
      </c>
      <c r="CP274" s="25" t="e">
        <f t="shared" ca="1" si="550"/>
        <v>#NAME?</v>
      </c>
      <c r="CQ274" s="25" t="e">
        <f t="shared" ca="1" si="551"/>
        <v>#NAME?</v>
      </c>
      <c r="CR274" s="25" t="e">
        <f t="shared" ca="1" si="552"/>
        <v>#NAME?</v>
      </c>
      <c r="CS274" s="25" t="e">
        <f t="shared" ca="1" si="553"/>
        <v>#NAME?</v>
      </c>
      <c r="CU274" s="25">
        <f>_xll.BDH($C274,"RETURN_ON_INV_CAPITAL","FY 2019","FY 2019","Currency=USD","Period=FY","BEST_FPERIOD_OVERRIDE=FY","FILING_STATUS=MR","FA_ADJUSTED=GAAP","Sort=A","Dates=H","DateFormat=P","Fill=—","Direction=H","UseDPDF=Y")/100</f>
        <v>0.11568400000000001</v>
      </c>
      <c r="CV274" s="25">
        <f>_xll.BDH($C274,"RETURN_ON_INV_CAPITAL","FY 2020","FY 2020","Currency=USD","Period=FY","BEST_FPERIOD_OVERRIDE=FY","FILING_STATUS=MR","FA_ADJUSTED=GAAP","Sort=A","Dates=H","DateFormat=P","Fill=—","Direction=H","UseDPDF=Y")/100</f>
        <v>0.18130199999999999</v>
      </c>
      <c r="CW274" s="25">
        <f>_xll.BDH($C274,"RETURN_ON_INV_CAPITAL","FY 2021","FY 2021","Currency=USD","Period=FY","BEST_FPERIOD_OVERRIDE=FY","FILING_STATUS=MR","FA_ADJUSTED=GAAP","Sort=A","Dates=H","DateFormat=P","Fill=—","Direction=H","UseDPDF=Y")/100</f>
        <v>0.31906600000000002</v>
      </c>
      <c r="CX274" s="25" t="e">
        <f ca="1">_xll.BDP(C274,"OPERATING_ROIC","best_fperiod_override=22Y")/100</f>
        <v>#NAME?</v>
      </c>
      <c r="CZ274" s="15">
        <f>_xll.BDH($C274,"RETURN_COM_EQY","FY 2019","FY 2019","Currency=USD","Period=FY","BEST_FPERIOD_OVERRIDE=FY","FILING_STATUS=MR","FA_ADJUSTED=GAAP","Sort=A","Dates=H","DateFormat=P","Fill=—","Direction=H","UseDPDF=Y")/100</f>
        <v>0.19022099999999997</v>
      </c>
      <c r="DA274" s="15">
        <f>_xll.BDH($C274,"RETURN_ON_INV_CAPITAL","FY 2020","FY 2020","Currency=USD","Period=FY","BEST_FPERIOD_OVERRIDE=FY","FILING_STATUS=MR","FA_ADJUSTED=GAAP","Sort=A","Dates=H","DateFormat=P","Fill=—","Direction=H","UseDPDF=Y")/100</f>
        <v>0.18130199999999999</v>
      </c>
      <c r="DB274" s="15">
        <f>_xll.BDH($C274,"RETURN_COM_EQY","FY 2021","FY 2021","Currency=USD","Period=FY","BEST_FPERIOD_OVERRIDE=FY","FILING_STATUS=MR","FA_ADJUSTED=GAAP","Sort=A","Dates=H","DateFormat=P","Fill=—","Direction=H","UseDPDF=Y")/100</f>
        <v>0.428365</v>
      </c>
      <c r="DC274" s="15" t="e">
        <f ca="1">_xll.BDP(C274,"RETURN_COM_EQY","best_fperiod_override=22Y")</f>
        <v>#NAME?</v>
      </c>
      <c r="DD274" s="15" t="e">
        <f ca="1">(_xll.BDP(C274,"BEST_ROE","best_fperiod_override=23Y"))/100</f>
        <v>#NAME?</v>
      </c>
      <c r="DF274" s="15" t="e">
        <f ca="1">(_xll.BDP($C274,"BEST_DIV_YLD","best_fperiod_override=19Y"))/100</f>
        <v>#NAME?</v>
      </c>
      <c r="DG274" s="15" t="e">
        <f ca="1">(_xll.BDP($C274,"BEST_DIV_YLD","best_fperiod_override=20Y"))/100</f>
        <v>#NAME?</v>
      </c>
      <c r="DH274" s="15" t="e">
        <f ca="1">(_xll.BDP($C274,"BEST_DIV_YLD","best_fperiod_override=21Y"))/100</f>
        <v>#NAME?</v>
      </c>
      <c r="DI274" s="15" t="e">
        <f ca="1">(_xll.BDP($C274,"BEST_DIV_YLD","best_fperiod_override=22Y"))/100</f>
        <v>#NAME?</v>
      </c>
      <c r="DJ274" s="15" t="e">
        <f ca="1">(_xll.BDP($C274,"BEST_DIV_YLD","best_fperiod_override=23Y"))/100</f>
        <v>#NAME?</v>
      </c>
      <c r="DL274" s="15" t="e" cm="1">
        <f t="array" aca="1" ref="DL274" ca="1">_xll.BDP(C274,"CUR_MKT_CAP")</f>
        <v>#NAME?</v>
      </c>
      <c r="DM274" s="15" t="e" cm="1">
        <f t="array" aca="1" ref="DM274" ca="1">_xll.BDP(C274,"CURR_ENTP_VAL")*1000</f>
        <v>#NAME?</v>
      </c>
      <c r="DN274" s="15" t="e" cm="1">
        <f t="array" aca="1" ref="DN274" ca="1">_xll.BDP(C274,"NET_DEBT")</f>
        <v>#NAME?</v>
      </c>
      <c r="DO274" s="15" t="e" cm="1">
        <f t="array" aca="1" ref="DO274" ca="1">_xll.BDP(C274,"BS_CASH_NEAR_CASH_ITEM")</f>
        <v>#NAME?</v>
      </c>
      <c r="DQ274" s="15" t="e" cm="1">
        <f t="array" aca="1" ref="DQ274" ca="1">_xll.BDP(C274,"WACC")</f>
        <v>#NAME?</v>
      </c>
      <c r="DR274" s="15" t="e" cm="1">
        <f t="array" aca="1" ref="DR274" ca="1">_xll.BDP(C274,"WACC_COST_EQUITY")</f>
        <v>#NAME?</v>
      </c>
      <c r="DS274" s="15" t="e" cm="1">
        <f t="array" aca="1" ref="DS274" ca="1">_xll.BDP(C274,"WACC_COST_EQUITY")</f>
        <v>#NAME?</v>
      </c>
      <c r="DU274" s="15" t="e" cm="1">
        <f t="array" aca="1" ref="DU274" ca="1">_xll.BDP(C274,"BEST_PE_RATIO")</f>
        <v>#NAME?</v>
      </c>
      <c r="DV274" s="15" t="e" cm="1">
        <f t="array" aca="1" ref="DV274" ca="1">_xll.BDP(C274,"FIVE_YR_AVG_PRICE_EARNINGS")</f>
        <v>#NAME?</v>
      </c>
      <c r="DW274" s="15" t="e" cm="1">
        <f t="array" aca="1" ref="DW274" ca="1">_xll.BDP(C274,"10_YEAR_MOVING_AVERAGE_PE")</f>
        <v>#NAME?</v>
      </c>
      <c r="DY274" s="15" t="e" cm="1">
        <f t="array" aca="1" ref="DY274" ca="1">_xll.BDP(C274,"BEST_CUR_EV_TO_EBITDA")</f>
        <v>#NAME?</v>
      </c>
      <c r="DZ274" s="15" t="e" cm="1">
        <f t="array" aca="1" ref="DZ274" ca="1">_xll.BDP(C274,"FIVE_YEAR_AVG_EV_TO_T12_EBITDA")</f>
        <v>#NAME?</v>
      </c>
      <c r="EB274" s="15" t="e" cm="1">
        <f t="array" aca="1" ref="EB274" ca="1">_xll.BDP(C274,"BEST_PX_BPS_RATIO")</f>
        <v>#NAME?</v>
      </c>
      <c r="EC274" s="15" t="e" cm="1">
        <f t="array" aca="1" ref="EC274" ca="1">_xll.BDP(C274,"FIVE_YEAR_AVG_PRICE_BOOK")</f>
        <v>#NAME?</v>
      </c>
      <c r="ED274" s="15" t="e" cm="1">
        <f t="array" aca="1" ref="ED274" ca="1">_xll.BDP(C274,"EV_TO_T12M_SALES")</f>
        <v>#NAME?</v>
      </c>
      <c r="EE274" s="15" t="e" cm="1">
        <f t="array" aca="1" ref="EE274" ca="1">_xll.BDP(C274,"AVERAGE_EV_TO_T12M_SALES")</f>
        <v>#NAME?</v>
      </c>
      <c r="EF274" s="15" t="e">
        <f ca="1">_xll.BDP(C274,"BEST_CURRENT_EV_BEST_SALES","best_fperiod_override=23Y")</f>
        <v>#NAME?</v>
      </c>
      <c r="EH274" s="15" t="e" cm="1">
        <f t="array" aca="1" ref="EH274" ca="1">_xll.BDP(C274,"CF_FREE_CASH_FLOW")</f>
        <v>#NAME?</v>
      </c>
      <c r="EI274" s="15" t="e" cm="1">
        <f t="array" aca="1" ref="EI274" ca="1">_xll.BDP(C274,"FREE_CASH_FLOW_YIELD")</f>
        <v>#NAME?</v>
      </c>
      <c r="EJ274" s="15" t="e" cm="1">
        <f t="array" aca="1" ref="EJ274" ca="1">_xll.BDP(C274,"TRAIL_12M_FREE_CASH_FLOW_PER_SH")</f>
        <v>#NAME?</v>
      </c>
      <c r="EL274" s="15" t="e" cm="1">
        <f t="array" aca="1" ref="EL274" ca="1">_xll.BDP(C274,"CF_CASH_FROM_OPER")</f>
        <v>#NAME?</v>
      </c>
      <c r="EM274" s="15" t="e" cm="1">
        <f t="array" aca="1" ref="EM274" ca="1">_xll.BDP(C274,"CF_CASH_FROM_INV_ACT")</f>
        <v>#NAME?</v>
      </c>
      <c r="EN274" s="15" t="e" cm="1">
        <f t="array" aca="1" ref="EN274" ca="1">_xll.BDP(C274,"CF_CASH_FROM_FNC_ACT")</f>
        <v>#NAME?</v>
      </c>
      <c r="EP274" s="15" t="e" cm="1">
        <f t="array" aca="1" ref="EP274" ca="1">_xll.BDP(C274,"TOT_ANALYST_REC")</f>
        <v>#NAME?</v>
      </c>
      <c r="EQ274" s="15" t="e" cm="1">
        <f t="array" aca="1" ref="EQ274" ca="1">_xll.BDP(C274,"TOT_BUY_REC")</f>
        <v>#NAME?</v>
      </c>
      <c r="ER274" s="15" t="e" cm="1">
        <f t="array" aca="1" ref="ER274" ca="1">_xll.BDP(C274,"TOT_HOLD_REC")</f>
        <v>#NAME?</v>
      </c>
      <c r="ES274" s="15" t="e" cm="1">
        <f t="array" aca="1" ref="ES274" ca="1">_xll.BDP(C274,"TOT_SELL_REC")</f>
        <v>#NAME?</v>
      </c>
      <c r="ET274" s="15" t="e" cm="1">
        <f t="array" aca="1" ref="ET274" ca="1">_xll.BDP(C274,"EQY_REC_CONS")</f>
        <v>#NAME?</v>
      </c>
      <c r="EV274" s="15" t="e" cm="1">
        <f t="array" aca="1" ref="EV274" ca="1">_xll.BDP(C274,"BEST_TARGET_HI")</f>
        <v>#NAME?</v>
      </c>
      <c r="EW274" s="15" t="e" cm="1">
        <f t="array" aca="1" ref="EW274" ca="1">_xll.BDP(C274,"BEST_TARGET_LO")</f>
        <v>#NAME?</v>
      </c>
      <c r="EX274" s="15" t="e" cm="1">
        <f t="array" aca="1" ref="EX274" ca="1">_xll.BDP(C274,"BEST_TARGET_MEDIAN")</f>
        <v>#NAME?</v>
      </c>
      <c r="EZ274" s="15" t="e" cm="1">
        <f t="array" aca="1" ref="EZ274" ca="1">_xll.BDP(C274,"BEST_TARGET_1WK_CHG")</f>
        <v>#NAME?</v>
      </c>
      <c r="FA274" s="15" t="e" cm="1">
        <f t="array" aca="1" ref="FA274" ca="1">_xll.BDP(C274,"BEST_TARGET_4WK_CHG")</f>
        <v>#NAME?</v>
      </c>
      <c r="FB274" s="15" t="e" cm="1">
        <f t="array" aca="1" ref="FB274" ca="1">_xll.BDP(C274,"BEST_TARGET_3MO_CHG")</f>
        <v>#NAME?</v>
      </c>
      <c r="FC274" s="15" t="e" cm="1">
        <f t="array" aca="1" ref="FC274" ca="1">_xll.BDP(C274,"BEST_TARGET_6MO_CHG")</f>
        <v>#NAME?</v>
      </c>
      <c r="FE274" s="15" t="e" cm="1">
        <f t="array" aca="1" ref="FE274" ca="1">_xll.BDP(C274,"ANNOUNCEMENT_DT")</f>
        <v>#NAME?</v>
      </c>
      <c r="FF274" s="15" t="e" cm="1">
        <f t="array" aca="1" ref="FF274" ca="1">_xll.BDP(C274,"EXPECTED_REPORT_DT")</f>
        <v>#NAME?</v>
      </c>
      <c r="FG274" s="15" t="e" cm="1">
        <f t="array" aca="1" ref="FG274" ca="1">_xll.BDP(C274,"EARNINGS_RELATED_IMPLIED_MOVE")</f>
        <v>#NAME?</v>
      </c>
      <c r="FI274" s="15" t="e" cm="1">
        <f t="array" aca="1" ref="FI274" ca="1">_xll.BDP(C274,"SALES_SURPRISE_LAST_QTR")</f>
        <v>#NAME?</v>
      </c>
      <c r="FJ274" s="15" t="e" cm="1">
        <f t="array" aca="1" ref="FJ274" ca="1">_xll.BDP(C274,"EPS_SURPRISE_LAST_QTR")</f>
        <v>#NAME?</v>
      </c>
      <c r="FL274" s="15" t="e" cm="1">
        <f t="array" aca="1" ref="FL274" ca="1">_xll.BDP(C274,"VOLUME_AVG_5D")</f>
        <v>#NAME?</v>
      </c>
      <c r="FM274" s="15" t="e" cm="1">
        <f t="array" aca="1" ref="FM274" ca="1">_xll.BDP(C274,"VOLUME_AVG_3M")</f>
        <v>#NAME?</v>
      </c>
      <c r="FN274" s="15" t="e" cm="1">
        <f t="array" aca="1" ref="FN274" ca="1">_xll.BDP(C274,"VOLUME_AVG_6M")</f>
        <v>#NAME?</v>
      </c>
      <c r="FP274" s="15" t="e" cm="1">
        <f t="array" aca="1" ref="FP274" ca="1">_xll.BDP(C274,"CIE_DES")</f>
        <v>#NAME?</v>
      </c>
      <c r="FQ274" s="15" t="s">
        <v>1086</v>
      </c>
      <c r="FS274" s="15" t="e" cm="1">
        <f t="array" aca="1" ref="FS274" ca="1">_xll.BDP(C274,"HIGH_52WEEK")</f>
        <v>#NAME?</v>
      </c>
      <c r="FT274" s="15" t="e" cm="1">
        <f t="array" aca="1" ref="FT274" ca="1">_xll.BDP(C274,"LOW_52WEEK")</f>
        <v>#NAME?</v>
      </c>
      <c r="FV274" s="15" t="e" cm="1">
        <f t="array" aca="1" ref="FV274" ca="1">_xll.BDP(C274,"CHG_PCT_WTD")</f>
        <v>#NAME?</v>
      </c>
      <c r="FW274" s="15" t="e" cm="1">
        <f t="array" aca="1" ref="FW274" ca="1">_xll.BDP(C274,"CHG_PCT_MTD")</f>
        <v>#NAME?</v>
      </c>
      <c r="FX274" s="15" t="e" cm="1">
        <f t="array" aca="1" ref="FX274" ca="1">_xll.BDP(C274,"CHG_PCT_YTD")</f>
        <v>#NAME?</v>
      </c>
      <c r="FY274" s="15" t="e" cm="1">
        <f t="array" aca="1" ref="FY274" ca="1">_xll.BDP(C274,"CHG_PCT_1YR")</f>
        <v>#NAME?</v>
      </c>
      <c r="GA274" s="15" t="e">
        <f ca="1">_xll.BDP($C274,"BEST_NET_DEBT","best_fperiod_override=19Y")</f>
        <v>#NAME?</v>
      </c>
      <c r="GB274" s="15" t="e">
        <f ca="1">_xll.BDP($C274,"BEST_NET_DEBT","best_fperiod_override=20Y")</f>
        <v>#NAME?</v>
      </c>
      <c r="GC274" s="15" t="e">
        <f ca="1">_xll.BDP($C274,"BEST_NET_DEBT","best_fperiod_override=21Y")</f>
        <v>#NAME?</v>
      </c>
      <c r="GD274" s="15" t="e">
        <f ca="1">_xll.BDP($C274,"BEST_NET_DEBT","best_fperiod_override=22Y")</f>
        <v>#NAME?</v>
      </c>
      <c r="GE274" s="15" t="e">
        <f ca="1">_xll.BDP($C274,"BEST_NET_DEBT","best_fperiod_override=23Y")</f>
        <v>#NAME?</v>
      </c>
      <c r="GG274" s="15" t="e">
        <f t="shared" ref="GG274" ca="1" si="733">GA274/AQ274</f>
        <v>#NAME?</v>
      </c>
      <c r="GH274" s="15" t="e">
        <f t="shared" ref="GH274" ca="1" si="734">GB274/AR274</f>
        <v>#NAME?</v>
      </c>
      <c r="GI274" s="15" t="e">
        <f t="shared" ref="GI274" ca="1" si="735">GC274/AS274</f>
        <v>#NAME?</v>
      </c>
      <c r="GJ274" s="15" t="e">
        <f t="shared" ref="GJ274" ca="1" si="736">GD274/AT274</f>
        <v>#NAME?</v>
      </c>
      <c r="GK274" s="15" t="e">
        <f t="shared" ref="GK274" ca="1" si="737">GE274/AU274</f>
        <v>#NAME?</v>
      </c>
      <c r="GM274" s="15" t="e" cm="1">
        <f t="array" aca="1" ref="GM274" ca="1">_xll.BDP(C274,"NET_DEBT_TO_EBITDA")</f>
        <v>#NAME?</v>
      </c>
      <c r="GN274" s="15" t="e" cm="1">
        <f t="array" aca="1" ref="GN274" ca="1">_xll.BDP(C274,"EBIT_TO_INT_EXP")</f>
        <v>#NAME?</v>
      </c>
      <c r="GO274" s="15" t="e" cm="1">
        <f t="array" aca="1" ref="GO274" ca="1">_xll.BDP(C274,"TOT_DEBT_TO_TOT_EQY")</f>
        <v>#NAME?</v>
      </c>
      <c r="GP274" s="15" t="e" cm="1">
        <f t="array" aca="1" ref="GP274" ca="1">_xll.BDP(C274,"TOT_DEBT_TO_TOT_ASSET")</f>
        <v>#NAME?</v>
      </c>
      <c r="GQ274" s="15" t="e" cm="1">
        <f t="array" aca="1" ref="GQ274" ca="1">_xll.BDP(C274,"ALTMAN_Z_SCORE")</f>
        <v>#NAME?</v>
      </c>
      <c r="GR274" s="15" t="e" cm="1">
        <f t="array" aca="1" ref="GR274" ca="1">_xll.BDP(C274,"CASH_%_CURRENT_MARKET_CAP")</f>
        <v>#NAME?</v>
      </c>
      <c r="GS274" s="15" t="e" cm="1">
        <f t="array" aca="1" ref="GS274" ca="1">_xll.BDP(C274,"CASH_TO_TOT_ASSET")</f>
        <v>#NAME?</v>
      </c>
      <c r="GU274" s="15" t="e" cm="1">
        <f t="array" aca="1" ref="GU274" ca="1">_xll.BDP(C274,"BOARD_SIZE")</f>
        <v>#NAME?</v>
      </c>
      <c r="GV274" s="15" t="e" cm="1">
        <f t="array" aca="1" ref="GV274" ca="1">_xll.BDP(C274,"PCT_INDEPENDENT_DIRECTORS")</f>
        <v>#NAME?</v>
      </c>
      <c r="GW274" s="15" t="e" cm="1">
        <f t="array" aca="1" ref="GW274" ca="1">_xll.BDP(C274,"BOARD_MEETING_ATTENDANCE_PCT")</f>
        <v>#NAME?</v>
      </c>
      <c r="GX274" s="15" t="e" cm="1">
        <f t="array" aca="1" ref="GX274" ca="1">_xll.BDP(C274,"BOARD_MEETINGS_PER_YR")</f>
        <v>#NAME?</v>
      </c>
      <c r="GY274" s="15" t="e" cm="1">
        <f t="array" aca="1" ref="GY274" ca="1">_xll.BDP(C274,"NUMBER_OF_WOMEN_ON_BOARD")</f>
        <v>#NAME?</v>
      </c>
      <c r="GZ274" s="15" t="e" cm="1">
        <f t="array" aca="1" ref="GZ274" ca="1">_xll.BDP(C274,"BOARD_AVERAGE_TENURE")</f>
        <v>#NAME?</v>
      </c>
      <c r="HA274" s="15" t="e" cm="1">
        <f t="array" aca="1" ref="HA274" ca="1">_xll.BDP(C274,"BOARD_AVERAGE_AGE")</f>
        <v>#NAME?</v>
      </c>
      <c r="HC274" s="15" t="e" cm="1">
        <f t="array" aca="1" ref="HC274" ca="1">_xll.BDP(C274,"TOT_COMP_AW_TO_CEO_&amp;_EQUIV")</f>
        <v>#NAME?</v>
      </c>
      <c r="HD274" s="15" t="e" cm="1">
        <f t="array" aca="1" ref="HD274" ca="1">_xll.BDP(C274,"TOT_COMPENSATION_AW_TO_EXECS")</f>
        <v>#NAME?</v>
      </c>
      <c r="HE274" s="15" t="e" cm="1">
        <f t="array" aca="1" ref="HE274" ca="1">_xll.BDP(C274,"CF_STOCK_BASED_COMPENSATION")</f>
        <v>#NAME?</v>
      </c>
      <c r="HF274" s="15" t="e" cm="1">
        <f t="array" aca="1" ref="HF274" ca="1">_xll.BDP(C274,"AVERAGE_BOD_TOTAL_COMPENSATION")</f>
        <v>#NAME?</v>
      </c>
      <c r="HH274" s="15" t="e" cm="1">
        <f t="array" aca="1" ref="HH274" ca="1">_xll.BDP(C274,"ISS_QUALITYSCORE")</f>
        <v>#NAME?</v>
      </c>
      <c r="HK274" s="15" t="e" cm="1">
        <f t="array" aca="1" ref="HK274" ca="1">_xll.BDP(C274,"EQY_SH_OUT")</f>
        <v>#NAME?</v>
      </c>
      <c r="HL274" s="15" t="e">
        <f t="shared" ref="HL274" ca="1" si="738">BV274/HK274</f>
        <v>#NAME?</v>
      </c>
      <c r="HN274" s="15">
        <v>8.5</v>
      </c>
      <c r="HO274" s="15">
        <v>2</v>
      </c>
      <c r="HP274" s="39" t="e">
        <f t="shared" ref="HP274" ca="1" si="739">CH274*100</f>
        <v>#NAME?</v>
      </c>
      <c r="HQ274" s="15" t="e">
        <f t="shared" ref="HQ274" ca="1" si="740">(HO274*HP274)+HN274</f>
        <v>#NAME?</v>
      </c>
      <c r="HS274" s="15" t="e">
        <f t="shared" ca="1" si="562"/>
        <v>#NAME?</v>
      </c>
      <c r="HU274" s="15" t="e">
        <f t="shared" ref="HU274" ca="1" si="741">HL274*HQ274*HS274</f>
        <v>#NAME?</v>
      </c>
      <c r="HW274" s="15" t="e">
        <f t="shared" ca="1" si="564"/>
        <v>#NAME?</v>
      </c>
      <c r="HY274" s="39" t="e">
        <f t="shared" ref="HY274" ca="1" si="742">HU274/HW274</f>
        <v>#NAME?</v>
      </c>
      <c r="IA274" s="15" t="e">
        <f t="shared" ca="1" si="566"/>
        <v>#NAME?</v>
      </c>
      <c r="IB274" s="15" t="e">
        <f t="shared" ref="IB274" ca="1" si="743">HL274*HN274*HS274</f>
        <v>#NAME?</v>
      </c>
      <c r="IC274" s="15" t="e">
        <f t="shared" ref="IC274" ca="1" si="744">IA274-IB274</f>
        <v>#NAME?</v>
      </c>
      <c r="ID274" s="15" t="e">
        <f t="shared" ref="ID274" ca="1" si="745">HO274*HL274*HS274</f>
        <v>#NAME?</v>
      </c>
      <c r="IE274" s="15" t="e">
        <f t="shared" ref="IE274" ca="1" si="746">IC274/ID274</f>
        <v>#NAME?</v>
      </c>
      <c r="IF274" s="15" t="e">
        <f t="shared" ref="IF274" ca="1" si="747">CJ274*100</f>
        <v>#NAME?</v>
      </c>
      <c r="IG274" s="15" t="e">
        <f t="shared" ref="IG274" ca="1" si="748">HP274</f>
        <v>#NAME?</v>
      </c>
    </row>
    <row r="275" spans="2:241">
      <c r="C275" s="15" t="s">
        <v>1396</v>
      </c>
      <c r="G275" s="15" t="str">
        <f>C275</f>
        <v>SPX Index</v>
      </c>
      <c r="I275" s="15" t="e" cm="1">
        <f t="array" aca="1" ref="I275" ca="1">_xll.BDP(C275,"GICS_SECTOR_NAME")</f>
        <v>#NAME?</v>
      </c>
      <c r="J275" s="15" t="e">
        <f t="shared" ref="J275" ca="1" si="749">VLOOKUP(I275,$B$7:$C$17,2,0)</f>
        <v>#NAME?</v>
      </c>
      <c r="K275" s="15" t="e" cm="1">
        <f t="array" aca="1" ref="K275" ca="1">_xll.BDP(C275,"BEST_PE_RATIO")</f>
        <v>#NAME?</v>
      </c>
      <c r="L275" s="15" t="e" cm="1">
        <f t="array" aca="1" ref="L275" ca="1">_xll.BDP(C275,"px_last")</f>
        <v>#NAME?</v>
      </c>
      <c r="M275" s="15" t="e" cm="1">
        <f t="array" aca="1" ref="M275" ca="1">_xll.BDP(C275,"COUNTRY_FULL_NAME")</f>
        <v>#NAME?</v>
      </c>
      <c r="N275" s="15" t="e" cm="1">
        <f t="array" aca="1" ref="N275" ca="1">_xll.BDP(C275,"px_last")</f>
        <v>#NAME?</v>
      </c>
      <c r="O275" s="15" t="e" cm="1">
        <f t="array" aca="1" ref="O275" ca="1">_xll.BDP(C275,"CRNCY")</f>
        <v>#NAME?</v>
      </c>
      <c r="Q275" s="15" t="e" cm="1">
        <f t="array" aca="1" ref="Q275" ca="1">_xll.BDP(C275,"GICS_SECTOR_NAME")</f>
        <v>#NAME?</v>
      </c>
      <c r="R275" s="15" t="e" cm="1">
        <f t="array" aca="1" ref="R275" ca="1">_xll.BDP(C275,"GICS_INDUSTRY_NAME")</f>
        <v>#NAME?</v>
      </c>
      <c r="S275" s="15" t="e" cm="1">
        <f t="array" aca="1" ref="S275" ca="1">_xll.BDP(C275,"GICS_INDUSTRY_GROUP_NAME")</f>
        <v>#NAME?</v>
      </c>
      <c r="T275" s="15" t="e" cm="1">
        <f t="array" aca="1" ref="T275" ca="1">_xll.BDP(C275,"GICS_SUB_INDUSTRY_NAME")</f>
        <v>#NAME?</v>
      </c>
      <c r="V275" s="15" t="e">
        <f ca="1">(_xll.BDP($C275,"best_sales","best_fperiod_override=09Y"))</f>
        <v>#NAME?</v>
      </c>
      <c r="W275" s="15" t="e">
        <f ca="1">(_xll.BDP($C275,"best_sales","best_fperiod_override=19Y"))</f>
        <v>#NAME?</v>
      </c>
      <c r="X275" s="15" t="e">
        <f ca="1">(_xll.BDP($C275,"best_sales","best_fperiod_override=20Y"))</f>
        <v>#NAME?</v>
      </c>
      <c r="Y275" s="15" t="e">
        <f ca="1">(_xll.BDP(C275,"best_sales","best_fperiod_override=21Y"))</f>
        <v>#NAME?</v>
      </c>
      <c r="Z275" s="15" t="e">
        <f ca="1">+_xll.BDP($C275,Z$15,"BEST_FPERIOD_OVERRIDE="&amp;Z$16)</f>
        <v>#NAME?</v>
      </c>
      <c r="AA275" s="15" t="e">
        <f ca="1">+_xll.BDP($C275,AA$15,"BEST_FPERIOD_OVERRIDE="&amp;AA$16)</f>
        <v>#NAME?</v>
      </c>
      <c r="AB275" s="15" t="e">
        <f ca="1">+_xll.BDP($C275,AB$15,"BEST_FPERIOD_OVERRIDE="&amp;AB$16)</f>
        <v>#NAME?</v>
      </c>
      <c r="AC275" s="15" t="e">
        <f ca="1">+_xll.BDP($C275,AC$15,"BEST_FPERIOD_OVERRIDE="&amp;AC$16)</f>
        <v>#NAME?</v>
      </c>
      <c r="AD275" s="15" t="e">
        <f ca="1">+_xll.BDP($C275,AD$15,"BEST_FPERIOD_OVERRIDE="&amp;AD$16)</f>
        <v>#NAME?</v>
      </c>
      <c r="AF275" s="15" t="e">
        <f t="shared" ca="1" si="513"/>
        <v>#NAME?</v>
      </c>
      <c r="AG275" s="15" t="e">
        <f t="shared" ca="1" si="514"/>
        <v>#NAME?</v>
      </c>
      <c r="AH275" s="15" t="e">
        <f t="shared" ca="1" si="515"/>
        <v>#NAME?</v>
      </c>
      <c r="AI275" s="15" t="e">
        <f t="shared" ca="1" si="516"/>
        <v>#NAME?</v>
      </c>
      <c r="AJ275" s="15" t="e">
        <f t="shared" ca="1" si="517"/>
        <v>#NAME?</v>
      </c>
      <c r="AK275" s="15" t="e">
        <f t="shared" ca="1" si="518"/>
        <v>#NAME?</v>
      </c>
      <c r="AL275" s="15" t="e">
        <f t="shared" ca="1" si="519"/>
        <v>#NAME?</v>
      </c>
      <c r="AM275" s="15" t="e">
        <f t="shared" ca="1" si="520"/>
        <v>#NAME?</v>
      </c>
      <c r="AN275" s="15" t="e">
        <f t="shared" ca="1" si="521"/>
        <v>#NAME?</v>
      </c>
      <c r="AP275" s="15" t="e">
        <f ca="1">(_xll.BDP($C275,"BEST_EBITDA","best_fperiod_override=09Y"))</f>
        <v>#NAME?</v>
      </c>
      <c r="AQ275" s="15" t="e">
        <f ca="1">(_xll.BDP($C275,"BEST_EBITDA","best_fperiod_override=19Y"))</f>
        <v>#NAME?</v>
      </c>
      <c r="AR275" s="15" t="e">
        <f ca="1">(_xll.BDP($C275,"BEST_EBITDA","best_fperiod_override=20Y"))</f>
        <v>#NAME?</v>
      </c>
      <c r="AS275" s="15" t="e">
        <f ca="1">(_xll.BDP($C275,"BEST_EBITDA","best_fperiod_override=21Y"))</f>
        <v>#NAME?</v>
      </c>
      <c r="AT275" s="15" t="e">
        <f ca="1">+_xll.BDP($C275,AT$15,"BEST_FPERIOD_OVERRIDE="&amp;AT$16)</f>
        <v>#NAME?</v>
      </c>
      <c r="AU275" s="15" t="e">
        <f ca="1">+_xll.BDP($C275,AU$15,"BEST_FPERIOD_OVERRIDE="&amp;AU$16)</f>
        <v>#NAME?</v>
      </c>
      <c r="AV275" s="15" t="e">
        <f ca="1">+_xll.BDP($C275,AV$15,"BEST_FPERIOD_OVERRIDE="&amp;AV$16)</f>
        <v>#NAME?</v>
      </c>
      <c r="AW275" s="15" t="e">
        <f ca="1">+_xll.BDP($C275,AW$15,"BEST_FPERIOD_OVERRIDE="&amp;AW$16)</f>
        <v>#NAME?</v>
      </c>
      <c r="AZ275" s="15" t="e">
        <f t="shared" ref="AZ275" ca="1" si="750">AR275/AQ275-1</f>
        <v>#NAME?</v>
      </c>
      <c r="BA275" s="15" t="e">
        <f t="shared" ref="BA275" ca="1" si="751">AS275/AR275-1</f>
        <v>#NAME?</v>
      </c>
      <c r="BB275" s="15" t="e">
        <f t="shared" ref="BB275" ca="1" si="752">AT275/AS275-1</f>
        <v>#NAME?</v>
      </c>
      <c r="BC275" s="15" t="e">
        <f t="shared" ref="BC275" ca="1" si="753">AU275/AT275-1</f>
        <v>#NAME?</v>
      </c>
      <c r="BD275" s="15" t="e">
        <f t="shared" ref="BD275" ca="1" si="754">AV275/AU275-1</f>
        <v>#NAME?</v>
      </c>
      <c r="BE275" s="15" t="e">
        <f t="shared" ref="BE275" ca="1" si="755">AW275/AV275-1</f>
        <v>#NAME?</v>
      </c>
      <c r="BF275" s="15" t="e">
        <f t="shared" ref="BF275" ca="1" si="756">(AW275/AT275)^(1/3)-1</f>
        <v>#NAME?</v>
      </c>
      <c r="BG275" s="15" t="e">
        <f t="shared" ref="BG275" ca="1" si="757">(AW275/AQ275)^(1/6)-1</f>
        <v>#NAME?</v>
      </c>
      <c r="BH275" s="15" t="e">
        <f t="shared" ref="BH275" ca="1" si="758">(AQ275/AP275)^(1/10)-1</f>
        <v>#NAME?</v>
      </c>
      <c r="BJ275" s="15" t="e">
        <f t="shared" ca="1" si="531"/>
        <v>#NAME?</v>
      </c>
      <c r="BK275" s="15" t="e">
        <f t="shared" ca="1" si="532"/>
        <v>#NAME?</v>
      </c>
      <c r="BL275" s="15" t="e">
        <f t="shared" ca="1" si="533"/>
        <v>#NAME?</v>
      </c>
      <c r="BM275" s="15" t="e">
        <f t="shared" ca="1" si="534"/>
        <v>#NAME?</v>
      </c>
      <c r="BN275" s="15" t="e">
        <f t="shared" ca="1" si="535"/>
        <v>#NAME?</v>
      </c>
      <c r="BO275" s="15" t="e">
        <f t="shared" ca="1" si="536"/>
        <v>#NAME?</v>
      </c>
      <c r="BP275" s="15" t="e">
        <f t="shared" ca="1" si="537"/>
        <v>#NAME?</v>
      </c>
      <c r="BR275" s="15" t="e">
        <f ca="1">(_xll.BDP($C275,"BEST_NET_INCOME","best_fperiod_override=09Y"))</f>
        <v>#NAME?</v>
      </c>
      <c r="BS275" s="15" t="e">
        <f ca="1">(_xll.BDP($C275,"BEST_NET_INCOME","best_fperiod_override=19Y"))</f>
        <v>#NAME?</v>
      </c>
      <c r="BT275" s="15" t="e">
        <f ca="1">(_xll.BDP($C275,"BEST_NET_INCOME","best_fperiod_override=20Y"))</f>
        <v>#NAME?</v>
      </c>
      <c r="BU275" s="15" t="e">
        <f ca="1">(_xll.BDP(C268,"BEST_NET_INCOME","best_fperiod_override=21Y"))</f>
        <v>#NAME?</v>
      </c>
      <c r="BV275" s="15" t="e">
        <f ca="1">+_xll.BDP($C275,BV$15,"BEST_FPERIOD_OVERRIDE="&amp;BV$16)</f>
        <v>#NAME?</v>
      </c>
      <c r="BW275" s="15" t="e">
        <f ca="1">+_xll.BDP($C275,BW$15,"BEST_FPERIOD_OVERRIDE="&amp;BW$16)</f>
        <v>#NAME?</v>
      </c>
      <c r="BX275" s="15" t="e">
        <f ca="1">+_xll.BDP($C275,BX$15,"BEST_FPERIOD_OVERRIDE="&amp;BX$16)</f>
        <v>#NAME?</v>
      </c>
      <c r="BY275" s="15" t="e">
        <f ca="1">+_xll.BDP($C275,BY$15,"BEST_FPERIOD_OVERRIDE="&amp;BY$16)</f>
        <v>#NAME?</v>
      </c>
      <c r="CB275" s="25" t="e">
        <f t="shared" ref="CB275" ca="1" si="759">BT275/BS275-1</f>
        <v>#NAME?</v>
      </c>
      <c r="CC275" s="25" t="e">
        <f t="shared" ref="CC275" ca="1" si="760">BU275/BT275-1</f>
        <v>#NAME?</v>
      </c>
      <c r="CD275" s="25" t="e">
        <f t="shared" ref="CD275" ca="1" si="761">BV275/BU275-1</f>
        <v>#NAME?</v>
      </c>
      <c r="CE275" s="25" t="e">
        <f t="shared" ref="CE275" ca="1" si="762">BW275/BV275-1</f>
        <v>#NAME?</v>
      </c>
      <c r="CF275" s="25" t="e">
        <f t="shared" ref="CF275" ca="1" si="763">BX275/BW275-1</f>
        <v>#NAME?</v>
      </c>
      <c r="CG275" s="25" t="e">
        <f t="shared" ref="CG275" ca="1" si="764">BY275/BX275-1</f>
        <v>#NAME?</v>
      </c>
      <c r="CH275" s="25" t="e">
        <f t="shared" ref="CH275" ca="1" si="765">(BY275/BV275)^(1/3)-1</f>
        <v>#NAME?</v>
      </c>
      <c r="CI275" s="25" t="e">
        <f t="shared" ref="CI275" ca="1" si="766">(BY275/BS275)^(1/6)-1</f>
        <v>#NAME?</v>
      </c>
      <c r="CJ275" s="25" t="e">
        <f t="shared" ref="CJ275" ca="1" si="767">(BS275/BR275)^(1/10)-1</f>
        <v>#NAME?</v>
      </c>
      <c r="CM275" s="25" t="e">
        <f t="shared" ca="1" si="547"/>
        <v>#NAME?</v>
      </c>
      <c r="CN275" s="25" t="e">
        <f t="shared" ca="1" si="548"/>
        <v>#NAME?</v>
      </c>
      <c r="CO275" s="25" t="e">
        <f t="shared" ca="1" si="549"/>
        <v>#NAME?</v>
      </c>
      <c r="CP275" s="25" t="e">
        <f t="shared" ca="1" si="550"/>
        <v>#NAME?</v>
      </c>
      <c r="CQ275" s="25" t="e">
        <f t="shared" ca="1" si="551"/>
        <v>#NAME?</v>
      </c>
      <c r="CR275" s="25" t="e">
        <f t="shared" ca="1" si="552"/>
        <v>#NAME?</v>
      </c>
      <c r="CS275" s="25" t="e">
        <f t="shared" ca="1" si="553"/>
        <v>#NAME?</v>
      </c>
      <c r="CU275" s="25" t="e">
        <f>_xll.BDH($C275,"RETURN_ON_INV_CAPITAL","FY 2019","FY 2019","Currency=USD","Period=FY","BEST_FPERIOD_OVERRIDE=FY","FILING_STATUS=MR","FA_ADJUSTED=GAAP","Sort=A","Dates=H","DateFormat=P","Fill=—","Direction=H","UseDPDF=Y")/100</f>
        <v>#VALUE!</v>
      </c>
      <c r="CV275" s="25" t="e">
        <f>_xll.BDH($C275,"RETURN_ON_INV_CAPITAL","FY 2020","FY 2020","Currency=USD","Period=FY","BEST_FPERIOD_OVERRIDE=FY","FILING_STATUS=MR","FA_ADJUSTED=GAAP","Sort=A","Dates=H","DateFormat=P","Fill=—","Direction=H","UseDPDF=Y")/100</f>
        <v>#VALUE!</v>
      </c>
      <c r="CW275" s="25" t="e">
        <f>_xll.BDH($C275,"RETURN_ON_INV_CAPITAL","FY 2021","FY 2021","Currency=USD","Period=FY","BEST_FPERIOD_OVERRIDE=FY","FILING_STATUS=MR","FA_ADJUSTED=GAAP","Sort=A","Dates=H","DateFormat=P","Fill=—","Direction=H","UseDPDF=Y")/100</f>
        <v>#VALUE!</v>
      </c>
      <c r="CX275" s="25" t="e">
        <f ca="1">_xll.BDP(C275,"OPERATING_ROIC","best_fperiod_override=22Y")/100</f>
        <v>#NAME?</v>
      </c>
      <c r="CZ275" s="15" t="e">
        <f>_xll.BDH($C275,"RETURN_COM_EQY","FY 2019","FY 2019","Currency=USD","Period=FY","BEST_FPERIOD_OVERRIDE=FY","FILING_STATUS=MR","FA_ADJUSTED=GAAP","Sort=A","Dates=H","DateFormat=P","Fill=—","Direction=H","UseDPDF=Y")/100</f>
        <v>#VALUE!</v>
      </c>
      <c r="DA275" s="15" t="e">
        <f>_xll.BDH($C275,"RETURN_ON_INV_CAPITAL","FY 2020","FY 2020","Currency=USD","Period=FY","BEST_FPERIOD_OVERRIDE=FY","FILING_STATUS=MR","FA_ADJUSTED=GAAP","Sort=A","Dates=H","DateFormat=P","Fill=—","Direction=H","UseDPDF=Y")/100</f>
        <v>#VALUE!</v>
      </c>
      <c r="DB275" s="15" t="e">
        <f>_xll.BDH($C275,"RETURN_COM_EQY","FY 2021","FY 2021","Currency=USD","Period=FY","BEST_FPERIOD_OVERRIDE=FY","FILING_STATUS=MR","FA_ADJUSTED=GAAP","Sort=A","Dates=H","DateFormat=P","Fill=—","Direction=H","UseDPDF=Y")/100</f>
        <v>#VALUE!</v>
      </c>
      <c r="DC275" s="15" t="e">
        <f ca="1">_xll.BDP(C275,"RETURN_COM_EQY","best_fperiod_override=22Y")</f>
        <v>#NAME?</v>
      </c>
      <c r="DD275" s="15" t="e">
        <f ca="1">(_xll.BDP(C275,"BEST_ROE","best_fperiod_override=23Y"))/100</f>
        <v>#NAME?</v>
      </c>
      <c r="DF275" s="15" t="e">
        <f ca="1">(_xll.BDP($C275,"BEST_DIV_YLD","best_fperiod_override=19Y"))/100</f>
        <v>#NAME?</v>
      </c>
      <c r="DG275" s="15" t="e">
        <f ca="1">(_xll.BDP($C275,"BEST_DIV_YLD","best_fperiod_override=20Y"))/100</f>
        <v>#NAME?</v>
      </c>
      <c r="DH275" s="15" t="e">
        <f ca="1">(_xll.BDP($C275,"BEST_DIV_YLD","best_fperiod_override=21Y"))/100</f>
        <v>#NAME?</v>
      </c>
      <c r="DI275" s="15" t="e">
        <f ca="1">(_xll.BDP($C275,"BEST_DIV_YLD","best_fperiod_override=22Y"))/100</f>
        <v>#NAME?</v>
      </c>
      <c r="DJ275" s="15" t="e">
        <f ca="1">(_xll.BDP($C275,"BEST_DIV_YLD","best_fperiod_override=23Y"))/100</f>
        <v>#NAME?</v>
      </c>
      <c r="DL275" s="15" t="e" cm="1">
        <f t="array" aca="1" ref="DL275" ca="1">_xll.BDP(C275,"CUR_MKT_CAP")</f>
        <v>#NAME?</v>
      </c>
      <c r="DM275" s="15" t="e" cm="1">
        <f t="array" aca="1" ref="DM275" ca="1">_xll.BDP(C275,"CURR_ENTP_VAL")*1000</f>
        <v>#NAME?</v>
      </c>
      <c r="DN275" s="15" t="e" cm="1">
        <f t="array" aca="1" ref="DN275" ca="1">_xll.BDP(C275,"NET_DEBT")</f>
        <v>#NAME?</v>
      </c>
      <c r="DO275" s="15" t="e" cm="1">
        <f t="array" aca="1" ref="DO275" ca="1">_xll.BDP(C275,"BS_CASH_NEAR_CASH_ITEM")</f>
        <v>#NAME?</v>
      </c>
      <c r="DQ275" s="15" t="e" cm="1">
        <f t="array" aca="1" ref="DQ275" ca="1">_xll.BDP(C275,"WACC")</f>
        <v>#NAME?</v>
      </c>
      <c r="DR275" s="15" t="e" cm="1">
        <f t="array" aca="1" ref="DR275" ca="1">_xll.BDP(C275,"WACC_COST_EQUITY")</f>
        <v>#NAME?</v>
      </c>
      <c r="DS275" s="15" t="e" cm="1">
        <f t="array" aca="1" ref="DS275" ca="1">_xll.BDP(C275,"WACC_COST_EQUITY")</f>
        <v>#NAME?</v>
      </c>
      <c r="DU275" s="15" t="e" cm="1">
        <f t="array" aca="1" ref="DU275" ca="1">_xll.BDP(C275,"BEST_PE_RATIO")</f>
        <v>#NAME?</v>
      </c>
      <c r="DV275" s="15" t="e" cm="1">
        <f t="array" aca="1" ref="DV275" ca="1">_xll.BDP(C275,"FIVE_YR_AVG_PRICE_EARNINGS")</f>
        <v>#NAME?</v>
      </c>
      <c r="DW275" s="15" t="e" cm="1">
        <f t="array" aca="1" ref="DW275" ca="1">_xll.BDP(C275,"10_YEAR_MOVING_AVERAGE_PE")</f>
        <v>#NAME?</v>
      </c>
      <c r="DY275" s="15" t="e" cm="1">
        <f t="array" aca="1" ref="DY275" ca="1">_xll.BDP(C275,"BEST_CUR_EV_TO_EBITDA")</f>
        <v>#NAME?</v>
      </c>
      <c r="DZ275" s="15" t="e" cm="1">
        <f t="array" aca="1" ref="DZ275" ca="1">_xll.BDP(C275,"FIVE_YEAR_AVG_EV_TO_T12_EBITDA")</f>
        <v>#NAME?</v>
      </c>
      <c r="EB275" s="15" t="e" cm="1">
        <f t="array" aca="1" ref="EB275" ca="1">_xll.BDP(C275,"BEST_PX_BPS_RATIO")</f>
        <v>#NAME?</v>
      </c>
      <c r="EC275" s="15" t="e" cm="1">
        <f t="array" aca="1" ref="EC275" ca="1">_xll.BDP(C275,"FIVE_YEAR_AVG_PRICE_BOOK")</f>
        <v>#NAME?</v>
      </c>
      <c r="ED275" s="15" t="e" cm="1">
        <f t="array" aca="1" ref="ED275" ca="1">_xll.BDP(C275,"EV_TO_T12M_SALES")</f>
        <v>#NAME?</v>
      </c>
      <c r="EE275" s="15" t="e" cm="1">
        <f t="array" aca="1" ref="EE275" ca="1">_xll.BDP(C275,"AVERAGE_EV_TO_T12M_SALES")</f>
        <v>#NAME?</v>
      </c>
      <c r="EF275" s="15" t="e">
        <f ca="1">_xll.BDP(C275,"BEST_CURRENT_EV_BEST_SALES","best_fperiod_override=23Y")</f>
        <v>#NAME?</v>
      </c>
      <c r="EH275" s="15" t="e" cm="1">
        <f t="array" aca="1" ref="EH275" ca="1">_xll.BDP(C275,"CF_FREE_CASH_FLOW")</f>
        <v>#NAME?</v>
      </c>
      <c r="EI275" s="15" t="e" cm="1">
        <f t="array" aca="1" ref="EI275" ca="1">_xll.BDP(C275,"FREE_CASH_FLOW_YIELD")</f>
        <v>#NAME?</v>
      </c>
      <c r="EJ275" s="15" t="e" cm="1">
        <f t="array" aca="1" ref="EJ275" ca="1">_xll.BDP(C275,"TRAIL_12M_FREE_CASH_FLOW_PER_SH")</f>
        <v>#NAME?</v>
      </c>
      <c r="EL275" s="15" t="e" cm="1">
        <f t="array" aca="1" ref="EL275" ca="1">_xll.BDP(C275,"CF_CASH_FROM_OPER")</f>
        <v>#NAME?</v>
      </c>
      <c r="EM275" s="15" t="e" cm="1">
        <f t="array" aca="1" ref="EM275" ca="1">_xll.BDP(C275,"CF_CASH_FROM_INV_ACT")</f>
        <v>#NAME?</v>
      </c>
      <c r="EN275" s="15" t="e" cm="1">
        <f t="array" aca="1" ref="EN275" ca="1">_xll.BDP(C275,"CF_CASH_FROM_FNC_ACT")</f>
        <v>#NAME?</v>
      </c>
      <c r="EP275" s="15" t="e" cm="1">
        <f t="array" aca="1" ref="EP275" ca="1">_xll.BDP(C275,"TOT_ANALYST_REC")</f>
        <v>#NAME?</v>
      </c>
      <c r="EQ275" s="15" t="e" cm="1">
        <f t="array" aca="1" ref="EQ275" ca="1">_xll.BDP(C275,"TOT_BUY_REC")</f>
        <v>#NAME?</v>
      </c>
      <c r="ER275" s="15" t="e" cm="1">
        <f t="array" aca="1" ref="ER275" ca="1">_xll.BDP(C275,"TOT_HOLD_REC")</f>
        <v>#NAME?</v>
      </c>
      <c r="ES275" s="15" t="e" cm="1">
        <f t="array" aca="1" ref="ES275" ca="1">_xll.BDP(C275,"TOT_SELL_REC")</f>
        <v>#NAME?</v>
      </c>
      <c r="ET275" s="15" t="e" cm="1">
        <f t="array" aca="1" ref="ET275" ca="1">_xll.BDP(C275,"EQY_REC_CONS")</f>
        <v>#NAME?</v>
      </c>
      <c r="EV275" s="15" t="e" cm="1">
        <f t="array" aca="1" ref="EV275" ca="1">_xll.BDP(C275,"BEST_TARGET_HI")</f>
        <v>#NAME?</v>
      </c>
      <c r="EW275" s="15" t="e" cm="1">
        <f t="array" aca="1" ref="EW275" ca="1">_xll.BDP(C275,"BEST_TARGET_LO")</f>
        <v>#NAME?</v>
      </c>
      <c r="EX275" s="15" t="e" cm="1">
        <f t="array" aca="1" ref="EX275" ca="1">_xll.BDP(C275,"BEST_TARGET_MEDIAN")</f>
        <v>#NAME?</v>
      </c>
      <c r="EZ275" s="15" t="e" cm="1">
        <f t="array" aca="1" ref="EZ275" ca="1">_xll.BDP(C275,"BEST_TARGET_1WK_CHG")</f>
        <v>#NAME?</v>
      </c>
      <c r="FA275" s="15" t="e" cm="1">
        <f t="array" aca="1" ref="FA275" ca="1">_xll.BDP(C275,"BEST_TARGET_4WK_CHG")</f>
        <v>#NAME?</v>
      </c>
      <c r="FB275" s="15" t="e" cm="1">
        <f t="array" aca="1" ref="FB275" ca="1">_xll.BDP(C275,"BEST_TARGET_3MO_CHG")</f>
        <v>#NAME?</v>
      </c>
      <c r="FC275" s="15" t="e" cm="1">
        <f t="array" aca="1" ref="FC275" ca="1">_xll.BDP(C275,"BEST_TARGET_6MO_CHG")</f>
        <v>#NAME?</v>
      </c>
      <c r="FE275" s="15" t="e" cm="1">
        <f t="array" aca="1" ref="FE275" ca="1">_xll.BDP(C275,"ANNOUNCEMENT_DT")</f>
        <v>#NAME?</v>
      </c>
      <c r="FF275" s="15" t="e" cm="1">
        <f t="array" aca="1" ref="FF275" ca="1">_xll.BDP(C275,"EXPECTED_REPORT_DT")</f>
        <v>#NAME?</v>
      </c>
      <c r="FG275" s="15" t="e" cm="1">
        <f t="array" aca="1" ref="FG275" ca="1">_xll.BDP(C275,"EARNINGS_RELATED_IMPLIED_MOVE")</f>
        <v>#NAME?</v>
      </c>
      <c r="FI275" s="15" t="e" cm="1">
        <f t="array" aca="1" ref="FI275" ca="1">_xll.BDP(C275,"SALES_SURPRISE_LAST_QTR")</f>
        <v>#NAME?</v>
      </c>
      <c r="FJ275" s="15" t="e" cm="1">
        <f t="array" aca="1" ref="FJ275" ca="1">_xll.BDP(C275,"EPS_SURPRISE_LAST_QTR")</f>
        <v>#NAME?</v>
      </c>
      <c r="FL275" s="15" t="e" cm="1">
        <f t="array" aca="1" ref="FL275" ca="1">_xll.BDP(C275,"VOLUME_AVG_5D")</f>
        <v>#NAME?</v>
      </c>
      <c r="FM275" s="15" t="e" cm="1">
        <f t="array" aca="1" ref="FM275" ca="1">_xll.BDP(C275,"VOLUME_AVG_3M")</f>
        <v>#NAME?</v>
      </c>
      <c r="FN275" s="15" t="e" cm="1">
        <f t="array" aca="1" ref="FN275" ca="1">_xll.BDP(C275,"VOLUME_AVG_6M")</f>
        <v>#NAME?</v>
      </c>
      <c r="FP275" s="15" t="e" cm="1">
        <f t="array" aca="1" ref="FP275" ca="1">_xll.BDP(C275,"CIE_DES")</f>
        <v>#NAME?</v>
      </c>
      <c r="FQ275" s="15" t="s">
        <v>1086</v>
      </c>
      <c r="FS275" s="15" t="e" cm="1">
        <f t="array" aca="1" ref="FS275" ca="1">_xll.BDP(C275,"HIGH_52WEEK")</f>
        <v>#NAME?</v>
      </c>
      <c r="FT275" s="15" t="e" cm="1">
        <f t="array" aca="1" ref="FT275" ca="1">_xll.BDP(C275,"LOW_52WEEK")</f>
        <v>#NAME?</v>
      </c>
      <c r="FV275" s="15" t="e" cm="1">
        <f t="array" aca="1" ref="FV275" ca="1">_xll.BDP(C275,"CHG_PCT_WTD")</f>
        <v>#NAME?</v>
      </c>
      <c r="FW275" s="15" t="e" cm="1">
        <f t="array" aca="1" ref="FW275" ca="1">_xll.BDP(C275,"CHG_PCT_MTD")</f>
        <v>#NAME?</v>
      </c>
      <c r="FX275" s="15" t="e" cm="1">
        <f t="array" aca="1" ref="FX275" ca="1">_xll.BDP(C275,"CHG_PCT_YTD")</f>
        <v>#NAME?</v>
      </c>
      <c r="FY275" s="15" t="e" cm="1">
        <f t="array" aca="1" ref="FY275" ca="1">_xll.BDP(C275,"CHG_PCT_1YR")</f>
        <v>#NAME?</v>
      </c>
      <c r="GA275" s="15" t="e">
        <f ca="1">_xll.BDP($C275,"BEST_NET_DEBT","best_fperiod_override=19Y")</f>
        <v>#NAME?</v>
      </c>
      <c r="GB275" s="15" t="e">
        <f ca="1">_xll.BDP($C275,"BEST_NET_DEBT","best_fperiod_override=20Y")</f>
        <v>#NAME?</v>
      </c>
      <c r="GC275" s="15" t="e">
        <f ca="1">_xll.BDP($C275,"BEST_NET_DEBT","best_fperiod_override=21Y")</f>
        <v>#NAME?</v>
      </c>
      <c r="GD275" s="15" t="e">
        <f ca="1">_xll.BDP($C275,"BEST_NET_DEBT","best_fperiod_override=22Y")</f>
        <v>#NAME?</v>
      </c>
      <c r="GE275" s="15" t="e">
        <f ca="1">_xll.BDP($C275,"BEST_NET_DEBT","best_fperiod_override=23Y")</f>
        <v>#NAME?</v>
      </c>
      <c r="GG275" s="15" t="e">
        <f t="shared" ref="GG275" ca="1" si="768">GA275/AQ275</f>
        <v>#NAME?</v>
      </c>
      <c r="GH275" s="15" t="e">
        <f t="shared" ref="GH275" ca="1" si="769">GB275/AR275</f>
        <v>#NAME?</v>
      </c>
      <c r="GI275" s="15" t="e">
        <f t="shared" ref="GI275" ca="1" si="770">GC275/AS275</f>
        <v>#NAME?</v>
      </c>
      <c r="GJ275" s="15" t="e">
        <f t="shared" ref="GJ275" ca="1" si="771">GD275/AT275</f>
        <v>#NAME?</v>
      </c>
      <c r="GK275" s="15" t="e">
        <f t="shared" ref="GK275" ca="1" si="772">GE275/AU275</f>
        <v>#NAME?</v>
      </c>
      <c r="GM275" s="15" t="e" cm="1">
        <f t="array" aca="1" ref="GM275" ca="1">_xll.BDP(C275,"NET_DEBT_TO_EBITDA")</f>
        <v>#NAME?</v>
      </c>
      <c r="GN275" s="15" t="e" cm="1">
        <f t="array" aca="1" ref="GN275" ca="1">_xll.BDP(C275,"EBIT_TO_INT_EXP")</f>
        <v>#NAME?</v>
      </c>
      <c r="GO275" s="15" t="e" cm="1">
        <f t="array" aca="1" ref="GO275" ca="1">_xll.BDP(C275,"TOT_DEBT_TO_TOT_EQY")</f>
        <v>#NAME?</v>
      </c>
      <c r="GP275" s="15" t="e" cm="1">
        <f t="array" aca="1" ref="GP275" ca="1">_xll.BDP(C275,"TOT_DEBT_TO_TOT_ASSET")</f>
        <v>#NAME?</v>
      </c>
      <c r="GQ275" s="15" t="e" cm="1">
        <f t="array" aca="1" ref="GQ275" ca="1">_xll.BDP(C275,"ALTMAN_Z_SCORE")</f>
        <v>#NAME?</v>
      </c>
      <c r="GR275" s="15" t="e" cm="1">
        <f t="array" aca="1" ref="GR275" ca="1">_xll.BDP(C275,"CASH_%_CURRENT_MARKET_CAP")</f>
        <v>#NAME?</v>
      </c>
      <c r="GS275" s="15" t="e" cm="1">
        <f t="array" aca="1" ref="GS275" ca="1">_xll.BDP(C275,"CASH_TO_TOT_ASSET")</f>
        <v>#NAME?</v>
      </c>
      <c r="GU275" s="15" t="e" cm="1">
        <f t="array" aca="1" ref="GU275" ca="1">_xll.BDP(C275,"BOARD_SIZE")</f>
        <v>#NAME?</v>
      </c>
      <c r="GV275" s="15" t="e" cm="1">
        <f t="array" aca="1" ref="GV275" ca="1">_xll.BDP(C275,"PCT_INDEPENDENT_DIRECTORS")</f>
        <v>#NAME?</v>
      </c>
      <c r="GW275" s="15" t="e" cm="1">
        <f t="array" aca="1" ref="GW275" ca="1">_xll.BDP(C275,"BOARD_MEETING_ATTENDANCE_PCT")</f>
        <v>#NAME?</v>
      </c>
      <c r="GX275" s="15" t="e" cm="1">
        <f t="array" aca="1" ref="GX275" ca="1">_xll.BDP(C275,"BOARD_MEETINGS_PER_YR")</f>
        <v>#NAME?</v>
      </c>
      <c r="GY275" s="15" t="e" cm="1">
        <f t="array" aca="1" ref="GY275" ca="1">_xll.BDP(C275,"NUMBER_OF_WOMEN_ON_BOARD")</f>
        <v>#NAME?</v>
      </c>
      <c r="GZ275" s="15" t="e" cm="1">
        <f t="array" aca="1" ref="GZ275" ca="1">_xll.BDP(C275,"BOARD_AVERAGE_TENURE")</f>
        <v>#NAME?</v>
      </c>
      <c r="HA275" s="15" t="e" cm="1">
        <f t="array" aca="1" ref="HA275" ca="1">_xll.BDP(C275,"BOARD_AVERAGE_AGE")</f>
        <v>#NAME?</v>
      </c>
      <c r="HC275" s="15" t="e" cm="1">
        <f t="array" aca="1" ref="HC275" ca="1">_xll.BDP(C275,"TOT_COMP_AW_TO_CEO_&amp;_EQUIV")</f>
        <v>#NAME?</v>
      </c>
      <c r="HD275" s="15" t="e" cm="1">
        <f t="array" aca="1" ref="HD275" ca="1">_xll.BDP(C275,"TOT_COMPENSATION_AW_TO_EXECS")</f>
        <v>#NAME?</v>
      </c>
      <c r="HE275" s="15" t="e" cm="1">
        <f t="array" aca="1" ref="HE275" ca="1">_xll.BDP(C275,"CF_STOCK_BASED_COMPENSATION")</f>
        <v>#NAME?</v>
      </c>
      <c r="HF275" s="15" t="e" cm="1">
        <f t="array" aca="1" ref="HF275" ca="1">_xll.BDP(C275,"AVERAGE_BOD_TOTAL_COMPENSATION")</f>
        <v>#NAME?</v>
      </c>
      <c r="HH275" s="15" t="e" cm="1">
        <f t="array" aca="1" ref="HH275" ca="1">_xll.BDP(C275,"ISS_QUALITYSCORE")</f>
        <v>#NAME?</v>
      </c>
      <c r="HK275" s="15" t="e" cm="1">
        <f t="array" aca="1" ref="HK275" ca="1">_xll.BDP(C275,"EQY_SH_OUT")</f>
        <v>#NAME?</v>
      </c>
      <c r="HL275" s="15" t="e">
        <f t="shared" ref="HL275" ca="1" si="773">BV275/HK275</f>
        <v>#NAME?</v>
      </c>
      <c r="HN275" s="15">
        <v>8.5</v>
      </c>
      <c r="HO275" s="15">
        <v>2</v>
      </c>
      <c r="HP275" s="39" t="e">
        <f t="shared" ref="HP275" ca="1" si="774">CH275*100</f>
        <v>#NAME?</v>
      </c>
      <c r="HQ275" s="15" t="e">
        <f t="shared" ref="HQ275" ca="1" si="775">(HO275*HP275)+HN275</f>
        <v>#NAME?</v>
      </c>
      <c r="HS275" s="15" t="e">
        <f t="shared" ca="1" si="562"/>
        <v>#NAME?</v>
      </c>
      <c r="HU275" s="15" t="e">
        <f t="shared" ref="HU275" ca="1" si="776">HL275*HQ275*HS275</f>
        <v>#NAME?</v>
      </c>
      <c r="HW275" s="15" t="e">
        <f t="shared" ca="1" si="564"/>
        <v>#NAME?</v>
      </c>
      <c r="HY275" s="39" t="e">
        <f t="shared" ref="HY275" ca="1" si="777">HU275/HW275</f>
        <v>#NAME?</v>
      </c>
      <c r="IA275" s="15" t="e">
        <f t="shared" ca="1" si="566"/>
        <v>#NAME?</v>
      </c>
      <c r="IB275" s="15" t="e">
        <f t="shared" ref="IB275" ca="1" si="778">HL275*HN275*HS275</f>
        <v>#NAME?</v>
      </c>
      <c r="IC275" s="15" t="e">
        <f t="shared" ref="IC275" ca="1" si="779">IA275-IB275</f>
        <v>#NAME?</v>
      </c>
      <c r="ID275" s="15" t="e">
        <f t="shared" ref="ID275" ca="1" si="780">HO275*HL275*HS275</f>
        <v>#NAME?</v>
      </c>
      <c r="IE275" s="15" t="e">
        <f t="shared" ref="IE275" ca="1" si="781">IC275/ID275</f>
        <v>#NAME?</v>
      </c>
      <c r="IF275" s="15" t="e">
        <f t="shared" ref="IF275" ca="1" si="782">CJ275*100</f>
        <v>#NAME?</v>
      </c>
      <c r="IG275" s="15" t="e">
        <f t="shared" ref="IG275" ca="1" si="783">HP275</f>
        <v>#NAME?</v>
      </c>
    </row>
    <row r="276" spans="2:241">
      <c r="CB276" s="25"/>
      <c r="CC276" s="25"/>
      <c r="CD276" s="25"/>
      <c r="CE276" s="25"/>
      <c r="CF276" s="25"/>
      <c r="CG276" s="25"/>
      <c r="CH276" s="25"/>
      <c r="CI276" s="25"/>
      <c r="CJ276" s="25"/>
      <c r="CM276" s="25"/>
      <c r="CN276" s="25"/>
      <c r="CO276" s="25"/>
      <c r="CP276" s="25"/>
      <c r="CQ276" s="25"/>
      <c r="CR276" s="25"/>
      <c r="CS276" s="25"/>
      <c r="CU276" s="25"/>
      <c r="CV276" s="25"/>
      <c r="CW276" s="25"/>
      <c r="CX276" s="25"/>
      <c r="HP276" s="39"/>
      <c r="HY276" s="39"/>
    </row>
    <row r="277" spans="2:241" ht="16.5">
      <c r="B277" s="15" t="s">
        <v>1469</v>
      </c>
      <c r="C277" s="51" t="s">
        <v>1488</v>
      </c>
      <c r="CB277" s="25"/>
      <c r="CC277" s="25"/>
      <c r="CD277" s="25"/>
      <c r="CE277" s="25"/>
      <c r="CF277" s="25"/>
      <c r="CG277" s="25"/>
      <c r="CH277" s="25"/>
      <c r="CI277" s="25"/>
      <c r="CJ277" s="25"/>
      <c r="CM277" s="25"/>
      <c r="CN277" s="25"/>
      <c r="CO277" s="25"/>
      <c r="CP277" s="25"/>
      <c r="CQ277" s="25"/>
      <c r="CR277" s="25"/>
      <c r="CS277" s="25"/>
      <c r="CU277" s="25"/>
      <c r="CV277" s="25"/>
      <c r="CW277" s="25"/>
      <c r="CX277" s="25"/>
      <c r="HP277" s="39"/>
      <c r="HY277" s="39"/>
    </row>
    <row r="278" spans="2:241" ht="16.5">
      <c r="B278" s="15" t="s">
        <v>1470</v>
      </c>
      <c r="C278" s="51" t="s">
        <v>1489</v>
      </c>
      <c r="CB278" s="25"/>
      <c r="CC278" s="25"/>
      <c r="CD278" s="25"/>
      <c r="CE278" s="25"/>
      <c r="CF278" s="25"/>
      <c r="CG278" s="25"/>
      <c r="CH278" s="25"/>
      <c r="CI278" s="25"/>
      <c r="CJ278" s="25"/>
      <c r="CM278" s="25"/>
      <c r="CN278" s="25"/>
      <c r="CO278" s="25"/>
      <c r="CP278" s="25"/>
      <c r="CQ278" s="25"/>
      <c r="CR278" s="25"/>
      <c r="CS278" s="25"/>
      <c r="CU278" s="25"/>
      <c r="CV278" s="25"/>
      <c r="CW278" s="25"/>
      <c r="CX278" s="25"/>
      <c r="HP278" s="39"/>
      <c r="HY278" s="39"/>
    </row>
    <row r="279" spans="2:241" ht="16.5">
      <c r="B279" s="15" t="s">
        <v>1471</v>
      </c>
      <c r="C279" s="51" t="s">
        <v>1490</v>
      </c>
      <c r="CB279" s="25"/>
      <c r="CC279" s="25"/>
      <c r="CD279" s="25"/>
      <c r="CE279" s="25"/>
      <c r="CF279" s="25"/>
      <c r="CG279" s="25"/>
      <c r="CH279" s="25"/>
      <c r="CI279" s="25"/>
      <c r="CJ279" s="25"/>
      <c r="CM279" s="25"/>
      <c r="CN279" s="25"/>
      <c r="CO279" s="25"/>
      <c r="CP279" s="25"/>
      <c r="CQ279" s="25"/>
      <c r="CR279" s="25"/>
      <c r="CS279" s="25"/>
      <c r="CU279" s="25"/>
      <c r="CV279" s="25"/>
      <c r="CW279" s="25"/>
      <c r="CX279" s="25"/>
      <c r="HP279" s="39"/>
      <c r="HY279" s="39"/>
    </row>
    <row r="280" spans="2:241" ht="16.5">
      <c r="B280" s="15" t="s">
        <v>1472</v>
      </c>
      <c r="C280" s="51" t="s">
        <v>1491</v>
      </c>
      <c r="CB280" s="25"/>
      <c r="CC280" s="25"/>
      <c r="CD280" s="25"/>
      <c r="CE280" s="25"/>
      <c r="CF280" s="25"/>
      <c r="CG280" s="25"/>
      <c r="CH280" s="25"/>
      <c r="CI280" s="25"/>
      <c r="CJ280" s="25"/>
      <c r="CM280" s="25"/>
      <c r="CN280" s="25"/>
      <c r="CO280" s="25"/>
      <c r="CP280" s="25"/>
      <c r="CQ280" s="25"/>
      <c r="CR280" s="25"/>
      <c r="CS280" s="25"/>
      <c r="CU280" s="25"/>
      <c r="CV280" s="25"/>
      <c r="CW280" s="25"/>
      <c r="CX280" s="25"/>
      <c r="HP280" s="39"/>
      <c r="HY280" s="39"/>
    </row>
    <row r="281" spans="2:241" ht="16.5">
      <c r="B281" s="15" t="s">
        <v>1473</v>
      </c>
      <c r="C281" s="51" t="s">
        <v>1492</v>
      </c>
      <c r="CB281" s="25"/>
      <c r="CC281" s="25"/>
      <c r="CD281" s="25"/>
      <c r="CE281" s="25"/>
      <c r="CF281" s="25"/>
      <c r="CG281" s="25"/>
      <c r="CH281" s="25"/>
      <c r="CI281" s="25"/>
      <c r="CJ281" s="25"/>
      <c r="CM281" s="25"/>
      <c r="CN281" s="25"/>
      <c r="CO281" s="25"/>
      <c r="CP281" s="25"/>
      <c r="CQ281" s="25"/>
      <c r="CR281" s="25"/>
      <c r="CS281" s="25"/>
      <c r="CU281" s="25"/>
      <c r="CV281" s="25"/>
      <c r="CW281" s="25"/>
      <c r="CX281" s="25"/>
      <c r="HP281" s="39"/>
      <c r="HY281" s="39"/>
    </row>
    <row r="282" spans="2:241" ht="16.5">
      <c r="B282" s="15" t="s">
        <v>1474</v>
      </c>
      <c r="C282" s="51" t="s">
        <v>1493</v>
      </c>
      <c r="CB282" s="25"/>
      <c r="CC282" s="25"/>
      <c r="CD282" s="25"/>
      <c r="CE282" s="25"/>
      <c r="CF282" s="25"/>
      <c r="CG282" s="25"/>
      <c r="CH282" s="25"/>
      <c r="CI282" s="25"/>
      <c r="CJ282" s="25"/>
      <c r="CM282" s="25"/>
      <c r="CN282" s="25"/>
      <c r="CO282" s="25"/>
      <c r="CP282" s="25"/>
      <c r="CQ282" s="25"/>
      <c r="CR282" s="25"/>
      <c r="CS282" s="25"/>
      <c r="CU282" s="25"/>
      <c r="CV282" s="25"/>
      <c r="CW282" s="25"/>
      <c r="CX282" s="25"/>
      <c r="HP282" s="39"/>
      <c r="HY282" s="39"/>
    </row>
    <row r="283" spans="2:241" ht="16.5">
      <c r="B283" s="15" t="s">
        <v>1475</v>
      </c>
      <c r="C283" s="51" t="s">
        <v>1494</v>
      </c>
      <c r="CB283" s="25"/>
      <c r="CC283" s="25"/>
      <c r="CD283" s="25"/>
      <c r="CE283" s="25"/>
      <c r="CF283" s="25"/>
      <c r="CG283" s="25"/>
      <c r="CH283" s="25"/>
      <c r="CI283" s="25"/>
      <c r="CJ283" s="25"/>
      <c r="CM283" s="25"/>
      <c r="CN283" s="25"/>
      <c r="CO283" s="25"/>
      <c r="CP283" s="25"/>
      <c r="CQ283" s="25"/>
      <c r="CR283" s="25"/>
      <c r="CS283" s="25"/>
      <c r="CU283" s="25"/>
      <c r="CV283" s="25"/>
      <c r="CW283" s="25"/>
      <c r="CX283" s="25"/>
      <c r="HP283" s="39"/>
      <c r="HY283" s="39"/>
    </row>
    <row r="284" spans="2:241" ht="16.5">
      <c r="B284" s="15" t="s">
        <v>1476</v>
      </c>
      <c r="C284" s="51" t="s">
        <v>1495</v>
      </c>
      <c r="CB284" s="25"/>
      <c r="CC284" s="25"/>
      <c r="CD284" s="25"/>
      <c r="CE284" s="25"/>
      <c r="CF284" s="25"/>
      <c r="CG284" s="25"/>
      <c r="CH284" s="25"/>
      <c r="CI284" s="25"/>
      <c r="CJ284" s="25"/>
      <c r="CM284" s="25"/>
      <c r="CN284" s="25"/>
      <c r="CO284" s="25"/>
      <c r="CP284" s="25"/>
      <c r="CQ284" s="25"/>
      <c r="CR284" s="25"/>
      <c r="CS284" s="25"/>
      <c r="CU284" s="25"/>
      <c r="CV284" s="25"/>
      <c r="CW284" s="25"/>
      <c r="CX284" s="25"/>
      <c r="HP284" s="39"/>
      <c r="HY284" s="39"/>
    </row>
    <row r="285" spans="2:241" ht="16.5">
      <c r="B285" s="15" t="s">
        <v>1477</v>
      </c>
      <c r="C285" s="51" t="s">
        <v>1496</v>
      </c>
      <c r="CB285" s="25"/>
      <c r="CC285" s="25"/>
      <c r="CD285" s="25"/>
      <c r="CE285" s="25"/>
      <c r="CF285" s="25"/>
      <c r="CG285" s="25"/>
      <c r="CH285" s="25"/>
      <c r="CI285" s="25"/>
      <c r="CJ285" s="25"/>
      <c r="CM285" s="25"/>
      <c r="CN285" s="25"/>
      <c r="CO285" s="25"/>
      <c r="CP285" s="25"/>
      <c r="CQ285" s="25"/>
      <c r="CR285" s="25"/>
      <c r="CS285" s="25"/>
      <c r="CU285" s="25"/>
      <c r="CV285" s="25"/>
      <c r="CW285" s="25"/>
      <c r="CX285" s="25"/>
      <c r="HP285" s="39"/>
      <c r="HY285" s="39"/>
    </row>
    <row r="286" spans="2:241" ht="16.5">
      <c r="B286" s="15" t="s">
        <v>1478</v>
      </c>
      <c r="C286" s="51" t="s">
        <v>1497</v>
      </c>
      <c r="CB286" s="25"/>
      <c r="CC286" s="25"/>
      <c r="CD286" s="25"/>
      <c r="CE286" s="25"/>
      <c r="CF286" s="25"/>
      <c r="CG286" s="25"/>
      <c r="CH286" s="25"/>
      <c r="CI286" s="25"/>
      <c r="CJ286" s="25"/>
      <c r="CM286" s="25"/>
      <c r="CN286" s="25"/>
      <c r="CO286" s="25"/>
      <c r="CP286" s="25"/>
      <c r="CQ286" s="25"/>
      <c r="CR286" s="25"/>
      <c r="CS286" s="25"/>
      <c r="CU286" s="25"/>
      <c r="CV286" s="25"/>
      <c r="CW286" s="25"/>
      <c r="CX286" s="25"/>
      <c r="HP286" s="39"/>
      <c r="HY286" s="39"/>
    </row>
    <row r="287" spans="2:241" ht="16.5">
      <c r="B287" s="15" t="s">
        <v>1479</v>
      </c>
      <c r="C287" s="51" t="s">
        <v>1498</v>
      </c>
      <c r="CB287" s="25"/>
      <c r="CC287" s="25"/>
      <c r="CD287" s="25"/>
      <c r="CE287" s="25"/>
      <c r="CF287" s="25"/>
      <c r="CG287" s="25"/>
      <c r="CH287" s="25"/>
      <c r="CI287" s="25"/>
      <c r="CJ287" s="25"/>
      <c r="CM287" s="25"/>
      <c r="CN287" s="25"/>
      <c r="CO287" s="25"/>
      <c r="CP287" s="25"/>
      <c r="CQ287" s="25"/>
      <c r="CR287" s="25"/>
      <c r="CS287" s="25"/>
      <c r="CU287" s="25"/>
      <c r="CV287" s="25"/>
      <c r="CW287" s="25"/>
      <c r="CX287" s="25"/>
      <c r="HP287" s="39"/>
      <c r="HY287" s="39"/>
    </row>
    <row r="288" spans="2:241" ht="16.5">
      <c r="B288" s="15" t="s">
        <v>1480</v>
      </c>
      <c r="C288" s="51" t="s">
        <v>1396</v>
      </c>
      <c r="CB288" s="25"/>
      <c r="CC288" s="25"/>
      <c r="CD288" s="25"/>
      <c r="CE288" s="25"/>
      <c r="CF288" s="25"/>
      <c r="CG288" s="25"/>
      <c r="CH288" s="25"/>
      <c r="CI288" s="25"/>
      <c r="CJ288" s="25"/>
      <c r="CM288" s="25"/>
      <c r="CN288" s="25"/>
      <c r="CO288" s="25"/>
      <c r="CP288" s="25"/>
      <c r="CQ288" s="25"/>
      <c r="CR288" s="25"/>
      <c r="CS288" s="25"/>
      <c r="CU288" s="25"/>
      <c r="CV288" s="25"/>
      <c r="CW288" s="25"/>
      <c r="CX288" s="25"/>
      <c r="HP288" s="39"/>
      <c r="HY288" s="39"/>
    </row>
    <row r="289" spans="2:242" ht="16.5">
      <c r="B289" s="15" t="s">
        <v>1481</v>
      </c>
      <c r="C289" s="52" t="s">
        <v>1499</v>
      </c>
      <c r="CB289" s="25"/>
      <c r="CC289" s="25"/>
      <c r="CD289" s="25"/>
      <c r="CE289" s="25"/>
      <c r="CF289" s="25"/>
      <c r="CG289" s="25"/>
      <c r="CH289" s="25"/>
      <c r="CI289" s="25"/>
      <c r="CJ289" s="25"/>
      <c r="CM289" s="25"/>
      <c r="CN289" s="25"/>
      <c r="CO289" s="25"/>
      <c r="CP289" s="25"/>
      <c r="CQ289" s="25"/>
      <c r="CR289" s="25"/>
      <c r="CS289" s="25"/>
      <c r="CU289" s="25"/>
      <c r="CV289" s="25"/>
      <c r="CW289" s="25"/>
      <c r="CX289" s="25"/>
      <c r="HP289" s="39"/>
      <c r="HY289" s="39"/>
    </row>
    <row r="290" spans="2:242" ht="16.5">
      <c r="B290" s="15" t="s">
        <v>1482</v>
      </c>
      <c r="C290" s="51" t="s">
        <v>1500</v>
      </c>
      <c r="CB290" s="25"/>
      <c r="CC290" s="25"/>
      <c r="CD290" s="25"/>
      <c r="CE290" s="25"/>
      <c r="CF290" s="25"/>
      <c r="CG290" s="25"/>
      <c r="CH290" s="25"/>
      <c r="CI290" s="25"/>
      <c r="CJ290" s="25"/>
      <c r="CM290" s="25"/>
      <c r="CN290" s="25"/>
      <c r="CO290" s="25"/>
      <c r="CP290" s="25"/>
      <c r="CQ290" s="25"/>
      <c r="CR290" s="25"/>
      <c r="CS290" s="25"/>
      <c r="CU290" s="25"/>
      <c r="CV290" s="25"/>
      <c r="CW290" s="25"/>
      <c r="CX290" s="25"/>
      <c r="HP290" s="39"/>
      <c r="HY290" s="39"/>
    </row>
    <row r="291" spans="2:242" ht="16.5">
      <c r="B291" s="15" t="s">
        <v>1483</v>
      </c>
      <c r="C291" s="52" t="s">
        <v>1501</v>
      </c>
      <c r="CB291" s="25"/>
      <c r="CC291" s="25"/>
      <c r="CD291" s="25"/>
      <c r="CE291" s="25"/>
      <c r="CF291" s="25"/>
      <c r="CG291" s="25"/>
      <c r="CH291" s="25"/>
      <c r="CI291" s="25"/>
      <c r="CJ291" s="25"/>
      <c r="CM291" s="25"/>
      <c r="CN291" s="25"/>
      <c r="CO291" s="25"/>
      <c r="CP291" s="25"/>
      <c r="CQ291" s="25"/>
      <c r="CR291" s="25"/>
      <c r="CS291" s="25"/>
      <c r="CU291" s="25"/>
      <c r="CV291" s="25"/>
      <c r="CW291" s="25"/>
      <c r="CX291" s="25"/>
      <c r="HP291" s="39"/>
      <c r="HY291" s="39"/>
    </row>
    <row r="292" spans="2:242" ht="16.5">
      <c r="B292" s="15" t="s">
        <v>1484</v>
      </c>
      <c r="C292" s="51" t="s">
        <v>1502</v>
      </c>
      <c r="CB292" s="25"/>
      <c r="CC292" s="25"/>
      <c r="CD292" s="25"/>
      <c r="CE292" s="25"/>
      <c r="CF292" s="25"/>
      <c r="CG292" s="25"/>
      <c r="CH292" s="25"/>
      <c r="CI292" s="25"/>
      <c r="CJ292" s="25"/>
      <c r="CM292" s="25"/>
      <c r="CN292" s="25"/>
      <c r="CO292" s="25"/>
      <c r="CP292" s="25"/>
      <c r="CQ292" s="25"/>
      <c r="CR292" s="25"/>
      <c r="CS292" s="25"/>
      <c r="CU292" s="25"/>
      <c r="CV292" s="25"/>
      <c r="CW292" s="25"/>
      <c r="CX292" s="25"/>
      <c r="HP292" s="39"/>
      <c r="HY292" s="39"/>
    </row>
    <row r="293" spans="2:242" ht="16.5">
      <c r="B293" s="15" t="s">
        <v>1485</v>
      </c>
      <c r="C293" s="52" t="s">
        <v>1503</v>
      </c>
      <c r="CB293" s="25"/>
      <c r="CC293" s="25"/>
      <c r="CD293" s="25"/>
      <c r="CE293" s="25"/>
      <c r="CF293" s="25"/>
      <c r="CG293" s="25"/>
      <c r="CH293" s="25"/>
      <c r="CI293" s="25"/>
      <c r="CJ293" s="25"/>
      <c r="CM293" s="25"/>
      <c r="CN293" s="25"/>
      <c r="CO293" s="25"/>
      <c r="CP293" s="25"/>
      <c r="CQ293" s="25"/>
      <c r="CR293" s="25"/>
      <c r="CS293" s="25"/>
      <c r="CU293" s="25"/>
      <c r="CV293" s="25"/>
      <c r="CW293" s="25"/>
      <c r="CX293" s="25"/>
      <c r="HP293" s="39"/>
      <c r="HY293" s="39"/>
    </row>
    <row r="294" spans="2:242" ht="16.5">
      <c r="B294" s="15" t="s">
        <v>1486</v>
      </c>
      <c r="C294" s="51" t="s">
        <v>1504</v>
      </c>
      <c r="CB294" s="25"/>
      <c r="CC294" s="25"/>
      <c r="CD294" s="25"/>
      <c r="CE294" s="25"/>
      <c r="CF294" s="25"/>
      <c r="CG294" s="25"/>
      <c r="CH294" s="25"/>
      <c r="CI294" s="25"/>
      <c r="CJ294" s="25"/>
      <c r="CM294" s="25"/>
      <c r="CN294" s="25"/>
      <c r="CO294" s="25"/>
      <c r="CP294" s="25"/>
      <c r="CQ294" s="25"/>
      <c r="CR294" s="25"/>
      <c r="CS294" s="25"/>
      <c r="CU294" s="25"/>
      <c r="CV294" s="25"/>
      <c r="CW294" s="25"/>
      <c r="CX294" s="25"/>
      <c r="HP294" s="39"/>
      <c r="HY294" s="39"/>
    </row>
    <row r="295" spans="2:242" ht="16.5">
      <c r="B295" s="15" t="s">
        <v>1487</v>
      </c>
      <c r="C295" s="52" t="s">
        <v>1505</v>
      </c>
      <c r="CB295" s="25"/>
      <c r="CC295" s="25"/>
      <c r="CD295" s="25"/>
      <c r="CE295" s="25"/>
      <c r="CF295" s="25"/>
      <c r="CG295" s="25"/>
      <c r="CH295" s="25"/>
      <c r="CI295" s="25"/>
      <c r="CJ295" s="25"/>
      <c r="CM295" s="25"/>
      <c r="CN295" s="25"/>
      <c r="CO295" s="25"/>
      <c r="CP295" s="25"/>
      <c r="CQ295" s="25"/>
      <c r="CR295" s="25"/>
      <c r="CS295" s="25"/>
      <c r="CU295" s="25"/>
      <c r="CV295" s="25"/>
      <c r="CW295" s="25"/>
      <c r="CX295" s="25"/>
      <c r="HP295" s="39"/>
      <c r="HY295" s="39"/>
    </row>
    <row r="296" spans="2:242">
      <c r="CB296" s="25"/>
      <c r="CC296" s="25"/>
      <c r="CD296" s="25"/>
      <c r="CE296" s="25"/>
      <c r="CF296" s="25"/>
      <c r="CG296" s="25"/>
      <c r="CH296" s="25"/>
      <c r="CI296" s="25"/>
      <c r="CJ296" s="25"/>
      <c r="CM296" s="25"/>
      <c r="CN296" s="25"/>
      <c r="CO296" s="25"/>
      <c r="CP296" s="25"/>
      <c r="CQ296" s="25"/>
      <c r="CR296" s="25"/>
      <c r="CS296" s="25"/>
      <c r="CU296" s="25"/>
      <c r="CV296" s="25"/>
      <c r="CW296" s="25"/>
      <c r="CX296" s="25"/>
      <c r="HP296" s="39"/>
      <c r="HY296" s="39"/>
    </row>
    <row r="297" spans="2:242">
      <c r="CB297" s="25"/>
      <c r="CC297" s="25"/>
      <c r="CD297" s="25"/>
      <c r="CE297" s="25"/>
      <c r="CF297" s="25"/>
      <c r="CG297" s="25"/>
      <c r="CH297" s="25"/>
      <c r="CI297" s="25"/>
      <c r="CJ297" s="25"/>
      <c r="CM297" s="25"/>
      <c r="CN297" s="25"/>
      <c r="CO297" s="25"/>
      <c r="CP297" s="25"/>
      <c r="CQ297" s="25"/>
      <c r="CR297" s="25"/>
      <c r="CS297" s="25"/>
      <c r="CU297" s="25"/>
      <c r="CV297" s="25"/>
      <c r="CW297" s="25"/>
      <c r="CX297" s="25"/>
      <c r="HP297" s="39"/>
      <c r="HY297" s="39"/>
    </row>
    <row r="298" spans="2:242">
      <c r="CB298" s="25"/>
      <c r="CC298" s="25"/>
      <c r="CD298" s="25"/>
      <c r="CE298" s="25"/>
      <c r="CF298" s="25"/>
      <c r="CG298" s="25"/>
      <c r="CH298" s="25"/>
      <c r="CI298" s="25"/>
      <c r="CJ298" s="25"/>
      <c r="CM298" s="25"/>
      <c r="CN298" s="25"/>
      <c r="CO298" s="25"/>
      <c r="CP298" s="25"/>
      <c r="CQ298" s="25"/>
      <c r="CR298" s="25"/>
      <c r="CS298" s="25"/>
      <c r="CU298" s="25"/>
      <c r="CV298" s="25"/>
      <c r="CW298" s="25"/>
      <c r="CX298" s="25"/>
      <c r="HP298" s="39"/>
      <c r="HY298" s="39"/>
    </row>
    <row r="299" spans="2:242">
      <c r="B299" s="15" t="s">
        <v>1146</v>
      </c>
      <c r="C299" s="15" t="s">
        <v>1396</v>
      </c>
      <c r="E299" s="15" t="str">
        <f t="shared" ref="E299" si="784">LEFT(D299,6)</f>
        <v/>
      </c>
      <c r="F299" s="15">
        <f t="shared" ref="F299" si="785">A299</f>
        <v>0</v>
      </c>
      <c r="G299" s="15" t="str">
        <f t="shared" ref="G299" si="786">B299</f>
        <v>S&amp;P 500</v>
      </c>
      <c r="H299" s="15">
        <v>2.6288600000000002E-3</v>
      </c>
      <c r="I299" s="15" t="e" cm="1">
        <f t="array" aca="1" ref="I299" ca="1">_xll.BDP(C299,"GICS_SECTOR_NAME")</f>
        <v>#NAME?</v>
      </c>
      <c r="J299" s="15" t="e">
        <f t="shared" ref="J299" ca="1" si="787">VLOOKUP(I299,$B$7:$C$17,2,0)</f>
        <v>#NAME?</v>
      </c>
      <c r="K299" s="15" t="e" cm="1">
        <f t="array" aca="1" ref="K299" ca="1">_xll.BDP(C299,"BEST_PE_RATIO")</f>
        <v>#NAME?</v>
      </c>
      <c r="L299" s="15" t="e" cm="1">
        <f t="array" aca="1" ref="L299" ca="1">_xll.BDP(C299,"px_last")</f>
        <v>#NAME?</v>
      </c>
      <c r="M299" s="15" t="e" cm="1">
        <f t="array" aca="1" ref="M299" ca="1">_xll.BDP(C299,"COUNTRY_FULL_NAME")</f>
        <v>#NAME?</v>
      </c>
      <c r="Q299" s="15" t="e" cm="1">
        <f t="array" aca="1" ref="Q299" ca="1">_xll.BDP(C299,"GICS_SECTOR_NAME")</f>
        <v>#NAME?</v>
      </c>
      <c r="R299" s="15" t="e" cm="1">
        <f t="array" aca="1" ref="R299" ca="1">_xll.BDP(C299,"GICS_INDUSTRY_NAME")</f>
        <v>#NAME?</v>
      </c>
      <c r="S299" s="15" t="e" cm="1">
        <f t="array" aca="1" ref="S299" ca="1">_xll.BDP(C299,"GICS_INDUSTRY_GROUP_NAME")</f>
        <v>#NAME?</v>
      </c>
      <c r="T299" s="15" t="e" cm="1">
        <f t="array" aca="1" ref="T299" ca="1">_xll.BDP(C299,"GICS_SUB_INDUSTRY_NAME")</f>
        <v>#NAME?</v>
      </c>
      <c r="V299" s="15" t="e">
        <f ca="1">(_xll.BDP($C299,"best_sales","best_fperiod_override=09Y"))</f>
        <v>#NAME?</v>
      </c>
      <c r="W299" s="15" t="e">
        <f ca="1">(_xll.BDP($C299,"best_sales","best_fperiod_override=19Y"))</f>
        <v>#NAME?</v>
      </c>
      <c r="X299" s="15" t="e">
        <f ca="1">(_xll.BDP($C299,"best_sales","best_fperiod_override=20Y"))</f>
        <v>#NAME?</v>
      </c>
      <c r="Y299" s="15" t="e">
        <f ca="1">(_xll.BDP(C299,"best_sales","best_fperiod_override=21Y"))</f>
        <v>#NAME?</v>
      </c>
      <c r="Z299" s="15" t="e">
        <f ca="1">+_xll.BDP($C299,Z$15,"BEST_FPERIOD_OVERRIDE="&amp;Z$16)</f>
        <v>#NAME?</v>
      </c>
      <c r="AA299" s="15" t="e">
        <f ca="1">+_xll.BDP($C299,AA$15,"BEST_FPERIOD_OVERRIDE="&amp;AA$16)</f>
        <v>#NAME?</v>
      </c>
      <c r="AB299" s="15" t="e">
        <f ca="1">+_xll.BDP($C299,AB$15,"BEST_FPERIOD_OVERRIDE="&amp;AB$16)</f>
        <v>#NAME?</v>
      </c>
      <c r="AC299" s="15" t="e">
        <f ca="1">+_xll.BDP($C299,AC$15,"BEST_FPERIOD_OVERRIDE="&amp;AC$16)</f>
        <v>#NAME?</v>
      </c>
      <c r="AF299" s="25" t="e">
        <f t="shared" ref="AF299:AK299" ca="1" si="788">X299/W299-1</f>
        <v>#NAME?</v>
      </c>
      <c r="AG299" s="25" t="e">
        <f t="shared" ca="1" si="788"/>
        <v>#NAME?</v>
      </c>
      <c r="AH299" s="25" t="e">
        <f t="shared" ca="1" si="788"/>
        <v>#NAME?</v>
      </c>
      <c r="AI299" s="25" t="e">
        <f t="shared" ca="1" si="788"/>
        <v>#NAME?</v>
      </c>
      <c r="AJ299" s="25" t="e">
        <f t="shared" ca="1" si="788"/>
        <v>#NAME?</v>
      </c>
      <c r="AK299" s="25" t="e">
        <f t="shared" ca="1" si="788"/>
        <v>#NAME?</v>
      </c>
      <c r="AL299" s="25" t="e">
        <f ca="1">(AC299/Z299)^(1/3)-1</f>
        <v>#NAME?</v>
      </c>
      <c r="AM299" s="25" t="e">
        <f ca="1">(AC299/W299)^(1/6)-1</f>
        <v>#NAME?</v>
      </c>
      <c r="AN299" s="25" t="e">
        <f ca="1">(W299/V299)^(1/10)-1</f>
        <v>#NAME?</v>
      </c>
      <c r="AQ299" s="15" t="e">
        <f ca="1">(_xll.BDP($C299,"BEST_EBITDA","best_fperiod_override=19Y"))</f>
        <v>#NAME?</v>
      </c>
      <c r="AR299" s="15" t="e">
        <f ca="1">(_xll.BDP($C299,"BEST_EBITDA","best_fperiod_override=20Y"))</f>
        <v>#NAME?</v>
      </c>
      <c r="AS299" s="15" t="e">
        <f ca="1">(_xll.BDP($C299,"BEST_EBITDA","best_fperiod_override=21Y"))</f>
        <v>#NAME?</v>
      </c>
      <c r="AT299" s="15" t="e">
        <f ca="1">+_xll.BDP($C299,AT$15,"BEST_FPERIOD_OVERRIDE="&amp;AT$16)</f>
        <v>#NAME?</v>
      </c>
      <c r="AU299" s="15" t="e">
        <f ca="1">+_xll.BDP($C299,AU$15,"BEST_FPERIOD_OVERRIDE="&amp;AU$16)</f>
        <v>#NAME?</v>
      </c>
      <c r="AV299" s="15" t="e">
        <f ca="1">+_xll.BDP($C299,AV$15,"BEST_FPERIOD_OVERRIDE="&amp;AV$16)</f>
        <v>#NAME?</v>
      </c>
      <c r="AW299" s="15" t="e">
        <f ca="1">+_xll.BDP($C299,AW$15,"BEST_FPERIOD_OVERRIDE="&amp;AW$16)</f>
        <v>#NAME?</v>
      </c>
      <c r="AZ299" s="15" t="e">
        <f t="shared" ref="AZ299" ca="1" si="789">AR299/AQ299-1</f>
        <v>#NAME?</v>
      </c>
      <c r="BA299" s="15" t="e">
        <f t="shared" ref="BA299" ca="1" si="790">AS299/AR299-1</f>
        <v>#NAME?</v>
      </c>
      <c r="BB299" s="15" t="e">
        <f t="shared" ref="BB299" ca="1" si="791">AT299/AS299-1</f>
        <v>#NAME?</v>
      </c>
      <c r="BC299" s="15" t="e">
        <f t="shared" ref="BC299" ca="1" si="792">AU299/AT299-1</f>
        <v>#NAME?</v>
      </c>
      <c r="BD299" s="15" t="e">
        <f t="shared" ref="BD299" ca="1" si="793">AV299/AU299-1</f>
        <v>#NAME?</v>
      </c>
      <c r="BE299" s="15" t="e">
        <f t="shared" ref="BE299" ca="1" si="794">AW299/AV299-1</f>
        <v>#NAME?</v>
      </c>
      <c r="BF299" s="15" t="e">
        <f t="shared" ref="BF299" ca="1" si="795">(AW299/AT299)^(1/3)-1</f>
        <v>#NAME?</v>
      </c>
      <c r="BG299" s="15" t="e">
        <f t="shared" ref="BG299" ca="1" si="796">(AW299/AQ299)^(1/6)-1</f>
        <v>#NAME?</v>
      </c>
      <c r="BH299" s="15" t="e">
        <f t="shared" ref="BH299" ca="1" si="797">(AQ299/AP299)^(1/10)-1</f>
        <v>#NAME?</v>
      </c>
      <c r="BJ299" s="25" t="e">
        <f t="shared" ref="BJ299:BP299" ca="1" si="798">AQ299/W299</f>
        <v>#NAME?</v>
      </c>
      <c r="BK299" s="25" t="e">
        <f t="shared" ca="1" si="798"/>
        <v>#NAME?</v>
      </c>
      <c r="BL299" s="25" t="e">
        <f t="shared" ca="1" si="798"/>
        <v>#NAME?</v>
      </c>
      <c r="BM299" s="25" t="e">
        <f t="shared" ca="1" si="798"/>
        <v>#NAME?</v>
      </c>
      <c r="BN299" s="25" t="e">
        <f t="shared" ca="1" si="798"/>
        <v>#NAME?</v>
      </c>
      <c r="BO299" s="25" t="e">
        <f t="shared" ca="1" si="798"/>
        <v>#NAME?</v>
      </c>
      <c r="BP299" s="25" t="e">
        <f t="shared" ca="1" si="798"/>
        <v>#NAME?</v>
      </c>
      <c r="BR299" s="15" t="e">
        <f ca="1">(_xll.BDP($C299,"BEST_NET_INCOME","best_fperiod_override=09Y"))</f>
        <v>#NAME?</v>
      </c>
      <c r="BS299" s="15" t="e">
        <f ca="1">(_xll.BDP($C299,"BEST_NET_INCOME","best_fperiod_override=19Y"))</f>
        <v>#NAME?</v>
      </c>
      <c r="BT299" s="15" t="e">
        <f ca="1">(_xll.BDP($C299,"BEST_NET_INCOME","best_fperiod_override=20Y"))</f>
        <v>#NAME?</v>
      </c>
      <c r="BU299" s="15" t="e">
        <f ca="1">(_xll.BDP(C266,"BEST_NET_INCOME","best_fperiod_override=21Y"))</f>
        <v>#NAME?</v>
      </c>
      <c r="BV299" s="15" t="e">
        <f ca="1">+_xll.BDP($C299,BV$15,"BEST_FPERIOD_OVERRIDE="&amp;BV$16)</f>
        <v>#NAME?</v>
      </c>
      <c r="BW299" s="15" t="e">
        <f ca="1">+_xll.BDP($C299,BW$15,"BEST_FPERIOD_OVERRIDE="&amp;BW$16)</f>
        <v>#NAME?</v>
      </c>
      <c r="BX299" s="15" t="e">
        <f ca="1">+_xll.BDP($C299,BX$15,"BEST_FPERIOD_OVERRIDE="&amp;BX$16)</f>
        <v>#NAME?</v>
      </c>
      <c r="BY299" s="15" t="e">
        <f ca="1">+_xll.BDP($C299,BY$15,"BEST_FPERIOD_OVERRIDE="&amp;BY$16)</f>
        <v>#NAME?</v>
      </c>
      <c r="CB299" s="15" t="e">
        <f t="shared" ref="CB299" ca="1" si="799">BT299/BS299-1</f>
        <v>#NAME?</v>
      </c>
      <c r="CC299" s="15" t="e">
        <f t="shared" ref="CC299" ca="1" si="800">BU299/BT299-1</f>
        <v>#NAME?</v>
      </c>
      <c r="CD299" s="15" t="e">
        <f t="shared" ref="CD299" ca="1" si="801">BV299/BU299-1</f>
        <v>#NAME?</v>
      </c>
      <c r="CE299" s="15" t="e">
        <f t="shared" ref="CE299" ca="1" si="802">BW299/BV299-1</f>
        <v>#NAME?</v>
      </c>
      <c r="CF299" s="15" t="e">
        <f t="shared" ref="CF299" ca="1" si="803">BX299/BW299-1</f>
        <v>#NAME?</v>
      </c>
      <c r="CG299" s="15" t="e">
        <f t="shared" ref="CG299" ca="1" si="804">BY299/BX299-1</f>
        <v>#NAME?</v>
      </c>
      <c r="CH299" s="15" t="e">
        <f t="shared" ref="CH299" ca="1" si="805">(BY299/BV299)^(1/3)-1</f>
        <v>#NAME?</v>
      </c>
      <c r="CI299" s="15" t="e">
        <f t="shared" ref="CI299" ca="1" si="806">(BY299/BS299)^(1/6)-1</f>
        <v>#NAME?</v>
      </c>
      <c r="CJ299" s="15" t="e">
        <f t="shared" ref="CJ299" ca="1" si="807">(BS299/BR299)^(1/10)-1</f>
        <v>#NAME?</v>
      </c>
      <c r="CM299" s="15" t="e">
        <f t="shared" ref="CM299:CS299" ca="1" si="808">BS299/W299</f>
        <v>#NAME?</v>
      </c>
      <c r="CN299" s="15" t="e">
        <f t="shared" ca="1" si="808"/>
        <v>#NAME?</v>
      </c>
      <c r="CO299" s="15" t="e">
        <f t="shared" ca="1" si="808"/>
        <v>#NAME?</v>
      </c>
      <c r="CP299" s="15" t="e">
        <f t="shared" ca="1" si="808"/>
        <v>#NAME?</v>
      </c>
      <c r="CQ299" s="15" t="e">
        <f t="shared" ca="1" si="808"/>
        <v>#NAME?</v>
      </c>
      <c r="CR299" s="15" t="e">
        <f t="shared" ca="1" si="808"/>
        <v>#NAME?</v>
      </c>
      <c r="CS299" s="15" t="e">
        <f t="shared" ca="1" si="808"/>
        <v>#NAME?</v>
      </c>
      <c r="CU299" s="15" t="e">
        <f>_xll.BDH($C299,"RETURN_ON_INV_CAPITAL","FY 2019","FY 2019","Currency=USD","Period=FY","BEST_FPERIOD_OVERRIDE=FY","FILING_STATUS=MR","FA_ADJUSTED=GAAP","Sort=A","Dates=H","DateFormat=P","Fill=—","Direction=H","UseDPDF=Y")/100</f>
        <v>#VALUE!</v>
      </c>
      <c r="CV299" s="15" t="e">
        <f>_xll.BDH($C299,"RETURN_ON_INV_CAPITAL","FY 2020","FY 2020","Currency=USD","Period=FY","BEST_FPERIOD_OVERRIDE=FY","FILING_STATUS=MR","FA_ADJUSTED=GAAP","Sort=A","Dates=H","DateFormat=P","Fill=—","Direction=H","UseDPDF=Y")/100</f>
        <v>#VALUE!</v>
      </c>
      <c r="CW299" s="15" t="e">
        <f>_xll.BDH($C299,"RETURN_ON_INV_CAPITAL","FY 2021","FY 2021","Currency=USD","Period=FY","BEST_FPERIOD_OVERRIDE=FY","FILING_STATUS=MR","FA_ADJUSTED=GAAP","Sort=A","Dates=H","DateFormat=P","Fill=—","Direction=H","UseDPDF=Y")/100</f>
        <v>#VALUE!</v>
      </c>
      <c r="CX299" s="15" t="e">
        <f ca="1">_xll.BDP(C299,"OPERATING_ROIC","best_fperiod_override=22Y")/100</f>
        <v>#NAME?</v>
      </c>
      <c r="CZ299" s="15" t="e">
        <f>_xll.BDH($C299,"RETURN_COM_EQY","FY 2019","FY 2019","Currency=USD","Period=FY","BEST_FPERIOD_OVERRIDE=FY","FILING_STATUS=MR","FA_ADJUSTED=GAAP","Sort=A","Dates=H","DateFormat=P","Fill=—","Direction=H","UseDPDF=Y")/100</f>
        <v>#VALUE!</v>
      </c>
      <c r="DA299" s="15" t="e">
        <f>_xll.BDH($C299,"RETURN_ON_INV_CAPITAL","FY 2020","FY 2020","Currency=USD","Period=FY","BEST_FPERIOD_OVERRIDE=FY","FILING_STATUS=MR","FA_ADJUSTED=GAAP","Sort=A","Dates=H","DateFormat=P","Fill=—","Direction=H","UseDPDF=Y")/100</f>
        <v>#VALUE!</v>
      </c>
      <c r="DB299" s="15" t="e">
        <f>_xll.BDH($C299,"RETURN_COM_EQY","FY 2021","FY 2021","Currency=USD","Period=FY","BEST_FPERIOD_OVERRIDE=FY","FILING_STATUS=MR","FA_ADJUSTED=GAAP","Sort=A","Dates=H","DateFormat=P","Fill=—","Direction=H","UseDPDF=Y")/100</f>
        <v>#VALUE!</v>
      </c>
      <c r="DC299" s="15" t="e">
        <f ca="1">_xll.BDP(C299,"RETURN_COM_EQY","best_fperiod_override=22Y")</f>
        <v>#NAME?</v>
      </c>
      <c r="DD299" s="15" t="e">
        <f ca="1">(_xll.BDP(C299,"BEST_ROE","best_fperiod_override=23Y"))/100</f>
        <v>#NAME?</v>
      </c>
      <c r="DF299" s="15" t="e">
        <f ca="1">(_xll.BDP($C299,"BEST_DIV_YLD","best_fperiod_override=19Y"))/100</f>
        <v>#NAME?</v>
      </c>
      <c r="DG299" s="15" t="e">
        <f ca="1">(_xll.BDP($C299,"BEST_DIV_YLD","best_fperiod_override=20Y"))/100</f>
        <v>#NAME?</v>
      </c>
      <c r="DH299" s="15" t="e">
        <f ca="1">(_xll.BDP($C299,"BEST_DIV_YLD","best_fperiod_override=21Y"))/100</f>
        <v>#NAME?</v>
      </c>
      <c r="DI299" s="15" t="e">
        <f ca="1">(_xll.BDP($C299,"BEST_DIV_YLD","best_fperiod_override=22Y"))/100</f>
        <v>#NAME?</v>
      </c>
      <c r="DJ299" s="15" t="e">
        <f ca="1">(_xll.BDP($C299,"BEST_DIV_YLD","best_fperiod_override=23Y"))/100</f>
        <v>#NAME?</v>
      </c>
      <c r="DL299" s="15" t="e" cm="1">
        <f t="array" aca="1" ref="DL299" ca="1">_xll.BDP(C299,"CUR_MKT_CAP")</f>
        <v>#NAME?</v>
      </c>
      <c r="DM299" s="15" t="e" cm="1">
        <f t="array" aca="1" ref="DM299" ca="1">_xll.BDP(C299,"CURR_ENTP_VAL")</f>
        <v>#NAME?</v>
      </c>
      <c r="DN299" s="15" t="e" cm="1">
        <f t="array" aca="1" ref="DN299" ca="1">_xll.BDP(C299,"NET_DEBT")</f>
        <v>#NAME?</v>
      </c>
      <c r="DO299" s="15" t="e" cm="1">
        <f t="array" aca="1" ref="DO299" ca="1">_xll.BDP(C299,"BS_CASH_NEAR_CASH_ITEM")</f>
        <v>#NAME?</v>
      </c>
      <c r="DQ299" s="15" t="e" cm="1">
        <f t="array" aca="1" ref="DQ299" ca="1">_xll.BDP(C299,"WACC")</f>
        <v>#NAME?</v>
      </c>
      <c r="DR299" s="15" t="e" cm="1">
        <f t="array" aca="1" ref="DR299" ca="1">_xll.BDP(C299,"WACC_COST_EQUITY")</f>
        <v>#NAME?</v>
      </c>
      <c r="DS299" s="15" t="e" cm="1">
        <f t="array" aca="1" ref="DS299" ca="1">_xll.BDP(C299,"WACC_COST_EQUITY")</f>
        <v>#NAME?</v>
      </c>
      <c r="DU299" s="15" t="e" cm="1">
        <f t="array" aca="1" ref="DU299" ca="1">_xll.BDP(C299,"BEST_PE_RATIO")</f>
        <v>#NAME?</v>
      </c>
      <c r="DV299" s="15" t="e" cm="1">
        <f t="array" aca="1" ref="DV299" ca="1">_xll.BDP(C299,"FIVE_YR_AVG_PRICE_EARNINGS")</f>
        <v>#NAME?</v>
      </c>
      <c r="DW299" s="15" t="e" cm="1">
        <f t="array" aca="1" ref="DW299" ca="1">_xll.BDP(C299,"10_YEAR_MOVING_AVERAGE_PE")</f>
        <v>#NAME?</v>
      </c>
      <c r="DY299" s="15" t="e" cm="1">
        <f t="array" aca="1" ref="DY299" ca="1">_xll.BDP(C299,"BEST_CUR_EV_TO_EBITDA")</f>
        <v>#NAME?</v>
      </c>
      <c r="DZ299" s="15" t="e" cm="1">
        <f t="array" aca="1" ref="DZ299" ca="1">_xll.BDP(C299,"FIVE_YEAR_AVG_EV_TO_T12_EBITDA")</f>
        <v>#NAME?</v>
      </c>
      <c r="EB299" s="15" t="e" cm="1">
        <f t="array" aca="1" ref="EB299" ca="1">_xll.BDP(C299,"BEST_PX_BPS_RATIO")</f>
        <v>#NAME?</v>
      </c>
      <c r="EC299" s="15" t="e" cm="1">
        <f t="array" aca="1" ref="EC299" ca="1">_xll.BDP(C299,"FIVE_YEAR_AVG_PRICE_BOOK")</f>
        <v>#NAME?</v>
      </c>
      <c r="ED299" s="15" t="e" cm="1">
        <f t="array" aca="1" ref="ED299" ca="1">_xll.BDP(C299,"EV_TO_T12M_SALES")</f>
        <v>#NAME?</v>
      </c>
      <c r="EE299" s="15" t="e" cm="1">
        <f t="array" aca="1" ref="EE299" ca="1">_xll.BDP(C299,"AVERAGE_EV_TO_T12M_SALES")</f>
        <v>#NAME?</v>
      </c>
      <c r="EH299" s="15" t="e" cm="1">
        <f t="array" aca="1" ref="EH299" ca="1">_xll.BDP(C299,"CF_FREE_CASH_FLOW")</f>
        <v>#NAME?</v>
      </c>
      <c r="EI299" s="15" t="e" cm="1">
        <f t="array" aca="1" ref="EI299" ca="1">_xll.BDP(C299,"FREE_CASH_FLOW_YIELD")</f>
        <v>#NAME?</v>
      </c>
      <c r="EJ299" s="15" t="e" cm="1">
        <f t="array" aca="1" ref="EJ299" ca="1">_xll.BDP(C299,"TRAIL_12M_FREE_CASH_FLOW_PER_SH")</f>
        <v>#NAME?</v>
      </c>
      <c r="EL299" s="15" t="e" cm="1">
        <f t="array" aca="1" ref="EL299" ca="1">_xll.BDP(C299,"CF_CASH_FROM_OPER")</f>
        <v>#NAME?</v>
      </c>
      <c r="EM299" s="15" t="e" cm="1">
        <f t="array" aca="1" ref="EM299" ca="1">_xll.BDP(C299,"CF_CASH_FROM_INV_ACT")</f>
        <v>#NAME?</v>
      </c>
      <c r="EN299" s="15" t="e" cm="1">
        <f t="array" aca="1" ref="EN299" ca="1">_xll.BDP(C299,"CF_CASH_FROM_FNC_ACT")</f>
        <v>#NAME?</v>
      </c>
      <c r="EP299" s="15" t="e" cm="1">
        <f t="array" aca="1" ref="EP299" ca="1">_xll.BDP(C299,"TOT_ANALYST_REC")</f>
        <v>#NAME?</v>
      </c>
      <c r="EQ299" s="15" t="e" cm="1">
        <f t="array" aca="1" ref="EQ299" ca="1">_xll.BDP(C299,"TOT_BUY_REC")</f>
        <v>#NAME?</v>
      </c>
      <c r="ER299" s="15" t="e" cm="1">
        <f t="array" aca="1" ref="ER299" ca="1">_xll.BDP(C299,"TOT_HOLD_REC")</f>
        <v>#NAME?</v>
      </c>
      <c r="ES299" s="15" t="e" cm="1">
        <f t="array" aca="1" ref="ES299" ca="1">_xll.BDP(C299,"TOT_SELL_REC")</f>
        <v>#NAME?</v>
      </c>
      <c r="ET299" s="15" t="e" cm="1">
        <f t="array" aca="1" ref="ET299" ca="1">_xll.BDP(C299,"EQY_REC_CONS")</f>
        <v>#NAME?</v>
      </c>
      <c r="EV299" s="15" t="e" cm="1">
        <f t="array" aca="1" ref="EV299" ca="1">_xll.BDP(C299,"BEST_TARGET_HI")</f>
        <v>#NAME?</v>
      </c>
      <c r="EW299" s="15" t="e" cm="1">
        <f t="array" aca="1" ref="EW299" ca="1">_xll.BDP(C299,"BEST_TARGET_LO")</f>
        <v>#NAME?</v>
      </c>
      <c r="EX299" s="15" t="e" cm="1">
        <f t="array" aca="1" ref="EX299" ca="1">_xll.BDP(C299,"BEST_TARGET_MEDIAN")</f>
        <v>#NAME?</v>
      </c>
      <c r="EZ299" s="15" t="e" cm="1">
        <f t="array" aca="1" ref="EZ299" ca="1">_xll.BDP(C299,"BEST_TARGET_1WK_CHG")</f>
        <v>#NAME?</v>
      </c>
      <c r="FA299" s="15" t="e" cm="1">
        <f t="array" aca="1" ref="FA299" ca="1">_xll.BDP(C299,"BEST_TARGET_4WK_CHG")</f>
        <v>#NAME?</v>
      </c>
      <c r="FB299" s="15" t="e" cm="1">
        <f t="array" aca="1" ref="FB299" ca="1">_xll.BDP(C299,"BEST_TARGET_3MO_CHG")</f>
        <v>#NAME?</v>
      </c>
      <c r="FC299" s="15" t="e" cm="1">
        <f t="array" aca="1" ref="FC299" ca="1">_xll.BDP(C299,"BEST_TARGET_6MO_CHG")</f>
        <v>#NAME?</v>
      </c>
      <c r="FE299" s="15" t="e" cm="1">
        <f t="array" aca="1" ref="FE299" ca="1">_xll.BDP(C299,"ANNOUNCEMENT_DT")</f>
        <v>#NAME?</v>
      </c>
      <c r="FF299" s="15" t="e" cm="1">
        <f t="array" aca="1" ref="FF299" ca="1">_xll.BDP(C299,"EXPECTED_REPORT_DT")</f>
        <v>#NAME?</v>
      </c>
      <c r="FG299" s="15" t="e" cm="1">
        <f t="array" aca="1" ref="FG299" ca="1">_xll.BDP(C299,"EARNINGS_RELATED_IMPLIED_MOVE")</f>
        <v>#NAME?</v>
      </c>
      <c r="FI299" s="15" t="e" cm="1">
        <f t="array" aca="1" ref="FI299" ca="1">_xll.BDP(C299,"SALES_SURPRISE_LAST_QTR")</f>
        <v>#NAME?</v>
      </c>
      <c r="FJ299" s="15" t="e" cm="1">
        <f t="array" aca="1" ref="FJ299" ca="1">_xll.BDP(C299,"EPS_SURPRISE_LAST_QTR")</f>
        <v>#NAME?</v>
      </c>
      <c r="FL299" s="15" t="e" cm="1">
        <f t="array" aca="1" ref="FL299" ca="1">_xll.BDP(C299,"VOLUME_AVG_5D")</f>
        <v>#NAME?</v>
      </c>
      <c r="FM299" s="15" t="e" cm="1">
        <f t="array" aca="1" ref="FM299" ca="1">_xll.BDP(C299,"VOLUME_AVG_3M")</f>
        <v>#NAME?</v>
      </c>
      <c r="FN299" s="15" t="e" cm="1">
        <f t="array" aca="1" ref="FN299" ca="1">_xll.BDP(C299,"VOLUME_AVG_6M")</f>
        <v>#NAME?</v>
      </c>
      <c r="FP299" s="15" t="e" cm="1">
        <f t="array" aca="1" ref="FP299" ca="1">_xll.BDP(C299,"CIE_DES")</f>
        <v>#NAME?</v>
      </c>
      <c r="FQ299" s="15" t="s">
        <v>1086</v>
      </c>
      <c r="FS299" s="15" t="e" cm="1">
        <f t="array" aca="1" ref="FS299" ca="1">_xll.BDP(C299,"HIGH_52WEEK")</f>
        <v>#NAME?</v>
      </c>
      <c r="FT299" s="15" t="e" cm="1">
        <f t="array" aca="1" ref="FT299" ca="1">_xll.BDP(C299,"LOW_52WEEK")</f>
        <v>#NAME?</v>
      </c>
      <c r="FV299" s="15" t="e" cm="1">
        <f t="array" aca="1" ref="FV299" ca="1">_xll.BDP(C299,"CHG_PCT_WTD")</f>
        <v>#NAME?</v>
      </c>
      <c r="FW299" s="15" t="e" cm="1">
        <f t="array" aca="1" ref="FW299" ca="1">_xll.BDP(C299,"CHG_PCT_MTD")</f>
        <v>#NAME?</v>
      </c>
      <c r="FX299" s="15" t="e" cm="1">
        <f t="array" aca="1" ref="FX299" ca="1">_xll.BDP(C299,"CHG_PCT_YTD")</f>
        <v>#NAME?</v>
      </c>
      <c r="FY299" s="15" t="e" cm="1">
        <f t="array" aca="1" ref="FY299" ca="1">_xll.BDP(C299,"CHG_PCT_1YR")</f>
        <v>#NAME?</v>
      </c>
      <c r="GA299" s="15" t="e">
        <f ca="1">_xll.BDP($C299,"BEST_NET_DEBT","best_fperiod_override=19Y")</f>
        <v>#NAME?</v>
      </c>
      <c r="GB299" s="15" t="e">
        <f ca="1">_xll.BDP($C299,"BEST_NET_DEBT","best_fperiod_override=20Y")</f>
        <v>#NAME?</v>
      </c>
      <c r="GC299" s="15" t="e">
        <f ca="1">_xll.BDP($C299,"BEST_NET_DEBT","best_fperiod_override=21Y")</f>
        <v>#NAME?</v>
      </c>
      <c r="GD299" s="15" t="e">
        <f ca="1">_xll.BDP($C299,"BEST_NET_DEBT","best_fperiod_override=22Y")</f>
        <v>#NAME?</v>
      </c>
      <c r="GE299" s="15" t="e">
        <f ca="1">_xll.BDP($C299,"BEST_NET_DEBT","best_fperiod_override=23Y")</f>
        <v>#NAME?</v>
      </c>
      <c r="GG299" s="15" t="e">
        <f t="shared" ref="GG299" ca="1" si="809">GA299/AQ299</f>
        <v>#NAME?</v>
      </c>
      <c r="GH299" s="15" t="e">
        <f t="shared" ref="GH299" ca="1" si="810">GB299/AR299</f>
        <v>#NAME?</v>
      </c>
      <c r="GI299" s="15" t="e">
        <f t="shared" ref="GI299" ca="1" si="811">GC299/AS299</f>
        <v>#NAME?</v>
      </c>
      <c r="GJ299" s="15" t="e">
        <f t="shared" ref="GJ299" ca="1" si="812">GD299/AT299</f>
        <v>#NAME?</v>
      </c>
      <c r="GK299" s="15" t="e">
        <f t="shared" ref="GK299" ca="1" si="813">GE299/AU299</f>
        <v>#NAME?</v>
      </c>
      <c r="GM299" s="15" t="e" cm="1">
        <f t="array" aca="1" ref="GM299" ca="1">_xll.BDP(C299,"NET_DEBT_TO_EBITDA")</f>
        <v>#NAME?</v>
      </c>
      <c r="GN299" s="15" t="e" cm="1">
        <f t="array" aca="1" ref="GN299" ca="1">_xll.BDP(C299,"EBIT_TO_INT_EXP")</f>
        <v>#NAME?</v>
      </c>
      <c r="GO299" s="15" t="e" cm="1">
        <f t="array" aca="1" ref="GO299" ca="1">_xll.BDP(C299,"TOT_DEBT_TO_TOT_EQY")</f>
        <v>#NAME?</v>
      </c>
      <c r="GP299" s="15" t="e" cm="1">
        <f t="array" aca="1" ref="GP299" ca="1">_xll.BDP(C299,"TOT_DEBT_TO_TOT_ASSET")</f>
        <v>#NAME?</v>
      </c>
      <c r="GQ299" s="15" t="e" cm="1">
        <f t="array" aca="1" ref="GQ299" ca="1">_xll.BDP(C299,"ALTMAN_Z_SCORE")</f>
        <v>#NAME?</v>
      </c>
      <c r="GR299" s="15" t="e" cm="1">
        <f t="array" aca="1" ref="GR299" ca="1">_xll.BDP(C299,"CASH_%_CURRENT_MARKET_CAP")</f>
        <v>#NAME?</v>
      </c>
      <c r="GS299" s="15" t="e" cm="1">
        <f t="array" aca="1" ref="GS299" ca="1">_xll.BDP(C299,"CASH_TO_TOT_ASSET")</f>
        <v>#NAME?</v>
      </c>
      <c r="GU299" s="15" t="e" cm="1">
        <f t="array" aca="1" ref="GU299" ca="1">_xll.BDP(C299,"BOARD_SIZE")</f>
        <v>#NAME?</v>
      </c>
      <c r="GV299" s="15" t="e" cm="1">
        <f t="array" aca="1" ref="GV299" ca="1">_xll.BDP(C299,"PCT_INDEPENDENT_DIRECTORS")</f>
        <v>#NAME?</v>
      </c>
      <c r="GW299" s="15" t="e" cm="1">
        <f t="array" aca="1" ref="GW299" ca="1">_xll.BDP(C299,"BOARD_MEETING_ATTENDANCE_PCT")</f>
        <v>#NAME?</v>
      </c>
      <c r="GX299" s="15" t="e" cm="1">
        <f t="array" aca="1" ref="GX299" ca="1">_xll.BDP(C299,"BOARD_MEETINGS_PER_YR")</f>
        <v>#NAME?</v>
      </c>
      <c r="GY299" s="15" t="e" cm="1">
        <f t="array" aca="1" ref="GY299" ca="1">_xll.BDP(C299,"NUMBER_OF_WOMEN_ON_BOARD")</f>
        <v>#NAME?</v>
      </c>
      <c r="GZ299" s="15" t="e" cm="1">
        <f t="array" aca="1" ref="GZ299" ca="1">_xll.BDP(C299,"BOARD_AVERAGE_TENURE")</f>
        <v>#NAME?</v>
      </c>
      <c r="HA299" s="15" t="e" cm="1">
        <f t="array" aca="1" ref="HA299" ca="1">_xll.BDP(C299,"BOARD_AVERAGE_AGE")</f>
        <v>#NAME?</v>
      </c>
      <c r="HC299" s="15" t="e" cm="1">
        <f t="array" aca="1" ref="HC299" ca="1">_xll.BDP(C299,"TOT_COMP_AW_TO_CEO_&amp;_EQUIV")</f>
        <v>#NAME?</v>
      </c>
      <c r="HD299" s="15" t="e" cm="1">
        <f t="array" aca="1" ref="HD299" ca="1">_xll.BDP(C299,"TOT_COMPENSATION_AW_TO_EXECS")</f>
        <v>#NAME?</v>
      </c>
      <c r="HE299" s="15" t="e" cm="1">
        <f t="array" aca="1" ref="HE299" ca="1">_xll.BDP(C299,"CF_STOCK_BASED_COMPENSATION")</f>
        <v>#NAME?</v>
      </c>
      <c r="HF299" s="15" t="e" cm="1">
        <f t="array" aca="1" ref="HF299" ca="1">_xll.BDP(C299,"AVERAGE_BOD_TOTAL_COMPENSATION")</f>
        <v>#NAME?</v>
      </c>
      <c r="HH299" s="15" t="e" cm="1">
        <f t="array" aca="1" ref="HH299" ca="1">_xll.BDP(C299,"ISS_QUALITYSCORE")</f>
        <v>#NAME?</v>
      </c>
      <c r="HK299" s="15" t="s">
        <v>1437</v>
      </c>
      <c r="HL299" s="15" t="s">
        <v>493</v>
      </c>
      <c r="HM299" s="15" t="s">
        <v>493</v>
      </c>
      <c r="HN299" s="15" t="s">
        <v>493</v>
      </c>
      <c r="HO299" s="15" t="s">
        <v>493</v>
      </c>
      <c r="HP299" s="15" t="s">
        <v>493</v>
      </c>
      <c r="HQ299" s="15" t="s">
        <v>493</v>
      </c>
      <c r="HR299" s="15" t="s">
        <v>493</v>
      </c>
      <c r="HS299" s="15" t="s">
        <v>493</v>
      </c>
      <c r="HT299" s="15" t="s">
        <v>493</v>
      </c>
      <c r="HU299" s="15" t="s">
        <v>493</v>
      </c>
      <c r="HV299" s="15" t="s">
        <v>493</v>
      </c>
      <c r="HW299" s="15" t="s">
        <v>493</v>
      </c>
      <c r="HX299" s="15" t="s">
        <v>493</v>
      </c>
      <c r="HY299" s="15" t="s">
        <v>493</v>
      </c>
      <c r="HZ299" s="15" t="s">
        <v>493</v>
      </c>
      <c r="IA299" s="15" t="s">
        <v>493</v>
      </c>
      <c r="IB299" s="15" t="s">
        <v>493</v>
      </c>
      <c r="IC299" s="15" t="s">
        <v>493</v>
      </c>
      <c r="ID299" s="15" t="s">
        <v>493</v>
      </c>
      <c r="IE299" s="15" t="s">
        <v>493</v>
      </c>
      <c r="IF299" s="15" t="s">
        <v>493</v>
      </c>
      <c r="IG299" s="15" t="s">
        <v>493</v>
      </c>
      <c r="IH299" s="15" t="s">
        <v>493</v>
      </c>
    </row>
    <row r="300" spans="2:242">
      <c r="B300" s="15" t="s">
        <v>493</v>
      </c>
      <c r="C300" s="15" t="s">
        <v>493</v>
      </c>
      <c r="D300" s="15" t="s">
        <v>493</v>
      </c>
      <c r="E300" s="15" t="s">
        <v>1147</v>
      </c>
      <c r="H300" s="15" t="s">
        <v>493</v>
      </c>
      <c r="I300" s="15" t="s">
        <v>493</v>
      </c>
      <c r="J300" s="15" t="s">
        <v>493</v>
      </c>
      <c r="K300" s="15" t="s">
        <v>493</v>
      </c>
      <c r="L300" s="15" t="s">
        <v>493</v>
      </c>
      <c r="M300" s="15" t="s">
        <v>493</v>
      </c>
      <c r="O300" s="15" t="s">
        <v>493</v>
      </c>
      <c r="P300" s="15" t="s">
        <v>493</v>
      </c>
      <c r="Q300" s="15" t="s">
        <v>493</v>
      </c>
      <c r="R300" s="15" t="s">
        <v>493</v>
      </c>
      <c r="S300" s="15" t="s">
        <v>493</v>
      </c>
      <c r="T300" s="15" t="s">
        <v>493</v>
      </c>
      <c r="U300" s="15" t="s">
        <v>493</v>
      </c>
      <c r="V300" s="15" t="s">
        <v>493</v>
      </c>
      <c r="W300" s="15" t="s">
        <v>493</v>
      </c>
      <c r="X300" s="15" t="s">
        <v>493</v>
      </c>
      <c r="Y300" s="15" t="s">
        <v>493</v>
      </c>
      <c r="Z300" s="15" t="s">
        <v>493</v>
      </c>
      <c r="AA300" s="15" t="s">
        <v>493</v>
      </c>
      <c r="AB300" s="15" t="s">
        <v>493</v>
      </c>
      <c r="AC300" s="15" t="s">
        <v>493</v>
      </c>
      <c r="AD300" s="15" t="s">
        <v>493</v>
      </c>
      <c r="AF300" s="15" t="s">
        <v>493</v>
      </c>
      <c r="AG300" s="15" t="s">
        <v>493</v>
      </c>
      <c r="AH300" s="15" t="s">
        <v>493</v>
      </c>
      <c r="AI300" s="15" t="s">
        <v>493</v>
      </c>
      <c r="AJ300" s="15" t="s">
        <v>493</v>
      </c>
      <c r="AK300" s="15" t="s">
        <v>493</v>
      </c>
      <c r="AL300" s="15" t="s">
        <v>493</v>
      </c>
      <c r="AM300" s="15" t="s">
        <v>493</v>
      </c>
      <c r="AN300" s="15" t="s">
        <v>493</v>
      </c>
      <c r="AO300" s="15" t="s">
        <v>493</v>
      </c>
      <c r="AP300" s="15" t="s">
        <v>493</v>
      </c>
      <c r="AQ300" s="15" t="s">
        <v>493</v>
      </c>
      <c r="AR300" s="15" t="s">
        <v>493</v>
      </c>
      <c r="AS300" s="15" t="s">
        <v>493</v>
      </c>
      <c r="AT300" s="15" t="s">
        <v>493</v>
      </c>
      <c r="AU300" s="15" t="s">
        <v>493</v>
      </c>
      <c r="AV300" s="15" t="s">
        <v>493</v>
      </c>
      <c r="AW300" s="15" t="s">
        <v>493</v>
      </c>
      <c r="AY300" s="15" t="s">
        <v>493</v>
      </c>
      <c r="AZ300" s="15" t="s">
        <v>493</v>
      </c>
      <c r="BA300" s="15" t="s">
        <v>493</v>
      </c>
      <c r="BB300" s="15" t="s">
        <v>493</v>
      </c>
      <c r="BC300" s="15" t="s">
        <v>493</v>
      </c>
      <c r="BD300" s="15" t="s">
        <v>493</v>
      </c>
      <c r="BE300" s="15" t="s">
        <v>493</v>
      </c>
      <c r="BF300" s="15" t="s">
        <v>493</v>
      </c>
      <c r="BG300" s="15" t="s">
        <v>493</v>
      </c>
      <c r="BH300" s="15" t="s">
        <v>493</v>
      </c>
      <c r="BI300" s="15" t="s">
        <v>493</v>
      </c>
      <c r="BJ300" s="15" t="s">
        <v>493</v>
      </c>
      <c r="BK300" s="15" t="s">
        <v>493</v>
      </c>
      <c r="BL300" s="15" t="s">
        <v>493</v>
      </c>
      <c r="BM300" s="15" t="s">
        <v>493</v>
      </c>
      <c r="BN300" s="15" t="s">
        <v>493</v>
      </c>
      <c r="BO300" s="15" t="s">
        <v>493</v>
      </c>
      <c r="BP300" s="15" t="s">
        <v>493</v>
      </c>
      <c r="BR300" s="15" t="s">
        <v>493</v>
      </c>
      <c r="BS300" s="15" t="s">
        <v>493</v>
      </c>
      <c r="BT300" s="15" t="s">
        <v>493</v>
      </c>
      <c r="BU300" s="15" t="s">
        <v>493</v>
      </c>
      <c r="BV300" s="15" t="s">
        <v>493</v>
      </c>
      <c r="BW300" s="15" t="s">
        <v>493</v>
      </c>
      <c r="BX300" s="15" t="s">
        <v>493</v>
      </c>
      <c r="BY300" s="15" t="s">
        <v>493</v>
      </c>
      <c r="BZ300" s="15" t="s">
        <v>493</v>
      </c>
      <c r="CB300" s="15" t="s">
        <v>493</v>
      </c>
      <c r="CC300" s="15" t="s">
        <v>493</v>
      </c>
      <c r="CD300" s="15" t="s">
        <v>493</v>
      </c>
      <c r="CE300" s="15" t="s">
        <v>493</v>
      </c>
      <c r="CF300" s="15" t="s">
        <v>493</v>
      </c>
      <c r="CG300" s="15" t="s">
        <v>493</v>
      </c>
      <c r="CH300" s="15" t="s">
        <v>493</v>
      </c>
      <c r="CI300" s="15" t="s">
        <v>493</v>
      </c>
      <c r="CJ300" s="15" t="s">
        <v>493</v>
      </c>
      <c r="CK300" s="15" t="s">
        <v>493</v>
      </c>
      <c r="CL300" s="15" t="s">
        <v>493</v>
      </c>
      <c r="CM300" s="15" t="s">
        <v>493</v>
      </c>
      <c r="CN300" s="15" t="s">
        <v>493</v>
      </c>
      <c r="CO300" s="15" t="s">
        <v>493</v>
      </c>
      <c r="CP300" s="15" t="s">
        <v>493</v>
      </c>
      <c r="CQ300" s="15" t="s">
        <v>493</v>
      </c>
      <c r="CR300" s="15" t="s">
        <v>493</v>
      </c>
      <c r="CS300" s="15" t="s">
        <v>493</v>
      </c>
      <c r="CT300" s="15" t="s">
        <v>493</v>
      </c>
      <c r="CU300" s="15" t="s">
        <v>493</v>
      </c>
      <c r="CV300" s="15" t="s">
        <v>493</v>
      </c>
      <c r="CW300" s="15" t="s">
        <v>493</v>
      </c>
      <c r="CX300" s="15" t="s">
        <v>493</v>
      </c>
      <c r="CY300" s="15" t="s">
        <v>493</v>
      </c>
      <c r="CZ300" s="15" t="s">
        <v>493</v>
      </c>
      <c r="DA300" s="15" t="s">
        <v>493</v>
      </c>
      <c r="DB300" s="15" t="s">
        <v>493</v>
      </c>
      <c r="DC300" s="15" t="s">
        <v>493</v>
      </c>
      <c r="DE300" s="15" t="s">
        <v>493</v>
      </c>
      <c r="DF300" s="15" t="s">
        <v>493</v>
      </c>
      <c r="DG300" s="15" t="s">
        <v>493</v>
      </c>
      <c r="DH300" s="15" t="s">
        <v>493</v>
      </c>
      <c r="DI300" s="15" t="s">
        <v>493</v>
      </c>
      <c r="DJ300" s="15" t="s">
        <v>493</v>
      </c>
      <c r="DK300" s="15" t="s">
        <v>493</v>
      </c>
      <c r="DL300" s="15" t="s">
        <v>493</v>
      </c>
      <c r="DM300" s="15" t="s">
        <v>493</v>
      </c>
      <c r="DN300" s="15" t="s">
        <v>493</v>
      </c>
      <c r="DO300" s="15" t="s">
        <v>493</v>
      </c>
      <c r="DP300" s="15" t="s">
        <v>493</v>
      </c>
      <c r="DQ300" s="15" t="s">
        <v>493</v>
      </c>
      <c r="DR300" s="15" t="s">
        <v>493</v>
      </c>
      <c r="DS300" s="15" t="s">
        <v>493</v>
      </c>
      <c r="DT300" s="15" t="s">
        <v>493</v>
      </c>
      <c r="DU300" s="15" t="s">
        <v>493</v>
      </c>
      <c r="DV300" s="15" t="s">
        <v>493</v>
      </c>
      <c r="DW300" s="15" t="s">
        <v>493</v>
      </c>
      <c r="DX300" s="15" t="s">
        <v>493</v>
      </c>
      <c r="DY300" s="15" t="s">
        <v>493</v>
      </c>
      <c r="DZ300" s="15" t="s">
        <v>493</v>
      </c>
      <c r="EA300" s="15" t="s">
        <v>493</v>
      </c>
      <c r="EB300" s="15" t="s">
        <v>493</v>
      </c>
      <c r="EC300" s="15" t="s">
        <v>493</v>
      </c>
      <c r="ED300" s="15" t="s">
        <v>493</v>
      </c>
      <c r="EE300" s="15" t="s">
        <v>493</v>
      </c>
      <c r="EF300" s="15" t="s">
        <v>493</v>
      </c>
      <c r="EG300" s="15" t="s">
        <v>493</v>
      </c>
      <c r="EH300" s="15" t="s">
        <v>493</v>
      </c>
      <c r="EI300" s="15" t="s">
        <v>493</v>
      </c>
      <c r="EJ300" s="15" t="s">
        <v>493</v>
      </c>
      <c r="EK300" s="15" t="s">
        <v>493</v>
      </c>
      <c r="EL300" s="15" t="s">
        <v>493</v>
      </c>
      <c r="EM300" s="15" t="s">
        <v>493</v>
      </c>
      <c r="EN300" s="15" t="s">
        <v>493</v>
      </c>
      <c r="EO300" s="15" t="s">
        <v>493</v>
      </c>
      <c r="EP300" s="15" t="s">
        <v>493</v>
      </c>
      <c r="EQ300" s="15" t="s">
        <v>493</v>
      </c>
      <c r="ER300" s="15" t="s">
        <v>493</v>
      </c>
      <c r="ES300" s="15" t="s">
        <v>493</v>
      </c>
      <c r="ET300" s="15" t="s">
        <v>493</v>
      </c>
      <c r="EU300" s="15" t="s">
        <v>493</v>
      </c>
      <c r="EV300" s="15" t="s">
        <v>493</v>
      </c>
      <c r="EW300" s="15" t="s">
        <v>493</v>
      </c>
      <c r="EX300" s="15" t="s">
        <v>493</v>
      </c>
      <c r="EY300" s="15" t="s">
        <v>493</v>
      </c>
      <c r="EZ300" s="15" t="s">
        <v>493</v>
      </c>
      <c r="FA300" s="15" t="s">
        <v>493</v>
      </c>
      <c r="FB300" s="15" t="s">
        <v>493</v>
      </c>
      <c r="FC300" s="15" t="s">
        <v>493</v>
      </c>
      <c r="FD300" s="15" t="s">
        <v>493</v>
      </c>
      <c r="FE300" s="15" t="s">
        <v>493</v>
      </c>
      <c r="FF300" s="15" t="s">
        <v>493</v>
      </c>
      <c r="FG300" s="15" t="s">
        <v>493</v>
      </c>
      <c r="FH300" s="15" t="s">
        <v>493</v>
      </c>
      <c r="FI300" s="15" t="s">
        <v>493</v>
      </c>
      <c r="FJ300" s="15" t="s">
        <v>493</v>
      </c>
      <c r="FK300" s="15" t="s">
        <v>493</v>
      </c>
      <c r="FL300" s="15" t="s">
        <v>493</v>
      </c>
      <c r="FM300" s="15" t="s">
        <v>493</v>
      </c>
      <c r="FN300" s="15" t="s">
        <v>493</v>
      </c>
      <c r="FO300" s="15" t="s">
        <v>493</v>
      </c>
      <c r="FP300" s="15" t="s">
        <v>493</v>
      </c>
      <c r="FR300" s="15" t="s">
        <v>493</v>
      </c>
      <c r="FS300" s="15" t="s">
        <v>493</v>
      </c>
      <c r="FT300" s="15" t="s">
        <v>493</v>
      </c>
      <c r="FU300" s="15" t="s">
        <v>493</v>
      </c>
      <c r="FV300" s="15" t="s">
        <v>493</v>
      </c>
      <c r="FW300" s="15" t="s">
        <v>493</v>
      </c>
      <c r="FX300" s="15" t="s">
        <v>493</v>
      </c>
      <c r="FY300" s="15" t="s">
        <v>493</v>
      </c>
      <c r="FZ300" s="15" t="s">
        <v>493</v>
      </c>
      <c r="GM300" s="15" t="s">
        <v>493</v>
      </c>
      <c r="GN300" s="15" t="s">
        <v>493</v>
      </c>
      <c r="GO300" s="15" t="s">
        <v>493</v>
      </c>
      <c r="GP300" s="15" t="s">
        <v>493</v>
      </c>
      <c r="GQ300" s="15" t="s">
        <v>493</v>
      </c>
      <c r="GR300" s="15" t="s">
        <v>493</v>
      </c>
      <c r="GS300" s="15" t="s">
        <v>493</v>
      </c>
      <c r="GT300" s="15" t="s">
        <v>493</v>
      </c>
      <c r="GU300" s="15" t="s">
        <v>493</v>
      </c>
      <c r="GV300" s="15" t="s">
        <v>493</v>
      </c>
      <c r="GW300" s="15" t="s">
        <v>493</v>
      </c>
      <c r="GX300" s="15" t="s">
        <v>493</v>
      </c>
      <c r="GY300" s="15" t="s">
        <v>493</v>
      </c>
      <c r="GZ300" s="15" t="s">
        <v>493</v>
      </c>
      <c r="HA300" s="15" t="s">
        <v>493</v>
      </c>
      <c r="HB300" s="15" t="s">
        <v>493</v>
      </c>
      <c r="HC300" s="15" t="s">
        <v>493</v>
      </c>
      <c r="HD300" s="15" t="s">
        <v>493</v>
      </c>
      <c r="HE300" s="15" t="s">
        <v>493</v>
      </c>
      <c r="HF300" s="15" t="s">
        <v>493</v>
      </c>
      <c r="HG300" s="15" t="s">
        <v>493</v>
      </c>
      <c r="HH300" s="15" t="s">
        <v>493</v>
      </c>
    </row>
  </sheetData>
  <mergeCells count="36">
    <mergeCell ref="CM18:CT18"/>
    <mergeCell ref="IA18:IG18"/>
    <mergeCell ref="ED18:EE18"/>
    <mergeCell ref="EH18:EJ18"/>
    <mergeCell ref="EL18:EN18"/>
    <mergeCell ref="HK18:HY18"/>
    <mergeCell ref="GG18:GK18"/>
    <mergeCell ref="HC18:HF18"/>
    <mergeCell ref="GM18:GS18"/>
    <mergeCell ref="EZ18:FC18"/>
    <mergeCell ref="FE18:FG18"/>
    <mergeCell ref="FL18:FN18"/>
    <mergeCell ref="FV18:FY18"/>
    <mergeCell ref="FS18:FT18"/>
    <mergeCell ref="GA18:GE18"/>
    <mergeCell ref="CU18:CX18"/>
    <mergeCell ref="AZ18:BG18"/>
    <mergeCell ref="CB18:CH18"/>
    <mergeCell ref="E7:E10"/>
    <mergeCell ref="Q18:T18"/>
    <mergeCell ref="AF18:AM18"/>
    <mergeCell ref="AP18:AW18"/>
    <mergeCell ref="V18:AD18"/>
    <mergeCell ref="BJ18:BQ18"/>
    <mergeCell ref="BR18:BZ18"/>
    <mergeCell ref="CZ18:DC18"/>
    <mergeCell ref="DF18:DJ18"/>
    <mergeCell ref="DL18:DO18"/>
    <mergeCell ref="FI18:FJ18"/>
    <mergeCell ref="GU18:HA18"/>
    <mergeCell ref="DQ18:DS18"/>
    <mergeCell ref="EB18:EC18"/>
    <mergeCell ref="EP18:ET18"/>
    <mergeCell ref="EV18:EX18"/>
    <mergeCell ref="DU18:DW18"/>
    <mergeCell ref="DY18:DZ18"/>
  </mergeCells>
  <conditionalFormatting sqref="C277:C295">
    <cfRule type="cellIs" dxfId="40" priority="2" stopIfTrue="1" operator="lessThan">
      <formula>0</formula>
    </cfRule>
  </conditionalFormatting>
  <conditionalFormatting sqref="Z15:AE16">
    <cfRule type="cellIs" dxfId="39" priority="1" stopIfTrue="1" operator="lessThan">
      <formula>0</formula>
    </cfRule>
  </conditionalFormatting>
  <conditionalFormatting sqref="AA16:AE16">
    <cfRule type="cellIs" dxfId="38" priority="42" stopIfTrue="1" operator="lessThan">
      <formula>0</formula>
    </cfRule>
  </conditionalFormatting>
  <conditionalFormatting sqref="AU16:AV16">
    <cfRule type="cellIs" dxfId="37" priority="35" stopIfTrue="1" operator="lessThan">
      <formula>0</formula>
    </cfRule>
  </conditionalFormatting>
  <conditionalFormatting sqref="AZ15:BR15">
    <cfRule type="cellIs" dxfId="36" priority="25" stopIfTrue="1" operator="lessThan">
      <formula>0</formula>
    </cfRule>
  </conditionalFormatting>
  <conditionalFormatting sqref="BV15:CS15">
    <cfRule type="cellIs" dxfId="35" priority="28" stopIfTrue="1" operator="lessThan">
      <formula>0</formula>
    </cfRule>
  </conditionalFormatting>
  <conditionalFormatting sqref="CT15:CT16 DK15:DK16 DK18:DK19">
    <cfRule type="cellIs" dxfId="34" priority="22" stopIfTrue="1" operator="lessThan">
      <formula>0</formula>
    </cfRule>
  </conditionalFormatting>
  <conditionalFormatting sqref="CX7">
    <cfRule type="cellIs" dxfId="33" priority="6" stopIfTrue="1" operator="lessThan">
      <formula>0</formula>
    </cfRule>
  </conditionalFormatting>
  <conditionalFormatting sqref="DF12:DJ12 AF15:AP15 AT15:AX16 CV15:DE16 AZ16:BF16 CT17:DK17 CY18 DE18 AY19 CK19:CL19 CI20:CS20 DF20:DK20 DF21:DH21 CM21:CS298">
    <cfRule type="cellIs" dxfId="32" priority="45" stopIfTrue="1" operator="lessThan">
      <formula>0</formula>
    </cfRule>
  </conditionalFormatting>
  <conditionalFormatting sqref="DL11:DL12">
    <cfRule type="cellIs" dxfId="31" priority="3" stopIfTrue="1" operator="lessThan">
      <formula>0</formula>
    </cfRule>
  </conditionalFormatting>
  <conditionalFormatting sqref="DM8">
    <cfRule type="cellIs" dxfId="30" priority="4" stopIfTrue="1" operator="lessThan">
      <formula>0</formula>
    </cfRule>
  </conditionalFormatting>
  <pageMargins left="0.7" right="0.7" top="0.75" bottom="0.75" header="0.3" footer="0.3"/>
  <pageSetup orientation="portrait" horizontalDpi="90" verticalDpi="9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48C8A-632F-4CB3-A0A6-C8E5E6A06CCC}">
  <sheetPr codeName="Planilha4">
    <tabColor rgb="FFFFFF00"/>
  </sheetPr>
  <dimension ref="A3:W259"/>
  <sheetViews>
    <sheetView showGridLines="0" zoomScale="55" zoomScaleNormal="55" workbookViewId="0">
      <pane xSplit="7" ySplit="2" topLeftCell="S27" activePane="bottomRight" state="frozen"/>
      <selection activeCell="I6" sqref="I6"/>
      <selection pane="topRight" activeCell="I6" sqref="I6"/>
      <selection pane="bottomLeft" activeCell="I6" sqref="I6"/>
      <selection pane="bottomRight" activeCell="F78" sqref="F78"/>
    </sheetView>
  </sheetViews>
  <sheetFormatPr defaultRowHeight="15"/>
  <cols>
    <col min="2" max="2" width="15.7109375" bestFit="1" customWidth="1"/>
    <col min="3" max="3" width="15.7109375" customWidth="1"/>
    <col min="4" max="4" width="51.42578125" bestFit="1" customWidth="1"/>
    <col min="5" max="5" width="15.7109375" customWidth="1"/>
    <col min="6" max="6" width="12.140625" customWidth="1"/>
    <col min="7" max="7" width="15.7109375" bestFit="1" customWidth="1"/>
    <col min="8" max="10" width="12.140625" customWidth="1"/>
    <col min="15" max="15" width="26.140625" bestFit="1" customWidth="1"/>
    <col min="16" max="16" width="15.28515625" bestFit="1" customWidth="1"/>
    <col min="17" max="17" width="40.7109375" bestFit="1" customWidth="1"/>
    <col min="18" max="18" width="21.42578125" bestFit="1" customWidth="1"/>
    <col min="19" max="19" width="40.7109375" customWidth="1"/>
    <col min="20" max="20" width="62.85546875" customWidth="1"/>
    <col min="21" max="21" width="40.7109375" customWidth="1"/>
  </cols>
  <sheetData>
    <row r="3" spans="2:22">
      <c r="B3" s="322"/>
      <c r="I3" s="77" t="s">
        <v>751</v>
      </c>
    </row>
    <row r="4" spans="2:22">
      <c r="B4" s="77" t="s">
        <v>1764</v>
      </c>
      <c r="C4" s="77" t="s">
        <v>1765</v>
      </c>
      <c r="D4" s="77" t="s">
        <v>751</v>
      </c>
      <c r="E4" s="77"/>
      <c r="G4" s="77" t="s">
        <v>1764</v>
      </c>
      <c r="H4" s="77" t="s">
        <v>1765</v>
      </c>
      <c r="I4" s="77" t="s">
        <v>1766</v>
      </c>
    </row>
    <row r="5" spans="2:22">
      <c r="B5" t="e">
        <f ca="1">VLOOKUP(C5,'Base de dados_formulas'!$C$20:$DL$333,114,0)</f>
        <v>#NAME?</v>
      </c>
      <c r="C5" s="41" t="s">
        <v>500</v>
      </c>
      <c r="D5" s="88" t="s">
        <v>16</v>
      </c>
      <c r="E5" s="88"/>
      <c r="F5">
        <v>1</v>
      </c>
      <c r="G5" t="e">
        <f t="shared" ref="G5:G45" ca="1" si="0">LARGE($B$5:$B$48,F5)</f>
        <v>#NAME?</v>
      </c>
      <c r="H5" t="e">
        <f t="shared" ref="H5:H45" ca="1" si="1">VLOOKUP(G5,$B$5:$C$259,2,0)</f>
        <v>#NAME?</v>
      </c>
      <c r="I5" t="e">
        <f t="shared" ref="I5:I45" ca="1" si="2">VLOOKUP(G5,$B$5:$D$259,3,0)</f>
        <v>#NAME?</v>
      </c>
      <c r="P5" s="17" t="s">
        <v>742</v>
      </c>
      <c r="Q5">
        <v>1</v>
      </c>
      <c r="R5" s="95" t="e">
        <f ca="1">LARGE($G$5:$G$259,Q5)</f>
        <v>#NAME?</v>
      </c>
      <c r="S5" s="93" t="e">
        <f ca="1">VLOOKUP(R5,'Maiores altas e baixas'!$B$206:$C$450,2,0)</f>
        <v>#NAME?</v>
      </c>
      <c r="T5" s="93" t="e">
        <f ca="1">VLOOKUP(S5,'Maiores altas e baixas'!$C$206:$AE$450,29,0)</f>
        <v>#NAME?</v>
      </c>
      <c r="U5" s="90" t="s">
        <v>1536</v>
      </c>
      <c r="V5" t="s">
        <v>1157</v>
      </c>
    </row>
    <row r="6" spans="2:22">
      <c r="B6" t="e">
        <f ca="1">VLOOKUP(C6,'Base de dados_formulas'!$C$20:$DL$333,114,0)</f>
        <v>#NAME?</v>
      </c>
      <c r="C6" s="41" t="s">
        <v>503</v>
      </c>
      <c r="D6" s="88" t="s">
        <v>24</v>
      </c>
      <c r="E6" s="88"/>
      <c r="F6">
        <f>F5+1</f>
        <v>2</v>
      </c>
      <c r="G6" t="e">
        <f t="shared" ca="1" si="0"/>
        <v>#NAME?</v>
      </c>
      <c r="H6" t="e">
        <f t="shared" ca="1" si="1"/>
        <v>#NAME?</v>
      </c>
      <c r="I6" t="e">
        <f t="shared" ca="1" si="2"/>
        <v>#NAME?</v>
      </c>
      <c r="P6" s="17" t="s">
        <v>743</v>
      </c>
      <c r="Q6">
        <f>Q5+1</f>
        <v>2</v>
      </c>
      <c r="R6" s="96" t="e">
        <f t="shared" ref="R6:R69" ca="1" si="3">LARGE($G$5:$G$259,Q6)</f>
        <v>#NAME?</v>
      </c>
      <c r="S6" s="94" t="e">
        <f ca="1">VLOOKUP(R6,'Maiores altas e baixas'!$B$206:$C$450,2,0)</f>
        <v>#NAME?</v>
      </c>
      <c r="T6" s="94" t="e">
        <f ca="1">VLOOKUP(S6,'Maiores altas e baixas'!$C$206:$AE$450,29,0)</f>
        <v>#NAME?</v>
      </c>
      <c r="U6" t="s">
        <v>1537</v>
      </c>
      <c r="V6" t="s">
        <v>1158</v>
      </c>
    </row>
    <row r="7" spans="2:22">
      <c r="B7" t="e">
        <f ca="1">VLOOKUP(C7,'Base de dados_formulas'!$C$20:$DL$333,114,0)</f>
        <v>#NAME?</v>
      </c>
      <c r="C7" s="41" t="s">
        <v>504</v>
      </c>
      <c r="D7" s="88" t="s">
        <v>26</v>
      </c>
      <c r="E7" s="88"/>
      <c r="F7">
        <f t="shared" ref="F7:F45" si="4">F6+1</f>
        <v>3</v>
      </c>
      <c r="G7" t="e">
        <f t="shared" ca="1" si="0"/>
        <v>#NAME?</v>
      </c>
      <c r="H7" t="e">
        <f t="shared" ca="1" si="1"/>
        <v>#NAME?</v>
      </c>
      <c r="I7" t="e">
        <f t="shared" ca="1" si="2"/>
        <v>#NAME?</v>
      </c>
      <c r="P7" s="17" t="s">
        <v>1506</v>
      </c>
      <c r="Q7">
        <f t="shared" ref="Q7:Q70" si="5">Q6+1</f>
        <v>3</v>
      </c>
      <c r="R7" s="96" t="e">
        <f t="shared" ca="1" si="3"/>
        <v>#NAME?</v>
      </c>
      <c r="S7" s="94" t="e">
        <f ca="1">VLOOKUP(R7,'Maiores altas e baixas'!$B$206:$C$450,2,0)</f>
        <v>#NAME?</v>
      </c>
      <c r="T7" s="94" t="e">
        <f ca="1">VLOOKUP(S7,'Maiores altas e baixas'!$C$206:$AE$450,29,0)</f>
        <v>#NAME?</v>
      </c>
      <c r="U7" t="s">
        <v>1538</v>
      </c>
      <c r="V7" t="s">
        <v>1159</v>
      </c>
    </row>
    <row r="8" spans="2:22">
      <c r="B8" t="e">
        <f ca="1">VLOOKUP(C8,'Base de dados_formulas'!$C$20:$DL$333,114,0)</f>
        <v>#NAME?</v>
      </c>
      <c r="C8" s="41" t="s">
        <v>508</v>
      </c>
      <c r="D8" s="88" t="s">
        <v>36</v>
      </c>
      <c r="E8" s="88"/>
      <c r="F8">
        <f t="shared" si="4"/>
        <v>4</v>
      </c>
      <c r="G8" t="e">
        <f t="shared" ca="1" si="0"/>
        <v>#NAME?</v>
      </c>
      <c r="H8" t="e">
        <f t="shared" ca="1" si="1"/>
        <v>#NAME?</v>
      </c>
      <c r="I8" t="e">
        <f t="shared" ca="1" si="2"/>
        <v>#NAME?</v>
      </c>
      <c r="P8" s="17" t="s">
        <v>1507</v>
      </c>
      <c r="Q8">
        <f t="shared" si="5"/>
        <v>4</v>
      </c>
      <c r="R8" s="96" t="e">
        <f t="shared" ca="1" si="3"/>
        <v>#NAME?</v>
      </c>
      <c r="S8" s="94" t="e">
        <f ca="1">VLOOKUP(R8,'Maiores altas e baixas'!$B$206:$C$450,2,0)</f>
        <v>#NAME?</v>
      </c>
      <c r="T8" s="94" t="e">
        <f ca="1">VLOOKUP(S8,'Maiores altas e baixas'!$C$206:$AE$450,29,0)</f>
        <v>#NAME?</v>
      </c>
      <c r="U8" t="s">
        <v>1539</v>
      </c>
      <c r="V8" t="s">
        <v>1160</v>
      </c>
    </row>
    <row r="9" spans="2:22">
      <c r="C9" s="41"/>
      <c r="D9" s="88"/>
      <c r="E9" s="88"/>
      <c r="F9">
        <f t="shared" si="4"/>
        <v>5</v>
      </c>
      <c r="G9" t="e">
        <f t="shared" ca="1" si="0"/>
        <v>#NAME?</v>
      </c>
      <c r="H9" t="e">
        <f t="shared" ca="1" si="1"/>
        <v>#NAME?</v>
      </c>
      <c r="I9" t="e">
        <f t="shared" ca="1" si="2"/>
        <v>#NAME?</v>
      </c>
      <c r="P9" s="17" t="s">
        <v>746</v>
      </c>
      <c r="Q9">
        <f t="shared" si="5"/>
        <v>5</v>
      </c>
      <c r="R9" s="96" t="e">
        <f t="shared" ca="1" si="3"/>
        <v>#NAME?</v>
      </c>
      <c r="S9" s="94" t="e">
        <f ca="1">VLOOKUP(R9,'Maiores altas e baixas'!$B$206:$C$450,2,0)</f>
        <v>#NAME?</v>
      </c>
      <c r="T9" s="94" t="e">
        <f ca="1">VLOOKUP(S9,'Maiores altas e baixas'!$C$206:$AE$450,29,0)</f>
        <v>#NAME?</v>
      </c>
      <c r="U9" t="s">
        <v>1540</v>
      </c>
      <c r="V9" t="s">
        <v>1161</v>
      </c>
    </row>
    <row r="10" spans="2:22">
      <c r="B10" t="e">
        <f ca="1">VLOOKUP(C10,'Base de dados_formulas'!$C$20:$DL$333,114,0)</f>
        <v>#NAME?</v>
      </c>
      <c r="C10" s="41" t="s">
        <v>513</v>
      </c>
      <c r="D10" s="88" t="s">
        <v>46</v>
      </c>
      <c r="E10" s="88"/>
      <c r="F10">
        <f t="shared" si="4"/>
        <v>6</v>
      </c>
      <c r="G10" t="e">
        <f t="shared" ca="1" si="0"/>
        <v>#NAME?</v>
      </c>
      <c r="H10" t="e">
        <f t="shared" ca="1" si="1"/>
        <v>#NAME?</v>
      </c>
      <c r="I10" t="e">
        <f t="shared" ca="1" si="2"/>
        <v>#NAME?</v>
      </c>
      <c r="P10" s="17" t="s">
        <v>748</v>
      </c>
      <c r="Q10">
        <f t="shared" si="5"/>
        <v>6</v>
      </c>
      <c r="R10" s="96" t="e">
        <f t="shared" ca="1" si="3"/>
        <v>#NAME?</v>
      </c>
      <c r="S10" s="94" t="e">
        <f ca="1">VLOOKUP(R10,'Maiores altas e baixas'!$B$206:$C$450,2,0)</f>
        <v>#NAME?</v>
      </c>
      <c r="T10" s="94" t="e">
        <f ca="1">VLOOKUP(S10,'Maiores altas e baixas'!$C$206:$AE$450,29,0)</f>
        <v>#NAME?</v>
      </c>
      <c r="U10" t="s">
        <v>1541</v>
      </c>
      <c r="V10" t="s">
        <v>1162</v>
      </c>
    </row>
    <row r="11" spans="2:22">
      <c r="B11" t="e">
        <f ca="1">VLOOKUP(C11,'Base de dados_formulas'!$C$20:$DL$333,114,0)</f>
        <v>#NAME?</v>
      </c>
      <c r="C11" s="41" t="s">
        <v>517</v>
      </c>
      <c r="D11" s="88" t="s">
        <v>54</v>
      </c>
      <c r="E11" s="88"/>
      <c r="F11">
        <f t="shared" si="4"/>
        <v>7</v>
      </c>
      <c r="G11" t="e">
        <f t="shared" ca="1" si="0"/>
        <v>#NAME?</v>
      </c>
      <c r="H11" t="e">
        <f t="shared" ca="1" si="1"/>
        <v>#NAME?</v>
      </c>
      <c r="I11" t="e">
        <f t="shared" ca="1" si="2"/>
        <v>#NAME?</v>
      </c>
      <c r="P11" s="17" t="s">
        <v>749</v>
      </c>
      <c r="Q11">
        <f t="shared" si="5"/>
        <v>7</v>
      </c>
      <c r="R11" s="96" t="e">
        <f t="shared" ca="1" si="3"/>
        <v>#NAME?</v>
      </c>
      <c r="S11" s="94" t="e">
        <f ca="1">VLOOKUP(R11,'Maiores altas e baixas'!$B$206:$C$450,2,0)</f>
        <v>#NAME?</v>
      </c>
      <c r="T11" s="94" t="e">
        <f ca="1">VLOOKUP(S11,'Maiores altas e baixas'!$C$206:$AE$450,29,0)</f>
        <v>#NAME?</v>
      </c>
      <c r="U11" t="s">
        <v>1542</v>
      </c>
      <c r="V11" t="s">
        <v>1163</v>
      </c>
    </row>
    <row r="12" spans="2:22">
      <c r="B12" t="e">
        <f ca="1">VLOOKUP(C12,'Base de dados_formulas'!$C$20:$DL$333,114,0)</f>
        <v>#NAME?</v>
      </c>
      <c r="C12" s="41" t="s">
        <v>518</v>
      </c>
      <c r="D12" s="88" t="s">
        <v>56</v>
      </c>
      <c r="E12" s="88"/>
      <c r="F12">
        <f t="shared" si="4"/>
        <v>8</v>
      </c>
      <c r="G12" t="e">
        <f t="shared" ca="1" si="0"/>
        <v>#NAME?</v>
      </c>
      <c r="H12" t="e">
        <f t="shared" ca="1" si="1"/>
        <v>#NAME?</v>
      </c>
      <c r="I12" t="e">
        <f t="shared" ca="1" si="2"/>
        <v>#NAME?</v>
      </c>
      <c r="P12" s="17" t="s">
        <v>751</v>
      </c>
      <c r="Q12">
        <f t="shared" si="5"/>
        <v>8</v>
      </c>
      <c r="R12" s="96" t="e">
        <f t="shared" ca="1" si="3"/>
        <v>#NAME?</v>
      </c>
      <c r="S12" s="94" t="e">
        <f ca="1">VLOOKUP(R12,'Maiores altas e baixas'!$B$206:$C$450,2,0)</f>
        <v>#NAME?</v>
      </c>
      <c r="T12" s="94" t="e">
        <f ca="1">VLOOKUP(S12,'Maiores altas e baixas'!$C$206:$AE$450,29,0)</f>
        <v>#NAME?</v>
      </c>
      <c r="U12" t="s">
        <v>1543</v>
      </c>
      <c r="V12" t="s">
        <v>1164</v>
      </c>
    </row>
    <row r="13" spans="2:22">
      <c r="B13" t="e">
        <f ca="1">VLOOKUP(C13,'Base de dados_formulas'!$C$20:$DL$333,114,0)</f>
        <v>#NAME?</v>
      </c>
      <c r="C13" s="41" t="s">
        <v>523</v>
      </c>
      <c r="D13" s="88" t="s">
        <v>66</v>
      </c>
      <c r="E13" s="88"/>
      <c r="F13">
        <f t="shared" si="4"/>
        <v>9</v>
      </c>
      <c r="G13" t="e">
        <f t="shared" ca="1" si="0"/>
        <v>#NAME?</v>
      </c>
      <c r="H13" t="e">
        <f t="shared" ca="1" si="1"/>
        <v>#NAME?</v>
      </c>
      <c r="I13" t="e">
        <f t="shared" ca="1" si="2"/>
        <v>#NAME?</v>
      </c>
      <c r="P13" s="17" t="s">
        <v>752</v>
      </c>
      <c r="Q13">
        <f t="shared" si="5"/>
        <v>9</v>
      </c>
      <c r="R13" s="96" t="e">
        <f t="shared" ca="1" si="3"/>
        <v>#NAME?</v>
      </c>
      <c r="S13" s="94" t="e">
        <f ca="1">VLOOKUP(R13,'Maiores altas e baixas'!$B$206:$C$450,2,0)</f>
        <v>#NAME?</v>
      </c>
      <c r="T13" s="94" t="e">
        <f ca="1">VLOOKUP(S13,'Maiores altas e baixas'!$C$206:$AE$450,29,0)</f>
        <v>#NAME?</v>
      </c>
      <c r="U13" t="s">
        <v>1544</v>
      </c>
      <c r="V13" t="s">
        <v>1165</v>
      </c>
    </row>
    <row r="14" spans="2:22">
      <c r="B14" t="e">
        <f ca="1">VLOOKUP(C14,'Base de dados_formulas'!$C$20:$DL$333,114,0)</f>
        <v>#NAME?</v>
      </c>
      <c r="C14" s="41" t="s">
        <v>526</v>
      </c>
      <c r="D14" s="88" t="s">
        <v>72</v>
      </c>
      <c r="E14" s="88"/>
      <c r="F14">
        <f t="shared" si="4"/>
        <v>10</v>
      </c>
      <c r="G14" t="e">
        <f t="shared" ca="1" si="0"/>
        <v>#NAME?</v>
      </c>
      <c r="H14" t="e">
        <f t="shared" ca="1" si="1"/>
        <v>#NAME?</v>
      </c>
      <c r="I14" t="e">
        <f t="shared" ca="1" si="2"/>
        <v>#NAME?</v>
      </c>
      <c r="P14" s="17" t="s">
        <v>754</v>
      </c>
      <c r="Q14">
        <f t="shared" si="5"/>
        <v>10</v>
      </c>
      <c r="R14" s="96" t="e">
        <f t="shared" ca="1" si="3"/>
        <v>#NAME?</v>
      </c>
      <c r="S14" s="94" t="e">
        <f ca="1">VLOOKUP(R14,'Maiores altas e baixas'!$B$206:$C$450,2,0)</f>
        <v>#NAME?</v>
      </c>
      <c r="T14" s="94" t="e">
        <f ca="1">VLOOKUP(S14,'Maiores altas e baixas'!$C$206:$AE$450,29,0)</f>
        <v>#NAME?</v>
      </c>
      <c r="U14" t="s">
        <v>1545</v>
      </c>
      <c r="V14" t="s">
        <v>1166</v>
      </c>
    </row>
    <row r="15" spans="2:22">
      <c r="C15" s="41"/>
      <c r="D15" s="88"/>
      <c r="E15" s="88"/>
      <c r="F15">
        <f t="shared" si="4"/>
        <v>11</v>
      </c>
      <c r="G15" t="e">
        <f t="shared" ca="1" si="0"/>
        <v>#NAME?</v>
      </c>
      <c r="H15" t="e">
        <f t="shared" ca="1" si="1"/>
        <v>#NAME?</v>
      </c>
      <c r="I15" t="e">
        <f t="shared" ca="1" si="2"/>
        <v>#NAME?</v>
      </c>
      <c r="P15" s="91" t="s">
        <v>1508</v>
      </c>
      <c r="Q15">
        <f t="shared" si="5"/>
        <v>11</v>
      </c>
      <c r="R15" s="96" t="e">
        <f t="shared" ca="1" si="3"/>
        <v>#NAME?</v>
      </c>
      <c r="S15" s="94" t="e">
        <f ca="1">VLOOKUP(R15,'Maiores altas e baixas'!$B$206:$C$450,2,0)</f>
        <v>#NAME?</v>
      </c>
      <c r="T15" s="94" t="e">
        <f ca="1">VLOOKUP(S15,'Maiores altas e baixas'!$C$206:$AE$450,29,0)</f>
        <v>#NAME?</v>
      </c>
      <c r="U15" t="s">
        <v>1546</v>
      </c>
      <c r="V15" t="s">
        <v>1167</v>
      </c>
    </row>
    <row r="16" spans="2:22">
      <c r="B16" t="e">
        <f ca="1">VLOOKUP(C16,'Base de dados_formulas'!$C$20:$DL$333,114,0)</f>
        <v>#NAME?</v>
      </c>
      <c r="C16" s="41" t="s">
        <v>559</v>
      </c>
      <c r="D16" s="88" t="s">
        <v>150</v>
      </c>
      <c r="E16" s="88"/>
      <c r="F16">
        <f t="shared" si="4"/>
        <v>12</v>
      </c>
      <c r="G16" t="e">
        <f t="shared" ca="1" si="0"/>
        <v>#NAME?</v>
      </c>
      <c r="H16" t="e">
        <f t="shared" ca="1" si="1"/>
        <v>#NAME?</v>
      </c>
      <c r="I16" t="e">
        <f t="shared" ca="1" si="2"/>
        <v>#NAME?</v>
      </c>
      <c r="P16" s="92"/>
      <c r="Q16">
        <f t="shared" si="5"/>
        <v>12</v>
      </c>
      <c r="R16" s="96" t="e">
        <f t="shared" ca="1" si="3"/>
        <v>#NAME?</v>
      </c>
      <c r="S16" s="94" t="e">
        <f ca="1">VLOOKUP(R16,'Maiores altas e baixas'!$B$206:$C$450,2,0)</f>
        <v>#NAME?</v>
      </c>
      <c r="T16" s="94" t="e">
        <f ca="1">VLOOKUP(S16,'Maiores altas e baixas'!$C$206:$AE$450,29,0)</f>
        <v>#NAME?</v>
      </c>
      <c r="U16" t="s">
        <v>1547</v>
      </c>
      <c r="V16" t="s">
        <v>1168</v>
      </c>
    </row>
    <row r="17" spans="2:22">
      <c r="B17" t="e">
        <f ca="1">VLOOKUP(C17,'Base de dados_formulas'!$C$20:$DL$333,114,0)</f>
        <v>#NAME?</v>
      </c>
      <c r="C17" s="41" t="s">
        <v>562</v>
      </c>
      <c r="D17" s="88" t="s">
        <v>156</v>
      </c>
      <c r="E17" s="88"/>
      <c r="F17">
        <f t="shared" si="4"/>
        <v>13</v>
      </c>
      <c r="G17" t="e">
        <f t="shared" ca="1" si="0"/>
        <v>#NAME?</v>
      </c>
      <c r="H17" t="e">
        <f t="shared" ca="1" si="1"/>
        <v>#NAME?</v>
      </c>
      <c r="I17" t="e">
        <f t="shared" ca="1" si="2"/>
        <v>#NAME?</v>
      </c>
      <c r="P17" s="92"/>
      <c r="Q17">
        <f t="shared" si="5"/>
        <v>13</v>
      </c>
      <c r="R17" s="96" t="e">
        <f t="shared" ca="1" si="3"/>
        <v>#NAME?</v>
      </c>
      <c r="S17" s="94" t="e">
        <f ca="1">VLOOKUP(R17,'Maiores altas e baixas'!$B$206:$C$450,2,0)</f>
        <v>#NAME?</v>
      </c>
      <c r="T17" s="94" t="e">
        <f ca="1">VLOOKUP(S17,'Maiores altas e baixas'!$C$206:$AE$450,29,0)</f>
        <v>#NAME?</v>
      </c>
      <c r="U17" t="s">
        <v>1548</v>
      </c>
      <c r="V17" t="s">
        <v>1169</v>
      </c>
    </row>
    <row r="18" spans="2:22">
      <c r="B18" t="e">
        <f ca="1">VLOOKUP(C18,'Base de dados_formulas'!$C$20:$DL$333,114,0)</f>
        <v>#NAME?</v>
      </c>
      <c r="C18" s="41" t="s">
        <v>565</v>
      </c>
      <c r="D18" s="88" t="s">
        <v>162</v>
      </c>
      <c r="E18" s="88"/>
      <c r="F18">
        <f t="shared" si="4"/>
        <v>14</v>
      </c>
      <c r="G18" t="e">
        <f t="shared" ca="1" si="0"/>
        <v>#NAME?</v>
      </c>
      <c r="H18" t="e">
        <f t="shared" ca="1" si="1"/>
        <v>#NAME?</v>
      </c>
      <c r="I18" t="e">
        <f t="shared" ca="1" si="2"/>
        <v>#NAME?</v>
      </c>
      <c r="P18" s="92"/>
      <c r="Q18">
        <f t="shared" si="5"/>
        <v>14</v>
      </c>
      <c r="R18" s="96" t="e">
        <f t="shared" ca="1" si="3"/>
        <v>#NAME?</v>
      </c>
      <c r="S18" s="94" t="e">
        <f ca="1">VLOOKUP(R18,'Maiores altas e baixas'!$B$206:$C$450,2,0)</f>
        <v>#NAME?</v>
      </c>
      <c r="T18" s="94" t="e">
        <f ca="1">VLOOKUP(S18,'Maiores altas e baixas'!$C$206:$AE$450,29,0)</f>
        <v>#NAME?</v>
      </c>
      <c r="U18" t="s">
        <v>1549</v>
      </c>
      <c r="V18" t="s">
        <v>1170</v>
      </c>
    </row>
    <row r="19" spans="2:22">
      <c r="B19" t="e">
        <f ca="1">VLOOKUP(C19,'Base de dados_formulas'!$C$20:$DL$333,114,0)</f>
        <v>#NAME?</v>
      </c>
      <c r="C19" s="41" t="s">
        <v>578</v>
      </c>
      <c r="D19" s="88" t="s">
        <v>190</v>
      </c>
      <c r="E19" s="88"/>
      <c r="F19">
        <f t="shared" si="4"/>
        <v>15</v>
      </c>
      <c r="G19" t="e">
        <f t="shared" ca="1" si="0"/>
        <v>#NAME?</v>
      </c>
      <c r="H19" t="e">
        <f t="shared" ca="1" si="1"/>
        <v>#NAME?</v>
      </c>
      <c r="I19" t="e">
        <f t="shared" ca="1" si="2"/>
        <v>#NAME?</v>
      </c>
      <c r="P19" s="92"/>
      <c r="Q19">
        <f t="shared" si="5"/>
        <v>15</v>
      </c>
      <c r="R19" s="96" t="e">
        <f t="shared" ca="1" si="3"/>
        <v>#NAME?</v>
      </c>
      <c r="S19" s="94" t="e">
        <f ca="1">VLOOKUP(R19,'Maiores altas e baixas'!$B$206:$C$450,2,0)</f>
        <v>#NAME?</v>
      </c>
      <c r="T19" s="94" t="e">
        <f ca="1">VLOOKUP(S19,'Maiores altas e baixas'!$C$206:$AE$450,29,0)</f>
        <v>#NAME?</v>
      </c>
      <c r="U19" t="s">
        <v>1550</v>
      </c>
      <c r="V19" t="s">
        <v>1171</v>
      </c>
    </row>
    <row r="20" spans="2:22">
      <c r="B20" t="e">
        <f ca="1">VLOOKUP(C20,'Base de dados_formulas'!$C$20:$DL$333,114,0)</f>
        <v>#NAME?</v>
      </c>
      <c r="C20" s="41" t="s">
        <v>587</v>
      </c>
      <c r="D20" s="88" t="s">
        <v>210</v>
      </c>
      <c r="E20" s="88"/>
      <c r="F20">
        <f t="shared" si="4"/>
        <v>16</v>
      </c>
      <c r="G20" t="e">
        <f t="shared" ca="1" si="0"/>
        <v>#NAME?</v>
      </c>
      <c r="H20" t="e">
        <f t="shared" ca="1" si="1"/>
        <v>#NAME?</v>
      </c>
      <c r="I20" t="e">
        <f t="shared" ca="1" si="2"/>
        <v>#NAME?</v>
      </c>
      <c r="P20" s="92"/>
      <c r="Q20">
        <f t="shared" si="5"/>
        <v>16</v>
      </c>
      <c r="R20" s="96" t="e">
        <f t="shared" ca="1" si="3"/>
        <v>#NAME?</v>
      </c>
      <c r="S20" s="94" t="e">
        <f ca="1">VLOOKUP(R20,'Maiores altas e baixas'!$B$206:$C$450,2,0)</f>
        <v>#NAME?</v>
      </c>
      <c r="T20" s="94" t="e">
        <f ca="1">VLOOKUP(S20,'Maiores altas e baixas'!$C$206:$AE$450,29,0)</f>
        <v>#NAME?</v>
      </c>
      <c r="U20" t="s">
        <v>1551</v>
      </c>
      <c r="V20" t="s">
        <v>1172</v>
      </c>
    </row>
    <row r="21" spans="2:22">
      <c r="B21" t="e">
        <f ca="1">VLOOKUP(C21,'Base de dados_formulas'!$C$20:$DL$333,114,0)</f>
        <v>#NAME?</v>
      </c>
      <c r="C21" s="41" t="s">
        <v>590</v>
      </c>
      <c r="D21" s="88" t="s">
        <v>218</v>
      </c>
      <c r="E21" s="88"/>
      <c r="F21">
        <f t="shared" si="4"/>
        <v>17</v>
      </c>
      <c r="G21" t="e">
        <f t="shared" ca="1" si="0"/>
        <v>#NAME?</v>
      </c>
      <c r="H21" t="e">
        <f t="shared" ca="1" si="1"/>
        <v>#NAME?</v>
      </c>
      <c r="I21" t="e">
        <f t="shared" ca="1" si="2"/>
        <v>#NAME?</v>
      </c>
      <c r="P21" s="92"/>
      <c r="Q21">
        <f t="shared" si="5"/>
        <v>17</v>
      </c>
      <c r="R21" s="96" t="e">
        <f t="shared" ca="1" si="3"/>
        <v>#NAME?</v>
      </c>
      <c r="S21" s="94" t="e">
        <f ca="1">VLOOKUP(R21,'Maiores altas e baixas'!$B$206:$C$450,2,0)</f>
        <v>#NAME?</v>
      </c>
      <c r="T21" s="94" t="e">
        <f ca="1">VLOOKUP(S21,'Maiores altas e baixas'!$C$206:$AE$450,29,0)</f>
        <v>#NAME?</v>
      </c>
      <c r="U21" t="s">
        <v>1552</v>
      </c>
      <c r="V21" t="s">
        <v>1173</v>
      </c>
    </row>
    <row r="22" spans="2:22">
      <c r="B22" t="e">
        <f ca="1">VLOOKUP(C22,'Base de dados_formulas'!$C$20:$DL$333,114,0)</f>
        <v>#NAME?</v>
      </c>
      <c r="C22" s="41" t="s">
        <v>605</v>
      </c>
      <c r="D22" s="88" t="s">
        <v>248</v>
      </c>
      <c r="E22" s="88"/>
      <c r="F22">
        <f t="shared" si="4"/>
        <v>18</v>
      </c>
      <c r="G22" t="e">
        <f t="shared" ca="1" si="0"/>
        <v>#NAME?</v>
      </c>
      <c r="H22" t="e">
        <f t="shared" ca="1" si="1"/>
        <v>#NAME?</v>
      </c>
      <c r="I22" t="e">
        <f t="shared" ca="1" si="2"/>
        <v>#NAME?</v>
      </c>
      <c r="P22" s="92"/>
      <c r="Q22">
        <f t="shared" si="5"/>
        <v>18</v>
      </c>
      <c r="R22" s="96" t="e">
        <f t="shared" ca="1" si="3"/>
        <v>#NAME?</v>
      </c>
      <c r="S22" s="94" t="e">
        <f ca="1">VLOOKUP(R22,'Maiores altas e baixas'!$B$206:$C$450,2,0)</f>
        <v>#NAME?</v>
      </c>
      <c r="T22" s="94" t="e">
        <f ca="1">VLOOKUP(S22,'Maiores altas e baixas'!$C$206:$AE$450,29,0)</f>
        <v>#NAME?</v>
      </c>
      <c r="U22" t="s">
        <v>1553</v>
      </c>
      <c r="V22" t="s">
        <v>1174</v>
      </c>
    </row>
    <row r="23" spans="2:22">
      <c r="B23" t="e">
        <f ca="1">VLOOKUP(C23,'Base de dados_formulas'!$C$20:$DL$333,114,0)</f>
        <v>#NAME?</v>
      </c>
      <c r="C23" s="41" t="s">
        <v>609</v>
      </c>
      <c r="D23" s="88" t="s">
        <v>256</v>
      </c>
      <c r="E23" s="88"/>
      <c r="F23">
        <f t="shared" si="4"/>
        <v>19</v>
      </c>
      <c r="G23" t="e">
        <f t="shared" ca="1" si="0"/>
        <v>#NAME?</v>
      </c>
      <c r="H23" t="e">
        <f t="shared" ca="1" si="1"/>
        <v>#NAME?</v>
      </c>
      <c r="I23" t="e">
        <f t="shared" ca="1" si="2"/>
        <v>#NAME?</v>
      </c>
      <c r="P23" s="92"/>
      <c r="Q23">
        <f t="shared" si="5"/>
        <v>19</v>
      </c>
      <c r="R23" s="96" t="e">
        <f t="shared" ca="1" si="3"/>
        <v>#NAME?</v>
      </c>
      <c r="S23" s="94" t="e">
        <f ca="1">VLOOKUP(R23,'Maiores altas e baixas'!$B$206:$C$450,2,0)</f>
        <v>#NAME?</v>
      </c>
      <c r="T23" s="94" t="e">
        <f ca="1">VLOOKUP(S23,'Maiores altas e baixas'!$C$206:$AE$450,29,0)</f>
        <v>#NAME?</v>
      </c>
      <c r="U23" t="s">
        <v>1554</v>
      </c>
      <c r="V23" t="s">
        <v>1175</v>
      </c>
    </row>
    <row r="24" spans="2:22">
      <c r="B24" t="e">
        <f ca="1">VLOOKUP(C24,'Base de dados_formulas'!$C$20:$DL$333,114,0)</f>
        <v>#NAME?</v>
      </c>
      <c r="C24" s="41" t="s">
        <v>610</v>
      </c>
      <c r="D24" s="88" t="s">
        <v>258</v>
      </c>
      <c r="E24" s="88"/>
      <c r="F24">
        <f t="shared" si="4"/>
        <v>20</v>
      </c>
      <c r="G24" t="e">
        <f t="shared" ca="1" si="0"/>
        <v>#NAME?</v>
      </c>
      <c r="H24" t="e">
        <f t="shared" ca="1" si="1"/>
        <v>#NAME?</v>
      </c>
      <c r="I24" t="e">
        <f t="shared" ca="1" si="2"/>
        <v>#NAME?</v>
      </c>
      <c r="P24" s="92"/>
      <c r="Q24">
        <f t="shared" si="5"/>
        <v>20</v>
      </c>
      <c r="R24" s="96" t="e">
        <f t="shared" ca="1" si="3"/>
        <v>#NAME?</v>
      </c>
      <c r="S24" s="94" t="e">
        <f ca="1">VLOOKUP(R24,'Maiores altas e baixas'!$B$206:$C$450,2,0)</f>
        <v>#NAME?</v>
      </c>
      <c r="T24" s="94" t="e">
        <f ca="1">VLOOKUP(S24,'Maiores altas e baixas'!$C$206:$AE$450,29,0)</f>
        <v>#NAME?</v>
      </c>
      <c r="U24" t="s">
        <v>1555</v>
      </c>
      <c r="V24" t="s">
        <v>1176</v>
      </c>
    </row>
    <row r="25" spans="2:22">
      <c r="B25" t="e">
        <f ca="1">VLOOKUP(C25,'Base de dados_formulas'!$C$20:$DL$333,114,0)</f>
        <v>#NAME?</v>
      </c>
      <c r="C25" s="41" t="s">
        <v>617</v>
      </c>
      <c r="D25" s="88" t="s">
        <v>272</v>
      </c>
      <c r="E25" s="88"/>
      <c r="F25">
        <f t="shared" si="4"/>
        <v>21</v>
      </c>
      <c r="G25" t="e">
        <f t="shared" ca="1" si="0"/>
        <v>#NAME?</v>
      </c>
      <c r="H25" t="e">
        <f t="shared" ca="1" si="1"/>
        <v>#NAME?</v>
      </c>
      <c r="I25" t="e">
        <f t="shared" ca="1" si="2"/>
        <v>#NAME?</v>
      </c>
      <c r="P25" s="92"/>
      <c r="Q25">
        <f t="shared" si="5"/>
        <v>21</v>
      </c>
      <c r="R25" s="96" t="e">
        <f t="shared" ca="1" si="3"/>
        <v>#NAME?</v>
      </c>
      <c r="S25" s="94" t="e">
        <f ca="1">VLOOKUP(R25,'Maiores altas e baixas'!$B$206:$C$450,2,0)</f>
        <v>#NAME?</v>
      </c>
      <c r="T25" s="94" t="e">
        <f ca="1">VLOOKUP(S25,'Maiores altas e baixas'!$C$206:$AE$450,29,0)</f>
        <v>#NAME?</v>
      </c>
      <c r="U25" t="s">
        <v>1556</v>
      </c>
      <c r="V25" t="s">
        <v>1177</v>
      </c>
    </row>
    <row r="26" spans="2:22">
      <c r="B26" t="e">
        <f ca="1">VLOOKUP(C26,'Base de dados_formulas'!$C$20:$DL$333,114,0)</f>
        <v>#NAME?</v>
      </c>
      <c r="C26" s="41" t="s">
        <v>623</v>
      </c>
      <c r="D26" s="88" t="s">
        <v>284</v>
      </c>
      <c r="E26" s="88"/>
      <c r="F26">
        <f t="shared" si="4"/>
        <v>22</v>
      </c>
      <c r="G26" t="e">
        <f t="shared" ca="1" si="0"/>
        <v>#NAME?</v>
      </c>
      <c r="H26" t="e">
        <f t="shared" ca="1" si="1"/>
        <v>#NAME?</v>
      </c>
      <c r="I26" t="e">
        <f t="shared" ca="1" si="2"/>
        <v>#NAME?</v>
      </c>
      <c r="P26" s="92"/>
      <c r="Q26">
        <f t="shared" si="5"/>
        <v>22</v>
      </c>
      <c r="R26" s="96" t="e">
        <f t="shared" ca="1" si="3"/>
        <v>#NAME?</v>
      </c>
      <c r="S26" s="94" t="e">
        <f ca="1">VLOOKUP(R26,'Maiores altas e baixas'!$B$206:$C$450,2,0)</f>
        <v>#NAME?</v>
      </c>
      <c r="T26" s="94" t="e">
        <f ca="1">VLOOKUP(S26,'Maiores altas e baixas'!$C$206:$AE$450,29,0)</f>
        <v>#NAME?</v>
      </c>
      <c r="U26" t="s">
        <v>1557</v>
      </c>
      <c r="V26" t="s">
        <v>1178</v>
      </c>
    </row>
    <row r="27" spans="2:22">
      <c r="B27" t="e">
        <f ca="1">VLOOKUP(C27,'Base de dados_formulas'!$C$20:$DL$333,114,0)</f>
        <v>#NAME?</v>
      </c>
      <c r="C27" s="41" t="s">
        <v>641</v>
      </c>
      <c r="D27" s="88" t="s">
        <v>320</v>
      </c>
      <c r="E27" s="88"/>
      <c r="F27">
        <f t="shared" si="4"/>
        <v>23</v>
      </c>
      <c r="G27" t="e">
        <f t="shared" ca="1" si="0"/>
        <v>#NAME?</v>
      </c>
      <c r="H27" t="e">
        <f t="shared" ca="1" si="1"/>
        <v>#NAME?</v>
      </c>
      <c r="I27" t="e">
        <f t="shared" ca="1" si="2"/>
        <v>#NAME?</v>
      </c>
      <c r="P27" s="92"/>
      <c r="Q27">
        <f t="shared" si="5"/>
        <v>23</v>
      </c>
      <c r="R27" s="96" t="e">
        <f t="shared" ca="1" si="3"/>
        <v>#NAME?</v>
      </c>
      <c r="S27" s="94" t="e">
        <f ca="1">VLOOKUP(R27,'Maiores altas e baixas'!$B$206:$C$450,2,0)</f>
        <v>#NAME?</v>
      </c>
      <c r="T27" s="94" t="e">
        <f ca="1">VLOOKUP(S27,'Maiores altas e baixas'!$C$206:$AE$450,29,0)</f>
        <v>#NAME?</v>
      </c>
      <c r="U27" t="s">
        <v>1558</v>
      </c>
      <c r="V27" t="s">
        <v>1179</v>
      </c>
    </row>
    <row r="28" spans="2:22">
      <c r="B28" t="e">
        <f ca="1">VLOOKUP(C28,'Base de dados_formulas'!$C$20:$DL$333,114,0)</f>
        <v>#NAME?</v>
      </c>
      <c r="C28" s="41" t="s">
        <v>642</v>
      </c>
      <c r="D28" s="88" t="s">
        <v>322</v>
      </c>
      <c r="E28" s="88"/>
      <c r="F28">
        <f t="shared" si="4"/>
        <v>24</v>
      </c>
      <c r="G28" t="e">
        <f t="shared" ca="1" si="0"/>
        <v>#NAME?</v>
      </c>
      <c r="H28" t="e">
        <f t="shared" ca="1" si="1"/>
        <v>#NAME?</v>
      </c>
      <c r="I28" t="e">
        <f t="shared" ca="1" si="2"/>
        <v>#NAME?</v>
      </c>
      <c r="P28" s="92"/>
      <c r="Q28">
        <f t="shared" si="5"/>
        <v>24</v>
      </c>
      <c r="R28" s="96" t="e">
        <f t="shared" ca="1" si="3"/>
        <v>#NAME?</v>
      </c>
      <c r="S28" s="94" t="e">
        <f ca="1">VLOOKUP(R28,'Maiores altas e baixas'!$B$206:$C$450,2,0)</f>
        <v>#NAME?</v>
      </c>
      <c r="T28" s="94" t="e">
        <f ca="1">VLOOKUP(S28,'Maiores altas e baixas'!$C$206:$AE$450,29,0)</f>
        <v>#NAME?</v>
      </c>
      <c r="U28" t="s">
        <v>50</v>
      </c>
      <c r="V28" t="s">
        <v>1180</v>
      </c>
    </row>
    <row r="29" spans="2:22">
      <c r="B29" t="e">
        <f ca="1">VLOOKUP(C29,'Base de dados_formulas'!$C$20:$DL$333,114,0)</f>
        <v>#NAME?</v>
      </c>
      <c r="C29" s="41" t="s">
        <v>646</v>
      </c>
      <c r="D29" s="88" t="s">
        <v>330</v>
      </c>
      <c r="E29" s="88"/>
      <c r="F29">
        <f t="shared" si="4"/>
        <v>25</v>
      </c>
      <c r="G29" t="e">
        <f t="shared" ca="1" si="0"/>
        <v>#NAME?</v>
      </c>
      <c r="H29" t="e">
        <f t="shared" ca="1" si="1"/>
        <v>#NAME?</v>
      </c>
      <c r="I29" t="e">
        <f t="shared" ca="1" si="2"/>
        <v>#NAME?</v>
      </c>
      <c r="P29" s="92"/>
      <c r="Q29">
        <f t="shared" si="5"/>
        <v>25</v>
      </c>
      <c r="R29" s="96" t="e">
        <f t="shared" ca="1" si="3"/>
        <v>#NAME?</v>
      </c>
      <c r="S29" s="94" t="e">
        <f ca="1">VLOOKUP(R29,'Maiores altas e baixas'!$B$206:$C$450,2,0)</f>
        <v>#NAME?</v>
      </c>
      <c r="T29" s="94" t="e">
        <f ca="1">VLOOKUP(S29,'Maiores altas e baixas'!$C$206:$AE$450,29,0)</f>
        <v>#NAME?</v>
      </c>
      <c r="U29" t="s">
        <v>1559</v>
      </c>
      <c r="V29" t="s">
        <v>1181</v>
      </c>
    </row>
    <row r="30" spans="2:22">
      <c r="B30" t="e">
        <f ca="1">VLOOKUP(C30,'Base de dados_formulas'!$C$20:$DL$333,114,0)</f>
        <v>#NAME?</v>
      </c>
      <c r="C30" s="41" t="s">
        <v>650</v>
      </c>
      <c r="D30" s="88" t="s">
        <v>338</v>
      </c>
      <c r="E30" s="88"/>
      <c r="F30">
        <f t="shared" si="4"/>
        <v>26</v>
      </c>
      <c r="G30" t="e">
        <f t="shared" ca="1" si="0"/>
        <v>#NAME?</v>
      </c>
      <c r="H30" t="e">
        <f t="shared" ca="1" si="1"/>
        <v>#NAME?</v>
      </c>
      <c r="I30" t="e">
        <f t="shared" ca="1" si="2"/>
        <v>#NAME?</v>
      </c>
      <c r="P30" s="92"/>
      <c r="Q30">
        <f t="shared" si="5"/>
        <v>26</v>
      </c>
      <c r="R30" s="96" t="e">
        <f t="shared" ca="1" si="3"/>
        <v>#NAME?</v>
      </c>
      <c r="S30" s="94" t="e">
        <f ca="1">VLOOKUP(R30,'Maiores altas e baixas'!$B$206:$C$450,2,0)</f>
        <v>#NAME?</v>
      </c>
      <c r="T30" s="94" t="e">
        <f ca="1">VLOOKUP(S30,'Maiores altas e baixas'!$C$206:$AE$450,29,0)</f>
        <v>#NAME?</v>
      </c>
      <c r="U30" t="s">
        <v>54</v>
      </c>
      <c r="V30" t="s">
        <v>1182</v>
      </c>
    </row>
    <row r="31" spans="2:22">
      <c r="B31" t="e">
        <f ca="1">VLOOKUP(C31,'Base de dados_formulas'!$C$20:$DL$333,114,0)</f>
        <v>#NAME?</v>
      </c>
      <c r="C31" s="41" t="s">
        <v>655</v>
      </c>
      <c r="D31" s="88" t="s">
        <v>348</v>
      </c>
      <c r="E31" s="88"/>
      <c r="F31">
        <f t="shared" si="4"/>
        <v>27</v>
      </c>
      <c r="G31" t="e">
        <f t="shared" ca="1" si="0"/>
        <v>#NAME?</v>
      </c>
      <c r="H31" t="e">
        <f t="shared" ca="1" si="1"/>
        <v>#NAME?</v>
      </c>
      <c r="I31" t="e">
        <f t="shared" ca="1" si="2"/>
        <v>#NAME?</v>
      </c>
      <c r="P31" s="92"/>
      <c r="Q31">
        <f t="shared" si="5"/>
        <v>27</v>
      </c>
      <c r="R31" s="96" t="e">
        <f t="shared" ca="1" si="3"/>
        <v>#NAME?</v>
      </c>
      <c r="S31" s="94" t="e">
        <f ca="1">VLOOKUP(R31,'Maiores altas e baixas'!$B$206:$C$450,2,0)</f>
        <v>#NAME?</v>
      </c>
      <c r="T31" s="94" t="e">
        <f ca="1">VLOOKUP(S31,'Maiores altas e baixas'!$C$206:$AE$450,29,0)</f>
        <v>#NAME?</v>
      </c>
      <c r="U31" t="s">
        <v>1560</v>
      </c>
      <c r="V31" t="s">
        <v>1183</v>
      </c>
    </row>
    <row r="32" spans="2:22">
      <c r="B32" t="e">
        <f ca="1">VLOOKUP(C32,'Base de dados_formulas'!$C$20:$DL$333,114,0)</f>
        <v>#NAME?</v>
      </c>
      <c r="C32" s="41" t="s">
        <v>656</v>
      </c>
      <c r="D32" s="88" t="s">
        <v>350</v>
      </c>
      <c r="E32" s="88"/>
      <c r="F32">
        <f t="shared" si="4"/>
        <v>28</v>
      </c>
      <c r="G32" t="e">
        <f t="shared" ca="1" si="0"/>
        <v>#NAME?</v>
      </c>
      <c r="H32" t="e">
        <f t="shared" ca="1" si="1"/>
        <v>#NAME?</v>
      </c>
      <c r="I32" t="e">
        <f t="shared" ca="1" si="2"/>
        <v>#NAME?</v>
      </c>
      <c r="P32" s="92"/>
      <c r="Q32">
        <f t="shared" si="5"/>
        <v>28</v>
      </c>
      <c r="R32" s="96" t="e">
        <f t="shared" ca="1" si="3"/>
        <v>#NAME?</v>
      </c>
      <c r="S32" s="94" t="e">
        <f ca="1">VLOOKUP(R32,'Maiores altas e baixas'!$B$206:$C$450,2,0)</f>
        <v>#NAME?</v>
      </c>
      <c r="T32" s="94" t="e">
        <f ca="1">VLOOKUP(S32,'Maiores altas e baixas'!$C$206:$AE$450,29,0)</f>
        <v>#NAME?</v>
      </c>
      <c r="U32" t="s">
        <v>1561</v>
      </c>
      <c r="V32" t="s">
        <v>1184</v>
      </c>
    </row>
    <row r="33" spans="2:22">
      <c r="B33" t="e">
        <f ca="1">VLOOKUP(C33,'Base de dados_formulas'!$C$20:$DL$333,114,0)</f>
        <v>#NAME?</v>
      </c>
      <c r="C33" s="41" t="s">
        <v>657</v>
      </c>
      <c r="D33" s="88" t="s">
        <v>352</v>
      </c>
      <c r="E33" s="88"/>
      <c r="F33">
        <f t="shared" si="4"/>
        <v>29</v>
      </c>
      <c r="G33" t="e">
        <f t="shared" ca="1" si="0"/>
        <v>#NAME?</v>
      </c>
      <c r="H33" t="e">
        <f t="shared" ca="1" si="1"/>
        <v>#NAME?</v>
      </c>
      <c r="I33" t="e">
        <f t="shared" ca="1" si="2"/>
        <v>#NAME?</v>
      </c>
      <c r="P33" s="92"/>
      <c r="Q33">
        <f t="shared" si="5"/>
        <v>29</v>
      </c>
      <c r="R33" s="96" t="e">
        <f t="shared" ca="1" si="3"/>
        <v>#NAME?</v>
      </c>
      <c r="S33" s="94" t="e">
        <f ca="1">VLOOKUP(R33,'Maiores altas e baixas'!$B$206:$C$450,2,0)</f>
        <v>#NAME?</v>
      </c>
      <c r="T33" s="94" t="e">
        <f ca="1">VLOOKUP(S33,'Maiores altas e baixas'!$C$206:$AE$450,29,0)</f>
        <v>#NAME?</v>
      </c>
      <c r="U33" t="s">
        <v>1562</v>
      </c>
      <c r="V33" t="s">
        <v>1185</v>
      </c>
    </row>
    <row r="34" spans="2:22">
      <c r="B34" t="e">
        <f ca="1">VLOOKUP(C34,'Base de dados_formulas'!$C$20:$DL$333,114,0)</f>
        <v>#NAME?</v>
      </c>
      <c r="C34" s="41" t="s">
        <v>658</v>
      </c>
      <c r="D34" s="88" t="s">
        <v>354</v>
      </c>
      <c r="E34" s="88"/>
      <c r="F34">
        <f t="shared" si="4"/>
        <v>30</v>
      </c>
      <c r="G34" t="e">
        <f t="shared" ca="1" si="0"/>
        <v>#NAME?</v>
      </c>
      <c r="H34" t="e">
        <f t="shared" ca="1" si="1"/>
        <v>#NAME?</v>
      </c>
      <c r="I34" t="e">
        <f t="shared" ca="1" si="2"/>
        <v>#NAME?</v>
      </c>
      <c r="P34" s="92"/>
      <c r="Q34">
        <f t="shared" si="5"/>
        <v>30</v>
      </c>
      <c r="R34" s="96" t="e">
        <f t="shared" ca="1" si="3"/>
        <v>#NAME?</v>
      </c>
      <c r="S34" s="94" t="e">
        <f ca="1">VLOOKUP(R34,'Maiores altas e baixas'!$B$206:$C$450,2,0)</f>
        <v>#NAME?</v>
      </c>
      <c r="T34" s="94" t="e">
        <f ca="1">VLOOKUP(S34,'Maiores altas e baixas'!$C$206:$AE$450,29,0)</f>
        <v>#NAME?</v>
      </c>
      <c r="U34" t="s">
        <v>1563</v>
      </c>
      <c r="V34" t="s">
        <v>1186</v>
      </c>
    </row>
    <row r="35" spans="2:22">
      <c r="B35" t="e">
        <f ca="1">VLOOKUP(C35,'Base de dados_formulas'!$C$20:$DL$333,114,0)</f>
        <v>#NAME?</v>
      </c>
      <c r="C35" s="41" t="s">
        <v>663</v>
      </c>
      <c r="D35" s="88" t="s">
        <v>364</v>
      </c>
      <c r="E35" s="88"/>
      <c r="F35">
        <f t="shared" si="4"/>
        <v>31</v>
      </c>
      <c r="G35" t="e">
        <f t="shared" ca="1" si="0"/>
        <v>#NAME?</v>
      </c>
      <c r="H35" t="e">
        <f t="shared" ca="1" si="1"/>
        <v>#NAME?</v>
      </c>
      <c r="I35" t="e">
        <f t="shared" ca="1" si="2"/>
        <v>#NAME?</v>
      </c>
      <c r="P35" s="92"/>
      <c r="Q35">
        <f t="shared" si="5"/>
        <v>31</v>
      </c>
      <c r="R35" s="96" t="e">
        <f t="shared" ca="1" si="3"/>
        <v>#NAME?</v>
      </c>
      <c r="S35" s="94" t="e">
        <f ca="1">VLOOKUP(R35,'Maiores altas e baixas'!$B$206:$C$450,2,0)</f>
        <v>#NAME?</v>
      </c>
      <c r="T35" s="94" t="e">
        <f ca="1">VLOOKUP(S35,'Maiores altas e baixas'!$C$206:$AE$450,29,0)</f>
        <v>#NAME?</v>
      </c>
      <c r="U35" t="s">
        <v>1564</v>
      </c>
      <c r="V35" t="s">
        <v>1187</v>
      </c>
    </row>
    <row r="36" spans="2:22">
      <c r="B36" t="e">
        <f ca="1">VLOOKUP(C36,'Base de dados_formulas'!$C$20:$DL$333,114,0)</f>
        <v>#NAME?</v>
      </c>
      <c r="C36" s="41" t="s">
        <v>669</v>
      </c>
      <c r="D36" s="88" t="s">
        <v>376</v>
      </c>
      <c r="E36" s="88"/>
      <c r="F36">
        <f t="shared" si="4"/>
        <v>32</v>
      </c>
      <c r="G36" t="e">
        <f t="shared" ca="1" si="0"/>
        <v>#NAME?</v>
      </c>
      <c r="H36" t="e">
        <f t="shared" ca="1" si="1"/>
        <v>#NAME?</v>
      </c>
      <c r="I36" t="e">
        <f t="shared" ca="1" si="2"/>
        <v>#NAME?</v>
      </c>
      <c r="P36" s="92"/>
      <c r="Q36">
        <f t="shared" si="5"/>
        <v>32</v>
      </c>
      <c r="R36" s="96" t="e">
        <f t="shared" ca="1" si="3"/>
        <v>#NAME?</v>
      </c>
      <c r="S36" s="94" t="e">
        <f ca="1">VLOOKUP(R36,'Maiores altas e baixas'!$B$206:$C$450,2,0)</f>
        <v>#NAME?</v>
      </c>
      <c r="T36" s="94" t="e">
        <f ca="1">VLOOKUP(S36,'Maiores altas e baixas'!$C$206:$AE$450,29,0)</f>
        <v>#NAME?</v>
      </c>
      <c r="U36" t="s">
        <v>1565</v>
      </c>
      <c r="V36" t="s">
        <v>1188</v>
      </c>
    </row>
    <row r="37" spans="2:22">
      <c r="C37" s="41"/>
      <c r="D37" s="88"/>
      <c r="E37" s="88"/>
      <c r="F37">
        <f t="shared" si="4"/>
        <v>33</v>
      </c>
      <c r="G37" t="e">
        <f t="shared" ca="1" si="0"/>
        <v>#NAME?</v>
      </c>
      <c r="H37" t="e">
        <f t="shared" ca="1" si="1"/>
        <v>#NAME?</v>
      </c>
      <c r="I37" t="e">
        <f t="shared" ca="1" si="2"/>
        <v>#NAME?</v>
      </c>
      <c r="P37" s="92"/>
      <c r="Q37">
        <f t="shared" si="5"/>
        <v>33</v>
      </c>
      <c r="R37" s="96" t="e">
        <f t="shared" ca="1" si="3"/>
        <v>#NAME?</v>
      </c>
      <c r="S37" s="94" t="e">
        <f ca="1">VLOOKUP(R37,'Maiores altas e baixas'!$B$206:$C$450,2,0)</f>
        <v>#NAME?</v>
      </c>
      <c r="T37" s="94" t="e">
        <f ca="1">VLOOKUP(S37,'Maiores altas e baixas'!$C$206:$AE$450,29,0)</f>
        <v>#NAME?</v>
      </c>
      <c r="U37" t="s">
        <v>1566</v>
      </c>
      <c r="V37" t="s">
        <v>1189</v>
      </c>
    </row>
    <row r="38" spans="2:22">
      <c r="B38" t="e">
        <f ca="1">VLOOKUP(C38,'Base de dados_formulas'!$C$20:$DL$333,114,0)</f>
        <v>#NAME?</v>
      </c>
      <c r="C38" s="41" t="s">
        <v>681</v>
      </c>
      <c r="D38" s="88" t="s">
        <v>400</v>
      </c>
      <c r="E38" s="88"/>
      <c r="F38">
        <f t="shared" si="4"/>
        <v>34</v>
      </c>
      <c r="G38" t="e">
        <f t="shared" ca="1" si="0"/>
        <v>#NAME?</v>
      </c>
      <c r="H38" t="e">
        <f t="shared" ca="1" si="1"/>
        <v>#NAME?</v>
      </c>
      <c r="I38" t="e">
        <f t="shared" ca="1" si="2"/>
        <v>#NAME?</v>
      </c>
      <c r="P38" s="92"/>
      <c r="Q38">
        <f t="shared" si="5"/>
        <v>34</v>
      </c>
      <c r="R38" s="96" t="e">
        <f t="shared" ca="1" si="3"/>
        <v>#NAME?</v>
      </c>
      <c r="S38" s="94" t="e">
        <f ca="1">VLOOKUP(R38,'Maiores altas e baixas'!$B$206:$C$450,2,0)</f>
        <v>#NAME?</v>
      </c>
      <c r="T38" s="94" t="e">
        <f ca="1">VLOOKUP(S38,'Maiores altas e baixas'!$C$206:$AE$450,29,0)</f>
        <v>#NAME?</v>
      </c>
      <c r="U38" t="s">
        <v>1567</v>
      </c>
      <c r="V38" t="s">
        <v>1190</v>
      </c>
    </row>
    <row r="39" spans="2:22">
      <c r="B39" t="e">
        <f ca="1">VLOOKUP(C39,'Base de dados_formulas'!$C$20:$DL$333,114,0)</f>
        <v>#NAME?</v>
      </c>
      <c r="C39" s="41" t="s">
        <v>682</v>
      </c>
      <c r="D39" s="88" t="s">
        <v>402</v>
      </c>
      <c r="E39" s="88"/>
      <c r="F39">
        <f t="shared" si="4"/>
        <v>35</v>
      </c>
      <c r="G39" t="e">
        <f t="shared" ca="1" si="0"/>
        <v>#NAME?</v>
      </c>
      <c r="H39" t="e">
        <f t="shared" ca="1" si="1"/>
        <v>#NAME?</v>
      </c>
      <c r="I39" t="e">
        <f t="shared" ca="1" si="2"/>
        <v>#NAME?</v>
      </c>
      <c r="P39" s="92"/>
      <c r="Q39">
        <f t="shared" si="5"/>
        <v>35</v>
      </c>
      <c r="R39" s="96" t="e">
        <f t="shared" ca="1" si="3"/>
        <v>#NAME?</v>
      </c>
      <c r="S39" s="94" t="e">
        <f ca="1">VLOOKUP(R39,'Maiores altas e baixas'!$B$206:$C$450,2,0)</f>
        <v>#NAME?</v>
      </c>
      <c r="T39" s="94" t="e">
        <f ca="1">VLOOKUP(S39,'Maiores altas e baixas'!$C$206:$AE$450,29,0)</f>
        <v>#NAME?</v>
      </c>
      <c r="U39" t="s">
        <v>1568</v>
      </c>
      <c r="V39" t="s">
        <v>1191</v>
      </c>
    </row>
    <row r="40" spans="2:22">
      <c r="B40" t="e">
        <f ca="1">VLOOKUP(C40,'Base de dados_formulas'!$C$20:$DL$333,114,0)</f>
        <v>#NAME?</v>
      </c>
      <c r="C40" s="41" t="s">
        <v>685</v>
      </c>
      <c r="D40" s="88" t="s">
        <v>408</v>
      </c>
      <c r="E40" s="88"/>
      <c r="F40">
        <f t="shared" si="4"/>
        <v>36</v>
      </c>
      <c r="G40" t="e">
        <f t="shared" ca="1" si="0"/>
        <v>#NAME?</v>
      </c>
      <c r="H40" t="e">
        <f t="shared" ca="1" si="1"/>
        <v>#NAME?</v>
      </c>
      <c r="I40" t="e">
        <f t="shared" ca="1" si="2"/>
        <v>#NAME?</v>
      </c>
      <c r="P40" s="92"/>
      <c r="Q40">
        <f t="shared" si="5"/>
        <v>36</v>
      </c>
      <c r="R40" s="96" t="e">
        <f t="shared" ca="1" si="3"/>
        <v>#NAME?</v>
      </c>
      <c r="S40" s="94" t="e">
        <f ca="1">VLOOKUP(R40,'Maiores altas e baixas'!$B$206:$C$450,2,0)</f>
        <v>#NAME?</v>
      </c>
      <c r="T40" s="94" t="e">
        <f ca="1">VLOOKUP(S40,'Maiores altas e baixas'!$C$206:$AE$450,29,0)</f>
        <v>#NAME?</v>
      </c>
      <c r="U40" t="s">
        <v>1569</v>
      </c>
      <c r="V40" t="s">
        <v>1192</v>
      </c>
    </row>
    <row r="41" spans="2:22">
      <c r="B41" t="e">
        <f ca="1">VLOOKUP(C41,'Base de dados_formulas'!$C$20:$DL$333,114,0)</f>
        <v>#NAME?</v>
      </c>
      <c r="C41" s="41" t="s">
        <v>691</v>
      </c>
      <c r="D41" s="88" t="s">
        <v>420</v>
      </c>
      <c r="E41" s="88"/>
      <c r="F41">
        <f t="shared" si="4"/>
        <v>37</v>
      </c>
      <c r="G41" t="e">
        <f t="shared" ca="1" si="0"/>
        <v>#NAME?</v>
      </c>
      <c r="H41" t="e">
        <f t="shared" ca="1" si="1"/>
        <v>#NAME?</v>
      </c>
      <c r="I41" t="e">
        <f t="shared" ca="1" si="2"/>
        <v>#NAME?</v>
      </c>
      <c r="P41" s="92"/>
      <c r="Q41">
        <f t="shared" si="5"/>
        <v>37</v>
      </c>
      <c r="R41" s="96" t="e">
        <f t="shared" ca="1" si="3"/>
        <v>#NAME?</v>
      </c>
      <c r="S41" s="94" t="e">
        <f ca="1">VLOOKUP(R41,'Maiores altas e baixas'!$B$206:$C$450,2,0)</f>
        <v>#NAME?</v>
      </c>
      <c r="T41" s="94" t="e">
        <f ca="1">VLOOKUP(S41,'Maiores altas e baixas'!$C$206:$AE$450,29,0)</f>
        <v>#NAME?</v>
      </c>
      <c r="U41" t="s">
        <v>1570</v>
      </c>
      <c r="V41" t="s">
        <v>1193</v>
      </c>
    </row>
    <row r="42" spans="2:22">
      <c r="B42" t="e">
        <f ca="1">VLOOKUP(C42,'Base de dados_formulas'!$C$20:$DL$333,114,0)</f>
        <v>#NAME?</v>
      </c>
      <c r="C42" s="41" t="s">
        <v>692</v>
      </c>
      <c r="D42" s="88" t="s">
        <v>422</v>
      </c>
      <c r="E42" s="88"/>
      <c r="F42">
        <f t="shared" si="4"/>
        <v>38</v>
      </c>
      <c r="G42" t="e">
        <f t="shared" ca="1" si="0"/>
        <v>#NAME?</v>
      </c>
      <c r="H42" t="e">
        <f t="shared" ca="1" si="1"/>
        <v>#NAME?</v>
      </c>
      <c r="I42" t="e">
        <f t="shared" ca="1" si="2"/>
        <v>#NAME?</v>
      </c>
      <c r="P42" s="92"/>
      <c r="Q42">
        <f t="shared" si="5"/>
        <v>38</v>
      </c>
      <c r="R42" s="96" t="e">
        <f t="shared" ca="1" si="3"/>
        <v>#NAME?</v>
      </c>
      <c r="S42" s="94" t="e">
        <f ca="1">VLOOKUP(R42,'Maiores altas e baixas'!$B$206:$C$450,2,0)</f>
        <v>#NAME?</v>
      </c>
      <c r="T42" s="94" t="e">
        <f ca="1">VLOOKUP(S42,'Maiores altas e baixas'!$C$206:$AE$450,29,0)</f>
        <v>#NAME?</v>
      </c>
      <c r="U42" t="s">
        <v>1571</v>
      </c>
      <c r="V42" t="s">
        <v>1194</v>
      </c>
    </row>
    <row r="43" spans="2:22">
      <c r="B43" t="e">
        <f ca="1">VLOOKUP(C43,'Base de dados_formulas'!$C$20:$DL$333,114,0)</f>
        <v>#NAME?</v>
      </c>
      <c r="C43" s="41" t="s">
        <v>1384</v>
      </c>
      <c r="D43" s="88" t="s">
        <v>432</v>
      </c>
      <c r="E43" s="88"/>
      <c r="F43">
        <f t="shared" si="4"/>
        <v>39</v>
      </c>
      <c r="G43" t="e">
        <f t="shared" ca="1" si="0"/>
        <v>#NAME?</v>
      </c>
      <c r="H43" t="e">
        <f t="shared" ca="1" si="1"/>
        <v>#NAME?</v>
      </c>
      <c r="I43" t="e">
        <f t="shared" ca="1" si="2"/>
        <v>#NAME?</v>
      </c>
      <c r="P43" s="92"/>
      <c r="Q43">
        <f t="shared" si="5"/>
        <v>39</v>
      </c>
      <c r="R43" s="96" t="e">
        <f t="shared" ca="1" si="3"/>
        <v>#NAME?</v>
      </c>
      <c r="S43" s="94" t="e">
        <f ca="1">VLOOKUP(R43,'Maiores altas e baixas'!$B$206:$C$450,2,0)</f>
        <v>#NAME?</v>
      </c>
      <c r="T43" s="94" t="e">
        <f ca="1">VLOOKUP(S43,'Maiores altas e baixas'!$C$206:$AE$450,29,0)</f>
        <v>#NAME?</v>
      </c>
      <c r="U43" t="s">
        <v>1572</v>
      </c>
      <c r="V43" t="s">
        <v>1195</v>
      </c>
    </row>
    <row r="44" spans="2:22">
      <c r="B44" t="e">
        <f ca="1">VLOOKUP(C44,'Base de dados_formulas'!$C$20:$DL$333,114,0)</f>
        <v>#NAME?</v>
      </c>
      <c r="C44" s="41" t="s">
        <v>696</v>
      </c>
      <c r="D44" s="88" t="s">
        <v>436</v>
      </c>
      <c r="E44" s="88"/>
      <c r="F44">
        <f t="shared" si="4"/>
        <v>40</v>
      </c>
      <c r="G44" t="e">
        <f t="shared" ca="1" si="0"/>
        <v>#NAME?</v>
      </c>
      <c r="H44" t="e">
        <f t="shared" ca="1" si="1"/>
        <v>#NAME?</v>
      </c>
      <c r="I44" t="e">
        <f t="shared" ca="1" si="2"/>
        <v>#NAME?</v>
      </c>
      <c r="P44" s="92"/>
      <c r="Q44">
        <f t="shared" si="5"/>
        <v>40</v>
      </c>
      <c r="R44" s="96" t="e">
        <f t="shared" ca="1" si="3"/>
        <v>#NAME?</v>
      </c>
      <c r="S44" s="94" t="e">
        <f ca="1">VLOOKUP(R44,'Maiores altas e baixas'!$B$206:$C$450,2,0)</f>
        <v>#NAME?</v>
      </c>
      <c r="T44" s="94" t="e">
        <f ca="1">VLOOKUP(S44,'Maiores altas e baixas'!$C$206:$AE$450,29,0)</f>
        <v>#NAME?</v>
      </c>
      <c r="U44" t="s">
        <v>82</v>
      </c>
      <c r="V44" t="s">
        <v>1196</v>
      </c>
    </row>
    <row r="45" spans="2:22">
      <c r="B45" t="e">
        <f ca="1">VLOOKUP(C45,'Base de dados_formulas'!$C$20:$DL$333,114,0)</f>
        <v>#NAME?</v>
      </c>
      <c r="C45" s="41" t="s">
        <v>1468</v>
      </c>
      <c r="D45" s="88" t="s">
        <v>448</v>
      </c>
      <c r="E45" s="88"/>
      <c r="F45">
        <f t="shared" si="4"/>
        <v>41</v>
      </c>
      <c r="G45" t="e">
        <f t="shared" ca="1" si="0"/>
        <v>#NAME?</v>
      </c>
      <c r="H45" t="e">
        <f t="shared" ca="1" si="1"/>
        <v>#NAME?</v>
      </c>
      <c r="I45" t="e">
        <f t="shared" ca="1" si="2"/>
        <v>#NAME?</v>
      </c>
      <c r="P45" s="92"/>
      <c r="Q45">
        <f t="shared" si="5"/>
        <v>41</v>
      </c>
      <c r="R45" s="96" t="e">
        <f t="shared" ca="1" si="3"/>
        <v>#NAME?</v>
      </c>
      <c r="S45" s="94" t="e">
        <f ca="1">VLOOKUP(R45,'Maiores altas e baixas'!$B$206:$C$450,2,0)</f>
        <v>#NAME?</v>
      </c>
      <c r="T45" s="94" t="e">
        <f ca="1">VLOOKUP(S45,'Maiores altas e baixas'!$C$206:$AE$450,29,0)</f>
        <v>#NAME?</v>
      </c>
      <c r="U45" t="s">
        <v>1573</v>
      </c>
      <c r="V45" t="s">
        <v>1197</v>
      </c>
    </row>
    <row r="46" spans="2:22">
      <c r="B46" t="e">
        <f ca="1">VLOOKUP(C46,'Base de dados_formulas'!$C$20:$DL$333,114,0)</f>
        <v>#NAME?</v>
      </c>
      <c r="C46" s="41" t="s">
        <v>704</v>
      </c>
      <c r="D46" s="88" t="s">
        <v>454</v>
      </c>
      <c r="E46" s="88"/>
      <c r="P46" s="92"/>
      <c r="Q46">
        <f t="shared" si="5"/>
        <v>42</v>
      </c>
      <c r="R46" s="96" t="e">
        <f t="shared" ca="1" si="3"/>
        <v>#NAME?</v>
      </c>
      <c r="S46" s="94" t="e">
        <f ca="1">VLOOKUP(R46,'Maiores altas e baixas'!$B$206:$C$450,2,0)</f>
        <v>#NAME?</v>
      </c>
      <c r="T46" s="94" t="e">
        <f ca="1">VLOOKUP(S46,'Maiores altas e baixas'!$C$206:$AE$450,29,0)</f>
        <v>#NAME?</v>
      </c>
      <c r="U46" t="s">
        <v>1574</v>
      </c>
      <c r="V46" t="s">
        <v>1198</v>
      </c>
    </row>
    <row r="47" spans="2:22">
      <c r="B47" t="e">
        <f ca="1">VLOOKUP(C47,'Base de dados_formulas'!$C$20:$DL$333,114,0)</f>
        <v>#NAME?</v>
      </c>
      <c r="C47" s="41" t="s">
        <v>717</v>
      </c>
      <c r="D47" s="88" t="s">
        <v>482</v>
      </c>
      <c r="E47" s="88"/>
      <c r="P47" s="92"/>
      <c r="Q47">
        <f t="shared" si="5"/>
        <v>43</v>
      </c>
      <c r="R47" s="96" t="e">
        <f t="shared" ca="1" si="3"/>
        <v>#NAME?</v>
      </c>
      <c r="S47" s="94" t="e">
        <f ca="1">VLOOKUP(R47,'Maiores altas e baixas'!$B$206:$C$450,2,0)</f>
        <v>#NAME?</v>
      </c>
      <c r="T47" s="94" t="e">
        <f ca="1">VLOOKUP(S47,'Maiores altas e baixas'!$C$206:$AE$450,29,0)</f>
        <v>#NAME?</v>
      </c>
      <c r="U47" t="s">
        <v>1575</v>
      </c>
      <c r="V47" t="s">
        <v>1199</v>
      </c>
    </row>
    <row r="48" spans="2:22">
      <c r="B48" t="e">
        <f ca="1">VLOOKUP(C48,'Base de dados_formulas'!$C$20:$DL$333,114,0)</f>
        <v>#NAME?</v>
      </c>
      <c r="C48" s="41" t="s">
        <v>721</v>
      </c>
      <c r="D48" s="88" t="s">
        <v>490</v>
      </c>
      <c r="E48" s="88"/>
      <c r="P48" s="92"/>
      <c r="Q48">
        <f t="shared" si="5"/>
        <v>44</v>
      </c>
      <c r="R48" s="96" t="e">
        <f t="shared" ca="1" si="3"/>
        <v>#NAME?</v>
      </c>
      <c r="S48" s="94" t="e">
        <f ca="1">VLOOKUP(R48,'Maiores altas e baixas'!$B$206:$C$450,2,0)</f>
        <v>#NAME?</v>
      </c>
      <c r="T48" s="94" t="e">
        <f ca="1">VLOOKUP(S48,'Maiores altas e baixas'!$C$206:$AE$450,29,0)</f>
        <v>#NAME?</v>
      </c>
      <c r="U48" t="s">
        <v>1576</v>
      </c>
      <c r="V48" t="s">
        <v>1200</v>
      </c>
    </row>
    <row r="49" spans="2:22">
      <c r="C49" s="41"/>
      <c r="D49" s="77" t="s">
        <v>746</v>
      </c>
      <c r="E49" s="77"/>
      <c r="P49" s="92"/>
      <c r="Q49">
        <f t="shared" si="5"/>
        <v>45</v>
      </c>
      <c r="R49" s="96" t="e">
        <f t="shared" ca="1" si="3"/>
        <v>#NAME?</v>
      </c>
      <c r="S49" s="94" t="e">
        <f ca="1">VLOOKUP(R49,'Maiores altas e baixas'!$B$206:$C$450,2,0)</f>
        <v>#NAME?</v>
      </c>
      <c r="T49" s="94" t="e">
        <f ca="1">VLOOKUP(S49,'Maiores altas e baixas'!$C$206:$AE$450,29,0)</f>
        <v>#NAME?</v>
      </c>
      <c r="U49" t="s">
        <v>1577</v>
      </c>
      <c r="V49" t="s">
        <v>1201</v>
      </c>
    </row>
    <row r="50" spans="2:22">
      <c r="B50" t="e">
        <f ca="1">VLOOKUP(C50,'Base de dados_formulas'!$C$20:$DL$333,114,0)</f>
        <v>#NAME?</v>
      </c>
      <c r="C50" s="41" t="s">
        <v>497</v>
      </c>
      <c r="D50" s="88" t="s">
        <v>10</v>
      </c>
      <c r="E50" s="88"/>
      <c r="F50">
        <v>1</v>
      </c>
      <c r="G50" t="e">
        <f t="shared" ref="G50:G79" ca="1" si="6">LARGE($B$50:$B$81,F50)</f>
        <v>#NAME?</v>
      </c>
      <c r="H50" t="e">
        <f t="shared" ref="H50:H80" ca="1" si="7">VLOOKUP(G50,$B$5:$C$259,2,0)</f>
        <v>#NAME?</v>
      </c>
      <c r="I50" t="e">
        <f t="shared" ref="I50:I80" ca="1" si="8">VLOOKUP(G50,$B$5:$D$259,3,0)</f>
        <v>#NAME?</v>
      </c>
      <c r="P50" s="92"/>
      <c r="Q50">
        <f t="shared" si="5"/>
        <v>46</v>
      </c>
      <c r="R50" s="96" t="e">
        <f t="shared" ca="1" si="3"/>
        <v>#NAME?</v>
      </c>
      <c r="S50" s="94" t="e">
        <f ca="1">VLOOKUP(R50,'Maiores altas e baixas'!$B$206:$C$450,2,0)</f>
        <v>#NAME?</v>
      </c>
      <c r="T50" s="94" t="e">
        <f ca="1">VLOOKUP(S50,'Maiores altas e baixas'!$C$206:$AE$450,29,0)</f>
        <v>#NAME?</v>
      </c>
      <c r="U50" t="s">
        <v>1578</v>
      </c>
      <c r="V50" t="s">
        <v>1202</v>
      </c>
    </row>
    <row r="51" spans="2:22">
      <c r="B51" t="e">
        <f ca="1">VLOOKUP(C51,'Base de dados_formulas'!$C$20:$DL$333,114,0)</f>
        <v>#NAME?</v>
      </c>
      <c r="C51" s="41" t="s">
        <v>527</v>
      </c>
      <c r="D51" s="88" t="s">
        <v>74</v>
      </c>
      <c r="E51" s="88"/>
      <c r="F51">
        <f>F50+1</f>
        <v>2</v>
      </c>
      <c r="G51" t="e">
        <f t="shared" ca="1" si="6"/>
        <v>#NAME?</v>
      </c>
      <c r="H51" t="e">
        <f t="shared" ca="1" si="7"/>
        <v>#NAME?</v>
      </c>
      <c r="I51" t="e">
        <f t="shared" ca="1" si="8"/>
        <v>#NAME?</v>
      </c>
      <c r="P51" s="92"/>
      <c r="Q51">
        <f t="shared" si="5"/>
        <v>47</v>
      </c>
      <c r="R51" s="96" t="e">
        <f t="shared" ca="1" si="3"/>
        <v>#NAME?</v>
      </c>
      <c r="S51" s="94" t="e">
        <f ca="1">VLOOKUP(R51,'Maiores altas e baixas'!$B$206:$C$450,2,0)</f>
        <v>#NAME?</v>
      </c>
      <c r="T51" s="94" t="e">
        <f ca="1">VLOOKUP(S51,'Maiores altas e baixas'!$C$206:$AE$450,29,0)</f>
        <v>#NAME?</v>
      </c>
      <c r="U51" t="s">
        <v>1579</v>
      </c>
      <c r="V51" t="s">
        <v>1203</v>
      </c>
    </row>
    <row r="52" spans="2:22">
      <c r="B52" t="e">
        <f ca="1">VLOOKUP(C52,'Base de dados_formulas'!$C$20:$DL$333,114,0)</f>
        <v>#NAME?</v>
      </c>
      <c r="C52" s="41" t="s">
        <v>528</v>
      </c>
      <c r="D52" s="88" t="s">
        <v>76</v>
      </c>
      <c r="E52" s="88"/>
      <c r="F52">
        <f t="shared" ref="F52:F79" si="9">F51+1</f>
        <v>3</v>
      </c>
      <c r="G52" t="e">
        <f t="shared" ca="1" si="6"/>
        <v>#NAME?</v>
      </c>
      <c r="H52" t="e">
        <f t="shared" ca="1" si="7"/>
        <v>#NAME?</v>
      </c>
      <c r="I52" t="e">
        <f t="shared" ca="1" si="8"/>
        <v>#NAME?</v>
      </c>
      <c r="P52" s="92"/>
      <c r="Q52">
        <f t="shared" si="5"/>
        <v>48</v>
      </c>
      <c r="R52" s="96" t="e">
        <f t="shared" ca="1" si="3"/>
        <v>#NAME?</v>
      </c>
      <c r="S52" s="94" t="e">
        <f ca="1">VLOOKUP(R52,'Maiores altas e baixas'!$B$206:$C$450,2,0)</f>
        <v>#NAME?</v>
      </c>
      <c r="T52" s="94" t="e">
        <f ca="1">VLOOKUP(S52,'Maiores altas e baixas'!$C$206:$AE$450,29,0)</f>
        <v>#NAME?</v>
      </c>
      <c r="U52" t="s">
        <v>1580</v>
      </c>
      <c r="V52" t="s">
        <v>1204</v>
      </c>
    </row>
    <row r="53" spans="2:22">
      <c r="B53" t="e">
        <f ca="1">VLOOKUP(C53,'Base de dados_formulas'!$C$20:$DL$333,114,0)</f>
        <v>#NAME?</v>
      </c>
      <c r="C53" s="41" t="s">
        <v>529</v>
      </c>
      <c r="D53" s="88" t="s">
        <v>78</v>
      </c>
      <c r="E53" s="88"/>
      <c r="F53">
        <f t="shared" si="9"/>
        <v>4</v>
      </c>
      <c r="G53" t="e">
        <f t="shared" ca="1" si="6"/>
        <v>#NAME?</v>
      </c>
      <c r="H53" t="e">
        <f t="shared" ca="1" si="7"/>
        <v>#NAME?</v>
      </c>
      <c r="I53" t="e">
        <f t="shared" ca="1" si="8"/>
        <v>#NAME?</v>
      </c>
      <c r="P53" s="92"/>
      <c r="Q53">
        <f t="shared" si="5"/>
        <v>49</v>
      </c>
      <c r="R53" s="96" t="e">
        <f t="shared" ca="1" si="3"/>
        <v>#NAME?</v>
      </c>
      <c r="S53" s="94" t="e">
        <f ca="1">VLOOKUP(R53,'Maiores altas e baixas'!$B$206:$C$450,2,0)</f>
        <v>#NAME?</v>
      </c>
      <c r="T53" s="94" t="e">
        <f ca="1">VLOOKUP(S53,'Maiores altas e baixas'!$C$206:$AE$450,29,0)</f>
        <v>#NAME?</v>
      </c>
      <c r="U53" t="s">
        <v>1581</v>
      </c>
      <c r="V53" t="s">
        <v>1205</v>
      </c>
    </row>
    <row r="54" spans="2:22">
      <c r="B54" t="e">
        <f ca="1">VLOOKUP(C54,'Base de dados_formulas'!$C$20:$DL$333,114,0)</f>
        <v>#NAME?</v>
      </c>
      <c r="C54" s="41" t="s">
        <v>535</v>
      </c>
      <c r="D54" s="88" t="s">
        <v>92</v>
      </c>
      <c r="E54" s="88"/>
      <c r="F54">
        <f t="shared" si="9"/>
        <v>5</v>
      </c>
      <c r="G54" t="e">
        <f t="shared" ca="1" si="6"/>
        <v>#NAME?</v>
      </c>
      <c r="H54" t="e">
        <f t="shared" ca="1" si="7"/>
        <v>#NAME?</v>
      </c>
      <c r="I54" t="e">
        <f t="shared" ca="1" si="8"/>
        <v>#NAME?</v>
      </c>
      <c r="P54" s="92"/>
      <c r="Q54">
        <f t="shared" si="5"/>
        <v>50</v>
      </c>
      <c r="R54" s="96" t="e">
        <f t="shared" ca="1" si="3"/>
        <v>#NAME?</v>
      </c>
      <c r="S54" s="94" t="e">
        <f ca="1">VLOOKUP(R54,'Maiores altas e baixas'!$B$206:$C$450,2,0)</f>
        <v>#NAME?</v>
      </c>
      <c r="T54" s="94" t="e">
        <f ca="1">VLOOKUP(S54,'Maiores altas e baixas'!$C$206:$AE$450,29,0)</f>
        <v>#NAME?</v>
      </c>
      <c r="U54" t="s">
        <v>1582</v>
      </c>
      <c r="V54" t="s">
        <v>1206</v>
      </c>
    </row>
    <row r="55" spans="2:22">
      <c r="B55" t="e">
        <f ca="1">VLOOKUP(C55,'Base de dados_formulas'!$C$20:$DL$333,114,0)</f>
        <v>#NAME?</v>
      </c>
      <c r="C55" s="41" t="s">
        <v>536</v>
      </c>
      <c r="D55" s="88" t="s">
        <v>94</v>
      </c>
      <c r="E55" s="88"/>
      <c r="F55">
        <f t="shared" si="9"/>
        <v>6</v>
      </c>
      <c r="G55" t="e">
        <f t="shared" ca="1" si="6"/>
        <v>#NAME?</v>
      </c>
      <c r="H55" t="e">
        <f t="shared" ca="1" si="7"/>
        <v>#NAME?</v>
      </c>
      <c r="I55" t="e">
        <f t="shared" ca="1" si="8"/>
        <v>#NAME?</v>
      </c>
      <c r="P55" s="92"/>
      <c r="Q55">
        <f t="shared" si="5"/>
        <v>51</v>
      </c>
      <c r="R55" s="96" t="e">
        <f t="shared" ca="1" si="3"/>
        <v>#NAME?</v>
      </c>
      <c r="S55" s="94" t="e">
        <f ca="1">VLOOKUP(R55,'Maiores altas e baixas'!$B$206:$C$450,2,0)</f>
        <v>#NAME?</v>
      </c>
      <c r="T55" s="94" t="e">
        <f ca="1">VLOOKUP(S55,'Maiores altas e baixas'!$C$206:$AE$450,29,0)</f>
        <v>#NAME?</v>
      </c>
      <c r="U55" t="s">
        <v>1583</v>
      </c>
      <c r="V55" t="s">
        <v>1207</v>
      </c>
    </row>
    <row r="56" spans="2:22">
      <c r="B56" t="e">
        <f ca="1">VLOOKUP(C56,'Base de dados_formulas'!$C$20:$DL$333,114,0)</f>
        <v>#NAME?</v>
      </c>
      <c r="C56" s="41" t="s">
        <v>540</v>
      </c>
      <c r="D56" s="88" t="s">
        <v>102</v>
      </c>
      <c r="E56" s="88"/>
      <c r="F56">
        <f t="shared" si="9"/>
        <v>7</v>
      </c>
      <c r="G56" t="e">
        <f t="shared" ca="1" si="6"/>
        <v>#NAME?</v>
      </c>
      <c r="H56" t="e">
        <f t="shared" ca="1" si="7"/>
        <v>#NAME?</v>
      </c>
      <c r="I56" t="e">
        <f t="shared" ca="1" si="8"/>
        <v>#NAME?</v>
      </c>
      <c r="P56" s="92"/>
      <c r="Q56">
        <f t="shared" si="5"/>
        <v>52</v>
      </c>
      <c r="R56" s="96" t="e">
        <f t="shared" ca="1" si="3"/>
        <v>#NAME?</v>
      </c>
      <c r="S56" s="94" t="e">
        <f ca="1">VLOOKUP(R56,'Maiores altas e baixas'!$B$206:$C$450,2,0)</f>
        <v>#NAME?</v>
      </c>
      <c r="T56" s="94" t="e">
        <f ca="1">VLOOKUP(S56,'Maiores altas e baixas'!$C$206:$AE$450,29,0)</f>
        <v>#NAME?</v>
      </c>
      <c r="U56" t="s">
        <v>1584</v>
      </c>
      <c r="V56" t="s">
        <v>1208</v>
      </c>
    </row>
    <row r="57" spans="2:22">
      <c r="B57" t="e">
        <f ca="1">VLOOKUP(C57,'Base de dados_formulas'!$C$20:$DL$333,114,0)</f>
        <v>#NAME?</v>
      </c>
      <c r="C57" s="41" t="s">
        <v>727</v>
      </c>
      <c r="D57" s="88" t="s">
        <v>106</v>
      </c>
      <c r="E57" s="88"/>
      <c r="F57">
        <f t="shared" si="9"/>
        <v>8</v>
      </c>
      <c r="G57" t="e">
        <f t="shared" ca="1" si="6"/>
        <v>#NAME?</v>
      </c>
      <c r="H57" t="e">
        <f t="shared" ca="1" si="7"/>
        <v>#NAME?</v>
      </c>
      <c r="I57" t="e">
        <f t="shared" ca="1" si="8"/>
        <v>#NAME?</v>
      </c>
      <c r="P57" s="92"/>
      <c r="Q57">
        <f t="shared" si="5"/>
        <v>53</v>
      </c>
      <c r="R57" s="96" t="e">
        <f t="shared" ca="1" si="3"/>
        <v>#NAME?</v>
      </c>
      <c r="S57" s="94" t="e">
        <f ca="1">VLOOKUP(R57,'Maiores altas e baixas'!$B$206:$C$450,2,0)</f>
        <v>#NAME?</v>
      </c>
      <c r="T57" s="94" t="e">
        <f ca="1">VLOOKUP(S57,'Maiores altas e baixas'!$C$206:$AE$450,29,0)</f>
        <v>#NAME?</v>
      </c>
      <c r="U57" t="s">
        <v>1585</v>
      </c>
      <c r="V57" t="s">
        <v>1209</v>
      </c>
    </row>
    <row r="58" spans="2:22">
      <c r="B58" t="e">
        <f ca="1">VLOOKUP(C58,'Base de dados_formulas'!$C$20:$DL$333,114,0)</f>
        <v>#NAME?</v>
      </c>
      <c r="C58" s="41" t="s">
        <v>543</v>
      </c>
      <c r="D58" s="88" t="s">
        <v>110</v>
      </c>
      <c r="E58" s="88"/>
      <c r="F58">
        <f t="shared" si="9"/>
        <v>9</v>
      </c>
      <c r="G58" t="e">
        <f t="shared" ca="1" si="6"/>
        <v>#NAME?</v>
      </c>
      <c r="H58" t="e">
        <f t="shared" ca="1" si="7"/>
        <v>#NAME?</v>
      </c>
      <c r="I58" t="e">
        <f t="shared" ca="1" si="8"/>
        <v>#NAME?</v>
      </c>
      <c r="P58" s="92"/>
      <c r="Q58">
        <f t="shared" si="5"/>
        <v>54</v>
      </c>
      <c r="R58" s="96" t="e">
        <f t="shared" ca="1" si="3"/>
        <v>#NAME?</v>
      </c>
      <c r="S58" s="94" t="e">
        <f ca="1">VLOOKUP(R58,'Maiores altas e baixas'!$B$206:$C$450,2,0)</f>
        <v>#NAME?</v>
      </c>
      <c r="T58" s="94" t="e">
        <f ca="1">VLOOKUP(S58,'Maiores altas e baixas'!$C$206:$AE$450,29,0)</f>
        <v>#NAME?</v>
      </c>
      <c r="U58" t="s">
        <v>1586</v>
      </c>
      <c r="V58" t="s">
        <v>1210</v>
      </c>
    </row>
    <row r="59" spans="2:22">
      <c r="C59" s="41"/>
      <c r="D59" s="88" t="s">
        <v>124</v>
      </c>
      <c r="E59" s="88"/>
      <c r="F59">
        <f t="shared" si="9"/>
        <v>10</v>
      </c>
      <c r="G59" t="e">
        <f t="shared" ca="1" si="6"/>
        <v>#NAME?</v>
      </c>
      <c r="H59" t="e">
        <f t="shared" ca="1" si="7"/>
        <v>#NAME?</v>
      </c>
      <c r="I59" t="e">
        <f t="shared" ca="1" si="8"/>
        <v>#NAME?</v>
      </c>
      <c r="P59" s="92"/>
      <c r="Q59">
        <f t="shared" si="5"/>
        <v>55</v>
      </c>
      <c r="R59" s="96" t="e">
        <f t="shared" ca="1" si="3"/>
        <v>#NAME?</v>
      </c>
      <c r="S59" s="94" t="e">
        <f ca="1">VLOOKUP(R59,'Maiores altas e baixas'!$B$206:$C$450,2,0)</f>
        <v>#NAME?</v>
      </c>
      <c r="T59" s="94" t="e">
        <f ca="1">VLOOKUP(S59,'Maiores altas e baixas'!$C$206:$AE$450,29,0)</f>
        <v>#NAME?</v>
      </c>
      <c r="U59" t="s">
        <v>1587</v>
      </c>
      <c r="V59" t="s">
        <v>1211</v>
      </c>
    </row>
    <row r="60" spans="2:22">
      <c r="B60" t="e">
        <f ca="1">VLOOKUP(C60,'Base de dados_formulas'!$C$20:$DL$333,114,0)</f>
        <v>#NAME?</v>
      </c>
      <c r="C60" s="41" t="s">
        <v>550</v>
      </c>
      <c r="D60" s="88" t="s">
        <v>128</v>
      </c>
      <c r="E60" s="88"/>
      <c r="F60">
        <f t="shared" si="9"/>
        <v>11</v>
      </c>
      <c r="G60" t="e">
        <f t="shared" ca="1" si="6"/>
        <v>#NAME?</v>
      </c>
      <c r="H60" t="e">
        <f t="shared" ca="1" si="7"/>
        <v>#NAME?</v>
      </c>
      <c r="I60" t="e">
        <f t="shared" ca="1" si="8"/>
        <v>#NAME?</v>
      </c>
      <c r="P60" s="92"/>
      <c r="Q60">
        <f t="shared" si="5"/>
        <v>56</v>
      </c>
      <c r="R60" s="96" t="e">
        <f t="shared" ca="1" si="3"/>
        <v>#NAME?</v>
      </c>
      <c r="S60" s="94" t="e">
        <f ca="1">VLOOKUP(R60,'Maiores altas e baixas'!$B$206:$C$450,2,0)</f>
        <v>#NAME?</v>
      </c>
      <c r="T60" s="94" t="e">
        <f ca="1">VLOOKUP(S60,'Maiores altas e baixas'!$C$206:$AE$450,29,0)</f>
        <v>#NAME?</v>
      </c>
      <c r="U60" t="s">
        <v>114</v>
      </c>
      <c r="V60" t="s">
        <v>1212</v>
      </c>
    </row>
    <row r="61" spans="2:22">
      <c r="B61" t="e">
        <f ca="1">VLOOKUP(C61,'Base de dados_formulas'!$C$20:$DL$333,114,0)</f>
        <v>#NAME?</v>
      </c>
      <c r="C61" s="41" t="s">
        <v>560</v>
      </c>
      <c r="D61" s="88" t="s">
        <v>152</v>
      </c>
      <c r="E61" s="88"/>
      <c r="F61">
        <f t="shared" si="9"/>
        <v>12</v>
      </c>
      <c r="G61" t="e">
        <f t="shared" ca="1" si="6"/>
        <v>#NAME?</v>
      </c>
      <c r="H61" t="e">
        <f t="shared" ca="1" si="7"/>
        <v>#NAME?</v>
      </c>
      <c r="I61" t="e">
        <f t="shared" ca="1" si="8"/>
        <v>#NAME?</v>
      </c>
      <c r="P61" s="92"/>
      <c r="Q61">
        <f t="shared" si="5"/>
        <v>57</v>
      </c>
      <c r="R61" s="96" t="e">
        <f t="shared" ca="1" si="3"/>
        <v>#NAME?</v>
      </c>
      <c r="S61" s="94" t="e">
        <f ca="1">VLOOKUP(R61,'Maiores altas e baixas'!$B$206:$C$450,2,0)</f>
        <v>#NAME?</v>
      </c>
      <c r="T61" s="94" t="e">
        <f ca="1">VLOOKUP(S61,'Maiores altas e baixas'!$C$206:$AE$450,29,0)</f>
        <v>#NAME?</v>
      </c>
      <c r="U61" t="s">
        <v>1588</v>
      </c>
      <c r="V61" t="s">
        <v>1213</v>
      </c>
    </row>
    <row r="62" spans="2:22">
      <c r="B62" t="e">
        <f ca="1">VLOOKUP(C62,'Base de dados_formulas'!$C$20:$DL$333,114,0)</f>
        <v>#NAME?</v>
      </c>
      <c r="C62" s="41" t="s">
        <v>568</v>
      </c>
      <c r="D62" s="88" t="s">
        <v>168</v>
      </c>
      <c r="E62" s="88"/>
      <c r="F62">
        <f t="shared" si="9"/>
        <v>13</v>
      </c>
      <c r="G62" t="e">
        <f t="shared" ca="1" si="6"/>
        <v>#NAME?</v>
      </c>
      <c r="H62" t="e">
        <f t="shared" ca="1" si="7"/>
        <v>#NAME?</v>
      </c>
      <c r="I62" t="e">
        <f t="shared" ca="1" si="8"/>
        <v>#NAME?</v>
      </c>
      <c r="P62" s="92"/>
      <c r="Q62">
        <f t="shared" si="5"/>
        <v>58</v>
      </c>
      <c r="R62" s="96" t="e">
        <f t="shared" ca="1" si="3"/>
        <v>#NAME?</v>
      </c>
      <c r="S62" s="94" t="e">
        <f ca="1">VLOOKUP(R62,'Maiores altas e baixas'!$B$206:$C$450,2,0)</f>
        <v>#NAME?</v>
      </c>
      <c r="T62" s="94" t="e">
        <f ca="1">VLOOKUP(S62,'Maiores altas e baixas'!$C$206:$AE$450,29,0)</f>
        <v>#NAME?</v>
      </c>
      <c r="U62" t="s">
        <v>1589</v>
      </c>
      <c r="V62" t="s">
        <v>1214</v>
      </c>
    </row>
    <row r="63" spans="2:22">
      <c r="B63" t="e">
        <f ca="1">VLOOKUP(C63,'Base de dados_formulas'!$C$20:$DL$333,114,0)</f>
        <v>#NAME?</v>
      </c>
      <c r="C63" s="41" t="s">
        <v>586</v>
      </c>
      <c r="D63" s="88" t="s">
        <v>208</v>
      </c>
      <c r="E63" s="88"/>
      <c r="F63">
        <f t="shared" si="9"/>
        <v>14</v>
      </c>
      <c r="G63" t="e">
        <f t="shared" ca="1" si="6"/>
        <v>#NAME?</v>
      </c>
      <c r="H63" t="e">
        <f t="shared" ca="1" si="7"/>
        <v>#NAME?</v>
      </c>
      <c r="I63" t="e">
        <f t="shared" ca="1" si="8"/>
        <v>#NAME?</v>
      </c>
      <c r="P63" s="92"/>
      <c r="Q63">
        <f t="shared" si="5"/>
        <v>59</v>
      </c>
      <c r="R63" s="96" t="e">
        <f t="shared" ca="1" si="3"/>
        <v>#NAME?</v>
      </c>
      <c r="S63" s="94" t="e">
        <f ca="1">VLOOKUP(R63,'Maiores altas e baixas'!$B$206:$C$450,2,0)</f>
        <v>#NAME?</v>
      </c>
      <c r="T63" s="94" t="e">
        <f ca="1">VLOOKUP(S63,'Maiores altas e baixas'!$C$206:$AE$450,29,0)</f>
        <v>#NAME?</v>
      </c>
      <c r="U63" t="s">
        <v>1590</v>
      </c>
      <c r="V63" t="s">
        <v>1215</v>
      </c>
    </row>
    <row r="64" spans="2:22">
      <c r="B64" t="e">
        <f ca="1">VLOOKUP(C64,'Base de dados_formulas'!$C$20:$DL$333,114,0)</f>
        <v>#NAME?</v>
      </c>
      <c r="C64" s="41" t="s">
        <v>598</v>
      </c>
      <c r="D64" s="88" t="s">
        <v>234</v>
      </c>
      <c r="E64" s="88"/>
      <c r="F64">
        <f t="shared" si="9"/>
        <v>15</v>
      </c>
      <c r="G64" t="e">
        <f t="shared" ca="1" si="6"/>
        <v>#NAME?</v>
      </c>
      <c r="H64" t="e">
        <f t="shared" ca="1" si="7"/>
        <v>#NAME?</v>
      </c>
      <c r="I64" t="e">
        <f t="shared" ca="1" si="8"/>
        <v>#NAME?</v>
      </c>
      <c r="P64" s="92"/>
      <c r="Q64">
        <f t="shared" si="5"/>
        <v>60</v>
      </c>
      <c r="R64" s="96" t="e">
        <f t="shared" ca="1" si="3"/>
        <v>#NAME?</v>
      </c>
      <c r="S64" s="94" t="e">
        <f ca="1">VLOOKUP(R64,'Maiores altas e baixas'!$B$206:$C$450,2,0)</f>
        <v>#NAME?</v>
      </c>
      <c r="T64" s="94" t="e">
        <f ca="1">VLOOKUP(S64,'Maiores altas e baixas'!$C$206:$AE$450,29,0)</f>
        <v>#NAME?</v>
      </c>
      <c r="U64" t="s">
        <v>1591</v>
      </c>
      <c r="V64" t="s">
        <v>1216</v>
      </c>
    </row>
    <row r="65" spans="2:22">
      <c r="B65" t="e">
        <f ca="1">VLOOKUP(C65,'Base de dados_formulas'!$C$20:$DL$333,114,0)</f>
        <v>#NAME?</v>
      </c>
      <c r="C65" s="41" t="s">
        <v>601</v>
      </c>
      <c r="D65" s="88" t="s">
        <v>240</v>
      </c>
      <c r="E65" s="88"/>
      <c r="F65">
        <f t="shared" si="9"/>
        <v>16</v>
      </c>
      <c r="G65" t="e">
        <f t="shared" ca="1" si="6"/>
        <v>#NAME?</v>
      </c>
      <c r="H65" t="e">
        <f t="shared" ca="1" si="7"/>
        <v>#NAME?</v>
      </c>
      <c r="I65" t="e">
        <f t="shared" ca="1" si="8"/>
        <v>#NAME?</v>
      </c>
      <c r="P65" s="92"/>
      <c r="Q65">
        <f t="shared" si="5"/>
        <v>61</v>
      </c>
      <c r="R65" s="96" t="e">
        <f t="shared" ca="1" si="3"/>
        <v>#NAME?</v>
      </c>
      <c r="S65" s="94" t="e">
        <f ca="1">VLOOKUP(R65,'Maiores altas e baixas'!$B$206:$C$450,2,0)</f>
        <v>#NAME?</v>
      </c>
      <c r="T65" s="94" t="e">
        <f ca="1">VLOOKUP(S65,'Maiores altas e baixas'!$C$206:$AE$450,29,0)</f>
        <v>#NAME?</v>
      </c>
      <c r="U65" t="s">
        <v>1592</v>
      </c>
      <c r="V65" t="s">
        <v>1217</v>
      </c>
    </row>
    <row r="66" spans="2:22">
      <c r="B66" t="e">
        <f ca="1">VLOOKUP(C66,'Base de dados_formulas'!$C$20:$DL$333,114,0)</f>
        <v>#NAME?</v>
      </c>
      <c r="C66" s="41" t="s">
        <v>613</v>
      </c>
      <c r="D66" s="88" t="s">
        <v>264</v>
      </c>
      <c r="E66" s="88"/>
      <c r="F66">
        <f t="shared" si="9"/>
        <v>17</v>
      </c>
      <c r="G66" t="e">
        <f t="shared" ca="1" si="6"/>
        <v>#NAME?</v>
      </c>
      <c r="H66" t="e">
        <f t="shared" ca="1" si="7"/>
        <v>#NAME?</v>
      </c>
      <c r="I66" t="e">
        <f t="shared" ca="1" si="8"/>
        <v>#NAME?</v>
      </c>
      <c r="P66" s="92"/>
      <c r="Q66">
        <f t="shared" si="5"/>
        <v>62</v>
      </c>
      <c r="R66" s="96" t="e">
        <f t="shared" ca="1" si="3"/>
        <v>#NAME?</v>
      </c>
      <c r="S66" s="94" t="e">
        <f ca="1">VLOOKUP(R66,'Maiores altas e baixas'!$B$206:$C$450,2,0)</f>
        <v>#NAME?</v>
      </c>
      <c r="T66" s="94" t="e">
        <f ca="1">VLOOKUP(S66,'Maiores altas e baixas'!$C$206:$AE$450,29,0)</f>
        <v>#NAME?</v>
      </c>
      <c r="U66" t="s">
        <v>1593</v>
      </c>
      <c r="V66" t="s">
        <v>1218</v>
      </c>
    </row>
    <row r="67" spans="2:22">
      <c r="B67" t="e">
        <f ca="1">VLOOKUP(C67,'Base de dados_formulas'!$C$20:$DL$333,114,0)</f>
        <v>#NAME?</v>
      </c>
      <c r="C67" s="41" t="s">
        <v>619</v>
      </c>
      <c r="D67" s="88" t="s">
        <v>276</v>
      </c>
      <c r="E67" s="88"/>
      <c r="F67">
        <f t="shared" si="9"/>
        <v>18</v>
      </c>
      <c r="G67" t="e">
        <f t="shared" ca="1" si="6"/>
        <v>#NAME?</v>
      </c>
      <c r="H67" t="e">
        <f t="shared" ca="1" si="7"/>
        <v>#NAME?</v>
      </c>
      <c r="I67" t="e">
        <f t="shared" ca="1" si="8"/>
        <v>#NAME?</v>
      </c>
      <c r="P67" s="92"/>
      <c r="Q67">
        <f t="shared" si="5"/>
        <v>63</v>
      </c>
      <c r="R67" s="96" t="e">
        <f t="shared" ca="1" si="3"/>
        <v>#NAME?</v>
      </c>
      <c r="S67" s="94" t="e">
        <f ca="1">VLOOKUP(R67,'Maiores altas e baixas'!$B$206:$C$450,2,0)</f>
        <v>#NAME?</v>
      </c>
      <c r="T67" s="94" t="e">
        <f ca="1">VLOOKUP(S67,'Maiores altas e baixas'!$C$206:$AE$450,29,0)</f>
        <v>#NAME?</v>
      </c>
      <c r="U67" t="s">
        <v>1594</v>
      </c>
      <c r="V67" t="s">
        <v>1219</v>
      </c>
    </row>
    <row r="68" spans="2:22">
      <c r="B68" t="e">
        <f ca="1">VLOOKUP(C68,'Base de dados_formulas'!$C$20:$DL$333,114,0)</f>
        <v>#NAME?</v>
      </c>
      <c r="C68" s="41" t="s">
        <v>629</v>
      </c>
      <c r="D68" s="88" t="s">
        <v>296</v>
      </c>
      <c r="E68" s="88"/>
      <c r="F68">
        <f t="shared" si="9"/>
        <v>19</v>
      </c>
      <c r="G68" t="e">
        <f t="shared" ca="1" si="6"/>
        <v>#NAME?</v>
      </c>
      <c r="H68" t="e">
        <f t="shared" ca="1" si="7"/>
        <v>#NAME?</v>
      </c>
      <c r="I68" t="e">
        <f t="shared" ca="1" si="8"/>
        <v>#NAME?</v>
      </c>
      <c r="P68" s="92"/>
      <c r="Q68">
        <f t="shared" si="5"/>
        <v>64</v>
      </c>
      <c r="R68" s="96" t="e">
        <f t="shared" ca="1" si="3"/>
        <v>#NAME?</v>
      </c>
      <c r="S68" s="94" t="e">
        <f ca="1">VLOOKUP(R68,'Maiores altas e baixas'!$B$206:$C$450,2,0)</f>
        <v>#NAME?</v>
      </c>
      <c r="T68" s="94" t="e">
        <f ca="1">VLOOKUP(S68,'Maiores altas e baixas'!$C$206:$AE$450,29,0)</f>
        <v>#NAME?</v>
      </c>
      <c r="U68" t="s">
        <v>1595</v>
      </c>
      <c r="V68" t="s">
        <v>1220</v>
      </c>
    </row>
    <row r="69" spans="2:22">
      <c r="B69" t="e">
        <f ca="1">VLOOKUP(C69,'Base de dados_formulas'!$C$20:$DL$333,114,0)</f>
        <v>#NAME?</v>
      </c>
      <c r="C69" s="41" t="s">
        <v>634</v>
      </c>
      <c r="D69" s="88" t="s">
        <v>306</v>
      </c>
      <c r="E69" s="88"/>
      <c r="F69">
        <f t="shared" si="9"/>
        <v>20</v>
      </c>
      <c r="G69" t="e">
        <f t="shared" ca="1" si="6"/>
        <v>#NAME?</v>
      </c>
      <c r="H69" t="e">
        <f t="shared" ca="1" si="7"/>
        <v>#NAME?</v>
      </c>
      <c r="I69" t="e">
        <f t="shared" ca="1" si="8"/>
        <v>#NAME?</v>
      </c>
      <c r="P69" s="92"/>
      <c r="Q69">
        <f t="shared" si="5"/>
        <v>65</v>
      </c>
      <c r="R69" s="96" t="e">
        <f t="shared" ca="1" si="3"/>
        <v>#NAME?</v>
      </c>
      <c r="S69" s="94" t="e">
        <f ca="1">VLOOKUP(R69,'Maiores altas e baixas'!$B$206:$C$450,2,0)</f>
        <v>#NAME?</v>
      </c>
      <c r="T69" s="94" t="e">
        <f ca="1">VLOOKUP(S69,'Maiores altas e baixas'!$C$206:$AE$450,29,0)</f>
        <v>#NAME?</v>
      </c>
      <c r="U69" t="s">
        <v>1596</v>
      </c>
      <c r="V69" t="s">
        <v>1221</v>
      </c>
    </row>
    <row r="70" spans="2:22">
      <c r="B70" t="e">
        <f ca="1">VLOOKUP(C70,'Base de dados_formulas'!$C$20:$DL$333,114,0)</f>
        <v>#NAME?</v>
      </c>
      <c r="C70" s="41" t="s">
        <v>639</v>
      </c>
      <c r="D70" s="88" t="s">
        <v>316</v>
      </c>
      <c r="E70" s="88"/>
      <c r="F70">
        <f t="shared" si="9"/>
        <v>21</v>
      </c>
      <c r="G70" t="e">
        <f t="shared" ca="1" si="6"/>
        <v>#NAME?</v>
      </c>
      <c r="H70" t="e">
        <f t="shared" ca="1" si="7"/>
        <v>#NAME?</v>
      </c>
      <c r="I70" t="e">
        <f t="shared" ca="1" si="8"/>
        <v>#NAME?</v>
      </c>
      <c r="P70" s="92"/>
      <c r="Q70">
        <f t="shared" si="5"/>
        <v>66</v>
      </c>
      <c r="R70" s="96" t="e">
        <f t="shared" ref="R70:R133" ca="1" si="10">LARGE($G$5:$G$259,Q70)</f>
        <v>#NAME?</v>
      </c>
      <c r="S70" s="94" t="e">
        <f ca="1">VLOOKUP(R70,'Maiores altas e baixas'!$B$206:$C$450,2,0)</f>
        <v>#NAME?</v>
      </c>
      <c r="T70" s="94" t="e">
        <f ca="1">VLOOKUP(S70,'Maiores altas e baixas'!$C$206:$AE$450,29,0)</f>
        <v>#NAME?</v>
      </c>
      <c r="U70" t="s">
        <v>1597</v>
      </c>
      <c r="V70" t="s">
        <v>1385</v>
      </c>
    </row>
    <row r="71" spans="2:22">
      <c r="B71" t="e">
        <f ca="1">VLOOKUP(C71,'Base de dados_formulas'!$C$20:$DL$333,114,0)</f>
        <v>#NAME?</v>
      </c>
      <c r="C71" s="41" t="s">
        <v>640</v>
      </c>
      <c r="D71" s="88" t="s">
        <v>318</v>
      </c>
      <c r="E71" s="88"/>
      <c r="F71">
        <f t="shared" si="9"/>
        <v>22</v>
      </c>
      <c r="G71" t="e">
        <f t="shared" ca="1" si="6"/>
        <v>#NAME?</v>
      </c>
      <c r="H71" t="e">
        <f t="shared" ca="1" si="7"/>
        <v>#NAME?</v>
      </c>
      <c r="I71" t="e">
        <f t="shared" ca="1" si="8"/>
        <v>#NAME?</v>
      </c>
      <c r="P71" s="92"/>
      <c r="Q71">
        <f t="shared" ref="Q71:Q134" si="11">Q70+1</f>
        <v>67</v>
      </c>
      <c r="R71" s="96" t="e">
        <f t="shared" ca="1" si="10"/>
        <v>#NAME?</v>
      </c>
      <c r="S71" s="94" t="e">
        <f ca="1">VLOOKUP(R71,'Maiores altas e baixas'!$B$206:$C$450,2,0)</f>
        <v>#NAME?</v>
      </c>
      <c r="T71" s="94" t="e">
        <f ca="1">VLOOKUP(S71,'Maiores altas e baixas'!$C$206:$AE$450,29,0)</f>
        <v>#NAME?</v>
      </c>
      <c r="U71" t="s">
        <v>1598</v>
      </c>
      <c r="V71" t="s">
        <v>1390</v>
      </c>
    </row>
    <row r="72" spans="2:22">
      <c r="B72" t="e">
        <f ca="1">VLOOKUP(C72,'Base de dados_formulas'!$C$20:$DL$333,114,0)</f>
        <v>#NAME?</v>
      </c>
      <c r="C72" s="41" t="s">
        <v>644</v>
      </c>
      <c r="D72" s="88" t="s">
        <v>326</v>
      </c>
      <c r="E72" s="88"/>
      <c r="F72">
        <f t="shared" si="9"/>
        <v>23</v>
      </c>
      <c r="G72" t="e">
        <f t="shared" ca="1" si="6"/>
        <v>#NAME?</v>
      </c>
      <c r="H72" t="e">
        <f t="shared" ca="1" si="7"/>
        <v>#NAME?</v>
      </c>
      <c r="I72" t="e">
        <f t="shared" ca="1" si="8"/>
        <v>#NAME?</v>
      </c>
      <c r="P72" s="92"/>
      <c r="Q72">
        <f t="shared" si="11"/>
        <v>68</v>
      </c>
      <c r="R72" s="96" t="e">
        <f t="shared" ca="1" si="10"/>
        <v>#NAME?</v>
      </c>
      <c r="S72" s="94" t="e">
        <f ca="1">VLOOKUP(R72,'Maiores altas e baixas'!$B$206:$C$450,2,0)</f>
        <v>#NAME?</v>
      </c>
      <c r="T72" s="94" t="e">
        <f ca="1">VLOOKUP(S72,'Maiores altas e baixas'!$C$206:$AE$450,29,0)</f>
        <v>#NAME?</v>
      </c>
      <c r="U72" t="s">
        <v>1599</v>
      </c>
      <c r="V72" t="s">
        <v>1515</v>
      </c>
    </row>
    <row r="73" spans="2:22">
      <c r="B73" t="e">
        <f ca="1">VLOOKUP(C73,'Base de dados_formulas'!$C$20:$DL$333,114,0)</f>
        <v>#NAME?</v>
      </c>
      <c r="C73" s="41" t="s">
        <v>668</v>
      </c>
      <c r="D73" s="88" t="s">
        <v>374</v>
      </c>
      <c r="E73" s="88"/>
      <c r="F73">
        <f t="shared" si="9"/>
        <v>24</v>
      </c>
      <c r="G73" t="e">
        <f t="shared" ca="1" si="6"/>
        <v>#NAME?</v>
      </c>
      <c r="H73" t="e">
        <f t="shared" ca="1" si="7"/>
        <v>#NAME?</v>
      </c>
      <c r="I73" t="e">
        <f t="shared" ca="1" si="8"/>
        <v>#NAME?</v>
      </c>
      <c r="P73" s="92"/>
      <c r="Q73">
        <f t="shared" si="11"/>
        <v>69</v>
      </c>
      <c r="R73" s="96" t="e">
        <f t="shared" ca="1" si="10"/>
        <v>#NAME?</v>
      </c>
      <c r="S73" s="94" t="e">
        <f ca="1">VLOOKUP(R73,'Maiores altas e baixas'!$B$206:$C$450,2,0)</f>
        <v>#NAME?</v>
      </c>
      <c r="T73" s="94" t="e">
        <f ca="1">VLOOKUP(S73,'Maiores altas e baixas'!$C$206:$AE$450,29,0)</f>
        <v>#NAME?</v>
      </c>
      <c r="U73" t="s">
        <v>1600</v>
      </c>
      <c r="V73" t="s">
        <v>1386</v>
      </c>
    </row>
    <row r="74" spans="2:22">
      <c r="B74" t="e">
        <f ca="1">VLOOKUP(C74,'Base de dados_formulas'!$C$20:$DL$333,114,0)</f>
        <v>#NAME?</v>
      </c>
      <c r="C74" s="41" t="s">
        <v>679</v>
      </c>
      <c r="D74" s="88" t="s">
        <v>396</v>
      </c>
      <c r="E74" s="88"/>
      <c r="F74">
        <f t="shared" si="9"/>
        <v>25</v>
      </c>
      <c r="G74" t="e">
        <f t="shared" ca="1" si="6"/>
        <v>#NAME?</v>
      </c>
      <c r="H74" t="e">
        <f t="shared" ca="1" si="7"/>
        <v>#NAME?</v>
      </c>
      <c r="I74" t="e">
        <f t="shared" ca="1" si="8"/>
        <v>#NAME?</v>
      </c>
      <c r="P74" s="92"/>
      <c r="Q74">
        <f t="shared" si="11"/>
        <v>70</v>
      </c>
      <c r="R74" s="96" t="e">
        <f t="shared" ca="1" si="10"/>
        <v>#NAME?</v>
      </c>
      <c r="S74" s="94" t="e">
        <f ca="1">VLOOKUP(R74,'Maiores altas e baixas'!$B$206:$C$450,2,0)</f>
        <v>#NAME?</v>
      </c>
      <c r="T74" s="94" t="e">
        <f ca="1">VLOOKUP(S74,'Maiores altas e baixas'!$C$206:$AE$450,29,0)</f>
        <v>#NAME?</v>
      </c>
      <c r="U74" t="s">
        <v>142</v>
      </c>
      <c r="V74" t="s">
        <v>1387</v>
      </c>
    </row>
    <row r="75" spans="2:22">
      <c r="C75" s="41" t="s">
        <v>683</v>
      </c>
      <c r="D75" s="88" t="s">
        <v>404</v>
      </c>
      <c r="E75" s="88"/>
      <c r="F75">
        <f t="shared" si="9"/>
        <v>26</v>
      </c>
      <c r="G75" t="e">
        <f t="shared" ca="1" si="6"/>
        <v>#NAME?</v>
      </c>
      <c r="H75" t="e">
        <f t="shared" ca="1" si="7"/>
        <v>#NAME?</v>
      </c>
      <c r="I75" t="e">
        <f t="shared" ca="1" si="8"/>
        <v>#NAME?</v>
      </c>
      <c r="P75" s="92"/>
      <c r="Q75">
        <f t="shared" si="11"/>
        <v>71</v>
      </c>
      <c r="R75" s="96" t="e">
        <f t="shared" ca="1" si="10"/>
        <v>#NAME?</v>
      </c>
      <c r="S75" s="94" t="e">
        <f ca="1">VLOOKUP(R75,'Maiores altas e baixas'!$B$206:$C$450,2,0)</f>
        <v>#NAME?</v>
      </c>
      <c r="T75" s="94" t="e">
        <f ca="1">VLOOKUP(S75,'Maiores altas e baixas'!$C$206:$AE$450,29,0)</f>
        <v>#NAME?</v>
      </c>
      <c r="U75" t="s">
        <v>1601</v>
      </c>
      <c r="V75" t="s">
        <v>1391</v>
      </c>
    </row>
    <row r="76" spans="2:22">
      <c r="B76" t="e">
        <f ca="1">VLOOKUP(C76,'Base de dados_formulas'!$C$20:$DL$333,114,0)</f>
        <v>#NAME?</v>
      </c>
      <c r="C76" s="41" t="s">
        <v>687</v>
      </c>
      <c r="D76" s="88" t="s">
        <v>412</v>
      </c>
      <c r="E76" s="88"/>
      <c r="F76">
        <f t="shared" si="9"/>
        <v>27</v>
      </c>
      <c r="G76" t="e">
        <f t="shared" ca="1" si="6"/>
        <v>#NAME?</v>
      </c>
      <c r="H76" t="e">
        <f t="shared" ca="1" si="7"/>
        <v>#NAME?</v>
      </c>
      <c r="I76" t="e">
        <f t="shared" ca="1" si="8"/>
        <v>#NAME?</v>
      </c>
      <c r="P76" s="92"/>
      <c r="Q76">
        <f t="shared" si="11"/>
        <v>72</v>
      </c>
      <c r="R76" s="96" t="e">
        <f t="shared" ca="1" si="10"/>
        <v>#NAME?</v>
      </c>
      <c r="S76" s="94" t="e">
        <f ca="1">VLOOKUP(R76,'Maiores altas e baixas'!$B$206:$C$450,2,0)</f>
        <v>#NAME?</v>
      </c>
      <c r="T76" s="94" t="e">
        <f ca="1">VLOOKUP(S76,'Maiores altas e baixas'!$C$206:$AE$450,29,0)</f>
        <v>#NAME?</v>
      </c>
      <c r="U76" t="s">
        <v>1602</v>
      </c>
      <c r="V76" t="s">
        <v>1392</v>
      </c>
    </row>
    <row r="77" spans="2:22">
      <c r="B77" t="e">
        <f ca="1">VLOOKUP(C77,'Base de dados_formulas'!$C$20:$DL$333,114,0)</f>
        <v>#NAME?</v>
      </c>
      <c r="C77" s="41" t="s">
        <v>690</v>
      </c>
      <c r="D77" s="88" t="s">
        <v>418</v>
      </c>
      <c r="E77" s="88"/>
      <c r="F77">
        <f t="shared" si="9"/>
        <v>28</v>
      </c>
      <c r="G77" t="e">
        <f t="shared" ca="1" si="6"/>
        <v>#NAME?</v>
      </c>
      <c r="H77" t="e">
        <f t="shared" ca="1" si="7"/>
        <v>#NAME?</v>
      </c>
      <c r="I77" t="e">
        <f t="shared" ca="1" si="8"/>
        <v>#NAME?</v>
      </c>
      <c r="P77" s="92"/>
      <c r="Q77">
        <f t="shared" si="11"/>
        <v>73</v>
      </c>
      <c r="R77" s="96" t="e">
        <f t="shared" ca="1" si="10"/>
        <v>#NAME?</v>
      </c>
      <c r="S77" s="94" t="e">
        <f ca="1">VLOOKUP(R77,'Maiores altas e baixas'!$B$206:$C$450,2,0)</f>
        <v>#NAME?</v>
      </c>
      <c r="T77" s="94" t="e">
        <f ca="1">VLOOKUP(S77,'Maiores altas e baixas'!$C$206:$AE$450,29,0)</f>
        <v>#NAME?</v>
      </c>
      <c r="U77" t="s">
        <v>1603</v>
      </c>
      <c r="V77" t="s">
        <v>1393</v>
      </c>
    </row>
    <row r="78" spans="2:22">
      <c r="B78" t="e">
        <f ca="1">VLOOKUP(C78,'Base de dados_formulas'!$C$20:$DL$333,114,0)</f>
        <v>#NAME?</v>
      </c>
      <c r="C78" s="41" t="s">
        <v>705</v>
      </c>
      <c r="D78" s="88" t="s">
        <v>456</v>
      </c>
      <c r="E78" s="88"/>
      <c r="F78">
        <f t="shared" si="9"/>
        <v>29</v>
      </c>
      <c r="G78" t="e">
        <f t="shared" ca="1" si="6"/>
        <v>#NAME?</v>
      </c>
      <c r="H78" t="e">
        <f t="shared" ca="1" si="7"/>
        <v>#NAME?</v>
      </c>
      <c r="I78" t="e">
        <f t="shared" ca="1" si="8"/>
        <v>#NAME?</v>
      </c>
      <c r="P78" s="92"/>
      <c r="Q78">
        <f t="shared" si="11"/>
        <v>74</v>
      </c>
      <c r="R78" s="96" t="e">
        <f t="shared" ca="1" si="10"/>
        <v>#NAME?</v>
      </c>
      <c r="S78" s="94" t="e">
        <f ca="1">VLOOKUP(R78,'Maiores altas e baixas'!$B$206:$C$450,2,0)</f>
        <v>#NAME?</v>
      </c>
      <c r="T78" s="94" t="e">
        <f ca="1">VLOOKUP(S78,'Maiores altas e baixas'!$C$206:$AE$450,29,0)</f>
        <v>#NAME?</v>
      </c>
      <c r="U78" t="s">
        <v>1604</v>
      </c>
      <c r="V78" t="s">
        <v>1394</v>
      </c>
    </row>
    <row r="79" spans="2:22">
      <c r="B79" t="e">
        <f ca="1">VLOOKUP(C79,'Base de dados_formulas'!$C$20:$DL$333,114,0)</f>
        <v>#NAME?</v>
      </c>
      <c r="C79" s="41" t="s">
        <v>709</v>
      </c>
      <c r="D79" s="88" t="s">
        <v>464</v>
      </c>
      <c r="E79" s="88"/>
      <c r="F79">
        <f t="shared" si="9"/>
        <v>30</v>
      </c>
      <c r="G79" t="e">
        <f t="shared" ca="1" si="6"/>
        <v>#NAME?</v>
      </c>
      <c r="H79" t="e">
        <f t="shared" ca="1" si="7"/>
        <v>#NAME?</v>
      </c>
      <c r="I79" t="e">
        <f t="shared" ca="1" si="8"/>
        <v>#NAME?</v>
      </c>
      <c r="P79" s="92"/>
      <c r="Q79">
        <f t="shared" si="11"/>
        <v>75</v>
      </c>
      <c r="R79" s="96" t="e">
        <f t="shared" ca="1" si="10"/>
        <v>#NAME?</v>
      </c>
      <c r="S79" s="94" t="e">
        <f ca="1">VLOOKUP(R79,'Maiores altas e baixas'!$B$206:$C$450,2,0)</f>
        <v>#NAME?</v>
      </c>
      <c r="T79" s="94" t="e">
        <f ca="1">VLOOKUP(S79,'Maiores altas e baixas'!$C$206:$AE$450,29,0)</f>
        <v>#NAME?</v>
      </c>
      <c r="U79" t="s">
        <v>1605</v>
      </c>
      <c r="V79" t="s">
        <v>1388</v>
      </c>
    </row>
    <row r="80" spans="2:22">
      <c r="B80" t="e">
        <f ca="1">VLOOKUP(C80,'Base de dados_formulas'!$C$20:$DL$333,114,0)</f>
        <v>#NAME?</v>
      </c>
      <c r="C80" s="41" t="s">
        <v>713</v>
      </c>
      <c r="D80" s="88" t="s">
        <v>474</v>
      </c>
      <c r="E80" s="88"/>
      <c r="H80" t="e">
        <f t="shared" ca="1" si="7"/>
        <v>#N/A</v>
      </c>
      <c r="I80" t="e">
        <f t="shared" ca="1" si="8"/>
        <v>#N/A</v>
      </c>
      <c r="P80" s="92"/>
      <c r="Q80">
        <f t="shared" si="11"/>
        <v>76</v>
      </c>
      <c r="R80" s="96" t="e">
        <f t="shared" ca="1" si="10"/>
        <v>#NAME?</v>
      </c>
      <c r="S80" s="94" t="e">
        <f ca="1">VLOOKUP(R80,'Maiores altas e baixas'!$B$206:$C$450,2,0)</f>
        <v>#NAME?</v>
      </c>
      <c r="T80" s="94" t="e">
        <f ca="1">VLOOKUP(S80,'Maiores altas e baixas'!$C$206:$AE$450,29,0)</f>
        <v>#NAME?</v>
      </c>
      <c r="U80" t="s">
        <v>1606</v>
      </c>
      <c r="V80" t="s">
        <v>1222</v>
      </c>
    </row>
    <row r="81" spans="2:22">
      <c r="B81" t="e">
        <f ca="1">VLOOKUP(C81,'Base de dados_formulas'!$C$20:$DL$333,114,0)</f>
        <v>#NAME?</v>
      </c>
      <c r="C81" s="41" t="s">
        <v>719</v>
      </c>
      <c r="D81" s="88" t="s">
        <v>486</v>
      </c>
      <c r="E81" s="88"/>
      <c r="P81" s="92"/>
      <c r="Q81">
        <f t="shared" si="11"/>
        <v>77</v>
      </c>
      <c r="R81" s="96" t="e">
        <f t="shared" ca="1" si="10"/>
        <v>#NAME?</v>
      </c>
      <c r="S81" s="94" t="e">
        <f ca="1">VLOOKUP(R81,'Maiores altas e baixas'!$B$206:$C$450,2,0)</f>
        <v>#NAME?</v>
      </c>
      <c r="T81" s="94" t="e">
        <f ca="1">VLOOKUP(S81,'Maiores altas e baixas'!$C$206:$AE$450,29,0)</f>
        <v>#NAME?</v>
      </c>
      <c r="U81" t="s">
        <v>1607</v>
      </c>
      <c r="V81" t="s">
        <v>1223</v>
      </c>
    </row>
    <row r="82" spans="2:22">
      <c r="C82" s="41"/>
      <c r="D82" s="77" t="s">
        <v>748</v>
      </c>
      <c r="E82" s="77"/>
      <c r="P82" s="92"/>
      <c r="Q82">
        <f t="shared" si="11"/>
        <v>78</v>
      </c>
      <c r="R82" s="96" t="e">
        <f t="shared" ca="1" si="10"/>
        <v>#NAME?</v>
      </c>
      <c r="S82" s="94" t="e">
        <f ca="1">VLOOKUP(R82,'Maiores altas e baixas'!$B$206:$C$450,2,0)</f>
        <v>#NAME?</v>
      </c>
      <c r="T82" s="94" t="e">
        <f ca="1">VLOOKUP(S82,'Maiores altas e baixas'!$C$206:$AE$450,29,0)</f>
        <v>#NAME?</v>
      </c>
      <c r="U82" t="s">
        <v>1608</v>
      </c>
      <c r="V82" t="s">
        <v>1224</v>
      </c>
    </row>
    <row r="83" spans="2:22">
      <c r="B83" t="e">
        <f ca="1">VLOOKUP(C83,'Base de dados_formulas'!$C$20:$DL$333,114,0)</f>
        <v>#NAME?</v>
      </c>
      <c r="C83" s="41" t="s">
        <v>501</v>
      </c>
      <c r="D83" s="88" t="s">
        <v>20</v>
      </c>
      <c r="E83" s="88"/>
      <c r="F83">
        <v>1</v>
      </c>
      <c r="G83" t="e">
        <f t="shared" ref="G83:G115" ca="1" si="12">LARGE($B$83:$B$116,F83)</f>
        <v>#NAME?</v>
      </c>
      <c r="H83" t="e">
        <f t="shared" ref="H83:H115" ca="1" si="13">VLOOKUP(G83,$B$5:$C$259,2,0)</f>
        <v>#NAME?</v>
      </c>
      <c r="I83" t="e">
        <f t="shared" ref="I83:I115" ca="1" si="14">VLOOKUP(G83,$B$5:$D$259,3,0)</f>
        <v>#NAME?</v>
      </c>
      <c r="P83" s="92"/>
      <c r="Q83">
        <f t="shared" si="11"/>
        <v>79</v>
      </c>
      <c r="R83" s="96" t="e">
        <f t="shared" ca="1" si="10"/>
        <v>#NAME?</v>
      </c>
      <c r="S83" s="94" t="e">
        <f ca="1">VLOOKUP(R83,'Maiores altas e baixas'!$B$206:$C$450,2,0)</f>
        <v>#NAME?</v>
      </c>
      <c r="T83" s="94" t="e">
        <f ca="1">VLOOKUP(S83,'Maiores altas e baixas'!$C$206:$AE$450,29,0)</f>
        <v>#NAME?</v>
      </c>
      <c r="U83" t="s">
        <v>1609</v>
      </c>
      <c r="V83" t="s">
        <v>1225</v>
      </c>
    </row>
    <row r="84" spans="2:22">
      <c r="B84" t="e">
        <f ca="1">VLOOKUP(C84,'Base de dados_formulas'!$C$20:$DL$333,114,0)</f>
        <v>#NAME?</v>
      </c>
      <c r="C84" s="41" t="s">
        <v>502</v>
      </c>
      <c r="D84" s="88" t="s">
        <v>22</v>
      </c>
      <c r="E84" s="88"/>
      <c r="F84">
        <f>F83+1</f>
        <v>2</v>
      </c>
      <c r="G84" t="e">
        <f t="shared" ca="1" si="12"/>
        <v>#NAME?</v>
      </c>
      <c r="H84" t="e">
        <f t="shared" ca="1" si="13"/>
        <v>#NAME?</v>
      </c>
      <c r="I84" t="e">
        <f t="shared" ca="1" si="14"/>
        <v>#NAME?</v>
      </c>
      <c r="P84" s="92"/>
      <c r="Q84">
        <f t="shared" si="11"/>
        <v>80</v>
      </c>
      <c r="R84" s="96" t="e">
        <f t="shared" ca="1" si="10"/>
        <v>#NAME?</v>
      </c>
      <c r="S84" s="94" t="e">
        <f ca="1">VLOOKUP(R84,'Maiores altas e baixas'!$B$206:$C$450,2,0)</f>
        <v>#NAME?</v>
      </c>
      <c r="T84" s="94" t="e">
        <f ca="1">VLOOKUP(S84,'Maiores altas e baixas'!$C$206:$AE$450,29,0)</f>
        <v>#NAME?</v>
      </c>
      <c r="U84" t="s">
        <v>1610</v>
      </c>
      <c r="V84" t="s">
        <v>1226</v>
      </c>
    </row>
    <row r="85" spans="2:22">
      <c r="B85" t="e">
        <f ca="1">VLOOKUP(C85,'Base de dados_formulas'!$C$20:$DL$333,114,0)</f>
        <v>#NAME?</v>
      </c>
      <c r="C85" s="41" t="s">
        <v>511</v>
      </c>
      <c r="D85" s="88" t="s">
        <v>42</v>
      </c>
      <c r="E85" s="88"/>
      <c r="F85">
        <f t="shared" ref="F85:F115" si="15">F84+1</f>
        <v>3</v>
      </c>
      <c r="G85" t="e">
        <f t="shared" ca="1" si="12"/>
        <v>#NAME?</v>
      </c>
      <c r="H85" t="e">
        <f t="shared" ca="1" si="13"/>
        <v>#NAME?</v>
      </c>
      <c r="I85" t="e">
        <f t="shared" ca="1" si="14"/>
        <v>#NAME?</v>
      </c>
      <c r="P85" s="92"/>
      <c r="Q85">
        <f t="shared" si="11"/>
        <v>81</v>
      </c>
      <c r="R85" s="96" t="e">
        <f t="shared" ca="1" si="10"/>
        <v>#NAME?</v>
      </c>
      <c r="S85" s="94" t="e">
        <f ca="1">VLOOKUP(R85,'Maiores altas e baixas'!$B$206:$C$450,2,0)</f>
        <v>#NAME?</v>
      </c>
      <c r="T85" s="94" t="e">
        <f ca="1">VLOOKUP(S85,'Maiores altas e baixas'!$C$206:$AE$450,29,0)</f>
        <v>#NAME?</v>
      </c>
      <c r="U85" t="s">
        <v>1611</v>
      </c>
      <c r="V85" t="s">
        <v>1227</v>
      </c>
    </row>
    <row r="86" spans="2:22">
      <c r="B86" t="e">
        <f ca="1">VLOOKUP(C86,'Base de dados_formulas'!$C$20:$DL$333,114,0)</f>
        <v>#NAME?</v>
      </c>
      <c r="C86" s="41" t="s">
        <v>514</v>
      </c>
      <c r="D86" s="88" t="s">
        <v>48</v>
      </c>
      <c r="E86" s="88"/>
      <c r="F86">
        <f t="shared" si="15"/>
        <v>4</v>
      </c>
      <c r="G86" t="e">
        <f t="shared" ca="1" si="12"/>
        <v>#NAME?</v>
      </c>
      <c r="H86" t="e">
        <f t="shared" ca="1" si="13"/>
        <v>#NAME?</v>
      </c>
      <c r="I86" t="e">
        <f t="shared" ca="1" si="14"/>
        <v>#NAME?</v>
      </c>
      <c r="P86" s="92"/>
      <c r="Q86">
        <f t="shared" si="11"/>
        <v>82</v>
      </c>
      <c r="R86" s="96" t="e">
        <f t="shared" ca="1" si="10"/>
        <v>#NAME?</v>
      </c>
      <c r="S86" s="94" t="e">
        <f ca="1">VLOOKUP(R86,'Maiores altas e baixas'!$B$206:$C$450,2,0)</f>
        <v>#NAME?</v>
      </c>
      <c r="T86" s="94" t="e">
        <f ca="1">VLOOKUP(S86,'Maiores altas e baixas'!$C$206:$AE$450,29,0)</f>
        <v>#NAME?</v>
      </c>
      <c r="U86" t="s">
        <v>1612</v>
      </c>
      <c r="V86" t="s">
        <v>1228</v>
      </c>
    </row>
    <row r="87" spans="2:22">
      <c r="B87" t="e">
        <f ca="1">VLOOKUP(C87,'Base de dados_formulas'!$C$20:$DL$333,114,0)</f>
        <v>#NAME?</v>
      </c>
      <c r="C87" s="41" t="s">
        <v>515</v>
      </c>
      <c r="D87" s="88" t="s">
        <v>50</v>
      </c>
      <c r="E87" s="88"/>
      <c r="F87">
        <f t="shared" si="15"/>
        <v>5</v>
      </c>
      <c r="G87" t="e">
        <f t="shared" ca="1" si="12"/>
        <v>#NAME?</v>
      </c>
      <c r="H87" t="e">
        <f t="shared" ca="1" si="13"/>
        <v>#NAME?</v>
      </c>
      <c r="I87" t="e">
        <f t="shared" ca="1" si="14"/>
        <v>#NAME?</v>
      </c>
      <c r="P87" s="92"/>
      <c r="Q87">
        <f t="shared" si="11"/>
        <v>83</v>
      </c>
      <c r="R87" s="96" t="e">
        <f t="shared" ca="1" si="10"/>
        <v>#NAME?</v>
      </c>
      <c r="S87" s="94" t="e">
        <f ca="1">VLOOKUP(R87,'Maiores altas e baixas'!$B$206:$C$450,2,0)</f>
        <v>#NAME?</v>
      </c>
      <c r="T87" s="94" t="e">
        <f ca="1">VLOOKUP(S87,'Maiores altas e baixas'!$C$206:$AE$450,29,0)</f>
        <v>#NAME?</v>
      </c>
      <c r="U87" t="s">
        <v>1613</v>
      </c>
      <c r="V87" t="s">
        <v>1229</v>
      </c>
    </row>
    <row r="88" spans="2:22">
      <c r="B88" t="e">
        <f ca="1">VLOOKUP(C88,'Base de dados_formulas'!$C$20:$DL$333,114,0)</f>
        <v>#NAME?</v>
      </c>
      <c r="C88" s="41" t="s">
        <v>520</v>
      </c>
      <c r="D88" s="88" t="s">
        <v>60</v>
      </c>
      <c r="E88" s="88"/>
      <c r="F88">
        <f t="shared" si="15"/>
        <v>6</v>
      </c>
      <c r="G88" t="e">
        <f t="shared" ca="1" si="12"/>
        <v>#NAME?</v>
      </c>
      <c r="H88" t="e">
        <f t="shared" ca="1" si="13"/>
        <v>#NAME?</v>
      </c>
      <c r="I88" t="e">
        <f t="shared" ca="1" si="14"/>
        <v>#NAME?</v>
      </c>
      <c r="P88" s="92"/>
      <c r="Q88">
        <f t="shared" si="11"/>
        <v>84</v>
      </c>
      <c r="R88" s="96" t="e">
        <f t="shared" ca="1" si="10"/>
        <v>#NAME?</v>
      </c>
      <c r="S88" s="94" t="e">
        <f ca="1">VLOOKUP(R88,'Maiores altas e baixas'!$B$206:$C$450,2,0)</f>
        <v>#NAME?</v>
      </c>
      <c r="T88" s="94" t="e">
        <f ca="1">VLOOKUP(S88,'Maiores altas e baixas'!$C$206:$AE$450,29,0)</f>
        <v>#NAME?</v>
      </c>
      <c r="U88" t="s">
        <v>1614</v>
      </c>
      <c r="V88" t="s">
        <v>1230</v>
      </c>
    </row>
    <row r="89" spans="2:22">
      <c r="B89" t="e">
        <f ca="1">VLOOKUP(C89,'Base de dados_formulas'!$C$20:$DL$333,114,0)</f>
        <v>#NAME?</v>
      </c>
      <c r="C89" s="41" t="s">
        <v>530</v>
      </c>
      <c r="D89" s="88" t="s">
        <v>80</v>
      </c>
      <c r="E89" s="88"/>
      <c r="F89">
        <f t="shared" si="15"/>
        <v>7</v>
      </c>
      <c r="G89" t="e">
        <f t="shared" ca="1" si="12"/>
        <v>#NAME?</v>
      </c>
      <c r="H89" t="e">
        <f t="shared" ca="1" si="13"/>
        <v>#NAME?</v>
      </c>
      <c r="I89" t="e">
        <f t="shared" ca="1" si="14"/>
        <v>#NAME?</v>
      </c>
      <c r="P89" s="92"/>
      <c r="Q89">
        <f t="shared" si="11"/>
        <v>85</v>
      </c>
      <c r="R89" s="96" t="e">
        <f t="shared" ca="1" si="10"/>
        <v>#NAME?</v>
      </c>
      <c r="S89" s="94" t="e">
        <f ca="1">VLOOKUP(R89,'Maiores altas e baixas'!$B$206:$C$450,2,0)</f>
        <v>#NAME?</v>
      </c>
      <c r="T89" s="94" t="e">
        <f ca="1">VLOOKUP(S89,'Maiores altas e baixas'!$C$206:$AE$450,29,0)</f>
        <v>#NAME?</v>
      </c>
      <c r="U89" t="s">
        <v>1615</v>
      </c>
      <c r="V89" t="s">
        <v>1231</v>
      </c>
    </row>
    <row r="90" spans="2:22">
      <c r="B90" t="e">
        <f ca="1">VLOOKUP(C90,'Base de dados_formulas'!$C$20:$DL$333,114,0)</f>
        <v>#NAME?</v>
      </c>
      <c r="C90" s="41" t="s">
        <v>726</v>
      </c>
      <c r="D90" s="88" t="s">
        <v>84</v>
      </c>
      <c r="E90" s="88"/>
      <c r="F90">
        <f t="shared" si="15"/>
        <v>8</v>
      </c>
      <c r="G90" t="e">
        <f t="shared" ca="1" si="12"/>
        <v>#NAME?</v>
      </c>
      <c r="H90" t="e">
        <f t="shared" ca="1" si="13"/>
        <v>#NAME?</v>
      </c>
      <c r="I90" t="e">
        <f t="shared" ca="1" si="14"/>
        <v>#NAME?</v>
      </c>
      <c r="P90" s="92"/>
      <c r="Q90">
        <f t="shared" si="11"/>
        <v>86</v>
      </c>
      <c r="R90" s="96" t="e">
        <f t="shared" ca="1" si="10"/>
        <v>#NAME?</v>
      </c>
      <c r="S90" s="94" t="e">
        <f ca="1">VLOOKUP(R90,'Maiores altas e baixas'!$B$206:$C$450,2,0)</f>
        <v>#NAME?</v>
      </c>
      <c r="T90" s="94" t="e">
        <f ca="1">VLOOKUP(S90,'Maiores altas e baixas'!$C$206:$AE$450,29,0)</f>
        <v>#NAME?</v>
      </c>
      <c r="U90" t="s">
        <v>1616</v>
      </c>
      <c r="V90" t="s">
        <v>1232</v>
      </c>
    </row>
    <row r="91" spans="2:22">
      <c r="B91" t="e">
        <f ca="1">VLOOKUP(C91,'Base de dados_formulas'!$C$20:$DL$333,114,0)</f>
        <v>#NAME?</v>
      </c>
      <c r="C91" s="41" t="s">
        <v>538</v>
      </c>
      <c r="D91" s="88" t="s">
        <v>98</v>
      </c>
      <c r="E91" s="88"/>
      <c r="F91">
        <f t="shared" si="15"/>
        <v>9</v>
      </c>
      <c r="G91" t="e">
        <f t="shared" ca="1" si="12"/>
        <v>#NAME?</v>
      </c>
      <c r="H91" t="e">
        <f t="shared" ca="1" si="13"/>
        <v>#NAME?</v>
      </c>
      <c r="I91" t="e">
        <f t="shared" ca="1" si="14"/>
        <v>#NAME?</v>
      </c>
      <c r="P91" s="92"/>
      <c r="Q91">
        <f t="shared" si="11"/>
        <v>87</v>
      </c>
      <c r="R91" s="96" t="e">
        <f t="shared" ca="1" si="10"/>
        <v>#NAME?</v>
      </c>
      <c r="S91" s="94" t="e">
        <f ca="1">VLOOKUP(R91,'Maiores altas e baixas'!$B$206:$C$450,2,0)</f>
        <v>#NAME?</v>
      </c>
      <c r="T91" s="94" t="e">
        <f ca="1">VLOOKUP(S91,'Maiores altas e baixas'!$C$206:$AE$450,29,0)</f>
        <v>#NAME?</v>
      </c>
      <c r="U91" t="s">
        <v>1617</v>
      </c>
      <c r="V91" t="s">
        <v>1233</v>
      </c>
    </row>
    <row r="92" spans="2:22">
      <c r="B92" t="e">
        <f ca="1">VLOOKUP(C92,'Base de dados_formulas'!$C$20:$DL$333,114,0)</f>
        <v>#NAME?</v>
      </c>
      <c r="C92" s="41" t="s">
        <v>541</v>
      </c>
      <c r="D92" s="88" t="s">
        <v>104</v>
      </c>
      <c r="E92" s="88"/>
      <c r="F92">
        <f t="shared" si="15"/>
        <v>10</v>
      </c>
      <c r="G92" t="e">
        <f t="shared" ca="1" si="12"/>
        <v>#NAME?</v>
      </c>
      <c r="H92" t="e">
        <f t="shared" ca="1" si="13"/>
        <v>#NAME?</v>
      </c>
      <c r="I92" t="e">
        <f t="shared" ca="1" si="14"/>
        <v>#NAME?</v>
      </c>
      <c r="P92" s="92"/>
      <c r="Q92">
        <f t="shared" si="11"/>
        <v>88</v>
      </c>
      <c r="R92" s="96" t="e">
        <f t="shared" ca="1" si="10"/>
        <v>#NAME?</v>
      </c>
      <c r="S92" s="94" t="e">
        <f ca="1">VLOOKUP(R92,'Maiores altas e baixas'!$B$206:$C$450,2,0)</f>
        <v>#NAME?</v>
      </c>
      <c r="T92" s="94" t="e">
        <f ca="1">VLOOKUP(S92,'Maiores altas e baixas'!$C$206:$AE$450,29,0)</f>
        <v>#NAME?</v>
      </c>
      <c r="U92" t="s">
        <v>1618</v>
      </c>
      <c r="V92" t="s">
        <v>1234</v>
      </c>
    </row>
    <row r="93" spans="2:22">
      <c r="B93" t="e">
        <f ca="1">VLOOKUP(C93,'Base de dados_formulas'!$C$20:$DL$333,114,0)</f>
        <v>#NAME?</v>
      </c>
      <c r="C93" s="41" t="s">
        <v>729</v>
      </c>
      <c r="D93" s="88" t="s">
        <v>120</v>
      </c>
      <c r="E93" s="88"/>
      <c r="F93">
        <f t="shared" si="15"/>
        <v>11</v>
      </c>
      <c r="G93" t="e">
        <f t="shared" ca="1" si="12"/>
        <v>#NAME?</v>
      </c>
      <c r="H93" t="e">
        <f t="shared" ca="1" si="13"/>
        <v>#NAME?</v>
      </c>
      <c r="I93" t="e">
        <f t="shared" ca="1" si="14"/>
        <v>#NAME?</v>
      </c>
      <c r="P93" s="92"/>
      <c r="Q93">
        <f t="shared" si="11"/>
        <v>89</v>
      </c>
      <c r="R93" s="96" t="e">
        <f t="shared" ca="1" si="10"/>
        <v>#NAME?</v>
      </c>
      <c r="S93" s="94" t="e">
        <f ca="1">VLOOKUP(R93,'Maiores altas e baixas'!$B$206:$C$450,2,0)</f>
        <v>#NAME?</v>
      </c>
      <c r="T93" s="94" t="e">
        <f ca="1">VLOOKUP(S93,'Maiores altas e baixas'!$C$206:$AE$450,29,0)</f>
        <v>#NAME?</v>
      </c>
      <c r="U93" t="s">
        <v>1619</v>
      </c>
      <c r="V93" t="s">
        <v>1516</v>
      </c>
    </row>
    <row r="94" spans="2:22">
      <c r="B94" t="e">
        <f ca="1">VLOOKUP(C94,'Base de dados_formulas'!$C$20:$DL$333,114,0)</f>
        <v>#NAME?</v>
      </c>
      <c r="C94" s="41" t="s">
        <v>561</v>
      </c>
      <c r="D94" s="88" t="s">
        <v>154</v>
      </c>
      <c r="E94" s="88"/>
      <c r="F94">
        <f t="shared" si="15"/>
        <v>12</v>
      </c>
      <c r="G94" t="e">
        <f t="shared" ca="1" si="12"/>
        <v>#NAME?</v>
      </c>
      <c r="H94" t="e">
        <f t="shared" ca="1" si="13"/>
        <v>#NAME?</v>
      </c>
      <c r="I94" t="e">
        <f t="shared" ca="1" si="14"/>
        <v>#NAME?</v>
      </c>
      <c r="P94" s="92"/>
      <c r="Q94">
        <f t="shared" si="11"/>
        <v>90</v>
      </c>
      <c r="R94" s="96" t="e">
        <f t="shared" ca="1" si="10"/>
        <v>#NAME?</v>
      </c>
      <c r="S94" s="94" t="e">
        <f ca="1">VLOOKUP(R94,'Maiores altas e baixas'!$B$206:$C$450,2,0)</f>
        <v>#NAME?</v>
      </c>
      <c r="T94" s="94" t="e">
        <f ca="1">VLOOKUP(S94,'Maiores altas e baixas'!$C$206:$AE$450,29,0)</f>
        <v>#NAME?</v>
      </c>
      <c r="U94" t="s">
        <v>1620</v>
      </c>
      <c r="V94" t="s">
        <v>1235</v>
      </c>
    </row>
    <row r="95" spans="2:22">
      <c r="B95" t="e">
        <f ca="1">VLOOKUP(C95,'Base de dados_formulas'!$C$20:$DL$333,114,0)</f>
        <v>#NAME?</v>
      </c>
      <c r="C95" s="41" t="s">
        <v>563</v>
      </c>
      <c r="D95" s="88" t="s">
        <v>158</v>
      </c>
      <c r="E95" s="88"/>
      <c r="F95">
        <f t="shared" si="15"/>
        <v>13</v>
      </c>
      <c r="G95" t="e">
        <f t="shared" ca="1" si="12"/>
        <v>#NAME?</v>
      </c>
      <c r="H95" t="e">
        <f t="shared" ca="1" si="13"/>
        <v>#NAME?</v>
      </c>
      <c r="I95" t="e">
        <f t="shared" ca="1" si="14"/>
        <v>#NAME?</v>
      </c>
      <c r="P95" s="92"/>
      <c r="Q95">
        <f t="shared" si="11"/>
        <v>91</v>
      </c>
      <c r="R95" s="96" t="e">
        <f t="shared" ca="1" si="10"/>
        <v>#NAME?</v>
      </c>
      <c r="S95" s="94" t="e">
        <f ca="1">VLOOKUP(R95,'Maiores altas e baixas'!$B$206:$C$450,2,0)</f>
        <v>#NAME?</v>
      </c>
      <c r="T95" s="94" t="e">
        <f ca="1">VLOOKUP(S95,'Maiores altas e baixas'!$C$206:$AE$450,29,0)</f>
        <v>#NAME?</v>
      </c>
      <c r="U95" t="s">
        <v>1621</v>
      </c>
      <c r="V95" t="s">
        <v>1236</v>
      </c>
    </row>
    <row r="96" spans="2:22">
      <c r="B96" t="e">
        <f ca="1">VLOOKUP(C96,'Base de dados_formulas'!$C$20:$DL$333,114,0)</f>
        <v>#NAME?</v>
      </c>
      <c r="C96" s="41" t="s">
        <v>573</v>
      </c>
      <c r="D96" s="88" t="s">
        <v>178</v>
      </c>
      <c r="E96" s="88"/>
      <c r="F96">
        <f t="shared" si="15"/>
        <v>14</v>
      </c>
      <c r="G96" t="e">
        <f t="shared" ca="1" si="12"/>
        <v>#NAME?</v>
      </c>
      <c r="H96" t="e">
        <f t="shared" ca="1" si="13"/>
        <v>#NAME?</v>
      </c>
      <c r="I96" t="e">
        <f t="shared" ca="1" si="14"/>
        <v>#NAME?</v>
      </c>
      <c r="P96" s="92"/>
      <c r="Q96">
        <f t="shared" si="11"/>
        <v>92</v>
      </c>
      <c r="R96" s="96" t="e">
        <f t="shared" ca="1" si="10"/>
        <v>#NAME?</v>
      </c>
      <c r="S96" s="94" t="e">
        <f ca="1">VLOOKUP(R96,'Maiores altas e baixas'!$B$206:$C$450,2,0)</f>
        <v>#NAME?</v>
      </c>
      <c r="T96" s="94" t="e">
        <f ca="1">VLOOKUP(S96,'Maiores altas e baixas'!$C$206:$AE$450,29,0)</f>
        <v>#NAME?</v>
      </c>
      <c r="U96" t="s">
        <v>1622</v>
      </c>
      <c r="V96" t="s">
        <v>1237</v>
      </c>
    </row>
    <row r="97" spans="2:22">
      <c r="B97" t="e">
        <f ca="1">VLOOKUP(C97,'Base de dados_formulas'!$C$20:$DL$333,114,0)</f>
        <v>#NAME?</v>
      </c>
      <c r="C97" s="41" t="s">
        <v>592</v>
      </c>
      <c r="D97" s="88" t="s">
        <v>222</v>
      </c>
      <c r="E97" s="88"/>
      <c r="F97">
        <f t="shared" si="15"/>
        <v>15</v>
      </c>
      <c r="G97" t="e">
        <f t="shared" ca="1" si="12"/>
        <v>#NAME?</v>
      </c>
      <c r="H97" t="e">
        <f t="shared" ca="1" si="13"/>
        <v>#NAME?</v>
      </c>
      <c r="I97" t="e">
        <f t="shared" ca="1" si="14"/>
        <v>#NAME?</v>
      </c>
      <c r="P97" s="92"/>
      <c r="Q97">
        <f t="shared" si="11"/>
        <v>93</v>
      </c>
      <c r="R97" s="96" t="e">
        <f t="shared" ca="1" si="10"/>
        <v>#NAME?</v>
      </c>
      <c r="S97" s="94" t="e">
        <f ca="1">VLOOKUP(R97,'Maiores altas e baixas'!$B$206:$C$450,2,0)</f>
        <v>#NAME?</v>
      </c>
      <c r="T97" s="94" t="e">
        <f ca="1">VLOOKUP(S97,'Maiores altas e baixas'!$C$206:$AE$450,29,0)</f>
        <v>#NAME?</v>
      </c>
      <c r="U97" t="s">
        <v>188</v>
      </c>
      <c r="V97" t="s">
        <v>1238</v>
      </c>
    </row>
    <row r="98" spans="2:22">
      <c r="B98" t="e">
        <f ca="1">VLOOKUP(C98,'Base de dados_formulas'!$C$20:$DL$333,114,0)</f>
        <v>#NAME?</v>
      </c>
      <c r="C98" s="41" t="s">
        <v>594</v>
      </c>
      <c r="D98" s="88" t="s">
        <v>226</v>
      </c>
      <c r="E98" s="88"/>
      <c r="F98">
        <f t="shared" si="15"/>
        <v>16</v>
      </c>
      <c r="G98" t="e">
        <f t="shared" ca="1" si="12"/>
        <v>#NAME?</v>
      </c>
      <c r="H98" t="e">
        <f t="shared" ca="1" si="13"/>
        <v>#NAME?</v>
      </c>
      <c r="I98" t="e">
        <f t="shared" ca="1" si="14"/>
        <v>#NAME?</v>
      </c>
      <c r="P98" s="92"/>
      <c r="Q98">
        <f t="shared" si="11"/>
        <v>94</v>
      </c>
      <c r="R98" s="96" t="e">
        <f t="shared" ca="1" si="10"/>
        <v>#NAME?</v>
      </c>
      <c r="S98" s="94" t="e">
        <f ca="1">VLOOKUP(R98,'Maiores altas e baixas'!$B$206:$C$450,2,0)</f>
        <v>#NAME?</v>
      </c>
      <c r="T98" s="94" t="e">
        <f ca="1">VLOOKUP(S98,'Maiores altas e baixas'!$C$206:$AE$450,29,0)</f>
        <v>#NAME?</v>
      </c>
      <c r="U98" t="s">
        <v>190</v>
      </c>
      <c r="V98" t="s">
        <v>1239</v>
      </c>
    </row>
    <row r="99" spans="2:22">
      <c r="B99" t="e">
        <f ca="1">VLOOKUP(C99,'Base de dados_formulas'!$C$20:$DL$333,114,0)</f>
        <v>#NAME?</v>
      </c>
      <c r="C99" s="41" t="s">
        <v>599</v>
      </c>
      <c r="D99" s="88" t="s">
        <v>236</v>
      </c>
      <c r="E99" s="88"/>
      <c r="F99">
        <f t="shared" si="15"/>
        <v>17</v>
      </c>
      <c r="G99" t="e">
        <f t="shared" ca="1" si="12"/>
        <v>#NAME?</v>
      </c>
      <c r="H99" t="e">
        <f t="shared" ca="1" si="13"/>
        <v>#NAME?</v>
      </c>
      <c r="I99" t="e">
        <f t="shared" ca="1" si="14"/>
        <v>#NAME?</v>
      </c>
      <c r="P99" s="92"/>
      <c r="Q99">
        <f t="shared" si="11"/>
        <v>95</v>
      </c>
      <c r="R99" s="96" t="e">
        <f t="shared" ca="1" si="10"/>
        <v>#NAME?</v>
      </c>
      <c r="S99" s="94" t="e">
        <f ca="1">VLOOKUP(R99,'Maiores altas e baixas'!$B$206:$C$450,2,0)</f>
        <v>#NAME?</v>
      </c>
      <c r="T99" s="94" t="e">
        <f ca="1">VLOOKUP(S99,'Maiores altas e baixas'!$C$206:$AE$450,29,0)</f>
        <v>#NAME?</v>
      </c>
      <c r="U99" t="s">
        <v>1623</v>
      </c>
      <c r="V99" t="s">
        <v>1240</v>
      </c>
    </row>
    <row r="100" spans="2:22">
      <c r="C100" s="41"/>
      <c r="D100" s="88"/>
      <c r="E100" s="88"/>
      <c r="F100">
        <f t="shared" si="15"/>
        <v>18</v>
      </c>
      <c r="G100" t="e">
        <f t="shared" ca="1" si="12"/>
        <v>#NAME?</v>
      </c>
      <c r="H100" t="e">
        <f t="shared" ca="1" si="13"/>
        <v>#NAME?</v>
      </c>
      <c r="I100" t="e">
        <f t="shared" ca="1" si="14"/>
        <v>#NAME?</v>
      </c>
      <c r="P100" s="92"/>
      <c r="Q100">
        <f t="shared" si="11"/>
        <v>96</v>
      </c>
      <c r="R100" s="96" t="e">
        <f t="shared" ca="1" si="10"/>
        <v>#NAME?</v>
      </c>
      <c r="S100" s="94" t="e">
        <f ca="1">VLOOKUP(R100,'Maiores altas e baixas'!$B$206:$C$450,2,0)</f>
        <v>#NAME?</v>
      </c>
      <c r="T100" s="94" t="e">
        <f ca="1">VLOOKUP(S100,'Maiores altas e baixas'!$C$206:$AE$450,29,0)</f>
        <v>#NAME?</v>
      </c>
      <c r="U100" t="s">
        <v>1624</v>
      </c>
      <c r="V100" t="s">
        <v>1241</v>
      </c>
    </row>
    <row r="101" spans="2:22">
      <c r="B101" t="e">
        <f ca="1">VLOOKUP(C101,'Base de dados_formulas'!$C$20:$DL$333,114,0)</f>
        <v>#NAME?</v>
      </c>
      <c r="C101" s="41" t="s">
        <v>606</v>
      </c>
      <c r="D101" s="88" t="s">
        <v>250</v>
      </c>
      <c r="E101" s="88"/>
      <c r="F101">
        <f t="shared" si="15"/>
        <v>19</v>
      </c>
      <c r="G101" t="e">
        <f t="shared" ca="1" si="12"/>
        <v>#NAME?</v>
      </c>
      <c r="H101" t="e">
        <f t="shared" ca="1" si="13"/>
        <v>#NAME?</v>
      </c>
      <c r="I101" t="e">
        <f t="shared" ca="1" si="14"/>
        <v>#NAME?</v>
      </c>
      <c r="P101" s="92"/>
      <c r="Q101">
        <f t="shared" si="11"/>
        <v>97</v>
      </c>
      <c r="R101" s="96" t="e">
        <f t="shared" ca="1" si="10"/>
        <v>#NAME?</v>
      </c>
      <c r="S101" s="94" t="e">
        <f ca="1">VLOOKUP(R101,'Maiores altas e baixas'!$B$206:$C$450,2,0)</f>
        <v>#NAME?</v>
      </c>
      <c r="T101" s="94" t="e">
        <f ca="1">VLOOKUP(S101,'Maiores altas e baixas'!$C$206:$AE$450,29,0)</f>
        <v>#NAME?</v>
      </c>
      <c r="U101" t="s">
        <v>1625</v>
      </c>
      <c r="V101" t="s">
        <v>1242</v>
      </c>
    </row>
    <row r="102" spans="2:22">
      <c r="B102" t="e">
        <f ca="1">VLOOKUP(C102,'Base de dados_formulas'!$C$20:$DL$333,114,0)</f>
        <v>#NAME?</v>
      </c>
      <c r="C102" s="41" t="s">
        <v>608</v>
      </c>
      <c r="D102" s="88" t="s">
        <v>254</v>
      </c>
      <c r="E102" s="88"/>
      <c r="F102">
        <f t="shared" si="15"/>
        <v>20</v>
      </c>
      <c r="G102" t="e">
        <f t="shared" ca="1" si="12"/>
        <v>#NAME?</v>
      </c>
      <c r="H102" t="e">
        <f t="shared" ca="1" si="13"/>
        <v>#NAME?</v>
      </c>
      <c r="I102" t="e">
        <f t="shared" ca="1" si="14"/>
        <v>#NAME?</v>
      </c>
      <c r="P102" s="92"/>
      <c r="Q102">
        <f t="shared" si="11"/>
        <v>98</v>
      </c>
      <c r="R102" s="96" t="e">
        <f t="shared" ca="1" si="10"/>
        <v>#NAME?</v>
      </c>
      <c r="S102" s="94" t="e">
        <f ca="1">VLOOKUP(R102,'Maiores altas e baixas'!$B$206:$C$450,2,0)</f>
        <v>#NAME?</v>
      </c>
      <c r="T102" s="94" t="e">
        <f ca="1">VLOOKUP(S102,'Maiores altas e baixas'!$C$206:$AE$450,29,0)</f>
        <v>#NAME?</v>
      </c>
      <c r="U102" t="s">
        <v>1626</v>
      </c>
      <c r="V102" t="s">
        <v>1517</v>
      </c>
    </row>
    <row r="103" spans="2:22">
      <c r="B103" t="e">
        <f ca="1">VLOOKUP(C103,'Base de dados_formulas'!$C$20:$DL$333,114,0)</f>
        <v>#NAME?</v>
      </c>
      <c r="C103" s="41" t="s">
        <v>612</v>
      </c>
      <c r="D103" s="88" t="s">
        <v>262</v>
      </c>
      <c r="E103" s="88"/>
      <c r="F103">
        <f t="shared" si="15"/>
        <v>21</v>
      </c>
      <c r="G103" t="e">
        <f t="shared" ca="1" si="12"/>
        <v>#NAME?</v>
      </c>
      <c r="H103" t="e">
        <f t="shared" ca="1" si="13"/>
        <v>#NAME?</v>
      </c>
      <c r="I103" t="e">
        <f t="shared" ca="1" si="14"/>
        <v>#NAME?</v>
      </c>
      <c r="P103" s="92"/>
      <c r="Q103">
        <f t="shared" si="11"/>
        <v>99</v>
      </c>
      <c r="R103" s="96" t="e">
        <f t="shared" ca="1" si="10"/>
        <v>#NAME?</v>
      </c>
      <c r="S103" s="94" t="e">
        <f ca="1">VLOOKUP(R103,'Maiores altas e baixas'!$B$206:$C$450,2,0)</f>
        <v>#NAME?</v>
      </c>
      <c r="T103" s="94" t="e">
        <f ca="1">VLOOKUP(S103,'Maiores altas e baixas'!$C$206:$AE$450,29,0)</f>
        <v>#NAME?</v>
      </c>
      <c r="U103" t="s">
        <v>200</v>
      </c>
      <c r="V103" t="s">
        <v>1243</v>
      </c>
    </row>
    <row r="104" spans="2:22">
      <c r="B104" t="e">
        <f ca="1">VLOOKUP(C104,'Base de dados_formulas'!$C$20:$DL$333,114,0)</f>
        <v>#NAME?</v>
      </c>
      <c r="C104" s="41" t="s">
        <v>620</v>
      </c>
      <c r="D104" s="88" t="s">
        <v>278</v>
      </c>
      <c r="E104" s="88"/>
      <c r="F104">
        <f t="shared" si="15"/>
        <v>22</v>
      </c>
      <c r="G104" t="e">
        <f t="shared" ca="1" si="12"/>
        <v>#NAME?</v>
      </c>
      <c r="H104" t="e">
        <f t="shared" ca="1" si="13"/>
        <v>#NAME?</v>
      </c>
      <c r="I104" t="e">
        <f t="shared" ca="1" si="14"/>
        <v>#NAME?</v>
      </c>
      <c r="P104" s="92"/>
      <c r="Q104">
        <f t="shared" si="11"/>
        <v>100</v>
      </c>
      <c r="R104" s="96" t="e">
        <f t="shared" ca="1" si="10"/>
        <v>#NAME?</v>
      </c>
      <c r="S104" s="94" t="e">
        <f ca="1">VLOOKUP(R104,'Maiores altas e baixas'!$B$206:$C$450,2,0)</f>
        <v>#NAME?</v>
      </c>
      <c r="T104" s="94" t="e">
        <f ca="1">VLOOKUP(S104,'Maiores altas e baixas'!$C$206:$AE$450,29,0)</f>
        <v>#NAME?</v>
      </c>
      <c r="U104" t="s">
        <v>1627</v>
      </c>
      <c r="V104" t="s">
        <v>1244</v>
      </c>
    </row>
    <row r="105" spans="2:22">
      <c r="B105" t="e">
        <f ca="1">VLOOKUP(C105,'Base de dados_formulas'!$C$20:$DL$333,114,0)</f>
        <v>#NAME?</v>
      </c>
      <c r="C105" s="41" t="s">
        <v>626</v>
      </c>
      <c r="D105" s="88" t="s">
        <v>290</v>
      </c>
      <c r="E105" s="88"/>
      <c r="F105">
        <f t="shared" si="15"/>
        <v>23</v>
      </c>
      <c r="G105" t="e">
        <f t="shared" ca="1" si="12"/>
        <v>#NAME?</v>
      </c>
      <c r="H105" t="e">
        <f t="shared" ca="1" si="13"/>
        <v>#NAME?</v>
      </c>
      <c r="I105" t="e">
        <f t="shared" ca="1" si="14"/>
        <v>#NAME?</v>
      </c>
      <c r="P105" s="92"/>
      <c r="Q105">
        <f t="shared" si="11"/>
        <v>101</v>
      </c>
      <c r="R105" s="96" t="e">
        <f t="shared" ca="1" si="10"/>
        <v>#NAME?</v>
      </c>
      <c r="S105" s="94" t="e">
        <f ca="1">VLOOKUP(R105,'Maiores altas e baixas'!$B$206:$C$450,2,0)</f>
        <v>#NAME?</v>
      </c>
      <c r="T105" s="94" t="e">
        <f ca="1">VLOOKUP(S105,'Maiores altas e baixas'!$C$206:$AE$450,29,0)</f>
        <v>#NAME?</v>
      </c>
      <c r="U105" t="s">
        <v>1628</v>
      </c>
      <c r="V105" t="s">
        <v>1245</v>
      </c>
    </row>
    <row r="106" spans="2:22">
      <c r="B106" t="e">
        <f ca="1">VLOOKUP(C106,'Base de dados_formulas'!$C$20:$DL$333,114,0)</f>
        <v>#NAME?</v>
      </c>
      <c r="C106" s="41" t="s">
        <v>632</v>
      </c>
      <c r="D106" s="88" t="s">
        <v>302</v>
      </c>
      <c r="E106" s="88"/>
      <c r="F106">
        <f t="shared" si="15"/>
        <v>24</v>
      </c>
      <c r="G106" t="e">
        <f t="shared" ca="1" si="12"/>
        <v>#NAME?</v>
      </c>
      <c r="H106" t="e">
        <f t="shared" ca="1" si="13"/>
        <v>#NAME?</v>
      </c>
      <c r="I106" t="e">
        <f t="shared" ca="1" si="14"/>
        <v>#NAME?</v>
      </c>
      <c r="P106" s="92"/>
      <c r="Q106">
        <f t="shared" si="11"/>
        <v>102</v>
      </c>
      <c r="R106" s="96" t="e">
        <f t="shared" ca="1" si="10"/>
        <v>#NAME?</v>
      </c>
      <c r="S106" s="94" t="e">
        <f ca="1">VLOOKUP(R106,'Maiores altas e baixas'!$B$206:$C$450,2,0)</f>
        <v>#NAME?</v>
      </c>
      <c r="T106" s="94" t="e">
        <f ca="1">VLOOKUP(S106,'Maiores altas e baixas'!$C$206:$AE$450,29,0)</f>
        <v>#NAME?</v>
      </c>
      <c r="U106" t="s">
        <v>1629</v>
      </c>
      <c r="V106" t="s">
        <v>1246</v>
      </c>
    </row>
    <row r="107" spans="2:22">
      <c r="B107" t="e">
        <f ca="1">VLOOKUP(C107,'Base de dados_formulas'!$C$20:$DL$333,114,0)</f>
        <v>#NAME?</v>
      </c>
      <c r="C107" s="41" t="s">
        <v>638</v>
      </c>
      <c r="D107" s="88" t="s">
        <v>314</v>
      </c>
      <c r="E107" s="88"/>
      <c r="F107">
        <f t="shared" si="15"/>
        <v>25</v>
      </c>
      <c r="G107" t="e">
        <f t="shared" ca="1" si="12"/>
        <v>#NAME?</v>
      </c>
      <c r="H107" t="e">
        <f t="shared" ca="1" si="13"/>
        <v>#NAME?</v>
      </c>
      <c r="I107" t="e">
        <f t="shared" ca="1" si="14"/>
        <v>#NAME?</v>
      </c>
      <c r="P107" s="92"/>
      <c r="Q107">
        <f t="shared" si="11"/>
        <v>103</v>
      </c>
      <c r="R107" s="96" t="e">
        <f t="shared" ca="1" si="10"/>
        <v>#NAME?</v>
      </c>
      <c r="S107" s="94" t="e">
        <f ca="1">VLOOKUP(R107,'Maiores altas e baixas'!$B$206:$C$450,2,0)</f>
        <v>#NAME?</v>
      </c>
      <c r="T107" s="94" t="e">
        <f ca="1">VLOOKUP(S107,'Maiores altas e baixas'!$C$206:$AE$450,29,0)</f>
        <v>#NAME?</v>
      </c>
      <c r="U107" t="s">
        <v>1630</v>
      </c>
      <c r="V107" t="s">
        <v>1247</v>
      </c>
    </row>
    <row r="108" spans="2:22">
      <c r="B108" t="e">
        <f ca="1">VLOOKUP(C108,'Base de dados_formulas'!$C$20:$DL$333,114,0)</f>
        <v>#NAME?</v>
      </c>
      <c r="C108" s="41" t="s">
        <v>648</v>
      </c>
      <c r="D108" s="88" t="s">
        <v>334</v>
      </c>
      <c r="E108" s="88"/>
      <c r="F108">
        <f t="shared" si="15"/>
        <v>26</v>
      </c>
      <c r="G108" t="e">
        <f t="shared" ca="1" si="12"/>
        <v>#NAME?</v>
      </c>
      <c r="H108" t="e">
        <f t="shared" ca="1" si="13"/>
        <v>#NAME?</v>
      </c>
      <c r="I108" t="e">
        <f t="shared" ca="1" si="14"/>
        <v>#NAME?</v>
      </c>
      <c r="P108" s="92"/>
      <c r="Q108">
        <f t="shared" si="11"/>
        <v>104</v>
      </c>
      <c r="R108" s="96" t="e">
        <f t="shared" ca="1" si="10"/>
        <v>#NAME?</v>
      </c>
      <c r="S108" s="94" t="e">
        <f ca="1">VLOOKUP(R108,'Maiores altas e baixas'!$B$206:$C$450,2,0)</f>
        <v>#NAME?</v>
      </c>
      <c r="T108" s="94" t="e">
        <f ca="1">VLOOKUP(S108,'Maiores altas e baixas'!$C$206:$AE$450,29,0)</f>
        <v>#NAME?</v>
      </c>
      <c r="U108" t="s">
        <v>1631</v>
      </c>
      <c r="V108" t="s">
        <v>1248</v>
      </c>
    </row>
    <row r="109" spans="2:22">
      <c r="B109" t="e">
        <f ca="1">VLOOKUP(C109,'Base de dados_formulas'!$C$20:$DL$333,114,0)</f>
        <v>#NAME?</v>
      </c>
      <c r="C109" s="41" t="s">
        <v>649</v>
      </c>
      <c r="D109" s="88" t="s">
        <v>336</v>
      </c>
      <c r="E109" s="88"/>
      <c r="F109">
        <f t="shared" si="15"/>
        <v>27</v>
      </c>
      <c r="G109" t="e">
        <f t="shared" ca="1" si="12"/>
        <v>#NAME?</v>
      </c>
      <c r="H109" t="e">
        <f t="shared" ca="1" si="13"/>
        <v>#NAME?</v>
      </c>
      <c r="I109" t="e">
        <f t="shared" ca="1" si="14"/>
        <v>#NAME?</v>
      </c>
      <c r="P109" s="92"/>
      <c r="Q109">
        <f t="shared" si="11"/>
        <v>105</v>
      </c>
      <c r="R109" s="96" t="e">
        <f t="shared" ca="1" si="10"/>
        <v>#NAME?</v>
      </c>
      <c r="S109" s="94" t="e">
        <f ca="1">VLOOKUP(R109,'Maiores altas e baixas'!$B$206:$C$450,2,0)</f>
        <v>#NAME?</v>
      </c>
      <c r="T109" s="94" t="e">
        <f ca="1">VLOOKUP(S109,'Maiores altas e baixas'!$C$206:$AE$450,29,0)</f>
        <v>#NAME?</v>
      </c>
      <c r="U109" t="s">
        <v>1632</v>
      </c>
      <c r="V109" t="s">
        <v>1249</v>
      </c>
    </row>
    <row r="110" spans="2:22">
      <c r="B110" t="e">
        <f ca="1">VLOOKUP(C110,'Base de dados_formulas'!$C$20:$DL$333,114,0)</f>
        <v>#NAME?</v>
      </c>
      <c r="C110" s="41" t="s">
        <v>665</v>
      </c>
      <c r="D110" s="88" t="s">
        <v>368</v>
      </c>
      <c r="E110" s="88"/>
      <c r="F110">
        <f t="shared" si="15"/>
        <v>28</v>
      </c>
      <c r="G110" t="e">
        <f t="shared" ca="1" si="12"/>
        <v>#NAME?</v>
      </c>
      <c r="H110" t="e">
        <f t="shared" ca="1" si="13"/>
        <v>#NAME?</v>
      </c>
      <c r="I110" t="e">
        <f t="shared" ca="1" si="14"/>
        <v>#NAME?</v>
      </c>
      <c r="P110" s="92"/>
      <c r="Q110">
        <f t="shared" si="11"/>
        <v>106</v>
      </c>
      <c r="R110" s="96" t="e">
        <f t="shared" ca="1" si="10"/>
        <v>#NAME?</v>
      </c>
      <c r="S110" s="94" t="e">
        <f ca="1">VLOOKUP(R110,'Maiores altas e baixas'!$B$206:$C$450,2,0)</f>
        <v>#NAME?</v>
      </c>
      <c r="T110" s="94" t="e">
        <f ca="1">VLOOKUP(S110,'Maiores altas e baixas'!$C$206:$AE$450,29,0)</f>
        <v>#NAME?</v>
      </c>
      <c r="U110" t="s">
        <v>1633</v>
      </c>
      <c r="V110" t="s">
        <v>1250</v>
      </c>
    </row>
    <row r="111" spans="2:22">
      <c r="B111" t="e">
        <f ca="1">VLOOKUP(C111,'Base de dados_formulas'!$C$20:$DL$333,114,0)</f>
        <v>#NAME?</v>
      </c>
      <c r="C111" s="41" t="s">
        <v>672</v>
      </c>
      <c r="D111" s="88" t="s">
        <v>382</v>
      </c>
      <c r="E111" s="88"/>
      <c r="F111">
        <f t="shared" si="15"/>
        <v>29</v>
      </c>
      <c r="G111" t="e">
        <f t="shared" ca="1" si="12"/>
        <v>#NAME?</v>
      </c>
      <c r="H111" t="e">
        <f t="shared" ca="1" si="13"/>
        <v>#NAME?</v>
      </c>
      <c r="I111" t="e">
        <f t="shared" ca="1" si="14"/>
        <v>#NAME?</v>
      </c>
      <c r="P111" s="92"/>
      <c r="Q111">
        <f t="shared" si="11"/>
        <v>107</v>
      </c>
      <c r="R111" s="96" t="e">
        <f t="shared" ca="1" si="10"/>
        <v>#NAME?</v>
      </c>
      <c r="S111" s="94" t="e">
        <f ca="1">VLOOKUP(R111,'Maiores altas e baixas'!$B$206:$C$450,2,0)</f>
        <v>#NAME?</v>
      </c>
      <c r="T111" s="94" t="e">
        <f ca="1">VLOOKUP(S111,'Maiores altas e baixas'!$C$206:$AE$450,29,0)</f>
        <v>#NAME?</v>
      </c>
      <c r="U111" t="s">
        <v>1634</v>
      </c>
      <c r="V111" t="s">
        <v>1251</v>
      </c>
    </row>
    <row r="112" spans="2:22">
      <c r="B112" t="e">
        <f ca="1">VLOOKUP(C112,'Base de dados_formulas'!$C$20:$DL$333,114,0)</f>
        <v>#NAME?</v>
      </c>
      <c r="C112" s="41" t="s">
        <v>735</v>
      </c>
      <c r="D112" s="88" t="s">
        <v>424</v>
      </c>
      <c r="E112" s="88"/>
      <c r="F112">
        <f t="shared" si="15"/>
        <v>30</v>
      </c>
      <c r="G112" t="e">
        <f t="shared" ca="1" si="12"/>
        <v>#NAME?</v>
      </c>
      <c r="H112" t="e">
        <f t="shared" ca="1" si="13"/>
        <v>#NAME?</v>
      </c>
      <c r="I112" t="e">
        <f t="shared" ca="1" si="14"/>
        <v>#NAME?</v>
      </c>
      <c r="P112" s="92"/>
      <c r="Q112">
        <f t="shared" si="11"/>
        <v>108</v>
      </c>
      <c r="R112" s="96" t="e">
        <f t="shared" ca="1" si="10"/>
        <v>#NAME?</v>
      </c>
      <c r="S112" s="94" t="e">
        <f ca="1">VLOOKUP(R112,'Maiores altas e baixas'!$B$206:$C$450,2,0)</f>
        <v>#NAME?</v>
      </c>
      <c r="T112" s="94" t="e">
        <f ca="1">VLOOKUP(S112,'Maiores altas e baixas'!$C$206:$AE$450,29,0)</f>
        <v>#NAME?</v>
      </c>
      <c r="U112" t="s">
        <v>1635</v>
      </c>
      <c r="V112" t="s">
        <v>1252</v>
      </c>
    </row>
    <row r="113" spans="2:22">
      <c r="B113" t="e">
        <f ca="1">VLOOKUP(C113,'Base de dados_formulas'!$C$20:$DL$333,114,0)</f>
        <v>#NAME?</v>
      </c>
      <c r="C113" s="41" t="s">
        <v>700</v>
      </c>
      <c r="D113" s="88" t="s">
        <v>444</v>
      </c>
      <c r="E113" s="88"/>
      <c r="F113">
        <f t="shared" si="15"/>
        <v>31</v>
      </c>
      <c r="G113" t="e">
        <f t="shared" ca="1" si="12"/>
        <v>#NAME?</v>
      </c>
      <c r="H113" t="e">
        <f t="shared" ca="1" si="13"/>
        <v>#NAME?</v>
      </c>
      <c r="I113" t="e">
        <f t="shared" ca="1" si="14"/>
        <v>#NAME?</v>
      </c>
      <c r="P113" s="92"/>
      <c r="Q113">
        <f t="shared" si="11"/>
        <v>109</v>
      </c>
      <c r="R113" s="96" t="e">
        <f t="shared" ca="1" si="10"/>
        <v>#NAME?</v>
      </c>
      <c r="S113" s="94" t="e">
        <f ca="1">VLOOKUP(R113,'Maiores altas e baixas'!$B$206:$C$450,2,0)</f>
        <v>#NAME?</v>
      </c>
      <c r="T113" s="94" t="e">
        <f ca="1">VLOOKUP(S113,'Maiores altas e baixas'!$C$206:$AE$450,29,0)</f>
        <v>#NAME?</v>
      </c>
      <c r="U113" t="s">
        <v>1636</v>
      </c>
      <c r="V113" t="s">
        <v>1253</v>
      </c>
    </row>
    <row r="114" spans="2:22">
      <c r="B114" t="e">
        <f ca="1">VLOOKUP(C114,'Base de dados_formulas'!$C$20:$DL$333,114,0)</f>
        <v>#NAME?</v>
      </c>
      <c r="C114" s="41" t="s">
        <v>707</v>
      </c>
      <c r="D114" s="88" t="s">
        <v>460</v>
      </c>
      <c r="E114" s="88"/>
      <c r="F114">
        <f t="shared" si="15"/>
        <v>32</v>
      </c>
      <c r="G114" t="e">
        <f t="shared" ca="1" si="12"/>
        <v>#NAME?</v>
      </c>
      <c r="H114" t="e">
        <f t="shared" ca="1" si="13"/>
        <v>#NAME?</v>
      </c>
      <c r="I114" t="e">
        <f t="shared" ca="1" si="14"/>
        <v>#NAME?</v>
      </c>
      <c r="P114" s="92"/>
      <c r="Q114">
        <f t="shared" si="11"/>
        <v>110</v>
      </c>
      <c r="R114" s="96" t="e">
        <f t="shared" ca="1" si="10"/>
        <v>#NAME?</v>
      </c>
      <c r="S114" s="94" t="e">
        <f ca="1">VLOOKUP(R114,'Maiores altas e baixas'!$B$206:$C$450,2,0)</f>
        <v>#NAME?</v>
      </c>
      <c r="T114" s="94" t="e">
        <f ca="1">VLOOKUP(S114,'Maiores altas e baixas'!$C$206:$AE$450,29,0)</f>
        <v>#NAME?</v>
      </c>
      <c r="U114" t="s">
        <v>1637</v>
      </c>
      <c r="V114" t="s">
        <v>1254</v>
      </c>
    </row>
    <row r="115" spans="2:22">
      <c r="B115" t="e">
        <f ca="1">VLOOKUP(C115,'Base de dados_formulas'!$C$20:$DL$333,114,0)</f>
        <v>#NAME?</v>
      </c>
      <c r="C115" s="41" t="s">
        <v>715</v>
      </c>
      <c r="D115" s="88" t="s">
        <v>478</v>
      </c>
      <c r="E115" s="88"/>
      <c r="F115">
        <f t="shared" si="15"/>
        <v>33</v>
      </c>
      <c r="G115" t="e">
        <f t="shared" ca="1" si="12"/>
        <v>#NAME?</v>
      </c>
      <c r="H115" t="e">
        <f t="shared" ca="1" si="13"/>
        <v>#NAME?</v>
      </c>
      <c r="I115" t="e">
        <f t="shared" ca="1" si="14"/>
        <v>#NAME?</v>
      </c>
      <c r="P115" s="92"/>
      <c r="Q115">
        <f t="shared" si="11"/>
        <v>111</v>
      </c>
      <c r="R115" s="96" t="e">
        <f t="shared" ca="1" si="10"/>
        <v>#NAME?</v>
      </c>
      <c r="S115" s="94" t="e">
        <f ca="1">VLOOKUP(R115,'Maiores altas e baixas'!$B$206:$C$450,2,0)</f>
        <v>#NAME?</v>
      </c>
      <c r="T115" s="94" t="e">
        <f ca="1">VLOOKUP(S115,'Maiores altas e baixas'!$C$206:$AE$450,29,0)</f>
        <v>#NAME?</v>
      </c>
      <c r="U115" t="s">
        <v>1638</v>
      </c>
      <c r="V115" t="s">
        <v>1255</v>
      </c>
    </row>
    <row r="116" spans="2:22">
      <c r="B116" t="e">
        <f ca="1">VLOOKUP(C116,'Base de dados_formulas'!$C$20:$DL$333,114,0)</f>
        <v>#NAME?</v>
      </c>
      <c r="C116" s="41" t="s">
        <v>722</v>
      </c>
      <c r="D116" s="88" t="s">
        <v>492</v>
      </c>
      <c r="E116" s="88"/>
      <c r="P116" s="92"/>
      <c r="Q116">
        <f t="shared" si="11"/>
        <v>112</v>
      </c>
      <c r="R116" s="96" t="e">
        <f t="shared" ca="1" si="10"/>
        <v>#NAME?</v>
      </c>
      <c r="S116" s="94" t="e">
        <f ca="1">VLOOKUP(R116,'Maiores altas e baixas'!$B$206:$C$450,2,0)</f>
        <v>#NAME?</v>
      </c>
      <c r="T116" s="94" t="e">
        <f ca="1">VLOOKUP(S116,'Maiores altas e baixas'!$C$206:$AE$450,29,0)</f>
        <v>#NAME?</v>
      </c>
      <c r="U116" t="s">
        <v>1639</v>
      </c>
      <c r="V116" t="s">
        <v>1256</v>
      </c>
    </row>
    <row r="117" spans="2:22">
      <c r="C117" s="41"/>
      <c r="D117" s="77" t="s">
        <v>1533</v>
      </c>
      <c r="E117" s="77"/>
      <c r="P117" s="92"/>
      <c r="Q117">
        <f t="shared" si="11"/>
        <v>113</v>
      </c>
      <c r="R117" s="96" t="e">
        <f t="shared" ca="1" si="10"/>
        <v>#NAME?</v>
      </c>
      <c r="S117" s="94" t="e">
        <f ca="1">VLOOKUP(R117,'Maiores altas e baixas'!$B$206:$C$450,2,0)</f>
        <v>#NAME?</v>
      </c>
      <c r="T117" s="94" t="e">
        <f ca="1">VLOOKUP(S117,'Maiores altas e baixas'!$C$206:$AE$450,29,0)</f>
        <v>#NAME?</v>
      </c>
      <c r="U117" t="s">
        <v>1640</v>
      </c>
      <c r="V117" t="s">
        <v>1257</v>
      </c>
    </row>
    <row r="118" spans="2:22">
      <c r="B118" t="e">
        <f ca="1">VLOOKUP(C118,'Base de dados_formulas'!$C$20:$DL$333,114,0)</f>
        <v>#NAME?</v>
      </c>
      <c r="C118" s="41" t="s">
        <v>494</v>
      </c>
      <c r="D118" s="88" t="s">
        <v>4</v>
      </c>
      <c r="E118" s="88"/>
      <c r="F118">
        <v>1</v>
      </c>
      <c r="G118" t="e">
        <f t="shared" ref="G118:G147" ca="1" si="16">LARGE($B$118:$B$147,F118)</f>
        <v>#NAME?</v>
      </c>
      <c r="H118" t="e">
        <f t="shared" ref="H118:H147" ca="1" si="17">VLOOKUP(G118,$B$5:$C$259,2,0)</f>
        <v>#NAME?</v>
      </c>
      <c r="I118" t="e">
        <f t="shared" ref="I118:I147" ca="1" si="18">VLOOKUP(G118,$B$5:$D$259,3,0)</f>
        <v>#NAME?</v>
      </c>
      <c r="P118" s="92"/>
      <c r="Q118">
        <f t="shared" si="11"/>
        <v>114</v>
      </c>
      <c r="R118" s="96" t="e">
        <f t="shared" ca="1" si="10"/>
        <v>#NAME?</v>
      </c>
      <c r="S118" s="94" t="e">
        <f ca="1">VLOOKUP(R118,'Maiores altas e baixas'!$B$206:$C$450,2,0)</f>
        <v>#NAME?</v>
      </c>
      <c r="T118" s="94" t="e">
        <f ca="1">VLOOKUP(S118,'Maiores altas e baixas'!$C$206:$AE$450,29,0)</f>
        <v>#NAME?</v>
      </c>
      <c r="U118" t="s">
        <v>1641</v>
      </c>
      <c r="V118" t="s">
        <v>1258</v>
      </c>
    </row>
    <row r="119" spans="2:22">
      <c r="B119" t="e">
        <f ca="1">VLOOKUP(C119,'Base de dados_formulas'!$C$20:$DL$333,114,0)</f>
        <v>#NAME?</v>
      </c>
      <c r="C119" s="41" t="s">
        <v>519</v>
      </c>
      <c r="D119" s="88" t="s">
        <v>58</v>
      </c>
      <c r="E119" s="88"/>
      <c r="F119">
        <f>F118+1</f>
        <v>2</v>
      </c>
      <c r="G119" t="e">
        <f t="shared" ca="1" si="16"/>
        <v>#NAME?</v>
      </c>
      <c r="H119" t="e">
        <f t="shared" ca="1" si="17"/>
        <v>#NAME?</v>
      </c>
      <c r="I119" t="e">
        <f t="shared" ca="1" si="18"/>
        <v>#NAME?</v>
      </c>
      <c r="P119" s="92"/>
      <c r="Q119">
        <f t="shared" si="11"/>
        <v>115</v>
      </c>
      <c r="R119" s="96" t="e">
        <f t="shared" ca="1" si="10"/>
        <v>#NAME?</v>
      </c>
      <c r="S119" s="94" t="e">
        <f ca="1">VLOOKUP(R119,'Maiores altas e baixas'!$B$206:$C$450,2,0)</f>
        <v>#NAME?</v>
      </c>
      <c r="T119" s="94" t="e">
        <f ca="1">VLOOKUP(S119,'Maiores altas e baixas'!$C$206:$AE$450,29,0)</f>
        <v>#NAME?</v>
      </c>
      <c r="U119" t="s">
        <v>1642</v>
      </c>
      <c r="V119" t="s">
        <v>1259</v>
      </c>
    </row>
    <row r="120" spans="2:22">
      <c r="B120" t="e">
        <f ca="1">VLOOKUP(C120,'Base de dados_formulas'!$C$20:$DL$333,114,0)</f>
        <v>#NAME?</v>
      </c>
      <c r="C120" s="41" t="s">
        <v>521</v>
      </c>
      <c r="D120" s="88" t="s">
        <v>62</v>
      </c>
      <c r="E120" s="88"/>
      <c r="F120">
        <f t="shared" ref="F120:F147" si="19">F119+1</f>
        <v>3</v>
      </c>
      <c r="G120" t="e">
        <f t="shared" ca="1" si="16"/>
        <v>#NAME?</v>
      </c>
      <c r="H120" t="e">
        <f t="shared" ca="1" si="17"/>
        <v>#NAME?</v>
      </c>
      <c r="I120" t="e">
        <f t="shared" ca="1" si="18"/>
        <v>#NAME?</v>
      </c>
      <c r="P120" s="92"/>
      <c r="Q120">
        <f t="shared" si="11"/>
        <v>116</v>
      </c>
      <c r="R120" s="96" t="e">
        <f t="shared" ca="1" si="10"/>
        <v>#NAME?</v>
      </c>
      <c r="S120" s="94" t="e">
        <f ca="1">VLOOKUP(R120,'Maiores altas e baixas'!$B$206:$C$450,2,0)</f>
        <v>#NAME?</v>
      </c>
      <c r="T120" s="94" t="e">
        <f ca="1">VLOOKUP(S120,'Maiores altas e baixas'!$C$206:$AE$450,29,0)</f>
        <v>#NAME?</v>
      </c>
      <c r="U120" t="s">
        <v>1643</v>
      </c>
      <c r="V120" t="s">
        <v>1260</v>
      </c>
    </row>
    <row r="121" spans="2:22">
      <c r="B121" t="e">
        <f ca="1">VLOOKUP(C121,'Base de dados_formulas'!$C$20:$DL$333,114,0)</f>
        <v>#NAME?</v>
      </c>
      <c r="C121" s="41" t="s">
        <v>533</v>
      </c>
      <c r="D121" s="88" t="s">
        <v>88</v>
      </c>
      <c r="E121" s="88"/>
      <c r="F121">
        <f t="shared" si="19"/>
        <v>4</v>
      </c>
      <c r="G121" t="e">
        <f t="shared" ca="1" si="16"/>
        <v>#NAME?</v>
      </c>
      <c r="H121" t="e">
        <f t="shared" ca="1" si="17"/>
        <v>#NAME?</v>
      </c>
      <c r="I121" t="e">
        <f t="shared" ca="1" si="18"/>
        <v>#NAME?</v>
      </c>
      <c r="P121" s="92"/>
      <c r="Q121">
        <f t="shared" si="11"/>
        <v>117</v>
      </c>
      <c r="R121" s="96" t="e">
        <f t="shared" ca="1" si="10"/>
        <v>#NAME?</v>
      </c>
      <c r="S121" s="94" t="e">
        <f ca="1">VLOOKUP(R121,'Maiores altas e baixas'!$B$206:$C$450,2,0)</f>
        <v>#NAME?</v>
      </c>
      <c r="T121" s="94" t="e">
        <f ca="1">VLOOKUP(S121,'Maiores altas e baixas'!$C$206:$AE$450,29,0)</f>
        <v>#NAME?</v>
      </c>
      <c r="U121" t="s">
        <v>1644</v>
      </c>
      <c r="V121" t="s">
        <v>1261</v>
      </c>
    </row>
    <row r="122" spans="2:22">
      <c r="B122" t="e">
        <f ca="1">VLOOKUP(C122,'Base de dados_formulas'!$C$20:$DL$333,114,0)</f>
        <v>#NAME?</v>
      </c>
      <c r="C122" s="41" t="s">
        <v>534</v>
      </c>
      <c r="D122" s="88" t="s">
        <v>90</v>
      </c>
      <c r="E122" s="88"/>
      <c r="F122">
        <f t="shared" si="19"/>
        <v>5</v>
      </c>
      <c r="G122" t="e">
        <f t="shared" ca="1" si="16"/>
        <v>#NAME?</v>
      </c>
      <c r="H122" t="e">
        <f t="shared" ca="1" si="17"/>
        <v>#NAME?</v>
      </c>
      <c r="I122" t="e">
        <f t="shared" ca="1" si="18"/>
        <v>#NAME?</v>
      </c>
      <c r="P122" s="92"/>
      <c r="Q122">
        <f t="shared" si="11"/>
        <v>118</v>
      </c>
      <c r="R122" s="96" t="e">
        <f t="shared" ca="1" si="10"/>
        <v>#NAME?</v>
      </c>
      <c r="S122" s="94" t="e">
        <f ca="1">VLOOKUP(R122,'Maiores altas e baixas'!$B$206:$C$450,2,0)</f>
        <v>#NAME?</v>
      </c>
      <c r="T122" s="94" t="e">
        <f ca="1">VLOOKUP(S122,'Maiores altas e baixas'!$C$206:$AE$450,29,0)</f>
        <v>#NAME?</v>
      </c>
      <c r="U122" t="s">
        <v>1645</v>
      </c>
      <c r="V122" t="s">
        <v>1262</v>
      </c>
    </row>
    <row r="123" spans="2:22">
      <c r="B123" t="e">
        <f ca="1">VLOOKUP(C123,'Base de dados_formulas'!$C$20:$DL$333,114,0)</f>
        <v>#NAME?</v>
      </c>
      <c r="C123" s="41" t="s">
        <v>539</v>
      </c>
      <c r="D123" s="88" t="s">
        <v>100</v>
      </c>
      <c r="E123" s="88"/>
      <c r="F123">
        <f t="shared" si="19"/>
        <v>6</v>
      </c>
      <c r="G123" t="e">
        <f t="shared" ca="1" si="16"/>
        <v>#NAME?</v>
      </c>
      <c r="H123" t="e">
        <f t="shared" ca="1" si="17"/>
        <v>#NAME?</v>
      </c>
      <c r="I123" t="e">
        <f t="shared" ca="1" si="18"/>
        <v>#NAME?</v>
      </c>
      <c r="P123" s="92"/>
      <c r="Q123">
        <f t="shared" si="11"/>
        <v>119</v>
      </c>
      <c r="R123" s="96" t="e">
        <f t="shared" ca="1" si="10"/>
        <v>#NAME?</v>
      </c>
      <c r="S123" s="94" t="e">
        <f ca="1">VLOOKUP(R123,'Maiores altas e baixas'!$B$206:$C$450,2,0)</f>
        <v>#NAME?</v>
      </c>
      <c r="T123" s="94" t="e">
        <f ca="1">VLOOKUP(S123,'Maiores altas e baixas'!$C$206:$AE$450,29,0)</f>
        <v>#NAME?</v>
      </c>
      <c r="U123" t="s">
        <v>1646</v>
      </c>
      <c r="V123" t="s">
        <v>1263</v>
      </c>
    </row>
    <row r="124" spans="2:22">
      <c r="B124" t="e">
        <f ca="1">VLOOKUP(C124,'Base de dados_formulas'!$C$20:$DL$333,114,0)</f>
        <v>#NAME?</v>
      </c>
      <c r="C124" s="41" t="s">
        <v>728</v>
      </c>
      <c r="D124" s="88" t="s">
        <v>116</v>
      </c>
      <c r="E124" s="88"/>
      <c r="F124">
        <f t="shared" si="19"/>
        <v>7</v>
      </c>
      <c r="G124" t="e">
        <f t="shared" ca="1" si="16"/>
        <v>#NAME?</v>
      </c>
      <c r="H124" t="e">
        <f t="shared" ca="1" si="17"/>
        <v>#NAME?</v>
      </c>
      <c r="I124" t="e">
        <f t="shared" ca="1" si="18"/>
        <v>#NAME?</v>
      </c>
      <c r="P124" s="92"/>
      <c r="Q124">
        <f t="shared" si="11"/>
        <v>120</v>
      </c>
      <c r="R124" s="96" t="e">
        <f t="shared" ca="1" si="10"/>
        <v>#NAME?</v>
      </c>
      <c r="S124" s="94" t="e">
        <f ca="1">VLOOKUP(R124,'Maiores altas e baixas'!$B$206:$C$450,2,0)</f>
        <v>#NAME?</v>
      </c>
      <c r="T124" s="94" t="e">
        <f ca="1">VLOOKUP(S124,'Maiores altas e baixas'!$C$206:$AE$450,29,0)</f>
        <v>#NAME?</v>
      </c>
      <c r="U124" t="s">
        <v>1647</v>
      </c>
      <c r="V124" t="s">
        <v>1264</v>
      </c>
    </row>
    <row r="125" spans="2:22">
      <c r="B125" t="e">
        <f ca="1">VLOOKUP(C125,'Base de dados_formulas'!$C$20:$DL$333,114,0)</f>
        <v>#NAME?</v>
      </c>
      <c r="C125" s="41" t="s">
        <v>558</v>
      </c>
      <c r="D125" s="88" t="s">
        <v>148</v>
      </c>
      <c r="E125" s="88"/>
      <c r="F125">
        <f t="shared" si="19"/>
        <v>8</v>
      </c>
      <c r="G125" t="e">
        <f t="shared" ca="1" si="16"/>
        <v>#NAME?</v>
      </c>
      <c r="H125" t="e">
        <f t="shared" ca="1" si="17"/>
        <v>#NAME?</v>
      </c>
      <c r="I125" t="e">
        <f t="shared" ca="1" si="18"/>
        <v>#NAME?</v>
      </c>
      <c r="P125" s="92"/>
      <c r="Q125">
        <f t="shared" si="11"/>
        <v>121</v>
      </c>
      <c r="R125" s="96" t="e">
        <f t="shared" ca="1" si="10"/>
        <v>#NAME?</v>
      </c>
      <c r="S125" s="94" t="e">
        <f ca="1">VLOOKUP(R125,'Maiores altas e baixas'!$B$206:$C$450,2,0)</f>
        <v>#NAME?</v>
      </c>
      <c r="T125" s="94" t="e">
        <f ca="1">VLOOKUP(S125,'Maiores altas e baixas'!$C$206:$AE$450,29,0)</f>
        <v>#NAME?</v>
      </c>
      <c r="U125" t="s">
        <v>1648</v>
      </c>
      <c r="V125" t="s">
        <v>1265</v>
      </c>
    </row>
    <row r="126" spans="2:22">
      <c r="B126" t="e">
        <f ca="1">VLOOKUP(C126,'Base de dados_formulas'!$C$20:$DL$333,114,0)</f>
        <v>#NAME?</v>
      </c>
      <c r="C126" s="41" t="s">
        <v>581</v>
      </c>
      <c r="D126" s="88" t="s">
        <v>198</v>
      </c>
      <c r="E126" s="88"/>
      <c r="F126">
        <f t="shared" si="19"/>
        <v>9</v>
      </c>
      <c r="G126" t="e">
        <f t="shared" ca="1" si="16"/>
        <v>#NAME?</v>
      </c>
      <c r="H126" t="e">
        <f t="shared" ca="1" si="17"/>
        <v>#NAME?</v>
      </c>
      <c r="I126" t="e">
        <f t="shared" ca="1" si="18"/>
        <v>#NAME?</v>
      </c>
      <c r="P126" s="92"/>
      <c r="Q126">
        <f t="shared" si="11"/>
        <v>122</v>
      </c>
      <c r="R126" s="96" t="e">
        <f t="shared" ca="1" si="10"/>
        <v>#NAME?</v>
      </c>
      <c r="S126" s="94" t="e">
        <f ca="1">VLOOKUP(R126,'Maiores altas e baixas'!$B$206:$C$450,2,0)</f>
        <v>#NAME?</v>
      </c>
      <c r="T126" s="94" t="e">
        <f ca="1">VLOOKUP(S126,'Maiores altas e baixas'!$C$206:$AE$450,29,0)</f>
        <v>#NAME?</v>
      </c>
      <c r="U126" t="s">
        <v>1649</v>
      </c>
      <c r="V126" t="s">
        <v>1266</v>
      </c>
    </row>
    <row r="127" spans="2:22">
      <c r="B127" t="e">
        <f ca="1">VLOOKUP(C127,'Base de dados_formulas'!$C$20:$DL$333,114,0)</f>
        <v>#NAME?</v>
      </c>
      <c r="C127" s="41" t="s">
        <v>0</v>
      </c>
      <c r="D127" s="88" t="s">
        <v>214</v>
      </c>
      <c r="E127" s="88"/>
      <c r="F127">
        <f t="shared" si="19"/>
        <v>10</v>
      </c>
      <c r="G127" t="e">
        <f t="shared" ca="1" si="16"/>
        <v>#NAME?</v>
      </c>
      <c r="H127" t="e">
        <f t="shared" ca="1" si="17"/>
        <v>#NAME?</v>
      </c>
      <c r="I127" t="e">
        <f t="shared" ca="1" si="18"/>
        <v>#NAME?</v>
      </c>
      <c r="P127" s="92"/>
      <c r="Q127">
        <f t="shared" si="11"/>
        <v>123</v>
      </c>
      <c r="R127" s="96" t="e">
        <f t="shared" ca="1" si="10"/>
        <v>#NAME?</v>
      </c>
      <c r="S127" s="94" t="e">
        <f ca="1">VLOOKUP(R127,'Maiores altas e baixas'!$B$206:$C$450,2,0)</f>
        <v>#NAME?</v>
      </c>
      <c r="T127" s="94" t="e">
        <f ca="1">VLOOKUP(S127,'Maiores altas e baixas'!$C$206:$AE$450,29,0)</f>
        <v>#NAME?</v>
      </c>
      <c r="U127" t="s">
        <v>1650</v>
      </c>
      <c r="V127" t="s">
        <v>1267</v>
      </c>
    </row>
    <row r="128" spans="2:22">
      <c r="B128" t="e">
        <f ca="1">VLOOKUP(C128,'Base de dados_formulas'!$C$20:$DL$333,114,0)</f>
        <v>#NAME?</v>
      </c>
      <c r="C128" s="41" t="s">
        <v>595</v>
      </c>
      <c r="D128" s="88" t="s">
        <v>228</v>
      </c>
      <c r="E128" s="88"/>
      <c r="F128">
        <f t="shared" si="19"/>
        <v>11</v>
      </c>
      <c r="G128" t="e">
        <f t="shared" ca="1" si="16"/>
        <v>#NAME?</v>
      </c>
      <c r="H128" t="e">
        <f t="shared" ca="1" si="17"/>
        <v>#NAME?</v>
      </c>
      <c r="I128" t="e">
        <f t="shared" ca="1" si="18"/>
        <v>#NAME?</v>
      </c>
      <c r="P128" s="92"/>
      <c r="Q128">
        <f t="shared" si="11"/>
        <v>124</v>
      </c>
      <c r="R128" s="96" t="e">
        <f t="shared" ca="1" si="10"/>
        <v>#NAME?</v>
      </c>
      <c r="S128" s="94" t="e">
        <f ca="1">VLOOKUP(R128,'Maiores altas e baixas'!$B$206:$C$450,2,0)</f>
        <v>#NAME?</v>
      </c>
      <c r="T128" s="94" t="e">
        <f ca="1">VLOOKUP(S128,'Maiores altas e baixas'!$C$206:$AE$450,29,0)</f>
        <v>#NAME?</v>
      </c>
      <c r="U128" t="s">
        <v>1651</v>
      </c>
      <c r="V128" t="s">
        <v>1268</v>
      </c>
    </row>
    <row r="129" spans="2:22">
      <c r="B129" t="e">
        <f ca="1">VLOOKUP(C129,'Base de dados_formulas'!$C$20:$DL$333,114,0)</f>
        <v>#NAME?</v>
      </c>
      <c r="C129" s="41" t="s">
        <v>597</v>
      </c>
      <c r="D129" s="88" t="s">
        <v>232</v>
      </c>
      <c r="E129" s="88"/>
      <c r="F129">
        <f t="shared" si="19"/>
        <v>12</v>
      </c>
      <c r="G129" t="e">
        <f t="shared" ca="1" si="16"/>
        <v>#NAME?</v>
      </c>
      <c r="H129" t="e">
        <f t="shared" ca="1" si="17"/>
        <v>#NAME?</v>
      </c>
      <c r="I129" t="e">
        <f t="shared" ca="1" si="18"/>
        <v>#NAME?</v>
      </c>
      <c r="P129" s="92"/>
      <c r="Q129">
        <f t="shared" si="11"/>
        <v>125</v>
      </c>
      <c r="R129" s="96" t="e">
        <f t="shared" ca="1" si="10"/>
        <v>#NAME?</v>
      </c>
      <c r="S129" s="94" t="e">
        <f ca="1">VLOOKUP(R129,'Maiores altas e baixas'!$B$206:$C$450,2,0)</f>
        <v>#NAME?</v>
      </c>
      <c r="T129" s="94" t="e">
        <f ca="1">VLOOKUP(S129,'Maiores altas e baixas'!$C$206:$AE$450,29,0)</f>
        <v>#NAME?</v>
      </c>
      <c r="U129" t="s">
        <v>1652</v>
      </c>
      <c r="V129" t="s">
        <v>1269</v>
      </c>
    </row>
    <row r="130" spans="2:22">
      <c r="B130" t="e">
        <f ca="1">VLOOKUP(C130,'Base de dados_formulas'!$C$20:$DL$333,114,0)</f>
        <v>#NAME?</v>
      </c>
      <c r="C130" s="41" t="s">
        <v>600</v>
      </c>
      <c r="D130" s="88" t="s">
        <v>238</v>
      </c>
      <c r="E130" s="88"/>
      <c r="F130">
        <f t="shared" si="19"/>
        <v>13</v>
      </c>
      <c r="G130" t="e">
        <f t="shared" ca="1" si="16"/>
        <v>#NAME?</v>
      </c>
      <c r="H130" t="e">
        <f t="shared" ca="1" si="17"/>
        <v>#NAME?</v>
      </c>
      <c r="I130" t="e">
        <f t="shared" ca="1" si="18"/>
        <v>#NAME?</v>
      </c>
      <c r="P130" s="92"/>
      <c r="Q130">
        <f t="shared" si="11"/>
        <v>126</v>
      </c>
      <c r="R130" s="96" t="e">
        <f t="shared" ca="1" si="10"/>
        <v>#NAME?</v>
      </c>
      <c r="S130" s="94" t="e">
        <f ca="1">VLOOKUP(R130,'Maiores altas e baixas'!$B$206:$C$450,2,0)</f>
        <v>#NAME?</v>
      </c>
      <c r="T130" s="94" t="e">
        <f ca="1">VLOOKUP(S130,'Maiores altas e baixas'!$C$206:$AE$450,29,0)</f>
        <v>#NAME?</v>
      </c>
      <c r="U130" t="s">
        <v>1653</v>
      </c>
      <c r="V130" t="s">
        <v>1270</v>
      </c>
    </row>
    <row r="131" spans="2:22">
      <c r="B131" t="e">
        <f ca="1">VLOOKUP(C131,'Base de dados_formulas'!$C$20:$DL$333,114,0)</f>
        <v>#NAME?</v>
      </c>
      <c r="C131" s="41" t="s">
        <v>603</v>
      </c>
      <c r="D131" s="88" t="s">
        <v>244</v>
      </c>
      <c r="E131" s="88"/>
      <c r="F131">
        <f t="shared" si="19"/>
        <v>14</v>
      </c>
      <c r="G131" t="e">
        <f t="shared" ca="1" si="16"/>
        <v>#NAME?</v>
      </c>
      <c r="H131" t="e">
        <f t="shared" ca="1" si="17"/>
        <v>#NAME?</v>
      </c>
      <c r="I131" t="e">
        <f t="shared" ca="1" si="18"/>
        <v>#NAME?</v>
      </c>
      <c r="P131" s="92"/>
      <c r="Q131">
        <f t="shared" si="11"/>
        <v>127</v>
      </c>
      <c r="R131" s="96" t="e">
        <f t="shared" ca="1" si="10"/>
        <v>#NAME?</v>
      </c>
      <c r="S131" s="94" t="e">
        <f ca="1">VLOOKUP(R131,'Maiores altas e baixas'!$B$206:$C$450,2,0)</f>
        <v>#NAME?</v>
      </c>
      <c r="T131" s="94" t="e">
        <f ca="1">VLOOKUP(S131,'Maiores altas e baixas'!$C$206:$AE$450,29,0)</f>
        <v>#NAME?</v>
      </c>
      <c r="U131" t="s">
        <v>1654</v>
      </c>
      <c r="V131" t="s">
        <v>1271</v>
      </c>
    </row>
    <row r="132" spans="2:22">
      <c r="B132" t="e">
        <f ca="1">VLOOKUP(C132,'Base de dados_formulas'!$C$20:$DL$333,114,0)</f>
        <v>#NAME?</v>
      </c>
      <c r="C132" s="41" t="s">
        <v>604</v>
      </c>
      <c r="D132" s="88" t="s">
        <v>246</v>
      </c>
      <c r="E132" s="88"/>
      <c r="F132">
        <f t="shared" si="19"/>
        <v>15</v>
      </c>
      <c r="G132" t="e">
        <f t="shared" ca="1" si="16"/>
        <v>#NAME?</v>
      </c>
      <c r="H132" t="e">
        <f t="shared" ca="1" si="17"/>
        <v>#NAME?</v>
      </c>
      <c r="I132" t="e">
        <f t="shared" ca="1" si="18"/>
        <v>#NAME?</v>
      </c>
      <c r="P132" s="92"/>
      <c r="Q132">
        <f t="shared" si="11"/>
        <v>128</v>
      </c>
      <c r="R132" s="96" t="e">
        <f t="shared" ca="1" si="10"/>
        <v>#NAME?</v>
      </c>
      <c r="S132" s="94" t="e">
        <f ca="1">VLOOKUP(R132,'Maiores altas e baixas'!$B$206:$C$450,2,0)</f>
        <v>#NAME?</v>
      </c>
      <c r="T132" s="94" t="e">
        <f ca="1">VLOOKUP(S132,'Maiores altas e baixas'!$C$206:$AE$450,29,0)</f>
        <v>#NAME?</v>
      </c>
      <c r="U132" t="s">
        <v>1655</v>
      </c>
      <c r="V132" t="s">
        <v>1272</v>
      </c>
    </row>
    <row r="133" spans="2:22">
      <c r="B133" t="e">
        <f ca="1">VLOOKUP(C133,'Base de dados_formulas'!$C$20:$DL$333,114,0)</f>
        <v>#NAME?</v>
      </c>
      <c r="C133" s="41" t="s">
        <v>611</v>
      </c>
      <c r="D133" s="88" t="s">
        <v>260</v>
      </c>
      <c r="E133" s="88"/>
      <c r="F133">
        <f t="shared" si="19"/>
        <v>16</v>
      </c>
      <c r="G133" t="e">
        <f t="shared" ca="1" si="16"/>
        <v>#NAME?</v>
      </c>
      <c r="H133" t="e">
        <f t="shared" ca="1" si="17"/>
        <v>#NAME?</v>
      </c>
      <c r="I133" t="e">
        <f t="shared" ca="1" si="18"/>
        <v>#NAME?</v>
      </c>
      <c r="P133" s="92"/>
      <c r="Q133">
        <f t="shared" si="11"/>
        <v>129</v>
      </c>
      <c r="R133" s="96" t="e">
        <f t="shared" ca="1" si="10"/>
        <v>#NAME?</v>
      </c>
      <c r="S133" s="94" t="e">
        <f ca="1">VLOOKUP(R133,'Maiores altas e baixas'!$B$206:$C$450,2,0)</f>
        <v>#NAME?</v>
      </c>
      <c r="T133" s="94" t="e">
        <f ca="1">VLOOKUP(S133,'Maiores altas e baixas'!$C$206:$AE$450,29,0)</f>
        <v>#NAME?</v>
      </c>
      <c r="U133" t="s">
        <v>1656</v>
      </c>
      <c r="V133" t="s">
        <v>1273</v>
      </c>
    </row>
    <row r="134" spans="2:22">
      <c r="B134" t="e">
        <f ca="1">VLOOKUP(C134,'Base de dados_formulas'!$C$20:$DL$333,114,0)</f>
        <v>#NAME?</v>
      </c>
      <c r="C134" s="41" t="s">
        <v>618</v>
      </c>
      <c r="D134" s="88" t="s">
        <v>274</v>
      </c>
      <c r="E134" s="88"/>
      <c r="F134">
        <f t="shared" si="19"/>
        <v>17</v>
      </c>
      <c r="G134" t="e">
        <f t="shared" ca="1" si="16"/>
        <v>#NAME?</v>
      </c>
      <c r="H134" t="e">
        <f t="shared" ca="1" si="17"/>
        <v>#NAME?</v>
      </c>
      <c r="I134" t="e">
        <f t="shared" ca="1" si="18"/>
        <v>#NAME?</v>
      </c>
      <c r="P134" s="92"/>
      <c r="Q134">
        <f t="shared" si="11"/>
        <v>130</v>
      </c>
      <c r="R134" s="96" t="e">
        <f t="shared" ref="R134:R197" ca="1" si="20">LARGE($G$5:$G$259,Q134)</f>
        <v>#NAME?</v>
      </c>
      <c r="S134" s="94" t="e">
        <f ca="1">VLOOKUP(R134,'Maiores altas e baixas'!$B$206:$C$450,2,0)</f>
        <v>#NAME?</v>
      </c>
      <c r="T134" s="94" t="e">
        <f ca="1">VLOOKUP(S134,'Maiores altas e baixas'!$C$206:$AE$450,29,0)</f>
        <v>#NAME?</v>
      </c>
      <c r="U134" t="s">
        <v>262</v>
      </c>
      <c r="V134" t="s">
        <v>1274</v>
      </c>
    </row>
    <row r="135" spans="2:22">
      <c r="B135" t="e">
        <f ca="1">VLOOKUP(C135,'Base de dados_formulas'!$C$20:$DL$333,114,0)</f>
        <v>#NAME?</v>
      </c>
      <c r="C135" s="41" t="s">
        <v>622</v>
      </c>
      <c r="D135" s="88" t="s">
        <v>282</v>
      </c>
      <c r="E135" s="88"/>
      <c r="F135">
        <f t="shared" si="19"/>
        <v>18</v>
      </c>
      <c r="G135" t="e">
        <f t="shared" ca="1" si="16"/>
        <v>#NAME?</v>
      </c>
      <c r="H135" t="e">
        <f t="shared" ca="1" si="17"/>
        <v>#NAME?</v>
      </c>
      <c r="I135" t="e">
        <f t="shared" ca="1" si="18"/>
        <v>#NAME?</v>
      </c>
      <c r="P135" s="92"/>
      <c r="Q135">
        <f t="shared" ref="Q135:Q198" si="21">Q134+1</f>
        <v>131</v>
      </c>
      <c r="R135" s="96" t="e">
        <f t="shared" ca="1" si="20"/>
        <v>#NAME?</v>
      </c>
      <c r="S135" s="94" t="e">
        <f ca="1">VLOOKUP(R135,'Maiores altas e baixas'!$B$206:$C$450,2,0)</f>
        <v>#NAME?</v>
      </c>
      <c r="T135" s="94" t="e">
        <f ca="1">VLOOKUP(S135,'Maiores altas e baixas'!$C$206:$AE$450,29,0)</f>
        <v>#NAME?</v>
      </c>
      <c r="U135" t="s">
        <v>1657</v>
      </c>
      <c r="V135" t="s">
        <v>1275</v>
      </c>
    </row>
    <row r="136" spans="2:22">
      <c r="B136" t="e">
        <f ca="1">VLOOKUP(C136,'Base de dados_formulas'!$C$20:$DL$333,114,0)</f>
        <v>#NAME?</v>
      </c>
      <c r="C136" s="41" t="s">
        <v>624</v>
      </c>
      <c r="D136" s="88" t="s">
        <v>286</v>
      </c>
      <c r="E136" s="88"/>
      <c r="F136">
        <f t="shared" si="19"/>
        <v>19</v>
      </c>
      <c r="G136" t="e">
        <f t="shared" ca="1" si="16"/>
        <v>#NAME?</v>
      </c>
      <c r="H136" t="e">
        <f t="shared" ca="1" si="17"/>
        <v>#NAME?</v>
      </c>
      <c r="I136" t="e">
        <f t="shared" ca="1" si="18"/>
        <v>#NAME?</v>
      </c>
      <c r="P136" s="92"/>
      <c r="Q136">
        <f t="shared" si="21"/>
        <v>132</v>
      </c>
      <c r="R136" s="96" t="e">
        <f t="shared" ca="1" si="20"/>
        <v>#NAME?</v>
      </c>
      <c r="S136" s="94" t="e">
        <f ca="1">VLOOKUP(R136,'Maiores altas e baixas'!$B$206:$C$450,2,0)</f>
        <v>#NAME?</v>
      </c>
      <c r="T136" s="94" t="e">
        <f ca="1">VLOOKUP(S136,'Maiores altas e baixas'!$C$206:$AE$450,29,0)</f>
        <v>#NAME?</v>
      </c>
      <c r="U136" t="s">
        <v>1658</v>
      </c>
      <c r="V136" t="s">
        <v>1276</v>
      </c>
    </row>
    <row r="137" spans="2:22">
      <c r="B137" t="e">
        <f ca="1">VLOOKUP(C137,'Base de dados_formulas'!$C$20:$DL$333,114,0)</f>
        <v>#NAME?</v>
      </c>
      <c r="C137" s="41" t="s">
        <v>630</v>
      </c>
      <c r="D137" s="88" t="s">
        <v>298</v>
      </c>
      <c r="E137" s="88"/>
      <c r="F137">
        <f t="shared" si="19"/>
        <v>20</v>
      </c>
      <c r="G137" t="e">
        <f t="shared" ca="1" si="16"/>
        <v>#NAME?</v>
      </c>
      <c r="H137" t="e">
        <f t="shared" ca="1" si="17"/>
        <v>#NAME?</v>
      </c>
      <c r="I137" t="e">
        <f t="shared" ca="1" si="18"/>
        <v>#NAME?</v>
      </c>
      <c r="P137" s="92"/>
      <c r="Q137">
        <f t="shared" si="21"/>
        <v>133</v>
      </c>
      <c r="R137" s="96" t="e">
        <f t="shared" ca="1" si="20"/>
        <v>#NAME?</v>
      </c>
      <c r="S137" s="94" t="e">
        <f ca="1">VLOOKUP(R137,'Maiores altas e baixas'!$B$206:$C$450,2,0)</f>
        <v>#NAME?</v>
      </c>
      <c r="T137" s="94" t="e">
        <f ca="1">VLOOKUP(S137,'Maiores altas e baixas'!$C$206:$AE$450,29,0)</f>
        <v>#NAME?</v>
      </c>
      <c r="U137" t="s">
        <v>1659</v>
      </c>
      <c r="V137" t="s">
        <v>1277</v>
      </c>
    </row>
    <row r="138" spans="2:22">
      <c r="B138" t="e">
        <f ca="1">VLOOKUP(C138,'Base de dados_formulas'!$C$20:$DL$333,114,0)</f>
        <v>#NAME?</v>
      </c>
      <c r="C138" s="41" t="s">
        <v>633</v>
      </c>
      <c r="D138" s="88" t="s">
        <v>304</v>
      </c>
      <c r="E138" s="88"/>
      <c r="F138">
        <f t="shared" si="19"/>
        <v>21</v>
      </c>
      <c r="G138" t="e">
        <f t="shared" ca="1" si="16"/>
        <v>#NAME?</v>
      </c>
      <c r="H138" t="e">
        <f t="shared" ca="1" si="17"/>
        <v>#NAME?</v>
      </c>
      <c r="I138" t="e">
        <f t="shared" ca="1" si="18"/>
        <v>#NAME?</v>
      </c>
      <c r="P138" s="92"/>
      <c r="Q138">
        <f t="shared" si="21"/>
        <v>134</v>
      </c>
      <c r="R138" s="96" t="e">
        <f t="shared" ca="1" si="20"/>
        <v>#NAME?</v>
      </c>
      <c r="S138" s="94" t="e">
        <f ca="1">VLOOKUP(R138,'Maiores altas e baixas'!$B$206:$C$450,2,0)</f>
        <v>#NAME?</v>
      </c>
      <c r="T138" s="94" t="e">
        <f ca="1">VLOOKUP(S138,'Maiores altas e baixas'!$C$206:$AE$450,29,0)</f>
        <v>#NAME?</v>
      </c>
      <c r="U138" t="s">
        <v>1660</v>
      </c>
      <c r="V138" t="s">
        <v>1278</v>
      </c>
    </row>
    <row r="139" spans="2:22">
      <c r="B139" t="e">
        <f ca="1">VLOOKUP(C139,'Base de dados_formulas'!$C$20:$DL$333,114,0)</f>
        <v>#NAME?</v>
      </c>
      <c r="C139" s="41" t="s">
        <v>643</v>
      </c>
      <c r="D139" s="88" t="s">
        <v>324</v>
      </c>
      <c r="E139" s="88"/>
      <c r="F139">
        <f t="shared" si="19"/>
        <v>22</v>
      </c>
      <c r="G139" t="e">
        <f t="shared" ca="1" si="16"/>
        <v>#NAME?</v>
      </c>
      <c r="H139" t="e">
        <f t="shared" ca="1" si="17"/>
        <v>#NAME?</v>
      </c>
      <c r="I139" t="e">
        <f t="shared" ca="1" si="18"/>
        <v>#NAME?</v>
      </c>
      <c r="P139" s="92"/>
      <c r="Q139">
        <f t="shared" si="21"/>
        <v>135</v>
      </c>
      <c r="R139" s="96" t="e">
        <f t="shared" ca="1" si="20"/>
        <v>#NAME?</v>
      </c>
      <c r="S139" s="94" t="e">
        <f ca="1">VLOOKUP(R139,'Maiores altas e baixas'!$B$206:$C$450,2,0)</f>
        <v>#NAME?</v>
      </c>
      <c r="T139" s="94" t="e">
        <f ca="1">VLOOKUP(S139,'Maiores altas e baixas'!$C$206:$AE$450,29,0)</f>
        <v>#NAME?</v>
      </c>
      <c r="U139" t="s">
        <v>1661</v>
      </c>
      <c r="V139" t="s">
        <v>1279</v>
      </c>
    </row>
    <row r="140" spans="2:22">
      <c r="B140" t="e">
        <f ca="1">VLOOKUP(C140,'Base de dados_formulas'!$C$20:$DL$333,114,0)</f>
        <v>#NAME?</v>
      </c>
      <c r="C140" s="41" t="s">
        <v>654</v>
      </c>
      <c r="D140" s="88" t="s">
        <v>346</v>
      </c>
      <c r="E140" s="88"/>
      <c r="F140">
        <f t="shared" si="19"/>
        <v>23</v>
      </c>
      <c r="G140" t="e">
        <f t="shared" ca="1" si="16"/>
        <v>#NAME?</v>
      </c>
      <c r="H140" t="e">
        <f t="shared" ca="1" si="17"/>
        <v>#NAME?</v>
      </c>
      <c r="I140" t="e">
        <f t="shared" ca="1" si="18"/>
        <v>#NAME?</v>
      </c>
      <c r="P140" s="92"/>
      <c r="Q140">
        <f t="shared" si="21"/>
        <v>136</v>
      </c>
      <c r="R140" s="96" t="e">
        <f t="shared" ca="1" si="20"/>
        <v>#NAME?</v>
      </c>
      <c r="S140" s="94" t="e">
        <f ca="1">VLOOKUP(R140,'Maiores altas e baixas'!$B$206:$C$450,2,0)</f>
        <v>#NAME?</v>
      </c>
      <c r="T140" s="94" t="e">
        <f ca="1">VLOOKUP(S140,'Maiores altas e baixas'!$C$206:$AE$450,29,0)</f>
        <v>#NAME?</v>
      </c>
      <c r="U140" t="s">
        <v>1662</v>
      </c>
      <c r="V140" t="s">
        <v>1280</v>
      </c>
    </row>
    <row r="141" spans="2:22">
      <c r="B141" t="e">
        <f ca="1">VLOOKUP(C141,'Base de dados_formulas'!$C$20:$DL$333,114,0)</f>
        <v>#NAME?</v>
      </c>
      <c r="C141" s="41" t="s">
        <v>660</v>
      </c>
      <c r="D141" s="88" t="s">
        <v>358</v>
      </c>
      <c r="E141" s="88"/>
      <c r="F141">
        <f t="shared" si="19"/>
        <v>24</v>
      </c>
      <c r="G141" t="e">
        <f t="shared" ca="1" si="16"/>
        <v>#NAME?</v>
      </c>
      <c r="H141" t="e">
        <f t="shared" ca="1" si="17"/>
        <v>#NAME?</v>
      </c>
      <c r="I141" t="e">
        <f t="shared" ca="1" si="18"/>
        <v>#NAME?</v>
      </c>
      <c r="P141" s="92"/>
      <c r="Q141">
        <f t="shared" si="21"/>
        <v>137</v>
      </c>
      <c r="R141" s="96" t="e">
        <f t="shared" ca="1" si="20"/>
        <v>#NAME?</v>
      </c>
      <c r="S141" s="94" t="e">
        <f ca="1">VLOOKUP(R141,'Maiores altas e baixas'!$B$206:$C$450,2,0)</f>
        <v>#NAME?</v>
      </c>
      <c r="T141" s="94" t="e">
        <f ca="1">VLOOKUP(S141,'Maiores altas e baixas'!$C$206:$AE$450,29,0)</f>
        <v>#NAME?</v>
      </c>
      <c r="U141" t="s">
        <v>1663</v>
      </c>
      <c r="V141" t="s">
        <v>1281</v>
      </c>
    </row>
    <row r="142" spans="2:22">
      <c r="B142" t="e">
        <f ca="1">VLOOKUP(C142,'Base de dados_formulas'!$C$20:$DL$333,114,0)</f>
        <v>#NAME?</v>
      </c>
      <c r="C142" s="41" t="s">
        <v>670</v>
      </c>
      <c r="D142" s="88" t="s">
        <v>378</v>
      </c>
      <c r="E142" s="88"/>
      <c r="F142">
        <f t="shared" si="19"/>
        <v>25</v>
      </c>
      <c r="G142" t="e">
        <f t="shared" ca="1" si="16"/>
        <v>#NAME?</v>
      </c>
      <c r="H142" t="e">
        <f t="shared" ca="1" si="17"/>
        <v>#NAME?</v>
      </c>
      <c r="I142" t="e">
        <f t="shared" ca="1" si="18"/>
        <v>#NAME?</v>
      </c>
      <c r="P142" s="92"/>
      <c r="Q142">
        <f t="shared" si="21"/>
        <v>138</v>
      </c>
      <c r="R142" s="96" t="e">
        <f t="shared" ca="1" si="20"/>
        <v>#NAME?</v>
      </c>
      <c r="S142" s="94" t="e">
        <f ca="1">VLOOKUP(R142,'Maiores altas e baixas'!$B$206:$C$450,2,0)</f>
        <v>#NAME?</v>
      </c>
      <c r="T142" s="94" t="e">
        <f ca="1">VLOOKUP(S142,'Maiores altas e baixas'!$C$206:$AE$450,29,0)</f>
        <v>#NAME?</v>
      </c>
      <c r="U142" t="s">
        <v>1664</v>
      </c>
      <c r="V142" t="s">
        <v>1282</v>
      </c>
    </row>
    <row r="143" spans="2:22">
      <c r="B143" t="e">
        <f ca="1">VLOOKUP(C143,'Base de dados_formulas'!$C$20:$DL$333,114,0)</f>
        <v>#NAME?</v>
      </c>
      <c r="C143" s="41" t="s">
        <v>686</v>
      </c>
      <c r="D143" s="88" t="s">
        <v>410</v>
      </c>
      <c r="E143" s="88"/>
      <c r="F143">
        <f t="shared" si="19"/>
        <v>26</v>
      </c>
      <c r="G143" t="e">
        <f t="shared" ca="1" si="16"/>
        <v>#NAME?</v>
      </c>
      <c r="H143" t="e">
        <f t="shared" ca="1" si="17"/>
        <v>#NAME?</v>
      </c>
      <c r="I143" t="e">
        <f t="shared" ca="1" si="18"/>
        <v>#NAME?</v>
      </c>
      <c r="P143" s="92"/>
      <c r="Q143">
        <f t="shared" si="21"/>
        <v>139</v>
      </c>
      <c r="R143" s="96" t="e">
        <f t="shared" ca="1" si="20"/>
        <v>#NAME?</v>
      </c>
      <c r="S143" s="94" t="e">
        <f ca="1">VLOOKUP(R143,'Maiores altas e baixas'!$B$206:$C$450,2,0)</f>
        <v>#NAME?</v>
      </c>
      <c r="T143" s="94" t="e">
        <f ca="1">VLOOKUP(S143,'Maiores altas e baixas'!$C$206:$AE$450,29,0)</f>
        <v>#NAME?</v>
      </c>
      <c r="U143" t="s">
        <v>1665</v>
      </c>
      <c r="V143" t="s">
        <v>1283</v>
      </c>
    </row>
    <row r="144" spans="2:22">
      <c r="B144" t="e">
        <f ca="1">VLOOKUP(C144,'Base de dados_formulas'!$C$20:$DL$333,114,0)</f>
        <v>#NAME?</v>
      </c>
      <c r="C144" s="41" t="s">
        <v>689</v>
      </c>
      <c r="D144" s="88" t="s">
        <v>416</v>
      </c>
      <c r="E144" s="88"/>
      <c r="F144">
        <f t="shared" si="19"/>
        <v>27</v>
      </c>
      <c r="G144" t="e">
        <f t="shared" ca="1" si="16"/>
        <v>#NAME?</v>
      </c>
      <c r="H144" t="e">
        <f t="shared" ca="1" si="17"/>
        <v>#NAME?</v>
      </c>
      <c r="I144" t="e">
        <f t="shared" ca="1" si="18"/>
        <v>#NAME?</v>
      </c>
      <c r="P144" s="92"/>
      <c r="Q144">
        <f t="shared" si="21"/>
        <v>140</v>
      </c>
      <c r="R144" s="96" t="e">
        <f t="shared" ca="1" si="20"/>
        <v>#NAME?</v>
      </c>
      <c r="S144" s="94" t="e">
        <f ca="1">VLOOKUP(R144,'Maiores altas e baixas'!$B$206:$C$450,2,0)</f>
        <v>#NAME?</v>
      </c>
      <c r="T144" s="94" t="e">
        <f ca="1">VLOOKUP(S144,'Maiores altas e baixas'!$C$206:$AE$450,29,0)</f>
        <v>#NAME?</v>
      </c>
      <c r="U144" t="s">
        <v>1666</v>
      </c>
      <c r="V144" t="s">
        <v>1284</v>
      </c>
    </row>
    <row r="145" spans="2:22">
      <c r="B145" t="e">
        <f ca="1">VLOOKUP(C145,'Base de dados_formulas'!$C$20:$DL$333,114,0)</f>
        <v>#NAME?</v>
      </c>
      <c r="C145" s="41" t="s">
        <v>699</v>
      </c>
      <c r="D145" s="88" t="s">
        <v>442</v>
      </c>
      <c r="E145" s="88"/>
      <c r="F145">
        <f t="shared" si="19"/>
        <v>28</v>
      </c>
      <c r="G145" t="e">
        <f t="shared" ca="1" si="16"/>
        <v>#NAME?</v>
      </c>
      <c r="H145" t="e">
        <f t="shared" ca="1" si="17"/>
        <v>#NAME?</v>
      </c>
      <c r="I145" t="e">
        <f t="shared" ca="1" si="18"/>
        <v>#NAME?</v>
      </c>
      <c r="P145" s="92"/>
      <c r="Q145">
        <f t="shared" si="21"/>
        <v>141</v>
      </c>
      <c r="R145" s="96" t="e">
        <f t="shared" ca="1" si="20"/>
        <v>#NAME?</v>
      </c>
      <c r="S145" s="94" t="e">
        <f ca="1">VLOOKUP(R145,'Maiores altas e baixas'!$B$206:$C$450,2,0)</f>
        <v>#NAME?</v>
      </c>
      <c r="T145" s="94" t="e">
        <f ca="1">VLOOKUP(S145,'Maiores altas e baixas'!$C$206:$AE$450,29,0)</f>
        <v>#NAME?</v>
      </c>
      <c r="U145" t="s">
        <v>1667</v>
      </c>
      <c r="V145" t="s">
        <v>1285</v>
      </c>
    </row>
    <row r="146" spans="2:22">
      <c r="B146" t="e">
        <f ca="1">VLOOKUP(C146,'Base de dados_formulas'!$C$20:$DL$333,114,0)</f>
        <v>#NAME?</v>
      </c>
      <c r="C146" s="41" t="s">
        <v>701</v>
      </c>
      <c r="D146" s="88" t="s">
        <v>446</v>
      </c>
      <c r="E146" s="88"/>
      <c r="F146">
        <f t="shared" si="19"/>
        <v>29</v>
      </c>
      <c r="G146" t="e">
        <f t="shared" ca="1" si="16"/>
        <v>#NAME?</v>
      </c>
      <c r="H146" t="e">
        <f t="shared" ca="1" si="17"/>
        <v>#NAME?</v>
      </c>
      <c r="I146" t="e">
        <f t="shared" ca="1" si="18"/>
        <v>#NAME?</v>
      </c>
      <c r="P146" s="92"/>
      <c r="Q146">
        <f t="shared" si="21"/>
        <v>142</v>
      </c>
      <c r="R146" s="96" t="e">
        <f t="shared" ca="1" si="20"/>
        <v>#NAME?</v>
      </c>
      <c r="S146" s="94" t="e">
        <f ca="1">VLOOKUP(R146,'Maiores altas e baixas'!$B$206:$C$450,2,0)</f>
        <v>#NAME?</v>
      </c>
      <c r="T146" s="94" t="e">
        <f ca="1">VLOOKUP(S146,'Maiores altas e baixas'!$C$206:$AE$450,29,0)</f>
        <v>#NAME?</v>
      </c>
      <c r="U146" t="s">
        <v>286</v>
      </c>
      <c r="V146" t="s">
        <v>1286</v>
      </c>
    </row>
    <row r="147" spans="2:22">
      <c r="B147" t="e">
        <f ca="1">VLOOKUP(C147,'Base de dados_formulas'!$C$20:$DL$333,114,0)</f>
        <v>#NAME?</v>
      </c>
      <c r="C147" s="41" t="s">
        <v>733</v>
      </c>
      <c r="D147" s="88" t="s">
        <v>466</v>
      </c>
      <c r="E147" s="88"/>
      <c r="F147">
        <f t="shared" si="19"/>
        <v>30</v>
      </c>
      <c r="G147" t="e">
        <f t="shared" ca="1" si="16"/>
        <v>#NAME?</v>
      </c>
      <c r="H147" t="e">
        <f t="shared" ca="1" si="17"/>
        <v>#NAME?</v>
      </c>
      <c r="I147" t="e">
        <f t="shared" ca="1" si="18"/>
        <v>#NAME?</v>
      </c>
      <c r="P147" s="92"/>
      <c r="Q147">
        <f t="shared" si="21"/>
        <v>143</v>
      </c>
      <c r="R147" s="96" t="e">
        <f t="shared" ca="1" si="20"/>
        <v>#NAME?</v>
      </c>
      <c r="S147" s="94" t="e">
        <f ca="1">VLOOKUP(R147,'Maiores altas e baixas'!$B$206:$C$450,2,0)</f>
        <v>#NAME?</v>
      </c>
      <c r="T147" s="94" t="e">
        <f ca="1">VLOOKUP(S147,'Maiores altas e baixas'!$C$206:$AE$450,29,0)</f>
        <v>#NAME?</v>
      </c>
      <c r="U147" t="s">
        <v>1668</v>
      </c>
      <c r="V147" t="s">
        <v>1287</v>
      </c>
    </row>
    <row r="148" spans="2:22">
      <c r="C148" s="41"/>
      <c r="D148" s="77" t="s">
        <v>1534</v>
      </c>
      <c r="E148" s="77"/>
      <c r="P148" s="92"/>
      <c r="Q148">
        <f t="shared" si="21"/>
        <v>144</v>
      </c>
      <c r="R148" s="96" t="e">
        <f t="shared" ca="1" si="20"/>
        <v>#NAME?</v>
      </c>
      <c r="S148" s="94" t="e">
        <f ca="1">VLOOKUP(R148,'Maiores altas e baixas'!$B$206:$C$450,2,0)</f>
        <v>#NAME?</v>
      </c>
      <c r="T148" s="94" t="e">
        <f ca="1">VLOOKUP(S148,'Maiores altas e baixas'!$C$206:$AE$450,29,0)</f>
        <v>#NAME?</v>
      </c>
      <c r="U148" t="s">
        <v>1669</v>
      </c>
      <c r="V148" t="s">
        <v>1288</v>
      </c>
    </row>
    <row r="149" spans="2:22">
      <c r="B149" t="e">
        <f ca="1">VLOOKUP(C149,'Base de dados_formulas'!$C$20:$DL$333,114,0)</f>
        <v>#NAME?</v>
      </c>
      <c r="C149" s="41" t="s">
        <v>516</v>
      </c>
      <c r="D149" s="88" t="s">
        <v>52</v>
      </c>
      <c r="E149" s="88"/>
      <c r="F149">
        <v>1</v>
      </c>
      <c r="G149" t="e">
        <f t="shared" ref="G149:G168" ca="1" si="22">LARGE($B$149:$B$168,F149)</f>
        <v>#NAME?</v>
      </c>
      <c r="H149" t="e">
        <f t="shared" ref="H149:H168" ca="1" si="23">VLOOKUP(G149,$B$5:$C$259,2,0)</f>
        <v>#NAME?</v>
      </c>
      <c r="I149" t="e">
        <f t="shared" ref="I149:I168" ca="1" si="24">VLOOKUP(G149,$B$5:$D$259,3,0)</f>
        <v>#NAME?</v>
      </c>
      <c r="P149" s="92"/>
      <c r="Q149">
        <f t="shared" si="21"/>
        <v>145</v>
      </c>
      <c r="R149" s="96" t="e">
        <f t="shared" ca="1" si="20"/>
        <v>#NAME?</v>
      </c>
      <c r="S149" s="94" t="e">
        <f ca="1">VLOOKUP(R149,'Maiores altas e baixas'!$B$206:$C$450,2,0)</f>
        <v>#NAME?</v>
      </c>
      <c r="T149" s="94" t="e">
        <f ca="1">VLOOKUP(S149,'Maiores altas e baixas'!$C$206:$AE$450,29,0)</f>
        <v>#NAME?</v>
      </c>
      <c r="U149" t="s">
        <v>1670</v>
      </c>
      <c r="V149" t="s">
        <v>1289</v>
      </c>
    </row>
    <row r="150" spans="2:22">
      <c r="B150" t="e">
        <f ca="1">VLOOKUP(C150,'Base de dados_formulas'!$C$20:$DL$333,114,0)</f>
        <v>#NAME?</v>
      </c>
      <c r="C150" s="41" t="s">
        <v>532</v>
      </c>
      <c r="D150" s="88" t="s">
        <v>86</v>
      </c>
      <c r="E150" s="88"/>
      <c r="F150">
        <f>F149+1</f>
        <v>2</v>
      </c>
      <c r="G150" t="e">
        <f t="shared" ca="1" si="22"/>
        <v>#NAME?</v>
      </c>
      <c r="H150" t="e">
        <f t="shared" ca="1" si="23"/>
        <v>#NAME?</v>
      </c>
      <c r="I150" t="e">
        <f t="shared" ca="1" si="24"/>
        <v>#NAME?</v>
      </c>
      <c r="P150" s="92"/>
      <c r="Q150">
        <f t="shared" si="21"/>
        <v>146</v>
      </c>
      <c r="R150" s="96" t="e">
        <f t="shared" ca="1" si="20"/>
        <v>#NAME?</v>
      </c>
      <c r="S150" s="94" t="e">
        <f ca="1">VLOOKUP(R150,'Maiores altas e baixas'!$B$206:$C$450,2,0)</f>
        <v>#NAME?</v>
      </c>
      <c r="T150" s="94" t="e">
        <f ca="1">VLOOKUP(S150,'Maiores altas e baixas'!$C$206:$AE$450,29,0)</f>
        <v>#NAME?</v>
      </c>
      <c r="U150" t="s">
        <v>1671</v>
      </c>
      <c r="V150" t="s">
        <v>1290</v>
      </c>
    </row>
    <row r="151" spans="2:22">
      <c r="B151" t="e">
        <f ca="1">VLOOKUP(C151,'Base de dados_formulas'!$C$20:$DL$333,114,0)</f>
        <v>#NAME?</v>
      </c>
      <c r="C151" s="41" t="s">
        <v>553</v>
      </c>
      <c r="D151" s="88" t="s">
        <v>138</v>
      </c>
      <c r="E151" s="88"/>
      <c r="F151">
        <f t="shared" ref="F151:F168" si="25">F150+1</f>
        <v>3</v>
      </c>
      <c r="G151" t="e">
        <f t="shared" ca="1" si="22"/>
        <v>#NAME?</v>
      </c>
      <c r="H151" t="e">
        <f t="shared" ca="1" si="23"/>
        <v>#NAME?</v>
      </c>
      <c r="I151" t="e">
        <f t="shared" ca="1" si="24"/>
        <v>#NAME?</v>
      </c>
      <c r="P151" s="92"/>
      <c r="Q151">
        <f t="shared" si="21"/>
        <v>147</v>
      </c>
      <c r="R151" s="96" t="e">
        <f t="shared" ca="1" si="20"/>
        <v>#NAME?</v>
      </c>
      <c r="S151" s="94" t="e">
        <f ca="1">VLOOKUP(R151,'Maiores altas e baixas'!$B$206:$C$450,2,0)</f>
        <v>#NAME?</v>
      </c>
      <c r="T151" s="94" t="e">
        <f ca="1">VLOOKUP(S151,'Maiores altas e baixas'!$C$206:$AE$450,29,0)</f>
        <v>#NAME?</v>
      </c>
      <c r="U151" t="s">
        <v>1672</v>
      </c>
      <c r="V151" t="s">
        <v>1291</v>
      </c>
    </row>
    <row r="152" spans="2:22">
      <c r="B152" t="e">
        <f ca="1">VLOOKUP(C152,'Base de dados_formulas'!$C$20:$DL$333,114,0)</f>
        <v>#NAME?</v>
      </c>
      <c r="C152" s="41" t="s">
        <v>554</v>
      </c>
      <c r="D152" s="88" t="s">
        <v>140</v>
      </c>
      <c r="E152" s="88"/>
      <c r="F152">
        <f t="shared" si="25"/>
        <v>4</v>
      </c>
      <c r="G152" t="e">
        <f t="shared" ca="1" si="22"/>
        <v>#NAME?</v>
      </c>
      <c r="H152" t="e">
        <f t="shared" ca="1" si="23"/>
        <v>#NAME?</v>
      </c>
      <c r="I152" t="e">
        <f t="shared" ca="1" si="24"/>
        <v>#NAME?</v>
      </c>
      <c r="P152" s="92"/>
      <c r="Q152">
        <f t="shared" si="21"/>
        <v>148</v>
      </c>
      <c r="R152" s="96" t="e">
        <f t="shared" ca="1" si="20"/>
        <v>#NAME?</v>
      </c>
      <c r="S152" s="94" t="e">
        <f ca="1">VLOOKUP(R152,'Maiores altas e baixas'!$B$206:$C$450,2,0)</f>
        <v>#NAME?</v>
      </c>
      <c r="T152" s="94" t="e">
        <f ca="1">VLOOKUP(S152,'Maiores altas e baixas'!$C$206:$AE$450,29,0)</f>
        <v>#NAME?</v>
      </c>
      <c r="U152" t="s">
        <v>1673</v>
      </c>
      <c r="V152" t="s">
        <v>1520</v>
      </c>
    </row>
    <row r="153" spans="2:22">
      <c r="B153" t="e">
        <f ca="1">VLOOKUP(C153,'Base de dados_formulas'!$C$20:$DL$333,114,0)</f>
        <v>#NAME?</v>
      </c>
      <c r="C153" s="41" t="s">
        <v>556</v>
      </c>
      <c r="D153" s="88" t="s">
        <v>144</v>
      </c>
      <c r="E153" s="88"/>
      <c r="F153">
        <f t="shared" si="25"/>
        <v>5</v>
      </c>
      <c r="G153" t="e">
        <f t="shared" ca="1" si="22"/>
        <v>#NAME?</v>
      </c>
      <c r="H153" t="e">
        <f t="shared" ca="1" si="23"/>
        <v>#NAME?</v>
      </c>
      <c r="I153" t="e">
        <f t="shared" ca="1" si="24"/>
        <v>#NAME?</v>
      </c>
      <c r="P153" s="92"/>
      <c r="Q153">
        <f t="shared" si="21"/>
        <v>149</v>
      </c>
      <c r="R153" s="96" t="e">
        <f t="shared" ca="1" si="20"/>
        <v>#NAME?</v>
      </c>
      <c r="S153" s="94" t="e">
        <f ca="1">VLOOKUP(R153,'Maiores altas e baixas'!$B$206:$C$450,2,0)</f>
        <v>#NAME?</v>
      </c>
      <c r="T153" s="94" t="e">
        <f ca="1">VLOOKUP(S153,'Maiores altas e baixas'!$C$206:$AE$450,29,0)</f>
        <v>#NAME?</v>
      </c>
      <c r="U153" t="s">
        <v>1674</v>
      </c>
      <c r="V153" t="s">
        <v>1292</v>
      </c>
    </row>
    <row r="154" spans="2:22">
      <c r="B154" t="e">
        <f ca="1">VLOOKUP(C154,'Base de dados_formulas'!$C$20:$DL$333,114,0)</f>
        <v>#NAME?</v>
      </c>
      <c r="C154" s="41" t="s">
        <v>557</v>
      </c>
      <c r="D154" s="88" t="s">
        <v>146</v>
      </c>
      <c r="E154" s="88"/>
      <c r="F154">
        <f t="shared" si="25"/>
        <v>6</v>
      </c>
      <c r="G154" t="e">
        <f t="shared" ca="1" si="22"/>
        <v>#NAME?</v>
      </c>
      <c r="H154" t="e">
        <f t="shared" ca="1" si="23"/>
        <v>#NAME?</v>
      </c>
      <c r="I154" t="e">
        <f t="shared" ca="1" si="24"/>
        <v>#NAME?</v>
      </c>
      <c r="P154" s="92"/>
      <c r="Q154">
        <f t="shared" si="21"/>
        <v>150</v>
      </c>
      <c r="R154" s="96" t="e">
        <f t="shared" ca="1" si="20"/>
        <v>#NAME?</v>
      </c>
      <c r="S154" s="94" t="e">
        <f ca="1">VLOOKUP(R154,'Maiores altas e baixas'!$B$206:$C$450,2,0)</f>
        <v>#NAME?</v>
      </c>
      <c r="T154" s="94" t="e">
        <f ca="1">VLOOKUP(S154,'Maiores altas e baixas'!$C$206:$AE$450,29,0)</f>
        <v>#NAME?</v>
      </c>
      <c r="U154" t="s">
        <v>1675</v>
      </c>
      <c r="V154" t="s">
        <v>1293</v>
      </c>
    </row>
    <row r="155" spans="2:22">
      <c r="B155" t="e">
        <f ca="1">VLOOKUP(C155,'Base de dados_formulas'!$C$20:$DL$333,114,0)</f>
        <v>#NAME?</v>
      </c>
      <c r="C155" s="41" t="s">
        <v>571</v>
      </c>
      <c r="D155" s="88" t="s">
        <v>174</v>
      </c>
      <c r="E155" s="88"/>
      <c r="F155">
        <f t="shared" si="25"/>
        <v>7</v>
      </c>
      <c r="G155" t="e">
        <f t="shared" ca="1" si="22"/>
        <v>#NAME?</v>
      </c>
      <c r="H155" t="e">
        <f t="shared" ca="1" si="23"/>
        <v>#NAME?</v>
      </c>
      <c r="I155" t="e">
        <f t="shared" ca="1" si="24"/>
        <v>#NAME?</v>
      </c>
      <c r="P155" s="92"/>
      <c r="Q155">
        <f t="shared" si="21"/>
        <v>151</v>
      </c>
      <c r="R155" s="96" t="e">
        <f t="shared" ca="1" si="20"/>
        <v>#NAME?</v>
      </c>
      <c r="S155" s="94" t="e">
        <f ca="1">VLOOKUP(R155,'Maiores altas e baixas'!$B$206:$C$450,2,0)</f>
        <v>#NAME?</v>
      </c>
      <c r="T155" s="94" t="e">
        <f ca="1">VLOOKUP(S155,'Maiores altas e baixas'!$C$206:$AE$450,29,0)</f>
        <v>#NAME?</v>
      </c>
      <c r="U155" t="s">
        <v>1676</v>
      </c>
      <c r="V155" t="s">
        <v>1294</v>
      </c>
    </row>
    <row r="156" spans="2:22">
      <c r="B156" t="e">
        <f ca="1">VLOOKUP(C156,'Base de dados_formulas'!$C$20:$DL$333,114,0)</f>
        <v>#NAME?</v>
      </c>
      <c r="C156" s="41" t="s">
        <v>572</v>
      </c>
      <c r="D156" s="88" t="s">
        <v>176</v>
      </c>
      <c r="E156" s="88"/>
      <c r="F156">
        <f t="shared" si="25"/>
        <v>8</v>
      </c>
      <c r="G156" t="e">
        <f t="shared" ca="1" si="22"/>
        <v>#NAME?</v>
      </c>
      <c r="H156" t="e">
        <f t="shared" ca="1" si="23"/>
        <v>#NAME?</v>
      </c>
      <c r="I156" t="e">
        <f t="shared" ca="1" si="24"/>
        <v>#NAME?</v>
      </c>
      <c r="P156" s="92"/>
      <c r="Q156">
        <f t="shared" si="21"/>
        <v>152</v>
      </c>
      <c r="R156" s="96" t="e">
        <f t="shared" ca="1" si="20"/>
        <v>#NAME?</v>
      </c>
      <c r="S156" s="94" t="e">
        <f ca="1">VLOOKUP(R156,'Maiores altas e baixas'!$B$206:$C$450,2,0)</f>
        <v>#NAME?</v>
      </c>
      <c r="T156" s="94" t="e">
        <f ca="1">VLOOKUP(S156,'Maiores altas e baixas'!$C$206:$AE$450,29,0)</f>
        <v>#NAME?</v>
      </c>
      <c r="U156" t="s">
        <v>1677</v>
      </c>
      <c r="V156" t="s">
        <v>1295</v>
      </c>
    </row>
    <row r="157" spans="2:22">
      <c r="B157" t="e">
        <f ca="1">VLOOKUP(C157,'Base de dados_formulas'!$C$20:$DL$333,114,0)</f>
        <v>#NAME?</v>
      </c>
      <c r="C157" s="41" t="s">
        <v>582</v>
      </c>
      <c r="D157" s="88" t="s">
        <v>200</v>
      </c>
      <c r="E157" s="88"/>
      <c r="F157">
        <f t="shared" si="25"/>
        <v>9</v>
      </c>
      <c r="G157" t="e">
        <f t="shared" ca="1" si="22"/>
        <v>#NAME?</v>
      </c>
      <c r="H157" t="e">
        <f t="shared" ca="1" si="23"/>
        <v>#NAME?</v>
      </c>
      <c r="I157" t="e">
        <f t="shared" ca="1" si="24"/>
        <v>#NAME?</v>
      </c>
      <c r="P157" s="92"/>
      <c r="Q157">
        <f t="shared" si="21"/>
        <v>153</v>
      </c>
      <c r="R157" s="96" t="e">
        <f t="shared" ca="1" si="20"/>
        <v>#NAME?</v>
      </c>
      <c r="S157" s="94" t="e">
        <f ca="1">VLOOKUP(R157,'Maiores altas e baixas'!$B$206:$C$450,2,0)</f>
        <v>#NAME?</v>
      </c>
      <c r="T157" s="94" t="e">
        <f ca="1">VLOOKUP(S157,'Maiores altas e baixas'!$C$206:$AE$450,29,0)</f>
        <v>#NAME?</v>
      </c>
      <c r="U157" t="s">
        <v>1678</v>
      </c>
      <c r="V157" t="s">
        <v>1296</v>
      </c>
    </row>
    <row r="158" spans="2:22">
      <c r="B158" t="e">
        <f ca="1">VLOOKUP(C158,'Base de dados_formulas'!$C$20:$DL$333,114,0)</f>
        <v>#NAME?</v>
      </c>
      <c r="C158" s="41" t="s">
        <v>614</v>
      </c>
      <c r="D158" s="88" t="s">
        <v>266</v>
      </c>
      <c r="E158" s="88"/>
      <c r="F158">
        <f t="shared" si="25"/>
        <v>10</v>
      </c>
      <c r="G158" t="e">
        <f t="shared" ca="1" si="22"/>
        <v>#NAME?</v>
      </c>
      <c r="H158" t="e">
        <f t="shared" ca="1" si="23"/>
        <v>#NAME?</v>
      </c>
      <c r="I158" t="e">
        <f t="shared" ca="1" si="24"/>
        <v>#NAME?</v>
      </c>
      <c r="P158" s="92"/>
      <c r="Q158">
        <f t="shared" si="21"/>
        <v>154</v>
      </c>
      <c r="R158" s="96" t="e">
        <f t="shared" ca="1" si="20"/>
        <v>#NAME?</v>
      </c>
      <c r="S158" s="94" t="e">
        <f ca="1">VLOOKUP(R158,'Maiores altas e baixas'!$B$206:$C$450,2,0)</f>
        <v>#NAME?</v>
      </c>
      <c r="T158" s="94" t="e">
        <f ca="1">VLOOKUP(S158,'Maiores altas e baixas'!$C$206:$AE$450,29,0)</f>
        <v>#NAME?</v>
      </c>
      <c r="U158" t="s">
        <v>1679</v>
      </c>
      <c r="V158" t="s">
        <v>1297</v>
      </c>
    </row>
    <row r="159" spans="2:22">
      <c r="B159" t="e">
        <f ca="1">VLOOKUP(C159,'Base de dados_formulas'!$C$20:$DL$333,114,0)</f>
        <v>#NAME?</v>
      </c>
      <c r="C159" s="41" t="s">
        <v>625</v>
      </c>
      <c r="D159" s="88" t="s">
        <v>288</v>
      </c>
      <c r="E159" s="88"/>
      <c r="F159">
        <f t="shared" si="25"/>
        <v>11</v>
      </c>
      <c r="G159" t="e">
        <f t="shared" ca="1" si="22"/>
        <v>#NAME?</v>
      </c>
      <c r="H159" t="e">
        <f t="shared" ca="1" si="23"/>
        <v>#NAME?</v>
      </c>
      <c r="I159" t="e">
        <f t="shared" ca="1" si="24"/>
        <v>#NAME?</v>
      </c>
      <c r="P159" s="92"/>
      <c r="Q159">
        <f t="shared" si="21"/>
        <v>155</v>
      </c>
      <c r="R159" s="96" t="e">
        <f t="shared" ca="1" si="20"/>
        <v>#NAME?</v>
      </c>
      <c r="S159" s="94" t="e">
        <f ca="1">VLOOKUP(R159,'Maiores altas e baixas'!$B$206:$C$450,2,0)</f>
        <v>#NAME?</v>
      </c>
      <c r="T159" s="94" t="e">
        <f ca="1">VLOOKUP(S159,'Maiores altas e baixas'!$C$206:$AE$450,29,0)</f>
        <v>#NAME?</v>
      </c>
      <c r="U159" t="s">
        <v>1680</v>
      </c>
      <c r="V159" t="s">
        <v>1298</v>
      </c>
    </row>
    <row r="160" spans="2:22">
      <c r="B160" t="e">
        <f ca="1">VLOOKUP(C160,'Base de dados_formulas'!$C$20:$DL$333,114,0)</f>
        <v>#NAME?</v>
      </c>
      <c r="C160" s="41" t="s">
        <v>631</v>
      </c>
      <c r="D160" s="88" t="s">
        <v>300</v>
      </c>
      <c r="E160" s="88"/>
      <c r="F160">
        <f t="shared" si="25"/>
        <v>12</v>
      </c>
      <c r="G160" t="e">
        <f t="shared" ca="1" si="22"/>
        <v>#NAME?</v>
      </c>
      <c r="H160" t="e">
        <f t="shared" ca="1" si="23"/>
        <v>#NAME?</v>
      </c>
      <c r="I160" t="e">
        <f t="shared" ca="1" si="24"/>
        <v>#NAME?</v>
      </c>
      <c r="P160" s="92"/>
      <c r="Q160">
        <f t="shared" si="21"/>
        <v>156</v>
      </c>
      <c r="R160" s="96" t="e">
        <f t="shared" ca="1" si="20"/>
        <v>#NAME?</v>
      </c>
      <c r="S160" s="94" t="e">
        <f ca="1">VLOOKUP(R160,'Maiores altas e baixas'!$B$206:$C$450,2,0)</f>
        <v>#NAME?</v>
      </c>
      <c r="T160" s="94" t="e">
        <f ca="1">VLOOKUP(S160,'Maiores altas e baixas'!$C$206:$AE$450,29,0)</f>
        <v>#NAME?</v>
      </c>
      <c r="U160" t="s">
        <v>1681</v>
      </c>
      <c r="V160" t="s">
        <v>1299</v>
      </c>
    </row>
    <row r="161" spans="2:22">
      <c r="B161" t="e">
        <f ca="1">VLOOKUP(C161,'Base de dados_formulas'!$C$20:$DL$333,114,0)</f>
        <v>#NAME?</v>
      </c>
      <c r="C161" s="41" t="s">
        <v>636</v>
      </c>
      <c r="D161" s="88" t="s">
        <v>310</v>
      </c>
      <c r="E161" s="88"/>
      <c r="F161">
        <f t="shared" si="25"/>
        <v>13</v>
      </c>
      <c r="G161" t="e">
        <f t="shared" ca="1" si="22"/>
        <v>#NAME?</v>
      </c>
      <c r="H161" t="e">
        <f t="shared" ca="1" si="23"/>
        <v>#NAME?</v>
      </c>
      <c r="I161" t="e">
        <f t="shared" ca="1" si="24"/>
        <v>#NAME?</v>
      </c>
      <c r="P161" s="92"/>
      <c r="Q161">
        <f t="shared" si="21"/>
        <v>157</v>
      </c>
      <c r="R161" s="96" t="e">
        <f t="shared" ca="1" si="20"/>
        <v>#NAME?</v>
      </c>
      <c r="S161" s="94" t="e">
        <f ca="1">VLOOKUP(R161,'Maiores altas e baixas'!$B$206:$C$450,2,0)</f>
        <v>#NAME?</v>
      </c>
      <c r="T161" s="94" t="e">
        <f ca="1">VLOOKUP(S161,'Maiores altas e baixas'!$C$206:$AE$450,29,0)</f>
        <v>#NAME?</v>
      </c>
      <c r="U161" t="s">
        <v>316</v>
      </c>
      <c r="V161" t="s">
        <v>1300</v>
      </c>
    </row>
    <row r="162" spans="2:22">
      <c r="B162" t="e">
        <f ca="1">VLOOKUP(C162,'Base de dados_formulas'!$C$20:$DL$333,114,0)</f>
        <v>#NAME?</v>
      </c>
      <c r="C162" s="41" t="s">
        <v>664</v>
      </c>
      <c r="D162" s="88" t="s">
        <v>366</v>
      </c>
      <c r="E162" s="88"/>
      <c r="F162">
        <f t="shared" si="25"/>
        <v>14</v>
      </c>
      <c r="G162" t="e">
        <f t="shared" ca="1" si="22"/>
        <v>#NAME?</v>
      </c>
      <c r="H162" t="e">
        <f t="shared" ca="1" si="23"/>
        <v>#NAME?</v>
      </c>
      <c r="I162" t="e">
        <f t="shared" ca="1" si="24"/>
        <v>#NAME?</v>
      </c>
      <c r="P162" s="92"/>
      <c r="Q162">
        <f t="shared" si="21"/>
        <v>158</v>
      </c>
      <c r="R162" s="96" t="e">
        <f t="shared" ca="1" si="20"/>
        <v>#NAME?</v>
      </c>
      <c r="S162" s="94" t="e">
        <f ca="1">VLOOKUP(R162,'Maiores altas e baixas'!$B$206:$C$450,2,0)</f>
        <v>#NAME?</v>
      </c>
      <c r="T162" s="94" t="e">
        <f ca="1">VLOOKUP(S162,'Maiores altas e baixas'!$C$206:$AE$450,29,0)</f>
        <v>#NAME?</v>
      </c>
      <c r="U162" t="s">
        <v>1682</v>
      </c>
      <c r="V162" t="s">
        <v>1301</v>
      </c>
    </row>
    <row r="163" spans="2:22">
      <c r="B163" t="e">
        <f ca="1">VLOOKUP(C163,'Base de dados_formulas'!$C$20:$DL$333,114,0)</f>
        <v>#NAME?</v>
      </c>
      <c r="C163" s="41" t="s">
        <v>666</v>
      </c>
      <c r="D163" s="88" t="s">
        <v>370</v>
      </c>
      <c r="E163" s="88"/>
      <c r="F163">
        <f t="shared" si="25"/>
        <v>15</v>
      </c>
      <c r="G163" t="e">
        <f t="shared" ca="1" si="22"/>
        <v>#NAME?</v>
      </c>
      <c r="H163" t="e">
        <f t="shared" ca="1" si="23"/>
        <v>#NAME?</v>
      </c>
      <c r="I163" t="e">
        <f t="shared" ca="1" si="24"/>
        <v>#NAME?</v>
      </c>
      <c r="P163" s="92"/>
      <c r="Q163">
        <f t="shared" si="21"/>
        <v>159</v>
      </c>
      <c r="R163" s="96" t="e">
        <f t="shared" ca="1" si="20"/>
        <v>#NAME?</v>
      </c>
      <c r="S163" s="94" t="e">
        <f ca="1">VLOOKUP(R163,'Maiores altas e baixas'!$B$206:$C$450,2,0)</f>
        <v>#NAME?</v>
      </c>
      <c r="T163" s="94" t="e">
        <f ca="1">VLOOKUP(S163,'Maiores altas e baixas'!$C$206:$AE$450,29,0)</f>
        <v>#NAME?</v>
      </c>
      <c r="U163" t="s">
        <v>1683</v>
      </c>
      <c r="V163" t="s">
        <v>1302</v>
      </c>
    </row>
    <row r="164" spans="2:22">
      <c r="B164" t="e">
        <f ca="1">VLOOKUP(C164,'Base de dados_formulas'!$C$20:$DL$333,114,0)</f>
        <v>#NAME?</v>
      </c>
      <c r="C164" s="41" t="s">
        <v>667</v>
      </c>
      <c r="D164" s="88" t="s">
        <v>372</v>
      </c>
      <c r="E164" s="88"/>
      <c r="F164">
        <f t="shared" si="25"/>
        <v>16</v>
      </c>
      <c r="G164" t="e">
        <f t="shared" ca="1" si="22"/>
        <v>#NAME?</v>
      </c>
      <c r="H164" t="e">
        <f t="shared" ca="1" si="23"/>
        <v>#NAME?</v>
      </c>
      <c r="I164" t="e">
        <f t="shared" ca="1" si="24"/>
        <v>#NAME?</v>
      </c>
      <c r="P164" s="92"/>
      <c r="Q164">
        <f t="shared" si="21"/>
        <v>160</v>
      </c>
      <c r="R164" s="96" t="e">
        <f t="shared" ca="1" si="20"/>
        <v>#NAME?</v>
      </c>
      <c r="S164" s="94" t="e">
        <f ca="1">VLOOKUP(R164,'Maiores altas e baixas'!$B$206:$C$450,2,0)</f>
        <v>#NAME?</v>
      </c>
      <c r="T164" s="94" t="e">
        <f ca="1">VLOOKUP(S164,'Maiores altas e baixas'!$C$206:$AE$450,29,0)</f>
        <v>#NAME?</v>
      </c>
      <c r="U164" t="s">
        <v>1684</v>
      </c>
      <c r="V164" t="s">
        <v>1303</v>
      </c>
    </row>
    <row r="165" spans="2:22">
      <c r="B165" t="e">
        <f ca="1">VLOOKUP(C165,'Base de dados_formulas'!$C$20:$DL$333,114,0)</f>
        <v>#NAME?</v>
      </c>
      <c r="C165" s="41" t="s">
        <v>697</v>
      </c>
      <c r="D165" s="88" t="s">
        <v>438</v>
      </c>
      <c r="E165" s="88"/>
      <c r="F165">
        <f t="shared" si="25"/>
        <v>17</v>
      </c>
      <c r="G165" t="e">
        <f t="shared" ca="1" si="22"/>
        <v>#NAME?</v>
      </c>
      <c r="H165" t="e">
        <f t="shared" ca="1" si="23"/>
        <v>#NAME?</v>
      </c>
      <c r="I165" t="e">
        <f t="shared" ca="1" si="24"/>
        <v>#NAME?</v>
      </c>
      <c r="P165" s="92"/>
      <c r="Q165">
        <f t="shared" si="21"/>
        <v>161</v>
      </c>
      <c r="R165" s="96" t="e">
        <f t="shared" ca="1" si="20"/>
        <v>#NAME?</v>
      </c>
      <c r="S165" s="94" t="e">
        <f ca="1">VLOOKUP(R165,'Maiores altas e baixas'!$B$206:$C$450,2,0)</f>
        <v>#NAME?</v>
      </c>
      <c r="T165" s="94" t="e">
        <f ca="1">VLOOKUP(S165,'Maiores altas e baixas'!$C$206:$AE$450,29,0)</f>
        <v>#NAME?</v>
      </c>
      <c r="U165" t="s">
        <v>1685</v>
      </c>
      <c r="V165" t="s">
        <v>1304</v>
      </c>
    </row>
    <row r="166" spans="2:22">
      <c r="B166" t="e">
        <f ca="1">VLOOKUP(C166,'Base de dados_formulas'!$C$20:$DL$333,114,0)</f>
        <v>#NAME?</v>
      </c>
      <c r="C166" s="41" t="s">
        <v>706</v>
      </c>
      <c r="D166" s="88" t="s">
        <v>458</v>
      </c>
      <c r="E166" s="88"/>
      <c r="F166">
        <f t="shared" si="25"/>
        <v>18</v>
      </c>
      <c r="G166" t="e">
        <f t="shared" ca="1" si="22"/>
        <v>#NAME?</v>
      </c>
      <c r="H166" t="e">
        <f t="shared" ca="1" si="23"/>
        <v>#NAME?</v>
      </c>
      <c r="I166" t="e">
        <f t="shared" ca="1" si="24"/>
        <v>#NAME?</v>
      </c>
      <c r="P166" s="92"/>
      <c r="Q166">
        <f t="shared" si="21"/>
        <v>162</v>
      </c>
      <c r="R166" s="96" t="e">
        <f t="shared" ca="1" si="20"/>
        <v>#NAME?</v>
      </c>
      <c r="S166" s="94" t="e">
        <f ca="1">VLOOKUP(R166,'Maiores altas e baixas'!$B$206:$C$450,2,0)</f>
        <v>#NAME?</v>
      </c>
      <c r="T166" s="94" t="e">
        <f ca="1">VLOOKUP(S166,'Maiores altas e baixas'!$C$206:$AE$450,29,0)</f>
        <v>#NAME?</v>
      </c>
      <c r="U166" t="s">
        <v>1686</v>
      </c>
      <c r="V166" t="s">
        <v>1305</v>
      </c>
    </row>
    <row r="167" spans="2:22">
      <c r="B167" t="e">
        <f ca="1">VLOOKUP(C167,'Base de dados_formulas'!$C$20:$DL$333,114,0)</f>
        <v>#NAME?</v>
      </c>
      <c r="C167" s="41" t="s">
        <v>718</v>
      </c>
      <c r="D167" s="88" t="s">
        <v>484</v>
      </c>
      <c r="E167" s="88"/>
      <c r="F167">
        <f t="shared" si="25"/>
        <v>19</v>
      </c>
      <c r="G167" t="e">
        <f t="shared" ca="1" si="22"/>
        <v>#NAME?</v>
      </c>
      <c r="H167" t="e">
        <f t="shared" ca="1" si="23"/>
        <v>#NAME?</v>
      </c>
      <c r="I167" t="e">
        <f t="shared" ca="1" si="24"/>
        <v>#NAME?</v>
      </c>
      <c r="P167" s="92"/>
      <c r="Q167">
        <f t="shared" si="21"/>
        <v>163</v>
      </c>
      <c r="R167" s="96" t="e">
        <f t="shared" ca="1" si="20"/>
        <v>#NAME?</v>
      </c>
      <c r="S167" s="94" t="e">
        <f ca="1">VLOOKUP(R167,'Maiores altas e baixas'!$B$206:$C$450,2,0)</f>
        <v>#NAME?</v>
      </c>
      <c r="T167" s="94" t="e">
        <f ca="1">VLOOKUP(S167,'Maiores altas e baixas'!$C$206:$AE$450,29,0)</f>
        <v>#NAME?</v>
      </c>
      <c r="U167" t="s">
        <v>1687</v>
      </c>
      <c r="V167" t="s">
        <v>1306</v>
      </c>
    </row>
    <row r="168" spans="2:22">
      <c r="B168" t="e">
        <f ca="1">VLOOKUP(C168,'Base de dados_formulas'!$C$20:$DL$333,114,0)</f>
        <v>#NAME?</v>
      </c>
      <c r="C168" s="41" t="s">
        <v>720</v>
      </c>
      <c r="D168" s="88" t="s">
        <v>488</v>
      </c>
      <c r="E168" s="88"/>
      <c r="F168">
        <f t="shared" si="25"/>
        <v>20</v>
      </c>
      <c r="G168" t="e">
        <f t="shared" ca="1" si="22"/>
        <v>#NAME?</v>
      </c>
      <c r="H168" t="e">
        <f t="shared" ca="1" si="23"/>
        <v>#NAME?</v>
      </c>
      <c r="I168" t="e">
        <f t="shared" ca="1" si="24"/>
        <v>#NAME?</v>
      </c>
      <c r="P168" s="92"/>
      <c r="Q168">
        <f t="shared" si="21"/>
        <v>164</v>
      </c>
      <c r="R168" s="96" t="e">
        <f t="shared" ca="1" si="20"/>
        <v>#NAME?</v>
      </c>
      <c r="S168" s="94" t="e">
        <f ca="1">VLOOKUP(R168,'Maiores altas e baixas'!$B$206:$C$450,2,0)</f>
        <v>#NAME?</v>
      </c>
      <c r="T168" s="94" t="e">
        <f ca="1">VLOOKUP(S168,'Maiores altas e baixas'!$C$206:$AE$450,29,0)</f>
        <v>#NAME?</v>
      </c>
      <c r="U168" t="s">
        <v>1688</v>
      </c>
      <c r="V168" t="s">
        <v>1307</v>
      </c>
    </row>
    <row r="169" spans="2:22">
      <c r="C169" s="41"/>
      <c r="D169" s="77" t="s">
        <v>1535</v>
      </c>
      <c r="E169" s="77"/>
      <c r="P169" s="92"/>
      <c r="Q169">
        <f t="shared" si="21"/>
        <v>165</v>
      </c>
      <c r="R169" s="96" t="e">
        <f t="shared" ca="1" si="20"/>
        <v>#NAME?</v>
      </c>
      <c r="S169" s="94" t="e">
        <f ca="1">VLOOKUP(R169,'Maiores altas e baixas'!$B$206:$C$450,2,0)</f>
        <v>#NAME?</v>
      </c>
      <c r="T169" s="94" t="e">
        <f ca="1">VLOOKUP(S169,'Maiores altas e baixas'!$C$206:$AE$450,29,0)</f>
        <v>#NAME?</v>
      </c>
      <c r="U169" t="s">
        <v>1689</v>
      </c>
      <c r="V169" t="s">
        <v>1308</v>
      </c>
    </row>
    <row r="170" spans="2:22">
      <c r="C170" s="41"/>
      <c r="D170" s="88" t="s">
        <v>28</v>
      </c>
      <c r="E170" s="88"/>
      <c r="F170">
        <v>1</v>
      </c>
      <c r="G170" t="e">
        <f t="shared" ref="G170:G191" ca="1" si="26">LARGE($B$170:$B$193,F170)</f>
        <v>#NAME?</v>
      </c>
      <c r="H170" t="e">
        <f t="shared" ref="H170:H191" ca="1" si="27">VLOOKUP(G170,$B$5:$C$259,2,0)</f>
        <v>#NAME?</v>
      </c>
      <c r="I170" t="e">
        <f t="shared" ref="I170:I191" ca="1" si="28">VLOOKUP(G170,$B$5:$D$259,3,0)</f>
        <v>#NAME?</v>
      </c>
      <c r="P170" s="92"/>
      <c r="Q170">
        <f t="shared" si="21"/>
        <v>166</v>
      </c>
      <c r="R170" s="96" t="e">
        <f t="shared" ca="1" si="20"/>
        <v>#NAME?</v>
      </c>
      <c r="S170" s="94" t="e">
        <f ca="1">VLOOKUP(R170,'Maiores altas e baixas'!$B$206:$C$450,2,0)</f>
        <v>#NAME?</v>
      </c>
      <c r="T170" s="94" t="e">
        <f ca="1">VLOOKUP(S170,'Maiores altas e baixas'!$C$206:$AE$450,29,0)</f>
        <v>#NAME?</v>
      </c>
      <c r="U170" t="s">
        <v>1690</v>
      </c>
      <c r="V170" t="s">
        <v>1309</v>
      </c>
    </row>
    <row r="171" spans="2:22">
      <c r="B171" t="e">
        <f ca="1">VLOOKUP(C171,'Base de dados_formulas'!$C$20:$DL$333,114,0)</f>
        <v>#NAME?</v>
      </c>
      <c r="C171" s="41" t="s">
        <v>507</v>
      </c>
      <c r="D171" s="88" t="s">
        <v>34</v>
      </c>
      <c r="E171" s="88"/>
      <c r="F171">
        <f>F170+1</f>
        <v>2</v>
      </c>
      <c r="G171" t="e">
        <f t="shared" ca="1" si="26"/>
        <v>#NAME?</v>
      </c>
      <c r="H171" t="e">
        <f t="shared" ca="1" si="27"/>
        <v>#NAME?</v>
      </c>
      <c r="I171" t="e">
        <f t="shared" ca="1" si="28"/>
        <v>#NAME?</v>
      </c>
      <c r="P171" s="92"/>
      <c r="Q171">
        <f t="shared" si="21"/>
        <v>167</v>
      </c>
      <c r="R171" s="96" t="e">
        <f t="shared" ca="1" si="20"/>
        <v>#NAME?</v>
      </c>
      <c r="S171" s="94" t="e">
        <f ca="1">VLOOKUP(R171,'Maiores altas e baixas'!$B$206:$C$450,2,0)</f>
        <v>#NAME?</v>
      </c>
      <c r="T171" s="94" t="e">
        <f ca="1">VLOOKUP(S171,'Maiores altas e baixas'!$C$206:$AE$450,29,0)</f>
        <v>#NAME?</v>
      </c>
      <c r="U171" t="s">
        <v>1691</v>
      </c>
      <c r="V171" t="s">
        <v>1310</v>
      </c>
    </row>
    <row r="172" spans="2:22">
      <c r="B172" t="e">
        <f ca="1">VLOOKUP(C172,'Base de dados_formulas'!$C$20:$DL$333,114,0)</f>
        <v>#NAME?</v>
      </c>
      <c r="C172" s="41" t="s">
        <v>524</v>
      </c>
      <c r="D172" s="88" t="s">
        <v>68</v>
      </c>
      <c r="E172" s="88"/>
      <c r="F172">
        <f t="shared" ref="F172:F191" si="29">F171+1</f>
        <v>3</v>
      </c>
      <c r="G172" t="e">
        <f t="shared" ca="1" si="26"/>
        <v>#NAME?</v>
      </c>
      <c r="H172" t="e">
        <f t="shared" ca="1" si="27"/>
        <v>#NAME?</v>
      </c>
      <c r="I172" t="e">
        <f t="shared" ca="1" si="28"/>
        <v>#NAME?</v>
      </c>
      <c r="P172" s="92"/>
      <c r="Q172">
        <f t="shared" si="21"/>
        <v>168</v>
      </c>
      <c r="R172" s="96" t="e">
        <f t="shared" ca="1" si="20"/>
        <v>#NAME?</v>
      </c>
      <c r="S172" s="94" t="e">
        <f ca="1">VLOOKUP(R172,'Maiores altas e baixas'!$B$206:$C$450,2,0)</f>
        <v>#NAME?</v>
      </c>
      <c r="T172" s="94" t="e">
        <f ca="1">VLOOKUP(S172,'Maiores altas e baixas'!$C$206:$AE$450,29,0)</f>
        <v>#NAME?</v>
      </c>
      <c r="U172" t="s">
        <v>1692</v>
      </c>
      <c r="V172" t="s">
        <v>1311</v>
      </c>
    </row>
    <row r="173" spans="2:22">
      <c r="C173" s="41"/>
      <c r="D173" s="88" t="s">
        <v>70</v>
      </c>
      <c r="E173" s="88"/>
      <c r="F173">
        <f t="shared" si="29"/>
        <v>4</v>
      </c>
      <c r="G173" t="e">
        <f t="shared" ca="1" si="26"/>
        <v>#NAME?</v>
      </c>
      <c r="H173" t="e">
        <f t="shared" ca="1" si="27"/>
        <v>#NAME?</v>
      </c>
      <c r="I173" t="e">
        <f t="shared" ca="1" si="28"/>
        <v>#NAME?</v>
      </c>
      <c r="P173" s="92"/>
      <c r="Q173">
        <f t="shared" si="21"/>
        <v>169</v>
      </c>
      <c r="R173" s="96" t="e">
        <f t="shared" ca="1" si="20"/>
        <v>#NAME?</v>
      </c>
      <c r="S173" s="94" t="e">
        <f ca="1">VLOOKUP(R173,'Maiores altas e baixas'!$B$206:$C$450,2,0)</f>
        <v>#NAME?</v>
      </c>
      <c r="T173" s="94" t="e">
        <f ca="1">VLOOKUP(S173,'Maiores altas e baixas'!$C$206:$AE$450,29,0)</f>
        <v>#NAME?</v>
      </c>
      <c r="U173" t="s">
        <v>1693</v>
      </c>
      <c r="V173" t="s">
        <v>1312</v>
      </c>
    </row>
    <row r="174" spans="2:22">
      <c r="B174" t="e">
        <f ca="1">VLOOKUP(C174,'Base de dados_formulas'!$C$20:$DL$333,114,0)</f>
        <v>#NAME?</v>
      </c>
      <c r="C174" s="41" t="s">
        <v>537</v>
      </c>
      <c r="D174" s="88" t="s">
        <v>96</v>
      </c>
      <c r="E174" s="88"/>
      <c r="F174">
        <f t="shared" si="29"/>
        <v>5</v>
      </c>
      <c r="G174" t="e">
        <f t="shared" ca="1" si="26"/>
        <v>#NAME?</v>
      </c>
      <c r="H174" t="e">
        <f t="shared" ca="1" si="27"/>
        <v>#NAME?</v>
      </c>
      <c r="I174" t="e">
        <f t="shared" ca="1" si="28"/>
        <v>#NAME?</v>
      </c>
      <c r="P174" s="92"/>
      <c r="Q174">
        <f t="shared" si="21"/>
        <v>170</v>
      </c>
      <c r="R174" s="96" t="e">
        <f t="shared" ca="1" si="20"/>
        <v>#NAME?</v>
      </c>
      <c r="S174" s="94" t="e">
        <f ca="1">VLOOKUP(R174,'Maiores altas e baixas'!$B$206:$C$450,2,0)</f>
        <v>#NAME?</v>
      </c>
      <c r="T174" s="94" t="e">
        <f ca="1">VLOOKUP(S174,'Maiores altas e baixas'!$C$206:$AE$450,29,0)</f>
        <v>#NAME?</v>
      </c>
      <c r="U174" t="s">
        <v>1694</v>
      </c>
      <c r="V174" t="s">
        <v>1313</v>
      </c>
    </row>
    <row r="175" spans="2:22">
      <c r="B175" t="e">
        <f ca="1">VLOOKUP(C175,'Base de dados_formulas'!$C$20:$DL$333,114,0)</f>
        <v>#NAME?</v>
      </c>
      <c r="C175" s="41" t="s">
        <v>545</v>
      </c>
      <c r="D175" s="88" t="s">
        <v>114</v>
      </c>
      <c r="E175" s="88"/>
      <c r="F175">
        <f t="shared" si="29"/>
        <v>6</v>
      </c>
      <c r="G175" t="e">
        <f t="shared" ca="1" si="26"/>
        <v>#NAME?</v>
      </c>
      <c r="H175" t="e">
        <f t="shared" ca="1" si="27"/>
        <v>#NAME?</v>
      </c>
      <c r="I175" t="e">
        <f t="shared" ca="1" si="28"/>
        <v>#NAME?</v>
      </c>
      <c r="P175" s="92"/>
      <c r="Q175">
        <f t="shared" si="21"/>
        <v>171</v>
      </c>
      <c r="R175" s="96" t="e">
        <f t="shared" ca="1" si="20"/>
        <v>#NAME?</v>
      </c>
      <c r="S175" s="94" t="e">
        <f ca="1">VLOOKUP(R175,'Maiores altas e baixas'!$B$206:$C$450,2,0)</f>
        <v>#NAME?</v>
      </c>
      <c r="T175" s="94" t="e">
        <f ca="1">VLOOKUP(S175,'Maiores altas e baixas'!$C$206:$AE$450,29,0)</f>
        <v>#NAME?</v>
      </c>
      <c r="U175" t="s">
        <v>1695</v>
      </c>
      <c r="V175" t="s">
        <v>1314</v>
      </c>
    </row>
    <row r="176" spans="2:22">
      <c r="B176" t="e">
        <f ca="1">VLOOKUP(C176,'Base de dados_formulas'!$C$20:$DL$333,114,0)</f>
        <v>#NAME?</v>
      </c>
      <c r="C176" s="41" t="s">
        <v>552</v>
      </c>
      <c r="D176" s="88" t="s">
        <v>132</v>
      </c>
      <c r="E176" s="88"/>
      <c r="F176">
        <f t="shared" si="29"/>
        <v>7</v>
      </c>
      <c r="G176" t="e">
        <f t="shared" ca="1" si="26"/>
        <v>#NAME?</v>
      </c>
      <c r="H176" t="e">
        <f t="shared" ca="1" si="27"/>
        <v>#NAME?</v>
      </c>
      <c r="I176" t="e">
        <f t="shared" ca="1" si="28"/>
        <v>#NAME?</v>
      </c>
      <c r="P176" s="92"/>
      <c r="Q176">
        <f t="shared" si="21"/>
        <v>172</v>
      </c>
      <c r="R176" s="96" t="e">
        <f t="shared" ca="1" si="20"/>
        <v>#NAME?</v>
      </c>
      <c r="S176" s="94" t="e">
        <f ca="1">VLOOKUP(R176,'Maiores altas e baixas'!$B$206:$C$450,2,0)</f>
        <v>#NAME?</v>
      </c>
      <c r="T176" s="94" t="e">
        <f ca="1">VLOOKUP(S176,'Maiores altas e baixas'!$C$206:$AE$450,29,0)</f>
        <v>#NAME?</v>
      </c>
      <c r="U176" t="s">
        <v>1696</v>
      </c>
      <c r="V176" t="s">
        <v>1315</v>
      </c>
    </row>
    <row r="177" spans="2:22">
      <c r="B177" t="e">
        <f ca="1">VLOOKUP(C177,'Base de dados_formulas'!$C$20:$DL$333,114,0)</f>
        <v>#NAME?</v>
      </c>
      <c r="C177" s="41" t="s">
        <v>736</v>
      </c>
      <c r="D177" s="88" t="s">
        <v>136</v>
      </c>
      <c r="E177" s="88"/>
      <c r="F177">
        <f t="shared" si="29"/>
        <v>8</v>
      </c>
      <c r="G177" t="e">
        <f t="shared" ca="1" si="26"/>
        <v>#NAME?</v>
      </c>
      <c r="H177" t="e">
        <f t="shared" ca="1" si="27"/>
        <v>#NAME?</v>
      </c>
      <c r="I177" t="e">
        <f t="shared" ca="1" si="28"/>
        <v>#NAME?</v>
      </c>
      <c r="P177" s="92"/>
      <c r="Q177">
        <f t="shared" si="21"/>
        <v>173</v>
      </c>
      <c r="R177" s="96" t="e">
        <f t="shared" ca="1" si="20"/>
        <v>#NAME?</v>
      </c>
      <c r="S177" s="94" t="e">
        <f ca="1">VLOOKUP(R177,'Maiores altas e baixas'!$B$206:$C$450,2,0)</f>
        <v>#NAME?</v>
      </c>
      <c r="T177" s="94" t="e">
        <f ca="1">VLOOKUP(S177,'Maiores altas e baixas'!$C$206:$AE$450,29,0)</f>
        <v>#NAME?</v>
      </c>
      <c r="U177" t="s">
        <v>1697</v>
      </c>
      <c r="V177" t="s">
        <v>1316</v>
      </c>
    </row>
    <row r="178" spans="2:22">
      <c r="B178" t="e">
        <f ca="1">VLOOKUP(C178,'Base de dados_formulas'!$C$20:$DL$333,114,0)</f>
        <v>#NAME?</v>
      </c>
      <c r="C178" s="41" t="s">
        <v>574</v>
      </c>
      <c r="D178" s="88" t="s">
        <v>180</v>
      </c>
      <c r="E178" s="88"/>
      <c r="F178">
        <f t="shared" si="29"/>
        <v>9</v>
      </c>
      <c r="G178" t="e">
        <f t="shared" ca="1" si="26"/>
        <v>#NAME?</v>
      </c>
      <c r="H178" t="e">
        <f t="shared" ca="1" si="27"/>
        <v>#NAME?</v>
      </c>
      <c r="I178" t="e">
        <f t="shared" ca="1" si="28"/>
        <v>#NAME?</v>
      </c>
      <c r="P178" s="92"/>
      <c r="Q178">
        <f t="shared" si="21"/>
        <v>174</v>
      </c>
      <c r="R178" s="96" t="e">
        <f t="shared" ca="1" si="20"/>
        <v>#NAME?</v>
      </c>
      <c r="S178" s="94" t="e">
        <f ca="1">VLOOKUP(R178,'Maiores altas e baixas'!$B$206:$C$450,2,0)</f>
        <v>#NAME?</v>
      </c>
      <c r="T178" s="94" t="e">
        <f ca="1">VLOOKUP(S178,'Maiores altas e baixas'!$C$206:$AE$450,29,0)</f>
        <v>#NAME?</v>
      </c>
      <c r="U178" t="s">
        <v>1698</v>
      </c>
      <c r="V178" t="s">
        <v>1317</v>
      </c>
    </row>
    <row r="179" spans="2:22">
      <c r="B179" t="e">
        <f ca="1">VLOOKUP(C179,'Base de dados_formulas'!$C$20:$DL$333,114,0)</f>
        <v>#NAME?</v>
      </c>
      <c r="C179" s="41" t="s">
        <v>580</v>
      </c>
      <c r="D179" s="88" t="s">
        <v>196</v>
      </c>
      <c r="E179" s="88"/>
      <c r="F179">
        <f t="shared" si="29"/>
        <v>10</v>
      </c>
      <c r="G179" t="e">
        <f t="shared" ca="1" si="26"/>
        <v>#NAME?</v>
      </c>
      <c r="H179" t="e">
        <f t="shared" ca="1" si="27"/>
        <v>#NAME?</v>
      </c>
      <c r="I179" t="e">
        <f t="shared" ca="1" si="28"/>
        <v>#NAME?</v>
      </c>
      <c r="P179" s="92"/>
      <c r="Q179">
        <f t="shared" si="21"/>
        <v>175</v>
      </c>
      <c r="R179" s="96" t="e">
        <f t="shared" ca="1" si="20"/>
        <v>#NAME?</v>
      </c>
      <c r="S179" s="94" t="e">
        <f ca="1">VLOOKUP(R179,'Maiores altas e baixas'!$B$206:$C$450,2,0)</f>
        <v>#NAME?</v>
      </c>
      <c r="T179" s="94" t="e">
        <f ca="1">VLOOKUP(S179,'Maiores altas e baixas'!$C$206:$AE$450,29,0)</f>
        <v>#NAME?</v>
      </c>
      <c r="U179" t="s">
        <v>1699</v>
      </c>
      <c r="V179" t="s">
        <v>1318</v>
      </c>
    </row>
    <row r="180" spans="2:22">
      <c r="B180" t="e">
        <f ca="1">VLOOKUP(C180,'Base de dados_formulas'!$C$20:$DL$333,114,0)</f>
        <v>#NAME?</v>
      </c>
      <c r="C180" s="41" t="s">
        <v>596</v>
      </c>
      <c r="D180" s="88" t="s">
        <v>230</v>
      </c>
      <c r="E180" s="88"/>
      <c r="F180">
        <f t="shared" si="29"/>
        <v>11</v>
      </c>
      <c r="G180" t="e">
        <f t="shared" ca="1" si="26"/>
        <v>#NAME?</v>
      </c>
      <c r="H180" t="e">
        <f t="shared" ca="1" si="27"/>
        <v>#NAME?</v>
      </c>
      <c r="I180" t="e">
        <f t="shared" ca="1" si="28"/>
        <v>#NAME?</v>
      </c>
      <c r="P180" s="92"/>
      <c r="Q180">
        <f t="shared" si="21"/>
        <v>176</v>
      </c>
      <c r="R180" s="96" t="e">
        <f t="shared" ca="1" si="20"/>
        <v>#NAME?</v>
      </c>
      <c r="S180" s="94" t="e">
        <f ca="1">VLOOKUP(R180,'Maiores altas e baixas'!$B$206:$C$450,2,0)</f>
        <v>#NAME?</v>
      </c>
      <c r="T180" s="94" t="e">
        <f ca="1">VLOOKUP(S180,'Maiores altas e baixas'!$C$206:$AE$450,29,0)</f>
        <v>#NAME?</v>
      </c>
      <c r="U180" t="s">
        <v>1700</v>
      </c>
      <c r="V180" t="s">
        <v>1319</v>
      </c>
    </row>
    <row r="181" spans="2:22">
      <c r="B181" t="e">
        <f ca="1">VLOOKUP(C181,'Base de dados_formulas'!$C$20:$DL$333,114,0)</f>
        <v>#NAME?</v>
      </c>
      <c r="C181" s="41" t="s">
        <v>616</v>
      </c>
      <c r="D181" s="88" t="s">
        <v>270</v>
      </c>
      <c r="E181" s="88"/>
      <c r="F181">
        <f t="shared" si="29"/>
        <v>12</v>
      </c>
      <c r="G181" t="e">
        <f t="shared" ca="1" si="26"/>
        <v>#NAME?</v>
      </c>
      <c r="H181" t="e">
        <f t="shared" ca="1" si="27"/>
        <v>#NAME?</v>
      </c>
      <c r="I181" t="e">
        <f t="shared" ca="1" si="28"/>
        <v>#NAME?</v>
      </c>
      <c r="P181" s="92"/>
      <c r="Q181">
        <f t="shared" si="21"/>
        <v>177</v>
      </c>
      <c r="R181" s="96" t="e">
        <f t="shared" ca="1" si="20"/>
        <v>#NAME?</v>
      </c>
      <c r="S181" s="94" t="e">
        <f ca="1">VLOOKUP(R181,'Maiores altas e baixas'!$B$206:$C$450,2,0)</f>
        <v>#NAME?</v>
      </c>
      <c r="T181" s="94" t="e">
        <f ca="1">VLOOKUP(S181,'Maiores altas e baixas'!$C$206:$AE$450,29,0)</f>
        <v>#NAME?</v>
      </c>
      <c r="U181" t="s">
        <v>1701</v>
      </c>
      <c r="V181" t="s">
        <v>1320</v>
      </c>
    </row>
    <row r="182" spans="2:22">
      <c r="B182" t="e">
        <f ca="1">VLOOKUP(C182,'Base de dados_formulas'!$C$20:$DL$333,114,0)</f>
        <v>#NAME?</v>
      </c>
      <c r="C182" s="41" t="s">
        <v>628</v>
      </c>
      <c r="D182" s="88" t="s">
        <v>294</v>
      </c>
      <c r="E182" s="88"/>
      <c r="F182">
        <f t="shared" si="29"/>
        <v>13</v>
      </c>
      <c r="G182" t="e">
        <f t="shared" ca="1" si="26"/>
        <v>#NAME?</v>
      </c>
      <c r="H182" t="e">
        <f t="shared" ca="1" si="27"/>
        <v>#NAME?</v>
      </c>
      <c r="I182" t="e">
        <f t="shared" ca="1" si="28"/>
        <v>#NAME?</v>
      </c>
      <c r="P182" s="92"/>
      <c r="Q182">
        <f t="shared" si="21"/>
        <v>178</v>
      </c>
      <c r="R182" s="96" t="e">
        <f t="shared" ca="1" si="20"/>
        <v>#NAME?</v>
      </c>
      <c r="S182" s="94" t="e">
        <f ca="1">VLOOKUP(R182,'Maiores altas e baixas'!$B$206:$C$450,2,0)</f>
        <v>#NAME?</v>
      </c>
      <c r="T182" s="94" t="e">
        <f ca="1">VLOOKUP(S182,'Maiores altas e baixas'!$C$206:$AE$450,29,0)</f>
        <v>#NAME?</v>
      </c>
      <c r="U182" t="s">
        <v>1702</v>
      </c>
      <c r="V182" t="s">
        <v>1321</v>
      </c>
    </row>
    <row r="183" spans="2:22">
      <c r="B183" t="e">
        <f ca="1">VLOOKUP(C183,'Base de dados_formulas'!$C$20:$DL$333,114,0)</f>
        <v>#NAME?</v>
      </c>
      <c r="C183" s="41" t="s">
        <v>651</v>
      </c>
      <c r="D183" s="88" t="s">
        <v>340</v>
      </c>
      <c r="E183" s="88"/>
      <c r="F183">
        <f t="shared" si="29"/>
        <v>14</v>
      </c>
      <c r="G183" t="e">
        <f t="shared" ca="1" si="26"/>
        <v>#NAME?</v>
      </c>
      <c r="H183" t="e">
        <f t="shared" ca="1" si="27"/>
        <v>#NAME?</v>
      </c>
      <c r="I183" t="e">
        <f t="shared" ca="1" si="28"/>
        <v>#NAME?</v>
      </c>
      <c r="P183" s="92"/>
      <c r="Q183">
        <f t="shared" si="21"/>
        <v>179</v>
      </c>
      <c r="R183" s="96" t="e">
        <f t="shared" ca="1" si="20"/>
        <v>#NAME?</v>
      </c>
      <c r="S183" s="94" t="e">
        <f ca="1">VLOOKUP(R183,'Maiores altas e baixas'!$B$206:$C$450,2,0)</f>
        <v>#NAME?</v>
      </c>
      <c r="T183" s="94" t="e">
        <f ca="1">VLOOKUP(S183,'Maiores altas e baixas'!$C$206:$AE$450,29,0)</f>
        <v>#NAME?</v>
      </c>
      <c r="U183" t="s">
        <v>1703</v>
      </c>
      <c r="V183" t="s">
        <v>1322</v>
      </c>
    </row>
    <row r="184" spans="2:22">
      <c r="B184" t="e">
        <f ca="1">VLOOKUP(C184,'Base de dados_formulas'!$C$20:$DL$333,114,0)</f>
        <v>#NAME?</v>
      </c>
      <c r="C184" s="41" t="s">
        <v>653</v>
      </c>
      <c r="D184" s="88" t="s">
        <v>344</v>
      </c>
      <c r="E184" s="88"/>
      <c r="F184">
        <f t="shared" si="29"/>
        <v>15</v>
      </c>
      <c r="G184" t="e">
        <f t="shared" ca="1" si="26"/>
        <v>#NAME?</v>
      </c>
      <c r="H184" t="e">
        <f t="shared" ca="1" si="27"/>
        <v>#NAME?</v>
      </c>
      <c r="I184" t="e">
        <f t="shared" ca="1" si="28"/>
        <v>#NAME?</v>
      </c>
      <c r="P184" s="92"/>
      <c r="Q184">
        <f t="shared" si="21"/>
        <v>180</v>
      </c>
      <c r="R184" s="96" t="e">
        <f t="shared" ca="1" si="20"/>
        <v>#NAME?</v>
      </c>
      <c r="S184" s="94" t="e">
        <f ca="1">VLOOKUP(R184,'Maiores altas e baixas'!$B$206:$C$450,2,0)</f>
        <v>#NAME?</v>
      </c>
      <c r="T184" s="94" t="e">
        <f ca="1">VLOOKUP(S184,'Maiores altas e baixas'!$C$206:$AE$450,29,0)</f>
        <v>#NAME?</v>
      </c>
      <c r="U184" t="s">
        <v>362</v>
      </c>
      <c r="V184" t="s">
        <v>1323</v>
      </c>
    </row>
    <row r="185" spans="2:22">
      <c r="B185" t="e">
        <f ca="1">VLOOKUP(C185,'Base de dados_formulas'!$C$20:$DL$333,114,0)</f>
        <v>#NAME?</v>
      </c>
      <c r="C185" s="41" t="s">
        <v>671</v>
      </c>
      <c r="D185" s="88" t="s">
        <v>380</v>
      </c>
      <c r="E185" s="88"/>
      <c r="F185">
        <f t="shared" si="29"/>
        <v>16</v>
      </c>
      <c r="G185" t="e">
        <f t="shared" ca="1" si="26"/>
        <v>#NAME?</v>
      </c>
      <c r="H185" t="e">
        <f t="shared" ca="1" si="27"/>
        <v>#NAME?</v>
      </c>
      <c r="I185" t="e">
        <f t="shared" ca="1" si="28"/>
        <v>#NAME?</v>
      </c>
      <c r="P185" s="92"/>
      <c r="Q185">
        <f t="shared" si="21"/>
        <v>181</v>
      </c>
      <c r="R185" s="96" t="e">
        <f t="shared" ca="1" si="20"/>
        <v>#NAME?</v>
      </c>
      <c r="S185" s="94" t="e">
        <f ca="1">VLOOKUP(R185,'Maiores altas e baixas'!$B$206:$C$450,2,0)</f>
        <v>#NAME?</v>
      </c>
      <c r="T185" s="94" t="e">
        <f ca="1">VLOOKUP(S185,'Maiores altas e baixas'!$C$206:$AE$450,29,0)</f>
        <v>#NAME?</v>
      </c>
      <c r="U185" t="s">
        <v>1704</v>
      </c>
      <c r="V185" t="s">
        <v>1324</v>
      </c>
    </row>
    <row r="186" spans="2:22">
      <c r="B186" t="e">
        <f ca="1">VLOOKUP(C186,'Base de dados_formulas'!$C$20:$DL$333,114,0)</f>
        <v>#NAME?</v>
      </c>
      <c r="C186" s="41" t="s">
        <v>678</v>
      </c>
      <c r="D186" s="88" t="s">
        <v>394</v>
      </c>
      <c r="E186" s="88"/>
      <c r="F186">
        <f t="shared" si="29"/>
        <v>17</v>
      </c>
      <c r="G186" t="e">
        <f t="shared" ca="1" si="26"/>
        <v>#NAME?</v>
      </c>
      <c r="H186" t="e">
        <f t="shared" ca="1" si="27"/>
        <v>#NAME?</v>
      </c>
      <c r="I186" t="e">
        <f t="shared" ca="1" si="28"/>
        <v>#NAME?</v>
      </c>
      <c r="P186" s="92"/>
      <c r="Q186">
        <f t="shared" si="21"/>
        <v>182</v>
      </c>
      <c r="R186" s="96" t="e">
        <f t="shared" ca="1" si="20"/>
        <v>#NAME?</v>
      </c>
      <c r="S186" s="94" t="e">
        <f ca="1">VLOOKUP(R186,'Maiores altas e baixas'!$B$206:$C$450,2,0)</f>
        <v>#NAME?</v>
      </c>
      <c r="T186" s="94" t="e">
        <f ca="1">VLOOKUP(S186,'Maiores altas e baixas'!$C$206:$AE$450,29,0)</f>
        <v>#NAME?</v>
      </c>
      <c r="U186" t="s">
        <v>1705</v>
      </c>
      <c r="V186" t="s">
        <v>1325</v>
      </c>
    </row>
    <row r="187" spans="2:22">
      <c r="B187" t="e">
        <f ca="1">VLOOKUP(C187,'Base de dados_formulas'!$C$20:$DL$333,114,0)</f>
        <v>#NAME?</v>
      </c>
      <c r="C187" s="41" t="s">
        <v>693</v>
      </c>
      <c r="D187" s="88" t="s">
        <v>428</v>
      </c>
      <c r="E187" s="88"/>
      <c r="F187">
        <f t="shared" si="29"/>
        <v>18</v>
      </c>
      <c r="G187" t="e">
        <f t="shared" ca="1" si="26"/>
        <v>#NAME?</v>
      </c>
      <c r="H187" t="e">
        <f t="shared" ca="1" si="27"/>
        <v>#NAME?</v>
      </c>
      <c r="I187" t="e">
        <f t="shared" ca="1" si="28"/>
        <v>#NAME?</v>
      </c>
      <c r="P187" s="92"/>
      <c r="Q187">
        <f t="shared" si="21"/>
        <v>183</v>
      </c>
      <c r="R187" s="96" t="e">
        <f t="shared" ca="1" si="20"/>
        <v>#NAME?</v>
      </c>
      <c r="S187" s="94" t="e">
        <f ca="1">VLOOKUP(R187,'Maiores altas e baixas'!$B$206:$C$450,2,0)</f>
        <v>#NAME?</v>
      </c>
      <c r="T187" s="94" t="e">
        <f ca="1">VLOOKUP(S187,'Maiores altas e baixas'!$C$206:$AE$450,29,0)</f>
        <v>#NAME?</v>
      </c>
      <c r="U187" t="s">
        <v>1706</v>
      </c>
      <c r="V187" t="s">
        <v>1326</v>
      </c>
    </row>
    <row r="188" spans="2:22">
      <c r="B188" t="e">
        <f ca="1">VLOOKUP(C188,'Base de dados_formulas'!$C$20:$DL$333,114,0)</f>
        <v>#NAME?</v>
      </c>
      <c r="C188" s="41" t="s">
        <v>694</v>
      </c>
      <c r="D188" s="88" t="s">
        <v>430</v>
      </c>
      <c r="E188" s="88"/>
      <c r="F188">
        <f t="shared" si="29"/>
        <v>19</v>
      </c>
      <c r="G188" t="e">
        <f t="shared" ca="1" si="26"/>
        <v>#NAME?</v>
      </c>
      <c r="H188" t="e">
        <f t="shared" ca="1" si="27"/>
        <v>#NAME?</v>
      </c>
      <c r="I188" t="e">
        <f t="shared" ca="1" si="28"/>
        <v>#NAME?</v>
      </c>
      <c r="P188" s="92"/>
      <c r="Q188">
        <f t="shared" si="21"/>
        <v>184</v>
      </c>
      <c r="R188" s="96" t="e">
        <f t="shared" ca="1" si="20"/>
        <v>#NAME?</v>
      </c>
      <c r="S188" s="94" t="e">
        <f ca="1">VLOOKUP(R188,'Maiores altas e baixas'!$B$206:$C$450,2,0)</f>
        <v>#NAME?</v>
      </c>
      <c r="T188" s="94" t="e">
        <f ca="1">VLOOKUP(S188,'Maiores altas e baixas'!$C$206:$AE$450,29,0)</f>
        <v>#NAME?</v>
      </c>
      <c r="U188" t="s">
        <v>1707</v>
      </c>
      <c r="V188" t="s">
        <v>1327</v>
      </c>
    </row>
    <row r="189" spans="2:22">
      <c r="B189" t="e">
        <f ca="1">VLOOKUP(C189,'Base de dados_formulas'!$C$20:$DL$333,114,0)</f>
        <v>#NAME?</v>
      </c>
      <c r="C189" s="41" t="s">
        <v>695</v>
      </c>
      <c r="D189" s="88" t="s">
        <v>434</v>
      </c>
      <c r="E189" s="88"/>
      <c r="F189">
        <f t="shared" si="29"/>
        <v>20</v>
      </c>
      <c r="G189" t="e">
        <f t="shared" ca="1" si="26"/>
        <v>#NAME?</v>
      </c>
      <c r="H189" t="e">
        <f t="shared" ca="1" si="27"/>
        <v>#NAME?</v>
      </c>
      <c r="I189" t="e">
        <f t="shared" ca="1" si="28"/>
        <v>#NAME?</v>
      </c>
      <c r="P189" s="92"/>
      <c r="Q189">
        <f t="shared" si="21"/>
        <v>185</v>
      </c>
      <c r="R189" s="96" t="e">
        <f t="shared" ca="1" si="20"/>
        <v>#NAME?</v>
      </c>
      <c r="S189" s="94" t="e">
        <f ca="1">VLOOKUP(R189,'Maiores altas e baixas'!$B$206:$C$450,2,0)</f>
        <v>#NAME?</v>
      </c>
      <c r="T189" s="94" t="e">
        <f ca="1">VLOOKUP(S189,'Maiores altas e baixas'!$C$206:$AE$450,29,0)</f>
        <v>#NAME?</v>
      </c>
      <c r="U189" t="s">
        <v>1708</v>
      </c>
      <c r="V189" t="s">
        <v>1328</v>
      </c>
    </row>
    <row r="190" spans="2:22">
      <c r="B190" t="e">
        <f ca="1">VLOOKUP(C190,'Base de dados_formulas'!$C$20:$DL$333,114,0)</f>
        <v>#NAME?</v>
      </c>
      <c r="C190" s="41" t="s">
        <v>698</v>
      </c>
      <c r="D190" s="88" t="s">
        <v>440</v>
      </c>
      <c r="E190" s="88"/>
      <c r="F190">
        <f t="shared" si="29"/>
        <v>21</v>
      </c>
      <c r="G190" t="e">
        <f t="shared" ca="1" si="26"/>
        <v>#NAME?</v>
      </c>
      <c r="H190" t="e">
        <f t="shared" ca="1" si="27"/>
        <v>#NAME?</v>
      </c>
      <c r="I190" t="e">
        <f t="shared" ca="1" si="28"/>
        <v>#NAME?</v>
      </c>
      <c r="P190" s="92"/>
      <c r="Q190">
        <f t="shared" si="21"/>
        <v>186</v>
      </c>
      <c r="R190" s="96" t="e">
        <f t="shared" ca="1" si="20"/>
        <v>#NAME?</v>
      </c>
      <c r="S190" s="94" t="e">
        <f ca="1">VLOOKUP(R190,'Maiores altas e baixas'!$B$206:$C$450,2,0)</f>
        <v>#NAME?</v>
      </c>
      <c r="T190" s="94" t="e">
        <f ca="1">VLOOKUP(S190,'Maiores altas e baixas'!$C$206:$AE$450,29,0)</f>
        <v>#NAME?</v>
      </c>
      <c r="U190" t="s">
        <v>1709</v>
      </c>
      <c r="V190" t="s">
        <v>1519</v>
      </c>
    </row>
    <row r="191" spans="2:22">
      <c r="B191" t="e">
        <f ca="1">VLOOKUP(C191,'Base de dados_formulas'!$C$20:$DL$333,114,0)</f>
        <v>#NAME?</v>
      </c>
      <c r="C191" s="41" t="s">
        <v>711</v>
      </c>
      <c r="D191" s="88" t="s">
        <v>470</v>
      </c>
      <c r="E191" s="88"/>
      <c r="F191">
        <f t="shared" si="29"/>
        <v>22</v>
      </c>
      <c r="G191" t="e">
        <f t="shared" ca="1" si="26"/>
        <v>#NAME?</v>
      </c>
      <c r="H191" t="e">
        <f t="shared" ca="1" si="27"/>
        <v>#NAME?</v>
      </c>
      <c r="I191" t="e">
        <f t="shared" ca="1" si="28"/>
        <v>#NAME?</v>
      </c>
      <c r="P191" s="92"/>
      <c r="Q191">
        <f t="shared" si="21"/>
        <v>187</v>
      </c>
      <c r="R191" s="96" t="e">
        <f t="shared" ca="1" si="20"/>
        <v>#NAME?</v>
      </c>
      <c r="S191" s="94" t="e">
        <f ca="1">VLOOKUP(R191,'Maiores altas e baixas'!$B$206:$C$450,2,0)</f>
        <v>#NAME?</v>
      </c>
      <c r="T191" s="94" t="e">
        <f ca="1">VLOOKUP(S191,'Maiores altas e baixas'!$C$206:$AE$450,29,0)</f>
        <v>#NAME?</v>
      </c>
      <c r="U191" t="s">
        <v>1710</v>
      </c>
      <c r="V191" t="s">
        <v>1329</v>
      </c>
    </row>
    <row r="192" spans="2:22">
      <c r="B192" t="e">
        <f ca="1">VLOOKUP(C192,'Base de dados_formulas'!$C$20:$DL$333,114,0)</f>
        <v>#NAME?</v>
      </c>
      <c r="C192" s="41" t="s">
        <v>712</v>
      </c>
      <c r="D192" s="88" t="s">
        <v>472</v>
      </c>
      <c r="E192" s="88"/>
      <c r="P192" s="92"/>
      <c r="Q192">
        <f t="shared" si="21"/>
        <v>188</v>
      </c>
      <c r="R192" s="96" t="e">
        <f t="shared" ca="1" si="20"/>
        <v>#NAME?</v>
      </c>
      <c r="S192" s="94" t="e">
        <f ca="1">VLOOKUP(R192,'Maiores altas e baixas'!$B$206:$C$450,2,0)</f>
        <v>#NAME?</v>
      </c>
      <c r="T192" s="94" t="e">
        <f ca="1">VLOOKUP(S192,'Maiores altas e baixas'!$C$206:$AE$450,29,0)</f>
        <v>#NAME?</v>
      </c>
      <c r="U192" t="s">
        <v>1711</v>
      </c>
      <c r="V192" t="s">
        <v>1330</v>
      </c>
    </row>
    <row r="193" spans="2:22">
      <c r="B193" t="e">
        <f ca="1">VLOOKUP(C193,'Base de dados_formulas'!$C$20:$DL$333,114,0)</f>
        <v>#NAME?</v>
      </c>
      <c r="C193" s="41" t="s">
        <v>716</v>
      </c>
      <c r="D193" s="88" t="s">
        <v>480</v>
      </c>
      <c r="E193" s="88"/>
      <c r="P193" s="92"/>
      <c r="Q193">
        <f t="shared" si="21"/>
        <v>189</v>
      </c>
      <c r="R193" s="96" t="e">
        <f t="shared" ca="1" si="20"/>
        <v>#NAME?</v>
      </c>
      <c r="S193" s="94" t="e">
        <f ca="1">VLOOKUP(R193,'Maiores altas e baixas'!$B$206:$C$450,2,0)</f>
        <v>#NAME?</v>
      </c>
      <c r="T193" s="94" t="e">
        <f ca="1">VLOOKUP(S193,'Maiores altas e baixas'!$C$206:$AE$450,29,0)</f>
        <v>#NAME?</v>
      </c>
      <c r="U193" t="s">
        <v>1712</v>
      </c>
      <c r="V193" t="s">
        <v>1331</v>
      </c>
    </row>
    <row r="194" spans="2:22">
      <c r="C194" s="41"/>
      <c r="D194" s="77" t="s">
        <v>749</v>
      </c>
      <c r="E194" s="77"/>
      <c r="P194" s="92"/>
      <c r="Q194">
        <f t="shared" si="21"/>
        <v>190</v>
      </c>
      <c r="R194" s="96" t="e">
        <f t="shared" ca="1" si="20"/>
        <v>#NAME?</v>
      </c>
      <c r="S194" s="94" t="e">
        <f ca="1">VLOOKUP(R194,'Maiores altas e baixas'!$B$206:$C$450,2,0)</f>
        <v>#NAME?</v>
      </c>
      <c r="T194" s="94" t="e">
        <f ca="1">VLOOKUP(S194,'Maiores altas e baixas'!$C$206:$AE$450,29,0)</f>
        <v>#NAME?</v>
      </c>
      <c r="U194" t="s">
        <v>1713</v>
      </c>
      <c r="V194" t="s">
        <v>1332</v>
      </c>
    </row>
    <row r="195" spans="2:22">
      <c r="B195" t="e">
        <f ca="1">VLOOKUP(C195,'Base de dados_formulas'!$C$20:$DL$333,114,0)</f>
        <v>#NAME?</v>
      </c>
      <c r="C195" s="41" t="s">
        <v>495</v>
      </c>
      <c r="D195" s="88" t="s">
        <v>6</v>
      </c>
      <c r="E195" s="88"/>
      <c r="F195">
        <v>1</v>
      </c>
      <c r="G195" t="e">
        <f t="shared" ref="G195:G210" ca="1" si="30">LARGE($B$195:$B$210,F195)</f>
        <v>#NAME?</v>
      </c>
      <c r="H195" t="e">
        <f t="shared" ref="H195:H210" ca="1" si="31">VLOOKUP(G195,$B$5:$C$259,2,0)</f>
        <v>#NAME?</v>
      </c>
      <c r="I195" t="e">
        <f t="shared" ref="I195:I210" ca="1" si="32">VLOOKUP(G195,$B$5:$D$259,3,0)</f>
        <v>#NAME?</v>
      </c>
      <c r="P195" s="92"/>
      <c r="Q195">
        <f t="shared" si="21"/>
        <v>191</v>
      </c>
      <c r="R195" s="96" t="e">
        <f t="shared" ca="1" si="20"/>
        <v>#NAME?</v>
      </c>
      <c r="S195" s="94" t="e">
        <f ca="1">VLOOKUP(R195,'Maiores altas e baixas'!$B$206:$C$450,2,0)</f>
        <v>#NAME?</v>
      </c>
      <c r="T195" s="94" t="e">
        <f ca="1">VLOOKUP(S195,'Maiores altas e baixas'!$C$206:$AE$450,29,0)</f>
        <v>#NAME?</v>
      </c>
      <c r="U195" t="s">
        <v>1714</v>
      </c>
      <c r="V195" t="s">
        <v>1333</v>
      </c>
    </row>
    <row r="196" spans="2:22">
      <c r="B196" t="e">
        <f ca="1">VLOOKUP(C196,'Base de dados_formulas'!$C$20:$DL$333,114,0)</f>
        <v>#NAME?</v>
      </c>
      <c r="C196" s="41" t="s">
        <v>512</v>
      </c>
      <c r="D196" s="88" t="s">
        <v>44</v>
      </c>
      <c r="E196" s="88"/>
      <c r="F196">
        <f>F195+1</f>
        <v>2</v>
      </c>
      <c r="G196" t="e">
        <f t="shared" ca="1" si="30"/>
        <v>#NAME?</v>
      </c>
      <c r="H196" t="e">
        <f t="shared" ca="1" si="31"/>
        <v>#NAME?</v>
      </c>
      <c r="I196" t="e">
        <f t="shared" ca="1" si="32"/>
        <v>#NAME?</v>
      </c>
      <c r="P196" s="92"/>
      <c r="Q196">
        <f t="shared" si="21"/>
        <v>192</v>
      </c>
      <c r="R196" s="96" t="e">
        <f t="shared" ca="1" si="20"/>
        <v>#NAME?</v>
      </c>
      <c r="S196" s="94" t="e">
        <f ca="1">VLOOKUP(R196,'Maiores altas e baixas'!$B$206:$C$450,2,0)</f>
        <v>#NAME?</v>
      </c>
      <c r="T196" s="94" t="e">
        <f ca="1">VLOOKUP(S196,'Maiores altas e baixas'!$C$206:$AE$450,29,0)</f>
        <v>#NAME?</v>
      </c>
      <c r="U196" t="s">
        <v>1715</v>
      </c>
      <c r="V196" t="s">
        <v>1334</v>
      </c>
    </row>
    <row r="197" spans="2:22">
      <c r="B197" t="e">
        <f ca="1">VLOOKUP(C197,'Base de dados_formulas'!$C$20:$DL$333,114,0)</f>
        <v>#NAME?</v>
      </c>
      <c r="C197" s="41" t="s">
        <v>542</v>
      </c>
      <c r="D197" s="88" t="s">
        <v>108</v>
      </c>
      <c r="E197" s="88"/>
      <c r="F197">
        <f t="shared" ref="F197:F210" si="33">F196+1</f>
        <v>3</v>
      </c>
      <c r="G197" t="e">
        <f t="shared" ca="1" si="30"/>
        <v>#NAME?</v>
      </c>
      <c r="H197" t="e">
        <f t="shared" ca="1" si="31"/>
        <v>#NAME?</v>
      </c>
      <c r="I197" t="e">
        <f t="shared" ca="1" si="32"/>
        <v>#NAME?</v>
      </c>
      <c r="P197" s="92"/>
      <c r="Q197">
        <f t="shared" si="21"/>
        <v>193</v>
      </c>
      <c r="R197" s="96" t="e">
        <f t="shared" ca="1" si="20"/>
        <v>#NAME?</v>
      </c>
      <c r="S197" s="94" t="e">
        <f ca="1">VLOOKUP(R197,'Maiores altas e baixas'!$B$206:$C$450,2,0)</f>
        <v>#NAME?</v>
      </c>
      <c r="T197" s="94" t="e">
        <f ca="1">VLOOKUP(S197,'Maiores altas e baixas'!$C$206:$AE$450,29,0)</f>
        <v>#NAME?</v>
      </c>
      <c r="U197" t="s">
        <v>1716</v>
      </c>
      <c r="V197" t="s">
        <v>1335</v>
      </c>
    </row>
    <row r="198" spans="2:22">
      <c r="B198" t="e">
        <f ca="1">VLOOKUP(C198,'Base de dados_formulas'!$C$20:$DL$333,114,0)</f>
        <v>#NAME?</v>
      </c>
      <c r="C198" s="41" t="s">
        <v>546</v>
      </c>
      <c r="D198" s="88" t="s">
        <v>118</v>
      </c>
      <c r="E198" s="88"/>
      <c r="F198">
        <f t="shared" si="33"/>
        <v>4</v>
      </c>
      <c r="G198" t="e">
        <f t="shared" ca="1" si="30"/>
        <v>#NAME?</v>
      </c>
      <c r="H198" t="e">
        <f t="shared" ca="1" si="31"/>
        <v>#NAME?</v>
      </c>
      <c r="I198" t="e">
        <f t="shared" ca="1" si="32"/>
        <v>#NAME?</v>
      </c>
      <c r="P198" s="92"/>
      <c r="Q198">
        <f t="shared" si="21"/>
        <v>194</v>
      </c>
      <c r="R198" s="96" t="e">
        <f t="shared" ref="R198:R240" ca="1" si="34">LARGE($G$5:$G$259,Q198)</f>
        <v>#NAME?</v>
      </c>
      <c r="S198" s="94" t="e">
        <f ca="1">VLOOKUP(R198,'Maiores altas e baixas'!$B$206:$C$450,2,0)</f>
        <v>#NAME?</v>
      </c>
      <c r="T198" s="94" t="e">
        <f ca="1">VLOOKUP(S198,'Maiores altas e baixas'!$C$206:$AE$450,29,0)</f>
        <v>#NAME?</v>
      </c>
      <c r="U198" t="s">
        <v>1717</v>
      </c>
      <c r="V198" t="s">
        <v>1336</v>
      </c>
    </row>
    <row r="199" spans="2:22">
      <c r="B199" t="e">
        <f ca="1">VLOOKUP(C199,'Base de dados_formulas'!$C$20:$DL$333,114,0)</f>
        <v>#NAME?</v>
      </c>
      <c r="C199" s="41" t="s">
        <v>551</v>
      </c>
      <c r="D199" s="88" t="s">
        <v>130</v>
      </c>
      <c r="E199" s="88"/>
      <c r="F199">
        <f t="shared" si="33"/>
        <v>5</v>
      </c>
      <c r="G199" t="e">
        <f t="shared" ca="1" si="30"/>
        <v>#NAME?</v>
      </c>
      <c r="H199" t="e">
        <f t="shared" ca="1" si="31"/>
        <v>#NAME?</v>
      </c>
      <c r="I199" t="e">
        <f t="shared" ca="1" si="32"/>
        <v>#NAME?</v>
      </c>
      <c r="P199" s="92"/>
      <c r="Q199">
        <f t="shared" ref="Q199:Q240" si="35">Q198+1</f>
        <v>195</v>
      </c>
      <c r="R199" s="96" t="e">
        <f t="shared" ca="1" si="34"/>
        <v>#NAME?</v>
      </c>
      <c r="S199" s="94" t="e">
        <f ca="1">VLOOKUP(R199,'Maiores altas e baixas'!$B$206:$C$450,2,0)</f>
        <v>#NAME?</v>
      </c>
      <c r="T199" s="94" t="e">
        <f ca="1">VLOOKUP(S199,'Maiores altas e baixas'!$C$206:$AE$450,29,0)</f>
        <v>#NAME?</v>
      </c>
      <c r="U199" t="s">
        <v>1718</v>
      </c>
      <c r="V199" t="s">
        <v>1337</v>
      </c>
    </row>
    <row r="200" spans="2:22">
      <c r="B200" t="e">
        <f ca="1">VLOOKUP(C200,'Base de dados_formulas'!$C$20:$DL$333,114,0)</f>
        <v>#NAME?</v>
      </c>
      <c r="C200" s="41" t="s">
        <v>569</v>
      </c>
      <c r="D200" s="88" t="s">
        <v>170</v>
      </c>
      <c r="E200" s="88"/>
      <c r="F200">
        <f t="shared" si="33"/>
        <v>6</v>
      </c>
      <c r="G200" t="e">
        <f t="shared" ca="1" si="30"/>
        <v>#NAME?</v>
      </c>
      <c r="H200" t="e">
        <f t="shared" ca="1" si="31"/>
        <v>#NAME?</v>
      </c>
      <c r="I200" t="e">
        <f t="shared" ca="1" si="32"/>
        <v>#NAME?</v>
      </c>
      <c r="P200" s="92"/>
      <c r="Q200">
        <f t="shared" si="35"/>
        <v>196</v>
      </c>
      <c r="R200" s="96" t="e">
        <f t="shared" ca="1" si="34"/>
        <v>#NAME?</v>
      </c>
      <c r="S200" s="94" t="e">
        <f ca="1">VLOOKUP(R200,'Maiores altas e baixas'!$B$206:$C$450,2,0)</f>
        <v>#NAME?</v>
      </c>
      <c r="T200" s="94" t="e">
        <f ca="1">VLOOKUP(S200,'Maiores altas e baixas'!$C$206:$AE$450,29,0)</f>
        <v>#NAME?</v>
      </c>
      <c r="U200" t="s">
        <v>1719</v>
      </c>
      <c r="V200" t="s">
        <v>1338</v>
      </c>
    </row>
    <row r="201" spans="2:22">
      <c r="B201" t="e">
        <f ca="1">VLOOKUP(C201,'Base de dados_formulas'!$C$20:$DL$333,114,0)</f>
        <v>#NAME?</v>
      </c>
      <c r="C201" s="41" t="s">
        <v>570</v>
      </c>
      <c r="D201" s="88" t="s">
        <v>172</v>
      </c>
      <c r="E201" s="88"/>
      <c r="F201">
        <f t="shared" si="33"/>
        <v>7</v>
      </c>
      <c r="G201" t="e">
        <f t="shared" ca="1" si="30"/>
        <v>#NAME?</v>
      </c>
      <c r="H201" t="e">
        <f t="shared" ca="1" si="31"/>
        <v>#NAME?</v>
      </c>
      <c r="I201" t="e">
        <f t="shared" ca="1" si="32"/>
        <v>#NAME?</v>
      </c>
      <c r="P201" s="92"/>
      <c r="Q201">
        <f t="shared" si="35"/>
        <v>197</v>
      </c>
      <c r="R201" s="96" t="e">
        <f t="shared" ca="1" si="34"/>
        <v>#NAME?</v>
      </c>
      <c r="S201" s="94" t="e">
        <f ca="1">VLOOKUP(R201,'Maiores altas e baixas'!$B$206:$C$450,2,0)</f>
        <v>#NAME?</v>
      </c>
      <c r="T201" s="94" t="e">
        <f ca="1">VLOOKUP(S201,'Maiores altas e baixas'!$C$206:$AE$450,29,0)</f>
        <v>#NAME?</v>
      </c>
      <c r="U201" t="s">
        <v>396</v>
      </c>
      <c r="V201" t="s">
        <v>1339</v>
      </c>
    </row>
    <row r="202" spans="2:22">
      <c r="B202" t="e">
        <f ca="1">VLOOKUP(C202,'Base de dados_formulas'!$C$20:$DL$333,114,0)</f>
        <v>#NAME?</v>
      </c>
      <c r="C202" s="41" t="s">
        <v>732</v>
      </c>
      <c r="D202" s="88" t="s">
        <v>194</v>
      </c>
      <c r="E202" s="88"/>
      <c r="F202">
        <f t="shared" si="33"/>
        <v>8</v>
      </c>
      <c r="G202" t="e">
        <f t="shared" ca="1" si="30"/>
        <v>#NAME?</v>
      </c>
      <c r="H202" t="e">
        <f t="shared" ca="1" si="31"/>
        <v>#NAME?</v>
      </c>
      <c r="I202" t="e">
        <f t="shared" ca="1" si="32"/>
        <v>#NAME?</v>
      </c>
      <c r="P202" s="92"/>
      <c r="Q202">
        <f t="shared" si="35"/>
        <v>198</v>
      </c>
      <c r="R202" s="96" t="e">
        <f t="shared" ca="1" si="34"/>
        <v>#NAME?</v>
      </c>
      <c r="S202" s="94" t="e">
        <f ca="1">VLOOKUP(R202,'Maiores altas e baixas'!$B$206:$C$450,2,0)</f>
        <v>#NAME?</v>
      </c>
      <c r="T202" s="94" t="e">
        <f ca="1">VLOOKUP(S202,'Maiores altas e baixas'!$C$206:$AE$450,29,0)</f>
        <v>#NAME?</v>
      </c>
      <c r="U202" t="s">
        <v>398</v>
      </c>
      <c r="V202" t="s">
        <v>1340</v>
      </c>
    </row>
    <row r="203" spans="2:22">
      <c r="B203" t="e">
        <f ca="1">VLOOKUP(C203,'Base de dados_formulas'!$C$20:$DL$333,114,0)</f>
        <v>#NAME?</v>
      </c>
      <c r="C203" s="41" t="s">
        <v>589</v>
      </c>
      <c r="D203" s="88" t="s">
        <v>216</v>
      </c>
      <c r="E203" s="88"/>
      <c r="F203">
        <f t="shared" si="33"/>
        <v>9</v>
      </c>
      <c r="G203" t="e">
        <f t="shared" ca="1" si="30"/>
        <v>#NAME?</v>
      </c>
      <c r="H203" t="e">
        <f t="shared" ca="1" si="31"/>
        <v>#NAME?</v>
      </c>
      <c r="I203" t="e">
        <f t="shared" ca="1" si="32"/>
        <v>#NAME?</v>
      </c>
      <c r="P203" s="92"/>
      <c r="Q203">
        <f t="shared" si="35"/>
        <v>199</v>
      </c>
      <c r="R203" s="96" t="e">
        <f t="shared" ca="1" si="34"/>
        <v>#NAME?</v>
      </c>
      <c r="S203" s="94" t="e">
        <f ca="1">VLOOKUP(R203,'Maiores altas e baixas'!$B$206:$C$450,2,0)</f>
        <v>#NAME?</v>
      </c>
      <c r="T203" s="94" t="e">
        <f ca="1">VLOOKUP(S203,'Maiores altas e baixas'!$C$206:$AE$450,29,0)</f>
        <v>#NAME?</v>
      </c>
      <c r="U203" t="s">
        <v>1720</v>
      </c>
      <c r="V203" t="s">
        <v>1341</v>
      </c>
    </row>
    <row r="204" spans="2:22">
      <c r="B204" t="e">
        <f ca="1">VLOOKUP(C204,'Base de dados_formulas'!$C$20:$DL$333,114,0)</f>
        <v>#NAME?</v>
      </c>
      <c r="C204" s="41" t="s">
        <v>593</v>
      </c>
      <c r="D204" s="88" t="s">
        <v>224</v>
      </c>
      <c r="E204" s="88"/>
      <c r="F204">
        <f t="shared" si="33"/>
        <v>10</v>
      </c>
      <c r="G204" t="e">
        <f t="shared" ca="1" si="30"/>
        <v>#NAME?</v>
      </c>
      <c r="H204" t="e">
        <f t="shared" ca="1" si="31"/>
        <v>#NAME?</v>
      </c>
      <c r="I204" t="e">
        <f t="shared" ca="1" si="32"/>
        <v>#NAME?</v>
      </c>
      <c r="P204" s="92"/>
      <c r="Q204">
        <f t="shared" si="35"/>
        <v>200</v>
      </c>
      <c r="R204" s="96" t="e">
        <f t="shared" ca="1" si="34"/>
        <v>#NAME?</v>
      </c>
      <c r="S204" s="94" t="e">
        <f ca="1">VLOOKUP(R204,'Maiores altas e baixas'!$B$206:$C$450,2,0)</f>
        <v>#NAME?</v>
      </c>
      <c r="T204" s="94" t="e">
        <f ca="1">VLOOKUP(S204,'Maiores altas e baixas'!$C$206:$AE$450,29,0)</f>
        <v>#NAME?</v>
      </c>
      <c r="U204" t="s">
        <v>1721</v>
      </c>
      <c r="V204" t="s">
        <v>1342</v>
      </c>
    </row>
    <row r="205" spans="2:22">
      <c r="B205" t="e">
        <f ca="1">VLOOKUP(C205,'Base de dados_formulas'!$C$20:$DL$333,114,0)</f>
        <v>#NAME?</v>
      </c>
      <c r="C205" s="41" t="s">
        <v>621</v>
      </c>
      <c r="D205" s="88" t="s">
        <v>280</v>
      </c>
      <c r="E205" s="88"/>
      <c r="F205">
        <f t="shared" si="33"/>
        <v>11</v>
      </c>
      <c r="G205" t="e">
        <f t="shared" ca="1" si="30"/>
        <v>#NAME?</v>
      </c>
      <c r="H205" t="e">
        <f t="shared" ca="1" si="31"/>
        <v>#NAME?</v>
      </c>
      <c r="I205" t="e">
        <f t="shared" ca="1" si="32"/>
        <v>#NAME?</v>
      </c>
      <c r="P205" s="92"/>
      <c r="Q205">
        <f t="shared" si="35"/>
        <v>201</v>
      </c>
      <c r="R205" s="96" t="e">
        <f t="shared" ca="1" si="34"/>
        <v>#NAME?</v>
      </c>
      <c r="S205" s="94" t="e">
        <f ca="1">VLOOKUP(R205,'Maiores altas e baixas'!$B$206:$C$450,2,0)</f>
        <v>#NAME?</v>
      </c>
      <c r="T205" s="94" t="e">
        <f ca="1">VLOOKUP(S205,'Maiores altas e baixas'!$C$206:$AE$450,29,0)</f>
        <v>#NAME?</v>
      </c>
      <c r="U205" t="s">
        <v>1722</v>
      </c>
      <c r="V205" t="s">
        <v>1343</v>
      </c>
    </row>
    <row r="206" spans="2:22">
      <c r="B206" t="e">
        <f ca="1">VLOOKUP(C206,'Base de dados_formulas'!$C$20:$DL$333,114,0)</f>
        <v>#NAME?</v>
      </c>
      <c r="C206" s="41" t="s">
        <v>635</v>
      </c>
      <c r="D206" s="88" t="s">
        <v>308</v>
      </c>
      <c r="E206" s="88"/>
      <c r="F206">
        <f t="shared" si="33"/>
        <v>12</v>
      </c>
      <c r="G206" t="e">
        <f t="shared" ca="1" si="30"/>
        <v>#NAME?</v>
      </c>
      <c r="H206" t="e">
        <f t="shared" ca="1" si="31"/>
        <v>#NAME?</v>
      </c>
      <c r="I206" t="e">
        <f t="shared" ca="1" si="32"/>
        <v>#NAME?</v>
      </c>
      <c r="P206" s="92"/>
      <c r="Q206">
        <f t="shared" si="35"/>
        <v>202</v>
      </c>
      <c r="R206" s="96" t="e">
        <f t="shared" ca="1" si="34"/>
        <v>#NAME?</v>
      </c>
      <c r="S206" s="94" t="e">
        <f ca="1">VLOOKUP(R206,'Maiores altas e baixas'!$B$206:$C$450,2,0)</f>
        <v>#NAME?</v>
      </c>
      <c r="T206" s="94" t="e">
        <f ca="1">VLOOKUP(S206,'Maiores altas e baixas'!$C$206:$AE$450,29,0)</f>
        <v>#NAME?</v>
      </c>
      <c r="U206" t="s">
        <v>1723</v>
      </c>
      <c r="V206" t="s">
        <v>1344</v>
      </c>
    </row>
    <row r="207" spans="2:22">
      <c r="B207" t="e">
        <f ca="1">VLOOKUP(C207,'Base de dados_formulas'!$C$20:$DL$333,114,0)</f>
        <v>#NAME?</v>
      </c>
      <c r="C207" s="41" t="s">
        <v>674</v>
      </c>
      <c r="D207" s="88" t="s">
        <v>386</v>
      </c>
      <c r="E207" s="88"/>
      <c r="F207">
        <f t="shared" si="33"/>
        <v>13</v>
      </c>
      <c r="G207" t="e">
        <f t="shared" ca="1" si="30"/>
        <v>#NAME?</v>
      </c>
      <c r="H207" t="e">
        <f t="shared" ca="1" si="31"/>
        <v>#NAME?</v>
      </c>
      <c r="I207" t="e">
        <f t="shared" ca="1" si="32"/>
        <v>#NAME?</v>
      </c>
      <c r="P207" s="92"/>
      <c r="Q207">
        <f t="shared" si="35"/>
        <v>203</v>
      </c>
      <c r="R207" s="96" t="e">
        <f t="shared" ca="1" si="34"/>
        <v>#NAME?</v>
      </c>
      <c r="S207" s="94" t="e">
        <f ca="1">VLOOKUP(R207,'Maiores altas e baixas'!$B$206:$C$450,2,0)</f>
        <v>#NAME?</v>
      </c>
      <c r="T207" s="94" t="e">
        <f ca="1">VLOOKUP(S207,'Maiores altas e baixas'!$C$206:$AE$450,29,0)</f>
        <v>#NAME?</v>
      </c>
      <c r="U207" t="s">
        <v>1724</v>
      </c>
      <c r="V207" t="s">
        <v>1345</v>
      </c>
    </row>
    <row r="208" spans="2:22">
      <c r="B208" t="e">
        <f ca="1">VLOOKUP(C208,'Base de dados_formulas'!$C$20:$DL$333,114,0)</f>
        <v>#NAME?</v>
      </c>
      <c r="C208" s="41" t="s">
        <v>702</v>
      </c>
      <c r="D208" s="88" t="s">
        <v>450</v>
      </c>
      <c r="E208" s="88"/>
      <c r="F208">
        <f t="shared" si="33"/>
        <v>14</v>
      </c>
      <c r="G208" t="e">
        <f t="shared" ca="1" si="30"/>
        <v>#NAME?</v>
      </c>
      <c r="H208" t="e">
        <f t="shared" ca="1" si="31"/>
        <v>#NAME?</v>
      </c>
      <c r="I208" t="e">
        <f t="shared" ca="1" si="32"/>
        <v>#NAME?</v>
      </c>
      <c r="P208" s="92"/>
      <c r="Q208">
        <f t="shared" si="35"/>
        <v>204</v>
      </c>
      <c r="R208" s="96" t="e">
        <f t="shared" ca="1" si="34"/>
        <v>#NAME?</v>
      </c>
      <c r="S208" s="94" t="e">
        <f ca="1">VLOOKUP(R208,'Maiores altas e baixas'!$B$206:$C$450,2,0)</f>
        <v>#NAME?</v>
      </c>
      <c r="T208" s="94" t="e">
        <f ca="1">VLOOKUP(S208,'Maiores altas e baixas'!$C$206:$AE$450,29,0)</f>
        <v>#NAME?</v>
      </c>
      <c r="U208" t="s">
        <v>1725</v>
      </c>
      <c r="V208" t="s">
        <v>1346</v>
      </c>
    </row>
    <row r="209" spans="2:22">
      <c r="B209" t="e">
        <f ca="1">VLOOKUP(C209,'Base de dados_formulas'!$C$20:$DL$333,114,0)</f>
        <v>#NAME?</v>
      </c>
      <c r="C209" s="41" t="s">
        <v>703</v>
      </c>
      <c r="D209" s="88" t="s">
        <v>452</v>
      </c>
      <c r="E209" s="88"/>
      <c r="F209">
        <f t="shared" si="33"/>
        <v>15</v>
      </c>
      <c r="G209" t="e">
        <f t="shared" ca="1" si="30"/>
        <v>#NAME?</v>
      </c>
      <c r="H209" t="e">
        <f t="shared" ca="1" si="31"/>
        <v>#NAME?</v>
      </c>
      <c r="I209" t="e">
        <f t="shared" ca="1" si="32"/>
        <v>#NAME?</v>
      </c>
      <c r="P209" s="92"/>
      <c r="Q209">
        <f t="shared" si="35"/>
        <v>205</v>
      </c>
      <c r="R209" s="96" t="e">
        <f t="shared" ca="1" si="34"/>
        <v>#NAME?</v>
      </c>
      <c r="S209" s="94" t="e">
        <f ca="1">VLOOKUP(R209,'Maiores altas e baixas'!$B$206:$C$450,2,0)</f>
        <v>#NAME?</v>
      </c>
      <c r="T209" s="94" t="e">
        <f ca="1">VLOOKUP(S209,'Maiores altas e baixas'!$C$206:$AE$450,29,0)</f>
        <v>#NAME?</v>
      </c>
      <c r="U209" t="s">
        <v>1726</v>
      </c>
      <c r="V209" t="s">
        <v>1347</v>
      </c>
    </row>
    <row r="210" spans="2:22">
      <c r="B210" t="e">
        <f ca="1">VLOOKUP(C210,'Base de dados_formulas'!$C$20:$DL$333,114,0)</f>
        <v>#NAME?</v>
      </c>
      <c r="C210" s="41" t="s">
        <v>708</v>
      </c>
      <c r="D210" s="88" t="s">
        <v>462</v>
      </c>
      <c r="E210" s="88"/>
      <c r="F210">
        <f t="shared" si="33"/>
        <v>16</v>
      </c>
      <c r="G210" t="e">
        <f t="shared" ca="1" si="30"/>
        <v>#NAME?</v>
      </c>
      <c r="H210" t="e">
        <f t="shared" ca="1" si="31"/>
        <v>#NAME?</v>
      </c>
      <c r="I210" t="e">
        <f t="shared" ca="1" si="32"/>
        <v>#NAME?</v>
      </c>
      <c r="P210" s="92"/>
      <c r="Q210">
        <f t="shared" si="35"/>
        <v>206</v>
      </c>
      <c r="R210" s="96" t="e">
        <f t="shared" ca="1" si="34"/>
        <v>#NAME?</v>
      </c>
      <c r="S210" s="94" t="e">
        <f ca="1">VLOOKUP(R210,'Maiores altas e baixas'!$B$206:$C$450,2,0)</f>
        <v>#NAME?</v>
      </c>
      <c r="T210" s="94" t="e">
        <f ca="1">VLOOKUP(S210,'Maiores altas e baixas'!$C$206:$AE$450,29,0)</f>
        <v>#NAME?</v>
      </c>
      <c r="U210" t="s">
        <v>1727</v>
      </c>
      <c r="V210" t="s">
        <v>1348</v>
      </c>
    </row>
    <row r="211" spans="2:22">
      <c r="C211" s="41"/>
      <c r="D211" s="77" t="s">
        <v>1507</v>
      </c>
      <c r="E211" s="77"/>
      <c r="P211" s="92"/>
      <c r="Q211">
        <f t="shared" si="35"/>
        <v>207</v>
      </c>
      <c r="R211" s="96" t="e">
        <f t="shared" ca="1" si="34"/>
        <v>#NAME?</v>
      </c>
      <c r="S211" s="94" t="e">
        <f ca="1">VLOOKUP(R211,'Maiores altas e baixas'!$B$206:$C$450,2,0)</f>
        <v>#NAME?</v>
      </c>
      <c r="T211" s="94" t="e">
        <f ca="1">VLOOKUP(S211,'Maiores altas e baixas'!$C$206:$AE$450,29,0)</f>
        <v>#NAME?</v>
      </c>
      <c r="U211" t="s">
        <v>1728</v>
      </c>
      <c r="V211" t="s">
        <v>1349</v>
      </c>
    </row>
    <row r="212" spans="2:22">
      <c r="B212" t="e">
        <f ca="1">VLOOKUP(C212,'Base de dados_formulas'!$C$20:$DL$333,114,0)</f>
        <v>#NAME?</v>
      </c>
      <c r="C212" s="41" t="s">
        <v>725</v>
      </c>
      <c r="D212" s="88" t="s">
        <v>30</v>
      </c>
      <c r="E212" s="88"/>
      <c r="F212">
        <v>1</v>
      </c>
      <c r="G212" t="e">
        <f t="shared" ref="G212:G224" ca="1" si="36">LARGE($B$212:$B$226,F212)</f>
        <v>#NAME?</v>
      </c>
      <c r="H212" t="e">
        <f t="shared" ref="H212:H224" ca="1" si="37">VLOOKUP(G212,$B$5:$C$259,2,0)</f>
        <v>#NAME?</v>
      </c>
      <c r="I212" t="e">
        <f t="shared" ref="I212:I224" ca="1" si="38">VLOOKUP(G212,$B$5:$D$259,3,0)</f>
        <v>#NAME?</v>
      </c>
      <c r="P212" s="92"/>
      <c r="Q212">
        <f t="shared" si="35"/>
        <v>208</v>
      </c>
      <c r="R212" s="96" t="e">
        <f t="shared" ca="1" si="34"/>
        <v>#NAME?</v>
      </c>
      <c r="S212" s="94" t="e">
        <f ca="1">VLOOKUP(R212,'Maiores altas e baixas'!$B$206:$C$450,2,0)</f>
        <v>#NAME?</v>
      </c>
      <c r="T212" s="94" t="e">
        <f ca="1">VLOOKUP(S212,'Maiores altas e baixas'!$C$206:$AE$450,29,0)</f>
        <v>#NAME?</v>
      </c>
      <c r="U212" t="s">
        <v>1729</v>
      </c>
      <c r="V212" t="s">
        <v>1350</v>
      </c>
    </row>
    <row r="213" spans="2:22">
      <c r="B213" t="e">
        <f ca="1">VLOOKUP(C213,'Base de dados_formulas'!$C$20:$DL$333,114,0)</f>
        <v>#NAME?</v>
      </c>
      <c r="C213" s="41" t="s">
        <v>531</v>
      </c>
      <c r="D213" s="88" t="s">
        <v>82</v>
      </c>
      <c r="E213" s="88"/>
      <c r="F213">
        <f>F212+1</f>
        <v>2</v>
      </c>
      <c r="G213" t="e">
        <f t="shared" ca="1" si="36"/>
        <v>#NAME?</v>
      </c>
      <c r="H213" t="e">
        <f t="shared" ca="1" si="37"/>
        <v>#NAME?</v>
      </c>
      <c r="I213" t="e">
        <f t="shared" ca="1" si="38"/>
        <v>#NAME?</v>
      </c>
      <c r="P213" s="92"/>
      <c r="Q213">
        <f t="shared" si="35"/>
        <v>209</v>
      </c>
      <c r="R213" s="96" t="e">
        <f t="shared" ca="1" si="34"/>
        <v>#NAME?</v>
      </c>
      <c r="S213" s="94" t="e">
        <f ca="1">VLOOKUP(R213,'Maiores altas e baixas'!$B$206:$C$450,2,0)</f>
        <v>#NAME?</v>
      </c>
      <c r="T213" s="94" t="e">
        <f ca="1">VLOOKUP(S213,'Maiores altas e baixas'!$C$206:$AE$450,29,0)</f>
        <v>#NAME?</v>
      </c>
      <c r="U213" t="s">
        <v>1730</v>
      </c>
      <c r="V213" t="s">
        <v>1351</v>
      </c>
    </row>
    <row r="214" spans="2:22">
      <c r="B214" t="e">
        <f ca="1">VLOOKUP(C214,'Base de dados_formulas'!$C$20:$DL$333,114,0)</f>
        <v>#NAME?</v>
      </c>
      <c r="C214" s="41" t="s">
        <v>730</v>
      </c>
      <c r="D214" s="88" t="s">
        <v>134</v>
      </c>
      <c r="E214" s="88"/>
      <c r="F214">
        <f t="shared" ref="F214:F224" si="39">F213+1</f>
        <v>3</v>
      </c>
      <c r="G214" t="e">
        <f t="shared" ca="1" si="36"/>
        <v>#NAME?</v>
      </c>
      <c r="H214" t="e">
        <f t="shared" ca="1" si="37"/>
        <v>#NAME?</v>
      </c>
      <c r="I214" t="e">
        <f t="shared" ca="1" si="38"/>
        <v>#NAME?</v>
      </c>
      <c r="P214" s="92"/>
      <c r="Q214">
        <f t="shared" si="35"/>
        <v>210</v>
      </c>
      <c r="R214" s="96" t="e">
        <f t="shared" ca="1" si="34"/>
        <v>#NAME?</v>
      </c>
      <c r="S214" s="94" t="e">
        <f ca="1">VLOOKUP(R214,'Maiores altas e baixas'!$B$206:$C$450,2,0)</f>
        <v>#NAME?</v>
      </c>
      <c r="T214" s="94" t="e">
        <f ca="1">VLOOKUP(S214,'Maiores altas e baixas'!$C$206:$AE$450,29,0)</f>
        <v>#NAME?</v>
      </c>
      <c r="U214" t="s">
        <v>1731</v>
      </c>
      <c r="V214" t="s">
        <v>1352</v>
      </c>
    </row>
    <row r="215" spans="2:22">
      <c r="B215" t="e">
        <f ca="1">VLOOKUP(C215,'Base de dados_formulas'!$C$20:$DL$333,114,0)</f>
        <v>#NAME?</v>
      </c>
      <c r="C215" s="41" t="s">
        <v>555</v>
      </c>
      <c r="D215" s="88" t="s">
        <v>142</v>
      </c>
      <c r="E215" s="88"/>
      <c r="F215">
        <f t="shared" si="39"/>
        <v>4</v>
      </c>
      <c r="G215" t="e">
        <f t="shared" ca="1" si="36"/>
        <v>#NAME?</v>
      </c>
      <c r="H215" t="e">
        <f t="shared" ca="1" si="37"/>
        <v>#NAME?</v>
      </c>
      <c r="I215" t="e">
        <f t="shared" ca="1" si="38"/>
        <v>#NAME?</v>
      </c>
      <c r="P215" s="92"/>
      <c r="Q215">
        <f t="shared" si="35"/>
        <v>211</v>
      </c>
      <c r="R215" s="96" t="e">
        <f t="shared" ca="1" si="34"/>
        <v>#NAME?</v>
      </c>
      <c r="S215" s="94" t="e">
        <f ca="1">VLOOKUP(R215,'Maiores altas e baixas'!$B$206:$C$450,2,0)</f>
        <v>#NAME?</v>
      </c>
      <c r="T215" s="94" t="e">
        <f ca="1">VLOOKUP(S215,'Maiores altas e baixas'!$C$206:$AE$450,29,0)</f>
        <v>#NAME?</v>
      </c>
      <c r="U215" t="s">
        <v>1732</v>
      </c>
      <c r="V215" t="s">
        <v>1353</v>
      </c>
    </row>
    <row r="216" spans="2:22">
      <c r="B216" t="e">
        <f ca="1">VLOOKUP(C216,'Base de dados_formulas'!$C$20:$DL$333,114,0)</f>
        <v>#NAME?</v>
      </c>
      <c r="C216" s="41" t="s">
        <v>567</v>
      </c>
      <c r="D216" s="88" t="s">
        <v>166</v>
      </c>
      <c r="E216" s="88"/>
      <c r="F216">
        <f t="shared" si="39"/>
        <v>5</v>
      </c>
      <c r="G216" t="e">
        <f t="shared" ca="1" si="36"/>
        <v>#NAME?</v>
      </c>
      <c r="H216" t="e">
        <f t="shared" ca="1" si="37"/>
        <v>#NAME?</v>
      </c>
      <c r="I216" t="e">
        <f t="shared" ca="1" si="38"/>
        <v>#NAME?</v>
      </c>
      <c r="P216" s="92"/>
      <c r="Q216">
        <f t="shared" si="35"/>
        <v>212</v>
      </c>
      <c r="R216" s="96" t="e">
        <f t="shared" ca="1" si="34"/>
        <v>#NAME?</v>
      </c>
      <c r="S216" s="94" t="e">
        <f ca="1">VLOOKUP(R216,'Maiores altas e baixas'!$B$206:$C$450,2,0)</f>
        <v>#NAME?</v>
      </c>
      <c r="T216" s="94" t="e">
        <f ca="1">VLOOKUP(S216,'Maiores altas e baixas'!$C$206:$AE$450,29,0)</f>
        <v>#NAME?</v>
      </c>
      <c r="U216" t="s">
        <v>1733</v>
      </c>
      <c r="V216" t="s">
        <v>1354</v>
      </c>
    </row>
    <row r="217" spans="2:22">
      <c r="B217" t="e">
        <f ca="1">VLOOKUP(C217,'Base de dados_formulas'!$C$20:$DL$333,114,0)</f>
        <v>#NAME?</v>
      </c>
      <c r="C217" s="41" t="s">
        <v>575</v>
      </c>
      <c r="D217" s="88" t="s">
        <v>182</v>
      </c>
      <c r="E217" s="88"/>
      <c r="F217">
        <f t="shared" si="39"/>
        <v>6</v>
      </c>
      <c r="G217" t="e">
        <f t="shared" ca="1" si="36"/>
        <v>#NAME?</v>
      </c>
      <c r="H217" t="e">
        <f t="shared" ca="1" si="37"/>
        <v>#NAME?</v>
      </c>
      <c r="I217" t="e">
        <f t="shared" ca="1" si="38"/>
        <v>#NAME?</v>
      </c>
      <c r="P217" s="92"/>
      <c r="Q217">
        <f t="shared" si="35"/>
        <v>213</v>
      </c>
      <c r="R217" s="96" t="e">
        <f t="shared" ca="1" si="34"/>
        <v>#NAME?</v>
      </c>
      <c r="S217" s="94" t="e">
        <f ca="1">VLOOKUP(R217,'Maiores altas e baixas'!$B$206:$C$450,2,0)</f>
        <v>#NAME?</v>
      </c>
      <c r="T217" s="94" t="e">
        <f ca="1">VLOOKUP(S217,'Maiores altas e baixas'!$C$206:$AE$450,29,0)</f>
        <v>#NAME?</v>
      </c>
      <c r="U217" t="s">
        <v>1734</v>
      </c>
      <c r="V217" t="s">
        <v>1355</v>
      </c>
    </row>
    <row r="218" spans="2:22">
      <c r="B218" t="e">
        <f ca="1">VLOOKUP(C218,'Base de dados_formulas'!$C$20:$DL$333,114,0)</f>
        <v>#NAME?</v>
      </c>
      <c r="C218" s="41" t="s">
        <v>576</v>
      </c>
      <c r="D218" s="88" t="s">
        <v>184</v>
      </c>
      <c r="E218" s="88"/>
      <c r="F218">
        <f t="shared" si="39"/>
        <v>7</v>
      </c>
      <c r="G218" t="e">
        <f t="shared" ca="1" si="36"/>
        <v>#NAME?</v>
      </c>
      <c r="H218" t="e">
        <f t="shared" ca="1" si="37"/>
        <v>#NAME?</v>
      </c>
      <c r="I218" t="e">
        <f t="shared" ca="1" si="38"/>
        <v>#NAME?</v>
      </c>
      <c r="P218" s="92"/>
      <c r="Q218">
        <f t="shared" si="35"/>
        <v>214</v>
      </c>
      <c r="R218" s="96" t="e">
        <f t="shared" ca="1" si="34"/>
        <v>#NAME?</v>
      </c>
      <c r="S218" s="94" t="e">
        <f ca="1">VLOOKUP(R218,'Maiores altas e baixas'!$B$206:$C$450,2,0)</f>
        <v>#NAME?</v>
      </c>
      <c r="T218" s="94" t="e">
        <f ca="1">VLOOKUP(S218,'Maiores altas e baixas'!$C$206:$AE$450,29,0)</f>
        <v>#NAME?</v>
      </c>
      <c r="U218" t="s">
        <v>1735</v>
      </c>
      <c r="V218" t="s">
        <v>1356</v>
      </c>
    </row>
    <row r="219" spans="2:22">
      <c r="B219" t="e">
        <f ca="1">VLOOKUP(C219,'Base de dados_formulas'!$C$20:$DL$333,114,0)</f>
        <v>#NAME?</v>
      </c>
      <c r="C219" s="41" t="s">
        <v>577</v>
      </c>
      <c r="D219" s="88" t="s">
        <v>186</v>
      </c>
      <c r="E219" s="88"/>
      <c r="F219">
        <f t="shared" si="39"/>
        <v>8</v>
      </c>
      <c r="G219" t="e">
        <f t="shared" ca="1" si="36"/>
        <v>#NAME?</v>
      </c>
      <c r="H219" t="e">
        <f t="shared" ca="1" si="37"/>
        <v>#NAME?</v>
      </c>
      <c r="I219" t="e">
        <f t="shared" ca="1" si="38"/>
        <v>#NAME?</v>
      </c>
      <c r="P219" s="92"/>
      <c r="Q219">
        <f t="shared" si="35"/>
        <v>215</v>
      </c>
      <c r="R219" s="96" t="e">
        <f t="shared" ca="1" si="34"/>
        <v>#NAME?</v>
      </c>
      <c r="S219" s="94" t="e">
        <f ca="1">VLOOKUP(R219,'Maiores altas e baixas'!$B$206:$C$450,2,0)</f>
        <v>#NAME?</v>
      </c>
      <c r="T219" s="94" t="e">
        <f ca="1">VLOOKUP(S219,'Maiores altas e baixas'!$C$206:$AE$450,29,0)</f>
        <v>#NAME?</v>
      </c>
      <c r="U219" t="s">
        <v>1736</v>
      </c>
      <c r="V219" t="s">
        <v>1389</v>
      </c>
    </row>
    <row r="220" spans="2:22">
      <c r="B220" t="e">
        <f ca="1">VLOOKUP(C220,'Base de dados_formulas'!$C$20:$DL$333,114,0)</f>
        <v>#NAME?</v>
      </c>
      <c r="C220" s="41" t="s">
        <v>584</v>
      </c>
      <c r="D220" s="88" t="s">
        <v>204</v>
      </c>
      <c r="E220" s="88"/>
      <c r="F220">
        <f t="shared" si="39"/>
        <v>9</v>
      </c>
      <c r="G220" t="e">
        <f t="shared" ca="1" si="36"/>
        <v>#NAME?</v>
      </c>
      <c r="H220" t="e">
        <f t="shared" ca="1" si="37"/>
        <v>#NAME?</v>
      </c>
      <c r="I220" t="e">
        <f t="shared" ca="1" si="38"/>
        <v>#NAME?</v>
      </c>
      <c r="P220" s="92"/>
      <c r="Q220">
        <f t="shared" si="35"/>
        <v>216</v>
      </c>
      <c r="R220" s="96" t="e">
        <f t="shared" ca="1" si="34"/>
        <v>#NAME?</v>
      </c>
      <c r="S220" s="94" t="e">
        <f ca="1">VLOOKUP(R220,'Maiores altas e baixas'!$B$206:$C$450,2,0)</f>
        <v>#NAME?</v>
      </c>
      <c r="T220" s="94" t="e">
        <f ca="1">VLOOKUP(S220,'Maiores altas e baixas'!$C$206:$AE$450,29,0)</f>
        <v>#NAME?</v>
      </c>
      <c r="U220" t="s">
        <v>1737</v>
      </c>
      <c r="V220" t="s">
        <v>1383</v>
      </c>
    </row>
    <row r="221" spans="2:22">
      <c r="B221" t="e">
        <f ca="1">VLOOKUP(C221,'Base de dados_formulas'!$C$20:$DL$333,114,0)</f>
        <v>#NAME?</v>
      </c>
      <c r="C221" s="41" t="s">
        <v>585</v>
      </c>
      <c r="D221" s="88" t="s">
        <v>206</v>
      </c>
      <c r="E221" s="88"/>
      <c r="F221">
        <f t="shared" si="39"/>
        <v>10</v>
      </c>
      <c r="G221" t="e">
        <f t="shared" ca="1" si="36"/>
        <v>#NAME?</v>
      </c>
      <c r="H221" t="e">
        <f t="shared" ca="1" si="37"/>
        <v>#NAME?</v>
      </c>
      <c r="I221" t="e">
        <f t="shared" ca="1" si="38"/>
        <v>#NAME?</v>
      </c>
      <c r="P221" s="92"/>
      <c r="Q221">
        <f t="shared" si="35"/>
        <v>217</v>
      </c>
      <c r="R221" s="96" t="e">
        <f t="shared" ca="1" si="34"/>
        <v>#NAME?</v>
      </c>
      <c r="S221" s="94" t="e">
        <f ca="1">VLOOKUP(R221,'Maiores altas e baixas'!$B$206:$C$450,2,0)</f>
        <v>#NAME?</v>
      </c>
      <c r="T221" s="94" t="e">
        <f ca="1">VLOOKUP(S221,'Maiores altas e baixas'!$C$206:$AE$450,29,0)</f>
        <v>#NAME?</v>
      </c>
      <c r="U221" t="s">
        <v>1738</v>
      </c>
      <c r="V221" t="s">
        <v>1357</v>
      </c>
    </row>
    <row r="222" spans="2:22">
      <c r="B222" t="e">
        <f ca="1">VLOOKUP(C222,'Base de dados_formulas'!$C$20:$DL$333,114,0)</f>
        <v>#NAME?</v>
      </c>
      <c r="C222" s="41" t="s">
        <v>615</v>
      </c>
      <c r="D222" s="88" t="s">
        <v>268</v>
      </c>
      <c r="E222" s="88"/>
      <c r="F222">
        <f t="shared" si="39"/>
        <v>11</v>
      </c>
      <c r="G222" t="e">
        <f t="shared" ca="1" si="36"/>
        <v>#NAME?</v>
      </c>
      <c r="H222" t="e">
        <f t="shared" ca="1" si="37"/>
        <v>#NAME?</v>
      </c>
      <c r="I222" t="e">
        <f t="shared" ca="1" si="38"/>
        <v>#NAME?</v>
      </c>
      <c r="P222" s="92"/>
      <c r="Q222">
        <f t="shared" si="35"/>
        <v>218</v>
      </c>
      <c r="R222" s="96" t="e">
        <f t="shared" ca="1" si="34"/>
        <v>#NAME?</v>
      </c>
      <c r="S222" s="94" t="e">
        <f ca="1">VLOOKUP(R222,'Maiores altas e baixas'!$B$206:$C$450,2,0)</f>
        <v>#NAME?</v>
      </c>
      <c r="T222" s="94" t="e">
        <f ca="1">VLOOKUP(S222,'Maiores altas e baixas'!$C$206:$AE$450,29,0)</f>
        <v>#NAME?</v>
      </c>
      <c r="U222" t="s">
        <v>1739</v>
      </c>
      <c r="V222" t="s">
        <v>1358</v>
      </c>
    </row>
    <row r="223" spans="2:22">
      <c r="C223" s="41"/>
      <c r="D223" s="88" t="s">
        <v>292</v>
      </c>
      <c r="E223" s="88"/>
      <c r="F223">
        <f t="shared" si="39"/>
        <v>12</v>
      </c>
      <c r="G223" t="e">
        <f t="shared" ca="1" si="36"/>
        <v>#NAME?</v>
      </c>
      <c r="H223" t="e">
        <f t="shared" ca="1" si="37"/>
        <v>#NAME?</v>
      </c>
      <c r="I223" t="e">
        <f t="shared" ca="1" si="38"/>
        <v>#NAME?</v>
      </c>
      <c r="P223" s="92"/>
      <c r="Q223">
        <f t="shared" si="35"/>
        <v>219</v>
      </c>
      <c r="R223" s="96" t="e">
        <f t="shared" ca="1" si="34"/>
        <v>#NAME?</v>
      </c>
      <c r="S223" s="94" t="e">
        <f ca="1">VLOOKUP(R223,'Maiores altas e baixas'!$B$206:$C$450,2,0)</f>
        <v>#NAME?</v>
      </c>
      <c r="T223" s="94" t="e">
        <f ca="1">VLOOKUP(S223,'Maiores altas e baixas'!$C$206:$AE$450,29,0)</f>
        <v>#NAME?</v>
      </c>
      <c r="U223" t="s">
        <v>1740</v>
      </c>
      <c r="V223" t="s">
        <v>1359</v>
      </c>
    </row>
    <row r="224" spans="2:22">
      <c r="B224" t="e">
        <f ca="1">VLOOKUP(C224,'Base de dados_formulas'!$C$20:$DL$333,114,0)</f>
        <v>#NAME?</v>
      </c>
      <c r="C224" s="41" t="s">
        <v>659</v>
      </c>
      <c r="D224" s="88" t="s">
        <v>356</v>
      </c>
      <c r="E224" s="88"/>
      <c r="F224">
        <f t="shared" si="39"/>
        <v>13</v>
      </c>
      <c r="G224" t="e">
        <f t="shared" ca="1" si="36"/>
        <v>#NAME?</v>
      </c>
      <c r="H224" t="e">
        <f t="shared" ca="1" si="37"/>
        <v>#NAME?</v>
      </c>
      <c r="I224" t="e">
        <f t="shared" ca="1" si="38"/>
        <v>#NAME?</v>
      </c>
      <c r="P224" s="92"/>
      <c r="Q224">
        <f t="shared" si="35"/>
        <v>220</v>
      </c>
      <c r="R224" s="96" t="e">
        <f t="shared" ca="1" si="34"/>
        <v>#NAME?</v>
      </c>
      <c r="S224" s="94" t="e">
        <f ca="1">VLOOKUP(R224,'Maiores altas e baixas'!$B$206:$C$450,2,0)</f>
        <v>#NAME?</v>
      </c>
      <c r="T224" s="94" t="e">
        <f ca="1">VLOOKUP(S224,'Maiores altas e baixas'!$C$206:$AE$450,29,0)</f>
        <v>#NAME?</v>
      </c>
      <c r="U224" t="s">
        <v>1741</v>
      </c>
      <c r="V224" t="s">
        <v>1360</v>
      </c>
    </row>
    <row r="225" spans="2:22">
      <c r="C225" s="41"/>
      <c r="D225" s="88" t="s">
        <v>398</v>
      </c>
      <c r="E225" s="88"/>
      <c r="P225" s="92"/>
      <c r="Q225">
        <f t="shared" si="35"/>
        <v>221</v>
      </c>
      <c r="R225" s="96" t="e">
        <f t="shared" ca="1" si="34"/>
        <v>#NAME?</v>
      </c>
      <c r="S225" s="94" t="e">
        <f ca="1">VLOOKUP(R225,'Maiores altas e baixas'!$B$206:$C$450,2,0)</f>
        <v>#NAME?</v>
      </c>
      <c r="T225" s="94" t="e">
        <f ca="1">VLOOKUP(S225,'Maiores altas e baixas'!$C$206:$AE$450,29,0)</f>
        <v>#NAME?</v>
      </c>
      <c r="U225" t="s">
        <v>1742</v>
      </c>
      <c r="V225" t="s">
        <v>1361</v>
      </c>
    </row>
    <row r="226" spans="2:22">
      <c r="B226" t="e">
        <f ca="1">VLOOKUP(C226,'Base de dados_formulas'!$C$20:$DL$333,114,0)</f>
        <v>#NAME?</v>
      </c>
      <c r="C226" s="41" t="s">
        <v>714</v>
      </c>
      <c r="D226" s="88" t="s">
        <v>476</v>
      </c>
      <c r="E226" s="88"/>
      <c r="P226" s="92"/>
      <c r="Q226">
        <f t="shared" si="35"/>
        <v>222</v>
      </c>
      <c r="R226" s="96" t="e">
        <f t="shared" ca="1" si="34"/>
        <v>#NAME?</v>
      </c>
      <c r="S226" s="94" t="e">
        <f ca="1">VLOOKUP(R226,'Maiores altas e baixas'!$B$206:$C$450,2,0)</f>
        <v>#NAME?</v>
      </c>
      <c r="T226" s="94" t="e">
        <f ca="1">VLOOKUP(S226,'Maiores altas e baixas'!$C$206:$AE$450,29,0)</f>
        <v>#NAME?</v>
      </c>
      <c r="U226" t="s">
        <v>1743</v>
      </c>
      <c r="V226" t="s">
        <v>1362</v>
      </c>
    </row>
    <row r="227" spans="2:22">
      <c r="C227" s="41"/>
      <c r="D227" s="77" t="s">
        <v>752</v>
      </c>
      <c r="E227" s="77"/>
      <c r="P227" s="92"/>
      <c r="Q227">
        <f t="shared" si="35"/>
        <v>223</v>
      </c>
      <c r="R227" s="96" t="e">
        <f t="shared" ca="1" si="34"/>
        <v>#NAME?</v>
      </c>
      <c r="S227" s="94" t="e">
        <f ca="1">VLOOKUP(R227,'Maiores altas e baixas'!$B$206:$C$450,2,0)</f>
        <v>#NAME?</v>
      </c>
      <c r="T227" s="94" t="e">
        <f ca="1">VLOOKUP(S227,'Maiores altas e baixas'!$C$206:$AE$450,29,0)</f>
        <v>#NAME?</v>
      </c>
      <c r="U227" t="s">
        <v>448</v>
      </c>
      <c r="V227" t="s">
        <v>1395</v>
      </c>
    </row>
    <row r="228" spans="2:22">
      <c r="B228" t="e">
        <f ca="1">VLOOKUP(C228,'Base de dados_formulas'!$C$20:$DL$333,114,0)</f>
        <v>#NAME?</v>
      </c>
      <c r="C228" s="41" t="s">
        <v>496</v>
      </c>
      <c r="D228" s="76" t="s">
        <v>8</v>
      </c>
      <c r="E228" s="76"/>
      <c r="F228">
        <v>1</v>
      </c>
      <c r="G228" t="e">
        <f t="shared" ref="G228:G239" ca="1" si="40">LARGE($B$228:$B$239,F228)</f>
        <v>#NAME?</v>
      </c>
      <c r="H228" t="e">
        <f t="shared" ref="H228:H239" ca="1" si="41">VLOOKUP(G228,$B$5:$C$259,2,0)</f>
        <v>#NAME?</v>
      </c>
      <c r="I228" t="e">
        <f t="shared" ref="I228:I239" ca="1" si="42">VLOOKUP(G228,$B$5:$D$259,3,0)</f>
        <v>#NAME?</v>
      </c>
      <c r="P228" s="92"/>
      <c r="Q228">
        <f t="shared" si="35"/>
        <v>224</v>
      </c>
      <c r="R228" s="96" t="e">
        <f t="shared" ca="1" si="34"/>
        <v>#NAME?</v>
      </c>
      <c r="S228" s="94" t="e">
        <f ca="1">VLOOKUP(R228,'Maiores altas e baixas'!$B$206:$C$450,2,0)</f>
        <v>#NAME?</v>
      </c>
      <c r="T228" s="94" t="e">
        <f ca="1">VLOOKUP(S228,'Maiores altas e baixas'!$C$206:$AE$450,29,0)</f>
        <v>#NAME?</v>
      </c>
      <c r="U228" t="s">
        <v>1744</v>
      </c>
      <c r="V228" t="s">
        <v>1363</v>
      </c>
    </row>
    <row r="229" spans="2:22">
      <c r="B229" t="e">
        <f ca="1">VLOOKUP(C229,'Base de dados_formulas'!$C$20:$DL$333,114,0)</f>
        <v>#NAME?</v>
      </c>
      <c r="C229" s="41" t="s">
        <v>724</v>
      </c>
      <c r="D229" s="76" t="s">
        <v>18</v>
      </c>
      <c r="E229" s="76"/>
      <c r="F229">
        <f>F228+1</f>
        <v>2</v>
      </c>
      <c r="G229" t="e">
        <f t="shared" ca="1" si="40"/>
        <v>#NAME?</v>
      </c>
      <c r="H229" t="e">
        <f t="shared" ca="1" si="41"/>
        <v>#NAME?</v>
      </c>
      <c r="I229" t="e">
        <f t="shared" ca="1" si="42"/>
        <v>#NAME?</v>
      </c>
      <c r="P229" s="92"/>
      <c r="Q229">
        <f t="shared" si="35"/>
        <v>225</v>
      </c>
      <c r="R229" s="96" t="e">
        <f t="shared" ca="1" si="34"/>
        <v>#NAME?</v>
      </c>
      <c r="S229" s="94" t="e">
        <f ca="1">VLOOKUP(R229,'Maiores altas e baixas'!$B$206:$C$450,2,0)</f>
        <v>#NAME?</v>
      </c>
      <c r="T229" s="94" t="e">
        <f ca="1">VLOOKUP(S229,'Maiores altas e baixas'!$C$206:$AE$450,29,0)</f>
        <v>#NAME?</v>
      </c>
      <c r="U229" t="s">
        <v>1745</v>
      </c>
      <c r="V229" t="s">
        <v>1364</v>
      </c>
    </row>
    <row r="230" spans="2:22">
      <c r="B230" t="e">
        <f ca="1">VLOOKUP(C230,'Base de dados_formulas'!$C$20:$DL$333,114,0)</f>
        <v>#NAME?</v>
      </c>
      <c r="C230" s="41" t="s">
        <v>522</v>
      </c>
      <c r="D230" s="76" t="s">
        <v>64</v>
      </c>
      <c r="E230" s="76"/>
      <c r="F230">
        <f t="shared" ref="F230:F239" si="43">F229+1</f>
        <v>3</v>
      </c>
      <c r="G230" t="e">
        <f t="shared" ca="1" si="40"/>
        <v>#NAME?</v>
      </c>
      <c r="H230" t="e">
        <f t="shared" ca="1" si="41"/>
        <v>#NAME?</v>
      </c>
      <c r="I230" t="e">
        <f t="shared" ca="1" si="42"/>
        <v>#NAME?</v>
      </c>
      <c r="P230" s="92"/>
      <c r="Q230">
        <f t="shared" si="35"/>
        <v>226</v>
      </c>
      <c r="R230" s="96" t="e">
        <f t="shared" ca="1" si="34"/>
        <v>#NAME?</v>
      </c>
      <c r="S230" s="94" t="e">
        <f ca="1">VLOOKUP(R230,'Maiores altas e baixas'!$B$206:$C$450,2,0)</f>
        <v>#NAME?</v>
      </c>
      <c r="T230" s="94" t="e">
        <f ca="1">VLOOKUP(S230,'Maiores altas e baixas'!$C$206:$AE$450,29,0)</f>
        <v>#NAME?</v>
      </c>
      <c r="U230" t="s">
        <v>1746</v>
      </c>
      <c r="V230" t="s">
        <v>1365</v>
      </c>
    </row>
    <row r="231" spans="2:22">
      <c r="B231" t="e">
        <f ca="1">VLOOKUP(C231,'Base de dados_formulas'!$C$20:$DL$333,114,0)</f>
        <v>#NAME?</v>
      </c>
      <c r="C231" s="41" t="s">
        <v>549</v>
      </c>
      <c r="D231" s="76" t="s">
        <v>126</v>
      </c>
      <c r="E231" s="76"/>
      <c r="F231">
        <f t="shared" si="43"/>
        <v>4</v>
      </c>
      <c r="G231" t="e">
        <f t="shared" ca="1" si="40"/>
        <v>#NAME?</v>
      </c>
      <c r="H231" t="e">
        <f t="shared" ca="1" si="41"/>
        <v>#NAME?</v>
      </c>
      <c r="I231" t="e">
        <f t="shared" ca="1" si="42"/>
        <v>#NAME?</v>
      </c>
      <c r="P231" s="92"/>
      <c r="Q231">
        <f t="shared" si="35"/>
        <v>227</v>
      </c>
      <c r="R231" s="96" t="e">
        <f t="shared" ca="1" si="34"/>
        <v>#NAME?</v>
      </c>
      <c r="S231" s="94" t="e">
        <f ca="1">VLOOKUP(R231,'Maiores altas e baixas'!$B$206:$C$450,2,0)</f>
        <v>#NAME?</v>
      </c>
      <c r="T231" s="94" t="e">
        <f ca="1">VLOOKUP(S231,'Maiores altas e baixas'!$C$206:$AE$450,29,0)</f>
        <v>#NAME?</v>
      </c>
      <c r="U231" t="s">
        <v>1747</v>
      </c>
      <c r="V231" t="s">
        <v>1366</v>
      </c>
    </row>
    <row r="232" spans="2:22">
      <c r="B232" t="e">
        <f ca="1">VLOOKUP(C232,'Base de dados_formulas'!$C$20:$DL$333,114,0)</f>
        <v>#NAME?</v>
      </c>
      <c r="C232" s="41" t="s">
        <v>566</v>
      </c>
      <c r="D232" s="76" t="s">
        <v>164</v>
      </c>
      <c r="E232" s="76"/>
      <c r="F232">
        <f t="shared" si="43"/>
        <v>5</v>
      </c>
      <c r="G232" t="e">
        <f t="shared" ca="1" si="40"/>
        <v>#NAME?</v>
      </c>
      <c r="H232" t="e">
        <f t="shared" ca="1" si="41"/>
        <v>#NAME?</v>
      </c>
      <c r="I232" t="e">
        <f t="shared" ca="1" si="42"/>
        <v>#NAME?</v>
      </c>
      <c r="P232" s="92"/>
      <c r="Q232">
        <f t="shared" si="35"/>
        <v>228</v>
      </c>
      <c r="R232" s="96" t="e">
        <f t="shared" ca="1" si="34"/>
        <v>#NAME?</v>
      </c>
      <c r="S232" s="94" t="e">
        <f ca="1">VLOOKUP(R232,'Maiores altas e baixas'!$B$206:$C$450,2,0)</f>
        <v>#NAME?</v>
      </c>
      <c r="T232" s="94" t="e">
        <f ca="1">VLOOKUP(S232,'Maiores altas e baixas'!$C$206:$AE$450,29,0)</f>
        <v>#NAME?</v>
      </c>
      <c r="U232" t="s">
        <v>1748</v>
      </c>
      <c r="V232" t="s">
        <v>1367</v>
      </c>
    </row>
    <row r="233" spans="2:22">
      <c r="B233" t="e">
        <f ca="1">VLOOKUP(C233,'Base de dados_formulas'!$C$20:$DL$333,114,0)</f>
        <v>#NAME?</v>
      </c>
      <c r="C233" s="41" t="s">
        <v>588</v>
      </c>
      <c r="D233" s="76" t="s">
        <v>212</v>
      </c>
      <c r="E233" s="76"/>
      <c r="F233">
        <f t="shared" si="43"/>
        <v>6</v>
      </c>
      <c r="G233" t="e">
        <f t="shared" ca="1" si="40"/>
        <v>#NAME?</v>
      </c>
      <c r="H233" t="e">
        <f t="shared" ca="1" si="41"/>
        <v>#NAME?</v>
      </c>
      <c r="I233" t="e">
        <f t="shared" ca="1" si="42"/>
        <v>#NAME?</v>
      </c>
      <c r="P233" s="92"/>
      <c r="Q233">
        <f t="shared" si="35"/>
        <v>229</v>
      </c>
      <c r="R233" s="96" t="e">
        <f t="shared" ca="1" si="34"/>
        <v>#NAME?</v>
      </c>
      <c r="S233" s="94" t="e">
        <f ca="1">VLOOKUP(R233,'Maiores altas e baixas'!$B$206:$C$450,2,0)</f>
        <v>#NAME?</v>
      </c>
      <c r="T233" s="94" t="e">
        <f ca="1">VLOOKUP(S233,'Maiores altas e baixas'!$C$206:$AE$450,29,0)</f>
        <v>#NAME?</v>
      </c>
      <c r="U233" t="s">
        <v>1749</v>
      </c>
      <c r="V233" t="s">
        <v>1368</v>
      </c>
    </row>
    <row r="234" spans="2:22">
      <c r="B234" t="e">
        <f ca="1">VLOOKUP(C234,'Base de dados_formulas'!$C$20:$DL$333,114,0)</f>
        <v>#NAME?</v>
      </c>
      <c r="C234" s="41" t="s">
        <v>591</v>
      </c>
      <c r="D234" s="76" t="s">
        <v>220</v>
      </c>
      <c r="E234" s="76"/>
      <c r="F234">
        <f t="shared" si="43"/>
        <v>7</v>
      </c>
      <c r="G234" t="e">
        <f t="shared" ca="1" si="40"/>
        <v>#NAME?</v>
      </c>
      <c r="H234" t="e">
        <f t="shared" ca="1" si="41"/>
        <v>#NAME?</v>
      </c>
      <c r="I234" t="e">
        <f t="shared" ca="1" si="42"/>
        <v>#NAME?</v>
      </c>
      <c r="P234" s="92"/>
      <c r="Q234">
        <f t="shared" si="35"/>
        <v>230</v>
      </c>
      <c r="R234" s="96" t="e">
        <f t="shared" ca="1" si="34"/>
        <v>#NAME?</v>
      </c>
      <c r="S234" s="94" t="e">
        <f ca="1">VLOOKUP(R234,'Maiores altas e baixas'!$B$206:$C$450,2,0)</f>
        <v>#NAME?</v>
      </c>
      <c r="T234" s="94" t="e">
        <f ca="1">VLOOKUP(S234,'Maiores altas e baixas'!$C$206:$AE$450,29,0)</f>
        <v>#NAME?</v>
      </c>
      <c r="U234" t="s">
        <v>1750</v>
      </c>
      <c r="V234" t="s">
        <v>1369</v>
      </c>
    </row>
    <row r="235" spans="2:22">
      <c r="B235" t="e">
        <f ca="1">VLOOKUP(C235,'Base de dados_formulas'!$C$20:$DL$333,114,0)</f>
        <v>#NAME?</v>
      </c>
      <c r="C235" s="41" t="s">
        <v>637</v>
      </c>
      <c r="D235" s="76" t="s">
        <v>312</v>
      </c>
      <c r="E235" s="76"/>
      <c r="F235">
        <f t="shared" si="43"/>
        <v>8</v>
      </c>
      <c r="G235" t="e">
        <f t="shared" ca="1" si="40"/>
        <v>#NAME?</v>
      </c>
      <c r="H235" t="e">
        <f t="shared" ca="1" si="41"/>
        <v>#NAME?</v>
      </c>
      <c r="I235" t="e">
        <f t="shared" ca="1" si="42"/>
        <v>#NAME?</v>
      </c>
      <c r="P235" s="92"/>
      <c r="Q235">
        <f t="shared" si="35"/>
        <v>231</v>
      </c>
      <c r="R235" s="96" t="e">
        <f t="shared" ca="1" si="34"/>
        <v>#NAME?</v>
      </c>
      <c r="S235" s="94" t="e">
        <f ca="1">VLOOKUP(R235,'Maiores altas e baixas'!$B$206:$C$450,2,0)</f>
        <v>#NAME?</v>
      </c>
      <c r="T235" s="94" t="e">
        <f ca="1">VLOOKUP(S235,'Maiores altas e baixas'!$C$206:$AE$450,29,0)</f>
        <v>#NAME?</v>
      </c>
      <c r="U235" t="s">
        <v>464</v>
      </c>
      <c r="V235" t="s">
        <v>1370</v>
      </c>
    </row>
    <row r="236" spans="2:22">
      <c r="B236" t="e">
        <f ca="1">VLOOKUP(C236,'Base de dados_formulas'!$C$20:$DL$333,114,0)</f>
        <v>#NAME?</v>
      </c>
      <c r="C236" s="41" t="s">
        <v>645</v>
      </c>
      <c r="D236" s="76" t="s">
        <v>328</v>
      </c>
      <c r="E236" s="76"/>
      <c r="F236">
        <f t="shared" si="43"/>
        <v>9</v>
      </c>
      <c r="G236" t="e">
        <f t="shared" ca="1" si="40"/>
        <v>#NAME?</v>
      </c>
      <c r="H236" t="e">
        <f t="shared" ca="1" si="41"/>
        <v>#NAME?</v>
      </c>
      <c r="I236" t="e">
        <f t="shared" ca="1" si="42"/>
        <v>#NAME?</v>
      </c>
      <c r="P236" s="92"/>
      <c r="Q236">
        <f t="shared" si="35"/>
        <v>232</v>
      </c>
      <c r="R236" s="96" t="e">
        <f t="shared" ca="1" si="34"/>
        <v>#NAME?</v>
      </c>
      <c r="S236" s="94" t="e">
        <f ca="1">VLOOKUP(R236,'Maiores altas e baixas'!$B$206:$C$450,2,0)</f>
        <v>#NAME?</v>
      </c>
      <c r="T236" s="94" t="e">
        <f ca="1">VLOOKUP(S236,'Maiores altas e baixas'!$C$206:$AE$450,29,0)</f>
        <v>#NAME?</v>
      </c>
      <c r="U236" t="s">
        <v>1751</v>
      </c>
      <c r="V236" t="s">
        <v>1371</v>
      </c>
    </row>
    <row r="237" spans="2:22">
      <c r="B237" t="e">
        <f ca="1">VLOOKUP(C237,'Base de dados_formulas'!$C$20:$DL$333,114,0)</f>
        <v>#NAME?</v>
      </c>
      <c r="C237" s="41" t="s">
        <v>647</v>
      </c>
      <c r="D237" s="76" t="s">
        <v>332</v>
      </c>
      <c r="E237" s="76"/>
      <c r="F237">
        <f t="shared" si="43"/>
        <v>10</v>
      </c>
      <c r="G237" t="e">
        <f t="shared" ca="1" si="40"/>
        <v>#NAME?</v>
      </c>
      <c r="H237" t="e">
        <f t="shared" ca="1" si="41"/>
        <v>#NAME?</v>
      </c>
      <c r="I237" t="e">
        <f t="shared" ca="1" si="42"/>
        <v>#NAME?</v>
      </c>
      <c r="P237" s="92"/>
      <c r="Q237">
        <f t="shared" si="35"/>
        <v>233</v>
      </c>
      <c r="R237" s="96" t="e">
        <f t="shared" ca="1" si="34"/>
        <v>#NAME?</v>
      </c>
      <c r="S237" s="94" t="e">
        <f ca="1">VLOOKUP(R237,'Maiores altas e baixas'!$B$206:$C$450,2,0)</f>
        <v>#NAME?</v>
      </c>
      <c r="T237" s="94" t="e">
        <f ca="1">VLOOKUP(S237,'Maiores altas e baixas'!$C$206:$AE$450,29,0)</f>
        <v>#NAME?</v>
      </c>
      <c r="U237" t="s">
        <v>468</v>
      </c>
      <c r="V237" t="s">
        <v>1372</v>
      </c>
    </row>
    <row r="238" spans="2:22">
      <c r="B238" t="e">
        <f ca="1">VLOOKUP(C238,'Base de dados_formulas'!$C$20:$DL$333,114,0)</f>
        <v>#NAME?</v>
      </c>
      <c r="C238" s="41" t="s">
        <v>673</v>
      </c>
      <c r="D238" s="76" t="s">
        <v>384</v>
      </c>
      <c r="E238" s="76"/>
      <c r="F238">
        <f t="shared" si="43"/>
        <v>11</v>
      </c>
      <c r="G238" t="e">
        <f t="shared" ca="1" si="40"/>
        <v>#NAME?</v>
      </c>
      <c r="H238" t="e">
        <f t="shared" ca="1" si="41"/>
        <v>#NAME?</v>
      </c>
      <c r="I238" t="e">
        <f t="shared" ca="1" si="42"/>
        <v>#NAME?</v>
      </c>
      <c r="P238" s="92"/>
      <c r="Q238">
        <f t="shared" si="35"/>
        <v>234</v>
      </c>
      <c r="R238" s="96" t="e">
        <f t="shared" ca="1" si="34"/>
        <v>#NAME?</v>
      </c>
      <c r="S238" s="94" t="e">
        <f ca="1">VLOOKUP(R238,'Maiores altas e baixas'!$B$206:$C$450,2,0)</f>
        <v>#NAME?</v>
      </c>
      <c r="T238" s="94" t="e">
        <f ca="1">VLOOKUP(S238,'Maiores altas e baixas'!$C$206:$AE$450,29,0)</f>
        <v>#NAME?</v>
      </c>
      <c r="U238" t="s">
        <v>1752</v>
      </c>
      <c r="V238" t="s">
        <v>1518</v>
      </c>
    </row>
    <row r="239" spans="2:22">
      <c r="B239" t="e">
        <f ca="1">VLOOKUP(C239,'Base de dados_formulas'!$C$20:$DL$333,114,0)</f>
        <v>#NAME?</v>
      </c>
      <c r="C239" s="41" t="s">
        <v>675</v>
      </c>
      <c r="D239" s="76" t="s">
        <v>388</v>
      </c>
      <c r="E239" s="76"/>
      <c r="F239">
        <f t="shared" si="43"/>
        <v>12</v>
      </c>
      <c r="G239" t="e">
        <f t="shared" ca="1" si="40"/>
        <v>#NAME?</v>
      </c>
      <c r="H239" t="e">
        <f t="shared" ca="1" si="41"/>
        <v>#NAME?</v>
      </c>
      <c r="I239" t="e">
        <f t="shared" ca="1" si="42"/>
        <v>#NAME?</v>
      </c>
      <c r="P239" s="92"/>
      <c r="Q239">
        <f t="shared" si="35"/>
        <v>235</v>
      </c>
      <c r="R239" s="96" t="e">
        <f t="shared" ca="1" si="34"/>
        <v>#NAME?</v>
      </c>
      <c r="S239" s="94" t="e">
        <f ca="1">VLOOKUP(R239,'Maiores altas e baixas'!$B$206:$C$450,2,0)</f>
        <v>#NAME?</v>
      </c>
      <c r="T239" s="94" t="e">
        <f ca="1">VLOOKUP(S239,'Maiores altas e baixas'!$C$206:$AE$450,29,0)</f>
        <v>#NAME?</v>
      </c>
      <c r="U239" t="s">
        <v>1753</v>
      </c>
      <c r="V239" t="s">
        <v>1373</v>
      </c>
    </row>
    <row r="240" spans="2:22">
      <c r="C240" s="97"/>
      <c r="D240" s="77" t="s">
        <v>754</v>
      </c>
      <c r="E240" s="77"/>
      <c r="P240" s="92"/>
      <c r="Q240">
        <f t="shared" si="35"/>
        <v>236</v>
      </c>
      <c r="R240" s="96" t="e">
        <f t="shared" ca="1" si="34"/>
        <v>#NAME?</v>
      </c>
      <c r="S240" s="94" t="e">
        <f ca="1">VLOOKUP(R240,'Maiores altas e baixas'!$B$206:$C$450,2,0)</f>
        <v>#NAME?</v>
      </c>
      <c r="T240" s="94" t="e">
        <f ca="1">VLOOKUP(S240,'Maiores altas e baixas'!$C$206:$AE$450,29,0)</f>
        <v>#NAME?</v>
      </c>
      <c r="U240" t="s">
        <v>1754</v>
      </c>
      <c r="V240" t="s">
        <v>1374</v>
      </c>
    </row>
    <row r="241" spans="2:23">
      <c r="B241" t="e">
        <f ca="1">VLOOKUP(C241,'Base de dados_formulas'!$C$20:$DL$333,114,0)</f>
        <v>#NAME?</v>
      </c>
      <c r="C241" s="41" t="s">
        <v>499</v>
      </c>
      <c r="D241" s="88" t="s">
        <v>14</v>
      </c>
      <c r="E241" s="88"/>
      <c r="F241">
        <v>1</v>
      </c>
      <c r="G241" t="e">
        <f t="shared" ref="G241:G255" ca="1" si="44">LARGE($B$241:$B$256,F241)</f>
        <v>#NAME?</v>
      </c>
      <c r="H241" t="e">
        <f t="shared" ref="H241:H255" ca="1" si="45">VLOOKUP(G241,$B$5:$C$259,2,0)</f>
        <v>#NAME?</v>
      </c>
      <c r="I241" t="e">
        <f t="shared" ref="I241:I255" ca="1" si="46">VLOOKUP(G241,$B$5:$D$259,3,0)</f>
        <v>#NAME?</v>
      </c>
      <c r="P241" s="92"/>
      <c r="R241" s="96"/>
      <c r="S241" s="94" t="e">
        <f>VLOOKUP(R241,'Maiores altas e baixas'!$B$206:$C$450,2,0)</f>
        <v>#N/A</v>
      </c>
      <c r="T241" s="94" t="e">
        <f>VLOOKUP(S241,'Maiores altas e baixas'!$C$206:$AE$450,29,0)</f>
        <v>#N/A</v>
      </c>
      <c r="U241" t="s">
        <v>1755</v>
      </c>
      <c r="V241" t="s">
        <v>1375</v>
      </c>
    </row>
    <row r="242" spans="2:23">
      <c r="B242" t="e">
        <f ca="1">VLOOKUP(C242,'Base de dados_formulas'!$C$20:$DL$333,114,0)</f>
        <v>#NAME?</v>
      </c>
      <c r="C242" s="41" t="s">
        <v>506</v>
      </c>
      <c r="D242" s="88" t="s">
        <v>32</v>
      </c>
      <c r="E242" s="88"/>
      <c r="F242">
        <f>F241+1</f>
        <v>2</v>
      </c>
      <c r="G242" t="e">
        <f t="shared" ca="1" si="44"/>
        <v>#NAME?</v>
      </c>
      <c r="H242" t="e">
        <f t="shared" ca="1" si="45"/>
        <v>#NAME?</v>
      </c>
      <c r="I242" t="e">
        <f t="shared" ca="1" si="46"/>
        <v>#NAME?</v>
      </c>
      <c r="P242" s="92"/>
      <c r="R242" s="96"/>
      <c r="S242" s="94" t="e">
        <f>VLOOKUP(R242,'Maiores altas e baixas'!$B$206:$C$450,2,0)</f>
        <v>#N/A</v>
      </c>
      <c r="T242" s="94" t="e">
        <f>VLOOKUP(S242,'Maiores altas e baixas'!$C$206:$AE$450,29,0)</f>
        <v>#N/A</v>
      </c>
      <c r="U242" t="s">
        <v>1756</v>
      </c>
      <c r="V242" t="s">
        <v>1376</v>
      </c>
    </row>
    <row r="243" spans="2:23">
      <c r="B243" t="e">
        <f ca="1">VLOOKUP(C243,'Base de dados_formulas'!$C$20:$DL$333,114,0)</f>
        <v>#NAME?</v>
      </c>
      <c r="C243" s="41" t="s">
        <v>509</v>
      </c>
      <c r="D243" s="88" t="s">
        <v>38</v>
      </c>
      <c r="E243" s="88"/>
      <c r="F243">
        <f t="shared" ref="F243:F255" si="47">F242+1</f>
        <v>3</v>
      </c>
      <c r="G243" t="e">
        <f t="shared" ca="1" si="44"/>
        <v>#NAME?</v>
      </c>
      <c r="H243" t="e">
        <f t="shared" ca="1" si="45"/>
        <v>#NAME?</v>
      </c>
      <c r="I243" t="e">
        <f t="shared" ca="1" si="46"/>
        <v>#NAME?</v>
      </c>
      <c r="P243" s="92"/>
      <c r="R243" s="96"/>
      <c r="S243" s="94" t="e">
        <f>VLOOKUP(R243,'Maiores altas e baixas'!$B$206:$C$450,2,0)</f>
        <v>#N/A</v>
      </c>
      <c r="T243" s="94" t="e">
        <f>VLOOKUP(S243,'Maiores altas e baixas'!$C$206:$AE$450,29,0)</f>
        <v>#N/A</v>
      </c>
      <c r="U243" t="s">
        <v>1757</v>
      </c>
      <c r="V243" t="s">
        <v>1377</v>
      </c>
    </row>
    <row r="244" spans="2:23">
      <c r="B244" t="e">
        <f ca="1">VLOOKUP(C244,'Base de dados_formulas'!$C$20:$DL$333,114,0)</f>
        <v>#NAME?</v>
      </c>
      <c r="C244" s="41" t="s">
        <v>544</v>
      </c>
      <c r="D244" s="88" t="s">
        <v>112</v>
      </c>
      <c r="E244" s="88"/>
      <c r="F244">
        <f t="shared" si="47"/>
        <v>4</v>
      </c>
      <c r="G244" t="e">
        <f t="shared" ca="1" si="44"/>
        <v>#NAME?</v>
      </c>
      <c r="H244" t="e">
        <f t="shared" ca="1" si="45"/>
        <v>#NAME?</v>
      </c>
      <c r="I244" t="e">
        <f t="shared" ca="1" si="46"/>
        <v>#NAME?</v>
      </c>
      <c r="P244" s="92"/>
      <c r="R244" s="96"/>
      <c r="S244" s="94" t="e">
        <f>VLOOKUP(R244,'Maiores altas e baixas'!$B$206:$C$450,2,0)</f>
        <v>#N/A</v>
      </c>
      <c r="T244" s="94" t="e">
        <f>VLOOKUP(S244,'Maiores altas e baixas'!$C$206:$AE$450,29,0)</f>
        <v>#N/A</v>
      </c>
      <c r="U244" t="s">
        <v>1758</v>
      </c>
      <c r="V244" t="s">
        <v>1378</v>
      </c>
    </row>
    <row r="245" spans="2:23">
      <c r="B245" t="e">
        <f ca="1">VLOOKUP(C245,'Base de dados_formulas'!$C$20:$DL$333,114,0)</f>
        <v>#NAME?</v>
      </c>
      <c r="C245" s="41" t="s">
        <v>564</v>
      </c>
      <c r="D245" s="88" t="s">
        <v>160</v>
      </c>
      <c r="E245" s="88"/>
      <c r="F245">
        <f t="shared" si="47"/>
        <v>5</v>
      </c>
      <c r="G245" t="e">
        <f t="shared" ca="1" si="44"/>
        <v>#NAME?</v>
      </c>
      <c r="H245" t="e">
        <f t="shared" ca="1" si="45"/>
        <v>#NAME?</v>
      </c>
      <c r="I245" t="e">
        <f t="shared" ca="1" si="46"/>
        <v>#NAME?</v>
      </c>
      <c r="P245" s="92"/>
      <c r="R245" s="96"/>
      <c r="S245" s="94" t="e">
        <f>VLOOKUP(R245,'Maiores altas e baixas'!$B$206:$C$450,2,0)</f>
        <v>#N/A</v>
      </c>
      <c r="T245" s="94" t="e">
        <f>VLOOKUP(S245,'Maiores altas e baixas'!$C$206:$AE$450,29,0)</f>
        <v>#N/A</v>
      </c>
      <c r="U245" t="s">
        <v>1759</v>
      </c>
      <c r="V245" t="s">
        <v>1379</v>
      </c>
    </row>
    <row r="246" spans="2:23">
      <c r="B246" t="e">
        <f ca="1">VLOOKUP(C246,'Base de dados_formulas'!$C$20:$DL$333,114,0)</f>
        <v>#NAME?</v>
      </c>
      <c r="C246" s="41" t="s">
        <v>731</v>
      </c>
      <c r="D246" s="88" t="s">
        <v>188</v>
      </c>
      <c r="E246" s="88"/>
      <c r="F246">
        <f t="shared" si="47"/>
        <v>6</v>
      </c>
      <c r="G246" t="e">
        <f t="shared" ca="1" si="44"/>
        <v>#NAME?</v>
      </c>
      <c r="H246" t="e">
        <f t="shared" ca="1" si="45"/>
        <v>#NAME?</v>
      </c>
      <c r="I246" t="e">
        <f t="shared" ca="1" si="46"/>
        <v>#NAME?</v>
      </c>
      <c r="P246" s="92"/>
      <c r="R246" s="96"/>
      <c r="S246" s="94" t="e">
        <f>VLOOKUP(R246,'Maiores altas e baixas'!$B$206:$C$450,2,0)</f>
        <v>#N/A</v>
      </c>
      <c r="T246" s="94" t="e">
        <f>VLOOKUP(S246,'Maiores altas e baixas'!$C$206:$AE$450,29,0)</f>
        <v>#N/A</v>
      </c>
      <c r="U246" t="s">
        <v>1760</v>
      </c>
      <c r="V246" t="s">
        <v>1380</v>
      </c>
    </row>
    <row r="247" spans="2:23">
      <c r="B247" t="e">
        <f ca="1">VLOOKUP(C247,'Base de dados_formulas'!$C$20:$DL$333,114,0)</f>
        <v>#NAME?</v>
      </c>
      <c r="C247" s="41" t="s">
        <v>579</v>
      </c>
      <c r="D247" s="88" t="s">
        <v>192</v>
      </c>
      <c r="E247" s="88"/>
      <c r="F247">
        <f t="shared" si="47"/>
        <v>7</v>
      </c>
      <c r="G247" t="e">
        <f t="shared" ca="1" si="44"/>
        <v>#NAME?</v>
      </c>
      <c r="H247" t="e">
        <f t="shared" ca="1" si="45"/>
        <v>#NAME?</v>
      </c>
      <c r="I247" t="e">
        <f t="shared" ca="1" si="46"/>
        <v>#NAME?</v>
      </c>
      <c r="P247" s="92"/>
      <c r="R247" s="96"/>
      <c r="S247" s="94" t="e">
        <f>VLOOKUP(R247,'Maiores altas e baixas'!$B$206:$C$450,2,0)</f>
        <v>#N/A</v>
      </c>
      <c r="T247" s="94" t="e">
        <f>VLOOKUP(S247,'Maiores altas e baixas'!$C$206:$AE$450,29,0)</f>
        <v>#N/A</v>
      </c>
      <c r="U247" t="s">
        <v>1761</v>
      </c>
      <c r="V247" t="s">
        <v>1381</v>
      </c>
    </row>
    <row r="248" spans="2:23">
      <c r="B248" t="e">
        <f ca="1">VLOOKUP(C248,'Base de dados_formulas'!$C$20:$DL$333,114,0)</f>
        <v>#NAME?</v>
      </c>
      <c r="C248" s="41" t="s">
        <v>583</v>
      </c>
      <c r="D248" s="88" t="s">
        <v>202</v>
      </c>
      <c r="E248" s="88"/>
      <c r="F248">
        <f t="shared" si="47"/>
        <v>8</v>
      </c>
      <c r="G248" t="e">
        <f t="shared" ca="1" si="44"/>
        <v>#NAME?</v>
      </c>
      <c r="H248" t="e">
        <f t="shared" ca="1" si="45"/>
        <v>#NAME?</v>
      </c>
      <c r="I248" t="e">
        <f t="shared" ca="1" si="46"/>
        <v>#NAME?</v>
      </c>
      <c r="P248" s="92"/>
      <c r="R248" s="96"/>
      <c r="S248" s="94" t="e">
        <f>VLOOKUP(R248,'Maiores altas e baixas'!$B$206:$C$450,2,0)</f>
        <v>#N/A</v>
      </c>
      <c r="T248" s="94" t="e">
        <f>VLOOKUP(S248,'Maiores altas e baixas'!$C$206:$AE$450,29,0)</f>
        <v>#N/A</v>
      </c>
      <c r="U248" t="s">
        <v>1762</v>
      </c>
      <c r="V248" t="s">
        <v>1382</v>
      </c>
    </row>
    <row r="249" spans="2:23">
      <c r="B249" t="e">
        <f ca="1">VLOOKUP(C249,'Base de dados_formulas'!$C$20:$DL$333,114,0)</f>
        <v>#NAME?</v>
      </c>
      <c r="C249" s="41" t="s">
        <v>607</v>
      </c>
      <c r="D249" s="88" t="s">
        <v>252</v>
      </c>
      <c r="E249" s="88"/>
      <c r="F249">
        <f t="shared" si="47"/>
        <v>9</v>
      </c>
      <c r="G249" t="e">
        <f t="shared" ca="1" si="44"/>
        <v>#NAME?</v>
      </c>
      <c r="H249" t="e">
        <f t="shared" ca="1" si="45"/>
        <v>#NAME?</v>
      </c>
      <c r="I249" t="e">
        <f t="shared" ca="1" si="46"/>
        <v>#NAME?</v>
      </c>
      <c r="P249" s="92"/>
      <c r="R249" s="96"/>
      <c r="S249" s="94" t="e">
        <f>VLOOKUP(R249,'Maiores altas e baixas'!$B$206:$C$450,2,0)</f>
        <v>#N/A</v>
      </c>
      <c r="T249" s="94" t="e">
        <f>VLOOKUP(S249,'Maiores altas e baixas'!$C$206:$AE$450,29,0)</f>
        <v>#N/A</v>
      </c>
      <c r="U249" t="s">
        <v>1763</v>
      </c>
      <c r="V249" t="s">
        <v>1440</v>
      </c>
    </row>
    <row r="250" spans="2:23">
      <c r="B250" t="e">
        <f ca="1">VLOOKUP(C250,'Base de dados_formulas'!$C$20:$DL$333,114,0)</f>
        <v>#NAME?</v>
      </c>
      <c r="C250" s="41" t="s">
        <v>661</v>
      </c>
      <c r="D250" s="88" t="s">
        <v>360</v>
      </c>
      <c r="E250" s="88"/>
      <c r="F250">
        <f t="shared" si="47"/>
        <v>10</v>
      </c>
      <c r="G250" t="e">
        <f t="shared" ca="1" si="44"/>
        <v>#NAME?</v>
      </c>
      <c r="H250" t="e">
        <f t="shared" ca="1" si="45"/>
        <v>#NAME?</v>
      </c>
      <c r="I250" t="e">
        <f t="shared" ca="1" si="46"/>
        <v>#NAME?</v>
      </c>
    </row>
    <row r="251" spans="2:23">
      <c r="B251" t="e">
        <f ca="1">VLOOKUP(C251,'Base de dados_formulas'!$C$20:$DL$333,114,0)</f>
        <v>#NAME?</v>
      </c>
      <c r="C251" s="41" t="s">
        <v>662</v>
      </c>
      <c r="D251" s="88" t="s">
        <v>362</v>
      </c>
      <c r="E251" s="88"/>
      <c r="F251">
        <f t="shared" si="47"/>
        <v>11</v>
      </c>
      <c r="G251" t="e">
        <f t="shared" ca="1" si="44"/>
        <v>#NAME?</v>
      </c>
      <c r="H251" t="e">
        <f t="shared" ca="1" si="45"/>
        <v>#NAME?</v>
      </c>
      <c r="I251" t="e">
        <f t="shared" ca="1" si="46"/>
        <v>#NAME?</v>
      </c>
      <c r="Q251" t="s">
        <v>493</v>
      </c>
      <c r="R251" t="s">
        <v>493</v>
      </c>
      <c r="S251" t="s">
        <v>493</v>
      </c>
      <c r="T251" t="s">
        <v>493</v>
      </c>
      <c r="U251" t="s">
        <v>493</v>
      </c>
      <c r="V251" t="s">
        <v>493</v>
      </c>
      <c r="W251" t="s">
        <v>493</v>
      </c>
    </row>
    <row r="252" spans="2:23">
      <c r="B252" t="e">
        <f ca="1">VLOOKUP(C252,'Base de dados_formulas'!$C$20:$DL$333,114,0)</f>
        <v>#NAME?</v>
      </c>
      <c r="C252" s="41" t="s">
        <v>676</v>
      </c>
      <c r="D252" s="88" t="s">
        <v>390</v>
      </c>
      <c r="E252" s="88"/>
      <c r="F252">
        <f t="shared" si="47"/>
        <v>12</v>
      </c>
      <c r="G252" t="e">
        <f t="shared" ca="1" si="44"/>
        <v>#NAME?</v>
      </c>
      <c r="H252" t="e">
        <f t="shared" ca="1" si="45"/>
        <v>#NAME?</v>
      </c>
      <c r="I252" t="e">
        <f t="shared" ca="1" si="46"/>
        <v>#NAME?</v>
      </c>
    </row>
    <row r="253" spans="2:23">
      <c r="C253" s="41"/>
      <c r="D253" s="88" t="s">
        <v>406</v>
      </c>
      <c r="E253" s="88"/>
      <c r="F253">
        <f t="shared" si="47"/>
        <v>13</v>
      </c>
      <c r="G253" t="e">
        <f t="shared" ca="1" si="44"/>
        <v>#NAME?</v>
      </c>
      <c r="H253" t="e">
        <f t="shared" ca="1" si="45"/>
        <v>#NAME?</v>
      </c>
      <c r="I253" t="e">
        <f t="shared" ca="1" si="46"/>
        <v>#NAME?</v>
      </c>
    </row>
    <row r="254" spans="2:23">
      <c r="B254" t="e">
        <f ca="1">VLOOKUP(C254,'Base de dados_formulas'!$C$20:$DL$333,114,0)</f>
        <v>#NAME?</v>
      </c>
      <c r="C254" s="41" t="s">
        <v>688</v>
      </c>
      <c r="D254" s="88" t="s">
        <v>414</v>
      </c>
      <c r="E254" s="88"/>
      <c r="F254">
        <f t="shared" si="47"/>
        <v>14</v>
      </c>
      <c r="G254" t="e">
        <f t="shared" ca="1" si="44"/>
        <v>#NAME?</v>
      </c>
      <c r="H254" t="e">
        <f t="shared" ca="1" si="45"/>
        <v>#NAME?</v>
      </c>
      <c r="I254" t="e">
        <f t="shared" ca="1" si="46"/>
        <v>#NAME?</v>
      </c>
    </row>
    <row r="255" spans="2:23">
      <c r="B255" t="e">
        <f ca="1">VLOOKUP(C255,'Base de dados_formulas'!$C$20:$DL$333,114,0)</f>
        <v>#NAME?</v>
      </c>
      <c r="C255" s="41" t="s">
        <v>734</v>
      </c>
      <c r="D255" s="88" t="s">
        <v>426</v>
      </c>
      <c r="E255" s="88"/>
      <c r="F255">
        <f t="shared" si="47"/>
        <v>15</v>
      </c>
      <c r="G255" t="e">
        <f t="shared" ca="1" si="44"/>
        <v>#NAME?</v>
      </c>
      <c r="H255" t="e">
        <f t="shared" ca="1" si="45"/>
        <v>#NAME?</v>
      </c>
      <c r="I255" t="e">
        <f t="shared" ca="1" si="46"/>
        <v>#NAME?</v>
      </c>
    </row>
    <row r="256" spans="2:23">
      <c r="B256" t="e">
        <f ca="1">VLOOKUP(C256,'Base de dados_formulas'!$C$20:$DL$333,114,0)</f>
        <v>#NAME?</v>
      </c>
      <c r="C256" s="41" t="s">
        <v>710</v>
      </c>
      <c r="D256" s="88" t="s">
        <v>468</v>
      </c>
      <c r="E256" s="88"/>
    </row>
    <row r="257" spans="1:19">
      <c r="C257" s="97"/>
      <c r="D257" s="77" t="s">
        <v>1508</v>
      </c>
      <c r="E257" s="77"/>
    </row>
    <row r="258" spans="1:19">
      <c r="B258" t="e">
        <f ca="1">VLOOKUP(C258,'Base de dados_formulas'!$C$20:$DL$333,114,0)</f>
        <v>#NAME?</v>
      </c>
      <c r="C258" s="41" t="s">
        <v>498</v>
      </c>
      <c r="D258" s="88" t="s">
        <v>12</v>
      </c>
      <c r="E258" s="88"/>
      <c r="F258">
        <v>1</v>
      </c>
      <c r="G258" t="e">
        <f ca="1">LARGE($B$258:$B$259,F258)</f>
        <v>#NAME?</v>
      </c>
      <c r="H258" t="e">
        <f ca="1">VLOOKUP(G258,$B$5:$C$259,2,0)</f>
        <v>#NAME?</v>
      </c>
      <c r="I258" t="e">
        <f ca="1">VLOOKUP(G258,$B$5:$D$259,3,0)</f>
        <v>#NAME?</v>
      </c>
    </row>
    <row r="259" spans="1:19" ht="15.75" thickBot="1">
      <c r="A259" t="s">
        <v>493</v>
      </c>
      <c r="B259" t="e">
        <f ca="1">VLOOKUP(C259,'Base de dados_formulas'!$C$20:$DL$333,114,0)</f>
        <v>#NAME?</v>
      </c>
      <c r="C259" s="41" t="s">
        <v>652</v>
      </c>
      <c r="D259" s="89" t="s">
        <v>342</v>
      </c>
      <c r="E259" s="88"/>
      <c r="F259">
        <f>F258+1</f>
        <v>2</v>
      </c>
      <c r="G259" t="e">
        <f ca="1">LARGE($B$258:$B$259,F259)</f>
        <v>#NAME?</v>
      </c>
      <c r="H259" t="e">
        <f ca="1">VLOOKUP(G259,$B$5:$C$259,2,0)</f>
        <v>#NAME?</v>
      </c>
      <c r="I259" t="e">
        <f ca="1">VLOOKUP(G259,$B$5:$D$259,3,0)</f>
        <v>#NAME?</v>
      </c>
      <c r="J259" t="s">
        <v>493</v>
      </c>
      <c r="O259" t="s">
        <v>493</v>
      </c>
      <c r="P259" t="s">
        <v>493</v>
      </c>
      <c r="Q259" t="s">
        <v>493</v>
      </c>
      <c r="R259" t="s">
        <v>493</v>
      </c>
      <c r="S259" t="s">
        <v>493</v>
      </c>
    </row>
  </sheetData>
  <conditionalFormatting sqref="D5:E48 D50:E81 D83:E116 D118:E147 D149:E168 D170:E193 D195:E210 D212:E226 D228:E239 D241:E256 D258:E259">
    <cfRule type="expression" dxfId="1" priority="1">
      <formula>MOD(ROW(),2)=0</formula>
    </cfRule>
  </conditionalFormatting>
  <pageMargins left="0.511811024" right="0.511811024" top="0.78740157499999996" bottom="0.78740157499999996" header="0.31496062000000002" footer="0.31496062000000002"/>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87A94-8C63-4C7D-8DE7-7E11881A04D5}">
  <sheetPr codeName="Planilha11">
    <pageSetUpPr autoPageBreaks="0"/>
  </sheetPr>
  <dimension ref="B1:I459"/>
  <sheetViews>
    <sheetView showGridLines="0" showRowColHeaders="0" topLeftCell="B1" zoomScale="70" zoomScaleNormal="70" workbookViewId="0"/>
  </sheetViews>
  <sheetFormatPr defaultColWidth="0" defaultRowHeight="15" zeroHeight="1"/>
  <cols>
    <col min="1" max="1" width="8" style="173" hidden="1" customWidth="1"/>
    <col min="2" max="2" width="2.7109375" style="172" customWidth="1"/>
    <col min="3" max="3" width="56.140625" style="188" bestFit="1" customWidth="1"/>
    <col min="4" max="4" width="17.85546875" style="173" bestFit="1" customWidth="1"/>
    <col min="5" max="5" width="17.7109375" style="173" bestFit="1" customWidth="1"/>
    <col min="6" max="6" width="30.28515625" style="173" bestFit="1" customWidth="1"/>
    <col min="7" max="7" width="112" style="173" customWidth="1"/>
    <col min="8" max="8" width="8" style="173" customWidth="1"/>
    <col min="9" max="9" width="0" style="173" hidden="1" customWidth="1"/>
    <col min="10" max="16384" width="8" style="173" hidden="1"/>
  </cols>
  <sheetData>
    <row r="1" spans="2:7" s="171" customFormat="1"/>
    <row r="2" spans="2:7" s="171" customFormat="1"/>
    <row r="3" spans="2:7" s="171" customFormat="1"/>
    <row r="4" spans="2:7" s="171" customFormat="1" ht="15.75" thickBot="1"/>
    <row r="5" spans="2:7" ht="39.950000000000003" customHeight="1">
      <c r="C5" s="374" t="s">
        <v>1119</v>
      </c>
      <c r="D5" s="378" t="s">
        <v>1801</v>
      </c>
      <c r="E5" s="378" t="s">
        <v>1811</v>
      </c>
      <c r="F5" s="378" t="s">
        <v>821</v>
      </c>
      <c r="G5" s="376" t="s">
        <v>1150</v>
      </c>
    </row>
    <row r="6" spans="2:7" ht="39.950000000000003" customHeight="1" thickBot="1">
      <c r="C6" s="375"/>
      <c r="D6" s="380"/>
      <c r="E6" s="379"/>
      <c r="F6" s="379"/>
      <c r="G6" s="377"/>
    </row>
    <row r="7" spans="2:7" s="183" customFormat="1" ht="60" customHeight="1">
      <c r="B7" s="181"/>
      <c r="C7" s="189" t="s">
        <v>1557</v>
      </c>
      <c r="D7" s="280" t="s">
        <v>1891</v>
      </c>
      <c r="E7" s="174">
        <v>3143819437.4400001</v>
      </c>
      <c r="F7" s="174" t="s">
        <v>751</v>
      </c>
      <c r="G7" s="182" t="s">
        <v>1178</v>
      </c>
    </row>
    <row r="8" spans="2:7" s="183" customFormat="1" ht="60" customHeight="1">
      <c r="B8" s="181"/>
      <c r="C8" s="190" t="s">
        <v>1683</v>
      </c>
      <c r="D8" s="281" t="s">
        <v>1893</v>
      </c>
      <c r="E8" s="175">
        <v>2913005938.7847495</v>
      </c>
      <c r="F8" s="287" t="s">
        <v>751</v>
      </c>
      <c r="G8" s="184" t="s">
        <v>1302</v>
      </c>
    </row>
    <row r="9" spans="2:7" s="183" customFormat="1" ht="60" customHeight="1">
      <c r="B9" s="181"/>
      <c r="C9" s="190" t="s">
        <v>1698</v>
      </c>
      <c r="D9" s="281" t="s">
        <v>1892</v>
      </c>
      <c r="E9" s="175">
        <v>2708644000</v>
      </c>
      <c r="F9" s="287" t="s">
        <v>751</v>
      </c>
      <c r="G9" s="184" t="s">
        <v>1317</v>
      </c>
    </row>
    <row r="10" spans="2:7" s="183" customFormat="1" ht="60" customHeight="1">
      <c r="B10" s="181"/>
      <c r="C10" s="190" t="s">
        <v>1563</v>
      </c>
      <c r="D10" s="281" t="s">
        <v>1895</v>
      </c>
      <c r="E10" s="175">
        <v>2005630671.79303</v>
      </c>
      <c r="F10" s="287" t="s">
        <v>743</v>
      </c>
      <c r="G10" s="184" t="s">
        <v>1186</v>
      </c>
    </row>
    <row r="11" spans="2:7" s="183" customFormat="1" ht="60" customHeight="1">
      <c r="B11" s="181"/>
      <c r="C11" s="190" t="s">
        <v>1641</v>
      </c>
      <c r="D11" s="281" t="s">
        <v>1894</v>
      </c>
      <c r="E11" s="175">
        <v>1976511030.0000002</v>
      </c>
      <c r="F11" s="287" t="s">
        <v>742</v>
      </c>
      <c r="G11" s="184" t="s">
        <v>1258</v>
      </c>
    </row>
    <row r="12" spans="2:7" s="183" customFormat="1" ht="60" customHeight="1">
      <c r="B12" s="181"/>
      <c r="C12" s="190" t="s">
        <v>1671</v>
      </c>
      <c r="D12" s="281" t="s">
        <v>1896</v>
      </c>
      <c r="E12" s="175">
        <v>1381555506.8703101</v>
      </c>
      <c r="F12" s="287" t="s">
        <v>742</v>
      </c>
      <c r="G12" s="184" t="s">
        <v>1290</v>
      </c>
    </row>
    <row r="13" spans="2:7" s="183" customFormat="1" ht="60" customHeight="1">
      <c r="B13" s="181"/>
      <c r="C13" s="190" t="s">
        <v>1578</v>
      </c>
      <c r="D13" s="281" t="s">
        <v>2015</v>
      </c>
      <c r="E13" s="175">
        <v>1145088097.36344</v>
      </c>
      <c r="F13" s="287" t="s">
        <v>746</v>
      </c>
      <c r="G13" s="184" t="s">
        <v>1202</v>
      </c>
    </row>
    <row r="14" spans="2:7" s="183" customFormat="1" ht="60" customHeight="1">
      <c r="B14" s="181"/>
      <c r="C14" s="190" t="s">
        <v>1743</v>
      </c>
      <c r="D14" s="281" t="s">
        <v>1941</v>
      </c>
      <c r="E14" s="175">
        <v>917811472.3244499</v>
      </c>
      <c r="F14" s="287" t="s">
        <v>743</v>
      </c>
      <c r="G14" s="184" t="s">
        <v>1362</v>
      </c>
    </row>
    <row r="15" spans="2:7" s="183" customFormat="1" ht="60" customHeight="1">
      <c r="B15" s="181"/>
      <c r="C15" s="190" t="s">
        <v>1568</v>
      </c>
      <c r="D15" s="281" t="s">
        <v>1945</v>
      </c>
      <c r="E15" s="175">
        <v>904231757.76627004</v>
      </c>
      <c r="F15" s="287" t="s">
        <v>751</v>
      </c>
      <c r="G15" s="184" t="s">
        <v>1191</v>
      </c>
    </row>
    <row r="16" spans="2:7" s="183" customFormat="1" ht="60" customHeight="1">
      <c r="B16" s="181"/>
      <c r="C16" s="190" t="s">
        <v>448</v>
      </c>
      <c r="D16" s="281" t="s">
        <v>1940</v>
      </c>
      <c r="E16" s="175">
        <v>856298851.58479989</v>
      </c>
      <c r="F16" s="287" t="s">
        <v>751</v>
      </c>
      <c r="G16" s="184" t="s">
        <v>1395</v>
      </c>
    </row>
    <row r="17" spans="2:7" s="183" customFormat="1" ht="60" customHeight="1">
      <c r="B17" s="181"/>
      <c r="C17" s="190" t="s">
        <v>1664</v>
      </c>
      <c r="D17" s="281" t="s">
        <v>2350</v>
      </c>
      <c r="E17" s="175">
        <v>838534323.62554002</v>
      </c>
      <c r="F17" s="287" t="s">
        <v>748</v>
      </c>
      <c r="G17" s="184" t="s">
        <v>1282</v>
      </c>
    </row>
    <row r="18" spans="2:7" s="183" customFormat="1" ht="60" customHeight="1">
      <c r="B18" s="181"/>
      <c r="C18" s="190" t="s">
        <v>1759</v>
      </c>
      <c r="D18" s="281" t="s">
        <v>2181</v>
      </c>
      <c r="E18" s="175">
        <v>760804336.36698997</v>
      </c>
      <c r="F18" s="287" t="s">
        <v>1506</v>
      </c>
      <c r="G18" s="184" t="s">
        <v>1379</v>
      </c>
    </row>
    <row r="19" spans="2:7" s="183" customFormat="1" ht="60" customHeight="1">
      <c r="B19" s="181"/>
      <c r="C19" s="190" t="s">
        <v>1657</v>
      </c>
      <c r="D19" s="281" t="s">
        <v>1934</v>
      </c>
      <c r="E19" s="175">
        <v>677798747.40370011</v>
      </c>
      <c r="F19" s="287" t="s">
        <v>746</v>
      </c>
      <c r="G19" s="184" t="s">
        <v>1275</v>
      </c>
    </row>
    <row r="20" spans="2:7" s="183" customFormat="1" ht="60" customHeight="1">
      <c r="B20" s="181"/>
      <c r="C20" s="190" t="s">
        <v>1754</v>
      </c>
      <c r="D20" s="281" t="s">
        <v>2017</v>
      </c>
      <c r="E20" s="175">
        <v>673623076.97578847</v>
      </c>
      <c r="F20" s="287" t="s">
        <v>746</v>
      </c>
      <c r="G20" s="184" t="s">
        <v>1374</v>
      </c>
    </row>
    <row r="21" spans="2:7" s="183" customFormat="1" ht="60" customHeight="1">
      <c r="B21" s="181"/>
      <c r="C21" s="190" t="s">
        <v>1682</v>
      </c>
      <c r="D21" s="281" t="s">
        <v>1900</v>
      </c>
      <c r="E21" s="175">
        <v>485096659.30596</v>
      </c>
      <c r="F21" s="287" t="s">
        <v>746</v>
      </c>
      <c r="G21" s="184" t="s">
        <v>1301</v>
      </c>
    </row>
    <row r="22" spans="2:7" s="183" customFormat="1" ht="60" customHeight="1">
      <c r="B22" s="181"/>
      <c r="C22" s="190" t="s">
        <v>1628</v>
      </c>
      <c r="D22" s="281" t="s">
        <v>1898</v>
      </c>
      <c r="E22" s="175">
        <v>469597132.01477998</v>
      </c>
      <c r="F22" s="287" t="s">
        <v>1507</v>
      </c>
      <c r="G22" s="184" t="s">
        <v>1245</v>
      </c>
    </row>
    <row r="23" spans="2:7" s="183" customFormat="1" ht="60" customHeight="1">
      <c r="B23" s="181"/>
      <c r="C23" s="190" t="s">
        <v>1695</v>
      </c>
      <c r="D23" s="281" t="s">
        <v>2351</v>
      </c>
      <c r="E23" s="175">
        <v>468779516.63697994</v>
      </c>
      <c r="F23" s="287" t="s">
        <v>742</v>
      </c>
      <c r="G23" s="184" t="s">
        <v>1314</v>
      </c>
    </row>
    <row r="24" spans="2:7" s="183" customFormat="1" ht="60" customHeight="1">
      <c r="B24" s="181"/>
      <c r="C24" s="190" t="s">
        <v>1602</v>
      </c>
      <c r="D24" s="281" t="s">
        <v>2182</v>
      </c>
      <c r="E24" s="175">
        <v>433549629.12611997</v>
      </c>
      <c r="F24" s="287" t="s">
        <v>1506</v>
      </c>
      <c r="G24" s="184" t="s">
        <v>1392</v>
      </c>
    </row>
    <row r="25" spans="2:7" s="183" customFormat="1" ht="60" customHeight="1">
      <c r="B25" s="181"/>
      <c r="C25" s="190" t="s">
        <v>1700</v>
      </c>
      <c r="D25" s="281" t="s">
        <v>1943</v>
      </c>
      <c r="E25" s="175">
        <v>388358366.66000003</v>
      </c>
      <c r="F25" s="287" t="s">
        <v>751</v>
      </c>
      <c r="G25" s="184" t="s">
        <v>1319</v>
      </c>
    </row>
    <row r="26" spans="2:7" s="183" customFormat="1" ht="60" customHeight="1">
      <c r="B26" s="181"/>
      <c r="C26" s="190" t="s">
        <v>1749</v>
      </c>
      <c r="D26" s="281" t="s">
        <v>2068</v>
      </c>
      <c r="E26" s="175">
        <v>381056087.86423999</v>
      </c>
      <c r="F26" s="287" t="s">
        <v>748</v>
      </c>
      <c r="G26" s="184" t="s">
        <v>1368</v>
      </c>
    </row>
    <row r="27" spans="2:7" s="183" customFormat="1" ht="60" customHeight="1">
      <c r="B27" s="181"/>
      <c r="C27" s="190" t="s">
        <v>1707</v>
      </c>
      <c r="D27" s="281" t="s">
        <v>2183</v>
      </c>
      <c r="E27" s="175">
        <v>377518158.31468004</v>
      </c>
      <c r="F27" s="287" t="s">
        <v>1506</v>
      </c>
      <c r="G27" s="184" t="s">
        <v>1327</v>
      </c>
    </row>
    <row r="28" spans="2:7" s="183" customFormat="1" ht="60" customHeight="1">
      <c r="B28" s="181"/>
      <c r="C28" s="190" t="s">
        <v>262</v>
      </c>
      <c r="D28" s="281" t="s">
        <v>2070</v>
      </c>
      <c r="E28" s="175">
        <v>371930807.46781999</v>
      </c>
      <c r="F28" s="287" t="s">
        <v>748</v>
      </c>
      <c r="G28" s="184" t="s">
        <v>1274</v>
      </c>
    </row>
    <row r="29" spans="2:7" s="183" customFormat="1" ht="60" customHeight="1">
      <c r="B29" s="181"/>
      <c r="C29" s="190" t="s">
        <v>1648</v>
      </c>
      <c r="D29" s="281" t="s">
        <v>2130</v>
      </c>
      <c r="E29" s="175">
        <v>355408832.52553999</v>
      </c>
      <c r="F29" s="287" t="s">
        <v>743</v>
      </c>
      <c r="G29" s="184" t="s">
        <v>1265</v>
      </c>
    </row>
    <row r="30" spans="2:7" s="183" customFormat="1" ht="60" customHeight="1">
      <c r="B30" s="181"/>
      <c r="C30" s="190" t="s">
        <v>1558</v>
      </c>
      <c r="D30" s="281" t="s">
        <v>2072</v>
      </c>
      <c r="E30" s="175">
        <v>329136098.40468001</v>
      </c>
      <c r="F30" s="287" t="s">
        <v>748</v>
      </c>
      <c r="G30" s="184" t="s">
        <v>1179</v>
      </c>
    </row>
    <row r="31" spans="2:7" s="183" customFormat="1" ht="60" customHeight="1">
      <c r="B31" s="181"/>
      <c r="C31" s="190" t="s">
        <v>1599</v>
      </c>
      <c r="D31" s="281" t="s">
        <v>2185</v>
      </c>
      <c r="E31" s="175">
        <v>309469489.45091999</v>
      </c>
      <c r="F31" s="287" t="s">
        <v>1506</v>
      </c>
      <c r="G31" s="184" t="s">
        <v>1515</v>
      </c>
    </row>
    <row r="32" spans="2:7" s="183" customFormat="1" ht="60" customHeight="1">
      <c r="B32" s="181"/>
      <c r="C32" s="190" t="s">
        <v>1584</v>
      </c>
      <c r="D32" s="281" t="s">
        <v>2019</v>
      </c>
      <c r="E32" s="175">
        <v>301755065.51924998</v>
      </c>
      <c r="F32" s="287" t="s">
        <v>746</v>
      </c>
      <c r="G32" s="184" t="s">
        <v>1208</v>
      </c>
    </row>
    <row r="33" spans="2:7" s="183" customFormat="1" ht="60" customHeight="1">
      <c r="B33" s="181"/>
      <c r="C33" s="190" t="s">
        <v>1741</v>
      </c>
      <c r="D33" s="281" t="s">
        <v>2132</v>
      </c>
      <c r="E33" s="175">
        <v>295592850.0584389</v>
      </c>
      <c r="F33" s="287" t="s">
        <v>743</v>
      </c>
      <c r="G33" s="184" t="s">
        <v>1360</v>
      </c>
    </row>
    <row r="34" spans="2:7" s="183" customFormat="1" ht="60" customHeight="1">
      <c r="B34" s="181"/>
      <c r="C34" s="190" t="s">
        <v>1575</v>
      </c>
      <c r="D34" s="281" t="s">
        <v>1786</v>
      </c>
      <c r="E34" s="175">
        <v>284688581.50583988</v>
      </c>
      <c r="F34" s="287" t="s">
        <v>743</v>
      </c>
      <c r="G34" s="184" t="s">
        <v>1199</v>
      </c>
    </row>
    <row r="35" spans="2:7" s="183" customFormat="1" ht="60" customHeight="1">
      <c r="B35" s="181"/>
      <c r="C35" s="190" t="s">
        <v>1690</v>
      </c>
      <c r="D35" s="281" t="s">
        <v>2074</v>
      </c>
      <c r="E35" s="175">
        <v>274128526.21648765</v>
      </c>
      <c r="F35" s="287" t="s">
        <v>748</v>
      </c>
      <c r="G35" s="184" t="s">
        <v>1309</v>
      </c>
    </row>
    <row r="36" spans="2:7" s="183" customFormat="1" ht="60" customHeight="1">
      <c r="B36" s="181"/>
      <c r="C36" s="190" t="s">
        <v>1704</v>
      </c>
      <c r="D36" s="281" t="s">
        <v>1947</v>
      </c>
      <c r="E36" s="175">
        <v>266125887.59763998</v>
      </c>
      <c r="F36" s="287" t="s">
        <v>751</v>
      </c>
      <c r="G36" s="184" t="s">
        <v>1324</v>
      </c>
    </row>
    <row r="37" spans="2:7" s="183" customFormat="1" ht="60" customHeight="1">
      <c r="B37" s="181"/>
      <c r="C37" s="190" t="s">
        <v>1708</v>
      </c>
      <c r="D37" s="281" t="s">
        <v>2187</v>
      </c>
      <c r="E37" s="175">
        <v>264981485.06367999</v>
      </c>
      <c r="F37" s="287" t="s">
        <v>1506</v>
      </c>
      <c r="G37" s="184" t="s">
        <v>1328</v>
      </c>
    </row>
    <row r="38" spans="2:7" s="183" customFormat="1" ht="60" customHeight="1">
      <c r="B38" s="181"/>
      <c r="C38" s="190" t="s">
        <v>1565</v>
      </c>
      <c r="D38" s="281" t="s">
        <v>1871</v>
      </c>
      <c r="E38" s="175">
        <v>263463472.13313642</v>
      </c>
      <c r="F38" s="287" t="s">
        <v>751</v>
      </c>
      <c r="G38" s="184" t="s">
        <v>1188</v>
      </c>
    </row>
    <row r="39" spans="2:7" s="183" customFormat="1" ht="60" customHeight="1">
      <c r="B39" s="181"/>
      <c r="C39" s="190" t="s">
        <v>1730</v>
      </c>
      <c r="D39" s="281" t="s">
        <v>1949</v>
      </c>
      <c r="E39" s="175">
        <v>256994996.26020002</v>
      </c>
      <c r="F39" s="287" t="s">
        <v>751</v>
      </c>
      <c r="G39" s="184" t="s">
        <v>1351</v>
      </c>
    </row>
    <row r="40" spans="2:7" s="183" customFormat="1" ht="60" customHeight="1">
      <c r="B40" s="181"/>
      <c r="C40" s="190" t="s">
        <v>1597</v>
      </c>
      <c r="D40" s="281" t="s">
        <v>2281</v>
      </c>
      <c r="E40" s="175">
        <v>242322362.80106997</v>
      </c>
      <c r="F40" s="287" t="s">
        <v>1507</v>
      </c>
      <c r="G40" s="184" t="s">
        <v>1385</v>
      </c>
    </row>
    <row r="41" spans="2:7" s="183" customFormat="1" ht="60" customHeight="1">
      <c r="B41" s="181"/>
      <c r="C41" s="190" t="s">
        <v>1691</v>
      </c>
      <c r="D41" s="281" t="s">
        <v>2076</v>
      </c>
      <c r="E41" s="175">
        <v>236062697.22519025</v>
      </c>
      <c r="F41" s="287" t="s">
        <v>748</v>
      </c>
      <c r="G41" s="184" t="s">
        <v>1310</v>
      </c>
    </row>
    <row r="42" spans="2:7" s="183" customFormat="1" ht="60" customHeight="1">
      <c r="B42" s="181"/>
      <c r="C42" s="190" t="s">
        <v>1760</v>
      </c>
      <c r="D42" s="281" t="s">
        <v>2021</v>
      </c>
      <c r="E42" s="175">
        <v>227679524.86725</v>
      </c>
      <c r="F42" s="287" t="s">
        <v>746</v>
      </c>
      <c r="G42" s="184" t="s">
        <v>1380</v>
      </c>
    </row>
    <row r="43" spans="2:7" s="183" customFormat="1" ht="60" customHeight="1">
      <c r="B43" s="181"/>
      <c r="C43" s="190" t="s">
        <v>1673</v>
      </c>
      <c r="D43" s="281" t="s">
        <v>2135</v>
      </c>
      <c r="E43" s="175">
        <v>226491944.55575997</v>
      </c>
      <c r="F43" s="287" t="s">
        <v>743</v>
      </c>
      <c r="G43" s="184" t="s">
        <v>1520</v>
      </c>
    </row>
    <row r="44" spans="2:7" s="183" customFormat="1" ht="60" customHeight="1">
      <c r="B44" s="181"/>
      <c r="C44" s="190" t="s">
        <v>1604</v>
      </c>
      <c r="D44" s="281" t="s">
        <v>1951</v>
      </c>
      <c r="E44" s="175">
        <v>225608963.81872001</v>
      </c>
      <c r="F44" s="287" t="s">
        <v>751</v>
      </c>
      <c r="G44" s="184" t="s">
        <v>1394</v>
      </c>
    </row>
    <row r="45" spans="2:7" s="183" customFormat="1" ht="60" customHeight="1">
      <c r="B45" s="181"/>
      <c r="C45" s="190" t="s">
        <v>50</v>
      </c>
      <c r="D45" s="281" t="s">
        <v>2078</v>
      </c>
      <c r="E45" s="175">
        <v>223467571.50734994</v>
      </c>
      <c r="F45" s="287" t="s">
        <v>748</v>
      </c>
      <c r="G45" s="184" t="s">
        <v>1180</v>
      </c>
    </row>
    <row r="46" spans="2:7" s="183" customFormat="1" ht="60" customHeight="1">
      <c r="B46" s="181"/>
      <c r="C46" s="190" t="s">
        <v>1555</v>
      </c>
      <c r="D46" s="281" t="s">
        <v>2080</v>
      </c>
      <c r="E46" s="175">
        <v>214649551.39092243</v>
      </c>
      <c r="F46" s="287" t="s">
        <v>748</v>
      </c>
      <c r="G46" s="184" t="s">
        <v>1176</v>
      </c>
    </row>
    <row r="47" spans="2:7" s="183" customFormat="1" ht="60" customHeight="1">
      <c r="B47" s="181"/>
      <c r="C47" s="190" t="s">
        <v>1638</v>
      </c>
      <c r="D47" s="281" t="s">
        <v>2254</v>
      </c>
      <c r="E47" s="175">
        <v>211603101.57049003</v>
      </c>
      <c r="F47" s="287" t="s">
        <v>749</v>
      </c>
      <c r="G47" s="184" t="s">
        <v>1255</v>
      </c>
    </row>
    <row r="48" spans="2:7" s="183" customFormat="1" ht="60" customHeight="1">
      <c r="B48" s="181"/>
      <c r="C48" s="190" t="s">
        <v>1681</v>
      </c>
      <c r="D48" s="281" t="s">
        <v>2082</v>
      </c>
      <c r="E48" s="175">
        <v>208206450.15072</v>
      </c>
      <c r="F48" s="287" t="s">
        <v>748</v>
      </c>
      <c r="G48" s="184" t="s">
        <v>1299</v>
      </c>
    </row>
    <row r="49" spans="2:7" s="183" customFormat="1" ht="60" customHeight="1">
      <c r="B49" s="181"/>
      <c r="C49" s="190" t="s">
        <v>1724</v>
      </c>
      <c r="D49" s="281" t="s">
        <v>1953</v>
      </c>
      <c r="E49" s="175">
        <v>206209501.56744355</v>
      </c>
      <c r="F49" s="287" t="s">
        <v>751</v>
      </c>
      <c r="G49" s="184" t="s">
        <v>1345</v>
      </c>
    </row>
    <row r="50" spans="2:7" s="183" customFormat="1" ht="60" customHeight="1">
      <c r="B50" s="181"/>
      <c r="C50" s="190" t="s">
        <v>1646</v>
      </c>
      <c r="D50" s="281" t="s">
        <v>2023</v>
      </c>
      <c r="E50" s="175">
        <v>196184929.23370156</v>
      </c>
      <c r="F50" s="287" t="s">
        <v>746</v>
      </c>
      <c r="G50" s="184" t="s">
        <v>1263</v>
      </c>
    </row>
    <row r="51" spans="2:7" s="183" customFormat="1" ht="60" customHeight="1">
      <c r="B51" s="181"/>
      <c r="C51" s="190" t="s">
        <v>1688</v>
      </c>
      <c r="D51" s="281" t="s">
        <v>1955</v>
      </c>
      <c r="E51" s="175">
        <v>195668820</v>
      </c>
      <c r="F51" s="287" t="s">
        <v>751</v>
      </c>
      <c r="G51" s="184" t="s">
        <v>1307</v>
      </c>
    </row>
    <row r="52" spans="2:7" s="183" customFormat="1" ht="60" customHeight="1">
      <c r="B52" s="181"/>
      <c r="C52" s="190" t="s">
        <v>1566</v>
      </c>
      <c r="D52" s="281" t="s">
        <v>2352</v>
      </c>
      <c r="E52" s="175">
        <v>192447086.22999999</v>
      </c>
      <c r="F52" s="287" t="s">
        <v>742</v>
      </c>
      <c r="G52" s="184" t="s">
        <v>1189</v>
      </c>
    </row>
    <row r="53" spans="2:7" s="183" customFormat="1" ht="60" customHeight="1">
      <c r="B53" s="181"/>
      <c r="C53" s="190" t="s">
        <v>316</v>
      </c>
      <c r="D53" s="281" t="s">
        <v>2025</v>
      </c>
      <c r="E53" s="175">
        <v>186602987.55780002</v>
      </c>
      <c r="F53" s="287" t="s">
        <v>746</v>
      </c>
      <c r="G53" s="184" t="s">
        <v>1300</v>
      </c>
    </row>
    <row r="54" spans="2:7" s="183" customFormat="1" ht="60" customHeight="1">
      <c r="B54" s="181"/>
      <c r="C54" s="190" t="s">
        <v>1569</v>
      </c>
      <c r="D54" s="281" t="s">
        <v>2027</v>
      </c>
      <c r="E54" s="175">
        <v>185522938.6647</v>
      </c>
      <c r="F54" s="287" t="s">
        <v>746</v>
      </c>
      <c r="G54" s="184" t="s">
        <v>1192</v>
      </c>
    </row>
    <row r="55" spans="2:7" s="183" customFormat="1" ht="60" customHeight="1">
      <c r="B55" s="181"/>
      <c r="C55" s="190" t="s">
        <v>1653</v>
      </c>
      <c r="D55" s="281" t="s">
        <v>2084</v>
      </c>
      <c r="E55" s="175">
        <v>184438449.84045002</v>
      </c>
      <c r="F55" s="287" t="s">
        <v>748</v>
      </c>
      <c r="G55" s="184" t="s">
        <v>1270</v>
      </c>
    </row>
    <row r="56" spans="2:7" s="183" customFormat="1" ht="60" customHeight="1">
      <c r="B56" s="181"/>
      <c r="C56" s="190" t="s">
        <v>54</v>
      </c>
      <c r="D56" s="281" t="s">
        <v>1957</v>
      </c>
      <c r="E56" s="175">
        <v>183875089.79675004</v>
      </c>
      <c r="F56" s="287" t="s">
        <v>751</v>
      </c>
      <c r="G56" s="184" t="s">
        <v>1182</v>
      </c>
    </row>
    <row r="57" spans="2:7" s="183" customFormat="1" ht="60" customHeight="1">
      <c r="B57" s="181"/>
      <c r="C57" s="190" t="s">
        <v>1705</v>
      </c>
      <c r="D57" s="281" t="s">
        <v>2189</v>
      </c>
      <c r="E57" s="175">
        <v>182874589.04520005</v>
      </c>
      <c r="F57" s="287" t="s">
        <v>1506</v>
      </c>
      <c r="G57" s="184" t="s">
        <v>1325</v>
      </c>
    </row>
    <row r="58" spans="2:7" s="183" customFormat="1" ht="60" customHeight="1">
      <c r="B58" s="181"/>
      <c r="C58" s="190" t="s">
        <v>1753</v>
      </c>
      <c r="D58" s="281" t="s">
        <v>2218</v>
      </c>
      <c r="E58" s="175">
        <v>176703243.44573998</v>
      </c>
      <c r="F58" s="287" t="s">
        <v>742</v>
      </c>
      <c r="G58" s="184" t="s">
        <v>1373</v>
      </c>
    </row>
    <row r="59" spans="2:7" s="183" customFormat="1" ht="60" customHeight="1">
      <c r="B59" s="181"/>
      <c r="C59" s="190" t="s">
        <v>1643</v>
      </c>
      <c r="D59" s="281" t="s">
        <v>1942</v>
      </c>
      <c r="E59" s="175">
        <v>175631427.21258</v>
      </c>
      <c r="F59" s="287" t="s">
        <v>746</v>
      </c>
      <c r="G59" s="184" t="s">
        <v>1260</v>
      </c>
    </row>
    <row r="60" spans="2:7" s="183" customFormat="1" ht="60" customHeight="1">
      <c r="B60" s="181"/>
      <c r="C60" s="190" t="s">
        <v>1654</v>
      </c>
      <c r="D60" s="281" t="s">
        <v>1959</v>
      </c>
      <c r="E60" s="175">
        <v>174480235.44000003</v>
      </c>
      <c r="F60" s="287" t="s">
        <v>751</v>
      </c>
      <c r="G60" s="184" t="s">
        <v>1271</v>
      </c>
    </row>
    <row r="61" spans="2:7" s="183" customFormat="1" ht="60" customHeight="1">
      <c r="B61" s="181"/>
      <c r="C61" s="190" t="s">
        <v>1715</v>
      </c>
      <c r="D61" s="281" t="s">
        <v>2256</v>
      </c>
      <c r="E61" s="175">
        <v>167288131.07940003</v>
      </c>
      <c r="F61" s="287" t="s">
        <v>749</v>
      </c>
      <c r="G61" s="184" t="s">
        <v>1334</v>
      </c>
    </row>
    <row r="62" spans="2:7" s="183" customFormat="1" ht="60" customHeight="1">
      <c r="B62" s="181"/>
      <c r="C62" s="190" t="s">
        <v>1710</v>
      </c>
      <c r="D62" s="281" t="s">
        <v>1961</v>
      </c>
      <c r="E62" s="175">
        <v>164307360</v>
      </c>
      <c r="F62" s="287" t="s">
        <v>751</v>
      </c>
      <c r="G62" s="184" t="s">
        <v>1329</v>
      </c>
    </row>
    <row r="63" spans="2:7" s="183" customFormat="1" ht="60" customHeight="1">
      <c r="B63" s="181"/>
      <c r="C63" s="190" t="s">
        <v>1619</v>
      </c>
      <c r="D63" s="281" t="s">
        <v>2219</v>
      </c>
      <c r="E63" s="175">
        <v>163207178.73220003</v>
      </c>
      <c r="F63" s="287" t="s">
        <v>742</v>
      </c>
      <c r="G63" s="184" t="s">
        <v>1516</v>
      </c>
    </row>
    <row r="64" spans="2:7" s="183" customFormat="1" ht="60" customHeight="1">
      <c r="B64" s="181"/>
      <c r="C64" s="190" t="s">
        <v>1745</v>
      </c>
      <c r="D64" s="281" t="s">
        <v>1901</v>
      </c>
      <c r="E64" s="175">
        <v>162595318.36349997</v>
      </c>
      <c r="F64" s="287" t="s">
        <v>749</v>
      </c>
      <c r="G64" s="184" t="s">
        <v>1364</v>
      </c>
    </row>
    <row r="65" spans="2:7" s="183" customFormat="1" ht="60" customHeight="1">
      <c r="B65" s="181"/>
      <c r="C65" s="190" t="s">
        <v>1742</v>
      </c>
      <c r="D65" s="281" t="s">
        <v>2086</v>
      </c>
      <c r="E65" s="175">
        <v>160147328.26111999</v>
      </c>
      <c r="F65" s="287" t="s">
        <v>748</v>
      </c>
      <c r="G65" s="184" t="s">
        <v>1361</v>
      </c>
    </row>
    <row r="66" spans="2:7" s="183" customFormat="1" ht="60" customHeight="1">
      <c r="B66" s="181"/>
      <c r="C66" s="190" t="s">
        <v>1581</v>
      </c>
      <c r="D66" s="281" t="s">
        <v>1902</v>
      </c>
      <c r="E66" s="175">
        <v>158212802.74939996</v>
      </c>
      <c r="F66" s="287" t="s">
        <v>743</v>
      </c>
      <c r="G66" s="184" t="s">
        <v>1205</v>
      </c>
    </row>
    <row r="67" spans="2:7" s="183" customFormat="1" ht="60" customHeight="1">
      <c r="B67" s="181"/>
      <c r="C67" s="190" t="s">
        <v>1546</v>
      </c>
      <c r="D67" s="281" t="s">
        <v>1963</v>
      </c>
      <c r="E67" s="175">
        <v>157012692.14029497</v>
      </c>
      <c r="F67" s="287" t="s">
        <v>751</v>
      </c>
      <c r="G67" s="184" t="s">
        <v>1167</v>
      </c>
    </row>
    <row r="68" spans="2:7" s="183" customFormat="1" ht="60" customHeight="1">
      <c r="B68" s="181"/>
      <c r="C68" s="190" t="s">
        <v>1560</v>
      </c>
      <c r="D68" s="281" t="s">
        <v>1965</v>
      </c>
      <c r="E68" s="175">
        <v>156722264.00000003</v>
      </c>
      <c r="F68" s="287" t="s">
        <v>751</v>
      </c>
      <c r="G68" s="184" t="s">
        <v>1183</v>
      </c>
    </row>
    <row r="69" spans="2:7" s="183" customFormat="1" ht="60" customHeight="1">
      <c r="B69" s="181"/>
      <c r="C69" s="190" t="s">
        <v>1748</v>
      </c>
      <c r="D69" s="281" t="s">
        <v>2191</v>
      </c>
      <c r="E69" s="175">
        <v>155980688.48382807</v>
      </c>
      <c r="F69" s="287" t="s">
        <v>1506</v>
      </c>
      <c r="G69" s="184" t="s">
        <v>1367</v>
      </c>
    </row>
    <row r="70" spans="2:7" s="183" customFormat="1" ht="60" customHeight="1">
      <c r="B70" s="181"/>
      <c r="C70" s="190" t="s">
        <v>1728</v>
      </c>
      <c r="D70" s="281" t="s">
        <v>2137</v>
      </c>
      <c r="E70" s="175">
        <v>151242386.46218866</v>
      </c>
      <c r="F70" s="287" t="s">
        <v>743</v>
      </c>
      <c r="G70" s="184" t="s">
        <v>1349</v>
      </c>
    </row>
    <row r="71" spans="2:7" s="183" customFormat="1" ht="60" customHeight="1">
      <c r="B71" s="181"/>
      <c r="C71" s="190" t="s">
        <v>1562</v>
      </c>
      <c r="D71" s="281" t="s">
        <v>2088</v>
      </c>
      <c r="E71" s="175">
        <v>150993801.24415997</v>
      </c>
      <c r="F71" s="287" t="s">
        <v>748</v>
      </c>
      <c r="G71" s="184" t="s">
        <v>1185</v>
      </c>
    </row>
    <row r="72" spans="2:7" s="183" customFormat="1" ht="60" customHeight="1">
      <c r="B72" s="181"/>
      <c r="C72" s="190" t="s">
        <v>1573</v>
      </c>
      <c r="D72" s="281" t="s">
        <v>2090</v>
      </c>
      <c r="E72" s="175">
        <v>150717252.97239998</v>
      </c>
      <c r="F72" s="287" t="s">
        <v>748</v>
      </c>
      <c r="G72" s="184" t="s">
        <v>1197</v>
      </c>
    </row>
    <row r="73" spans="2:7" s="183" customFormat="1" ht="60" customHeight="1">
      <c r="B73" s="181"/>
      <c r="C73" s="190" t="s">
        <v>1729</v>
      </c>
      <c r="D73" s="281" t="s">
        <v>2029</v>
      </c>
      <c r="E73" s="175">
        <v>150643233.59999999</v>
      </c>
      <c r="F73" s="287" t="s">
        <v>746</v>
      </c>
      <c r="G73" s="184" t="s">
        <v>1350</v>
      </c>
    </row>
    <row r="74" spans="2:7" s="183" customFormat="1" ht="60" customHeight="1">
      <c r="B74" s="181"/>
      <c r="C74" s="190" t="s">
        <v>1726</v>
      </c>
      <c r="D74" s="281" t="s">
        <v>2031</v>
      </c>
      <c r="E74" s="175">
        <v>149232919.94351998</v>
      </c>
      <c r="F74" s="287" t="s">
        <v>746</v>
      </c>
      <c r="G74" s="184" t="s">
        <v>1347</v>
      </c>
    </row>
    <row r="75" spans="2:7" s="183" customFormat="1" ht="60" customHeight="1">
      <c r="B75" s="181"/>
      <c r="C75" s="190" t="s">
        <v>1738</v>
      </c>
      <c r="D75" s="281" t="s">
        <v>1967</v>
      </c>
      <c r="E75" s="175">
        <v>147953762.78594002</v>
      </c>
      <c r="F75" s="287" t="s">
        <v>751</v>
      </c>
      <c r="G75" s="184" t="s">
        <v>1357</v>
      </c>
    </row>
    <row r="76" spans="2:7" s="183" customFormat="1" ht="60" customHeight="1">
      <c r="B76" s="181"/>
      <c r="C76" s="190" t="s">
        <v>1595</v>
      </c>
      <c r="D76" s="281" t="s">
        <v>2257</v>
      </c>
      <c r="E76" s="175">
        <v>146462268.75479996</v>
      </c>
      <c r="F76" s="287" t="s">
        <v>749</v>
      </c>
      <c r="G76" s="184" t="s">
        <v>1220</v>
      </c>
    </row>
    <row r="77" spans="2:7" s="183" customFormat="1" ht="60" customHeight="1">
      <c r="B77" s="181"/>
      <c r="C77" s="190" t="s">
        <v>1672</v>
      </c>
      <c r="D77" s="281" t="s">
        <v>2033</v>
      </c>
      <c r="E77" s="175">
        <v>145662156.99318215</v>
      </c>
      <c r="F77" s="287" t="s">
        <v>746</v>
      </c>
      <c r="G77" s="184" t="s">
        <v>1291</v>
      </c>
    </row>
    <row r="78" spans="2:7" s="183" customFormat="1" ht="60" customHeight="1">
      <c r="B78" s="181"/>
      <c r="C78" s="190" t="s">
        <v>1702</v>
      </c>
      <c r="D78" s="281" t="s">
        <v>1920</v>
      </c>
      <c r="E78" s="175">
        <v>144446031.66615</v>
      </c>
      <c r="F78" s="287" t="s">
        <v>743</v>
      </c>
      <c r="G78" s="184" t="s">
        <v>1321</v>
      </c>
    </row>
    <row r="79" spans="2:7" s="183" customFormat="1" ht="60" customHeight="1">
      <c r="B79" s="181"/>
      <c r="C79" s="190" t="s">
        <v>1618</v>
      </c>
      <c r="D79" s="281" t="s">
        <v>2092</v>
      </c>
      <c r="E79" s="175">
        <v>141087103.76116002</v>
      </c>
      <c r="F79" s="287" t="s">
        <v>748</v>
      </c>
      <c r="G79" s="184" t="s">
        <v>1234</v>
      </c>
    </row>
    <row r="80" spans="2:7" s="183" customFormat="1" ht="60" customHeight="1">
      <c r="B80" s="181"/>
      <c r="C80" s="190" t="s">
        <v>1582</v>
      </c>
      <c r="D80" s="281" t="s">
        <v>2035</v>
      </c>
      <c r="E80" s="175">
        <v>140711974.54909</v>
      </c>
      <c r="F80" s="287" t="s">
        <v>746</v>
      </c>
      <c r="G80" s="184" t="s">
        <v>1206</v>
      </c>
    </row>
    <row r="81" spans="2:7" s="183" customFormat="1" ht="60" customHeight="1">
      <c r="B81" s="181"/>
      <c r="C81" s="190" t="s">
        <v>1694</v>
      </c>
      <c r="D81" s="281" t="s">
        <v>2347</v>
      </c>
      <c r="E81" s="175">
        <v>136054929.86162999</v>
      </c>
      <c r="F81" s="287" t="s">
        <v>1508</v>
      </c>
      <c r="G81" s="184" t="s">
        <v>1313</v>
      </c>
    </row>
    <row r="82" spans="2:7" s="183" customFormat="1" ht="60" customHeight="1">
      <c r="B82" s="181"/>
      <c r="C82" s="190" t="s">
        <v>1585</v>
      </c>
      <c r="D82" s="281" t="s">
        <v>2259</v>
      </c>
      <c r="E82" s="175">
        <v>134175274.09829997</v>
      </c>
      <c r="F82" s="287" t="s">
        <v>749</v>
      </c>
      <c r="G82" s="184" t="s">
        <v>1209</v>
      </c>
    </row>
    <row r="83" spans="2:7" s="183" customFormat="1" ht="60" customHeight="1">
      <c r="B83" s="181"/>
      <c r="C83" s="190" t="s">
        <v>1559</v>
      </c>
      <c r="D83" s="281" t="s">
        <v>2193</v>
      </c>
      <c r="E83" s="175">
        <v>131481363.57573552</v>
      </c>
      <c r="F83" s="287" t="s">
        <v>1506</v>
      </c>
      <c r="G83" s="184" t="s">
        <v>1181</v>
      </c>
    </row>
    <row r="84" spans="2:7" s="183" customFormat="1" ht="60" customHeight="1">
      <c r="B84" s="181"/>
      <c r="C84" s="190" t="s">
        <v>1706</v>
      </c>
      <c r="D84" s="281" t="s">
        <v>2093</v>
      </c>
      <c r="E84" s="175">
        <v>129989743.25964001</v>
      </c>
      <c r="F84" s="287" t="s">
        <v>748</v>
      </c>
      <c r="G84" s="184" t="s">
        <v>1326</v>
      </c>
    </row>
    <row r="85" spans="2:7" s="183" customFormat="1" ht="60" customHeight="1">
      <c r="B85" s="181"/>
      <c r="C85" s="190" t="s">
        <v>1605</v>
      </c>
      <c r="D85" s="281" t="s">
        <v>2037</v>
      </c>
      <c r="E85" s="175">
        <v>128796211.60563001</v>
      </c>
      <c r="F85" s="287" t="s">
        <v>746</v>
      </c>
      <c r="G85" s="184" t="s">
        <v>1388</v>
      </c>
    </row>
    <row r="86" spans="2:7" s="183" customFormat="1" ht="60" customHeight="1">
      <c r="B86" s="181"/>
      <c r="C86" s="190" t="s">
        <v>1639</v>
      </c>
      <c r="D86" s="281" t="s">
        <v>2095</v>
      </c>
      <c r="E86" s="175">
        <v>128463445.35381</v>
      </c>
      <c r="F86" s="287" t="s">
        <v>748</v>
      </c>
      <c r="G86" s="184" t="s">
        <v>1256</v>
      </c>
    </row>
    <row r="87" spans="2:7" s="183" customFormat="1" ht="60" customHeight="1">
      <c r="B87" s="181"/>
      <c r="C87" s="190" t="s">
        <v>1756</v>
      </c>
      <c r="D87" s="281" t="s">
        <v>2097</v>
      </c>
      <c r="E87" s="175">
        <v>126956804.00095999</v>
      </c>
      <c r="F87" s="287" t="s">
        <v>748</v>
      </c>
      <c r="G87" s="184" t="s">
        <v>1376</v>
      </c>
    </row>
    <row r="88" spans="2:7" s="183" customFormat="1" ht="60" customHeight="1">
      <c r="B88" s="181"/>
      <c r="C88" s="190" t="s">
        <v>1598</v>
      </c>
      <c r="D88" s="281" t="s">
        <v>2221</v>
      </c>
      <c r="E88" s="175">
        <v>126572563.12659317</v>
      </c>
      <c r="F88" s="287" t="s">
        <v>742</v>
      </c>
      <c r="G88" s="184" t="s">
        <v>1390</v>
      </c>
    </row>
    <row r="89" spans="2:7" s="183" customFormat="1" ht="60" customHeight="1">
      <c r="B89" s="181"/>
      <c r="C89" s="190" t="s">
        <v>1719</v>
      </c>
      <c r="D89" s="281" t="s">
        <v>2223</v>
      </c>
      <c r="E89" s="175">
        <v>126530301.75604825</v>
      </c>
      <c r="F89" s="287" t="s">
        <v>742</v>
      </c>
      <c r="G89" s="184" t="s">
        <v>1338</v>
      </c>
    </row>
    <row r="90" spans="2:7" s="183" customFormat="1" ht="60" customHeight="1">
      <c r="B90" s="181"/>
      <c r="C90" s="190" t="s">
        <v>1720</v>
      </c>
      <c r="D90" s="281" t="s">
        <v>1969</v>
      </c>
      <c r="E90" s="175">
        <v>125943889.10642932</v>
      </c>
      <c r="F90" s="287" t="s">
        <v>751</v>
      </c>
      <c r="G90" s="184" t="s">
        <v>1341</v>
      </c>
    </row>
    <row r="91" spans="2:7" s="183" customFormat="1" ht="60" customHeight="1">
      <c r="B91" s="181"/>
      <c r="C91" s="190" t="s">
        <v>1615</v>
      </c>
      <c r="D91" s="281" t="s">
        <v>2261</v>
      </c>
      <c r="E91" s="175">
        <v>124660416.67110001</v>
      </c>
      <c r="F91" s="287" t="s">
        <v>749</v>
      </c>
      <c r="G91" s="184" t="s">
        <v>1231</v>
      </c>
    </row>
    <row r="92" spans="2:7" s="183" customFormat="1" ht="60" customHeight="1">
      <c r="B92" s="181"/>
      <c r="C92" s="190" t="s">
        <v>1666</v>
      </c>
      <c r="D92" s="281" t="s">
        <v>2139</v>
      </c>
      <c r="E92" s="175">
        <v>123644610.26618998</v>
      </c>
      <c r="F92" s="287" t="s">
        <v>743</v>
      </c>
      <c r="G92" s="184" t="s">
        <v>1284</v>
      </c>
    </row>
    <row r="93" spans="2:7" s="183" customFormat="1" ht="60" customHeight="1">
      <c r="B93" s="181"/>
      <c r="C93" s="190" t="s">
        <v>1547</v>
      </c>
      <c r="D93" s="281" t="s">
        <v>1971</v>
      </c>
      <c r="E93" s="175">
        <v>123125410.66595</v>
      </c>
      <c r="F93" s="287" t="s">
        <v>751</v>
      </c>
      <c r="G93" s="184" t="s">
        <v>1168</v>
      </c>
    </row>
    <row r="94" spans="2:7" s="183" customFormat="1" ht="60" customHeight="1">
      <c r="B94" s="181"/>
      <c r="C94" s="190" t="s">
        <v>142</v>
      </c>
      <c r="D94" s="281" t="s">
        <v>2283</v>
      </c>
      <c r="E94" s="175">
        <v>115949245.99371998</v>
      </c>
      <c r="F94" s="287" t="s">
        <v>1507</v>
      </c>
      <c r="G94" s="184" t="s">
        <v>1387</v>
      </c>
    </row>
    <row r="95" spans="2:7" s="183" customFormat="1" ht="60" customHeight="1">
      <c r="B95" s="181"/>
      <c r="C95" s="190" t="s">
        <v>1624</v>
      </c>
      <c r="D95" s="281" t="s">
        <v>2263</v>
      </c>
      <c r="E95" s="175">
        <v>113150832.04278</v>
      </c>
      <c r="F95" s="287" t="s">
        <v>749</v>
      </c>
      <c r="G95" s="184" t="s">
        <v>1241</v>
      </c>
    </row>
    <row r="96" spans="2:7" s="183" customFormat="1" ht="60" customHeight="1">
      <c r="B96" s="181"/>
      <c r="C96" s="190" t="s">
        <v>1676</v>
      </c>
      <c r="D96" s="281" t="s">
        <v>2141</v>
      </c>
      <c r="E96" s="175">
        <v>112844752.14375</v>
      </c>
      <c r="F96" s="287" t="s">
        <v>743</v>
      </c>
      <c r="G96" s="184" t="s">
        <v>1294</v>
      </c>
    </row>
    <row r="97" spans="2:7" s="183" customFormat="1" ht="60" customHeight="1">
      <c r="B97" s="181"/>
      <c r="C97" s="190" t="s">
        <v>1665</v>
      </c>
      <c r="D97" s="281" t="s">
        <v>2265</v>
      </c>
      <c r="E97" s="175">
        <v>111909118.99091998</v>
      </c>
      <c r="F97" s="287" t="s">
        <v>749</v>
      </c>
      <c r="G97" s="184" t="s">
        <v>1283</v>
      </c>
    </row>
    <row r="98" spans="2:7" s="183" customFormat="1" ht="60" customHeight="1">
      <c r="B98" s="181"/>
      <c r="C98" s="190" t="s">
        <v>1577</v>
      </c>
      <c r="D98" s="281" t="s">
        <v>2039</v>
      </c>
      <c r="E98" s="175">
        <v>110437794.77218223</v>
      </c>
      <c r="F98" s="287" t="s">
        <v>746</v>
      </c>
      <c r="G98" s="184" t="s">
        <v>1201</v>
      </c>
    </row>
    <row r="99" spans="2:7" s="183" customFormat="1" ht="60" customHeight="1">
      <c r="B99" s="181"/>
      <c r="C99" s="190" t="s">
        <v>1675</v>
      </c>
      <c r="D99" s="281" t="s">
        <v>2099</v>
      </c>
      <c r="E99" s="175">
        <v>107938861.38079998</v>
      </c>
      <c r="F99" s="287" t="s">
        <v>748</v>
      </c>
      <c r="G99" s="184" t="s">
        <v>1293</v>
      </c>
    </row>
    <row r="100" spans="2:7" s="183" customFormat="1" ht="60" customHeight="1">
      <c r="B100" s="181"/>
      <c r="C100" s="190" t="s">
        <v>1714</v>
      </c>
      <c r="D100" s="281" t="s">
        <v>1794</v>
      </c>
      <c r="E100" s="175">
        <v>103224944.26585522</v>
      </c>
      <c r="F100" s="287" t="s">
        <v>752</v>
      </c>
      <c r="G100" s="184" t="s">
        <v>1333</v>
      </c>
    </row>
    <row r="101" spans="2:7" s="183" customFormat="1" ht="60" customHeight="1">
      <c r="B101" s="181"/>
      <c r="C101" s="190" t="s">
        <v>1747</v>
      </c>
      <c r="D101" s="281" t="s">
        <v>2041</v>
      </c>
      <c r="E101" s="175">
        <v>100033583.73392104</v>
      </c>
      <c r="F101" s="287" t="s">
        <v>746</v>
      </c>
      <c r="G101" s="184" t="s">
        <v>1366</v>
      </c>
    </row>
    <row r="102" spans="2:7" s="183" customFormat="1" ht="60" customHeight="1">
      <c r="B102" s="181"/>
      <c r="C102" s="190" t="s">
        <v>1733</v>
      </c>
      <c r="D102" s="281" t="s">
        <v>2322</v>
      </c>
      <c r="E102" s="175">
        <v>98688602.817979991</v>
      </c>
      <c r="F102" s="287" t="s">
        <v>754</v>
      </c>
      <c r="G102" s="184" t="s">
        <v>1354</v>
      </c>
    </row>
    <row r="103" spans="2:7" s="183" customFormat="1" ht="60" customHeight="1">
      <c r="B103" s="181"/>
      <c r="C103" s="190" t="s">
        <v>1679</v>
      </c>
      <c r="D103" s="281" t="s">
        <v>2195</v>
      </c>
      <c r="E103" s="175">
        <v>98246249.09009999</v>
      </c>
      <c r="F103" s="287" t="s">
        <v>1506</v>
      </c>
      <c r="G103" s="184" t="s">
        <v>1297</v>
      </c>
    </row>
    <row r="104" spans="2:7" s="183" customFormat="1" ht="60" customHeight="1">
      <c r="B104" s="181"/>
      <c r="C104" s="190" t="s">
        <v>1583</v>
      </c>
      <c r="D104" s="281" t="s">
        <v>2101</v>
      </c>
      <c r="E104" s="175">
        <v>97480370.79900001</v>
      </c>
      <c r="F104" s="287" t="s">
        <v>748</v>
      </c>
      <c r="G104" s="184" t="s">
        <v>1207</v>
      </c>
    </row>
    <row r="105" spans="2:7" s="183" customFormat="1" ht="60" customHeight="1">
      <c r="B105" s="181"/>
      <c r="C105" s="190" t="s">
        <v>1537</v>
      </c>
      <c r="D105" s="281" t="s">
        <v>2267</v>
      </c>
      <c r="E105" s="175">
        <v>97176179.09189713</v>
      </c>
      <c r="F105" s="287" t="s">
        <v>749</v>
      </c>
      <c r="G105" s="184" t="s">
        <v>1158</v>
      </c>
    </row>
    <row r="106" spans="2:7" s="183" customFormat="1" ht="60" customHeight="1">
      <c r="B106" s="181"/>
      <c r="C106" s="190" t="s">
        <v>1703</v>
      </c>
      <c r="D106" s="281" t="s">
        <v>2324</v>
      </c>
      <c r="E106" s="175">
        <v>97079333.760000005</v>
      </c>
      <c r="F106" s="287" t="s">
        <v>754</v>
      </c>
      <c r="G106" s="184" t="s">
        <v>1322</v>
      </c>
    </row>
    <row r="107" spans="2:7" s="183" customFormat="1" ht="60" customHeight="1">
      <c r="B107" s="181"/>
      <c r="C107" s="190" t="s">
        <v>1725</v>
      </c>
      <c r="D107" s="281" t="s">
        <v>2143</v>
      </c>
      <c r="E107" s="175">
        <v>95199779.000000015</v>
      </c>
      <c r="F107" s="287" t="s">
        <v>743</v>
      </c>
      <c r="G107" s="184" t="s">
        <v>1346</v>
      </c>
    </row>
    <row r="108" spans="2:7" s="183" customFormat="1" ht="60" customHeight="1">
      <c r="B108" s="181"/>
      <c r="C108" s="190" t="s">
        <v>1574</v>
      </c>
      <c r="D108" s="281" t="s">
        <v>2197</v>
      </c>
      <c r="E108" s="175">
        <v>91994537.172434464</v>
      </c>
      <c r="F108" s="287" t="s">
        <v>1506</v>
      </c>
      <c r="G108" s="184" t="s">
        <v>1198</v>
      </c>
    </row>
    <row r="109" spans="2:7" s="183" customFormat="1" ht="60" customHeight="1">
      <c r="B109" s="181"/>
      <c r="C109" s="190" t="s">
        <v>1661</v>
      </c>
      <c r="D109" s="281" t="s">
        <v>1973</v>
      </c>
      <c r="E109" s="175">
        <v>91679140.040000007</v>
      </c>
      <c r="F109" s="287" t="s">
        <v>751</v>
      </c>
      <c r="G109" s="184" t="s">
        <v>1279</v>
      </c>
    </row>
    <row r="110" spans="2:7" s="183" customFormat="1" ht="60" customHeight="1">
      <c r="B110" s="181"/>
      <c r="C110" s="190" t="s">
        <v>1590</v>
      </c>
      <c r="D110" s="281" t="s">
        <v>2103</v>
      </c>
      <c r="E110" s="175">
        <v>90918812.080640003</v>
      </c>
      <c r="F110" s="287" t="s">
        <v>748</v>
      </c>
      <c r="G110" s="184" t="s">
        <v>1215</v>
      </c>
    </row>
    <row r="111" spans="2:7" s="183" customFormat="1" ht="60" customHeight="1">
      <c r="B111" s="181"/>
      <c r="C111" s="190" t="s">
        <v>1684</v>
      </c>
      <c r="D111" s="281" t="s">
        <v>1975</v>
      </c>
      <c r="E111" s="175">
        <v>89159856.264499992</v>
      </c>
      <c r="F111" s="287" t="s">
        <v>751</v>
      </c>
      <c r="G111" s="184" t="s">
        <v>1303</v>
      </c>
    </row>
    <row r="112" spans="2:7" s="183" customFormat="1" ht="60" customHeight="1">
      <c r="B112" s="181"/>
      <c r="C112" s="190" t="s">
        <v>1655</v>
      </c>
      <c r="D112" s="281" t="s">
        <v>1977</v>
      </c>
      <c r="E112" s="175">
        <v>87458100</v>
      </c>
      <c r="F112" s="287" t="s">
        <v>751</v>
      </c>
      <c r="G112" s="184" t="s">
        <v>1272</v>
      </c>
    </row>
    <row r="113" spans="2:7" s="183" customFormat="1" ht="60" customHeight="1">
      <c r="B113" s="181"/>
      <c r="C113" s="190" t="s">
        <v>1570</v>
      </c>
      <c r="D113" s="281" t="s">
        <v>2043</v>
      </c>
      <c r="E113" s="175">
        <v>86789160.930194795</v>
      </c>
      <c r="F113" s="287" t="s">
        <v>746</v>
      </c>
      <c r="G113" s="184" t="s">
        <v>1193</v>
      </c>
    </row>
    <row r="114" spans="2:7" s="183" customFormat="1" ht="60" customHeight="1">
      <c r="B114" s="181"/>
      <c r="C114" s="190" t="s">
        <v>1696</v>
      </c>
      <c r="D114" s="281" t="s">
        <v>2145</v>
      </c>
      <c r="E114" s="175">
        <v>85046571.860939994</v>
      </c>
      <c r="F114" s="287" t="s">
        <v>743</v>
      </c>
      <c r="G114" s="184" t="s">
        <v>1315</v>
      </c>
    </row>
    <row r="115" spans="2:7" s="183" customFormat="1" ht="60" customHeight="1">
      <c r="B115" s="181"/>
      <c r="C115" s="190" t="s">
        <v>1674</v>
      </c>
      <c r="D115" s="281" t="s">
        <v>2199</v>
      </c>
      <c r="E115" s="175">
        <v>84974143.470369995</v>
      </c>
      <c r="F115" s="287" t="s">
        <v>1506</v>
      </c>
      <c r="G115" s="184" t="s">
        <v>1292</v>
      </c>
    </row>
    <row r="116" spans="2:7" s="183" customFormat="1" ht="60" customHeight="1">
      <c r="B116" s="181"/>
      <c r="C116" s="190" t="s">
        <v>1750</v>
      </c>
      <c r="D116" s="281" t="s">
        <v>2269</v>
      </c>
      <c r="E116" s="175">
        <v>82981855.574340031</v>
      </c>
      <c r="F116" s="287" t="s">
        <v>749</v>
      </c>
      <c r="G116" s="184" t="s">
        <v>1369</v>
      </c>
    </row>
    <row r="117" spans="2:7" s="183" customFormat="1" ht="60" customHeight="1">
      <c r="B117" s="181"/>
      <c r="C117" s="190" t="s">
        <v>1606</v>
      </c>
      <c r="D117" s="281" t="s">
        <v>2105</v>
      </c>
      <c r="E117" s="175">
        <v>82458911.579639986</v>
      </c>
      <c r="F117" s="287" t="s">
        <v>748</v>
      </c>
      <c r="G117" s="184" t="s">
        <v>1222</v>
      </c>
    </row>
    <row r="118" spans="2:7" s="183" customFormat="1" ht="60" customHeight="1">
      <c r="B118" s="181"/>
      <c r="C118" s="190" t="s">
        <v>1627</v>
      </c>
      <c r="D118" s="281" t="s">
        <v>2326</v>
      </c>
      <c r="E118" s="175">
        <v>81981485.382200003</v>
      </c>
      <c r="F118" s="287" t="s">
        <v>754</v>
      </c>
      <c r="G118" s="184" t="s">
        <v>1244</v>
      </c>
    </row>
    <row r="119" spans="2:7" s="183" customFormat="1" ht="60" customHeight="1">
      <c r="B119" s="181"/>
      <c r="C119" s="190" t="s">
        <v>1644</v>
      </c>
      <c r="D119" s="281" t="s">
        <v>2107</v>
      </c>
      <c r="E119" s="175">
        <v>80734986.463919997</v>
      </c>
      <c r="F119" s="287" t="s">
        <v>748</v>
      </c>
      <c r="G119" s="184" t="s">
        <v>1261</v>
      </c>
    </row>
    <row r="120" spans="2:7" s="183" customFormat="1" ht="60" customHeight="1">
      <c r="B120" s="181"/>
      <c r="C120" s="190" t="s">
        <v>1561</v>
      </c>
      <c r="D120" s="281" t="s">
        <v>2147</v>
      </c>
      <c r="E120" s="175">
        <v>78605290.697150007</v>
      </c>
      <c r="F120" s="287" t="s">
        <v>743</v>
      </c>
      <c r="G120" s="184" t="s">
        <v>1184</v>
      </c>
    </row>
    <row r="121" spans="2:7" s="183" customFormat="1" ht="60" customHeight="1">
      <c r="B121" s="181"/>
      <c r="C121" s="190" t="s">
        <v>1631</v>
      </c>
      <c r="D121" s="281" t="s">
        <v>1979</v>
      </c>
      <c r="E121" s="175">
        <v>78281559.511600003</v>
      </c>
      <c r="F121" s="287" t="s">
        <v>751</v>
      </c>
      <c r="G121" s="184" t="s">
        <v>1248</v>
      </c>
    </row>
    <row r="122" spans="2:7" s="183" customFormat="1" ht="60" customHeight="1">
      <c r="B122" s="181"/>
      <c r="C122" s="190" t="s">
        <v>82</v>
      </c>
      <c r="D122" s="281" t="s">
        <v>2284</v>
      </c>
      <c r="E122" s="175">
        <v>77447337.158255681</v>
      </c>
      <c r="F122" s="287" t="s">
        <v>1507</v>
      </c>
      <c r="G122" s="184" t="s">
        <v>1196</v>
      </c>
    </row>
    <row r="123" spans="2:7" s="183" customFormat="1" ht="60" customHeight="1">
      <c r="B123" s="181"/>
      <c r="C123" s="190" t="s">
        <v>1600</v>
      </c>
      <c r="D123" s="281" t="s">
        <v>2201</v>
      </c>
      <c r="E123" s="175">
        <v>76106553.281379983</v>
      </c>
      <c r="F123" s="287" t="s">
        <v>1506</v>
      </c>
      <c r="G123" s="184" t="s">
        <v>1386</v>
      </c>
    </row>
    <row r="124" spans="2:7" s="183" customFormat="1" ht="60" customHeight="1">
      <c r="B124" s="181"/>
      <c r="C124" s="190" t="s">
        <v>1637</v>
      </c>
      <c r="D124" s="281" t="s">
        <v>2109</v>
      </c>
      <c r="E124" s="175">
        <v>76047091.884293899</v>
      </c>
      <c r="F124" s="287" t="s">
        <v>748</v>
      </c>
      <c r="G124" s="184" t="s">
        <v>1254</v>
      </c>
    </row>
    <row r="125" spans="2:7" s="183" customFormat="1" ht="60" customHeight="1">
      <c r="B125" s="181"/>
      <c r="C125" s="190" t="s">
        <v>1678</v>
      </c>
      <c r="D125" s="281" t="s">
        <v>2271</v>
      </c>
      <c r="E125" s="175">
        <v>73903064.629839987</v>
      </c>
      <c r="F125" s="287" t="s">
        <v>749</v>
      </c>
      <c r="G125" s="184" t="s">
        <v>1296</v>
      </c>
    </row>
    <row r="126" spans="2:7" s="183" customFormat="1" ht="60" customHeight="1">
      <c r="B126" s="181"/>
      <c r="C126" s="190" t="s">
        <v>1763</v>
      </c>
      <c r="D126" s="281" t="s">
        <v>2111</v>
      </c>
      <c r="E126" s="175">
        <v>68475242.758359998</v>
      </c>
      <c r="F126" s="287" t="s">
        <v>748</v>
      </c>
      <c r="G126" s="184" t="s">
        <v>1440</v>
      </c>
    </row>
    <row r="127" spans="2:7" s="183" customFormat="1" ht="60" customHeight="1">
      <c r="B127" s="181"/>
      <c r="C127" s="190" t="s">
        <v>1693</v>
      </c>
      <c r="D127" s="281" t="s">
        <v>2225</v>
      </c>
      <c r="E127" s="175">
        <v>67262522.390202403</v>
      </c>
      <c r="F127" s="287" t="s">
        <v>742</v>
      </c>
      <c r="G127" s="184" t="s">
        <v>1312</v>
      </c>
    </row>
    <row r="128" spans="2:7" s="183" customFormat="1" ht="60" customHeight="1">
      <c r="B128" s="181"/>
      <c r="C128" s="190" t="s">
        <v>1713</v>
      </c>
      <c r="D128" s="281" t="s">
        <v>2113</v>
      </c>
      <c r="E128" s="175">
        <v>65548347.070320003</v>
      </c>
      <c r="F128" s="287" t="s">
        <v>748</v>
      </c>
      <c r="G128" s="184" t="s">
        <v>1332</v>
      </c>
    </row>
    <row r="129" spans="2:7" s="183" customFormat="1" ht="60" customHeight="1">
      <c r="B129" s="181"/>
      <c r="C129" s="190" t="s">
        <v>1709</v>
      </c>
      <c r="D129" s="281" t="s">
        <v>2045</v>
      </c>
      <c r="E129" s="175">
        <v>63862997.663519993</v>
      </c>
      <c r="F129" s="287" t="s">
        <v>746</v>
      </c>
      <c r="G129" s="184" t="s">
        <v>1519</v>
      </c>
    </row>
    <row r="130" spans="2:7" s="183" customFormat="1" ht="60" customHeight="1">
      <c r="B130" s="181"/>
      <c r="C130" s="190" t="s">
        <v>1622</v>
      </c>
      <c r="D130" s="281" t="s">
        <v>2285</v>
      </c>
      <c r="E130" s="175">
        <v>63526404.509582318</v>
      </c>
      <c r="F130" s="287" t="s">
        <v>1507</v>
      </c>
      <c r="G130" s="184" t="s">
        <v>1237</v>
      </c>
    </row>
    <row r="131" spans="2:7" s="183" customFormat="1" ht="60" customHeight="1">
      <c r="B131" s="181"/>
      <c r="C131" s="190" t="s">
        <v>1621</v>
      </c>
      <c r="D131" s="281" t="s">
        <v>2287</v>
      </c>
      <c r="E131" s="175">
        <v>62363125.760279998</v>
      </c>
      <c r="F131" s="287" t="s">
        <v>1507</v>
      </c>
      <c r="G131" s="184" t="s">
        <v>1236</v>
      </c>
    </row>
    <row r="132" spans="2:7" s="183" customFormat="1" ht="60" customHeight="1">
      <c r="B132" s="181"/>
      <c r="C132" s="190" t="s">
        <v>464</v>
      </c>
      <c r="D132" s="281" t="s">
        <v>2047</v>
      </c>
      <c r="E132" s="175">
        <v>62195780.317680001</v>
      </c>
      <c r="F132" s="287" t="s">
        <v>746</v>
      </c>
      <c r="G132" s="184" t="s">
        <v>1370</v>
      </c>
    </row>
    <row r="133" spans="2:7" s="183" customFormat="1" ht="60" customHeight="1">
      <c r="B133" s="181"/>
      <c r="C133" s="190" t="s">
        <v>1616</v>
      </c>
      <c r="D133" s="281" t="s">
        <v>2203</v>
      </c>
      <c r="E133" s="175">
        <v>61163123.243178502</v>
      </c>
      <c r="F133" s="287" t="s">
        <v>1506</v>
      </c>
      <c r="G133" s="184" t="s">
        <v>1232</v>
      </c>
    </row>
    <row r="134" spans="2:7" s="183" customFormat="1" ht="60" customHeight="1">
      <c r="B134" s="181"/>
      <c r="C134" s="190" t="s">
        <v>1687</v>
      </c>
      <c r="D134" s="281" t="s">
        <v>2304</v>
      </c>
      <c r="E134" s="175">
        <v>60035054.619960003</v>
      </c>
      <c r="F134" s="287" t="s">
        <v>752</v>
      </c>
      <c r="G134" s="184" t="s">
        <v>1306</v>
      </c>
    </row>
    <row r="135" spans="2:7" s="183" customFormat="1" ht="60" customHeight="1">
      <c r="B135" s="181"/>
      <c r="C135" s="190" t="s">
        <v>1731</v>
      </c>
      <c r="D135" s="281" t="s">
        <v>1981</v>
      </c>
      <c r="E135" s="175">
        <v>59914229.97608</v>
      </c>
      <c r="F135" s="287" t="s">
        <v>751</v>
      </c>
      <c r="G135" s="184" t="s">
        <v>1352</v>
      </c>
    </row>
    <row r="136" spans="2:7" s="183" customFormat="1" ht="60" customHeight="1">
      <c r="B136" s="181"/>
      <c r="C136" s="190" t="s">
        <v>1659</v>
      </c>
      <c r="D136" s="281" t="s">
        <v>2289</v>
      </c>
      <c r="E136" s="175">
        <v>59662545.830100007</v>
      </c>
      <c r="F136" s="287" t="s">
        <v>1507</v>
      </c>
      <c r="G136" s="184" t="s">
        <v>1277</v>
      </c>
    </row>
    <row r="137" spans="2:7" s="183" customFormat="1" ht="60" customHeight="1">
      <c r="B137" s="181"/>
      <c r="C137" s="190" t="s">
        <v>1596</v>
      </c>
      <c r="D137" s="281" t="s">
        <v>2227</v>
      </c>
      <c r="E137" s="175">
        <v>58601632.028549999</v>
      </c>
      <c r="F137" s="287" t="s">
        <v>742</v>
      </c>
      <c r="G137" s="184" t="s">
        <v>1221</v>
      </c>
    </row>
    <row r="138" spans="2:7" s="183" customFormat="1" ht="60" customHeight="1">
      <c r="B138" s="181"/>
      <c r="C138" s="190" t="s">
        <v>1663</v>
      </c>
      <c r="D138" s="281" t="s">
        <v>2049</v>
      </c>
      <c r="E138" s="175">
        <v>58451580.588353507</v>
      </c>
      <c r="F138" s="287" t="s">
        <v>746</v>
      </c>
      <c r="G138" s="184" t="s">
        <v>1281</v>
      </c>
    </row>
    <row r="139" spans="2:7" s="183" customFormat="1" ht="60" customHeight="1">
      <c r="B139" s="181"/>
      <c r="C139" s="190" t="s">
        <v>1711</v>
      </c>
      <c r="D139" s="281" t="s">
        <v>2149</v>
      </c>
      <c r="E139" s="175">
        <v>57551833.527979992</v>
      </c>
      <c r="F139" s="287" t="s">
        <v>743</v>
      </c>
      <c r="G139" s="184" t="s">
        <v>1330</v>
      </c>
    </row>
    <row r="140" spans="2:7" s="183" customFormat="1" ht="60" customHeight="1">
      <c r="B140" s="181"/>
      <c r="C140" s="190" t="s">
        <v>1552</v>
      </c>
      <c r="D140" s="281" t="s">
        <v>1983</v>
      </c>
      <c r="E140" s="175">
        <v>57495090</v>
      </c>
      <c r="F140" s="287" t="s">
        <v>751</v>
      </c>
      <c r="G140" s="184" t="s">
        <v>1173</v>
      </c>
    </row>
    <row r="141" spans="2:7" s="183" customFormat="1" ht="60" customHeight="1">
      <c r="B141" s="181"/>
      <c r="C141" s="190" t="s">
        <v>1668</v>
      </c>
      <c r="D141" s="281" t="s">
        <v>2205</v>
      </c>
      <c r="E141" s="175">
        <v>57095232.428319998</v>
      </c>
      <c r="F141" s="287" t="s">
        <v>1506</v>
      </c>
      <c r="G141" s="184" t="s">
        <v>1287</v>
      </c>
    </row>
    <row r="142" spans="2:7" s="183" customFormat="1" ht="60" customHeight="1">
      <c r="B142" s="181"/>
      <c r="C142" s="190" t="s">
        <v>1586</v>
      </c>
      <c r="D142" s="281" t="s">
        <v>2051</v>
      </c>
      <c r="E142" s="175">
        <v>56468648.572049998</v>
      </c>
      <c r="F142" s="287" t="s">
        <v>746</v>
      </c>
      <c r="G142" s="184" t="s">
        <v>1210</v>
      </c>
    </row>
    <row r="143" spans="2:7" s="183" customFormat="1" ht="60" customHeight="1">
      <c r="B143" s="181"/>
      <c r="C143" s="190" t="s">
        <v>1571</v>
      </c>
      <c r="D143" s="281" t="s">
        <v>2053</v>
      </c>
      <c r="E143" s="175">
        <v>55705649.496072806</v>
      </c>
      <c r="F143" s="287" t="s">
        <v>746</v>
      </c>
      <c r="G143" s="184" t="s">
        <v>1194</v>
      </c>
    </row>
    <row r="144" spans="2:7" s="183" customFormat="1" ht="60" customHeight="1">
      <c r="B144" s="181"/>
      <c r="C144" s="190" t="s">
        <v>1609</v>
      </c>
      <c r="D144" s="281" t="s">
        <v>2328</v>
      </c>
      <c r="E144" s="175">
        <v>54892674.473840006</v>
      </c>
      <c r="F144" s="287" t="s">
        <v>754</v>
      </c>
      <c r="G144" s="184" t="s">
        <v>1225</v>
      </c>
    </row>
    <row r="145" spans="2:7" s="183" customFormat="1" ht="60" customHeight="1">
      <c r="B145" s="181"/>
      <c r="C145" s="190" t="s">
        <v>1632</v>
      </c>
      <c r="D145" s="281" t="s">
        <v>1921</v>
      </c>
      <c r="E145" s="175">
        <v>53674676.774099991</v>
      </c>
      <c r="F145" s="287" t="s">
        <v>752</v>
      </c>
      <c r="G145" s="184" t="s">
        <v>1249</v>
      </c>
    </row>
    <row r="146" spans="2:7" s="183" customFormat="1" ht="60" customHeight="1">
      <c r="B146" s="181"/>
      <c r="C146" s="190" t="s">
        <v>1594</v>
      </c>
      <c r="D146" s="281" t="s">
        <v>2055</v>
      </c>
      <c r="E146" s="175">
        <v>53223291.461879991</v>
      </c>
      <c r="F146" s="287" t="s">
        <v>746</v>
      </c>
      <c r="G146" s="184" t="s">
        <v>1219</v>
      </c>
    </row>
    <row r="147" spans="2:7" s="183" customFormat="1" ht="60" customHeight="1">
      <c r="B147" s="181"/>
      <c r="C147" s="190" t="s">
        <v>1721</v>
      </c>
      <c r="D147" s="281" t="s">
        <v>1985</v>
      </c>
      <c r="E147" s="175">
        <v>52921440</v>
      </c>
      <c r="F147" s="287" t="s">
        <v>751</v>
      </c>
      <c r="G147" s="184" t="s">
        <v>1342</v>
      </c>
    </row>
    <row r="148" spans="2:7" s="183" customFormat="1" ht="60" customHeight="1">
      <c r="B148" s="181"/>
      <c r="C148" s="190" t="s">
        <v>1649</v>
      </c>
      <c r="D148" s="281" t="s">
        <v>2151</v>
      </c>
      <c r="E148" s="175">
        <v>52803673.299012102</v>
      </c>
      <c r="F148" s="287" t="s">
        <v>743</v>
      </c>
      <c r="G148" s="184" t="s">
        <v>1266</v>
      </c>
    </row>
    <row r="149" spans="2:7" s="183" customFormat="1" ht="60" customHeight="1">
      <c r="B149" s="181"/>
      <c r="C149" s="190" t="s">
        <v>1677</v>
      </c>
      <c r="D149" s="281" t="s">
        <v>2057</v>
      </c>
      <c r="E149" s="175">
        <v>51221535.425319999</v>
      </c>
      <c r="F149" s="287" t="s">
        <v>746</v>
      </c>
      <c r="G149" s="184" t="s">
        <v>1295</v>
      </c>
    </row>
    <row r="150" spans="2:7" s="183" customFormat="1" ht="60" customHeight="1">
      <c r="B150" s="181"/>
      <c r="C150" s="190" t="s">
        <v>1727</v>
      </c>
      <c r="D150" s="281" t="s">
        <v>1795</v>
      </c>
      <c r="E150" s="175">
        <v>51110548.083839998</v>
      </c>
      <c r="F150" s="287" t="s">
        <v>754</v>
      </c>
      <c r="G150" s="184" t="s">
        <v>1348</v>
      </c>
    </row>
    <row r="151" spans="2:7" s="183" customFormat="1" ht="60" customHeight="1">
      <c r="B151" s="181"/>
      <c r="C151" s="190" t="s">
        <v>362</v>
      </c>
      <c r="D151" s="281" t="s">
        <v>2329</v>
      </c>
      <c r="E151" s="175">
        <v>51030694.743150003</v>
      </c>
      <c r="F151" s="287" t="s">
        <v>754</v>
      </c>
      <c r="G151" s="184" t="s">
        <v>1323</v>
      </c>
    </row>
    <row r="152" spans="2:7" s="183" customFormat="1" ht="60" customHeight="1">
      <c r="B152" s="181"/>
      <c r="C152" s="190" t="s">
        <v>1634</v>
      </c>
      <c r="D152" s="281" t="s">
        <v>2273</v>
      </c>
      <c r="E152" s="175">
        <v>50689547.303640001</v>
      </c>
      <c r="F152" s="287" t="s">
        <v>749</v>
      </c>
      <c r="G152" s="184" t="s">
        <v>1251</v>
      </c>
    </row>
    <row r="153" spans="2:7" s="183" customFormat="1" ht="60" customHeight="1">
      <c r="B153" s="181"/>
      <c r="C153" s="190" t="s">
        <v>1613</v>
      </c>
      <c r="D153" s="281" t="s">
        <v>2059</v>
      </c>
      <c r="E153" s="175">
        <v>49774176.284959674</v>
      </c>
      <c r="F153" s="287" t="s">
        <v>746</v>
      </c>
      <c r="G153" s="184" t="s">
        <v>1229</v>
      </c>
    </row>
    <row r="154" spans="2:7" s="183" customFormat="1" ht="60" customHeight="1">
      <c r="B154" s="181"/>
      <c r="C154" s="190" t="s">
        <v>1692</v>
      </c>
      <c r="D154" s="281" t="s">
        <v>1987</v>
      </c>
      <c r="E154" s="175">
        <v>49088173.645350002</v>
      </c>
      <c r="F154" s="287" t="s">
        <v>751</v>
      </c>
      <c r="G154" s="184" t="s">
        <v>1311</v>
      </c>
    </row>
    <row r="155" spans="2:7" s="183" customFormat="1" ht="60" customHeight="1">
      <c r="B155" s="181"/>
      <c r="C155" s="190" t="s">
        <v>1656</v>
      </c>
      <c r="D155" s="281" t="s">
        <v>2153</v>
      </c>
      <c r="E155" s="175">
        <v>46388515.069098875</v>
      </c>
      <c r="F155" s="287" t="s">
        <v>743</v>
      </c>
      <c r="G155" s="184" t="s">
        <v>1273</v>
      </c>
    </row>
    <row r="156" spans="2:7" s="183" customFormat="1" ht="60" customHeight="1">
      <c r="B156" s="181"/>
      <c r="C156" s="190" t="s">
        <v>1640</v>
      </c>
      <c r="D156" s="281" t="s">
        <v>2155</v>
      </c>
      <c r="E156" s="175">
        <v>45521473.883900009</v>
      </c>
      <c r="F156" s="287" t="s">
        <v>743</v>
      </c>
      <c r="G156" s="184" t="s">
        <v>1257</v>
      </c>
    </row>
    <row r="157" spans="2:7" s="183" customFormat="1" ht="60" customHeight="1">
      <c r="B157" s="181"/>
      <c r="C157" s="190" t="s">
        <v>1712</v>
      </c>
      <c r="D157" s="281" t="s">
        <v>2229</v>
      </c>
      <c r="E157" s="175">
        <v>45157498.43652001</v>
      </c>
      <c r="F157" s="287" t="s">
        <v>742</v>
      </c>
      <c r="G157" s="184" t="s">
        <v>1331</v>
      </c>
    </row>
    <row r="158" spans="2:7" s="183" customFormat="1" ht="60" customHeight="1">
      <c r="B158" s="181"/>
      <c r="C158" s="190" t="s">
        <v>1739</v>
      </c>
      <c r="D158" s="281" t="s">
        <v>2207</v>
      </c>
      <c r="E158" s="175">
        <v>43999574.893120006</v>
      </c>
      <c r="F158" s="287" t="s">
        <v>1506</v>
      </c>
      <c r="G158" s="184" t="s">
        <v>1358</v>
      </c>
    </row>
    <row r="159" spans="2:7" s="183" customFormat="1" ht="60" customHeight="1">
      <c r="B159" s="181"/>
      <c r="C159" s="190" t="s">
        <v>1686</v>
      </c>
      <c r="D159" s="281" t="s">
        <v>2061</v>
      </c>
      <c r="E159" s="175">
        <v>43265805.283200003</v>
      </c>
      <c r="F159" s="287" t="s">
        <v>746</v>
      </c>
      <c r="G159" s="184" t="s">
        <v>1305</v>
      </c>
    </row>
    <row r="160" spans="2:7" s="183" customFormat="1" ht="60" customHeight="1">
      <c r="B160" s="181"/>
      <c r="C160" s="190" t="s">
        <v>1593</v>
      </c>
      <c r="D160" s="281" t="s">
        <v>2306</v>
      </c>
      <c r="E160" s="175">
        <v>41984906.35554</v>
      </c>
      <c r="F160" s="287" t="s">
        <v>752</v>
      </c>
      <c r="G160" s="184" t="s">
        <v>1218</v>
      </c>
    </row>
    <row r="161" spans="2:7" s="183" customFormat="1" ht="60" customHeight="1">
      <c r="B161" s="181"/>
      <c r="C161" s="190" t="s">
        <v>1630</v>
      </c>
      <c r="D161" s="281" t="s">
        <v>2063</v>
      </c>
      <c r="E161" s="175">
        <v>41983355.106360003</v>
      </c>
      <c r="F161" s="287" t="s">
        <v>746</v>
      </c>
      <c r="G161" s="184" t="s">
        <v>1247</v>
      </c>
    </row>
    <row r="162" spans="2:7" s="183" customFormat="1" ht="60" customHeight="1">
      <c r="B162" s="181"/>
      <c r="C162" s="190" t="s">
        <v>1629</v>
      </c>
      <c r="D162" s="281" t="s">
        <v>2291</v>
      </c>
      <c r="E162" s="175">
        <v>40218784.378759995</v>
      </c>
      <c r="F162" s="287" t="s">
        <v>1507</v>
      </c>
      <c r="G162" s="184" t="s">
        <v>1246</v>
      </c>
    </row>
    <row r="163" spans="2:7" s="183" customFormat="1" ht="60" customHeight="1">
      <c r="B163" s="181"/>
      <c r="C163" s="190" t="s">
        <v>1633</v>
      </c>
      <c r="D163" s="281" t="s">
        <v>2157</v>
      </c>
      <c r="E163" s="175">
        <v>39924536.618879989</v>
      </c>
      <c r="F163" s="287" t="s">
        <v>743</v>
      </c>
      <c r="G163" s="184" t="s">
        <v>1250</v>
      </c>
    </row>
    <row r="164" spans="2:7" s="183" customFormat="1" ht="60" customHeight="1">
      <c r="B164" s="181"/>
      <c r="C164" s="190" t="s">
        <v>1735</v>
      </c>
      <c r="D164" s="281" t="s">
        <v>2231</v>
      </c>
      <c r="E164" s="175">
        <v>39778602.218279988</v>
      </c>
      <c r="F164" s="287" t="s">
        <v>742</v>
      </c>
      <c r="G164" s="184" t="s">
        <v>1356</v>
      </c>
    </row>
    <row r="165" spans="2:7" s="183" customFormat="1" ht="60" customHeight="1">
      <c r="B165" s="181"/>
      <c r="C165" s="190" t="s">
        <v>1625</v>
      </c>
      <c r="D165" s="281" t="s">
        <v>2233</v>
      </c>
      <c r="E165" s="175">
        <v>38206539.280400001</v>
      </c>
      <c r="F165" s="287" t="s">
        <v>742</v>
      </c>
      <c r="G165" s="184" t="s">
        <v>1242</v>
      </c>
    </row>
    <row r="166" spans="2:7" s="183" customFormat="1" ht="60" customHeight="1">
      <c r="B166" s="181"/>
      <c r="C166" s="190" t="s">
        <v>1701</v>
      </c>
      <c r="D166" s="281" t="s">
        <v>2293</v>
      </c>
      <c r="E166" s="175">
        <v>37929624.040879995</v>
      </c>
      <c r="F166" s="287" t="s">
        <v>1507</v>
      </c>
      <c r="G166" s="184" t="s">
        <v>1320</v>
      </c>
    </row>
    <row r="167" spans="2:7" s="183" customFormat="1" ht="60" customHeight="1">
      <c r="B167" s="181"/>
      <c r="C167" s="190" t="s">
        <v>1603</v>
      </c>
      <c r="D167" s="281" t="s">
        <v>2159</v>
      </c>
      <c r="E167" s="175">
        <v>37595269.408639997</v>
      </c>
      <c r="F167" s="287" t="s">
        <v>743</v>
      </c>
      <c r="G167" s="184" t="s">
        <v>1393</v>
      </c>
    </row>
    <row r="168" spans="2:7" s="183" customFormat="1" ht="60" customHeight="1">
      <c r="B168" s="181"/>
      <c r="C168" s="190" t="s">
        <v>1755</v>
      </c>
      <c r="D168" s="281" t="s">
        <v>2295</v>
      </c>
      <c r="E168" s="175">
        <v>35664780.998269998</v>
      </c>
      <c r="F168" s="287" t="s">
        <v>1507</v>
      </c>
      <c r="G168" s="184" t="s">
        <v>1375</v>
      </c>
    </row>
    <row r="169" spans="2:7" s="183" customFormat="1" ht="60" customHeight="1">
      <c r="B169" s="181"/>
      <c r="C169" s="190" t="s">
        <v>1658</v>
      </c>
      <c r="D169" s="281" t="s">
        <v>2209</v>
      </c>
      <c r="E169" s="175">
        <v>35193317.872319996</v>
      </c>
      <c r="F169" s="287" t="s">
        <v>1506</v>
      </c>
      <c r="G169" s="184" t="s">
        <v>1276</v>
      </c>
    </row>
    <row r="170" spans="2:7" s="183" customFormat="1" ht="60" customHeight="1">
      <c r="B170" s="181"/>
      <c r="C170" s="190" t="s">
        <v>1607</v>
      </c>
      <c r="D170" s="281" t="s">
        <v>1989</v>
      </c>
      <c r="E170" s="175">
        <v>35058268.188720003</v>
      </c>
      <c r="F170" s="287" t="s">
        <v>751</v>
      </c>
      <c r="G170" s="184" t="s">
        <v>1223</v>
      </c>
    </row>
    <row r="171" spans="2:7" s="183" customFormat="1" ht="60" customHeight="1">
      <c r="B171" s="181"/>
      <c r="C171" s="190" t="s">
        <v>1589</v>
      </c>
      <c r="D171" s="281" t="s">
        <v>2275</v>
      </c>
      <c r="E171" s="175">
        <v>34930391.037819989</v>
      </c>
      <c r="F171" s="287" t="s">
        <v>754</v>
      </c>
      <c r="G171" s="184" t="s">
        <v>1214</v>
      </c>
    </row>
    <row r="172" spans="2:7" s="183" customFormat="1" ht="60" customHeight="1">
      <c r="B172" s="181"/>
      <c r="C172" s="190" t="s">
        <v>1545</v>
      </c>
      <c r="D172" s="281" t="s">
        <v>2115</v>
      </c>
      <c r="E172" s="175">
        <v>32724146.878479999</v>
      </c>
      <c r="F172" s="287" t="s">
        <v>748</v>
      </c>
      <c r="G172" s="184" t="s">
        <v>1166</v>
      </c>
    </row>
    <row r="173" spans="2:7" s="183" customFormat="1" ht="60" customHeight="1">
      <c r="B173" s="181"/>
      <c r="C173" s="190" t="s">
        <v>1662</v>
      </c>
      <c r="D173" s="281" t="s">
        <v>2161</v>
      </c>
      <c r="E173" s="175">
        <v>32318703.7368</v>
      </c>
      <c r="F173" s="287" t="s">
        <v>743</v>
      </c>
      <c r="G173" s="184" t="s">
        <v>1280</v>
      </c>
    </row>
    <row r="174" spans="2:7" s="183" customFormat="1" ht="60" customHeight="1">
      <c r="B174" s="181"/>
      <c r="C174" s="190" t="s">
        <v>1579</v>
      </c>
      <c r="D174" s="281" t="s">
        <v>2235</v>
      </c>
      <c r="E174" s="175">
        <v>31674449.693850711</v>
      </c>
      <c r="F174" s="287" t="s">
        <v>742</v>
      </c>
      <c r="G174" s="184" t="s">
        <v>1203</v>
      </c>
    </row>
    <row r="175" spans="2:7" s="183" customFormat="1" ht="60" customHeight="1">
      <c r="B175" s="181"/>
      <c r="C175" s="190" t="s">
        <v>1626</v>
      </c>
      <c r="D175" s="281" t="s">
        <v>2163</v>
      </c>
      <c r="E175" s="175">
        <v>31608780</v>
      </c>
      <c r="F175" s="287" t="s">
        <v>743</v>
      </c>
      <c r="G175" s="184" t="s">
        <v>1517</v>
      </c>
    </row>
    <row r="176" spans="2:7" s="183" customFormat="1" ht="60" customHeight="1">
      <c r="B176" s="181"/>
      <c r="C176" s="190" t="s">
        <v>1553</v>
      </c>
      <c r="D176" s="281" t="s">
        <v>2331</v>
      </c>
      <c r="E176" s="175">
        <v>29293767.04544</v>
      </c>
      <c r="F176" s="287" t="s">
        <v>754</v>
      </c>
      <c r="G176" s="184" t="s">
        <v>1174</v>
      </c>
    </row>
    <row r="177" spans="2:7" s="183" customFormat="1" ht="60" customHeight="1">
      <c r="B177" s="181"/>
      <c r="C177" s="190" t="s">
        <v>1740</v>
      </c>
      <c r="D177" s="281" t="s">
        <v>2237</v>
      </c>
      <c r="E177" s="175">
        <v>28308940.167931374</v>
      </c>
      <c r="F177" s="287" t="s">
        <v>742</v>
      </c>
      <c r="G177" s="184" t="s">
        <v>1359</v>
      </c>
    </row>
    <row r="178" spans="2:7" s="183" customFormat="1" ht="60" customHeight="1">
      <c r="B178" s="181"/>
      <c r="C178" s="190" t="s">
        <v>1608</v>
      </c>
      <c r="D178" s="281" t="s">
        <v>2117</v>
      </c>
      <c r="E178" s="175">
        <v>28098423.521659996</v>
      </c>
      <c r="F178" s="287" t="s">
        <v>748</v>
      </c>
      <c r="G178" s="184" t="s">
        <v>1224</v>
      </c>
    </row>
    <row r="179" spans="2:7" s="183" customFormat="1" ht="60" customHeight="1">
      <c r="B179" s="181"/>
      <c r="C179" s="190" t="s">
        <v>190</v>
      </c>
      <c r="D179" s="281" t="s">
        <v>1991</v>
      </c>
      <c r="E179" s="175">
        <v>27619245.830032617</v>
      </c>
      <c r="F179" s="287" t="s">
        <v>751</v>
      </c>
      <c r="G179" s="184" t="s">
        <v>1239</v>
      </c>
    </row>
    <row r="180" spans="2:7" s="183" customFormat="1" ht="60" customHeight="1">
      <c r="B180" s="181"/>
      <c r="C180" s="190" t="s">
        <v>1697</v>
      </c>
      <c r="D180" s="281" t="s">
        <v>1993</v>
      </c>
      <c r="E180" s="175">
        <v>27158396.241951603</v>
      </c>
      <c r="F180" s="287" t="s">
        <v>751</v>
      </c>
      <c r="G180" s="184" t="s">
        <v>1316</v>
      </c>
    </row>
    <row r="181" spans="2:7" s="183" customFormat="1" ht="60" customHeight="1">
      <c r="B181" s="181"/>
      <c r="C181" s="190" t="s">
        <v>1614</v>
      </c>
      <c r="D181" s="281" t="s">
        <v>2277</v>
      </c>
      <c r="E181" s="175">
        <v>27149875.927019998</v>
      </c>
      <c r="F181" s="287" t="s">
        <v>749</v>
      </c>
      <c r="G181" s="184" t="s">
        <v>1230</v>
      </c>
    </row>
    <row r="182" spans="2:7" s="183" customFormat="1" ht="60" customHeight="1">
      <c r="B182" s="181"/>
      <c r="C182" s="190" t="s">
        <v>1689</v>
      </c>
      <c r="D182" s="281" t="s">
        <v>2307</v>
      </c>
      <c r="E182" s="175">
        <v>26701942.742199998</v>
      </c>
      <c r="F182" s="287" t="s">
        <v>752</v>
      </c>
      <c r="G182" s="184" t="s">
        <v>1308</v>
      </c>
    </row>
    <row r="183" spans="2:7" s="183" customFormat="1" ht="60" customHeight="1">
      <c r="B183" s="181"/>
      <c r="C183" s="190" t="s">
        <v>1737</v>
      </c>
      <c r="D183" s="281" t="s">
        <v>2239</v>
      </c>
      <c r="E183" s="175">
        <v>26529993.825719997</v>
      </c>
      <c r="F183" s="287" t="s">
        <v>742</v>
      </c>
      <c r="G183" s="184" t="s">
        <v>1383</v>
      </c>
    </row>
    <row r="184" spans="2:7" s="183" customFormat="1" ht="60" customHeight="1">
      <c r="B184" s="181"/>
      <c r="C184" s="190" t="s">
        <v>188</v>
      </c>
      <c r="D184" s="281" t="s">
        <v>2333</v>
      </c>
      <c r="E184" s="175">
        <v>26030481.663339995</v>
      </c>
      <c r="F184" s="287" t="s">
        <v>754</v>
      </c>
      <c r="G184" s="184" t="s">
        <v>1238</v>
      </c>
    </row>
    <row r="185" spans="2:7" s="183" customFormat="1" ht="60" customHeight="1">
      <c r="B185" s="181"/>
      <c r="C185" s="190" t="s">
        <v>1652</v>
      </c>
      <c r="D185" s="281" t="s">
        <v>2335</v>
      </c>
      <c r="E185" s="175">
        <v>25874609.012759998</v>
      </c>
      <c r="F185" s="287" t="s">
        <v>754</v>
      </c>
      <c r="G185" s="184" t="s">
        <v>1269</v>
      </c>
    </row>
    <row r="186" spans="2:7" s="183" customFormat="1" ht="60" customHeight="1">
      <c r="B186" s="181"/>
      <c r="C186" s="190" t="s">
        <v>1564</v>
      </c>
      <c r="D186" s="281" t="s">
        <v>2308</v>
      </c>
      <c r="E186" s="175">
        <v>25149314.644007728</v>
      </c>
      <c r="F186" s="287" t="s">
        <v>752</v>
      </c>
      <c r="G186" s="184" t="s">
        <v>1187</v>
      </c>
    </row>
    <row r="187" spans="2:7" s="183" customFormat="1" ht="60" customHeight="1">
      <c r="B187" s="181"/>
      <c r="C187" s="190" t="s">
        <v>1572</v>
      </c>
      <c r="D187" s="281" t="s">
        <v>2119</v>
      </c>
      <c r="E187" s="175">
        <v>24252779.484699998</v>
      </c>
      <c r="F187" s="287" t="s">
        <v>748</v>
      </c>
      <c r="G187" s="184" t="s">
        <v>1195</v>
      </c>
    </row>
    <row r="188" spans="2:7" s="183" customFormat="1" ht="60" customHeight="1">
      <c r="B188" s="181"/>
      <c r="C188" s="190" t="s">
        <v>1588</v>
      </c>
      <c r="D188" s="281" t="s">
        <v>2165</v>
      </c>
      <c r="E188" s="175">
        <v>24167074.383653238</v>
      </c>
      <c r="F188" s="287" t="s">
        <v>743</v>
      </c>
      <c r="G188" s="184" t="s">
        <v>1213</v>
      </c>
    </row>
    <row r="189" spans="2:7" s="183" customFormat="1" ht="60" customHeight="1">
      <c r="B189" s="181"/>
      <c r="C189" s="190" t="s">
        <v>1650</v>
      </c>
      <c r="D189" s="281" t="s">
        <v>1995</v>
      </c>
      <c r="E189" s="175">
        <v>23831532.573119998</v>
      </c>
      <c r="F189" s="287" t="s">
        <v>751</v>
      </c>
      <c r="G189" s="184" t="s">
        <v>1267</v>
      </c>
    </row>
    <row r="190" spans="2:7" s="183" customFormat="1" ht="60" customHeight="1">
      <c r="B190" s="181"/>
      <c r="C190" s="190" t="s">
        <v>1752</v>
      </c>
      <c r="D190" s="281" t="s">
        <v>2241</v>
      </c>
      <c r="E190" s="175">
        <v>23321231.790759746</v>
      </c>
      <c r="F190" s="287" t="s">
        <v>742</v>
      </c>
      <c r="G190" s="184" t="s">
        <v>1518</v>
      </c>
    </row>
    <row r="191" spans="2:7" s="183" customFormat="1" ht="60" customHeight="1">
      <c r="B191" s="181"/>
      <c r="C191" s="190" t="s">
        <v>1762</v>
      </c>
      <c r="D191" s="281" t="s">
        <v>1997</v>
      </c>
      <c r="E191" s="175">
        <v>23206929.843589995</v>
      </c>
      <c r="F191" s="287" t="s">
        <v>751</v>
      </c>
      <c r="G191" s="184" t="s">
        <v>1382</v>
      </c>
    </row>
    <row r="192" spans="2:7" s="183" customFormat="1" ht="60" customHeight="1">
      <c r="B192" s="181"/>
      <c r="C192" s="190" t="s">
        <v>1744</v>
      </c>
      <c r="D192" s="281" t="s">
        <v>2279</v>
      </c>
      <c r="E192" s="175">
        <v>22349403.729400001</v>
      </c>
      <c r="F192" s="287" t="s">
        <v>749</v>
      </c>
      <c r="G192" s="184" t="s">
        <v>1363</v>
      </c>
    </row>
    <row r="193" spans="2:7" s="183" customFormat="1" ht="60" customHeight="1">
      <c r="B193" s="181"/>
      <c r="C193" s="190" t="s">
        <v>200</v>
      </c>
      <c r="D193" s="281" t="s">
        <v>2211</v>
      </c>
      <c r="E193" s="175">
        <v>21363500.278549999</v>
      </c>
      <c r="F193" s="287" t="s">
        <v>1506</v>
      </c>
      <c r="G193" s="184" t="s">
        <v>1243</v>
      </c>
    </row>
    <row r="194" spans="2:7" s="183" customFormat="1" ht="60" customHeight="1">
      <c r="B194" s="181"/>
      <c r="C194" s="190" t="s">
        <v>1757</v>
      </c>
      <c r="D194" s="281" t="s">
        <v>2243</v>
      </c>
      <c r="E194" s="175">
        <v>21250247.881309997</v>
      </c>
      <c r="F194" s="287" t="s">
        <v>742</v>
      </c>
      <c r="G194" s="184" t="s">
        <v>1377</v>
      </c>
    </row>
    <row r="195" spans="2:7" s="183" customFormat="1" ht="60" customHeight="1">
      <c r="B195" s="181"/>
      <c r="C195" s="190" t="s">
        <v>1611</v>
      </c>
      <c r="D195" s="281" t="s">
        <v>2310</v>
      </c>
      <c r="E195" s="175">
        <v>21187048.96912</v>
      </c>
      <c r="F195" s="287" t="s">
        <v>752</v>
      </c>
      <c r="G195" s="184" t="s">
        <v>1227</v>
      </c>
    </row>
    <row r="196" spans="2:7" s="183" customFormat="1" ht="60" customHeight="1">
      <c r="B196" s="181"/>
      <c r="C196" s="190" t="s">
        <v>1617</v>
      </c>
      <c r="D196" s="281" t="s">
        <v>2213</v>
      </c>
      <c r="E196" s="175">
        <v>20578248.617679998</v>
      </c>
      <c r="F196" s="287" t="s">
        <v>1506</v>
      </c>
      <c r="G196" s="184" t="s">
        <v>1233</v>
      </c>
    </row>
    <row r="197" spans="2:7" s="183" customFormat="1" ht="60" customHeight="1">
      <c r="B197" s="181"/>
      <c r="C197" s="190" t="s">
        <v>1612</v>
      </c>
      <c r="D197" s="281" t="s">
        <v>2297</v>
      </c>
      <c r="E197" s="175">
        <v>20168371.14105</v>
      </c>
      <c r="F197" s="287" t="s">
        <v>1507</v>
      </c>
      <c r="G197" s="184" t="s">
        <v>1228</v>
      </c>
    </row>
    <row r="198" spans="2:7" s="183" customFormat="1" ht="60" customHeight="1">
      <c r="B198" s="181"/>
      <c r="C198" s="190" t="s">
        <v>396</v>
      </c>
      <c r="D198" s="281" t="s">
        <v>2065</v>
      </c>
      <c r="E198" s="175">
        <v>19573059.456779998</v>
      </c>
      <c r="F198" s="287" t="s">
        <v>746</v>
      </c>
      <c r="G198" s="184" t="s">
        <v>1339</v>
      </c>
    </row>
    <row r="199" spans="2:7" s="183" customFormat="1" ht="60" customHeight="1">
      <c r="B199" s="181"/>
      <c r="C199" s="190" t="s">
        <v>1636</v>
      </c>
      <c r="D199" s="281" t="s">
        <v>2312</v>
      </c>
      <c r="E199" s="175">
        <v>19472475.418761503</v>
      </c>
      <c r="F199" s="287" t="s">
        <v>752</v>
      </c>
      <c r="G199" s="184" t="s">
        <v>1253</v>
      </c>
    </row>
    <row r="200" spans="2:7" s="183" customFormat="1" ht="60" customHeight="1">
      <c r="B200" s="181"/>
      <c r="C200" s="190" t="s">
        <v>1699</v>
      </c>
      <c r="D200" s="281" t="s">
        <v>1999</v>
      </c>
      <c r="E200" s="175">
        <v>17947095.094319995</v>
      </c>
      <c r="F200" s="287" t="s">
        <v>751</v>
      </c>
      <c r="G200" s="184" t="s">
        <v>1318</v>
      </c>
    </row>
    <row r="201" spans="2:7" s="183" customFormat="1" ht="60" customHeight="1">
      <c r="B201" s="181"/>
      <c r="C201" s="190" t="s">
        <v>1620</v>
      </c>
      <c r="D201" s="281" t="s">
        <v>2299</v>
      </c>
      <c r="E201" s="175">
        <v>17839737.130626518</v>
      </c>
      <c r="F201" s="287" t="s">
        <v>1507</v>
      </c>
      <c r="G201" s="184" t="s">
        <v>1235</v>
      </c>
    </row>
    <row r="202" spans="2:7" s="183" customFormat="1" ht="60" customHeight="1">
      <c r="B202" s="181"/>
      <c r="C202" s="190" t="s">
        <v>1623</v>
      </c>
      <c r="D202" s="281" t="s">
        <v>2337</v>
      </c>
      <c r="E202" s="175">
        <v>17721697.289999999</v>
      </c>
      <c r="F202" s="287" t="s">
        <v>754</v>
      </c>
      <c r="G202" s="184" t="s">
        <v>1240</v>
      </c>
    </row>
    <row r="203" spans="2:7" s="183" customFormat="1" ht="60" customHeight="1">
      <c r="B203" s="181"/>
      <c r="C203" s="190" t="s">
        <v>1580</v>
      </c>
      <c r="D203" s="281" t="s">
        <v>2121</v>
      </c>
      <c r="E203" s="175">
        <v>17395197.513079997</v>
      </c>
      <c r="F203" s="287" t="s">
        <v>748</v>
      </c>
      <c r="G203" s="184" t="s">
        <v>1204</v>
      </c>
    </row>
    <row r="204" spans="2:7" s="183" customFormat="1" ht="60" customHeight="1">
      <c r="B204" s="181"/>
      <c r="C204" s="190" t="s">
        <v>1732</v>
      </c>
      <c r="D204" s="281" t="s">
        <v>2123</v>
      </c>
      <c r="E204" s="175">
        <v>17038621.305429999</v>
      </c>
      <c r="F204" s="287" t="s">
        <v>748</v>
      </c>
      <c r="G204" s="184" t="s">
        <v>1353</v>
      </c>
    </row>
    <row r="205" spans="2:7" s="183" customFormat="1" ht="60" customHeight="1">
      <c r="B205" s="181"/>
      <c r="C205" s="190" t="s">
        <v>1610</v>
      </c>
      <c r="D205" s="281" t="s">
        <v>2001</v>
      </c>
      <c r="E205" s="175">
        <v>16769237.076409997</v>
      </c>
      <c r="F205" s="287" t="s">
        <v>751</v>
      </c>
      <c r="G205" s="184" t="s">
        <v>1226</v>
      </c>
    </row>
    <row r="206" spans="2:7" s="183" customFormat="1" ht="60" customHeight="1">
      <c r="B206" s="181"/>
      <c r="C206" s="190" t="s">
        <v>1635</v>
      </c>
      <c r="D206" s="281" t="s">
        <v>2003</v>
      </c>
      <c r="E206" s="175">
        <v>15213125.555620002</v>
      </c>
      <c r="F206" s="287" t="s">
        <v>751</v>
      </c>
      <c r="G206" s="184" t="s">
        <v>1252</v>
      </c>
    </row>
    <row r="207" spans="2:7" s="183" customFormat="1" ht="60" customHeight="1">
      <c r="B207" s="181"/>
      <c r="C207" s="190" t="s">
        <v>1736</v>
      </c>
      <c r="D207" s="281" t="s">
        <v>2005</v>
      </c>
      <c r="E207" s="175">
        <v>14569890.293939998</v>
      </c>
      <c r="F207" s="287" t="s">
        <v>751</v>
      </c>
      <c r="G207" s="184" t="s">
        <v>1389</v>
      </c>
    </row>
    <row r="208" spans="2:7" s="183" customFormat="1" ht="60" customHeight="1">
      <c r="B208" s="181"/>
      <c r="C208" s="190" t="s">
        <v>1576</v>
      </c>
      <c r="D208" s="281" t="s">
        <v>2167</v>
      </c>
      <c r="E208" s="175">
        <v>14311839.475469999</v>
      </c>
      <c r="F208" s="287" t="s">
        <v>743</v>
      </c>
      <c r="G208" s="184" t="s">
        <v>1200</v>
      </c>
    </row>
    <row r="209" spans="2:7" s="183" customFormat="1" ht="60" customHeight="1">
      <c r="B209" s="181"/>
      <c r="C209" s="190" t="s">
        <v>1667</v>
      </c>
      <c r="D209" s="281" t="s">
        <v>2007</v>
      </c>
      <c r="E209" s="175">
        <v>14086059.5305</v>
      </c>
      <c r="F209" s="287" t="s">
        <v>751</v>
      </c>
      <c r="G209" s="184" t="s">
        <v>1285</v>
      </c>
    </row>
    <row r="210" spans="2:7" s="183" customFormat="1" ht="60" customHeight="1">
      <c r="B210" s="181"/>
      <c r="C210" s="190" t="s">
        <v>1538</v>
      </c>
      <c r="D210" s="281" t="s">
        <v>2314</v>
      </c>
      <c r="E210" s="175">
        <v>13788574.242479999</v>
      </c>
      <c r="F210" s="287" t="s">
        <v>752</v>
      </c>
      <c r="G210" s="184" t="s">
        <v>1159</v>
      </c>
    </row>
    <row r="211" spans="2:7" s="183" customFormat="1" ht="60" customHeight="1">
      <c r="B211" s="181"/>
      <c r="C211" s="190" t="s">
        <v>1544</v>
      </c>
      <c r="D211" s="281" t="s">
        <v>2125</v>
      </c>
      <c r="E211" s="175">
        <v>13423113.45545</v>
      </c>
      <c r="F211" s="287" t="s">
        <v>748</v>
      </c>
      <c r="G211" s="184" t="s">
        <v>1165</v>
      </c>
    </row>
    <row r="212" spans="2:7" s="183" customFormat="1" ht="60" customHeight="1">
      <c r="B212" s="181"/>
      <c r="C212" s="190" t="s">
        <v>1550</v>
      </c>
      <c r="D212" s="281" t="s">
        <v>2339</v>
      </c>
      <c r="E212" s="175">
        <v>13126408.582839997</v>
      </c>
      <c r="F212" s="287" t="s">
        <v>754</v>
      </c>
      <c r="G212" s="184" t="s">
        <v>1171</v>
      </c>
    </row>
    <row r="213" spans="2:7" s="183" customFormat="1" ht="60" customHeight="1">
      <c r="B213" s="181"/>
      <c r="C213" s="190" t="s">
        <v>1651</v>
      </c>
      <c r="D213" s="281" t="s">
        <v>2127</v>
      </c>
      <c r="E213" s="175">
        <v>12241644.210249998</v>
      </c>
      <c r="F213" s="287" t="s">
        <v>748</v>
      </c>
      <c r="G213" s="184" t="s">
        <v>1268</v>
      </c>
    </row>
    <row r="214" spans="2:7" s="183" customFormat="1" ht="60" customHeight="1">
      <c r="B214" s="181"/>
      <c r="C214" s="190" t="s">
        <v>1542</v>
      </c>
      <c r="D214" s="281" t="s">
        <v>2009</v>
      </c>
      <c r="E214" s="175">
        <v>11658497.418510001</v>
      </c>
      <c r="F214" s="287" t="s">
        <v>751</v>
      </c>
      <c r="G214" s="184" t="s">
        <v>1163</v>
      </c>
    </row>
    <row r="215" spans="2:7" s="183" customFormat="1" ht="60" customHeight="1">
      <c r="B215" s="181"/>
      <c r="C215" s="190" t="s">
        <v>1539</v>
      </c>
      <c r="D215" s="281" t="s">
        <v>2067</v>
      </c>
      <c r="E215" s="175">
        <v>10772618.675169827</v>
      </c>
      <c r="F215" s="287" t="s">
        <v>746</v>
      </c>
      <c r="G215" s="184" t="s">
        <v>1160</v>
      </c>
    </row>
    <row r="216" spans="2:7" s="183" customFormat="1" ht="60" customHeight="1">
      <c r="B216" s="181"/>
      <c r="C216" s="190" t="s">
        <v>1669</v>
      </c>
      <c r="D216" s="281" t="s">
        <v>2129</v>
      </c>
      <c r="E216" s="175">
        <v>10523867.280879999</v>
      </c>
      <c r="F216" s="287">
        <v>0</v>
      </c>
      <c r="G216" s="184" t="s">
        <v>1288</v>
      </c>
    </row>
    <row r="217" spans="2:7" s="183" customFormat="1" ht="60" customHeight="1">
      <c r="B217" s="181"/>
      <c r="C217" s="190" t="s">
        <v>1587</v>
      </c>
      <c r="D217" s="281" t="s">
        <v>2341</v>
      </c>
      <c r="E217" s="175">
        <v>10418102.291699998</v>
      </c>
      <c r="F217" s="287" t="s">
        <v>754</v>
      </c>
      <c r="G217" s="184" t="s">
        <v>1211</v>
      </c>
    </row>
    <row r="218" spans="2:7" s="183" customFormat="1" ht="60" customHeight="1">
      <c r="B218" s="181"/>
      <c r="C218" s="190" t="s">
        <v>1761</v>
      </c>
      <c r="D218" s="281" t="s">
        <v>2215</v>
      </c>
      <c r="E218" s="175">
        <v>9520764.2569800001</v>
      </c>
      <c r="F218" s="287" t="s">
        <v>1506</v>
      </c>
      <c r="G218" s="184" t="s">
        <v>1381</v>
      </c>
    </row>
    <row r="219" spans="2:7" s="183" customFormat="1" ht="60" customHeight="1">
      <c r="B219" s="181"/>
      <c r="C219" s="190" t="s">
        <v>1746</v>
      </c>
      <c r="D219" s="281" t="s">
        <v>2011</v>
      </c>
      <c r="E219" s="175">
        <v>9328332.8754500002</v>
      </c>
      <c r="F219" s="287" t="s">
        <v>751</v>
      </c>
      <c r="G219" s="184" t="s">
        <v>1365</v>
      </c>
    </row>
    <row r="220" spans="2:7" s="183" customFormat="1" ht="60" customHeight="1">
      <c r="B220" s="181"/>
      <c r="C220" s="190" t="s">
        <v>1758</v>
      </c>
      <c r="D220" s="281" t="s">
        <v>2013</v>
      </c>
      <c r="E220" s="175">
        <v>9265132.5396900009</v>
      </c>
      <c r="F220" s="287" t="s">
        <v>751</v>
      </c>
      <c r="G220" s="184" t="s">
        <v>1378</v>
      </c>
    </row>
    <row r="221" spans="2:7" s="183" customFormat="1" ht="60" customHeight="1">
      <c r="B221" s="181"/>
      <c r="C221" s="190" t="s">
        <v>1680</v>
      </c>
      <c r="D221" s="281" t="s">
        <v>2316</v>
      </c>
      <c r="E221" s="175">
        <v>9240902.1222899985</v>
      </c>
      <c r="F221" s="287" t="s">
        <v>752</v>
      </c>
      <c r="G221" s="184" t="s">
        <v>1298</v>
      </c>
    </row>
    <row r="222" spans="2:7" s="183" customFormat="1" ht="60" customHeight="1">
      <c r="B222" s="181"/>
      <c r="C222" s="190" t="s">
        <v>286</v>
      </c>
      <c r="D222" s="281" t="s">
        <v>2169</v>
      </c>
      <c r="E222" s="175">
        <v>8961045.2803099994</v>
      </c>
      <c r="F222" s="287" t="s">
        <v>743</v>
      </c>
      <c r="G222" s="184" t="s">
        <v>1286</v>
      </c>
    </row>
    <row r="223" spans="2:7" s="183" customFormat="1" ht="60" customHeight="1">
      <c r="B223" s="181"/>
      <c r="C223" s="190" t="s">
        <v>114</v>
      </c>
      <c r="D223" s="281" t="s">
        <v>2245</v>
      </c>
      <c r="E223" s="175">
        <v>8308649.0904000029</v>
      </c>
      <c r="F223" s="287" t="s">
        <v>742</v>
      </c>
      <c r="G223" s="184" t="s">
        <v>1212</v>
      </c>
    </row>
    <row r="224" spans="2:7" s="183" customFormat="1" ht="60" customHeight="1">
      <c r="B224" s="181"/>
      <c r="C224" s="190" t="s">
        <v>1685</v>
      </c>
      <c r="D224" s="281" t="s">
        <v>2171</v>
      </c>
      <c r="E224" s="175">
        <v>7636669.9001700003</v>
      </c>
      <c r="F224" s="287" t="s">
        <v>743</v>
      </c>
      <c r="G224" s="184" t="s">
        <v>1304</v>
      </c>
    </row>
    <row r="225" spans="2:7" s="183" customFormat="1" ht="60" customHeight="1">
      <c r="B225" s="181"/>
      <c r="C225" s="190" t="s">
        <v>1540</v>
      </c>
      <c r="D225" s="281" t="s">
        <v>2349</v>
      </c>
      <c r="E225" s="175">
        <v>7154600.4973500008</v>
      </c>
      <c r="F225" s="287" t="s">
        <v>1508</v>
      </c>
      <c r="G225" s="184" t="s">
        <v>1161</v>
      </c>
    </row>
    <row r="226" spans="2:7" s="183" customFormat="1" ht="60" customHeight="1">
      <c r="B226" s="181"/>
      <c r="C226" s="190" t="s">
        <v>468</v>
      </c>
      <c r="D226" s="281" t="s">
        <v>2343</v>
      </c>
      <c r="E226" s="175">
        <v>6862146.6127499994</v>
      </c>
      <c r="F226" s="287" t="s">
        <v>754</v>
      </c>
      <c r="G226" s="184" t="s">
        <v>1372</v>
      </c>
    </row>
    <row r="227" spans="2:7" s="183" customFormat="1" ht="60" customHeight="1">
      <c r="B227" s="181"/>
      <c r="C227" s="190" t="s">
        <v>1751</v>
      </c>
      <c r="D227" s="281" t="s">
        <v>2173</v>
      </c>
      <c r="E227" s="175">
        <v>6817055.0752503788</v>
      </c>
      <c r="F227" s="287" t="s">
        <v>743</v>
      </c>
      <c r="G227" s="184" t="s">
        <v>1371</v>
      </c>
    </row>
    <row r="228" spans="2:7" s="183" customFormat="1" ht="60" customHeight="1">
      <c r="B228" s="181"/>
      <c r="C228" s="190" t="s">
        <v>1543</v>
      </c>
      <c r="D228" s="281" t="s">
        <v>2318</v>
      </c>
      <c r="E228" s="175">
        <v>6791967.2906399993</v>
      </c>
      <c r="F228" s="287" t="s">
        <v>752</v>
      </c>
      <c r="G228" s="184" t="s">
        <v>1164</v>
      </c>
    </row>
    <row r="229" spans="2:7" s="183" customFormat="1" ht="60" customHeight="1">
      <c r="B229" s="181"/>
      <c r="C229" s="190" t="s">
        <v>1556</v>
      </c>
      <c r="D229" s="281" t="s">
        <v>2358</v>
      </c>
      <c r="E229" s="175">
        <v>6430245.3247499997</v>
      </c>
      <c r="F229" s="287"/>
      <c r="G229" s="184" t="s">
        <v>1177</v>
      </c>
    </row>
    <row r="230" spans="2:7" s="183" customFormat="1" ht="60" customHeight="1">
      <c r="B230" s="181"/>
      <c r="C230" s="190" t="s">
        <v>1549</v>
      </c>
      <c r="D230" s="281" t="s">
        <v>2301</v>
      </c>
      <c r="E230" s="175">
        <v>5913204.1764000002</v>
      </c>
      <c r="F230" s="287" t="s">
        <v>1507</v>
      </c>
      <c r="G230" s="184" t="s">
        <v>1170</v>
      </c>
    </row>
    <row r="231" spans="2:7" s="183" customFormat="1" ht="60" customHeight="1">
      <c r="B231" s="181"/>
      <c r="C231" s="190" t="s">
        <v>1601</v>
      </c>
      <c r="D231" s="281" t="s">
        <v>2217</v>
      </c>
      <c r="E231" s="175">
        <v>4333806.6264500003</v>
      </c>
      <c r="F231" s="287" t="s">
        <v>1506</v>
      </c>
      <c r="G231" s="184" t="s">
        <v>1391</v>
      </c>
    </row>
    <row r="232" spans="2:7" s="183" customFormat="1" ht="60" customHeight="1">
      <c r="B232" s="181"/>
      <c r="C232" s="190" t="s">
        <v>1717</v>
      </c>
      <c r="D232" s="281" t="s">
        <v>2345</v>
      </c>
      <c r="E232" s="175">
        <v>3875128.6945800004</v>
      </c>
      <c r="F232" s="287" t="s">
        <v>754</v>
      </c>
      <c r="G232" s="184" t="s">
        <v>1336</v>
      </c>
    </row>
    <row r="233" spans="2:7" s="183" customFormat="1" ht="60" customHeight="1">
      <c r="B233" s="181"/>
      <c r="C233" s="190" t="s">
        <v>1660</v>
      </c>
      <c r="D233" s="281" t="s">
        <v>2247</v>
      </c>
      <c r="E233" s="175">
        <v>3434082.8157999995</v>
      </c>
      <c r="F233" s="287" t="s">
        <v>742</v>
      </c>
      <c r="G233" s="184" t="s">
        <v>1278</v>
      </c>
    </row>
    <row r="234" spans="2:7" s="183" customFormat="1" ht="60" customHeight="1">
      <c r="B234" s="181"/>
      <c r="C234" s="190" t="s">
        <v>1551</v>
      </c>
      <c r="D234" s="281" t="s">
        <v>2249</v>
      </c>
      <c r="E234" s="175">
        <v>3298162.5319066653</v>
      </c>
      <c r="F234" s="287" t="s">
        <v>742</v>
      </c>
      <c r="G234" s="184" t="s">
        <v>1172</v>
      </c>
    </row>
    <row r="235" spans="2:7" s="183" customFormat="1" ht="60" customHeight="1">
      <c r="B235" s="181"/>
      <c r="C235" s="190" t="s">
        <v>1716</v>
      </c>
      <c r="D235" s="281" t="s">
        <v>2320</v>
      </c>
      <c r="E235" s="175">
        <v>3186129.6401968757</v>
      </c>
      <c r="F235" s="287" t="s">
        <v>752</v>
      </c>
      <c r="G235" s="184" t="s">
        <v>1335</v>
      </c>
    </row>
    <row r="236" spans="2:7" s="183" customFormat="1" ht="60" customHeight="1">
      <c r="B236" s="181"/>
      <c r="C236" s="190" t="s">
        <v>1645</v>
      </c>
      <c r="D236" s="281" t="s">
        <v>2175</v>
      </c>
      <c r="E236" s="175">
        <v>2907029.6415000004</v>
      </c>
      <c r="F236" s="287" t="s">
        <v>743</v>
      </c>
      <c r="G236" s="184" t="s">
        <v>1262</v>
      </c>
    </row>
    <row r="237" spans="2:7" s="183" customFormat="1" ht="60" customHeight="1">
      <c r="B237" s="181"/>
      <c r="C237" s="190" t="s">
        <v>1536</v>
      </c>
      <c r="D237" s="281" t="s">
        <v>2177</v>
      </c>
      <c r="E237" s="175">
        <v>1967313.5445600001</v>
      </c>
      <c r="F237" s="287" t="s">
        <v>743</v>
      </c>
      <c r="G237" s="184" t="s">
        <v>1157</v>
      </c>
    </row>
    <row r="238" spans="2:7" s="183" customFormat="1" ht="60" customHeight="1">
      <c r="B238" s="181"/>
      <c r="C238" s="190" t="s">
        <v>1734</v>
      </c>
      <c r="D238" s="281" t="s">
        <v>2251</v>
      </c>
      <c r="E238" s="175">
        <v>1787059.41017</v>
      </c>
      <c r="F238" s="287" t="s">
        <v>742</v>
      </c>
      <c r="G238" s="184" t="s">
        <v>1355</v>
      </c>
    </row>
    <row r="239" spans="2:7" s="183" customFormat="1" ht="60" customHeight="1" thickBot="1">
      <c r="B239" s="181"/>
      <c r="C239" s="191" t="s">
        <v>1541</v>
      </c>
      <c r="D239" s="282" t="s">
        <v>2354</v>
      </c>
      <c r="E239" s="176">
        <v>1156700.4383599996</v>
      </c>
      <c r="F239" s="288" t="s">
        <v>754</v>
      </c>
      <c r="G239" s="185" t="s">
        <v>1162</v>
      </c>
    </row>
    <row r="240" spans="2:7" ht="15.75">
      <c r="C240" s="186"/>
      <c r="D240" s="177"/>
      <c r="E240" s="177"/>
      <c r="F240" s="289"/>
      <c r="G240" s="178"/>
    </row>
    <row r="241" spans="3:7" ht="15.75">
      <c r="C241" s="186"/>
      <c r="D241" s="177"/>
      <c r="E241" s="177"/>
      <c r="F241" s="289"/>
      <c r="G241" s="178"/>
    </row>
    <row r="242" spans="3:7" ht="15.75">
      <c r="C242" s="186"/>
      <c r="D242" s="177"/>
      <c r="E242" s="177"/>
      <c r="F242" s="289"/>
      <c r="G242" s="178"/>
    </row>
    <row r="243" spans="3:7" ht="15.75" hidden="1">
      <c r="C243" s="186"/>
      <c r="D243" s="177"/>
      <c r="E243" s="177"/>
      <c r="F243" s="289"/>
      <c r="G243" s="178"/>
    </row>
    <row r="244" spans="3:7" ht="15.75" hidden="1">
      <c r="C244" s="186"/>
      <c r="D244" s="177"/>
      <c r="E244" s="177"/>
      <c r="F244" s="289"/>
      <c r="G244" s="178"/>
    </row>
    <row r="245" spans="3:7" ht="15.75" hidden="1">
      <c r="C245" s="186"/>
      <c r="D245" s="177"/>
      <c r="E245" s="177"/>
      <c r="F245" s="289"/>
      <c r="G245" s="178"/>
    </row>
    <row r="246" spans="3:7" ht="15.75" hidden="1">
      <c r="C246" s="186"/>
      <c r="D246" s="177"/>
      <c r="E246" s="177"/>
      <c r="F246" s="289"/>
      <c r="G246" s="178"/>
    </row>
    <row r="247" spans="3:7" ht="15.75" hidden="1">
      <c r="C247" s="186"/>
      <c r="D247" s="177"/>
      <c r="E247" s="177"/>
      <c r="F247" s="289"/>
      <c r="G247" s="178"/>
    </row>
    <row r="248" spans="3:7" ht="15.75" hidden="1">
      <c r="C248" s="186"/>
      <c r="D248" s="177"/>
      <c r="E248" s="177"/>
      <c r="F248" s="289"/>
      <c r="G248" s="178"/>
    </row>
    <row r="249" spans="3:7" ht="15.75" hidden="1">
      <c r="C249" s="186"/>
      <c r="D249" s="177"/>
      <c r="E249" s="177"/>
      <c r="F249" s="289"/>
      <c r="G249" s="178"/>
    </row>
    <row r="250" spans="3:7" ht="15.75" hidden="1">
      <c r="C250" s="186"/>
      <c r="D250" s="177"/>
      <c r="E250" s="177"/>
      <c r="F250" s="289"/>
      <c r="G250" s="178"/>
    </row>
    <row r="251" spans="3:7" ht="15.75" hidden="1">
      <c r="C251" s="186"/>
      <c r="D251" s="177"/>
      <c r="E251" s="177"/>
      <c r="F251" s="289"/>
      <c r="G251" s="178"/>
    </row>
    <row r="252" spans="3:7" ht="15.75" hidden="1">
      <c r="C252" s="186"/>
      <c r="D252" s="177"/>
      <c r="E252" s="177"/>
      <c r="F252" s="289"/>
      <c r="G252" s="178"/>
    </row>
    <row r="253" spans="3:7" ht="15.75" hidden="1">
      <c r="C253" s="186"/>
      <c r="D253" s="177"/>
      <c r="E253" s="177"/>
      <c r="F253" s="289"/>
      <c r="G253" s="178"/>
    </row>
    <row r="254" spans="3:7" ht="15.75" hidden="1">
      <c r="C254" s="186"/>
      <c r="D254" s="177"/>
      <c r="E254" s="177"/>
      <c r="F254" s="289"/>
      <c r="G254" s="178"/>
    </row>
    <row r="255" spans="3:7" ht="15.75" hidden="1">
      <c r="C255" s="186"/>
      <c r="D255" s="177"/>
      <c r="E255" s="177"/>
      <c r="F255" s="289"/>
      <c r="G255" s="178"/>
    </row>
    <row r="256" spans="3:7" ht="15.75" hidden="1">
      <c r="C256" s="186"/>
      <c r="D256" s="177"/>
      <c r="E256" s="177"/>
      <c r="F256" s="289"/>
      <c r="G256" s="178"/>
    </row>
    <row r="257" spans="3:7" ht="15.75" hidden="1">
      <c r="C257" s="186"/>
      <c r="D257" s="177"/>
      <c r="E257" s="177"/>
      <c r="F257" s="289"/>
      <c r="G257" s="178"/>
    </row>
    <row r="258" spans="3:7" ht="15.75" hidden="1">
      <c r="C258" s="186"/>
      <c r="D258" s="177"/>
      <c r="E258" s="177"/>
      <c r="F258" s="289"/>
      <c r="G258" s="178"/>
    </row>
    <row r="259" spans="3:7" ht="15.75" hidden="1">
      <c r="C259" s="186"/>
      <c r="D259" s="177"/>
      <c r="E259" s="177"/>
      <c r="F259" s="289"/>
      <c r="G259" s="178"/>
    </row>
    <row r="260" spans="3:7" ht="15.75" hidden="1">
      <c r="C260" s="186"/>
      <c r="D260" s="177"/>
      <c r="E260" s="177"/>
      <c r="F260" s="289"/>
      <c r="G260" s="178"/>
    </row>
    <row r="261" spans="3:7" ht="15.75" hidden="1">
      <c r="C261" s="186"/>
      <c r="D261" s="177"/>
      <c r="E261" s="177"/>
      <c r="F261" s="289"/>
      <c r="G261" s="178"/>
    </row>
    <row r="262" spans="3:7" ht="15.75" hidden="1">
      <c r="C262" s="186"/>
      <c r="D262" s="177"/>
      <c r="E262" s="177"/>
      <c r="F262" s="289"/>
      <c r="G262" s="178"/>
    </row>
    <row r="263" spans="3:7" ht="15.75" hidden="1">
      <c r="C263" s="186"/>
      <c r="D263" s="177"/>
      <c r="E263" s="177"/>
      <c r="F263" s="289"/>
      <c r="G263" s="178"/>
    </row>
    <row r="264" spans="3:7" ht="15.75" hidden="1">
      <c r="C264" s="186"/>
      <c r="D264" s="177"/>
      <c r="E264" s="177"/>
      <c r="F264" s="289"/>
      <c r="G264" s="178"/>
    </row>
    <row r="265" spans="3:7" ht="15.75" hidden="1">
      <c r="C265" s="186"/>
      <c r="D265" s="177"/>
      <c r="E265" s="177"/>
      <c r="F265" s="289"/>
      <c r="G265" s="178"/>
    </row>
    <row r="266" spans="3:7" ht="15.75" hidden="1">
      <c r="C266" s="186"/>
      <c r="D266" s="177"/>
      <c r="E266" s="177"/>
      <c r="F266" s="289"/>
      <c r="G266" s="178"/>
    </row>
    <row r="267" spans="3:7" ht="15.75" hidden="1">
      <c r="C267" s="186"/>
      <c r="D267" s="177"/>
      <c r="E267" s="177"/>
      <c r="F267" s="289"/>
      <c r="G267" s="178"/>
    </row>
    <row r="268" spans="3:7" ht="15.75" hidden="1">
      <c r="C268" s="186"/>
      <c r="D268" s="177"/>
      <c r="E268" s="177"/>
      <c r="F268" s="289"/>
      <c r="G268" s="178"/>
    </row>
    <row r="269" spans="3:7" ht="15.75" hidden="1">
      <c r="C269" s="186"/>
      <c r="D269" s="177"/>
      <c r="E269" s="177"/>
      <c r="F269" s="289"/>
      <c r="G269" s="178"/>
    </row>
    <row r="270" spans="3:7" ht="15.75" hidden="1">
      <c r="C270" s="186"/>
      <c r="D270" s="177"/>
      <c r="E270" s="177"/>
      <c r="F270" s="289"/>
      <c r="G270" s="178"/>
    </row>
    <row r="271" spans="3:7" ht="15.75" hidden="1">
      <c r="C271" s="186"/>
      <c r="D271" s="177"/>
      <c r="E271" s="177"/>
      <c r="F271" s="289"/>
      <c r="G271" s="178"/>
    </row>
    <row r="272" spans="3:7" ht="15.75" hidden="1">
      <c r="C272" s="186"/>
      <c r="D272" s="177"/>
      <c r="E272" s="177"/>
      <c r="F272" s="289"/>
      <c r="G272" s="178"/>
    </row>
    <row r="273" spans="3:7" ht="15.75" hidden="1">
      <c r="C273" s="186"/>
      <c r="D273" s="177"/>
      <c r="E273" s="177"/>
      <c r="F273" s="289"/>
      <c r="G273" s="178"/>
    </row>
    <row r="274" spans="3:7" ht="15.75" hidden="1">
      <c r="C274" s="186"/>
      <c r="D274" s="177"/>
      <c r="E274" s="177"/>
      <c r="F274" s="289"/>
      <c r="G274" s="178"/>
    </row>
    <row r="275" spans="3:7" ht="15.75" hidden="1">
      <c r="C275" s="186"/>
      <c r="D275" s="177"/>
      <c r="E275" s="177"/>
      <c r="F275" s="289"/>
      <c r="G275" s="178"/>
    </row>
    <row r="276" spans="3:7" ht="15.75" hidden="1">
      <c r="C276" s="186"/>
      <c r="D276" s="177"/>
      <c r="E276" s="177"/>
      <c r="F276" s="289"/>
      <c r="G276" s="178"/>
    </row>
    <row r="277" spans="3:7" ht="15.75" hidden="1">
      <c r="C277" s="186"/>
      <c r="D277" s="177"/>
      <c r="E277" s="177"/>
      <c r="F277" s="289"/>
      <c r="G277" s="178"/>
    </row>
    <row r="278" spans="3:7" ht="15.75" hidden="1">
      <c r="C278" s="186"/>
      <c r="D278" s="177"/>
      <c r="E278" s="177"/>
      <c r="F278" s="289"/>
      <c r="G278" s="178"/>
    </row>
    <row r="279" spans="3:7" s="172" customFormat="1" ht="15.75" hidden="1">
      <c r="C279" s="186"/>
      <c r="D279" s="177"/>
      <c r="E279" s="177"/>
      <c r="F279" s="289"/>
      <c r="G279" s="178"/>
    </row>
    <row r="280" spans="3:7" ht="15.75" hidden="1">
      <c r="C280" s="186"/>
      <c r="D280" s="177"/>
      <c r="E280" s="177"/>
      <c r="F280" s="289"/>
      <c r="G280" s="178"/>
    </row>
    <row r="281" spans="3:7" ht="15.75" hidden="1">
      <c r="C281" s="186"/>
      <c r="D281" s="177"/>
      <c r="E281" s="177"/>
      <c r="F281" s="289"/>
      <c r="G281" s="178"/>
    </row>
    <row r="282" spans="3:7" ht="15.75" hidden="1">
      <c r="C282" s="186"/>
      <c r="D282" s="177"/>
      <c r="E282" s="177"/>
      <c r="F282" s="289"/>
      <c r="G282" s="178"/>
    </row>
    <row r="283" spans="3:7" ht="15.75" hidden="1">
      <c r="C283" s="186"/>
      <c r="D283" s="177"/>
      <c r="E283" s="177"/>
      <c r="F283" s="289"/>
      <c r="G283" s="178"/>
    </row>
    <row r="284" spans="3:7" ht="15.75" hidden="1">
      <c r="C284" s="186"/>
      <c r="D284" s="177"/>
      <c r="E284" s="177"/>
      <c r="F284" s="289"/>
      <c r="G284" s="178"/>
    </row>
    <row r="285" spans="3:7" ht="15.75" hidden="1">
      <c r="C285" s="186"/>
      <c r="D285" s="177"/>
      <c r="E285" s="177"/>
      <c r="F285" s="289"/>
      <c r="G285" s="178"/>
    </row>
    <row r="286" spans="3:7" ht="15.75" hidden="1">
      <c r="C286" s="186"/>
      <c r="D286" s="177"/>
      <c r="E286" s="177"/>
      <c r="F286" s="289"/>
      <c r="G286" s="178"/>
    </row>
    <row r="287" spans="3:7" ht="15.75" hidden="1">
      <c r="C287" s="186"/>
      <c r="D287" s="177"/>
      <c r="E287" s="177"/>
      <c r="F287" s="289"/>
      <c r="G287" s="178"/>
    </row>
    <row r="288" spans="3:7" ht="15.75" hidden="1">
      <c r="C288" s="186"/>
      <c r="D288" s="177"/>
      <c r="E288" s="177"/>
      <c r="F288" s="289"/>
      <c r="G288" s="178"/>
    </row>
    <row r="289" spans="3:7" ht="15.75" hidden="1">
      <c r="C289" s="186"/>
      <c r="D289" s="177"/>
      <c r="E289" s="177"/>
      <c r="F289" s="289"/>
      <c r="G289" s="178"/>
    </row>
    <row r="290" spans="3:7" ht="15.75" hidden="1">
      <c r="C290" s="186"/>
      <c r="D290" s="177"/>
      <c r="E290" s="177"/>
      <c r="F290" s="289"/>
      <c r="G290" s="178"/>
    </row>
    <row r="291" spans="3:7" ht="15.75" hidden="1">
      <c r="C291" s="186"/>
      <c r="D291" s="177"/>
      <c r="E291" s="177"/>
      <c r="F291" s="289"/>
      <c r="G291" s="178"/>
    </row>
    <row r="292" spans="3:7" ht="15.75" hidden="1">
      <c r="C292" s="186"/>
      <c r="D292" s="177"/>
      <c r="E292" s="177"/>
      <c r="F292" s="289"/>
      <c r="G292" s="178"/>
    </row>
    <row r="293" spans="3:7" ht="15.75" hidden="1">
      <c r="C293" s="186"/>
      <c r="D293" s="177"/>
      <c r="E293" s="177"/>
      <c r="F293" s="289"/>
      <c r="G293" s="178"/>
    </row>
    <row r="294" spans="3:7" ht="15.75" hidden="1">
      <c r="C294" s="186"/>
      <c r="D294" s="177"/>
      <c r="E294" s="177"/>
      <c r="F294" s="289"/>
      <c r="G294" s="178"/>
    </row>
    <row r="295" spans="3:7" ht="15.75" hidden="1">
      <c r="C295" s="186"/>
      <c r="D295" s="177"/>
      <c r="E295" s="177"/>
      <c r="F295" s="289"/>
      <c r="G295" s="178"/>
    </row>
    <row r="296" spans="3:7" ht="15.75" hidden="1">
      <c r="C296" s="186"/>
      <c r="D296" s="177"/>
      <c r="E296" s="177"/>
      <c r="F296" s="289"/>
      <c r="G296" s="178"/>
    </row>
    <row r="297" spans="3:7" ht="15.75" hidden="1">
      <c r="C297" s="186"/>
      <c r="D297" s="177"/>
      <c r="E297" s="177"/>
      <c r="F297" s="289"/>
      <c r="G297" s="178"/>
    </row>
    <row r="298" spans="3:7" ht="15.75" hidden="1">
      <c r="C298" s="186"/>
      <c r="D298" s="177"/>
      <c r="E298" s="177"/>
      <c r="F298" s="289"/>
      <c r="G298" s="178"/>
    </row>
    <row r="299" spans="3:7" ht="15.75" hidden="1">
      <c r="C299" s="186"/>
      <c r="D299" s="177"/>
      <c r="E299" s="177"/>
      <c r="F299" s="289"/>
      <c r="G299" s="178"/>
    </row>
    <row r="300" spans="3:7" ht="15.75" hidden="1">
      <c r="C300" s="186"/>
      <c r="D300" s="177"/>
      <c r="E300" s="177"/>
      <c r="F300" s="289"/>
      <c r="G300" s="178"/>
    </row>
    <row r="301" spans="3:7" ht="15.75" hidden="1">
      <c r="C301" s="186"/>
      <c r="D301" s="177"/>
      <c r="E301" s="177"/>
      <c r="F301" s="289"/>
      <c r="G301" s="178"/>
    </row>
    <row r="302" spans="3:7" ht="15.75" hidden="1">
      <c r="C302" s="186"/>
      <c r="D302" s="177"/>
      <c r="E302" s="177"/>
      <c r="F302" s="289"/>
      <c r="G302" s="178"/>
    </row>
    <row r="303" spans="3:7" ht="15.75" hidden="1">
      <c r="C303" s="186"/>
      <c r="D303" s="177"/>
      <c r="E303" s="177"/>
      <c r="F303" s="289"/>
      <c r="G303" s="178"/>
    </row>
    <row r="304" spans="3:7" ht="15.75" hidden="1">
      <c r="C304" s="186"/>
      <c r="D304" s="177"/>
      <c r="E304" s="177"/>
      <c r="F304" s="289"/>
      <c r="G304" s="178"/>
    </row>
    <row r="305" spans="3:7" ht="15.75" hidden="1">
      <c r="C305" s="186"/>
      <c r="D305" s="177"/>
      <c r="E305" s="177"/>
      <c r="F305" s="289"/>
      <c r="G305" s="178"/>
    </row>
    <row r="306" spans="3:7" ht="15.75" hidden="1">
      <c r="C306" s="186"/>
      <c r="D306" s="177"/>
      <c r="E306" s="177"/>
      <c r="F306" s="289"/>
      <c r="G306" s="178"/>
    </row>
    <row r="307" spans="3:7" ht="15.75" hidden="1">
      <c r="C307" s="186"/>
      <c r="D307" s="177"/>
      <c r="E307" s="177"/>
      <c r="F307" s="289"/>
      <c r="G307" s="178"/>
    </row>
    <row r="308" spans="3:7" ht="15.75" hidden="1">
      <c r="C308" s="186"/>
      <c r="D308" s="177"/>
      <c r="E308" s="177"/>
      <c r="F308" s="289"/>
      <c r="G308" s="178"/>
    </row>
    <row r="309" spans="3:7" ht="15.75" hidden="1">
      <c r="C309" s="186"/>
      <c r="D309" s="177"/>
      <c r="E309" s="177"/>
      <c r="F309" s="289"/>
      <c r="G309" s="178"/>
    </row>
    <row r="310" spans="3:7" ht="15.75" hidden="1">
      <c r="C310" s="186"/>
      <c r="D310" s="177"/>
      <c r="E310" s="177"/>
      <c r="F310" s="289"/>
      <c r="G310" s="178"/>
    </row>
    <row r="311" spans="3:7" ht="15.75" hidden="1">
      <c r="C311" s="186"/>
      <c r="D311" s="177"/>
      <c r="E311" s="177"/>
      <c r="F311" s="289"/>
      <c r="G311" s="178"/>
    </row>
    <row r="312" spans="3:7" ht="15.75" hidden="1">
      <c r="C312" s="186"/>
      <c r="D312" s="177"/>
      <c r="E312" s="177"/>
      <c r="F312" s="289"/>
      <c r="G312" s="178"/>
    </row>
    <row r="313" spans="3:7" ht="15.75" hidden="1">
      <c r="C313" s="186"/>
      <c r="D313" s="177"/>
      <c r="E313" s="177"/>
      <c r="F313" s="289"/>
      <c r="G313" s="178"/>
    </row>
    <row r="314" spans="3:7" ht="15.75" hidden="1">
      <c r="C314" s="186"/>
      <c r="D314" s="177"/>
      <c r="E314" s="177"/>
      <c r="F314" s="289"/>
      <c r="G314" s="178"/>
    </row>
    <row r="315" spans="3:7" ht="15.75" hidden="1">
      <c r="C315" s="186"/>
      <c r="D315" s="177"/>
      <c r="E315" s="177"/>
      <c r="F315" s="289"/>
      <c r="G315" s="178"/>
    </row>
    <row r="316" spans="3:7" ht="15.75" hidden="1">
      <c r="C316" s="186"/>
      <c r="D316" s="177"/>
      <c r="E316" s="177"/>
      <c r="F316" s="289"/>
      <c r="G316" s="178"/>
    </row>
    <row r="317" spans="3:7" ht="15.75" hidden="1">
      <c r="C317" s="186"/>
      <c r="D317" s="177"/>
      <c r="E317" s="177"/>
      <c r="F317" s="289"/>
      <c r="G317" s="178"/>
    </row>
    <row r="318" spans="3:7" ht="15.75" hidden="1">
      <c r="C318" s="186"/>
      <c r="D318" s="177"/>
      <c r="E318" s="177"/>
      <c r="F318" s="289"/>
      <c r="G318" s="178"/>
    </row>
    <row r="319" spans="3:7" ht="15.75" hidden="1">
      <c r="C319" s="186"/>
      <c r="D319" s="177"/>
      <c r="E319" s="177"/>
      <c r="F319" s="289"/>
      <c r="G319" s="178"/>
    </row>
    <row r="320" spans="3:7" ht="15.75" hidden="1">
      <c r="C320" s="186"/>
      <c r="D320" s="177"/>
      <c r="E320" s="177"/>
      <c r="F320" s="289"/>
      <c r="G320" s="178"/>
    </row>
    <row r="321" spans="3:7" ht="15.75" hidden="1">
      <c r="C321" s="186"/>
      <c r="D321" s="177"/>
      <c r="E321" s="177"/>
      <c r="F321" s="289"/>
      <c r="G321" s="178"/>
    </row>
    <row r="322" spans="3:7" ht="15.75" hidden="1">
      <c r="C322" s="186"/>
      <c r="D322" s="177"/>
      <c r="E322" s="177"/>
      <c r="F322" s="289"/>
      <c r="G322" s="178"/>
    </row>
    <row r="323" spans="3:7" ht="15.75" hidden="1">
      <c r="C323" s="186"/>
      <c r="D323" s="177"/>
      <c r="E323" s="177"/>
      <c r="F323" s="289"/>
      <c r="G323" s="178"/>
    </row>
    <row r="324" spans="3:7" ht="15.75" hidden="1">
      <c r="C324" s="186"/>
      <c r="D324" s="177"/>
      <c r="E324" s="177"/>
      <c r="F324" s="289"/>
      <c r="G324" s="178"/>
    </row>
    <row r="325" spans="3:7" ht="15.75" hidden="1">
      <c r="C325" s="186"/>
      <c r="D325" s="177"/>
      <c r="E325" s="177"/>
      <c r="F325" s="289"/>
      <c r="G325" s="178"/>
    </row>
    <row r="326" spans="3:7" ht="15.75" hidden="1">
      <c r="C326" s="186"/>
      <c r="D326" s="177"/>
      <c r="E326" s="177"/>
      <c r="F326" s="289"/>
      <c r="G326" s="178"/>
    </row>
    <row r="327" spans="3:7" ht="15.75" hidden="1">
      <c r="C327" s="186"/>
      <c r="D327" s="177"/>
      <c r="E327" s="177"/>
      <c r="F327" s="289"/>
      <c r="G327" s="178"/>
    </row>
    <row r="328" spans="3:7" ht="15.75" hidden="1">
      <c r="C328" s="186"/>
      <c r="D328" s="177"/>
      <c r="E328" s="177"/>
      <c r="F328" s="289"/>
      <c r="G328" s="178"/>
    </row>
    <row r="329" spans="3:7" ht="15.75" hidden="1">
      <c r="C329" s="186"/>
      <c r="D329" s="177"/>
      <c r="E329" s="177"/>
      <c r="F329" s="289"/>
      <c r="G329" s="178"/>
    </row>
    <row r="330" spans="3:7" ht="15.75" hidden="1">
      <c r="C330" s="186"/>
      <c r="D330" s="177"/>
      <c r="E330" s="177"/>
      <c r="F330" s="289"/>
      <c r="G330" s="178"/>
    </row>
    <row r="331" spans="3:7" ht="15.75" hidden="1">
      <c r="C331" s="186"/>
      <c r="D331" s="177"/>
      <c r="E331" s="177"/>
      <c r="F331" s="289"/>
      <c r="G331" s="178"/>
    </row>
    <row r="332" spans="3:7" ht="15.75" hidden="1">
      <c r="C332" s="186"/>
      <c r="D332" s="177"/>
      <c r="E332" s="177"/>
      <c r="F332" s="289"/>
      <c r="G332" s="178"/>
    </row>
    <row r="333" spans="3:7" ht="15.75" hidden="1">
      <c r="C333" s="186"/>
      <c r="D333" s="177"/>
      <c r="E333" s="177"/>
      <c r="F333" s="289"/>
      <c r="G333" s="178"/>
    </row>
    <row r="334" spans="3:7" ht="15.75" hidden="1">
      <c r="C334" s="186"/>
      <c r="D334" s="177"/>
      <c r="E334" s="177"/>
      <c r="F334" s="289"/>
      <c r="G334" s="178"/>
    </row>
    <row r="335" spans="3:7" ht="15.75" hidden="1">
      <c r="C335" s="186"/>
      <c r="D335" s="177"/>
      <c r="E335" s="177"/>
      <c r="F335" s="289"/>
      <c r="G335" s="178"/>
    </row>
    <row r="336" spans="3:7" ht="15.75" hidden="1">
      <c r="C336" s="186"/>
      <c r="D336" s="177"/>
      <c r="E336" s="177"/>
      <c r="F336" s="289"/>
      <c r="G336" s="178"/>
    </row>
    <row r="337" spans="3:7" ht="15.75" hidden="1">
      <c r="C337" s="186"/>
      <c r="D337" s="177"/>
      <c r="E337" s="177"/>
      <c r="F337" s="289"/>
      <c r="G337" s="178"/>
    </row>
    <row r="338" spans="3:7" ht="15.75" hidden="1">
      <c r="C338" s="186"/>
      <c r="D338" s="177"/>
      <c r="E338" s="177"/>
      <c r="F338" s="289"/>
      <c r="G338" s="178"/>
    </row>
    <row r="339" spans="3:7" ht="15.75" hidden="1">
      <c r="C339" s="186"/>
      <c r="D339" s="177"/>
      <c r="E339" s="177"/>
      <c r="F339" s="289"/>
      <c r="G339" s="178"/>
    </row>
    <row r="340" spans="3:7" ht="15.75" hidden="1">
      <c r="C340" s="186"/>
      <c r="D340" s="177"/>
      <c r="E340" s="177"/>
      <c r="F340" s="289"/>
      <c r="G340" s="178"/>
    </row>
    <row r="341" spans="3:7" ht="15.75" hidden="1">
      <c r="C341" s="186"/>
      <c r="D341" s="177"/>
      <c r="E341" s="177"/>
      <c r="F341" s="289"/>
      <c r="G341" s="178"/>
    </row>
    <row r="342" spans="3:7" ht="15.75" hidden="1">
      <c r="C342" s="186"/>
      <c r="D342" s="177"/>
      <c r="E342" s="177"/>
      <c r="F342" s="289"/>
      <c r="G342" s="178"/>
    </row>
    <row r="343" spans="3:7" ht="15.75" hidden="1">
      <c r="C343" s="186"/>
      <c r="D343" s="177"/>
      <c r="E343" s="177"/>
      <c r="F343" s="289"/>
      <c r="G343" s="178"/>
    </row>
    <row r="344" spans="3:7" ht="15.75" hidden="1">
      <c r="C344" s="186"/>
      <c r="D344" s="177"/>
      <c r="E344" s="177"/>
      <c r="F344" s="289"/>
      <c r="G344" s="178"/>
    </row>
    <row r="345" spans="3:7" ht="15.75" hidden="1">
      <c r="C345" s="186"/>
      <c r="D345" s="177"/>
      <c r="E345" s="177"/>
      <c r="F345" s="289"/>
      <c r="G345" s="178"/>
    </row>
    <row r="346" spans="3:7" ht="15.75" hidden="1">
      <c r="C346" s="186"/>
      <c r="D346" s="177"/>
      <c r="E346" s="177"/>
      <c r="F346" s="289"/>
      <c r="G346" s="178"/>
    </row>
    <row r="347" spans="3:7" ht="15.75" hidden="1">
      <c r="C347" s="186"/>
      <c r="D347" s="177"/>
      <c r="E347" s="177"/>
      <c r="F347" s="289"/>
      <c r="G347" s="178"/>
    </row>
    <row r="348" spans="3:7" ht="15.75" hidden="1">
      <c r="C348" s="186"/>
      <c r="D348" s="177"/>
      <c r="E348" s="177"/>
      <c r="F348" s="289"/>
      <c r="G348" s="178"/>
    </row>
    <row r="349" spans="3:7" ht="15.75" hidden="1">
      <c r="C349" s="186"/>
      <c r="D349" s="177"/>
      <c r="E349" s="177"/>
      <c r="F349" s="289"/>
      <c r="G349" s="178"/>
    </row>
    <row r="350" spans="3:7" ht="15.75" hidden="1">
      <c r="C350" s="186"/>
      <c r="D350" s="177"/>
      <c r="E350" s="177"/>
      <c r="F350" s="289"/>
      <c r="G350" s="178"/>
    </row>
    <row r="351" spans="3:7" ht="15.75" hidden="1">
      <c r="C351" s="186"/>
      <c r="D351" s="177"/>
      <c r="E351" s="177"/>
      <c r="F351" s="289"/>
      <c r="G351" s="178"/>
    </row>
    <row r="352" spans="3:7" ht="15.75" hidden="1">
      <c r="C352" s="186"/>
      <c r="D352" s="177"/>
      <c r="E352" s="177"/>
      <c r="F352" s="289"/>
      <c r="G352" s="178"/>
    </row>
    <row r="353" spans="3:7" ht="15.75" hidden="1">
      <c r="C353" s="186"/>
      <c r="D353" s="177"/>
      <c r="E353" s="177"/>
      <c r="F353" s="289"/>
      <c r="G353" s="178"/>
    </row>
    <row r="354" spans="3:7" ht="15.75" hidden="1">
      <c r="C354" s="186"/>
      <c r="D354" s="177"/>
      <c r="E354" s="177"/>
      <c r="F354" s="289"/>
      <c r="G354" s="178"/>
    </row>
    <row r="355" spans="3:7" ht="15.75" hidden="1">
      <c r="C355" s="186"/>
      <c r="D355" s="177"/>
      <c r="E355" s="177"/>
      <c r="F355" s="289"/>
      <c r="G355" s="178"/>
    </row>
    <row r="356" spans="3:7" ht="15.75" hidden="1">
      <c r="C356" s="186"/>
      <c r="D356" s="177"/>
      <c r="E356" s="177"/>
      <c r="F356" s="289"/>
      <c r="G356" s="178"/>
    </row>
    <row r="357" spans="3:7" ht="15.75" hidden="1">
      <c r="C357" s="186"/>
      <c r="D357" s="177"/>
      <c r="E357" s="177"/>
      <c r="F357" s="289"/>
      <c r="G357" s="178"/>
    </row>
    <row r="358" spans="3:7" ht="15.75" hidden="1">
      <c r="C358" s="186"/>
      <c r="D358" s="177"/>
      <c r="E358" s="177"/>
      <c r="F358" s="289"/>
      <c r="G358" s="178"/>
    </row>
    <row r="359" spans="3:7" ht="15.75" hidden="1">
      <c r="C359" s="186"/>
      <c r="D359" s="177"/>
      <c r="E359" s="177"/>
      <c r="F359" s="289"/>
      <c r="G359" s="178"/>
    </row>
    <row r="360" spans="3:7" ht="15.75" hidden="1">
      <c r="C360" s="186"/>
      <c r="D360" s="177"/>
      <c r="E360" s="177"/>
      <c r="F360" s="289"/>
      <c r="G360" s="178"/>
    </row>
    <row r="361" spans="3:7" ht="15.75" hidden="1">
      <c r="C361" s="186"/>
      <c r="D361" s="177"/>
      <c r="E361" s="177"/>
      <c r="F361" s="289"/>
      <c r="G361" s="178"/>
    </row>
    <row r="362" spans="3:7" ht="15.75" hidden="1">
      <c r="C362" s="186"/>
      <c r="D362" s="177"/>
      <c r="E362" s="177"/>
      <c r="F362" s="289"/>
      <c r="G362" s="178"/>
    </row>
    <row r="363" spans="3:7" ht="15.75" hidden="1">
      <c r="C363" s="186"/>
      <c r="D363" s="177"/>
      <c r="E363" s="177"/>
      <c r="F363" s="289"/>
      <c r="G363" s="178"/>
    </row>
    <row r="364" spans="3:7" ht="15.75" hidden="1">
      <c r="C364" s="186"/>
      <c r="D364" s="177"/>
      <c r="E364" s="177"/>
      <c r="F364" s="289"/>
      <c r="G364" s="178"/>
    </row>
    <row r="365" spans="3:7" ht="15.75" hidden="1">
      <c r="C365" s="186"/>
      <c r="D365" s="177"/>
      <c r="E365" s="177"/>
      <c r="F365" s="289"/>
      <c r="G365" s="178"/>
    </row>
    <row r="366" spans="3:7" ht="15.75" hidden="1">
      <c r="C366" s="186"/>
      <c r="D366" s="177"/>
      <c r="E366" s="177"/>
      <c r="F366" s="289"/>
      <c r="G366" s="178"/>
    </row>
    <row r="367" spans="3:7" ht="15.75" hidden="1">
      <c r="C367" s="186"/>
      <c r="D367" s="177"/>
      <c r="E367" s="177"/>
      <c r="F367" s="289"/>
      <c r="G367" s="178"/>
    </row>
    <row r="368" spans="3:7" ht="15.75" hidden="1">
      <c r="C368" s="186"/>
      <c r="D368" s="177"/>
      <c r="E368" s="177"/>
      <c r="F368" s="289"/>
      <c r="G368" s="178"/>
    </row>
    <row r="369" spans="3:7" ht="15.75" hidden="1">
      <c r="C369" s="186"/>
      <c r="D369" s="177"/>
      <c r="E369" s="177"/>
      <c r="F369" s="289"/>
      <c r="G369" s="178"/>
    </row>
    <row r="370" spans="3:7" ht="15.75" hidden="1">
      <c r="C370" s="186"/>
      <c r="D370" s="177"/>
      <c r="E370" s="177"/>
      <c r="F370" s="289"/>
      <c r="G370" s="178"/>
    </row>
    <row r="371" spans="3:7" ht="15.75" hidden="1">
      <c r="C371" s="186"/>
      <c r="D371" s="177"/>
      <c r="E371" s="177"/>
      <c r="F371" s="289"/>
      <c r="G371" s="178"/>
    </row>
    <row r="372" spans="3:7" ht="15.75" hidden="1">
      <c r="C372" s="186"/>
      <c r="D372" s="177"/>
      <c r="E372" s="177"/>
      <c r="F372" s="289"/>
      <c r="G372" s="178"/>
    </row>
    <row r="373" spans="3:7" ht="15.75" hidden="1">
      <c r="C373" s="186"/>
      <c r="D373" s="177"/>
      <c r="E373" s="177"/>
      <c r="F373" s="289"/>
      <c r="G373" s="178"/>
    </row>
    <row r="374" spans="3:7" ht="15.75" hidden="1">
      <c r="C374" s="186"/>
      <c r="D374" s="177"/>
      <c r="E374" s="177"/>
      <c r="F374" s="289"/>
      <c r="G374" s="178"/>
    </row>
    <row r="375" spans="3:7" ht="15.75" hidden="1">
      <c r="C375" s="186"/>
      <c r="D375" s="177"/>
      <c r="E375" s="177"/>
      <c r="F375" s="289"/>
      <c r="G375" s="178"/>
    </row>
    <row r="376" spans="3:7" ht="15.75" hidden="1">
      <c r="C376" s="186"/>
      <c r="D376" s="177"/>
      <c r="E376" s="177"/>
      <c r="F376" s="289"/>
      <c r="G376" s="178"/>
    </row>
    <row r="377" spans="3:7" ht="15.75" hidden="1">
      <c r="C377" s="186"/>
      <c r="D377" s="177"/>
      <c r="E377" s="177"/>
      <c r="F377" s="289"/>
      <c r="G377" s="178"/>
    </row>
    <row r="378" spans="3:7" ht="15.75" hidden="1">
      <c r="C378" s="186"/>
      <c r="D378" s="177"/>
      <c r="E378" s="177"/>
      <c r="F378" s="289"/>
      <c r="G378" s="178"/>
    </row>
    <row r="379" spans="3:7" ht="15.75" hidden="1">
      <c r="C379" s="186"/>
      <c r="D379" s="177"/>
      <c r="E379" s="177"/>
      <c r="F379" s="289"/>
      <c r="G379" s="178"/>
    </row>
    <row r="380" spans="3:7" ht="15.75" hidden="1">
      <c r="C380" s="186"/>
      <c r="D380" s="177"/>
      <c r="E380" s="177"/>
      <c r="F380" s="289"/>
      <c r="G380" s="178"/>
    </row>
    <row r="381" spans="3:7" ht="15.75" hidden="1">
      <c r="C381" s="186"/>
      <c r="D381" s="177"/>
      <c r="E381" s="177"/>
      <c r="F381" s="289"/>
      <c r="G381" s="178"/>
    </row>
    <row r="382" spans="3:7" ht="15.75" hidden="1">
      <c r="C382" s="186"/>
      <c r="D382" s="177"/>
      <c r="E382" s="177"/>
      <c r="F382" s="289"/>
      <c r="G382" s="178"/>
    </row>
    <row r="383" spans="3:7" ht="15.75" hidden="1">
      <c r="C383" s="186"/>
      <c r="D383" s="177"/>
      <c r="E383" s="177"/>
      <c r="F383" s="289"/>
      <c r="G383" s="178"/>
    </row>
    <row r="384" spans="3:7" ht="15.75" hidden="1">
      <c r="C384" s="186"/>
      <c r="D384" s="177"/>
      <c r="E384" s="177"/>
      <c r="F384" s="289"/>
      <c r="G384" s="178"/>
    </row>
    <row r="385" spans="3:7" ht="15.75" hidden="1">
      <c r="C385" s="186"/>
      <c r="D385" s="177"/>
      <c r="E385" s="177"/>
      <c r="F385" s="289"/>
      <c r="G385" s="178"/>
    </row>
    <row r="386" spans="3:7" ht="15.75" hidden="1">
      <c r="C386" s="186"/>
      <c r="D386" s="177"/>
      <c r="E386" s="177"/>
      <c r="F386" s="289"/>
      <c r="G386" s="178"/>
    </row>
    <row r="387" spans="3:7" ht="15.75" hidden="1">
      <c r="C387" s="186"/>
      <c r="D387" s="177"/>
      <c r="E387" s="177"/>
      <c r="F387" s="289"/>
      <c r="G387" s="178"/>
    </row>
    <row r="388" spans="3:7" ht="15.75" hidden="1">
      <c r="C388" s="186"/>
      <c r="D388" s="177"/>
      <c r="E388" s="177"/>
      <c r="F388" s="289"/>
      <c r="G388" s="178"/>
    </row>
    <row r="389" spans="3:7" ht="15.75" hidden="1">
      <c r="C389" s="186"/>
      <c r="D389" s="177"/>
      <c r="E389" s="177"/>
      <c r="F389" s="289"/>
      <c r="G389" s="178"/>
    </row>
    <row r="390" spans="3:7" ht="15.75" hidden="1">
      <c r="C390" s="186"/>
      <c r="D390" s="177"/>
      <c r="E390" s="177"/>
      <c r="F390" s="289"/>
      <c r="G390" s="178"/>
    </row>
    <row r="391" spans="3:7" ht="15.75" hidden="1">
      <c r="C391" s="186"/>
      <c r="D391" s="177"/>
      <c r="E391" s="177"/>
      <c r="F391" s="289"/>
      <c r="G391" s="178"/>
    </row>
    <row r="392" spans="3:7" ht="15.75" hidden="1">
      <c r="C392" s="186"/>
      <c r="D392" s="177"/>
      <c r="E392" s="177"/>
      <c r="F392" s="289"/>
      <c r="G392" s="178"/>
    </row>
    <row r="393" spans="3:7" ht="15.75" hidden="1">
      <c r="C393" s="186"/>
      <c r="D393" s="177"/>
      <c r="E393" s="177"/>
      <c r="F393" s="289"/>
      <c r="G393" s="178"/>
    </row>
    <row r="394" spans="3:7" ht="15.75" hidden="1">
      <c r="C394" s="186"/>
      <c r="D394" s="177"/>
      <c r="E394" s="177"/>
      <c r="F394" s="289"/>
      <c r="G394" s="178"/>
    </row>
    <row r="395" spans="3:7" ht="15.75" hidden="1">
      <c r="C395" s="186"/>
      <c r="D395" s="177"/>
      <c r="E395" s="177"/>
      <c r="F395" s="289"/>
      <c r="G395" s="178"/>
    </row>
    <row r="396" spans="3:7" ht="15.75" hidden="1">
      <c r="C396" s="186"/>
      <c r="D396" s="177"/>
      <c r="E396" s="177"/>
      <c r="F396" s="289"/>
      <c r="G396" s="178"/>
    </row>
    <row r="397" spans="3:7" ht="15.75" hidden="1">
      <c r="C397" s="186"/>
      <c r="D397" s="177"/>
      <c r="E397" s="177"/>
      <c r="F397" s="289"/>
      <c r="G397" s="178"/>
    </row>
    <row r="398" spans="3:7" ht="15.75" hidden="1">
      <c r="C398" s="186"/>
      <c r="D398" s="177"/>
      <c r="E398" s="177"/>
      <c r="F398" s="289"/>
      <c r="G398" s="178"/>
    </row>
    <row r="399" spans="3:7" ht="15.75" hidden="1">
      <c r="C399" s="186"/>
      <c r="D399" s="177"/>
      <c r="E399" s="177"/>
      <c r="F399" s="289"/>
      <c r="G399" s="178"/>
    </row>
    <row r="400" spans="3:7" ht="15.75" hidden="1">
      <c r="C400" s="186"/>
      <c r="D400" s="177"/>
      <c r="E400" s="177"/>
      <c r="F400" s="289"/>
      <c r="G400" s="178"/>
    </row>
    <row r="401" spans="3:7" ht="15.75" hidden="1">
      <c r="C401" s="186"/>
      <c r="D401" s="177"/>
      <c r="E401" s="177"/>
      <c r="F401" s="289"/>
      <c r="G401" s="178"/>
    </row>
    <row r="402" spans="3:7" ht="15.75" hidden="1">
      <c r="C402" s="186"/>
      <c r="D402" s="177"/>
      <c r="E402" s="177"/>
      <c r="F402" s="289"/>
      <c r="G402" s="178"/>
    </row>
    <row r="403" spans="3:7" ht="15.75" hidden="1">
      <c r="C403" s="186"/>
      <c r="D403" s="177"/>
      <c r="E403" s="177"/>
      <c r="F403" s="289"/>
      <c r="G403" s="178"/>
    </row>
    <row r="404" spans="3:7" ht="15.75" hidden="1">
      <c r="C404" s="186"/>
      <c r="D404" s="177"/>
      <c r="E404" s="177"/>
      <c r="F404" s="289"/>
      <c r="G404" s="178"/>
    </row>
    <row r="405" spans="3:7" ht="15.75" hidden="1">
      <c r="C405" s="186"/>
      <c r="D405" s="177"/>
      <c r="E405" s="177"/>
      <c r="F405" s="289"/>
      <c r="G405" s="178"/>
    </row>
    <row r="406" spans="3:7" ht="15.75" hidden="1">
      <c r="C406" s="186"/>
      <c r="D406" s="177"/>
      <c r="E406" s="177"/>
      <c r="F406" s="289"/>
      <c r="G406" s="178"/>
    </row>
    <row r="407" spans="3:7" ht="15.75" hidden="1">
      <c r="C407" s="186"/>
      <c r="D407" s="177"/>
      <c r="E407" s="177"/>
      <c r="F407" s="289"/>
      <c r="G407" s="178"/>
    </row>
    <row r="408" spans="3:7" ht="15.75" hidden="1">
      <c r="C408" s="186"/>
      <c r="D408" s="177"/>
      <c r="E408" s="177"/>
      <c r="F408" s="289"/>
      <c r="G408" s="178"/>
    </row>
    <row r="409" spans="3:7" ht="15.75" hidden="1">
      <c r="C409" s="186"/>
      <c r="D409" s="177"/>
      <c r="E409" s="177"/>
      <c r="F409" s="289"/>
      <c r="G409" s="178"/>
    </row>
    <row r="410" spans="3:7" ht="15.75" hidden="1">
      <c r="C410" s="186"/>
      <c r="D410" s="177"/>
      <c r="E410" s="177"/>
      <c r="F410" s="289"/>
      <c r="G410" s="178"/>
    </row>
    <row r="411" spans="3:7" ht="15.75" hidden="1">
      <c r="C411" s="186"/>
      <c r="D411" s="177"/>
      <c r="E411" s="177"/>
      <c r="F411" s="289"/>
      <c r="G411" s="178"/>
    </row>
    <row r="412" spans="3:7" ht="15.75" hidden="1">
      <c r="C412" s="186"/>
      <c r="D412" s="177"/>
      <c r="E412" s="177"/>
      <c r="F412" s="289"/>
      <c r="G412" s="178"/>
    </row>
    <row r="413" spans="3:7" ht="15.75" hidden="1">
      <c r="C413" s="186"/>
      <c r="D413" s="177"/>
      <c r="E413" s="177"/>
      <c r="F413" s="289"/>
      <c r="G413" s="178"/>
    </row>
    <row r="414" spans="3:7" ht="15.75" hidden="1">
      <c r="C414" s="186"/>
      <c r="D414" s="177"/>
      <c r="E414" s="177"/>
      <c r="F414" s="289"/>
      <c r="G414" s="178"/>
    </row>
    <row r="415" spans="3:7" ht="15.75" hidden="1">
      <c r="C415" s="186"/>
      <c r="D415" s="177"/>
      <c r="E415" s="177"/>
      <c r="F415" s="289"/>
      <c r="G415" s="178"/>
    </row>
    <row r="416" spans="3:7" ht="15.75" hidden="1">
      <c r="C416" s="186"/>
      <c r="D416" s="177"/>
      <c r="E416" s="177"/>
      <c r="F416" s="289"/>
      <c r="G416" s="178"/>
    </row>
    <row r="417" spans="3:7" ht="15.75" hidden="1">
      <c r="C417" s="186"/>
      <c r="D417" s="177"/>
      <c r="E417" s="177"/>
      <c r="F417" s="289"/>
      <c r="G417" s="178"/>
    </row>
    <row r="418" spans="3:7" ht="15.75" hidden="1">
      <c r="C418" s="186"/>
      <c r="D418" s="177"/>
      <c r="E418" s="177"/>
      <c r="F418" s="289"/>
      <c r="G418" s="178"/>
    </row>
    <row r="419" spans="3:7" ht="15.75" hidden="1">
      <c r="C419" s="186"/>
      <c r="D419" s="177"/>
      <c r="E419" s="177"/>
      <c r="F419" s="289"/>
      <c r="G419" s="178"/>
    </row>
    <row r="420" spans="3:7" ht="15.75" hidden="1">
      <c r="C420" s="186"/>
      <c r="D420" s="177"/>
      <c r="E420" s="177"/>
      <c r="F420" s="289"/>
      <c r="G420" s="178"/>
    </row>
    <row r="421" spans="3:7" ht="15.75" hidden="1">
      <c r="C421" s="186"/>
      <c r="D421" s="177"/>
      <c r="E421" s="177"/>
      <c r="F421" s="289"/>
      <c r="G421" s="178"/>
    </row>
    <row r="422" spans="3:7" ht="15.75" hidden="1">
      <c r="C422" s="186"/>
      <c r="D422" s="177"/>
      <c r="E422" s="177"/>
      <c r="F422" s="289"/>
      <c r="G422" s="178"/>
    </row>
    <row r="423" spans="3:7" ht="15.75" hidden="1">
      <c r="C423" s="186"/>
      <c r="D423" s="177"/>
      <c r="E423" s="177"/>
      <c r="F423" s="289"/>
      <c r="G423" s="178"/>
    </row>
    <row r="424" spans="3:7" ht="15.75" hidden="1">
      <c r="C424" s="186"/>
      <c r="D424" s="177"/>
      <c r="E424" s="177"/>
      <c r="F424" s="289"/>
      <c r="G424" s="178"/>
    </row>
    <row r="425" spans="3:7" ht="15.75" hidden="1">
      <c r="C425" s="186"/>
      <c r="D425" s="177"/>
      <c r="E425" s="177"/>
      <c r="F425" s="289"/>
      <c r="G425" s="178"/>
    </row>
    <row r="426" spans="3:7" ht="15.75" hidden="1">
      <c r="C426" s="186"/>
      <c r="D426" s="177"/>
      <c r="E426" s="177"/>
      <c r="F426" s="289"/>
      <c r="G426" s="178"/>
    </row>
    <row r="427" spans="3:7" ht="15.75" hidden="1">
      <c r="C427" s="186"/>
      <c r="D427" s="177"/>
      <c r="E427" s="177"/>
      <c r="F427" s="289"/>
      <c r="G427" s="178"/>
    </row>
    <row r="428" spans="3:7" ht="15.75" hidden="1">
      <c r="C428" s="186"/>
      <c r="D428" s="177"/>
      <c r="E428" s="177"/>
      <c r="F428" s="289"/>
      <c r="G428" s="178"/>
    </row>
    <row r="429" spans="3:7" ht="15.75" hidden="1">
      <c r="C429" s="186"/>
      <c r="D429" s="177"/>
      <c r="E429" s="177"/>
      <c r="F429" s="289"/>
      <c r="G429" s="178"/>
    </row>
    <row r="430" spans="3:7" ht="15.75" hidden="1">
      <c r="C430" s="186"/>
      <c r="D430" s="177"/>
      <c r="E430" s="177"/>
      <c r="F430" s="289"/>
      <c r="G430" s="178"/>
    </row>
    <row r="431" spans="3:7" ht="15.75" hidden="1">
      <c r="C431" s="186"/>
      <c r="D431" s="177"/>
      <c r="E431" s="177"/>
      <c r="F431" s="289"/>
      <c r="G431" s="178"/>
    </row>
    <row r="432" spans="3:7" ht="15.75" hidden="1">
      <c r="C432" s="186"/>
      <c r="D432" s="177"/>
      <c r="E432" s="177"/>
      <c r="F432" s="289"/>
      <c r="G432" s="178"/>
    </row>
    <row r="433" spans="3:7" ht="15.75" hidden="1">
      <c r="C433" s="186"/>
      <c r="D433" s="177"/>
      <c r="E433" s="177"/>
      <c r="F433" s="289"/>
      <c r="G433" s="178"/>
    </row>
    <row r="434" spans="3:7" ht="15.75" hidden="1">
      <c r="C434" s="186"/>
      <c r="D434" s="177"/>
      <c r="E434" s="177"/>
      <c r="F434" s="289"/>
      <c r="G434" s="178"/>
    </row>
    <row r="435" spans="3:7" ht="15.75" hidden="1">
      <c r="C435" s="186"/>
      <c r="D435" s="177"/>
      <c r="E435" s="177"/>
      <c r="F435" s="289"/>
      <c r="G435" s="178"/>
    </row>
    <row r="436" spans="3:7" ht="15.75" hidden="1">
      <c r="C436" s="186"/>
      <c r="D436" s="177"/>
      <c r="E436" s="177"/>
      <c r="F436" s="289"/>
      <c r="G436" s="178"/>
    </row>
    <row r="437" spans="3:7" ht="15.75" hidden="1">
      <c r="C437" s="186"/>
      <c r="D437" s="177"/>
      <c r="E437" s="177"/>
      <c r="F437" s="289"/>
      <c r="G437" s="178"/>
    </row>
    <row r="438" spans="3:7" ht="15.75" hidden="1">
      <c r="C438" s="186"/>
      <c r="D438" s="177"/>
      <c r="E438" s="177"/>
      <c r="F438" s="289"/>
      <c r="G438" s="178"/>
    </row>
    <row r="439" spans="3:7" ht="15.75" hidden="1">
      <c r="C439" s="186"/>
      <c r="D439" s="177"/>
      <c r="E439" s="177"/>
      <c r="F439" s="289"/>
      <c r="G439" s="178"/>
    </row>
    <row r="440" spans="3:7" ht="15.75" hidden="1">
      <c r="C440" s="186"/>
      <c r="D440" s="177"/>
      <c r="E440" s="177"/>
      <c r="F440" s="289"/>
      <c r="G440" s="178"/>
    </row>
    <row r="441" spans="3:7" ht="15.75" hidden="1">
      <c r="C441" s="186"/>
      <c r="D441" s="177"/>
      <c r="E441" s="177"/>
      <c r="F441" s="289"/>
      <c r="G441" s="178"/>
    </row>
    <row r="442" spans="3:7" ht="15.75" hidden="1">
      <c r="C442" s="186"/>
      <c r="D442" s="177"/>
      <c r="E442" s="177"/>
      <c r="F442" s="289"/>
      <c r="G442" s="178"/>
    </row>
    <row r="443" spans="3:7" ht="15.75" hidden="1">
      <c r="C443" s="186"/>
      <c r="D443" s="177"/>
      <c r="E443" s="177"/>
      <c r="F443" s="289"/>
      <c r="G443" s="178"/>
    </row>
    <row r="444" spans="3:7" ht="15.75" hidden="1">
      <c r="C444" s="186"/>
      <c r="D444" s="177"/>
      <c r="E444" s="177"/>
      <c r="F444" s="289"/>
      <c r="G444" s="178"/>
    </row>
    <row r="445" spans="3:7" ht="15.75" hidden="1">
      <c r="C445" s="186"/>
      <c r="D445" s="177"/>
      <c r="E445" s="177"/>
      <c r="F445" s="289"/>
      <c r="G445" s="178"/>
    </row>
    <row r="446" spans="3:7" ht="15.75" hidden="1">
      <c r="C446" s="186"/>
      <c r="D446" s="177"/>
      <c r="E446" s="177"/>
      <c r="F446" s="289"/>
      <c r="G446" s="178"/>
    </row>
    <row r="447" spans="3:7" ht="15.75" hidden="1">
      <c r="C447" s="186"/>
      <c r="D447" s="177"/>
      <c r="E447" s="177"/>
      <c r="F447" s="289"/>
      <c r="G447" s="178"/>
    </row>
    <row r="448" spans="3:7" ht="15.75" hidden="1">
      <c r="C448" s="186"/>
      <c r="D448" s="177"/>
      <c r="E448" s="177"/>
      <c r="F448" s="289"/>
      <c r="G448" s="178"/>
    </row>
    <row r="449" spans="3:7" ht="16.5" hidden="1" thickBot="1">
      <c r="C449" s="187"/>
      <c r="D449" s="179"/>
      <c r="E449" s="179"/>
      <c r="F449" s="290"/>
      <c r="G449" s="180"/>
    </row>
    <row r="450" spans="3:7"/>
    <row r="451" spans="3:7"/>
    <row r="452" spans="3:7"/>
    <row r="453" spans="3:7"/>
    <row r="454" spans="3:7"/>
    <row r="455" spans="3:7"/>
    <row r="456" spans="3:7"/>
    <row r="457" spans="3:7"/>
    <row r="458" spans="3:7"/>
    <row r="459" spans="3:7"/>
  </sheetData>
  <mergeCells count="5">
    <mergeCell ref="C5:C6"/>
    <mergeCell ref="G5:G6"/>
    <mergeCell ref="E5:E6"/>
    <mergeCell ref="D5:D6"/>
    <mergeCell ref="F5:F6"/>
  </mergeCells>
  <conditionalFormatting sqref="C7:G239">
    <cfRule type="expression" dxfId="0" priority="1">
      <formula>MOD(ROW(),2)=0</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58BBE-CF6F-4523-BD0E-D0D739E27BB2}">
  <sheetPr codeName="Planilha12">
    <pageSetUpPr autoPageBreaks="0"/>
  </sheetPr>
  <dimension ref="A1:L286"/>
  <sheetViews>
    <sheetView showGridLines="0" showRowColHeaders="0" zoomScale="85" zoomScaleNormal="85" workbookViewId="0">
      <selection activeCell="H4" sqref="H4"/>
    </sheetView>
  </sheetViews>
  <sheetFormatPr defaultColWidth="0" defaultRowHeight="16.5" customHeight="1"/>
  <cols>
    <col min="1" max="1" width="19.7109375" style="1" customWidth="1"/>
    <col min="2" max="12" width="13.28515625" style="1" customWidth="1"/>
    <col min="13" max="16384" width="9.140625" style="1" hidden="1"/>
  </cols>
  <sheetData>
    <row r="1" spans="1:12" s="2" customFormat="1" ht="16.5" customHeight="1">
      <c r="A1" s="8"/>
      <c r="B1" s="7"/>
      <c r="C1" s="7"/>
      <c r="D1" s="7"/>
      <c r="E1" s="7"/>
      <c r="F1" s="7"/>
      <c r="G1" s="7"/>
      <c r="H1" s="7"/>
      <c r="I1" s="7"/>
      <c r="J1" s="7"/>
      <c r="K1" s="7"/>
      <c r="L1" s="6"/>
    </row>
    <row r="2" spans="1:12" s="2" customFormat="1" ht="16.5" customHeight="1">
      <c r="A2" s="5"/>
      <c r="B2" s="4"/>
      <c r="C2" s="4"/>
      <c r="D2" s="4"/>
      <c r="E2" s="4"/>
      <c r="F2" s="4"/>
      <c r="G2" s="4"/>
      <c r="H2" s="4"/>
      <c r="I2" s="4"/>
      <c r="J2" s="4"/>
      <c r="K2" s="4"/>
      <c r="L2" s="3"/>
    </row>
    <row r="3" spans="1:12" s="2" customFormat="1" ht="16.5" customHeight="1">
      <c r="A3" s="5"/>
      <c r="B3" s="4"/>
      <c r="C3" s="4"/>
      <c r="D3" s="4"/>
      <c r="E3" s="4"/>
      <c r="F3" s="4"/>
      <c r="G3" s="4"/>
      <c r="H3" s="4"/>
      <c r="I3" s="4"/>
      <c r="J3" s="4"/>
      <c r="K3" s="4"/>
      <c r="L3" s="3"/>
    </row>
    <row r="4" spans="1:12" s="2" customFormat="1" ht="16.5" customHeight="1">
      <c r="A4" s="5"/>
      <c r="B4" s="4"/>
      <c r="C4" s="4"/>
      <c r="D4" s="4"/>
      <c r="E4" s="4"/>
      <c r="F4" s="4"/>
      <c r="G4" s="4"/>
      <c r="H4" s="4"/>
      <c r="I4" s="4"/>
      <c r="J4" s="4"/>
      <c r="K4" s="4"/>
      <c r="L4" s="3"/>
    </row>
    <row r="6" spans="1:12" ht="16.5" customHeight="1">
      <c r="A6" s="381" t="s">
        <v>1120</v>
      </c>
      <c r="B6" s="381"/>
      <c r="C6" s="381"/>
      <c r="D6" s="216"/>
      <c r="E6" s="216"/>
      <c r="F6" s="216"/>
      <c r="G6" s="216"/>
      <c r="H6" s="216"/>
      <c r="I6" s="216"/>
      <c r="J6" s="216"/>
      <c r="K6" s="216"/>
      <c r="L6" s="216"/>
    </row>
    <row r="7" spans="1:12" ht="16.5" customHeight="1">
      <c r="A7" s="381"/>
      <c r="B7" s="381"/>
      <c r="C7" s="381"/>
      <c r="D7" s="216"/>
      <c r="E7" s="216"/>
      <c r="F7" s="216"/>
      <c r="G7" s="216"/>
      <c r="H7" s="216"/>
      <c r="I7" s="216"/>
      <c r="J7" s="216"/>
      <c r="K7" s="216"/>
      <c r="L7" s="216"/>
    </row>
    <row r="8" spans="1:12" ht="16.5" customHeight="1">
      <c r="A8" s="381"/>
      <c r="B8" s="381"/>
      <c r="C8" s="381"/>
      <c r="D8" s="216"/>
      <c r="E8" s="216"/>
      <c r="F8" s="216"/>
      <c r="G8" s="216"/>
      <c r="H8" s="216"/>
      <c r="I8" s="216"/>
      <c r="J8" s="216"/>
      <c r="K8" s="216"/>
      <c r="L8" s="216"/>
    </row>
    <row r="10" spans="1:12" ht="16.5" customHeight="1">
      <c r="A10" s="382" t="s">
        <v>1812</v>
      </c>
      <c r="B10" s="382"/>
      <c r="C10" s="382"/>
      <c r="D10" s="382"/>
      <c r="E10" s="382"/>
      <c r="F10" s="382"/>
      <c r="G10" s="382"/>
      <c r="H10" s="382"/>
      <c r="I10" s="382"/>
      <c r="J10" s="382"/>
      <c r="K10" s="382"/>
      <c r="L10" s="382"/>
    </row>
    <row r="11" spans="1:12" ht="16.5" customHeight="1">
      <c r="A11" s="382"/>
      <c r="B11" s="382"/>
      <c r="C11" s="382"/>
      <c r="D11" s="382"/>
      <c r="E11" s="382"/>
      <c r="F11" s="382"/>
      <c r="G11" s="382"/>
      <c r="H11" s="382"/>
      <c r="I11" s="382"/>
      <c r="J11" s="382"/>
      <c r="K11" s="382"/>
      <c r="L11" s="382"/>
    </row>
    <row r="12" spans="1:12" ht="16.5" customHeight="1">
      <c r="A12" s="382"/>
      <c r="B12" s="382"/>
      <c r="C12" s="382"/>
      <c r="D12" s="382"/>
      <c r="E12" s="382"/>
      <c r="F12" s="382"/>
      <c r="G12" s="382"/>
      <c r="H12" s="382"/>
      <c r="I12" s="382"/>
      <c r="J12" s="382"/>
      <c r="K12" s="382"/>
      <c r="L12" s="382"/>
    </row>
    <row r="13" spans="1:12" ht="16.5" customHeight="1">
      <c r="A13" s="382"/>
      <c r="B13" s="382"/>
      <c r="C13" s="382"/>
      <c r="D13" s="382"/>
      <c r="E13" s="382"/>
      <c r="F13" s="382"/>
      <c r="G13" s="382"/>
      <c r="H13" s="382"/>
      <c r="I13" s="382"/>
      <c r="J13" s="382"/>
      <c r="K13" s="382"/>
      <c r="L13" s="382"/>
    </row>
    <row r="14" spans="1:12" ht="16.5" customHeight="1">
      <c r="A14" s="382"/>
      <c r="B14" s="382"/>
      <c r="C14" s="382"/>
      <c r="D14" s="382"/>
      <c r="E14" s="382"/>
      <c r="F14" s="382"/>
      <c r="G14" s="382"/>
      <c r="H14" s="382"/>
      <c r="I14" s="382"/>
      <c r="J14" s="382"/>
      <c r="K14" s="382"/>
      <c r="L14" s="382"/>
    </row>
    <row r="15" spans="1:12" ht="16.5" customHeight="1">
      <c r="A15" s="382"/>
      <c r="B15" s="382"/>
      <c r="C15" s="382"/>
      <c r="D15" s="382"/>
      <c r="E15" s="382"/>
      <c r="F15" s="382"/>
      <c r="G15" s="382"/>
      <c r="H15" s="382"/>
      <c r="I15" s="382"/>
      <c r="J15" s="382"/>
      <c r="K15" s="382"/>
      <c r="L15" s="382"/>
    </row>
    <row r="16" spans="1:12" ht="16.5" customHeight="1">
      <c r="A16" s="382"/>
      <c r="B16" s="382"/>
      <c r="C16" s="382"/>
      <c r="D16" s="382"/>
      <c r="E16" s="382"/>
      <c r="F16" s="382"/>
      <c r="G16" s="382"/>
      <c r="H16" s="382"/>
      <c r="I16" s="382"/>
      <c r="J16" s="382"/>
      <c r="K16" s="382"/>
      <c r="L16" s="382"/>
    </row>
    <row r="17" spans="1:12" ht="16.5" customHeight="1">
      <c r="A17" s="382"/>
      <c r="B17" s="382"/>
      <c r="C17" s="382"/>
      <c r="D17" s="382"/>
      <c r="E17" s="382"/>
      <c r="F17" s="382"/>
      <c r="G17" s="382"/>
      <c r="H17" s="382"/>
      <c r="I17" s="382"/>
      <c r="J17" s="382"/>
      <c r="K17" s="382"/>
      <c r="L17" s="382"/>
    </row>
    <row r="18" spans="1:12" ht="16.5" customHeight="1">
      <c r="A18" s="382"/>
      <c r="B18" s="382"/>
      <c r="C18" s="382"/>
      <c r="D18" s="382"/>
      <c r="E18" s="382"/>
      <c r="F18" s="382"/>
      <c r="G18" s="382"/>
      <c r="H18" s="382"/>
      <c r="I18" s="382"/>
      <c r="J18" s="382"/>
      <c r="K18" s="382"/>
      <c r="L18" s="382"/>
    </row>
    <row r="19" spans="1:12" ht="16.5" customHeight="1">
      <c r="A19" s="382"/>
      <c r="B19" s="382"/>
      <c r="C19" s="382"/>
      <c r="D19" s="382"/>
      <c r="E19" s="382"/>
      <c r="F19" s="382"/>
      <c r="G19" s="382"/>
      <c r="H19" s="382"/>
      <c r="I19" s="382"/>
      <c r="J19" s="382"/>
      <c r="K19" s="382"/>
      <c r="L19" s="382"/>
    </row>
    <row r="20" spans="1:12" ht="16.5" customHeight="1">
      <c r="A20" s="382"/>
      <c r="B20" s="382"/>
      <c r="C20" s="382"/>
      <c r="D20" s="382"/>
      <c r="E20" s="382"/>
      <c r="F20" s="382"/>
      <c r="G20" s="382"/>
      <c r="H20" s="382"/>
      <c r="I20" s="382"/>
      <c r="J20" s="382"/>
      <c r="K20" s="382"/>
      <c r="L20" s="382"/>
    </row>
    <row r="21" spans="1:12" ht="16.5" customHeight="1">
      <c r="A21" s="382"/>
      <c r="B21" s="382"/>
      <c r="C21" s="382"/>
      <c r="D21" s="382"/>
      <c r="E21" s="382"/>
      <c r="F21" s="382"/>
      <c r="G21" s="382"/>
      <c r="H21" s="382"/>
      <c r="I21" s="382"/>
      <c r="J21" s="382"/>
      <c r="K21" s="382"/>
      <c r="L21" s="382"/>
    </row>
    <row r="22" spans="1:12" ht="16.5" customHeight="1">
      <c r="A22" s="382"/>
      <c r="B22" s="382"/>
      <c r="C22" s="382"/>
      <c r="D22" s="382"/>
      <c r="E22" s="382"/>
      <c r="F22" s="382"/>
      <c r="G22" s="382"/>
      <c r="H22" s="382"/>
      <c r="I22" s="382"/>
      <c r="J22" s="382"/>
      <c r="K22" s="382"/>
      <c r="L22" s="382"/>
    </row>
    <row r="23" spans="1:12" ht="16.5" customHeight="1">
      <c r="A23" s="382"/>
      <c r="B23" s="382"/>
      <c r="C23" s="382"/>
      <c r="D23" s="382"/>
      <c r="E23" s="382"/>
      <c r="F23" s="382"/>
      <c r="G23" s="382"/>
      <c r="H23" s="382"/>
      <c r="I23" s="382"/>
      <c r="J23" s="382"/>
      <c r="K23" s="382"/>
      <c r="L23" s="382"/>
    </row>
    <row r="24" spans="1:12" ht="16.5" customHeight="1">
      <c r="A24" s="382"/>
      <c r="B24" s="382"/>
      <c r="C24" s="382"/>
      <c r="D24" s="382"/>
      <c r="E24" s="382"/>
      <c r="F24" s="382"/>
      <c r="G24" s="382"/>
      <c r="H24" s="382"/>
      <c r="I24" s="382"/>
      <c r="J24" s="382"/>
      <c r="K24" s="382"/>
      <c r="L24" s="382"/>
    </row>
    <row r="25" spans="1:12" ht="16.5" customHeight="1">
      <c r="A25" s="382"/>
      <c r="B25" s="382"/>
      <c r="C25" s="382"/>
      <c r="D25" s="382"/>
      <c r="E25" s="382"/>
      <c r="F25" s="382"/>
      <c r="G25" s="382"/>
      <c r="H25" s="382"/>
      <c r="I25" s="382"/>
      <c r="J25" s="382"/>
      <c r="K25" s="382"/>
      <c r="L25" s="382"/>
    </row>
    <row r="26" spans="1:12" ht="16.5" customHeight="1">
      <c r="A26" s="382"/>
      <c r="B26" s="382"/>
      <c r="C26" s="382"/>
      <c r="D26" s="382"/>
      <c r="E26" s="382"/>
      <c r="F26" s="382"/>
      <c r="G26" s="382"/>
      <c r="H26" s="382"/>
      <c r="I26" s="382"/>
      <c r="J26" s="382"/>
      <c r="K26" s="382"/>
      <c r="L26" s="382"/>
    </row>
    <row r="27" spans="1:12" ht="16.5" customHeight="1">
      <c r="A27" s="382"/>
      <c r="B27" s="382"/>
      <c r="C27" s="382"/>
      <c r="D27" s="382"/>
      <c r="E27" s="382"/>
      <c r="F27" s="382"/>
      <c r="G27" s="382"/>
      <c r="H27" s="382"/>
      <c r="I27" s="382"/>
      <c r="J27" s="382"/>
      <c r="K27" s="382"/>
      <c r="L27" s="382"/>
    </row>
    <row r="28" spans="1:12" ht="16.5" customHeight="1">
      <c r="A28" s="382"/>
      <c r="B28" s="382"/>
      <c r="C28" s="382"/>
      <c r="D28" s="382"/>
      <c r="E28" s="382"/>
      <c r="F28" s="382"/>
      <c r="G28" s="382"/>
      <c r="H28" s="382"/>
      <c r="I28" s="382"/>
      <c r="J28" s="382"/>
      <c r="K28" s="382"/>
      <c r="L28" s="382"/>
    </row>
    <row r="29" spans="1:12" ht="16.5" customHeight="1">
      <c r="A29" s="382"/>
      <c r="B29" s="382"/>
      <c r="C29" s="382"/>
      <c r="D29" s="382"/>
      <c r="E29" s="382"/>
      <c r="F29" s="382"/>
      <c r="G29" s="382"/>
      <c r="H29" s="382"/>
      <c r="I29" s="382"/>
      <c r="J29" s="382"/>
      <c r="K29" s="382"/>
      <c r="L29" s="382"/>
    </row>
    <row r="30" spans="1:12" ht="16.5" customHeight="1">
      <c r="A30" s="382"/>
      <c r="B30" s="382"/>
      <c r="C30" s="382"/>
      <c r="D30" s="382"/>
      <c r="E30" s="382"/>
      <c r="F30" s="382"/>
      <c r="G30" s="382"/>
      <c r="H30" s="382"/>
      <c r="I30" s="382"/>
      <c r="J30" s="382"/>
      <c r="K30" s="382"/>
      <c r="L30" s="382"/>
    </row>
    <row r="31" spans="1:12" ht="16.5" customHeight="1">
      <c r="A31" s="382"/>
      <c r="B31" s="382"/>
      <c r="C31" s="382"/>
      <c r="D31" s="382"/>
      <c r="E31" s="382"/>
      <c r="F31" s="382"/>
      <c r="G31" s="382"/>
      <c r="H31" s="382"/>
      <c r="I31" s="382"/>
      <c r="J31" s="382"/>
      <c r="K31" s="382"/>
      <c r="L31" s="382"/>
    </row>
    <row r="32" spans="1:12" ht="16.5" customHeight="1">
      <c r="A32" s="382"/>
      <c r="B32" s="382"/>
      <c r="C32" s="382"/>
      <c r="D32" s="382"/>
      <c r="E32" s="382"/>
      <c r="F32" s="382"/>
      <c r="G32" s="382"/>
      <c r="H32" s="382"/>
      <c r="I32" s="382"/>
      <c r="J32" s="382"/>
      <c r="K32" s="382"/>
      <c r="L32" s="382"/>
    </row>
    <row r="33" spans="1:12" ht="16.5" customHeight="1">
      <c r="A33" s="382"/>
      <c r="B33" s="382"/>
      <c r="C33" s="382"/>
      <c r="D33" s="382"/>
      <c r="E33" s="382"/>
      <c r="F33" s="382"/>
      <c r="G33" s="382"/>
      <c r="H33" s="382"/>
      <c r="I33" s="382"/>
      <c r="J33" s="382"/>
      <c r="K33" s="382"/>
      <c r="L33" s="382"/>
    </row>
    <row r="34" spans="1:12" ht="16.5" customHeight="1">
      <c r="A34" s="382"/>
      <c r="B34" s="382"/>
      <c r="C34" s="382"/>
      <c r="D34" s="382"/>
      <c r="E34" s="382"/>
      <c r="F34" s="382"/>
      <c r="G34" s="382"/>
      <c r="H34" s="382"/>
      <c r="I34" s="382"/>
      <c r="J34" s="382"/>
      <c r="K34" s="382"/>
      <c r="L34" s="382"/>
    </row>
    <row r="35" spans="1:12" ht="16.5" customHeight="1">
      <c r="A35" s="382"/>
      <c r="B35" s="382"/>
      <c r="C35" s="382"/>
      <c r="D35" s="382"/>
      <c r="E35" s="382"/>
      <c r="F35" s="382"/>
      <c r="G35" s="382"/>
      <c r="H35" s="382"/>
      <c r="I35" s="382"/>
      <c r="J35" s="382"/>
      <c r="K35" s="382"/>
      <c r="L35" s="382"/>
    </row>
    <row r="36" spans="1:12" ht="16.5" customHeight="1">
      <c r="A36" s="382"/>
      <c r="B36" s="382"/>
      <c r="C36" s="382"/>
      <c r="D36" s="382"/>
      <c r="E36" s="382"/>
      <c r="F36" s="382"/>
      <c r="G36" s="382"/>
      <c r="H36" s="382"/>
      <c r="I36" s="382"/>
      <c r="J36" s="382"/>
      <c r="K36" s="382"/>
      <c r="L36" s="382"/>
    </row>
    <row r="37" spans="1:12" ht="16.5" customHeight="1">
      <c r="A37" s="382"/>
      <c r="B37" s="382"/>
      <c r="C37" s="382"/>
      <c r="D37" s="382"/>
      <c r="E37" s="382"/>
      <c r="F37" s="382"/>
      <c r="G37" s="382"/>
      <c r="H37" s="382"/>
      <c r="I37" s="382"/>
      <c r="J37" s="382"/>
      <c r="K37" s="382"/>
      <c r="L37" s="382"/>
    </row>
    <row r="38" spans="1:12" ht="16.5" customHeight="1">
      <c r="A38" s="382"/>
      <c r="B38" s="382"/>
      <c r="C38" s="382"/>
      <c r="D38" s="382"/>
      <c r="E38" s="382"/>
      <c r="F38" s="382"/>
      <c r="G38" s="382"/>
      <c r="H38" s="382"/>
      <c r="I38" s="382"/>
      <c r="J38" s="382"/>
      <c r="K38" s="382"/>
      <c r="L38" s="382"/>
    </row>
    <row r="39" spans="1:12" ht="16.5" customHeight="1">
      <c r="A39" s="382"/>
      <c r="B39" s="382"/>
      <c r="C39" s="382"/>
      <c r="D39" s="382"/>
      <c r="E39" s="382"/>
      <c r="F39" s="382"/>
      <c r="G39" s="382"/>
      <c r="H39" s="382"/>
      <c r="I39" s="382"/>
      <c r="J39" s="382"/>
      <c r="K39" s="382"/>
      <c r="L39" s="382"/>
    </row>
    <row r="40" spans="1:12" ht="16.5" customHeight="1">
      <c r="A40" s="382"/>
      <c r="B40" s="382"/>
      <c r="C40" s="382"/>
      <c r="D40" s="382"/>
      <c r="E40" s="382"/>
      <c r="F40" s="382"/>
      <c r="G40" s="382"/>
      <c r="H40" s="382"/>
      <c r="I40" s="382"/>
      <c r="J40" s="382"/>
      <c r="K40" s="382"/>
      <c r="L40" s="382"/>
    </row>
    <row r="41" spans="1:12" ht="16.5" customHeight="1">
      <c r="A41" s="382"/>
      <c r="B41" s="382"/>
      <c r="C41" s="382"/>
      <c r="D41" s="382"/>
      <c r="E41" s="382"/>
      <c r="F41" s="382"/>
      <c r="G41" s="382"/>
      <c r="H41" s="382"/>
      <c r="I41" s="382"/>
      <c r="J41" s="382"/>
      <c r="K41" s="382"/>
      <c r="L41" s="382"/>
    </row>
    <row r="42" spans="1:12" ht="16.5" customHeight="1">
      <c r="A42" s="382"/>
      <c r="B42" s="382"/>
      <c r="C42" s="382"/>
      <c r="D42" s="382"/>
      <c r="E42" s="382"/>
      <c r="F42" s="382"/>
      <c r="G42" s="382"/>
      <c r="H42" s="382"/>
      <c r="I42" s="382"/>
      <c r="J42" s="382"/>
      <c r="K42" s="382"/>
      <c r="L42" s="382"/>
    </row>
    <row r="43" spans="1:12" ht="16.5" customHeight="1">
      <c r="A43" s="382"/>
      <c r="B43" s="382"/>
      <c r="C43" s="382"/>
      <c r="D43" s="382"/>
      <c r="E43" s="382"/>
      <c r="F43" s="382"/>
      <c r="G43" s="382"/>
      <c r="H43" s="382"/>
      <c r="I43" s="382"/>
      <c r="J43" s="382"/>
      <c r="K43" s="382"/>
      <c r="L43" s="382"/>
    </row>
    <row r="44" spans="1:12" ht="16.5" customHeight="1">
      <c r="A44" s="382"/>
      <c r="B44" s="382"/>
      <c r="C44" s="382"/>
      <c r="D44" s="382"/>
      <c r="E44" s="382"/>
      <c r="F44" s="382"/>
      <c r="G44" s="382"/>
      <c r="H44" s="382"/>
      <c r="I44" s="382"/>
      <c r="J44" s="382"/>
      <c r="K44" s="382"/>
      <c r="L44" s="382"/>
    </row>
    <row r="45" spans="1:12" ht="16.5" customHeight="1">
      <c r="A45" s="382"/>
      <c r="B45" s="382"/>
      <c r="C45" s="382"/>
      <c r="D45" s="382"/>
      <c r="E45" s="382"/>
      <c r="F45" s="382"/>
      <c r="G45" s="382"/>
      <c r="H45" s="382"/>
      <c r="I45" s="382"/>
      <c r="J45" s="382"/>
      <c r="K45" s="382"/>
      <c r="L45" s="382"/>
    </row>
    <row r="46" spans="1:12" ht="16.5" customHeight="1">
      <c r="A46" s="382"/>
      <c r="B46" s="382"/>
      <c r="C46" s="382"/>
      <c r="D46" s="382"/>
      <c r="E46" s="382"/>
      <c r="F46" s="382"/>
      <c r="G46" s="382"/>
      <c r="H46" s="382"/>
      <c r="I46" s="382"/>
      <c r="J46" s="382"/>
      <c r="K46" s="382"/>
      <c r="L46" s="382"/>
    </row>
    <row r="47" spans="1:12" ht="16.5" customHeight="1">
      <c r="A47" s="382"/>
      <c r="B47" s="382"/>
      <c r="C47" s="382"/>
      <c r="D47" s="382"/>
      <c r="E47" s="382"/>
      <c r="F47" s="382"/>
      <c r="G47" s="382"/>
      <c r="H47" s="382"/>
      <c r="I47" s="382"/>
      <c r="J47" s="382"/>
      <c r="K47" s="382"/>
      <c r="L47" s="382"/>
    </row>
    <row r="48" spans="1:12" ht="16.5" customHeight="1">
      <c r="A48" s="382"/>
      <c r="B48" s="382"/>
      <c r="C48" s="382"/>
      <c r="D48" s="382"/>
      <c r="E48" s="382"/>
      <c r="F48" s="382"/>
      <c r="G48" s="382"/>
      <c r="H48" s="382"/>
      <c r="I48" s="382"/>
      <c r="J48" s="382"/>
      <c r="K48" s="382"/>
      <c r="L48" s="382"/>
    </row>
    <row r="49" spans="1:12" ht="16.5" customHeight="1">
      <c r="A49" s="382"/>
      <c r="B49" s="382"/>
      <c r="C49" s="382"/>
      <c r="D49" s="382"/>
      <c r="E49" s="382"/>
      <c r="F49" s="382"/>
      <c r="G49" s="382"/>
      <c r="H49" s="382"/>
      <c r="I49" s="382"/>
      <c r="J49" s="382"/>
      <c r="K49" s="382"/>
      <c r="L49" s="382"/>
    </row>
    <row r="50" spans="1:12" ht="16.5" customHeight="1">
      <c r="A50" s="382"/>
      <c r="B50" s="382"/>
      <c r="C50" s="382"/>
      <c r="D50" s="382"/>
      <c r="E50" s="382"/>
      <c r="F50" s="382"/>
      <c r="G50" s="382"/>
      <c r="H50" s="382"/>
      <c r="I50" s="382"/>
      <c r="J50" s="382"/>
      <c r="K50" s="382"/>
      <c r="L50" s="382"/>
    </row>
    <row r="51" spans="1:12" ht="16.5" customHeight="1">
      <c r="A51" s="382"/>
      <c r="B51" s="382"/>
      <c r="C51" s="382"/>
      <c r="D51" s="382"/>
      <c r="E51" s="382"/>
      <c r="F51" s="382"/>
      <c r="G51" s="382"/>
      <c r="H51" s="382"/>
      <c r="I51" s="382"/>
      <c r="J51" s="382"/>
      <c r="K51" s="382"/>
      <c r="L51" s="382"/>
    </row>
    <row r="52" spans="1:12" ht="16.5" customHeight="1">
      <c r="A52" s="382"/>
      <c r="B52" s="382"/>
      <c r="C52" s="382"/>
      <c r="D52" s="382"/>
      <c r="E52" s="382"/>
      <c r="F52" s="382"/>
      <c r="G52" s="382"/>
      <c r="H52" s="382"/>
      <c r="I52" s="382"/>
      <c r="J52" s="382"/>
      <c r="K52" s="382"/>
      <c r="L52" s="382"/>
    </row>
    <row r="53" spans="1:12" ht="16.5" customHeight="1">
      <c r="A53" s="382"/>
      <c r="B53" s="382"/>
      <c r="C53" s="382"/>
      <c r="D53" s="382"/>
      <c r="E53" s="382"/>
      <c r="F53" s="382"/>
      <c r="G53" s="382"/>
      <c r="H53" s="382"/>
      <c r="I53" s="382"/>
      <c r="J53" s="382"/>
      <c r="K53" s="382"/>
      <c r="L53" s="382"/>
    </row>
    <row r="54" spans="1:12" ht="16.5" customHeight="1">
      <c r="A54" s="382"/>
      <c r="B54" s="382"/>
      <c r="C54" s="382"/>
      <c r="D54" s="382"/>
      <c r="E54" s="382"/>
      <c r="F54" s="382"/>
      <c r="G54" s="382"/>
      <c r="H54" s="382"/>
      <c r="I54" s="382"/>
      <c r="J54" s="382"/>
      <c r="K54" s="382"/>
      <c r="L54" s="382"/>
    </row>
    <row r="55" spans="1:12" ht="16.5" customHeight="1">
      <c r="A55" s="382"/>
      <c r="B55" s="382"/>
      <c r="C55" s="382"/>
      <c r="D55" s="382"/>
      <c r="E55" s="382"/>
      <c r="F55" s="382"/>
      <c r="G55" s="382"/>
      <c r="H55" s="382"/>
      <c r="I55" s="382"/>
      <c r="J55" s="382"/>
      <c r="K55" s="382"/>
      <c r="L55" s="382"/>
    </row>
    <row r="56" spans="1:12" ht="16.5" customHeight="1">
      <c r="A56" s="382"/>
      <c r="B56" s="382"/>
      <c r="C56" s="382"/>
      <c r="D56" s="382"/>
      <c r="E56" s="382"/>
      <c r="F56" s="382"/>
      <c r="G56" s="382"/>
      <c r="H56" s="382"/>
      <c r="I56" s="382"/>
      <c r="J56" s="382"/>
      <c r="K56" s="382"/>
      <c r="L56" s="382"/>
    </row>
    <row r="57" spans="1:12" ht="16.5" customHeight="1">
      <c r="A57" s="382"/>
      <c r="B57" s="382"/>
      <c r="C57" s="382"/>
      <c r="D57" s="382"/>
      <c r="E57" s="382"/>
      <c r="F57" s="382"/>
      <c r="G57" s="382"/>
      <c r="H57" s="382"/>
      <c r="I57" s="382"/>
      <c r="J57" s="382"/>
      <c r="K57" s="382"/>
      <c r="L57" s="382"/>
    </row>
    <row r="58" spans="1:12" ht="16.5" customHeight="1">
      <c r="A58" s="382"/>
      <c r="B58" s="382"/>
      <c r="C58" s="382"/>
      <c r="D58" s="382"/>
      <c r="E58" s="382"/>
      <c r="F58" s="382"/>
      <c r="G58" s="382"/>
      <c r="H58" s="382"/>
      <c r="I58" s="382"/>
      <c r="J58" s="382"/>
      <c r="K58" s="382"/>
      <c r="L58" s="382"/>
    </row>
    <row r="59" spans="1:12" ht="16.5" customHeight="1">
      <c r="A59" s="382"/>
      <c r="B59" s="382"/>
      <c r="C59" s="382"/>
      <c r="D59" s="382"/>
      <c r="E59" s="382"/>
      <c r="F59" s="382"/>
      <c r="G59" s="382"/>
      <c r="H59" s="382"/>
      <c r="I59" s="382"/>
      <c r="J59" s="382"/>
      <c r="K59" s="382"/>
      <c r="L59" s="382"/>
    </row>
    <row r="60" spans="1:12" ht="16.5" customHeight="1">
      <c r="A60" s="382"/>
      <c r="B60" s="382"/>
      <c r="C60" s="382"/>
      <c r="D60" s="382"/>
      <c r="E60" s="382"/>
      <c r="F60" s="382"/>
      <c r="G60" s="382"/>
      <c r="H60" s="382"/>
      <c r="I60" s="382"/>
      <c r="J60" s="382"/>
      <c r="K60" s="382"/>
      <c r="L60" s="382"/>
    </row>
    <row r="61" spans="1:12" ht="16.5" customHeight="1">
      <c r="A61" s="382"/>
      <c r="B61" s="382"/>
      <c r="C61" s="382"/>
      <c r="D61" s="382"/>
      <c r="E61" s="382"/>
      <c r="F61" s="382"/>
      <c r="G61" s="382"/>
      <c r="H61" s="382"/>
      <c r="I61" s="382"/>
      <c r="J61" s="382"/>
      <c r="K61" s="382"/>
      <c r="L61" s="382"/>
    </row>
    <row r="62" spans="1:12" ht="16.5" customHeight="1">
      <c r="A62" s="382"/>
      <c r="B62" s="382"/>
      <c r="C62" s="382"/>
      <c r="D62" s="382"/>
      <c r="E62" s="382"/>
      <c r="F62" s="382"/>
      <c r="G62" s="382"/>
      <c r="H62" s="382"/>
      <c r="I62" s="382"/>
      <c r="J62" s="382"/>
      <c r="K62" s="382"/>
      <c r="L62" s="382"/>
    </row>
    <row r="63" spans="1:12" ht="16.5" customHeight="1">
      <c r="A63" s="382"/>
      <c r="B63" s="382"/>
      <c r="C63" s="382"/>
      <c r="D63" s="382"/>
      <c r="E63" s="382"/>
      <c r="F63" s="382"/>
      <c r="G63" s="382"/>
      <c r="H63" s="382"/>
      <c r="I63" s="382"/>
      <c r="J63" s="382"/>
      <c r="K63" s="382"/>
      <c r="L63" s="382"/>
    </row>
    <row r="64" spans="1:12" ht="16.5" customHeight="1">
      <c r="A64" s="382"/>
      <c r="B64" s="382"/>
      <c r="C64" s="382"/>
      <c r="D64" s="382"/>
      <c r="E64" s="382"/>
      <c r="F64" s="382"/>
      <c r="G64" s="382"/>
      <c r="H64" s="382"/>
      <c r="I64" s="382"/>
      <c r="J64" s="382"/>
      <c r="K64" s="382"/>
      <c r="L64" s="382"/>
    </row>
    <row r="65" spans="1:12" ht="16.5" customHeight="1">
      <c r="A65" s="382"/>
      <c r="B65" s="382"/>
      <c r="C65" s="382"/>
      <c r="D65" s="382"/>
      <c r="E65" s="382"/>
      <c r="F65" s="382"/>
      <c r="G65" s="382"/>
      <c r="H65" s="382"/>
      <c r="I65" s="382"/>
      <c r="J65" s="382"/>
      <c r="K65" s="382"/>
      <c r="L65" s="382"/>
    </row>
    <row r="66" spans="1:12" ht="16.5" customHeight="1">
      <c r="A66" s="382"/>
      <c r="B66" s="382"/>
      <c r="C66" s="382"/>
      <c r="D66" s="382"/>
      <c r="E66" s="382"/>
      <c r="F66" s="382"/>
      <c r="G66" s="382"/>
      <c r="H66" s="382"/>
      <c r="I66" s="382"/>
      <c r="J66" s="382"/>
      <c r="K66" s="382"/>
      <c r="L66" s="382"/>
    </row>
    <row r="67" spans="1:12" ht="16.5" customHeight="1">
      <c r="A67" s="382"/>
      <c r="B67" s="382"/>
      <c r="C67" s="382"/>
      <c r="D67" s="382"/>
      <c r="E67" s="382"/>
      <c r="F67" s="382"/>
      <c r="G67" s="382"/>
      <c r="H67" s="382"/>
      <c r="I67" s="382"/>
      <c r="J67" s="382"/>
      <c r="K67" s="382"/>
      <c r="L67" s="382"/>
    </row>
    <row r="68" spans="1:12" ht="16.5" customHeight="1">
      <c r="A68" s="382"/>
      <c r="B68" s="382"/>
      <c r="C68" s="382"/>
      <c r="D68" s="382"/>
      <c r="E68" s="382"/>
      <c r="F68" s="382"/>
      <c r="G68" s="382"/>
      <c r="H68" s="382"/>
      <c r="I68" s="382"/>
      <c r="J68" s="382"/>
      <c r="K68" s="382"/>
      <c r="L68" s="382"/>
    </row>
    <row r="69" spans="1:12" ht="16.5" customHeight="1">
      <c r="A69" s="382"/>
      <c r="B69" s="382"/>
      <c r="C69" s="382"/>
      <c r="D69" s="382"/>
      <c r="E69" s="382"/>
      <c r="F69" s="382"/>
      <c r="G69" s="382"/>
      <c r="H69" s="382"/>
      <c r="I69" s="382"/>
      <c r="J69" s="382"/>
      <c r="K69" s="382"/>
      <c r="L69" s="382"/>
    </row>
    <row r="70" spans="1:12" ht="16.5" customHeight="1">
      <c r="A70" s="382"/>
      <c r="B70" s="382"/>
      <c r="C70" s="382"/>
      <c r="D70" s="382"/>
      <c r="E70" s="382"/>
      <c r="F70" s="382"/>
      <c r="G70" s="382"/>
      <c r="H70" s="382"/>
      <c r="I70" s="382"/>
      <c r="J70" s="382"/>
      <c r="K70" s="382"/>
      <c r="L70" s="382"/>
    </row>
    <row r="71" spans="1:12" ht="16.5" customHeight="1">
      <c r="A71" s="382"/>
      <c r="B71" s="382"/>
      <c r="C71" s="382"/>
      <c r="D71" s="382"/>
      <c r="E71" s="382"/>
      <c r="F71" s="382"/>
      <c r="G71" s="382"/>
      <c r="H71" s="382"/>
      <c r="I71" s="382"/>
      <c r="J71" s="382"/>
      <c r="K71" s="382"/>
      <c r="L71" s="382"/>
    </row>
    <row r="72" spans="1:12" ht="16.5" customHeight="1">
      <c r="A72" s="382"/>
      <c r="B72" s="382"/>
      <c r="C72" s="382"/>
      <c r="D72" s="382"/>
      <c r="E72" s="382"/>
      <c r="F72" s="382"/>
      <c r="G72" s="382"/>
      <c r="H72" s="382"/>
      <c r="I72" s="382"/>
      <c r="J72" s="382"/>
      <c r="K72" s="382"/>
      <c r="L72" s="382"/>
    </row>
    <row r="73" spans="1:12" ht="16.5" customHeight="1">
      <c r="A73" s="382"/>
      <c r="B73" s="382"/>
      <c r="C73" s="382"/>
      <c r="D73" s="382"/>
      <c r="E73" s="382"/>
      <c r="F73" s="382"/>
      <c r="G73" s="382"/>
      <c r="H73" s="382"/>
      <c r="I73" s="382"/>
      <c r="J73" s="382"/>
      <c r="K73" s="382"/>
      <c r="L73" s="382"/>
    </row>
    <row r="74" spans="1:12" ht="16.5" customHeight="1">
      <c r="A74" s="382"/>
      <c r="B74" s="382"/>
      <c r="C74" s="382"/>
      <c r="D74" s="382"/>
      <c r="E74" s="382"/>
      <c r="F74" s="382"/>
      <c r="G74" s="382"/>
      <c r="H74" s="382"/>
      <c r="I74" s="382"/>
      <c r="J74" s="382"/>
      <c r="K74" s="382"/>
      <c r="L74" s="382"/>
    </row>
    <row r="75" spans="1:12" ht="16.5" customHeight="1">
      <c r="A75" s="382"/>
      <c r="B75" s="382"/>
      <c r="C75" s="382"/>
      <c r="D75" s="382"/>
      <c r="E75" s="382"/>
      <c r="F75" s="382"/>
      <c r="G75" s="382"/>
      <c r="H75" s="382"/>
      <c r="I75" s="382"/>
      <c r="J75" s="382"/>
      <c r="K75" s="382"/>
      <c r="L75" s="382"/>
    </row>
    <row r="76" spans="1:12" ht="16.5" customHeight="1">
      <c r="A76" s="382"/>
      <c r="B76" s="382"/>
      <c r="C76" s="382"/>
      <c r="D76" s="382"/>
      <c r="E76" s="382"/>
      <c r="F76" s="382"/>
      <c r="G76" s="382"/>
      <c r="H76" s="382"/>
      <c r="I76" s="382"/>
      <c r="J76" s="382"/>
      <c r="K76" s="382"/>
      <c r="L76" s="382"/>
    </row>
    <row r="77" spans="1:12" ht="16.5" customHeight="1">
      <c r="A77" s="382"/>
      <c r="B77" s="382"/>
      <c r="C77" s="382"/>
      <c r="D77" s="382"/>
      <c r="E77" s="382"/>
      <c r="F77" s="382"/>
      <c r="G77" s="382"/>
      <c r="H77" s="382"/>
      <c r="I77" s="382"/>
      <c r="J77" s="382"/>
      <c r="K77" s="382"/>
      <c r="L77" s="382"/>
    </row>
    <row r="78" spans="1:12" ht="16.5" customHeight="1">
      <c r="A78" s="382"/>
      <c r="B78" s="382"/>
      <c r="C78" s="382"/>
      <c r="D78" s="382"/>
      <c r="E78" s="382"/>
      <c r="F78" s="382"/>
      <c r="G78" s="382"/>
      <c r="H78" s="382"/>
      <c r="I78" s="382"/>
      <c r="J78" s="382"/>
      <c r="K78" s="382"/>
      <c r="L78" s="382"/>
    </row>
    <row r="79" spans="1:12" ht="16.5" customHeight="1">
      <c r="A79" s="382"/>
      <c r="B79" s="382"/>
      <c r="C79" s="382"/>
      <c r="D79" s="382"/>
      <c r="E79" s="382"/>
      <c r="F79" s="382"/>
      <c r="G79" s="382"/>
      <c r="H79" s="382"/>
      <c r="I79" s="382"/>
      <c r="J79" s="382"/>
      <c r="K79" s="382"/>
      <c r="L79" s="382"/>
    </row>
    <row r="80" spans="1:12" ht="16.5" customHeight="1">
      <c r="A80" s="382"/>
      <c r="B80" s="382"/>
      <c r="C80" s="382"/>
      <c r="D80" s="382"/>
      <c r="E80" s="382"/>
      <c r="F80" s="382"/>
      <c r="G80" s="382"/>
      <c r="H80" s="382"/>
      <c r="I80" s="382"/>
      <c r="J80" s="382"/>
      <c r="K80" s="382"/>
      <c r="L80" s="382"/>
    </row>
    <row r="81" spans="1:12" ht="16.5" customHeight="1">
      <c r="A81" s="382"/>
      <c r="B81" s="382"/>
      <c r="C81" s="382"/>
      <c r="D81" s="382"/>
      <c r="E81" s="382"/>
      <c r="F81" s="382"/>
      <c r="G81" s="382"/>
      <c r="H81" s="382"/>
      <c r="I81" s="382"/>
      <c r="J81" s="382"/>
      <c r="K81" s="382"/>
      <c r="L81" s="382"/>
    </row>
    <row r="82" spans="1:12" ht="16.5" customHeight="1">
      <c r="A82" s="382"/>
      <c r="B82" s="382"/>
      <c r="C82" s="382"/>
      <c r="D82" s="382"/>
      <c r="E82" s="382"/>
      <c r="F82" s="382"/>
      <c r="G82" s="382"/>
      <c r="H82" s="382"/>
      <c r="I82" s="382"/>
      <c r="J82" s="382"/>
      <c r="K82" s="382"/>
      <c r="L82" s="382"/>
    </row>
    <row r="83" spans="1:12" ht="16.5" customHeight="1">
      <c r="A83" s="382"/>
      <c r="B83" s="382"/>
      <c r="C83" s="382"/>
      <c r="D83" s="382"/>
      <c r="E83" s="382"/>
      <c r="F83" s="382"/>
      <c r="G83" s="382"/>
      <c r="H83" s="382"/>
      <c r="I83" s="382"/>
      <c r="J83" s="382"/>
      <c r="K83" s="382"/>
      <c r="L83" s="382"/>
    </row>
    <row r="84" spans="1:12" ht="16.5" customHeight="1">
      <c r="A84" s="382"/>
      <c r="B84" s="382"/>
      <c r="C84" s="382"/>
      <c r="D84" s="382"/>
      <c r="E84" s="382"/>
      <c r="F84" s="382"/>
      <c r="G84" s="382"/>
      <c r="H84" s="382"/>
      <c r="I84" s="382"/>
      <c r="J84" s="382"/>
      <c r="K84" s="382"/>
      <c r="L84" s="382"/>
    </row>
    <row r="85" spans="1:12" ht="16.5" customHeight="1">
      <c r="A85" s="382"/>
      <c r="B85" s="382"/>
      <c r="C85" s="382"/>
      <c r="D85" s="382"/>
      <c r="E85" s="382"/>
      <c r="F85" s="382"/>
      <c r="G85" s="382"/>
      <c r="H85" s="382"/>
      <c r="I85" s="382"/>
      <c r="J85" s="382"/>
      <c r="K85" s="382"/>
      <c r="L85" s="382"/>
    </row>
    <row r="86" spans="1:12" ht="16.5" customHeight="1">
      <c r="A86" s="382"/>
      <c r="B86" s="382"/>
      <c r="C86" s="382"/>
      <c r="D86" s="382"/>
      <c r="E86" s="382"/>
      <c r="F86" s="382"/>
      <c r="G86" s="382"/>
      <c r="H86" s="382"/>
      <c r="I86" s="382"/>
      <c r="J86" s="382"/>
      <c r="K86" s="382"/>
      <c r="L86" s="382"/>
    </row>
    <row r="87" spans="1:12" ht="16.5" customHeight="1">
      <c r="A87" s="382"/>
      <c r="B87" s="382"/>
      <c r="C87" s="382"/>
      <c r="D87" s="382"/>
      <c r="E87" s="382"/>
      <c r="F87" s="382"/>
      <c r="G87" s="382"/>
      <c r="H87" s="382"/>
      <c r="I87" s="382"/>
      <c r="J87" s="382"/>
      <c r="K87" s="382"/>
      <c r="L87" s="382"/>
    </row>
    <row r="88" spans="1:12" ht="16.5" customHeight="1">
      <c r="A88" s="382"/>
      <c r="B88" s="382"/>
      <c r="C88" s="382"/>
      <c r="D88" s="382"/>
      <c r="E88" s="382"/>
      <c r="F88" s="382"/>
      <c r="G88" s="382"/>
      <c r="H88" s="382"/>
      <c r="I88" s="382"/>
      <c r="J88" s="382"/>
      <c r="K88" s="382"/>
      <c r="L88" s="382"/>
    </row>
    <row r="89" spans="1:12" ht="16.5" customHeight="1">
      <c r="A89" s="382"/>
      <c r="B89" s="382"/>
      <c r="C89" s="382"/>
      <c r="D89" s="382"/>
      <c r="E89" s="382"/>
      <c r="F89" s="382"/>
      <c r="G89" s="382"/>
      <c r="H89" s="382"/>
      <c r="I89" s="382"/>
      <c r="J89" s="382"/>
      <c r="K89" s="382"/>
      <c r="L89" s="382"/>
    </row>
    <row r="90" spans="1:12" ht="16.5" customHeight="1">
      <c r="A90" s="382"/>
      <c r="B90" s="382"/>
      <c r="C90" s="382"/>
      <c r="D90" s="382"/>
      <c r="E90" s="382"/>
      <c r="F90" s="382"/>
      <c r="G90" s="382"/>
      <c r="H90" s="382"/>
      <c r="I90" s="382"/>
      <c r="J90" s="382"/>
      <c r="K90" s="382"/>
      <c r="L90" s="382"/>
    </row>
    <row r="91" spans="1:12" ht="16.5" customHeight="1">
      <c r="A91" s="382"/>
      <c r="B91" s="382"/>
      <c r="C91" s="382"/>
      <c r="D91" s="382"/>
      <c r="E91" s="382"/>
      <c r="F91" s="382"/>
      <c r="G91" s="382"/>
      <c r="H91" s="382"/>
      <c r="I91" s="382"/>
      <c r="J91" s="382"/>
      <c r="K91" s="382"/>
      <c r="L91" s="382"/>
    </row>
    <row r="92" spans="1:12" ht="16.5" customHeight="1">
      <c r="A92" s="382"/>
      <c r="B92" s="382"/>
      <c r="C92" s="382"/>
      <c r="D92" s="382"/>
      <c r="E92" s="382"/>
      <c r="F92" s="382"/>
      <c r="G92" s="382"/>
      <c r="H92" s="382"/>
      <c r="I92" s="382"/>
      <c r="J92" s="382"/>
      <c r="K92" s="382"/>
      <c r="L92" s="382"/>
    </row>
    <row r="93" spans="1:12" ht="16.5" customHeight="1">
      <c r="A93" s="382"/>
      <c r="B93" s="382"/>
      <c r="C93" s="382"/>
      <c r="D93" s="382"/>
      <c r="E93" s="382"/>
      <c r="F93" s="382"/>
      <c r="G93" s="382"/>
      <c r="H93" s="382"/>
      <c r="I93" s="382"/>
      <c r="J93" s="382"/>
      <c r="K93" s="382"/>
      <c r="L93" s="382"/>
    </row>
    <row r="94" spans="1:12" ht="16.5" customHeight="1">
      <c r="A94" s="382"/>
      <c r="B94" s="382"/>
      <c r="C94" s="382"/>
      <c r="D94" s="382"/>
      <c r="E94" s="382"/>
      <c r="F94" s="382"/>
      <c r="G94" s="382"/>
      <c r="H94" s="382"/>
      <c r="I94" s="382"/>
      <c r="J94" s="382"/>
      <c r="K94" s="382"/>
      <c r="L94" s="382"/>
    </row>
    <row r="95" spans="1:12" ht="16.5" customHeight="1">
      <c r="A95" s="382"/>
      <c r="B95" s="382"/>
      <c r="C95" s="382"/>
      <c r="D95" s="382"/>
      <c r="E95" s="382"/>
      <c r="F95" s="382"/>
      <c r="G95" s="382"/>
      <c r="H95" s="382"/>
      <c r="I95" s="382"/>
      <c r="J95" s="382"/>
      <c r="K95" s="382"/>
      <c r="L95" s="382"/>
    </row>
    <row r="96" spans="1:12" ht="16.5" customHeight="1">
      <c r="A96" s="382"/>
      <c r="B96" s="382"/>
      <c r="C96" s="382"/>
      <c r="D96" s="382"/>
      <c r="E96" s="382"/>
      <c r="F96" s="382"/>
      <c r="G96" s="382"/>
      <c r="H96" s="382"/>
      <c r="I96" s="382"/>
      <c r="J96" s="382"/>
      <c r="K96" s="382"/>
      <c r="L96" s="382"/>
    </row>
    <row r="97" spans="1:12" ht="16.5" customHeight="1">
      <c r="A97" s="382"/>
      <c r="B97" s="382"/>
      <c r="C97" s="382"/>
      <c r="D97" s="382"/>
      <c r="E97" s="382"/>
      <c r="F97" s="382"/>
      <c r="G97" s="382"/>
      <c r="H97" s="382"/>
      <c r="I97" s="382"/>
      <c r="J97" s="382"/>
      <c r="K97" s="382"/>
      <c r="L97" s="382"/>
    </row>
    <row r="98" spans="1:12" ht="16.5" customHeight="1">
      <c r="A98" s="382"/>
      <c r="B98" s="382"/>
      <c r="C98" s="382"/>
      <c r="D98" s="382"/>
      <c r="E98" s="382"/>
      <c r="F98" s="382"/>
      <c r="G98" s="382"/>
      <c r="H98" s="382"/>
      <c r="I98" s="382"/>
      <c r="J98" s="382"/>
      <c r="K98" s="382"/>
      <c r="L98" s="382"/>
    </row>
    <row r="99" spans="1:12" ht="16.5" customHeight="1">
      <c r="A99" s="382"/>
      <c r="B99" s="382"/>
      <c r="C99" s="382"/>
      <c r="D99" s="382"/>
      <c r="E99" s="382"/>
      <c r="F99" s="382"/>
      <c r="G99" s="382"/>
      <c r="H99" s="382"/>
      <c r="I99" s="382"/>
      <c r="J99" s="382"/>
      <c r="K99" s="382"/>
      <c r="L99" s="382"/>
    </row>
    <row r="100" spans="1:12" ht="16.5" customHeight="1">
      <c r="A100" s="382"/>
      <c r="B100" s="382"/>
      <c r="C100" s="382"/>
      <c r="D100" s="382"/>
      <c r="E100" s="382"/>
      <c r="F100" s="382"/>
      <c r="G100" s="382"/>
      <c r="H100" s="382"/>
      <c r="I100" s="382"/>
      <c r="J100" s="382"/>
      <c r="K100" s="382"/>
      <c r="L100" s="382"/>
    </row>
    <row r="101" spans="1:12" ht="16.5" customHeight="1">
      <c r="A101" s="382"/>
      <c r="B101" s="382"/>
      <c r="C101" s="382"/>
      <c r="D101" s="382"/>
      <c r="E101" s="382"/>
      <c r="F101" s="382"/>
      <c r="G101" s="382"/>
      <c r="H101" s="382"/>
      <c r="I101" s="382"/>
      <c r="J101" s="382"/>
      <c r="K101" s="382"/>
      <c r="L101" s="382"/>
    </row>
    <row r="102" spans="1:12" ht="16.5" customHeight="1">
      <c r="A102" s="382"/>
      <c r="B102" s="382"/>
      <c r="C102" s="382"/>
      <c r="D102" s="382"/>
      <c r="E102" s="382"/>
      <c r="F102" s="382"/>
      <c r="G102" s="382"/>
      <c r="H102" s="382"/>
      <c r="I102" s="382"/>
      <c r="J102" s="382"/>
      <c r="K102" s="382"/>
      <c r="L102" s="382"/>
    </row>
    <row r="103" spans="1:12" ht="16.5" customHeight="1">
      <c r="A103" s="382"/>
      <c r="B103" s="382"/>
      <c r="C103" s="382"/>
      <c r="D103" s="382"/>
      <c r="E103" s="382"/>
      <c r="F103" s="382"/>
      <c r="G103" s="382"/>
      <c r="H103" s="382"/>
      <c r="I103" s="382"/>
      <c r="J103" s="382"/>
      <c r="K103" s="382"/>
      <c r="L103" s="382"/>
    </row>
    <row r="104" spans="1:12" ht="16.5" customHeight="1">
      <c r="A104" s="382"/>
      <c r="B104" s="382"/>
      <c r="C104" s="382"/>
      <c r="D104" s="382"/>
      <c r="E104" s="382"/>
      <c r="F104" s="382"/>
      <c r="G104" s="382"/>
      <c r="H104" s="382"/>
      <c r="I104" s="382"/>
      <c r="J104" s="382"/>
      <c r="K104" s="382"/>
      <c r="L104" s="382"/>
    </row>
    <row r="105" spans="1:12" ht="16.5" customHeight="1">
      <c r="A105" s="382"/>
      <c r="B105" s="382"/>
      <c r="C105" s="382"/>
      <c r="D105" s="382"/>
      <c r="E105" s="382"/>
      <c r="F105" s="382"/>
      <c r="G105" s="382"/>
      <c r="H105" s="382"/>
      <c r="I105" s="382"/>
      <c r="J105" s="382"/>
      <c r="K105" s="382"/>
      <c r="L105" s="382"/>
    </row>
    <row r="106" spans="1:12" ht="16.5" customHeight="1">
      <c r="A106" s="382"/>
      <c r="B106" s="382"/>
      <c r="C106" s="382"/>
      <c r="D106" s="382"/>
      <c r="E106" s="382"/>
      <c r="F106" s="382"/>
      <c r="G106" s="382"/>
      <c r="H106" s="382"/>
      <c r="I106" s="382"/>
      <c r="J106" s="382"/>
      <c r="K106" s="382"/>
      <c r="L106" s="382"/>
    </row>
    <row r="107" spans="1:12" ht="16.5" customHeight="1">
      <c r="A107" s="382"/>
      <c r="B107" s="382"/>
      <c r="C107" s="382"/>
      <c r="D107" s="382"/>
      <c r="E107" s="382"/>
      <c r="F107" s="382"/>
      <c r="G107" s="382"/>
      <c r="H107" s="382"/>
      <c r="I107" s="382"/>
      <c r="J107" s="382"/>
      <c r="K107" s="382"/>
      <c r="L107" s="382"/>
    </row>
    <row r="108" spans="1:12" ht="16.5" customHeight="1">
      <c r="A108" s="382"/>
      <c r="B108" s="382"/>
      <c r="C108" s="382"/>
      <c r="D108" s="382"/>
      <c r="E108" s="382"/>
      <c r="F108" s="382"/>
      <c r="G108" s="382"/>
      <c r="H108" s="382"/>
      <c r="I108" s="382"/>
      <c r="J108" s="382"/>
      <c r="K108" s="382"/>
      <c r="L108" s="382"/>
    </row>
    <row r="109" spans="1:12" ht="16.5" customHeight="1">
      <c r="A109" s="382"/>
      <c r="B109" s="382"/>
      <c r="C109" s="382"/>
      <c r="D109" s="382"/>
      <c r="E109" s="382"/>
      <c r="F109" s="382"/>
      <c r="G109" s="382"/>
      <c r="H109" s="382"/>
      <c r="I109" s="382"/>
      <c r="J109" s="382"/>
      <c r="K109" s="382"/>
      <c r="L109" s="382"/>
    </row>
    <row r="110" spans="1:12" ht="16.5" customHeight="1">
      <c r="A110" s="382"/>
      <c r="B110" s="382"/>
      <c r="C110" s="382"/>
      <c r="D110" s="382"/>
      <c r="E110" s="382"/>
      <c r="F110" s="382"/>
      <c r="G110" s="382"/>
      <c r="H110" s="382"/>
      <c r="I110" s="382"/>
      <c r="J110" s="382"/>
      <c r="K110" s="382"/>
      <c r="L110" s="382"/>
    </row>
    <row r="111" spans="1:12" ht="16.5" customHeight="1">
      <c r="A111" s="382"/>
      <c r="B111" s="382"/>
      <c r="C111" s="382"/>
      <c r="D111" s="382"/>
      <c r="E111" s="382"/>
      <c r="F111" s="382"/>
      <c r="G111" s="382"/>
      <c r="H111" s="382"/>
      <c r="I111" s="382"/>
      <c r="J111" s="382"/>
      <c r="K111" s="382"/>
      <c r="L111" s="382"/>
    </row>
    <row r="112" spans="1:12" ht="16.5" customHeight="1">
      <c r="A112" s="382"/>
      <c r="B112" s="382"/>
      <c r="C112" s="382"/>
      <c r="D112" s="382"/>
      <c r="E112" s="382"/>
      <c r="F112" s="382"/>
      <c r="G112" s="382"/>
      <c r="H112" s="382"/>
      <c r="I112" s="382"/>
      <c r="J112" s="382"/>
      <c r="K112" s="382"/>
      <c r="L112" s="382"/>
    </row>
    <row r="113" spans="1:12" ht="16.5" customHeight="1">
      <c r="A113" s="382"/>
      <c r="B113" s="382"/>
      <c r="C113" s="382"/>
      <c r="D113" s="382"/>
      <c r="E113" s="382"/>
      <c r="F113" s="382"/>
      <c r="G113" s="382"/>
      <c r="H113" s="382"/>
      <c r="I113" s="382"/>
      <c r="J113" s="382"/>
      <c r="K113" s="382"/>
      <c r="L113" s="382"/>
    </row>
    <row r="114" spans="1:12" ht="16.5" customHeight="1">
      <c r="A114" s="382"/>
      <c r="B114" s="382"/>
      <c r="C114" s="382"/>
      <c r="D114" s="382"/>
      <c r="E114" s="382"/>
      <c r="F114" s="382"/>
      <c r="G114" s="382"/>
      <c r="H114" s="382"/>
      <c r="I114" s="382"/>
      <c r="J114" s="382"/>
      <c r="K114" s="382"/>
      <c r="L114" s="382"/>
    </row>
    <row r="115" spans="1:12" ht="16.5" customHeight="1">
      <c r="A115" s="382"/>
      <c r="B115" s="382"/>
      <c r="C115" s="382"/>
      <c r="D115" s="382"/>
      <c r="E115" s="382"/>
      <c r="F115" s="382"/>
      <c r="G115" s="382"/>
      <c r="H115" s="382"/>
      <c r="I115" s="382"/>
      <c r="J115" s="382"/>
      <c r="K115" s="382"/>
      <c r="L115" s="382"/>
    </row>
    <row r="116" spans="1:12" ht="16.5" customHeight="1">
      <c r="A116" s="382"/>
      <c r="B116" s="382"/>
      <c r="C116" s="382"/>
      <c r="D116" s="382"/>
      <c r="E116" s="382"/>
      <c r="F116" s="382"/>
      <c r="G116" s="382"/>
      <c r="H116" s="382"/>
      <c r="I116" s="382"/>
      <c r="J116" s="382"/>
      <c r="K116" s="382"/>
      <c r="L116" s="382"/>
    </row>
    <row r="117" spans="1:12" ht="16.5" customHeight="1">
      <c r="A117" s="382"/>
      <c r="B117" s="382"/>
      <c r="C117" s="382"/>
      <c r="D117" s="382"/>
      <c r="E117" s="382"/>
      <c r="F117" s="382"/>
      <c r="G117" s="382"/>
      <c r="H117" s="382"/>
      <c r="I117" s="382"/>
      <c r="J117" s="382"/>
      <c r="K117" s="382"/>
      <c r="L117" s="382"/>
    </row>
    <row r="118" spans="1:12" ht="16.5" customHeight="1">
      <c r="A118" s="382"/>
      <c r="B118" s="382"/>
      <c r="C118" s="382"/>
      <c r="D118" s="382"/>
      <c r="E118" s="382"/>
      <c r="F118" s="382"/>
      <c r="G118" s="382"/>
      <c r="H118" s="382"/>
      <c r="I118" s="382"/>
      <c r="J118" s="382"/>
      <c r="K118" s="382"/>
      <c r="L118" s="382"/>
    </row>
    <row r="119" spans="1:12" ht="16.5" customHeight="1">
      <c r="A119" s="382"/>
      <c r="B119" s="382"/>
      <c r="C119" s="382"/>
      <c r="D119" s="382"/>
      <c r="E119" s="382"/>
      <c r="F119" s="382"/>
      <c r="G119" s="382"/>
      <c r="H119" s="382"/>
      <c r="I119" s="382"/>
      <c r="J119" s="382"/>
      <c r="K119" s="382"/>
      <c r="L119" s="382"/>
    </row>
    <row r="120" spans="1:12" ht="16.5" customHeight="1">
      <c r="A120" s="382"/>
      <c r="B120" s="382"/>
      <c r="C120" s="382"/>
      <c r="D120" s="382"/>
      <c r="E120" s="382"/>
      <c r="F120" s="382"/>
      <c r="G120" s="382"/>
      <c r="H120" s="382"/>
      <c r="I120" s="382"/>
      <c r="J120" s="382"/>
      <c r="K120" s="382"/>
      <c r="L120" s="382"/>
    </row>
    <row r="121" spans="1:12" ht="16.5" customHeight="1">
      <c r="A121" s="382"/>
      <c r="B121" s="382"/>
      <c r="C121" s="382"/>
      <c r="D121" s="382"/>
      <c r="E121" s="382"/>
      <c r="F121" s="382"/>
      <c r="G121" s="382"/>
      <c r="H121" s="382"/>
      <c r="I121" s="382"/>
      <c r="J121" s="382"/>
      <c r="K121" s="382"/>
      <c r="L121" s="382"/>
    </row>
    <row r="122" spans="1:12" ht="16.5" customHeight="1">
      <c r="A122" s="382"/>
      <c r="B122" s="382"/>
      <c r="C122" s="382"/>
      <c r="D122" s="382"/>
      <c r="E122" s="382"/>
      <c r="F122" s="382"/>
      <c r="G122" s="382"/>
      <c r="H122" s="382"/>
      <c r="I122" s="382"/>
      <c r="J122" s="382"/>
      <c r="K122" s="382"/>
      <c r="L122" s="382"/>
    </row>
    <row r="123" spans="1:12" ht="16.5" customHeight="1">
      <c r="A123" s="382"/>
      <c r="B123" s="382"/>
      <c r="C123" s="382"/>
      <c r="D123" s="382"/>
      <c r="E123" s="382"/>
      <c r="F123" s="382"/>
      <c r="G123" s="382"/>
      <c r="H123" s="382"/>
      <c r="I123" s="382"/>
      <c r="J123" s="382"/>
      <c r="K123" s="382"/>
      <c r="L123" s="382"/>
    </row>
    <row r="124" spans="1:12" ht="16.5" customHeight="1">
      <c r="A124" s="382"/>
      <c r="B124" s="382"/>
      <c r="C124" s="382"/>
      <c r="D124" s="382"/>
      <c r="E124" s="382"/>
      <c r="F124" s="382"/>
      <c r="G124" s="382"/>
      <c r="H124" s="382"/>
      <c r="I124" s="382"/>
      <c r="J124" s="382"/>
      <c r="K124" s="382"/>
      <c r="L124" s="382"/>
    </row>
    <row r="125" spans="1:12" ht="16.5" customHeight="1">
      <c r="A125" s="382"/>
      <c r="B125" s="382"/>
      <c r="C125" s="382"/>
      <c r="D125" s="382"/>
      <c r="E125" s="382"/>
      <c r="F125" s="382"/>
      <c r="G125" s="382"/>
      <c r="H125" s="382"/>
      <c r="I125" s="382"/>
      <c r="J125" s="382"/>
      <c r="K125" s="382"/>
      <c r="L125" s="382"/>
    </row>
    <row r="126" spans="1:12" ht="16.5" customHeight="1">
      <c r="A126" s="382"/>
      <c r="B126" s="382"/>
      <c r="C126" s="382"/>
      <c r="D126" s="382"/>
      <c r="E126" s="382"/>
      <c r="F126" s="382"/>
      <c r="G126" s="382"/>
      <c r="H126" s="382"/>
      <c r="I126" s="382"/>
      <c r="J126" s="382"/>
      <c r="K126" s="382"/>
      <c r="L126" s="382"/>
    </row>
    <row r="127" spans="1:12" ht="16.5" customHeight="1">
      <c r="A127" s="382"/>
      <c r="B127" s="382"/>
      <c r="C127" s="382"/>
      <c r="D127" s="382"/>
      <c r="E127" s="382"/>
      <c r="F127" s="382"/>
      <c r="G127" s="382"/>
      <c r="H127" s="382"/>
      <c r="I127" s="382"/>
      <c r="J127" s="382"/>
      <c r="K127" s="382"/>
      <c r="L127" s="382"/>
    </row>
    <row r="128" spans="1:12" ht="16.5" customHeight="1">
      <c r="A128" s="382"/>
      <c r="B128" s="382"/>
      <c r="C128" s="382"/>
      <c r="D128" s="382"/>
      <c r="E128" s="382"/>
      <c r="F128" s="382"/>
      <c r="G128" s="382"/>
      <c r="H128" s="382"/>
      <c r="I128" s="382"/>
      <c r="J128" s="382"/>
      <c r="K128" s="382"/>
      <c r="L128" s="382"/>
    </row>
    <row r="129" spans="1:12" ht="16.5" customHeight="1">
      <c r="A129" s="382"/>
      <c r="B129" s="382"/>
      <c r="C129" s="382"/>
      <c r="D129" s="382"/>
      <c r="E129" s="382"/>
      <c r="F129" s="382"/>
      <c r="G129" s="382"/>
      <c r="H129" s="382"/>
      <c r="I129" s="382"/>
      <c r="J129" s="382"/>
      <c r="K129" s="382"/>
      <c r="L129" s="382"/>
    </row>
    <row r="130" spans="1:12" ht="16.5" customHeight="1">
      <c r="A130" s="382"/>
      <c r="B130" s="382"/>
      <c r="C130" s="382"/>
      <c r="D130" s="382"/>
      <c r="E130" s="382"/>
      <c r="F130" s="382"/>
      <c r="G130" s="382"/>
      <c r="H130" s="382"/>
      <c r="I130" s="382"/>
      <c r="J130" s="382"/>
      <c r="K130" s="382"/>
      <c r="L130" s="382"/>
    </row>
    <row r="131" spans="1:12" ht="16.5" customHeight="1">
      <c r="A131" s="382"/>
      <c r="B131" s="382"/>
      <c r="C131" s="382"/>
      <c r="D131" s="382"/>
      <c r="E131" s="382"/>
      <c r="F131" s="382"/>
      <c r="G131" s="382"/>
      <c r="H131" s="382"/>
      <c r="I131" s="382"/>
      <c r="J131" s="382"/>
      <c r="K131" s="382"/>
      <c r="L131" s="382"/>
    </row>
    <row r="132" spans="1:12" ht="16.5" customHeight="1">
      <c r="A132" s="382"/>
      <c r="B132" s="382"/>
      <c r="C132" s="382"/>
      <c r="D132" s="382"/>
      <c r="E132" s="382"/>
      <c r="F132" s="382"/>
      <c r="G132" s="382"/>
      <c r="H132" s="382"/>
      <c r="I132" s="382"/>
      <c r="J132" s="382"/>
      <c r="K132" s="382"/>
      <c r="L132" s="382"/>
    </row>
    <row r="133" spans="1:12" ht="16.5" customHeight="1">
      <c r="A133" s="382"/>
      <c r="B133" s="382"/>
      <c r="C133" s="382"/>
      <c r="D133" s="382"/>
      <c r="E133" s="382"/>
      <c r="F133" s="382"/>
      <c r="G133" s="382"/>
      <c r="H133" s="382"/>
      <c r="I133" s="382"/>
      <c r="J133" s="382"/>
      <c r="K133" s="382"/>
      <c r="L133" s="382"/>
    </row>
    <row r="134" spans="1:12" ht="16.5" customHeight="1">
      <c r="A134" s="382"/>
      <c r="B134" s="382"/>
      <c r="C134" s="382"/>
      <c r="D134" s="382"/>
      <c r="E134" s="382"/>
      <c r="F134" s="382"/>
      <c r="G134" s="382"/>
      <c r="H134" s="382"/>
      <c r="I134" s="382"/>
      <c r="J134" s="382"/>
      <c r="K134" s="382"/>
      <c r="L134" s="382"/>
    </row>
    <row r="135" spans="1:12" ht="16.5" customHeight="1">
      <c r="A135" s="382"/>
      <c r="B135" s="382"/>
      <c r="C135" s="382"/>
      <c r="D135" s="382"/>
      <c r="E135" s="382"/>
      <c r="F135" s="382"/>
      <c r="G135" s="382"/>
      <c r="H135" s="382"/>
      <c r="I135" s="382"/>
      <c r="J135" s="382"/>
      <c r="K135" s="382"/>
      <c r="L135" s="382"/>
    </row>
    <row r="136" spans="1:12" ht="16.5" customHeight="1">
      <c r="A136" s="382"/>
      <c r="B136" s="382"/>
      <c r="C136" s="382"/>
      <c r="D136" s="382"/>
      <c r="E136" s="382"/>
      <c r="F136" s="382"/>
      <c r="G136" s="382"/>
      <c r="H136" s="382"/>
      <c r="I136" s="382"/>
      <c r="J136" s="382"/>
      <c r="K136" s="382"/>
      <c r="L136" s="382"/>
    </row>
    <row r="137" spans="1:12" ht="16.5" customHeight="1">
      <c r="A137" s="382"/>
      <c r="B137" s="382"/>
      <c r="C137" s="382"/>
      <c r="D137" s="382"/>
      <c r="E137" s="382"/>
      <c r="F137" s="382"/>
      <c r="G137" s="382"/>
      <c r="H137" s="382"/>
      <c r="I137" s="382"/>
      <c r="J137" s="382"/>
      <c r="K137" s="382"/>
      <c r="L137" s="382"/>
    </row>
    <row r="138" spans="1:12" ht="16.5" customHeight="1">
      <c r="A138" s="382"/>
      <c r="B138" s="382"/>
      <c r="C138" s="382"/>
      <c r="D138" s="382"/>
      <c r="E138" s="382"/>
      <c r="F138" s="382"/>
      <c r="G138" s="382"/>
      <c r="H138" s="382"/>
      <c r="I138" s="382"/>
      <c r="J138" s="382"/>
      <c r="K138" s="382"/>
      <c r="L138" s="382"/>
    </row>
    <row r="139" spans="1:12" ht="16.5" customHeight="1">
      <c r="A139" s="382"/>
      <c r="B139" s="382"/>
      <c r="C139" s="382"/>
      <c r="D139" s="382"/>
      <c r="E139" s="382"/>
      <c r="F139" s="382"/>
      <c r="G139" s="382"/>
      <c r="H139" s="382"/>
      <c r="I139" s="382"/>
      <c r="J139" s="382"/>
      <c r="K139" s="382"/>
      <c r="L139" s="382"/>
    </row>
    <row r="140" spans="1:12" ht="16.5" customHeight="1">
      <c r="A140" s="382"/>
      <c r="B140" s="382"/>
      <c r="C140" s="382"/>
      <c r="D140" s="382"/>
      <c r="E140" s="382"/>
      <c r="F140" s="382"/>
      <c r="G140" s="382"/>
      <c r="H140" s="382"/>
      <c r="I140" s="382"/>
      <c r="J140" s="382"/>
      <c r="K140" s="382"/>
      <c r="L140" s="382"/>
    </row>
    <row r="141" spans="1:12" ht="16.5" customHeight="1">
      <c r="A141" s="382"/>
      <c r="B141" s="382"/>
      <c r="C141" s="382"/>
      <c r="D141" s="382"/>
      <c r="E141" s="382"/>
      <c r="F141" s="382"/>
      <c r="G141" s="382"/>
      <c r="H141" s="382"/>
      <c r="I141" s="382"/>
      <c r="J141" s="382"/>
      <c r="K141" s="382"/>
      <c r="L141" s="382"/>
    </row>
    <row r="142" spans="1:12" ht="16.5" customHeight="1">
      <c r="A142" s="382"/>
      <c r="B142" s="382"/>
      <c r="C142" s="382"/>
      <c r="D142" s="382"/>
      <c r="E142" s="382"/>
      <c r="F142" s="382"/>
      <c r="G142" s="382"/>
      <c r="H142" s="382"/>
      <c r="I142" s="382"/>
      <c r="J142" s="382"/>
      <c r="K142" s="382"/>
      <c r="L142" s="382"/>
    </row>
    <row r="143" spans="1:12" ht="16.5" customHeight="1">
      <c r="A143" s="382"/>
      <c r="B143" s="382"/>
      <c r="C143" s="382"/>
      <c r="D143" s="382"/>
      <c r="E143" s="382"/>
      <c r="F143" s="382"/>
      <c r="G143" s="382"/>
      <c r="H143" s="382"/>
      <c r="I143" s="382"/>
      <c r="J143" s="382"/>
      <c r="K143" s="382"/>
      <c r="L143" s="382"/>
    </row>
    <row r="144" spans="1:12" ht="16.5" customHeight="1">
      <c r="A144" s="382"/>
      <c r="B144" s="382"/>
      <c r="C144" s="382"/>
      <c r="D144" s="382"/>
      <c r="E144" s="382"/>
      <c r="F144" s="382"/>
      <c r="G144" s="382"/>
      <c r="H144" s="382"/>
      <c r="I144" s="382"/>
      <c r="J144" s="382"/>
      <c r="K144" s="382"/>
      <c r="L144" s="382"/>
    </row>
    <row r="145" spans="1:12" ht="16.5" customHeight="1">
      <c r="A145" s="382"/>
      <c r="B145" s="382"/>
      <c r="C145" s="382"/>
      <c r="D145" s="382"/>
      <c r="E145" s="382"/>
      <c r="F145" s="382"/>
      <c r="G145" s="382"/>
      <c r="H145" s="382"/>
      <c r="I145" s="382"/>
      <c r="J145" s="382"/>
      <c r="K145" s="382"/>
      <c r="L145" s="382"/>
    </row>
    <row r="146" spans="1:12" ht="16.5" customHeight="1">
      <c r="A146" s="382"/>
      <c r="B146" s="382"/>
      <c r="C146" s="382"/>
      <c r="D146" s="382"/>
      <c r="E146" s="382"/>
      <c r="F146" s="382"/>
      <c r="G146" s="382"/>
      <c r="H146" s="382"/>
      <c r="I146" s="382"/>
      <c r="J146" s="382"/>
      <c r="K146" s="382"/>
      <c r="L146" s="382"/>
    </row>
    <row r="147" spans="1:12" ht="16.5" customHeight="1">
      <c r="A147" s="382"/>
      <c r="B147" s="382"/>
      <c r="C147" s="382"/>
      <c r="D147" s="382"/>
      <c r="E147" s="382"/>
      <c r="F147" s="382"/>
      <c r="G147" s="382"/>
      <c r="H147" s="382"/>
      <c r="I147" s="382"/>
      <c r="J147" s="382"/>
      <c r="K147" s="382"/>
      <c r="L147" s="382"/>
    </row>
    <row r="148" spans="1:12" ht="16.5" customHeight="1">
      <c r="A148" s="382"/>
      <c r="B148" s="382"/>
      <c r="C148" s="382"/>
      <c r="D148" s="382"/>
      <c r="E148" s="382"/>
      <c r="F148" s="382"/>
      <c r="G148" s="382"/>
      <c r="H148" s="382"/>
      <c r="I148" s="382"/>
      <c r="J148" s="382"/>
      <c r="K148" s="382"/>
      <c r="L148" s="382"/>
    </row>
    <row r="149" spans="1:12" ht="16.5" customHeight="1">
      <c r="A149" s="382"/>
      <c r="B149" s="382"/>
      <c r="C149" s="382"/>
      <c r="D149" s="382"/>
      <c r="E149" s="382"/>
      <c r="F149" s="382"/>
      <c r="G149" s="382"/>
      <c r="H149" s="382"/>
      <c r="I149" s="382"/>
      <c r="J149" s="382"/>
      <c r="K149" s="382"/>
      <c r="L149" s="382"/>
    </row>
    <row r="150" spans="1:12" ht="16.5" customHeight="1">
      <c r="A150" s="382"/>
      <c r="B150" s="382"/>
      <c r="C150" s="382"/>
      <c r="D150" s="382"/>
      <c r="E150" s="382"/>
      <c r="F150" s="382"/>
      <c r="G150" s="382"/>
      <c r="H150" s="382"/>
      <c r="I150" s="382"/>
      <c r="J150" s="382"/>
      <c r="K150" s="382"/>
      <c r="L150" s="382"/>
    </row>
    <row r="151" spans="1:12" ht="16.5" customHeight="1">
      <c r="A151" s="382"/>
      <c r="B151" s="382"/>
      <c r="C151" s="382"/>
      <c r="D151" s="382"/>
      <c r="E151" s="382"/>
      <c r="F151" s="382"/>
      <c r="G151" s="382"/>
      <c r="H151" s="382"/>
      <c r="I151" s="382"/>
      <c r="J151" s="382"/>
      <c r="K151" s="382"/>
      <c r="L151" s="382"/>
    </row>
    <row r="152" spans="1:12" ht="16.5" customHeight="1">
      <c r="A152" s="382"/>
      <c r="B152" s="382"/>
      <c r="C152" s="382"/>
      <c r="D152" s="382"/>
      <c r="E152" s="382"/>
      <c r="F152" s="382"/>
      <c r="G152" s="382"/>
      <c r="H152" s="382"/>
      <c r="I152" s="382"/>
      <c r="J152" s="382"/>
      <c r="K152" s="382"/>
      <c r="L152" s="382"/>
    </row>
    <row r="153" spans="1:12" ht="16.5" customHeight="1">
      <c r="A153" s="382"/>
      <c r="B153" s="382"/>
      <c r="C153" s="382"/>
      <c r="D153" s="382"/>
      <c r="E153" s="382"/>
      <c r="F153" s="382"/>
      <c r="G153" s="382"/>
      <c r="H153" s="382"/>
      <c r="I153" s="382"/>
      <c r="J153" s="382"/>
      <c r="K153" s="382"/>
      <c r="L153" s="382"/>
    </row>
    <row r="154" spans="1:12" ht="16.5" customHeight="1">
      <c r="A154" s="382"/>
      <c r="B154" s="382"/>
      <c r="C154" s="382"/>
      <c r="D154" s="382"/>
      <c r="E154" s="382"/>
      <c r="F154" s="382"/>
      <c r="G154" s="382"/>
      <c r="H154" s="382"/>
      <c r="I154" s="382"/>
      <c r="J154" s="382"/>
      <c r="K154" s="382"/>
      <c r="L154" s="382"/>
    </row>
    <row r="155" spans="1:12" ht="16.5" customHeight="1">
      <c r="A155" s="382"/>
      <c r="B155" s="382"/>
      <c r="C155" s="382"/>
      <c r="D155" s="382"/>
      <c r="E155" s="382"/>
      <c r="F155" s="382"/>
      <c r="G155" s="382"/>
      <c r="H155" s="382"/>
      <c r="I155" s="382"/>
      <c r="J155" s="382"/>
      <c r="K155" s="382"/>
      <c r="L155" s="382"/>
    </row>
    <row r="156" spans="1:12" ht="16.5" customHeight="1">
      <c r="A156" s="382"/>
      <c r="B156" s="382"/>
      <c r="C156" s="382"/>
      <c r="D156" s="382"/>
      <c r="E156" s="382"/>
      <c r="F156" s="382"/>
      <c r="G156" s="382"/>
      <c r="H156" s="382"/>
      <c r="I156" s="382"/>
      <c r="J156" s="382"/>
      <c r="K156" s="382"/>
      <c r="L156" s="382"/>
    </row>
    <row r="157" spans="1:12" ht="16.5" customHeight="1">
      <c r="A157" s="382"/>
      <c r="B157" s="382"/>
      <c r="C157" s="382"/>
      <c r="D157" s="382"/>
      <c r="E157" s="382"/>
      <c r="F157" s="382"/>
      <c r="G157" s="382"/>
      <c r="H157" s="382"/>
      <c r="I157" s="382"/>
      <c r="J157" s="382"/>
      <c r="K157" s="382"/>
      <c r="L157" s="382"/>
    </row>
    <row r="158" spans="1:12" ht="16.5" customHeight="1">
      <c r="A158" s="382"/>
      <c r="B158" s="382"/>
      <c r="C158" s="382"/>
      <c r="D158" s="382"/>
      <c r="E158" s="382"/>
      <c r="F158" s="382"/>
      <c r="G158" s="382"/>
      <c r="H158" s="382"/>
      <c r="I158" s="382"/>
      <c r="J158" s="382"/>
      <c r="K158" s="382"/>
      <c r="L158" s="382"/>
    </row>
    <row r="159" spans="1:12" ht="16.5" customHeight="1">
      <c r="A159" s="382"/>
      <c r="B159" s="382"/>
      <c r="C159" s="382"/>
      <c r="D159" s="382"/>
      <c r="E159" s="382"/>
      <c r="F159" s="382"/>
      <c r="G159" s="382"/>
      <c r="H159" s="382"/>
      <c r="I159" s="382"/>
      <c r="J159" s="382"/>
      <c r="K159" s="382"/>
      <c r="L159" s="382"/>
    </row>
    <row r="160" spans="1:12" ht="16.5" customHeight="1">
      <c r="A160" s="382"/>
      <c r="B160" s="382"/>
      <c r="C160" s="382"/>
      <c r="D160" s="382"/>
      <c r="E160" s="382"/>
      <c r="F160" s="382"/>
      <c r="G160" s="382"/>
      <c r="H160" s="382"/>
      <c r="I160" s="382"/>
      <c r="J160" s="382"/>
      <c r="K160" s="382"/>
      <c r="L160" s="382"/>
    </row>
    <row r="161" spans="1:12" ht="16.5" customHeight="1">
      <c r="A161" s="382"/>
      <c r="B161" s="382"/>
      <c r="C161" s="382"/>
      <c r="D161" s="382"/>
      <c r="E161" s="382"/>
      <c r="F161" s="382"/>
      <c r="G161" s="382"/>
      <c r="H161" s="382"/>
      <c r="I161" s="382"/>
      <c r="J161" s="382"/>
      <c r="K161" s="382"/>
      <c r="L161" s="382"/>
    </row>
    <row r="162" spans="1:12" ht="16.5" customHeight="1">
      <c r="A162" s="382"/>
      <c r="B162" s="382"/>
      <c r="C162" s="382"/>
      <c r="D162" s="382"/>
      <c r="E162" s="382"/>
      <c r="F162" s="382"/>
      <c r="G162" s="382"/>
      <c r="H162" s="382"/>
      <c r="I162" s="382"/>
      <c r="J162" s="382"/>
      <c r="K162" s="382"/>
      <c r="L162" s="382"/>
    </row>
    <row r="163" spans="1:12" ht="16.5" customHeight="1">
      <c r="A163" s="382"/>
      <c r="B163" s="382"/>
      <c r="C163" s="382"/>
      <c r="D163" s="382"/>
      <c r="E163" s="382"/>
      <c r="F163" s="382"/>
      <c r="G163" s="382"/>
      <c r="H163" s="382"/>
      <c r="I163" s="382"/>
      <c r="J163" s="382"/>
      <c r="K163" s="382"/>
      <c r="L163" s="382"/>
    </row>
    <row r="164" spans="1:12" ht="16.5" customHeight="1">
      <c r="A164" s="382"/>
      <c r="B164" s="382"/>
      <c r="C164" s="382"/>
      <c r="D164" s="382"/>
      <c r="E164" s="382"/>
      <c r="F164" s="382"/>
      <c r="G164" s="382"/>
      <c r="H164" s="382"/>
      <c r="I164" s="382"/>
      <c r="J164" s="382"/>
      <c r="K164" s="382"/>
      <c r="L164" s="382"/>
    </row>
    <row r="165" spans="1:12" ht="16.5" customHeight="1">
      <c r="A165" s="382"/>
      <c r="B165" s="382"/>
      <c r="C165" s="382"/>
      <c r="D165" s="382"/>
      <c r="E165" s="382"/>
      <c r="F165" s="382"/>
      <c r="G165" s="382"/>
      <c r="H165" s="382"/>
      <c r="I165" s="382"/>
      <c r="J165" s="382"/>
      <c r="K165" s="382"/>
      <c r="L165" s="382"/>
    </row>
    <row r="166" spans="1:12" ht="16.5" customHeight="1">
      <c r="A166" s="382"/>
      <c r="B166" s="382"/>
      <c r="C166" s="382"/>
      <c r="D166" s="382"/>
      <c r="E166" s="382"/>
      <c r="F166" s="382"/>
      <c r="G166" s="382"/>
      <c r="H166" s="382"/>
      <c r="I166" s="382"/>
      <c r="J166" s="382"/>
      <c r="K166" s="382"/>
      <c r="L166" s="382"/>
    </row>
    <row r="167" spans="1:12" ht="16.5" customHeight="1">
      <c r="A167" s="382"/>
      <c r="B167" s="382"/>
      <c r="C167" s="382"/>
      <c r="D167" s="382"/>
      <c r="E167" s="382"/>
      <c r="F167" s="382"/>
      <c r="G167" s="382"/>
      <c r="H167" s="382"/>
      <c r="I167" s="382"/>
      <c r="J167" s="382"/>
      <c r="K167" s="382"/>
      <c r="L167" s="382"/>
    </row>
    <row r="168" spans="1:12" ht="16.5" customHeight="1">
      <c r="A168" s="382"/>
      <c r="B168" s="382"/>
      <c r="C168" s="382"/>
      <c r="D168" s="382"/>
      <c r="E168" s="382"/>
      <c r="F168" s="382"/>
      <c r="G168" s="382"/>
      <c r="H168" s="382"/>
      <c r="I168" s="382"/>
      <c r="J168" s="382"/>
      <c r="K168" s="382"/>
      <c r="L168" s="382"/>
    </row>
    <row r="169" spans="1:12" ht="16.5" customHeight="1">
      <c r="A169" s="382"/>
      <c r="B169" s="382"/>
      <c r="C169" s="382"/>
      <c r="D169" s="382"/>
      <c r="E169" s="382"/>
      <c r="F169" s="382"/>
      <c r="G169" s="382"/>
      <c r="H169" s="382"/>
      <c r="I169" s="382"/>
      <c r="J169" s="382"/>
      <c r="K169" s="382"/>
      <c r="L169" s="382"/>
    </row>
    <row r="170" spans="1:12" ht="16.5" customHeight="1">
      <c r="A170" s="382"/>
      <c r="B170" s="382"/>
      <c r="C170" s="382"/>
      <c r="D170" s="382"/>
      <c r="E170" s="382"/>
      <c r="F170" s="382"/>
      <c r="G170" s="382"/>
      <c r="H170" s="382"/>
      <c r="I170" s="382"/>
      <c r="J170" s="382"/>
      <c r="K170" s="382"/>
      <c r="L170" s="382"/>
    </row>
    <row r="171" spans="1:12" ht="16.5" customHeight="1">
      <c r="A171" s="382"/>
      <c r="B171" s="382"/>
      <c r="C171" s="382"/>
      <c r="D171" s="382"/>
      <c r="E171" s="382"/>
      <c r="F171" s="382"/>
      <c r="G171" s="382"/>
      <c r="H171" s="382"/>
      <c r="I171" s="382"/>
      <c r="J171" s="382"/>
      <c r="K171" s="382"/>
      <c r="L171" s="382"/>
    </row>
    <row r="172" spans="1:12" ht="16.5" customHeight="1">
      <c r="A172" s="382"/>
      <c r="B172" s="382"/>
      <c r="C172" s="382"/>
      <c r="D172" s="382"/>
      <c r="E172" s="382"/>
      <c r="F172" s="382"/>
      <c r="G172" s="382"/>
      <c r="H172" s="382"/>
      <c r="I172" s="382"/>
      <c r="J172" s="382"/>
      <c r="K172" s="382"/>
      <c r="L172" s="382"/>
    </row>
    <row r="173" spans="1:12" ht="16.5" customHeight="1">
      <c r="A173" s="382"/>
      <c r="B173" s="382"/>
      <c r="C173" s="382"/>
      <c r="D173" s="382"/>
      <c r="E173" s="382"/>
      <c r="F173" s="382"/>
      <c r="G173" s="382"/>
      <c r="H173" s="382"/>
      <c r="I173" s="382"/>
      <c r="J173" s="382"/>
      <c r="K173" s="382"/>
      <c r="L173" s="382"/>
    </row>
    <row r="174" spans="1:12" ht="16.5" customHeight="1">
      <c r="A174" s="382"/>
      <c r="B174" s="382"/>
      <c r="C174" s="382"/>
      <c r="D174" s="382"/>
      <c r="E174" s="382"/>
      <c r="F174" s="382"/>
      <c r="G174" s="382"/>
      <c r="H174" s="382"/>
      <c r="I174" s="382"/>
      <c r="J174" s="382"/>
      <c r="K174" s="382"/>
      <c r="L174" s="382"/>
    </row>
    <row r="175" spans="1:12" ht="16.5" customHeight="1">
      <c r="A175" s="382"/>
      <c r="B175" s="382"/>
      <c r="C175" s="382"/>
      <c r="D175" s="382"/>
      <c r="E175" s="382"/>
      <c r="F175" s="382"/>
      <c r="G175" s="382"/>
      <c r="H175" s="382"/>
      <c r="I175" s="382"/>
      <c r="J175" s="382"/>
      <c r="K175" s="382"/>
      <c r="L175" s="382"/>
    </row>
    <row r="176" spans="1:12" ht="16.5" customHeight="1">
      <c r="A176" s="382"/>
      <c r="B176" s="382"/>
      <c r="C176" s="382"/>
      <c r="D176" s="382"/>
      <c r="E176" s="382"/>
      <c r="F176" s="382"/>
      <c r="G176" s="382"/>
      <c r="H176" s="382"/>
      <c r="I176" s="382"/>
      <c r="J176" s="382"/>
      <c r="K176" s="382"/>
      <c r="L176" s="382"/>
    </row>
    <row r="177" spans="1:12" ht="16.5" customHeight="1">
      <c r="A177" s="382"/>
      <c r="B177" s="382"/>
      <c r="C177" s="382"/>
      <c r="D177" s="382"/>
      <c r="E177" s="382"/>
      <c r="F177" s="382"/>
      <c r="G177" s="382"/>
      <c r="H177" s="382"/>
      <c r="I177" s="382"/>
      <c r="J177" s="382"/>
      <c r="K177" s="382"/>
      <c r="L177" s="382"/>
    </row>
    <row r="178" spans="1:12" ht="16.5" customHeight="1">
      <c r="A178" s="382"/>
      <c r="B178" s="382"/>
      <c r="C178" s="382"/>
      <c r="D178" s="382"/>
      <c r="E178" s="382"/>
      <c r="F178" s="382"/>
      <c r="G178" s="382"/>
      <c r="H178" s="382"/>
      <c r="I178" s="382"/>
      <c r="J178" s="382"/>
      <c r="K178" s="382"/>
      <c r="L178" s="382"/>
    </row>
    <row r="179" spans="1:12" ht="16.5" customHeight="1">
      <c r="A179" s="382"/>
      <c r="B179" s="382"/>
      <c r="C179" s="382"/>
      <c r="D179" s="382"/>
      <c r="E179" s="382"/>
      <c r="F179" s="382"/>
      <c r="G179" s="382"/>
      <c r="H179" s="382"/>
      <c r="I179" s="382"/>
      <c r="J179" s="382"/>
      <c r="K179" s="382"/>
      <c r="L179" s="382"/>
    </row>
    <row r="180" spans="1:12" ht="16.5" customHeight="1">
      <c r="A180" s="382"/>
      <c r="B180" s="382"/>
      <c r="C180" s="382"/>
      <c r="D180" s="382"/>
      <c r="E180" s="382"/>
      <c r="F180" s="382"/>
      <c r="G180" s="382"/>
      <c r="H180" s="382"/>
      <c r="I180" s="382"/>
      <c r="J180" s="382"/>
      <c r="K180" s="382"/>
      <c r="L180" s="382"/>
    </row>
    <row r="181" spans="1:12" ht="16.5" customHeight="1">
      <c r="A181" s="382"/>
      <c r="B181" s="382"/>
      <c r="C181" s="382"/>
      <c r="D181" s="382"/>
      <c r="E181" s="382"/>
      <c r="F181" s="382"/>
      <c r="G181" s="382"/>
      <c r="H181" s="382"/>
      <c r="I181" s="382"/>
      <c r="J181" s="382"/>
      <c r="K181" s="382"/>
      <c r="L181" s="382"/>
    </row>
    <row r="182" spans="1:12" ht="16.5" customHeight="1">
      <c r="A182" s="382"/>
      <c r="B182" s="382"/>
      <c r="C182" s="382"/>
      <c r="D182" s="382"/>
      <c r="E182" s="382"/>
      <c r="F182" s="382"/>
      <c r="G182" s="382"/>
      <c r="H182" s="382"/>
      <c r="I182" s="382"/>
      <c r="J182" s="382"/>
      <c r="K182" s="382"/>
      <c r="L182" s="382"/>
    </row>
    <row r="183" spans="1:12" ht="16.5" customHeight="1">
      <c r="A183" s="382"/>
      <c r="B183" s="382"/>
      <c r="C183" s="382"/>
      <c r="D183" s="382"/>
      <c r="E183" s="382"/>
      <c r="F183" s="382"/>
      <c r="G183" s="382"/>
      <c r="H183" s="382"/>
      <c r="I183" s="382"/>
      <c r="J183" s="382"/>
      <c r="K183" s="382"/>
      <c r="L183" s="382"/>
    </row>
    <row r="184" spans="1:12" ht="16.5" customHeight="1">
      <c r="A184" s="382"/>
      <c r="B184" s="382"/>
      <c r="C184" s="382"/>
      <c r="D184" s="382"/>
      <c r="E184" s="382"/>
      <c r="F184" s="382"/>
      <c r="G184" s="382"/>
      <c r="H184" s="382"/>
      <c r="I184" s="382"/>
      <c r="J184" s="382"/>
      <c r="K184" s="382"/>
      <c r="L184" s="382"/>
    </row>
    <row r="185" spans="1:12" ht="16.5" customHeight="1">
      <c r="A185" s="382"/>
      <c r="B185" s="382"/>
      <c r="C185" s="382"/>
      <c r="D185" s="382"/>
      <c r="E185" s="382"/>
      <c r="F185" s="382"/>
      <c r="G185" s="382"/>
      <c r="H185" s="382"/>
      <c r="I185" s="382"/>
      <c r="J185" s="382"/>
      <c r="K185" s="382"/>
      <c r="L185" s="382"/>
    </row>
    <row r="186" spans="1:12" ht="16.5" customHeight="1">
      <c r="A186" s="382"/>
      <c r="B186" s="382"/>
      <c r="C186" s="382"/>
      <c r="D186" s="382"/>
      <c r="E186" s="382"/>
      <c r="F186" s="382"/>
      <c r="G186" s="382"/>
      <c r="H186" s="382"/>
      <c r="I186" s="382"/>
      <c r="J186" s="382"/>
      <c r="K186" s="382"/>
      <c r="L186" s="382"/>
    </row>
    <row r="187" spans="1:12" ht="16.5" customHeight="1">
      <c r="A187" s="382"/>
      <c r="B187" s="382"/>
      <c r="C187" s="382"/>
      <c r="D187" s="382"/>
      <c r="E187" s="382"/>
      <c r="F187" s="382"/>
      <c r="G187" s="382"/>
      <c r="H187" s="382"/>
      <c r="I187" s="382"/>
      <c r="J187" s="382"/>
      <c r="K187" s="382"/>
      <c r="L187" s="382"/>
    </row>
    <row r="188" spans="1:12" ht="16.5" customHeight="1">
      <c r="A188" s="382"/>
      <c r="B188" s="382"/>
      <c r="C188" s="382"/>
      <c r="D188" s="382"/>
      <c r="E188" s="382"/>
      <c r="F188" s="382"/>
      <c r="G188" s="382"/>
      <c r="H188" s="382"/>
      <c r="I188" s="382"/>
      <c r="J188" s="382"/>
      <c r="K188" s="382"/>
      <c r="L188" s="382"/>
    </row>
    <row r="189" spans="1:12" ht="16.5" customHeight="1">
      <c r="A189" s="382"/>
      <c r="B189" s="382"/>
      <c r="C189" s="382"/>
      <c r="D189" s="382"/>
      <c r="E189" s="382"/>
      <c r="F189" s="382"/>
      <c r="G189" s="382"/>
      <c r="H189" s="382"/>
      <c r="I189" s="382"/>
      <c r="J189" s="382"/>
      <c r="K189" s="382"/>
      <c r="L189" s="382"/>
    </row>
    <row r="190" spans="1:12" ht="16.5" customHeight="1">
      <c r="A190" s="382"/>
      <c r="B190" s="382"/>
      <c r="C190" s="382"/>
      <c r="D190" s="382"/>
      <c r="E190" s="382"/>
      <c r="F190" s="382"/>
      <c r="G190" s="382"/>
      <c r="H190" s="382"/>
      <c r="I190" s="382"/>
      <c r="J190" s="382"/>
      <c r="K190" s="382"/>
      <c r="L190" s="382"/>
    </row>
    <row r="191" spans="1:12" ht="16.5" customHeight="1">
      <c r="A191" s="382"/>
      <c r="B191" s="382"/>
      <c r="C191" s="382"/>
      <c r="D191" s="382"/>
      <c r="E191" s="382"/>
      <c r="F191" s="382"/>
      <c r="G191" s="382"/>
      <c r="H191" s="382"/>
      <c r="I191" s="382"/>
      <c r="J191" s="382"/>
      <c r="K191" s="382"/>
      <c r="L191" s="382"/>
    </row>
    <row r="192" spans="1:12" ht="16.5" customHeight="1">
      <c r="A192" s="382"/>
      <c r="B192" s="382"/>
      <c r="C192" s="382"/>
      <c r="D192" s="382"/>
      <c r="E192" s="382"/>
      <c r="F192" s="382"/>
      <c r="G192" s="382"/>
      <c r="H192" s="382"/>
      <c r="I192" s="382"/>
      <c r="J192" s="382"/>
      <c r="K192" s="382"/>
      <c r="L192" s="382"/>
    </row>
    <row r="193" spans="1:12" ht="16.5" customHeight="1">
      <c r="A193" s="382"/>
      <c r="B193" s="382"/>
      <c r="C193" s="382"/>
      <c r="D193" s="382"/>
      <c r="E193" s="382"/>
      <c r="F193" s="382"/>
      <c r="G193" s="382"/>
      <c r="H193" s="382"/>
      <c r="I193" s="382"/>
      <c r="J193" s="382"/>
      <c r="K193" s="382"/>
      <c r="L193" s="382"/>
    </row>
    <row r="194" spans="1:12" ht="16.5" customHeight="1">
      <c r="A194" s="382"/>
      <c r="B194" s="382"/>
      <c r="C194" s="382"/>
      <c r="D194" s="382"/>
      <c r="E194" s="382"/>
      <c r="F194" s="382"/>
      <c r="G194" s="382"/>
      <c r="H194" s="382"/>
      <c r="I194" s="382"/>
      <c r="J194" s="382"/>
      <c r="K194" s="382"/>
      <c r="L194" s="382"/>
    </row>
    <row r="195" spans="1:12" ht="16.5" customHeight="1">
      <c r="A195" s="382"/>
      <c r="B195" s="382"/>
      <c r="C195" s="382"/>
      <c r="D195" s="382"/>
      <c r="E195" s="382"/>
      <c r="F195" s="382"/>
      <c r="G195" s="382"/>
      <c r="H195" s="382"/>
      <c r="I195" s="382"/>
      <c r="J195" s="382"/>
      <c r="K195" s="382"/>
      <c r="L195" s="382"/>
    </row>
    <row r="196" spans="1:12" ht="16.5" customHeight="1">
      <c r="A196" s="382"/>
      <c r="B196" s="382"/>
      <c r="C196" s="382"/>
      <c r="D196" s="382"/>
      <c r="E196" s="382"/>
      <c r="F196" s="382"/>
      <c r="G196" s="382"/>
      <c r="H196" s="382"/>
      <c r="I196" s="382"/>
      <c r="J196" s="382"/>
      <c r="K196" s="382"/>
      <c r="L196" s="382"/>
    </row>
    <row r="197" spans="1:12" ht="16.5" customHeight="1">
      <c r="A197" s="382"/>
      <c r="B197" s="382"/>
      <c r="C197" s="382"/>
      <c r="D197" s="382"/>
      <c r="E197" s="382"/>
      <c r="F197" s="382"/>
      <c r="G197" s="382"/>
      <c r="H197" s="382"/>
      <c r="I197" s="382"/>
      <c r="J197" s="382"/>
      <c r="K197" s="382"/>
      <c r="L197" s="382"/>
    </row>
    <row r="198" spans="1:12" ht="16.5" customHeight="1">
      <c r="A198" s="382"/>
      <c r="B198" s="382"/>
      <c r="C198" s="382"/>
      <c r="D198" s="382"/>
      <c r="E198" s="382"/>
      <c r="F198" s="382"/>
      <c r="G198" s="382"/>
      <c r="H198" s="382"/>
      <c r="I198" s="382"/>
      <c r="J198" s="382"/>
      <c r="K198" s="382"/>
      <c r="L198" s="382"/>
    </row>
    <row r="199" spans="1:12" ht="16.5" customHeight="1">
      <c r="A199" s="382"/>
      <c r="B199" s="382"/>
      <c r="C199" s="382"/>
      <c r="D199" s="382"/>
      <c r="E199" s="382"/>
      <c r="F199" s="382"/>
      <c r="G199" s="382"/>
      <c r="H199" s="382"/>
      <c r="I199" s="382"/>
      <c r="J199" s="382"/>
      <c r="K199" s="382"/>
      <c r="L199" s="382"/>
    </row>
    <row r="200" spans="1:12" ht="16.5" customHeight="1">
      <c r="A200" s="382"/>
      <c r="B200" s="382"/>
      <c r="C200" s="382"/>
      <c r="D200" s="382"/>
      <c r="E200" s="382"/>
      <c r="F200" s="382"/>
      <c r="G200" s="382"/>
      <c r="H200" s="382"/>
      <c r="I200" s="382"/>
      <c r="J200" s="382"/>
      <c r="K200" s="382"/>
      <c r="L200" s="382"/>
    </row>
    <row r="201" spans="1:12" ht="16.5" customHeight="1">
      <c r="A201" s="382"/>
      <c r="B201" s="382"/>
      <c r="C201" s="382"/>
      <c r="D201" s="382"/>
      <c r="E201" s="382"/>
      <c r="F201" s="382"/>
      <c r="G201" s="382"/>
      <c r="H201" s="382"/>
      <c r="I201" s="382"/>
      <c r="J201" s="382"/>
      <c r="K201" s="382"/>
      <c r="L201" s="382"/>
    </row>
    <row r="202" spans="1:12" ht="16.5" customHeight="1">
      <c r="A202" s="382"/>
      <c r="B202" s="382"/>
      <c r="C202" s="382"/>
      <c r="D202" s="382"/>
      <c r="E202" s="382"/>
      <c r="F202" s="382"/>
      <c r="G202" s="382"/>
      <c r="H202" s="382"/>
      <c r="I202" s="382"/>
      <c r="J202" s="382"/>
      <c r="K202" s="382"/>
      <c r="L202" s="382"/>
    </row>
    <row r="203" spans="1:12" ht="16.5" customHeight="1">
      <c r="A203" s="382"/>
      <c r="B203" s="382"/>
      <c r="C203" s="382"/>
      <c r="D203" s="382"/>
      <c r="E203" s="382"/>
      <c r="F203" s="382"/>
      <c r="G203" s="382"/>
      <c r="H203" s="382"/>
      <c r="I203" s="382"/>
      <c r="J203" s="382"/>
      <c r="K203" s="382"/>
      <c r="L203" s="382"/>
    </row>
    <row r="204" spans="1:12" ht="16.5" customHeight="1">
      <c r="A204" s="382"/>
      <c r="B204" s="382"/>
      <c r="C204" s="382"/>
      <c r="D204" s="382"/>
      <c r="E204" s="382"/>
      <c r="F204" s="382"/>
      <c r="G204" s="382"/>
      <c r="H204" s="382"/>
      <c r="I204" s="382"/>
      <c r="J204" s="382"/>
      <c r="K204" s="382"/>
      <c r="L204" s="382"/>
    </row>
    <row r="205" spans="1:12" ht="16.5" customHeight="1">
      <c r="A205" s="382"/>
      <c r="B205" s="382"/>
      <c r="C205" s="382"/>
      <c r="D205" s="382"/>
      <c r="E205" s="382"/>
      <c r="F205" s="382"/>
      <c r="G205" s="382"/>
      <c r="H205" s="382"/>
      <c r="I205" s="382"/>
      <c r="J205" s="382"/>
      <c r="K205" s="382"/>
      <c r="L205" s="382"/>
    </row>
    <row r="206" spans="1:12" ht="16.5" customHeight="1">
      <c r="A206" s="382"/>
      <c r="B206" s="382"/>
      <c r="C206" s="382"/>
      <c r="D206" s="382"/>
      <c r="E206" s="382"/>
      <c r="F206" s="382"/>
      <c r="G206" s="382"/>
      <c r="H206" s="382"/>
      <c r="I206" s="382"/>
      <c r="J206" s="382"/>
      <c r="K206" s="382"/>
      <c r="L206" s="382"/>
    </row>
    <row r="207" spans="1:12" ht="16.5" customHeight="1">
      <c r="A207" s="382"/>
      <c r="B207" s="382"/>
      <c r="C207" s="382"/>
      <c r="D207" s="382"/>
      <c r="E207" s="382"/>
      <c r="F207" s="382"/>
      <c r="G207" s="382"/>
      <c r="H207" s="382"/>
      <c r="I207" s="382"/>
      <c r="J207" s="382"/>
      <c r="K207" s="382"/>
      <c r="L207" s="382"/>
    </row>
    <row r="208" spans="1:12" ht="16.5" customHeight="1">
      <c r="A208" s="382"/>
      <c r="B208" s="382"/>
      <c r="C208" s="382"/>
      <c r="D208" s="382"/>
      <c r="E208" s="382"/>
      <c r="F208" s="382"/>
      <c r="G208" s="382"/>
      <c r="H208" s="382"/>
      <c r="I208" s="382"/>
      <c r="J208" s="382"/>
      <c r="K208" s="382"/>
      <c r="L208" s="382"/>
    </row>
    <row r="209" spans="1:12" ht="16.5" customHeight="1">
      <c r="A209" s="382"/>
      <c r="B209" s="382"/>
      <c r="C209" s="382"/>
      <c r="D209" s="382"/>
      <c r="E209" s="382"/>
      <c r="F209" s="382"/>
      <c r="G209" s="382"/>
      <c r="H209" s="382"/>
      <c r="I209" s="382"/>
      <c r="J209" s="382"/>
      <c r="K209" s="382"/>
      <c r="L209" s="382"/>
    </row>
    <row r="210" spans="1:12" ht="16.5" customHeight="1">
      <c r="A210" s="382"/>
      <c r="B210" s="382"/>
      <c r="C210" s="382"/>
      <c r="D210" s="382"/>
      <c r="E210" s="382"/>
      <c r="F210" s="382"/>
      <c r="G210" s="382"/>
      <c r="H210" s="382"/>
      <c r="I210" s="382"/>
      <c r="J210" s="382"/>
      <c r="K210" s="382"/>
      <c r="L210" s="382"/>
    </row>
    <row r="211" spans="1:12" ht="16.5" customHeight="1">
      <c r="A211" s="382"/>
      <c r="B211" s="382"/>
      <c r="C211" s="382"/>
      <c r="D211" s="382"/>
      <c r="E211" s="382"/>
      <c r="F211" s="382"/>
      <c r="G211" s="382"/>
      <c r="H211" s="382"/>
      <c r="I211" s="382"/>
      <c r="J211" s="382"/>
      <c r="K211" s="382"/>
      <c r="L211" s="382"/>
    </row>
    <row r="212" spans="1:12" ht="16.5" customHeight="1">
      <c r="A212" s="382"/>
      <c r="B212" s="382"/>
      <c r="C212" s="382"/>
      <c r="D212" s="382"/>
      <c r="E212" s="382"/>
      <c r="F212" s="382"/>
      <c r="G212" s="382"/>
      <c r="H212" s="382"/>
      <c r="I212" s="382"/>
      <c r="J212" s="382"/>
      <c r="K212" s="382"/>
      <c r="L212" s="382"/>
    </row>
    <row r="213" spans="1:12" ht="16.5" customHeight="1">
      <c r="A213" s="382"/>
      <c r="B213" s="382"/>
      <c r="C213" s="382"/>
      <c r="D213" s="382"/>
      <c r="E213" s="382"/>
      <c r="F213" s="382"/>
      <c r="G213" s="382"/>
      <c r="H213" s="382"/>
      <c r="I213" s="382"/>
      <c r="J213" s="382"/>
      <c r="K213" s="382"/>
      <c r="L213" s="382"/>
    </row>
    <row r="214" spans="1:12" ht="16.5" customHeight="1">
      <c r="A214" s="382"/>
      <c r="B214" s="382"/>
      <c r="C214" s="382"/>
      <c r="D214" s="382"/>
      <c r="E214" s="382"/>
      <c r="F214" s="382"/>
      <c r="G214" s="382"/>
      <c r="H214" s="382"/>
      <c r="I214" s="382"/>
      <c r="J214" s="382"/>
      <c r="K214" s="382"/>
      <c r="L214" s="382"/>
    </row>
    <row r="215" spans="1:12" ht="16.5" customHeight="1">
      <c r="A215" s="382"/>
      <c r="B215" s="382"/>
      <c r="C215" s="382"/>
      <c r="D215" s="382"/>
      <c r="E215" s="382"/>
      <c r="F215" s="382"/>
      <c r="G215" s="382"/>
      <c r="H215" s="382"/>
      <c r="I215" s="382"/>
      <c r="J215" s="382"/>
      <c r="K215" s="382"/>
      <c r="L215" s="382"/>
    </row>
    <row r="216" spans="1:12" ht="16.5" customHeight="1">
      <c r="A216" s="382"/>
      <c r="B216" s="382"/>
      <c r="C216" s="382"/>
      <c r="D216" s="382"/>
      <c r="E216" s="382"/>
      <c r="F216" s="382"/>
      <c r="G216" s="382"/>
      <c r="H216" s="382"/>
      <c r="I216" s="382"/>
      <c r="J216" s="382"/>
      <c r="K216" s="382"/>
      <c r="L216" s="382"/>
    </row>
    <row r="217" spans="1:12" ht="16.5" customHeight="1">
      <c r="A217" s="382"/>
      <c r="B217" s="382"/>
      <c r="C217" s="382"/>
      <c r="D217" s="382"/>
      <c r="E217" s="382"/>
      <c r="F217" s="382"/>
      <c r="G217" s="382"/>
      <c r="H217" s="382"/>
      <c r="I217" s="382"/>
      <c r="J217" s="382"/>
      <c r="K217" s="382"/>
      <c r="L217" s="382"/>
    </row>
    <row r="218" spans="1:12" ht="16.5" customHeight="1">
      <c r="A218" s="382"/>
      <c r="B218" s="382"/>
      <c r="C218" s="382"/>
      <c r="D218" s="382"/>
      <c r="E218" s="382"/>
      <c r="F218" s="382"/>
      <c r="G218" s="382"/>
      <c r="H218" s="382"/>
      <c r="I218" s="382"/>
      <c r="J218" s="382"/>
      <c r="K218" s="382"/>
      <c r="L218" s="382"/>
    </row>
    <row r="219" spans="1:12" ht="16.5" customHeight="1">
      <c r="A219" s="382"/>
      <c r="B219" s="382"/>
      <c r="C219" s="382"/>
      <c r="D219" s="382"/>
      <c r="E219" s="382"/>
      <c r="F219" s="382"/>
      <c r="G219" s="382"/>
      <c r="H219" s="382"/>
      <c r="I219" s="382"/>
      <c r="J219" s="382"/>
      <c r="K219" s="382"/>
      <c r="L219" s="382"/>
    </row>
    <row r="220" spans="1:12" ht="16.5" customHeight="1">
      <c r="A220" s="382"/>
      <c r="B220" s="382"/>
      <c r="C220" s="382"/>
      <c r="D220" s="382"/>
      <c r="E220" s="382"/>
      <c r="F220" s="382"/>
      <c r="G220" s="382"/>
      <c r="H220" s="382"/>
      <c r="I220" s="382"/>
      <c r="J220" s="382"/>
      <c r="K220" s="382"/>
      <c r="L220" s="382"/>
    </row>
    <row r="221" spans="1:12" ht="16.5" customHeight="1">
      <c r="A221" s="382"/>
      <c r="B221" s="382"/>
      <c r="C221" s="382"/>
      <c r="D221" s="382"/>
      <c r="E221" s="382"/>
      <c r="F221" s="382"/>
      <c r="G221" s="382"/>
      <c r="H221" s="382"/>
      <c r="I221" s="382"/>
      <c r="J221" s="382"/>
      <c r="K221" s="382"/>
      <c r="L221" s="382"/>
    </row>
    <row r="222" spans="1:12" ht="16.5" customHeight="1">
      <c r="A222" s="382"/>
      <c r="B222" s="382"/>
      <c r="C222" s="382"/>
      <c r="D222" s="382"/>
      <c r="E222" s="382"/>
      <c r="F222" s="382"/>
      <c r="G222" s="382"/>
      <c r="H222" s="382"/>
      <c r="I222" s="382"/>
      <c r="J222" s="382"/>
      <c r="K222" s="382"/>
      <c r="L222" s="382"/>
    </row>
    <row r="223" spans="1:12" ht="16.5" customHeight="1">
      <c r="A223" s="382"/>
      <c r="B223" s="382"/>
      <c r="C223" s="382"/>
      <c r="D223" s="382"/>
      <c r="E223" s="382"/>
      <c r="F223" s="382"/>
      <c r="G223" s="382"/>
      <c r="H223" s="382"/>
      <c r="I223" s="382"/>
      <c r="J223" s="382"/>
      <c r="K223" s="382"/>
      <c r="L223" s="382"/>
    </row>
    <row r="224" spans="1:12" ht="16.5" customHeight="1">
      <c r="A224" s="382"/>
      <c r="B224" s="382"/>
      <c r="C224" s="382"/>
      <c r="D224" s="382"/>
      <c r="E224" s="382"/>
      <c r="F224" s="382"/>
      <c r="G224" s="382"/>
      <c r="H224" s="382"/>
      <c r="I224" s="382"/>
      <c r="J224" s="382"/>
      <c r="K224" s="382"/>
      <c r="L224" s="382"/>
    </row>
    <row r="225" spans="1:12" ht="16.5" customHeight="1">
      <c r="A225" s="382"/>
      <c r="B225" s="382"/>
      <c r="C225" s="382"/>
      <c r="D225" s="382"/>
      <c r="E225" s="382"/>
      <c r="F225" s="382"/>
      <c r="G225" s="382"/>
      <c r="H225" s="382"/>
      <c r="I225" s="382"/>
      <c r="J225" s="382"/>
      <c r="K225" s="382"/>
      <c r="L225" s="382"/>
    </row>
    <row r="226" spans="1:12" ht="16.5" customHeight="1">
      <c r="A226" s="382"/>
      <c r="B226" s="382"/>
      <c r="C226" s="382"/>
      <c r="D226" s="382"/>
      <c r="E226" s="382"/>
      <c r="F226" s="382"/>
      <c r="G226" s="382"/>
      <c r="H226" s="382"/>
      <c r="I226" s="382"/>
      <c r="J226" s="382"/>
      <c r="K226" s="382"/>
      <c r="L226" s="382"/>
    </row>
    <row r="227" spans="1:12" ht="16.5" customHeight="1">
      <c r="A227" s="382"/>
      <c r="B227" s="382"/>
      <c r="C227" s="382"/>
      <c r="D227" s="382"/>
      <c r="E227" s="382"/>
      <c r="F227" s="382"/>
      <c r="G227" s="382"/>
      <c r="H227" s="382"/>
      <c r="I227" s="382"/>
      <c r="J227" s="382"/>
      <c r="K227" s="382"/>
      <c r="L227" s="382"/>
    </row>
    <row r="228" spans="1:12" ht="16.5" customHeight="1">
      <c r="A228" s="382"/>
      <c r="B228" s="382"/>
      <c r="C228" s="382"/>
      <c r="D228" s="382"/>
      <c r="E228" s="382"/>
      <c r="F228" s="382"/>
      <c r="G228" s="382"/>
      <c r="H228" s="382"/>
      <c r="I228" s="382"/>
      <c r="J228" s="382"/>
      <c r="K228" s="382"/>
      <c r="L228" s="382"/>
    </row>
    <row r="229" spans="1:12" ht="16.5" customHeight="1">
      <c r="A229" s="382"/>
      <c r="B229" s="382"/>
      <c r="C229" s="382"/>
      <c r="D229" s="382"/>
      <c r="E229" s="382"/>
      <c r="F229" s="382"/>
      <c r="G229" s="382"/>
      <c r="H229" s="382"/>
      <c r="I229" s="382"/>
      <c r="J229" s="382"/>
      <c r="K229" s="382"/>
      <c r="L229" s="382"/>
    </row>
    <row r="230" spans="1:12" ht="16.5" customHeight="1">
      <c r="A230" s="382"/>
      <c r="B230" s="382"/>
      <c r="C230" s="382"/>
      <c r="D230" s="382"/>
      <c r="E230" s="382"/>
      <c r="F230" s="382"/>
      <c r="G230" s="382"/>
      <c r="H230" s="382"/>
      <c r="I230" s="382"/>
      <c r="J230" s="382"/>
      <c r="K230" s="382"/>
      <c r="L230" s="382"/>
    </row>
    <row r="231" spans="1:12" ht="16.5" customHeight="1">
      <c r="A231" s="382"/>
      <c r="B231" s="382"/>
      <c r="C231" s="382"/>
      <c r="D231" s="382"/>
      <c r="E231" s="382"/>
      <c r="F231" s="382"/>
      <c r="G231" s="382"/>
      <c r="H231" s="382"/>
      <c r="I231" s="382"/>
      <c r="J231" s="382"/>
      <c r="K231" s="382"/>
      <c r="L231" s="382"/>
    </row>
    <row r="232" spans="1:12" ht="16.5" customHeight="1">
      <c r="A232" s="382"/>
      <c r="B232" s="382"/>
      <c r="C232" s="382"/>
      <c r="D232" s="382"/>
      <c r="E232" s="382"/>
      <c r="F232" s="382"/>
      <c r="G232" s="382"/>
      <c r="H232" s="382"/>
      <c r="I232" s="382"/>
      <c r="J232" s="382"/>
      <c r="K232" s="382"/>
      <c r="L232" s="382"/>
    </row>
    <row r="233" spans="1:12" ht="16.5" customHeight="1">
      <c r="A233" s="382"/>
      <c r="B233" s="382"/>
      <c r="C233" s="382"/>
      <c r="D233" s="382"/>
      <c r="E233" s="382"/>
      <c r="F233" s="382"/>
      <c r="G233" s="382"/>
      <c r="H233" s="382"/>
      <c r="I233" s="382"/>
      <c r="J233" s="382"/>
      <c r="K233" s="382"/>
      <c r="L233" s="382"/>
    </row>
    <row r="234" spans="1:12" ht="16.5" customHeight="1">
      <c r="A234" s="382"/>
      <c r="B234" s="382"/>
      <c r="C234" s="382"/>
      <c r="D234" s="382"/>
      <c r="E234" s="382"/>
      <c r="F234" s="382"/>
      <c r="G234" s="382"/>
      <c r="H234" s="382"/>
      <c r="I234" s="382"/>
      <c r="J234" s="382"/>
      <c r="K234" s="382"/>
      <c r="L234" s="382"/>
    </row>
    <row r="235" spans="1:12" ht="16.5" customHeight="1">
      <c r="A235" s="382"/>
      <c r="B235" s="382"/>
      <c r="C235" s="382"/>
      <c r="D235" s="382"/>
      <c r="E235" s="382"/>
      <c r="F235" s="382"/>
      <c r="G235" s="382"/>
      <c r="H235" s="382"/>
      <c r="I235" s="382"/>
      <c r="J235" s="382"/>
      <c r="K235" s="382"/>
      <c r="L235" s="382"/>
    </row>
    <row r="236" spans="1:12" ht="16.5" customHeight="1">
      <c r="A236" s="382"/>
      <c r="B236" s="382"/>
      <c r="C236" s="382"/>
      <c r="D236" s="382"/>
      <c r="E236" s="382"/>
      <c r="F236" s="382"/>
      <c r="G236" s="382"/>
      <c r="H236" s="382"/>
      <c r="I236" s="382"/>
      <c r="J236" s="382"/>
      <c r="K236" s="382"/>
      <c r="L236" s="382"/>
    </row>
    <row r="237" spans="1:12" ht="16.5" customHeight="1">
      <c r="A237" s="382"/>
      <c r="B237" s="382"/>
      <c r="C237" s="382"/>
      <c r="D237" s="382"/>
      <c r="E237" s="382"/>
      <c r="F237" s="382"/>
      <c r="G237" s="382"/>
      <c r="H237" s="382"/>
      <c r="I237" s="382"/>
      <c r="J237" s="382"/>
      <c r="K237" s="382"/>
      <c r="L237" s="382"/>
    </row>
    <row r="238" spans="1:12" ht="16.5" customHeight="1">
      <c r="A238" s="382"/>
      <c r="B238" s="382"/>
      <c r="C238" s="382"/>
      <c r="D238" s="382"/>
      <c r="E238" s="382"/>
      <c r="F238" s="382"/>
      <c r="G238" s="382"/>
      <c r="H238" s="382"/>
      <c r="I238" s="382"/>
      <c r="J238" s="382"/>
      <c r="K238" s="382"/>
      <c r="L238" s="382"/>
    </row>
    <row r="239" spans="1:12" ht="16.5" customHeight="1">
      <c r="A239" s="382"/>
      <c r="B239" s="382"/>
      <c r="C239" s="382"/>
      <c r="D239" s="382"/>
      <c r="E239" s="382"/>
      <c r="F239" s="382"/>
      <c r="G239" s="382"/>
      <c r="H239" s="382"/>
      <c r="I239" s="382"/>
      <c r="J239" s="382"/>
      <c r="K239" s="382"/>
      <c r="L239" s="382"/>
    </row>
    <row r="240" spans="1:12" ht="16.5" customHeight="1">
      <c r="A240" s="382"/>
      <c r="B240" s="382"/>
      <c r="C240" s="382"/>
      <c r="D240" s="382"/>
      <c r="E240" s="382"/>
      <c r="F240" s="382"/>
      <c r="G240" s="382"/>
      <c r="H240" s="382"/>
      <c r="I240" s="382"/>
      <c r="J240" s="382"/>
      <c r="K240" s="382"/>
      <c r="L240" s="382"/>
    </row>
    <row r="241" spans="1:12" ht="16.5" customHeight="1">
      <c r="A241" s="382"/>
      <c r="B241" s="382"/>
      <c r="C241" s="382"/>
      <c r="D241" s="382"/>
      <c r="E241" s="382"/>
      <c r="F241" s="382"/>
      <c r="G241" s="382"/>
      <c r="H241" s="382"/>
      <c r="I241" s="382"/>
      <c r="J241" s="382"/>
      <c r="K241" s="382"/>
      <c r="L241" s="382"/>
    </row>
    <row r="242" spans="1:12" ht="16.5" customHeight="1">
      <c r="A242" s="382"/>
      <c r="B242" s="382"/>
      <c r="C242" s="382"/>
      <c r="D242" s="382"/>
      <c r="E242" s="382"/>
      <c r="F242" s="382"/>
      <c r="G242" s="382"/>
      <c r="H242" s="382"/>
      <c r="I242" s="382"/>
      <c r="J242" s="382"/>
      <c r="K242" s="382"/>
      <c r="L242" s="382"/>
    </row>
    <row r="243" spans="1:12" ht="16.5" customHeight="1">
      <c r="A243" s="382"/>
      <c r="B243" s="382"/>
      <c r="C243" s="382"/>
      <c r="D243" s="382"/>
      <c r="E243" s="382"/>
      <c r="F243" s="382"/>
      <c r="G243" s="382"/>
      <c r="H243" s="382"/>
      <c r="I243" s="382"/>
      <c r="J243" s="382"/>
      <c r="K243" s="382"/>
      <c r="L243" s="382"/>
    </row>
    <row r="244" spans="1:12" ht="16.5" customHeight="1">
      <c r="A244" s="382"/>
      <c r="B244" s="382"/>
      <c r="C244" s="382"/>
      <c r="D244" s="382"/>
      <c r="E244" s="382"/>
      <c r="F244" s="382"/>
      <c r="G244" s="382"/>
      <c r="H244" s="382"/>
      <c r="I244" s="382"/>
      <c r="J244" s="382"/>
      <c r="K244" s="382"/>
      <c r="L244" s="382"/>
    </row>
    <row r="245" spans="1:12" ht="16.5" customHeight="1">
      <c r="A245" s="382"/>
      <c r="B245" s="382"/>
      <c r="C245" s="382"/>
      <c r="D245" s="382"/>
      <c r="E245" s="382"/>
      <c r="F245" s="382"/>
      <c r="G245" s="382"/>
      <c r="H245" s="382"/>
      <c r="I245" s="382"/>
      <c r="J245" s="382"/>
      <c r="K245" s="382"/>
      <c r="L245" s="382"/>
    </row>
    <row r="246" spans="1:12" ht="16.5" customHeight="1">
      <c r="A246" s="382"/>
      <c r="B246" s="382"/>
      <c r="C246" s="382"/>
      <c r="D246" s="382"/>
      <c r="E246" s="382"/>
      <c r="F246" s="382"/>
      <c r="G246" s="382"/>
      <c r="H246" s="382"/>
      <c r="I246" s="382"/>
      <c r="J246" s="382"/>
      <c r="K246" s="382"/>
      <c r="L246" s="382"/>
    </row>
    <row r="247" spans="1:12" ht="16.5" customHeight="1">
      <c r="A247" s="382"/>
      <c r="B247" s="382"/>
      <c r="C247" s="382"/>
      <c r="D247" s="382"/>
      <c r="E247" s="382"/>
      <c r="F247" s="382"/>
      <c r="G247" s="382"/>
      <c r="H247" s="382"/>
      <c r="I247" s="382"/>
      <c r="J247" s="382"/>
      <c r="K247" s="382"/>
      <c r="L247" s="382"/>
    </row>
    <row r="248" spans="1:12" ht="16.5" customHeight="1">
      <c r="A248" s="382"/>
      <c r="B248" s="382"/>
      <c r="C248" s="382"/>
      <c r="D248" s="382"/>
      <c r="E248" s="382"/>
      <c r="F248" s="382"/>
      <c r="G248" s="382"/>
      <c r="H248" s="382"/>
      <c r="I248" s="382"/>
      <c r="J248" s="382"/>
      <c r="K248" s="382"/>
      <c r="L248" s="382"/>
    </row>
    <row r="249" spans="1:12" ht="16.5" customHeight="1">
      <c r="A249" s="382"/>
      <c r="B249" s="382"/>
      <c r="C249" s="382"/>
      <c r="D249" s="382"/>
      <c r="E249" s="382"/>
      <c r="F249" s="382"/>
      <c r="G249" s="382"/>
      <c r="H249" s="382"/>
      <c r="I249" s="382"/>
      <c r="J249" s="382"/>
      <c r="K249" s="382"/>
      <c r="L249" s="382"/>
    </row>
    <row r="250" spans="1:12" ht="16.5" customHeight="1">
      <c r="A250" s="382"/>
      <c r="B250" s="382"/>
      <c r="C250" s="382"/>
      <c r="D250" s="382"/>
      <c r="E250" s="382"/>
      <c r="F250" s="382"/>
      <c r="G250" s="382"/>
      <c r="H250" s="382"/>
      <c r="I250" s="382"/>
      <c r="J250" s="382"/>
      <c r="K250" s="382"/>
      <c r="L250" s="382"/>
    </row>
    <row r="251" spans="1:12" ht="16.5" customHeight="1">
      <c r="A251" s="382"/>
      <c r="B251" s="382"/>
      <c r="C251" s="382"/>
      <c r="D251" s="382"/>
      <c r="E251" s="382"/>
      <c r="F251" s="382"/>
      <c r="G251" s="382"/>
      <c r="H251" s="382"/>
      <c r="I251" s="382"/>
      <c r="J251" s="382"/>
      <c r="K251" s="382"/>
      <c r="L251" s="382"/>
    </row>
    <row r="252" spans="1:12" ht="16.5" customHeight="1">
      <c r="A252" s="382"/>
      <c r="B252" s="382"/>
      <c r="C252" s="382"/>
      <c r="D252" s="382"/>
      <c r="E252" s="382"/>
      <c r="F252" s="382"/>
      <c r="G252" s="382"/>
      <c r="H252" s="382"/>
      <c r="I252" s="382"/>
      <c r="J252" s="382"/>
      <c r="K252" s="382"/>
      <c r="L252" s="382"/>
    </row>
    <row r="253" spans="1:12" ht="16.5" customHeight="1">
      <c r="A253" s="382"/>
      <c r="B253" s="382"/>
      <c r="C253" s="382"/>
      <c r="D253" s="382"/>
      <c r="E253" s="382"/>
      <c r="F253" s="382"/>
      <c r="G253" s="382"/>
      <c r="H253" s="382"/>
      <c r="I253" s="382"/>
      <c r="J253" s="382"/>
      <c r="K253" s="382"/>
      <c r="L253" s="382"/>
    </row>
    <row r="254" spans="1:12" ht="16.5" customHeight="1">
      <c r="A254" s="382"/>
      <c r="B254" s="382"/>
      <c r="C254" s="382"/>
      <c r="D254" s="382"/>
      <c r="E254" s="382"/>
      <c r="F254" s="382"/>
      <c r="G254" s="382"/>
      <c r="H254" s="382"/>
      <c r="I254" s="382"/>
      <c r="J254" s="382"/>
      <c r="K254" s="382"/>
      <c r="L254" s="382"/>
    </row>
    <row r="255" spans="1:12" ht="16.5" customHeight="1">
      <c r="A255" s="382"/>
      <c r="B255" s="382"/>
      <c r="C255" s="382"/>
      <c r="D255" s="382"/>
      <c r="E255" s="382"/>
      <c r="F255" s="382"/>
      <c r="G255" s="382"/>
      <c r="H255" s="382"/>
      <c r="I255" s="382"/>
      <c r="J255" s="382"/>
      <c r="K255" s="382"/>
      <c r="L255" s="382"/>
    </row>
    <row r="256" spans="1:12" ht="16.5" customHeight="1">
      <c r="A256" s="382"/>
      <c r="B256" s="382"/>
      <c r="C256" s="382"/>
      <c r="D256" s="382"/>
      <c r="E256" s="382"/>
      <c r="F256" s="382"/>
      <c r="G256" s="382"/>
      <c r="H256" s="382"/>
      <c r="I256" s="382"/>
      <c r="J256" s="382"/>
      <c r="K256" s="382"/>
      <c r="L256" s="382"/>
    </row>
    <row r="257" spans="1:12" ht="16.5" customHeight="1">
      <c r="A257" s="382"/>
      <c r="B257" s="382"/>
      <c r="C257" s="382"/>
      <c r="D257" s="382"/>
      <c r="E257" s="382"/>
      <c r="F257" s="382"/>
      <c r="G257" s="382"/>
      <c r="H257" s="382"/>
      <c r="I257" s="382"/>
      <c r="J257" s="382"/>
      <c r="K257" s="382"/>
      <c r="L257" s="382"/>
    </row>
    <row r="258" spans="1:12" ht="16.5" customHeight="1">
      <c r="A258" s="382"/>
      <c r="B258" s="382"/>
      <c r="C258" s="382"/>
      <c r="D258" s="382"/>
      <c r="E258" s="382"/>
      <c r="F258" s="382"/>
      <c r="G258" s="382"/>
      <c r="H258" s="382"/>
      <c r="I258" s="382"/>
      <c r="J258" s="382"/>
      <c r="K258" s="382"/>
      <c r="L258" s="382"/>
    </row>
    <row r="259" spans="1:12" ht="16.5" customHeight="1">
      <c r="A259" s="382"/>
      <c r="B259" s="382"/>
      <c r="C259" s="382"/>
      <c r="D259" s="382"/>
      <c r="E259" s="382"/>
      <c r="F259" s="382"/>
      <c r="G259" s="382"/>
      <c r="H259" s="382"/>
      <c r="I259" s="382"/>
      <c r="J259" s="382"/>
      <c r="K259" s="382"/>
      <c r="L259" s="382"/>
    </row>
    <row r="260" spans="1:12" ht="16.5" customHeight="1">
      <c r="A260" s="382"/>
      <c r="B260" s="382"/>
      <c r="C260" s="382"/>
      <c r="D260" s="382"/>
      <c r="E260" s="382"/>
      <c r="F260" s="382"/>
      <c r="G260" s="382"/>
      <c r="H260" s="382"/>
      <c r="I260" s="382"/>
      <c r="J260" s="382"/>
      <c r="K260" s="382"/>
      <c r="L260" s="382"/>
    </row>
    <row r="261" spans="1:12" ht="16.5" customHeight="1">
      <c r="A261" s="382"/>
      <c r="B261" s="382"/>
      <c r="C261" s="382"/>
      <c r="D261" s="382"/>
      <c r="E261" s="382"/>
      <c r="F261" s="382"/>
      <c r="G261" s="382"/>
      <c r="H261" s="382"/>
      <c r="I261" s="382"/>
      <c r="J261" s="382"/>
      <c r="K261" s="382"/>
      <c r="L261" s="382"/>
    </row>
    <row r="262" spans="1:12" ht="16.5" customHeight="1">
      <c r="A262" s="382"/>
      <c r="B262" s="382"/>
      <c r="C262" s="382"/>
      <c r="D262" s="382"/>
      <c r="E262" s="382"/>
      <c r="F262" s="382"/>
      <c r="G262" s="382"/>
      <c r="H262" s="382"/>
      <c r="I262" s="382"/>
      <c r="J262" s="382"/>
      <c r="K262" s="382"/>
      <c r="L262" s="382"/>
    </row>
    <row r="263" spans="1:12" ht="16.5" customHeight="1">
      <c r="A263" s="382"/>
      <c r="B263" s="382"/>
      <c r="C263" s="382"/>
      <c r="D263" s="382"/>
      <c r="E263" s="382"/>
      <c r="F263" s="382"/>
      <c r="G263" s="382"/>
      <c r="H263" s="382"/>
      <c r="I263" s="382"/>
      <c r="J263" s="382"/>
      <c r="K263" s="382"/>
      <c r="L263" s="382"/>
    </row>
    <row r="264" spans="1:12" ht="16.5" customHeight="1">
      <c r="A264" s="382"/>
      <c r="B264" s="382"/>
      <c r="C264" s="382"/>
      <c r="D264" s="382"/>
      <c r="E264" s="382"/>
      <c r="F264" s="382"/>
      <c r="G264" s="382"/>
      <c r="H264" s="382"/>
      <c r="I264" s="382"/>
      <c r="J264" s="382"/>
      <c r="K264" s="382"/>
      <c r="L264" s="382"/>
    </row>
    <row r="265" spans="1:12" ht="16.5" customHeight="1">
      <c r="A265" s="382"/>
      <c r="B265" s="382"/>
      <c r="C265" s="382"/>
      <c r="D265" s="382"/>
      <c r="E265" s="382"/>
      <c r="F265" s="382"/>
      <c r="G265" s="382"/>
      <c r="H265" s="382"/>
      <c r="I265" s="382"/>
      <c r="J265" s="382"/>
      <c r="K265" s="382"/>
      <c r="L265" s="382"/>
    </row>
    <row r="266" spans="1:12" ht="16.5" customHeight="1">
      <c r="A266" s="382"/>
      <c r="B266" s="382"/>
      <c r="C266" s="382"/>
      <c r="D266" s="382"/>
      <c r="E266" s="382"/>
      <c r="F266" s="382"/>
      <c r="G266" s="382"/>
      <c r="H266" s="382"/>
      <c r="I266" s="382"/>
      <c r="J266" s="382"/>
      <c r="K266" s="382"/>
      <c r="L266" s="382"/>
    </row>
    <row r="267" spans="1:12" ht="16.5" customHeight="1">
      <c r="A267" s="382"/>
      <c r="B267" s="382"/>
      <c r="C267" s="382"/>
      <c r="D267" s="382"/>
      <c r="E267" s="382"/>
      <c r="F267" s="382"/>
      <c r="G267" s="382"/>
      <c r="H267" s="382"/>
      <c r="I267" s="382"/>
      <c r="J267" s="382"/>
      <c r="K267" s="382"/>
      <c r="L267" s="382"/>
    </row>
    <row r="268" spans="1:12" ht="16.5" customHeight="1">
      <c r="A268" s="382"/>
      <c r="B268" s="382"/>
      <c r="C268" s="382"/>
      <c r="D268" s="382"/>
      <c r="E268" s="382"/>
      <c r="F268" s="382"/>
      <c r="G268" s="382"/>
      <c r="H268" s="382"/>
      <c r="I268" s="382"/>
      <c r="J268" s="382"/>
      <c r="K268" s="382"/>
      <c r="L268" s="382"/>
    </row>
    <row r="269" spans="1:12" ht="16.5" customHeight="1">
      <c r="A269" s="382"/>
      <c r="B269" s="382"/>
      <c r="C269" s="382"/>
      <c r="D269" s="382"/>
      <c r="E269" s="382"/>
      <c r="F269" s="382"/>
      <c r="G269" s="382"/>
      <c r="H269" s="382"/>
      <c r="I269" s="382"/>
      <c r="J269" s="382"/>
      <c r="K269" s="382"/>
      <c r="L269" s="382"/>
    </row>
    <row r="270" spans="1:12" ht="16.5" customHeight="1">
      <c r="A270" s="382"/>
      <c r="B270" s="382"/>
      <c r="C270" s="382"/>
      <c r="D270" s="382"/>
      <c r="E270" s="382"/>
      <c r="F270" s="382"/>
      <c r="G270" s="382"/>
      <c r="H270" s="382"/>
      <c r="I270" s="382"/>
      <c r="J270" s="382"/>
      <c r="K270" s="382"/>
      <c r="L270" s="382"/>
    </row>
    <row r="271" spans="1:12" ht="16.5" customHeight="1">
      <c r="A271" s="382"/>
      <c r="B271" s="382"/>
      <c r="C271" s="382"/>
      <c r="D271" s="382"/>
      <c r="E271" s="382"/>
      <c r="F271" s="382"/>
      <c r="G271" s="382"/>
      <c r="H271" s="382"/>
      <c r="I271" s="382"/>
      <c r="J271" s="382"/>
      <c r="K271" s="382"/>
      <c r="L271" s="382"/>
    </row>
    <row r="272" spans="1:12" ht="16.5" customHeight="1">
      <c r="A272" s="382"/>
      <c r="B272" s="382"/>
      <c r="C272" s="382"/>
      <c r="D272" s="382"/>
      <c r="E272" s="382"/>
      <c r="F272" s="382"/>
      <c r="G272" s="382"/>
      <c r="H272" s="382"/>
      <c r="I272" s="382"/>
      <c r="J272" s="382"/>
      <c r="K272" s="382"/>
      <c r="L272" s="382"/>
    </row>
    <row r="273" spans="1:12" ht="16.5" customHeight="1">
      <c r="A273" s="382"/>
      <c r="B273" s="382"/>
      <c r="C273" s="382"/>
      <c r="D273" s="382"/>
      <c r="E273" s="382"/>
      <c r="F273" s="382"/>
      <c r="G273" s="382"/>
      <c r="H273" s="382"/>
      <c r="I273" s="382"/>
      <c r="J273" s="382"/>
      <c r="K273" s="382"/>
      <c r="L273" s="382"/>
    </row>
    <row r="274" spans="1:12" ht="16.5" customHeight="1">
      <c r="A274" s="382"/>
      <c r="B274" s="382"/>
      <c r="C274" s="382"/>
      <c r="D274" s="382"/>
      <c r="E274" s="382"/>
      <c r="F274" s="382"/>
      <c r="G274" s="382"/>
      <c r="H274" s="382"/>
      <c r="I274" s="382"/>
      <c r="J274" s="382"/>
      <c r="K274" s="382"/>
      <c r="L274" s="382"/>
    </row>
    <row r="275" spans="1:12" ht="16.5" customHeight="1">
      <c r="A275" s="382"/>
      <c r="B275" s="382"/>
      <c r="C275" s="382"/>
      <c r="D275" s="382"/>
      <c r="E275" s="382"/>
      <c r="F275" s="382"/>
      <c r="G275" s="382"/>
      <c r="H275" s="382"/>
      <c r="I275" s="382"/>
      <c r="J275" s="382"/>
      <c r="K275" s="382"/>
      <c r="L275" s="382"/>
    </row>
    <row r="276" spans="1:12" ht="16.5" customHeight="1">
      <c r="A276" s="382"/>
      <c r="B276" s="382"/>
      <c r="C276" s="382"/>
      <c r="D276" s="382"/>
      <c r="E276" s="382"/>
      <c r="F276" s="382"/>
      <c r="G276" s="382"/>
      <c r="H276" s="382"/>
      <c r="I276" s="382"/>
      <c r="J276" s="382"/>
      <c r="K276" s="382"/>
      <c r="L276" s="382"/>
    </row>
    <row r="277" spans="1:12" ht="16.5" customHeight="1">
      <c r="A277" s="382"/>
      <c r="B277" s="382"/>
      <c r="C277" s="382"/>
      <c r="D277" s="382"/>
      <c r="E277" s="382"/>
      <c r="F277" s="382"/>
      <c r="G277" s="382"/>
      <c r="H277" s="382"/>
      <c r="I277" s="382"/>
      <c r="J277" s="382"/>
      <c r="K277" s="382"/>
      <c r="L277" s="382"/>
    </row>
    <row r="278" spans="1:12" ht="16.5" customHeight="1">
      <c r="A278" s="382"/>
      <c r="B278" s="382"/>
      <c r="C278" s="382"/>
      <c r="D278" s="382"/>
      <c r="E278" s="382"/>
      <c r="F278" s="382"/>
      <c r="G278" s="382"/>
      <c r="H278" s="382"/>
      <c r="I278" s="382"/>
      <c r="J278" s="382"/>
      <c r="K278" s="382"/>
      <c r="L278" s="382"/>
    </row>
    <row r="279" spans="1:12" ht="16.5" customHeight="1">
      <c r="A279" s="382"/>
      <c r="B279" s="382"/>
      <c r="C279" s="382"/>
      <c r="D279" s="382"/>
      <c r="E279" s="382"/>
      <c r="F279" s="382"/>
      <c r="G279" s="382"/>
      <c r="H279" s="382"/>
      <c r="I279" s="382"/>
      <c r="J279" s="382"/>
      <c r="K279" s="382"/>
      <c r="L279" s="382"/>
    </row>
    <row r="280" spans="1:12" ht="16.5" customHeight="1">
      <c r="A280" s="382"/>
      <c r="B280" s="382"/>
      <c r="C280" s="382"/>
      <c r="D280" s="382"/>
      <c r="E280" s="382"/>
      <c r="F280" s="382"/>
      <c r="G280" s="382"/>
      <c r="H280" s="382"/>
      <c r="I280" s="382"/>
      <c r="J280" s="382"/>
      <c r="K280" s="382"/>
      <c r="L280" s="382"/>
    </row>
    <row r="281" spans="1:12" ht="16.5" customHeight="1">
      <c r="A281" s="382"/>
      <c r="B281" s="382"/>
      <c r="C281" s="382"/>
      <c r="D281" s="382"/>
      <c r="E281" s="382"/>
      <c r="F281" s="382"/>
      <c r="G281" s="382"/>
      <c r="H281" s="382"/>
      <c r="I281" s="382"/>
      <c r="J281" s="382"/>
      <c r="K281" s="382"/>
      <c r="L281" s="382"/>
    </row>
    <row r="282" spans="1:12" ht="16.5" customHeight="1">
      <c r="A282" s="382"/>
      <c r="B282" s="382"/>
      <c r="C282" s="382"/>
      <c r="D282" s="382"/>
      <c r="E282" s="382"/>
      <c r="F282" s="382"/>
      <c r="G282" s="382"/>
      <c r="H282" s="382"/>
      <c r="I282" s="382"/>
      <c r="J282" s="382"/>
      <c r="K282" s="382"/>
      <c r="L282" s="382"/>
    </row>
    <row r="283" spans="1:12" ht="16.5" customHeight="1">
      <c r="A283" s="382"/>
      <c r="B283" s="382"/>
      <c r="C283" s="382"/>
      <c r="D283" s="382"/>
      <c r="E283" s="382"/>
      <c r="F283" s="382"/>
      <c r="G283" s="382"/>
      <c r="H283" s="382"/>
      <c r="I283" s="382"/>
      <c r="J283" s="382"/>
      <c r="K283" s="382"/>
      <c r="L283" s="382"/>
    </row>
    <row r="284" spans="1:12" ht="16.5" customHeight="1">
      <c r="A284" s="382"/>
      <c r="B284" s="382"/>
      <c r="C284" s="382"/>
      <c r="D284" s="382"/>
      <c r="E284" s="382"/>
      <c r="F284" s="382"/>
      <c r="G284" s="382"/>
      <c r="H284" s="382"/>
      <c r="I284" s="382"/>
      <c r="J284" s="382"/>
      <c r="K284" s="382"/>
      <c r="L284" s="382"/>
    </row>
    <row r="285" spans="1:12" ht="16.5" customHeight="1">
      <c r="A285" s="382"/>
      <c r="B285" s="382"/>
      <c r="C285" s="382"/>
      <c r="D285" s="382"/>
      <c r="E285" s="382"/>
      <c r="F285" s="382"/>
      <c r="G285" s="382"/>
      <c r="H285" s="382"/>
      <c r="I285" s="382"/>
      <c r="J285" s="382"/>
      <c r="K285" s="382"/>
      <c r="L285" s="382"/>
    </row>
    <row r="286" spans="1:12" ht="16.5" customHeight="1">
      <c r="A286" s="382"/>
      <c r="B286" s="382"/>
      <c r="C286" s="382"/>
      <c r="D286" s="382"/>
      <c r="E286" s="382"/>
      <c r="F286" s="382"/>
      <c r="G286" s="382"/>
      <c r="H286" s="382"/>
      <c r="I286" s="382"/>
      <c r="J286" s="382"/>
      <c r="K286" s="382"/>
      <c r="L286" s="382"/>
    </row>
  </sheetData>
  <mergeCells count="2">
    <mergeCell ref="A6:C8"/>
    <mergeCell ref="A10:L28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10777-49B1-4E1B-9D22-94AD71B27B44}">
  <sheetPr codeName="Planilha5">
    <pageSetUpPr autoPageBreaks="0"/>
  </sheetPr>
  <dimension ref="A1:W101"/>
  <sheetViews>
    <sheetView showGridLines="0" showRowColHeaders="0" tabSelected="1" zoomScale="85" zoomScaleNormal="85" workbookViewId="0"/>
  </sheetViews>
  <sheetFormatPr defaultColWidth="0" defaultRowHeight="0" customHeight="1" zeroHeight="1"/>
  <cols>
    <col min="1" max="2" width="9.140625" style="231" customWidth="1"/>
    <col min="3" max="4" width="8.7109375" style="231" customWidth="1"/>
    <col min="5" max="7" width="9.140625" style="231" customWidth="1"/>
    <col min="8" max="9" width="8.7109375" style="231" customWidth="1"/>
    <col min="10" max="13" width="9.140625" style="231" customWidth="1"/>
    <col min="14" max="14" width="8" style="231" hidden="1" customWidth="1"/>
    <col min="15" max="23" width="0" style="231" hidden="1" customWidth="1"/>
    <col min="24" max="16384" width="8" style="231" hidden="1"/>
  </cols>
  <sheetData>
    <row r="1" spans="1:13" s="14" customFormat="1" ht="12.75" customHeight="1">
      <c r="A1" s="383" t="s">
        <v>2371</v>
      </c>
      <c r="B1" s="235"/>
      <c r="C1" s="235"/>
      <c r="D1" s="235"/>
      <c r="E1" s="235"/>
      <c r="F1" s="235"/>
      <c r="G1" s="235"/>
      <c r="H1" s="235"/>
      <c r="I1" s="235"/>
      <c r="J1" s="235"/>
      <c r="K1" s="231"/>
      <c r="L1" s="235"/>
      <c r="M1" s="235"/>
    </row>
    <row r="2" spans="1:13" s="14" customFormat="1" ht="12.75" customHeight="1">
      <c r="A2" s="235"/>
      <c r="B2" s="235"/>
      <c r="C2" s="235"/>
      <c r="D2" s="235"/>
      <c r="E2" s="235"/>
      <c r="F2" s="235"/>
      <c r="G2" s="235"/>
      <c r="H2" s="235"/>
      <c r="I2" s="235"/>
      <c r="J2" s="235"/>
      <c r="K2" s="231"/>
      <c r="L2" s="235"/>
      <c r="M2" s="235"/>
    </row>
    <row r="3" spans="1:13" s="14" customFormat="1" ht="16.5" customHeight="1">
      <c r="A3" s="235"/>
      <c r="B3" s="235"/>
      <c r="C3" s="235"/>
      <c r="D3" s="235"/>
      <c r="E3" s="235"/>
      <c r="F3" s="235"/>
      <c r="G3" s="235"/>
      <c r="H3" s="235"/>
      <c r="I3" s="235"/>
      <c r="J3" s="235"/>
      <c r="K3" s="231"/>
      <c r="L3" s="235"/>
      <c r="M3" s="235"/>
    </row>
    <row r="4" spans="1:13" ht="15" customHeight="1">
      <c r="A4" s="232"/>
      <c r="B4" s="232"/>
      <c r="C4" s="232"/>
      <c r="D4" s="232"/>
      <c r="E4" s="232"/>
      <c r="F4" s="233"/>
      <c r="G4" s="233"/>
      <c r="H4" s="234"/>
      <c r="I4" s="234"/>
      <c r="J4" s="234"/>
      <c r="K4" s="234"/>
      <c r="L4" s="234"/>
      <c r="M4" s="234"/>
    </row>
    <row r="5" spans="1:13" ht="15" customHeight="1">
      <c r="A5" s="232"/>
      <c r="B5" s="232"/>
      <c r="C5" s="232"/>
      <c r="D5" s="232"/>
      <c r="E5" s="232"/>
      <c r="F5" s="233"/>
      <c r="G5" s="233"/>
      <c r="H5" s="234"/>
      <c r="I5" s="234"/>
      <c r="J5" s="234"/>
      <c r="K5" s="234"/>
      <c r="L5" s="234"/>
      <c r="M5" s="234"/>
    </row>
    <row r="6" spans="1:13" ht="15" customHeight="1">
      <c r="A6" s="232"/>
      <c r="B6" s="232"/>
      <c r="C6" s="232"/>
      <c r="D6" s="232"/>
      <c r="E6" s="232"/>
      <c r="F6" s="233"/>
      <c r="G6" s="233"/>
      <c r="H6" s="234"/>
      <c r="I6" s="234"/>
      <c r="J6" s="234"/>
      <c r="K6" s="234"/>
      <c r="L6" s="234"/>
      <c r="M6" s="234"/>
    </row>
    <row r="7" spans="1:13" ht="15" customHeight="1">
      <c r="A7" s="232"/>
      <c r="B7" s="232"/>
      <c r="C7" s="232"/>
      <c r="D7" s="232"/>
      <c r="E7" s="232"/>
      <c r="F7" s="233"/>
      <c r="G7" s="233"/>
      <c r="H7" s="234"/>
      <c r="I7" s="234"/>
      <c r="J7" s="234"/>
      <c r="K7" s="234"/>
      <c r="L7" s="234"/>
      <c r="M7" s="234"/>
    </row>
    <row r="8" spans="1:13" ht="15" customHeight="1">
      <c r="A8" s="232"/>
      <c r="B8" s="232"/>
      <c r="C8" s="232"/>
      <c r="D8" s="232"/>
      <c r="E8" s="232"/>
      <c r="F8" s="233"/>
      <c r="G8" s="233"/>
      <c r="H8" s="234"/>
      <c r="I8" s="234"/>
      <c r="J8" s="234"/>
      <c r="K8" s="234"/>
      <c r="L8" s="234"/>
      <c r="M8" s="234"/>
    </row>
    <row r="9" spans="1:13" ht="15" customHeight="1">
      <c r="A9" s="232"/>
      <c r="B9" s="232"/>
      <c r="C9" s="232"/>
      <c r="D9" s="232"/>
      <c r="E9" s="232"/>
      <c r="F9" s="233"/>
      <c r="G9" s="233"/>
      <c r="H9" s="234"/>
      <c r="I9" s="234"/>
      <c r="J9" s="234"/>
      <c r="K9" s="234"/>
      <c r="L9" s="234"/>
      <c r="M9" s="234"/>
    </row>
    <row r="10" spans="1:13" ht="15" customHeight="1">
      <c r="A10" s="232"/>
      <c r="B10" s="232"/>
      <c r="C10" s="232"/>
      <c r="D10" s="232"/>
      <c r="E10" s="232"/>
      <c r="F10" s="233"/>
      <c r="G10" s="233"/>
      <c r="H10" s="234"/>
      <c r="I10" s="234"/>
      <c r="J10" s="234"/>
      <c r="K10" s="234"/>
      <c r="L10" s="234"/>
      <c r="M10" s="234"/>
    </row>
    <row r="11" spans="1:13" ht="15" customHeight="1">
      <c r="A11" s="232"/>
      <c r="B11" s="232"/>
      <c r="C11" s="232"/>
      <c r="D11" s="232"/>
      <c r="E11" s="232"/>
      <c r="F11" s="233"/>
      <c r="G11" s="233"/>
      <c r="H11" s="234"/>
      <c r="I11" s="234"/>
      <c r="J11" s="234"/>
      <c r="K11" s="234"/>
      <c r="L11" s="234"/>
      <c r="M11" s="234"/>
    </row>
    <row r="12" spans="1:13" ht="15" customHeight="1">
      <c r="A12" s="232"/>
      <c r="B12" s="232"/>
      <c r="C12" s="232"/>
      <c r="D12" s="232"/>
      <c r="E12" s="232"/>
      <c r="F12" s="233"/>
      <c r="G12" s="233"/>
      <c r="H12" s="234"/>
      <c r="I12" s="234"/>
      <c r="J12" s="234"/>
      <c r="K12" s="234"/>
      <c r="L12" s="234"/>
      <c r="M12" s="234"/>
    </row>
    <row r="13" spans="1:13" ht="15" customHeight="1">
      <c r="A13" s="236"/>
      <c r="B13" s="236"/>
      <c r="C13" s="236"/>
      <c r="D13" s="236"/>
      <c r="E13" s="236"/>
      <c r="F13" s="236"/>
      <c r="G13" s="236"/>
      <c r="H13" s="236"/>
      <c r="I13" s="236"/>
      <c r="J13" s="236"/>
      <c r="K13" s="236"/>
      <c r="L13" s="236"/>
      <c r="M13" s="236"/>
    </row>
    <row r="14" spans="1:13" ht="15" customHeight="1">
      <c r="A14" s="236"/>
      <c r="B14" s="236"/>
      <c r="C14" s="236"/>
      <c r="D14" s="236"/>
      <c r="E14" s="236"/>
      <c r="F14" s="236"/>
      <c r="G14" s="236"/>
      <c r="H14" s="236"/>
      <c r="I14" s="236"/>
      <c r="J14" s="236"/>
      <c r="K14" s="236"/>
      <c r="L14" s="236"/>
      <c r="M14" s="236"/>
    </row>
    <row r="15" spans="1:13" ht="15" customHeight="1">
      <c r="A15" s="236"/>
      <c r="B15" s="236"/>
      <c r="C15" s="236"/>
      <c r="D15" s="236"/>
      <c r="E15" s="236"/>
      <c r="F15" s="236"/>
      <c r="G15" s="236"/>
      <c r="H15" s="236"/>
      <c r="I15" s="236"/>
      <c r="J15" s="236"/>
      <c r="K15" s="236"/>
      <c r="L15" s="236"/>
      <c r="M15" s="236"/>
    </row>
    <row r="16" spans="1:13" ht="15" customHeight="1">
      <c r="A16" s="236"/>
      <c r="B16" s="236"/>
      <c r="C16" s="236"/>
      <c r="D16" s="236"/>
      <c r="E16" s="236"/>
      <c r="F16" s="236"/>
      <c r="G16" s="236"/>
      <c r="H16" s="236"/>
      <c r="I16" s="236"/>
      <c r="J16" s="236"/>
      <c r="K16" s="236"/>
      <c r="L16" s="236"/>
      <c r="M16" s="236"/>
    </row>
    <row r="17" spans="1:13" ht="15" customHeight="1">
      <c r="A17" s="236"/>
      <c r="B17" s="236"/>
      <c r="C17" s="236"/>
      <c r="D17" s="236"/>
      <c r="E17" s="236"/>
      <c r="F17" s="236"/>
      <c r="G17" s="236"/>
      <c r="H17" s="236"/>
      <c r="I17" s="236"/>
      <c r="J17" s="236"/>
      <c r="K17" s="236"/>
      <c r="L17" s="236"/>
      <c r="M17" s="236"/>
    </row>
    <row r="18" spans="1:13" ht="15" customHeight="1">
      <c r="A18" s="235"/>
      <c r="B18" s="235"/>
      <c r="C18" s="235"/>
      <c r="D18" s="235"/>
      <c r="E18" s="235"/>
      <c r="F18" s="235"/>
      <c r="G18" s="235"/>
      <c r="H18" s="235"/>
      <c r="I18" s="235"/>
      <c r="J18" s="235"/>
      <c r="K18" s="235"/>
      <c r="L18" s="235"/>
      <c r="M18" s="235"/>
    </row>
    <row r="19" spans="1:13" ht="15" customHeight="1">
      <c r="A19" s="235"/>
      <c r="B19" s="235"/>
      <c r="C19" s="235"/>
      <c r="D19" s="235"/>
      <c r="E19" s="235"/>
      <c r="F19" s="235"/>
      <c r="G19" s="235"/>
      <c r="H19" s="235"/>
      <c r="I19" s="235"/>
      <c r="J19" s="235"/>
      <c r="K19" s="235"/>
      <c r="L19" s="235"/>
      <c r="M19" s="235"/>
    </row>
    <row r="20" spans="1:13" ht="29.25" customHeight="1">
      <c r="A20" s="235"/>
      <c r="B20" s="235"/>
      <c r="C20" s="235"/>
      <c r="D20" s="235"/>
      <c r="E20" s="235"/>
      <c r="F20" s="235"/>
      <c r="G20" s="235"/>
      <c r="H20" s="235"/>
      <c r="I20" s="235"/>
      <c r="J20" s="235"/>
      <c r="K20" s="235"/>
      <c r="L20" s="235"/>
      <c r="M20" s="235"/>
    </row>
    <row r="21" spans="1:13" ht="29.25" customHeight="1">
      <c r="A21" s="235"/>
      <c r="B21" s="235"/>
      <c r="C21" s="235"/>
      <c r="D21" s="235"/>
      <c r="E21" s="238"/>
      <c r="F21" s="235"/>
      <c r="G21" s="292" t="s">
        <v>1511</v>
      </c>
      <c r="H21" s="235"/>
      <c r="I21" s="235"/>
      <c r="J21" s="235"/>
      <c r="K21" s="235"/>
      <c r="L21" s="235"/>
      <c r="M21" s="235"/>
    </row>
    <row r="22" spans="1:13" s="238" customFormat="1" ht="13.5" customHeight="1">
      <c r="A22" s="240"/>
      <c r="B22" s="240"/>
      <c r="C22" s="239"/>
      <c r="F22" s="291"/>
      <c r="G22" s="292" t="s">
        <v>1800</v>
      </c>
      <c r="H22" s="253"/>
    </row>
    <row r="23" spans="1:13" s="238" customFormat="1" ht="15" hidden="1" customHeight="1">
      <c r="A23" s="240"/>
      <c r="B23" s="240"/>
      <c r="C23" s="239"/>
      <c r="D23" s="240"/>
      <c r="E23" s="240"/>
      <c r="F23" s="240"/>
      <c r="G23" s="237"/>
      <c r="H23" s="240"/>
      <c r="I23" s="240"/>
      <c r="J23" s="240"/>
      <c r="K23" s="237"/>
      <c r="L23" s="241"/>
      <c r="M23" s="241"/>
    </row>
    <row r="24" spans="1:13" s="238" customFormat="1" ht="15" hidden="1" customHeight="1">
      <c r="A24" s="240"/>
      <c r="B24" s="240"/>
      <c r="C24" s="239"/>
      <c r="D24" s="240"/>
      <c r="E24" s="240"/>
      <c r="F24" s="240"/>
      <c r="G24" s="237"/>
      <c r="H24" s="240"/>
      <c r="I24" s="240"/>
      <c r="J24" s="240"/>
      <c r="K24" s="237"/>
      <c r="L24" s="241"/>
      <c r="M24" s="241"/>
    </row>
    <row r="25" spans="1:13" ht="15" hidden="1" customHeight="1">
      <c r="A25" s="235"/>
      <c r="B25" s="235"/>
      <c r="C25" s="235"/>
      <c r="D25" s="235"/>
      <c r="E25" s="235"/>
      <c r="F25" s="235"/>
      <c r="G25" s="235"/>
      <c r="H25" s="235"/>
      <c r="I25" s="235"/>
      <c r="J25" s="235"/>
      <c r="K25" s="235"/>
      <c r="L25" s="235"/>
      <c r="M25" s="235"/>
    </row>
    <row r="26" spans="1:13" ht="15" hidden="1" customHeight="1">
      <c r="A26" s="235"/>
      <c r="B26" s="235"/>
      <c r="C26" s="235"/>
      <c r="D26" s="235"/>
      <c r="E26" s="235"/>
      <c r="F26" s="235"/>
      <c r="G26" s="235"/>
      <c r="H26" s="235"/>
      <c r="I26" s="235"/>
      <c r="J26" s="235"/>
      <c r="K26" s="235"/>
      <c r="L26" s="235"/>
      <c r="M26" s="235"/>
    </row>
    <row r="27" spans="1:13" ht="15" hidden="1" customHeight="1">
      <c r="A27" s="235"/>
      <c r="B27" s="235"/>
      <c r="C27" s="235"/>
      <c r="D27" s="235"/>
      <c r="E27" s="235"/>
      <c r="F27" s="235"/>
      <c r="G27" s="235"/>
      <c r="H27" s="235"/>
      <c r="I27" s="235"/>
      <c r="J27" s="235"/>
      <c r="K27" s="235"/>
      <c r="L27" s="235"/>
      <c r="M27" s="235"/>
    </row>
    <row r="28" spans="1:13" ht="15" hidden="1" customHeight="1">
      <c r="A28" s="235"/>
      <c r="B28" s="235"/>
      <c r="C28" s="235"/>
      <c r="D28" s="235"/>
      <c r="E28" s="235"/>
      <c r="F28" s="235"/>
      <c r="G28" s="235"/>
      <c r="H28" s="235"/>
      <c r="I28" s="235"/>
      <c r="J28" s="235"/>
      <c r="K28" s="235"/>
      <c r="L28" s="235"/>
      <c r="M28" s="235"/>
    </row>
    <row r="29" spans="1:13" ht="15" hidden="1" customHeight="1">
      <c r="A29" s="235"/>
      <c r="B29" s="235"/>
      <c r="C29" s="235"/>
      <c r="D29" s="235"/>
      <c r="E29" s="235"/>
      <c r="F29" s="235"/>
      <c r="G29" s="235"/>
      <c r="H29" s="235"/>
      <c r="I29" s="235"/>
      <c r="J29" s="235"/>
      <c r="K29" s="235"/>
      <c r="L29" s="235"/>
      <c r="M29" s="235"/>
    </row>
    <row r="30" spans="1:13" ht="15" hidden="1" customHeight="1">
      <c r="A30" s="235"/>
      <c r="B30" s="235"/>
      <c r="C30" s="235"/>
      <c r="D30" s="235"/>
      <c r="E30" s="235"/>
      <c r="F30" s="235"/>
      <c r="G30" s="235"/>
      <c r="H30" s="235"/>
      <c r="I30" s="235"/>
      <c r="J30" s="235"/>
      <c r="K30" s="235"/>
      <c r="L30" s="235"/>
      <c r="M30" s="235"/>
    </row>
    <row r="31" spans="1:13" ht="15" hidden="1" customHeight="1">
      <c r="A31" s="235"/>
      <c r="B31" s="235"/>
      <c r="C31" s="235"/>
      <c r="D31" s="235"/>
      <c r="E31" s="235"/>
      <c r="F31" s="235"/>
      <c r="G31" s="235"/>
      <c r="H31" s="235"/>
      <c r="I31" s="235"/>
      <c r="J31" s="235"/>
      <c r="K31" s="235"/>
      <c r="L31" s="235"/>
      <c r="M31" s="235"/>
    </row>
    <row r="32" spans="1:13" ht="15" hidden="1" customHeight="1">
      <c r="A32" s="235"/>
      <c r="B32" s="235"/>
      <c r="C32" s="235"/>
      <c r="D32" s="235"/>
      <c r="E32" s="235"/>
      <c r="F32" s="235"/>
      <c r="G32" s="235"/>
      <c r="H32" s="235"/>
      <c r="I32" s="235"/>
      <c r="J32" s="235"/>
      <c r="K32" s="235"/>
      <c r="L32" s="235"/>
      <c r="M32" s="235"/>
    </row>
    <row r="33" spans="1:13" ht="15" hidden="1" customHeight="1">
      <c r="A33" s="235"/>
      <c r="B33" s="235"/>
      <c r="C33" s="235"/>
      <c r="D33" s="235"/>
      <c r="E33" s="235"/>
      <c r="F33" s="235"/>
      <c r="G33" s="235"/>
      <c r="H33" s="235"/>
      <c r="I33" s="235"/>
      <c r="J33" s="235"/>
      <c r="K33" s="235"/>
      <c r="L33" s="235"/>
      <c r="M33" s="235"/>
    </row>
    <row r="34" spans="1:13" ht="15" hidden="1" customHeight="1">
      <c r="A34" s="235"/>
      <c r="B34" s="235"/>
      <c r="C34" s="235"/>
      <c r="D34" s="235"/>
      <c r="E34" s="235"/>
      <c r="F34" s="235"/>
      <c r="G34" s="235"/>
      <c r="H34" s="235"/>
      <c r="I34" s="235"/>
      <c r="J34" s="235"/>
      <c r="K34" s="235"/>
      <c r="L34" s="235"/>
      <c r="M34" s="235"/>
    </row>
    <row r="35" spans="1:13" ht="15" hidden="1" customHeight="1">
      <c r="A35" s="235"/>
      <c r="B35" s="235"/>
      <c r="C35" s="235"/>
      <c r="D35" s="235"/>
      <c r="E35" s="235"/>
      <c r="F35" s="235"/>
      <c r="G35" s="235"/>
      <c r="H35" s="235"/>
      <c r="I35" s="235"/>
      <c r="J35" s="235"/>
      <c r="K35" s="235"/>
      <c r="L35" s="235"/>
      <c r="M35" s="235"/>
    </row>
    <row r="36" spans="1:13" ht="15" hidden="1" customHeight="1">
      <c r="A36" s="235"/>
      <c r="B36" s="235"/>
      <c r="C36" s="235"/>
      <c r="D36" s="235"/>
      <c r="E36" s="235"/>
      <c r="F36" s="235"/>
      <c r="G36" s="235"/>
      <c r="H36" s="235"/>
      <c r="I36" s="235"/>
      <c r="J36" s="235"/>
      <c r="K36" s="235"/>
      <c r="L36" s="235"/>
      <c r="M36" s="235"/>
    </row>
    <row r="37" spans="1:13" ht="15.75" hidden="1" customHeight="1">
      <c r="A37" s="235"/>
      <c r="B37" s="235"/>
      <c r="C37" s="235"/>
      <c r="D37" s="235"/>
      <c r="E37" s="235"/>
      <c r="F37" s="235"/>
      <c r="G37" s="235"/>
      <c r="H37" s="235"/>
      <c r="I37" s="235"/>
      <c r="J37" s="235"/>
      <c r="K37" s="235"/>
      <c r="L37" s="235"/>
      <c r="M37" s="235"/>
    </row>
    <row r="38" spans="1:13" ht="15.75" hidden="1" customHeight="1"/>
    <row r="39" spans="1:13" ht="15.75" hidden="1" customHeight="1"/>
    <row r="40" spans="1:13" ht="15.75" hidden="1" customHeight="1"/>
    <row r="41" spans="1:13" ht="15.75" hidden="1" customHeight="1"/>
    <row r="42" spans="1:13" ht="15.75" hidden="1" customHeight="1"/>
    <row r="43" spans="1:13" ht="15.75" hidden="1" customHeight="1"/>
    <row r="44" spans="1:13" ht="15.75" hidden="1" customHeight="1"/>
    <row r="45" spans="1:13" ht="15.75" hidden="1" customHeight="1"/>
    <row r="46" spans="1:13" ht="15.75" hidden="1" customHeight="1"/>
    <row r="47" spans="1:13" ht="15.75" hidden="1" customHeight="1"/>
    <row r="48" spans="1:13" ht="15.75" hidden="1" customHeight="1"/>
    <row r="49" ht="15.75" hidden="1" customHeight="1"/>
    <row r="50" ht="15.75" hidden="1" customHeight="1"/>
    <row r="51" ht="15.75" hidden="1" customHeight="1"/>
    <row r="52" ht="15.75" hidden="1" customHeight="1"/>
    <row r="53" ht="15.75" hidden="1" customHeight="1"/>
    <row r="54" ht="15.75" hidden="1" customHeight="1"/>
    <row r="55" ht="15.75" hidden="1" customHeight="1"/>
    <row r="56" ht="15.75" hidden="1" customHeight="1"/>
    <row r="57" ht="15.75" hidden="1" customHeight="1"/>
    <row r="58" ht="15.75" hidden="1" customHeight="1"/>
    <row r="59" ht="15.75" hidden="1" customHeight="1"/>
    <row r="101" ht="12.75" hidden="1"/>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3687F-58AC-4FDC-8A7C-99D231DC01E6}">
  <sheetPr codeName="Planilha17">
    <pageSetUpPr autoPageBreaks="0"/>
  </sheetPr>
  <dimension ref="A1:Z90"/>
  <sheetViews>
    <sheetView showGridLines="0" showRowColHeaders="0" zoomScaleNormal="100" workbookViewId="0">
      <selection activeCell="B6" sqref="B6:B7"/>
    </sheetView>
  </sheetViews>
  <sheetFormatPr defaultColWidth="0" defaultRowHeight="0" customHeight="1" zeroHeight="1"/>
  <cols>
    <col min="1" max="1" width="7.7109375" style="326" customWidth="1"/>
    <col min="2" max="2" width="29.85546875" style="10" bestFit="1" customWidth="1"/>
    <col min="3" max="4" width="15.5703125" style="10" customWidth="1"/>
    <col min="5" max="5" width="17.85546875" style="10" bestFit="1" customWidth="1"/>
    <col min="6" max="6" width="24" style="10" customWidth="1"/>
    <col min="7" max="7" width="16" style="10" bestFit="1" customWidth="1"/>
    <col min="8" max="8" width="8.5703125" style="9" bestFit="1" customWidth="1"/>
    <col min="9" max="10" width="11.5703125" style="9" hidden="1" customWidth="1"/>
    <col min="11" max="11" width="12" style="9" hidden="1" customWidth="1"/>
    <col min="12" max="12" width="9.140625" style="9" hidden="1" customWidth="1"/>
    <col min="13" max="13" width="19.42578125" style="9" hidden="1" customWidth="1"/>
    <col min="14" max="14" width="9.140625" style="9" hidden="1" customWidth="1"/>
    <col min="15" max="15" width="19.42578125" style="9" hidden="1" customWidth="1"/>
    <col min="16" max="16" width="18.7109375" style="9" hidden="1" customWidth="1"/>
    <col min="17" max="17" width="26.42578125" style="9" hidden="1" customWidth="1"/>
    <col min="18" max="18" width="6.7109375" style="9" hidden="1" customWidth="1"/>
    <col min="19" max="26" width="9.140625" style="9" hidden="1" customWidth="1"/>
    <col min="27" max="16384" width="9.140625" style="63" hidden="1"/>
  </cols>
  <sheetData>
    <row r="1" spans="1:26" s="70" customFormat="1" ht="12.75">
      <c r="A1" s="326"/>
      <c r="B1" s="35"/>
      <c r="C1" s="35" t="s">
        <v>1468</v>
      </c>
      <c r="D1" s="35"/>
      <c r="E1" s="35"/>
      <c r="F1" s="35"/>
      <c r="G1" s="35"/>
      <c r="H1" s="35"/>
      <c r="I1" s="35"/>
      <c r="J1" s="35"/>
      <c r="K1" s="35"/>
      <c r="L1" s="35"/>
      <c r="M1" s="35"/>
      <c r="N1" s="35"/>
      <c r="O1" s="35"/>
      <c r="P1" s="35"/>
      <c r="Q1" s="35"/>
      <c r="R1" s="35"/>
      <c r="S1" s="35"/>
      <c r="T1" s="35"/>
      <c r="U1" s="35"/>
      <c r="V1" s="35"/>
      <c r="W1" s="35"/>
      <c r="X1" s="35"/>
      <c r="Y1" s="35"/>
      <c r="Z1" s="35"/>
    </row>
    <row r="2" spans="1:26" s="70" customFormat="1" ht="12.75">
      <c r="A2" s="326"/>
      <c r="B2" s="35"/>
      <c r="C2" s="35"/>
      <c r="D2" s="35"/>
      <c r="E2" s="35"/>
      <c r="F2" s="35"/>
      <c r="G2" s="35"/>
      <c r="H2" s="35"/>
      <c r="I2" s="35"/>
      <c r="J2" s="35"/>
      <c r="K2" s="35"/>
      <c r="L2" s="35"/>
      <c r="M2" s="35"/>
      <c r="N2" s="35"/>
      <c r="O2" s="35"/>
      <c r="P2" s="35"/>
      <c r="Q2" s="35"/>
      <c r="R2" s="35"/>
      <c r="S2" s="35"/>
      <c r="T2" s="35"/>
      <c r="U2" s="35"/>
      <c r="V2" s="35"/>
      <c r="W2" s="35"/>
      <c r="X2" s="35"/>
      <c r="Y2" s="35"/>
      <c r="Z2" s="35"/>
    </row>
    <row r="3" spans="1:26" s="70" customFormat="1" ht="12.75">
      <c r="A3" s="326"/>
      <c r="B3" s="35"/>
      <c r="C3" s="35"/>
      <c r="D3" s="35"/>
      <c r="E3" s="35"/>
      <c r="F3" s="35"/>
      <c r="G3" s="35"/>
      <c r="H3" s="35"/>
      <c r="I3" s="35"/>
      <c r="J3" s="35"/>
      <c r="K3" s="35"/>
      <c r="L3" s="35"/>
      <c r="M3" s="35"/>
      <c r="N3" s="35"/>
      <c r="O3" s="35"/>
      <c r="P3" s="35"/>
      <c r="Q3" s="35"/>
      <c r="R3" s="35"/>
      <c r="S3" s="35"/>
      <c r="T3" s="35"/>
      <c r="U3" s="35"/>
      <c r="V3" s="35"/>
      <c r="W3" s="35"/>
      <c r="X3" s="35"/>
      <c r="Y3" s="35"/>
      <c r="Z3" s="35"/>
    </row>
    <row r="4" spans="1:26" s="70" customFormat="1" ht="12.75">
      <c r="A4" s="326"/>
      <c r="B4" s="35"/>
      <c r="C4" s="35"/>
      <c r="D4" s="35"/>
      <c r="E4" s="35"/>
      <c r="F4" s="35"/>
      <c r="G4" s="35"/>
      <c r="H4" s="35"/>
      <c r="I4" s="35"/>
      <c r="J4" s="35"/>
      <c r="K4" s="35"/>
      <c r="L4" s="35"/>
      <c r="M4" s="35"/>
      <c r="N4" s="35"/>
      <c r="O4" s="35"/>
      <c r="P4" s="35"/>
      <c r="Q4" s="35"/>
      <c r="R4" s="35"/>
      <c r="S4" s="35"/>
      <c r="T4" s="35"/>
      <c r="U4" s="35"/>
      <c r="V4" s="35"/>
      <c r="W4" s="35"/>
      <c r="X4" s="35"/>
      <c r="Y4" s="35"/>
      <c r="Z4" s="35"/>
    </row>
    <row r="5" spans="1:26" s="70" customFormat="1" ht="13.5" thickBot="1">
      <c r="A5" s="326"/>
      <c r="B5" s="35"/>
      <c r="C5" s="35">
        <v>3</v>
      </c>
      <c r="D5" s="35"/>
      <c r="E5" s="35">
        <v>111</v>
      </c>
      <c r="F5" s="35">
        <v>8</v>
      </c>
      <c r="G5" s="35"/>
      <c r="H5" s="35"/>
      <c r="I5" s="35"/>
      <c r="J5" s="35"/>
      <c r="K5" s="35"/>
      <c r="L5" s="35"/>
      <c r="M5" s="35"/>
      <c r="N5" s="35"/>
      <c r="O5" s="35"/>
      <c r="P5" s="35"/>
      <c r="Q5" s="35"/>
      <c r="R5" s="35"/>
      <c r="S5" s="35"/>
      <c r="T5" s="35"/>
      <c r="U5" s="35"/>
      <c r="V5" s="35"/>
      <c r="W5" s="35"/>
      <c r="X5" s="35"/>
      <c r="Y5" s="35"/>
      <c r="Z5" s="35"/>
    </row>
    <row r="6" spans="1:26" ht="30.75" customHeight="1" thickBot="1">
      <c r="B6" s="347" t="s">
        <v>1768</v>
      </c>
      <c r="C6" s="349" t="s">
        <v>1809</v>
      </c>
      <c r="D6" s="349" t="s">
        <v>1773</v>
      </c>
      <c r="E6" s="220" t="s">
        <v>1121</v>
      </c>
      <c r="F6" s="351" t="s">
        <v>821</v>
      </c>
      <c r="G6" s="353" t="s">
        <v>1137</v>
      </c>
      <c r="H6" s="31"/>
      <c r="I6" s="31"/>
      <c r="J6" s="31"/>
      <c r="K6" s="31"/>
    </row>
    <row r="7" spans="1:26" ht="13.5" customHeight="1" thickBot="1">
      <c r="B7" s="348"/>
      <c r="C7" s="350"/>
      <c r="D7" s="350"/>
      <c r="E7" s="285" t="s">
        <v>1807</v>
      </c>
      <c r="F7" s="352"/>
      <c r="G7" s="354"/>
    </row>
    <row r="8" spans="1:26" ht="13.5" customHeight="1" thickBot="1">
      <c r="B8" s="344" t="s">
        <v>1816</v>
      </c>
      <c r="C8" s="345"/>
      <c r="D8" s="345"/>
      <c r="E8" s="345"/>
      <c r="F8" s="345"/>
      <c r="G8" s="346"/>
      <c r="H8" s="32" t="s">
        <v>821</v>
      </c>
      <c r="I8" s="32" t="s">
        <v>1889</v>
      </c>
      <c r="J8" s="32" t="s">
        <v>1890</v>
      </c>
      <c r="K8" s="32"/>
    </row>
    <row r="9" spans="1:26" ht="13.5" customHeight="1">
      <c r="A9" s="338" t="s">
        <v>513</v>
      </c>
      <c r="B9" s="297" t="s">
        <v>1872</v>
      </c>
      <c r="C9" s="314" t="s">
        <v>1891</v>
      </c>
      <c r="D9" s="315" t="s">
        <v>1925</v>
      </c>
      <c r="E9" s="316">
        <v>3143.81943744</v>
      </c>
      <c r="F9" s="316" t="s">
        <v>751</v>
      </c>
      <c r="G9" s="317">
        <v>0.12337344283357665</v>
      </c>
      <c r="H9" s="9" t="s">
        <v>750</v>
      </c>
      <c r="I9" s="324">
        <v>209.28</v>
      </c>
      <c r="J9" s="324">
        <v>235.09959411621094</v>
      </c>
      <c r="M9" s="338" t="s">
        <v>1854</v>
      </c>
      <c r="N9" s="9" t="s">
        <v>1891</v>
      </c>
      <c r="O9" s="9" t="s">
        <v>1854</v>
      </c>
      <c r="P9" s="9" t="s">
        <v>513</v>
      </c>
      <c r="Q9" s="9" t="s">
        <v>1872</v>
      </c>
      <c r="R9" s="325">
        <v>0.09</v>
      </c>
      <c r="U9" s="199" t="s">
        <v>741</v>
      </c>
      <c r="V9" s="199" t="s">
        <v>742</v>
      </c>
    </row>
    <row r="10" spans="1:26" ht="13.5" customHeight="1">
      <c r="A10" s="338" t="s">
        <v>656</v>
      </c>
      <c r="B10" s="296" t="s">
        <v>1873</v>
      </c>
      <c r="C10" s="267" t="s">
        <v>1892</v>
      </c>
      <c r="D10" s="318" t="s">
        <v>1926</v>
      </c>
      <c r="E10" s="78">
        <v>2708.6439999999998</v>
      </c>
      <c r="F10" s="78" t="s">
        <v>751</v>
      </c>
      <c r="G10" s="243">
        <v>0.48085441345374291</v>
      </c>
      <c r="H10" s="9" t="s">
        <v>750</v>
      </c>
      <c r="I10" s="324">
        <v>111.01</v>
      </c>
      <c r="J10" s="324">
        <v>164.3896484375</v>
      </c>
      <c r="M10" s="338" t="s">
        <v>1855</v>
      </c>
      <c r="N10" s="9" t="s">
        <v>1892</v>
      </c>
      <c r="O10" s="9" t="s">
        <v>1855</v>
      </c>
      <c r="P10" s="9" t="s">
        <v>656</v>
      </c>
      <c r="Q10" s="9" t="s">
        <v>1873</v>
      </c>
      <c r="R10" s="325">
        <v>0.09</v>
      </c>
      <c r="U10" s="199" t="s">
        <v>737</v>
      </c>
      <c r="V10" s="199" t="s">
        <v>1533</v>
      </c>
    </row>
    <row r="11" spans="1:26" ht="13.5" customHeight="1">
      <c r="A11" s="338" t="s">
        <v>641</v>
      </c>
      <c r="B11" s="296" t="s">
        <v>1874</v>
      </c>
      <c r="C11" s="267" t="s">
        <v>1893</v>
      </c>
      <c r="D11" s="318" t="s">
        <v>1927</v>
      </c>
      <c r="E11" s="78">
        <v>2913.0059387847496</v>
      </c>
      <c r="F11" s="78" t="s">
        <v>751</v>
      </c>
      <c r="G11" s="243">
        <v>0.24635089671290822</v>
      </c>
      <c r="H11" s="9" t="s">
        <v>750</v>
      </c>
      <c r="I11" s="324">
        <v>391.85</v>
      </c>
      <c r="J11" s="324">
        <v>488.38259887695313</v>
      </c>
      <c r="M11" s="338" t="s">
        <v>1856</v>
      </c>
      <c r="N11" s="9" t="s">
        <v>1893</v>
      </c>
      <c r="O11" s="9" t="s">
        <v>1856</v>
      </c>
      <c r="P11" s="9" t="s">
        <v>641</v>
      </c>
      <c r="Q11" s="9" t="s">
        <v>1874</v>
      </c>
      <c r="R11" s="325">
        <v>0.1</v>
      </c>
      <c r="U11" s="199" t="s">
        <v>744</v>
      </c>
      <c r="V11" s="199" t="s">
        <v>1534</v>
      </c>
    </row>
    <row r="12" spans="1:26" ht="13.5" customHeight="1">
      <c r="A12" s="338" t="s">
        <v>596</v>
      </c>
      <c r="B12" s="296" t="s">
        <v>1875</v>
      </c>
      <c r="C12" s="267" t="s">
        <v>1894</v>
      </c>
      <c r="D12" s="318" t="s">
        <v>1928</v>
      </c>
      <c r="E12" s="78">
        <v>1976.5110300000003</v>
      </c>
      <c r="F12" s="78" t="s">
        <v>742</v>
      </c>
      <c r="G12" s="243">
        <v>0.25808838297626524</v>
      </c>
      <c r="H12" s="9" t="s">
        <v>741</v>
      </c>
      <c r="I12" s="324">
        <v>161.96</v>
      </c>
      <c r="J12" s="324">
        <v>203.75999450683594</v>
      </c>
      <c r="M12" s="338" t="s">
        <v>1857</v>
      </c>
      <c r="N12" s="9" t="s">
        <v>1894</v>
      </c>
      <c r="O12" s="9" t="s">
        <v>1857</v>
      </c>
      <c r="P12" s="9" t="s">
        <v>596</v>
      </c>
      <c r="Q12" s="9" t="s">
        <v>1875</v>
      </c>
      <c r="R12" s="325">
        <v>7.0000000000000007E-2</v>
      </c>
      <c r="U12" s="199" t="s">
        <v>745</v>
      </c>
      <c r="V12" s="199" t="s">
        <v>1507</v>
      </c>
    </row>
    <row r="13" spans="1:26" ht="13.5" customHeight="1">
      <c r="A13" s="338" t="s">
        <v>521</v>
      </c>
      <c r="B13" s="296" t="s">
        <v>1563</v>
      </c>
      <c r="C13" s="267" t="s">
        <v>1895</v>
      </c>
      <c r="D13" s="318" t="s">
        <v>1929</v>
      </c>
      <c r="E13" s="78">
        <v>2005.6306717930299</v>
      </c>
      <c r="F13" s="78" t="s">
        <v>1533</v>
      </c>
      <c r="G13" s="243">
        <v>0.31725043025279942</v>
      </c>
      <c r="H13" s="9" t="s">
        <v>737</v>
      </c>
      <c r="I13" s="324">
        <v>188.99</v>
      </c>
      <c r="J13" s="324">
        <v>248.94715881347656</v>
      </c>
      <c r="M13" s="338" t="s">
        <v>1858</v>
      </c>
      <c r="N13" s="9" t="s">
        <v>1895</v>
      </c>
      <c r="O13" s="9" t="s">
        <v>1858</v>
      </c>
      <c r="P13" s="9" t="s">
        <v>521</v>
      </c>
      <c r="Q13" s="9" t="s">
        <v>1563</v>
      </c>
      <c r="R13" s="325">
        <v>0.08</v>
      </c>
      <c r="U13" s="199" t="s">
        <v>740</v>
      </c>
      <c r="V13" s="199" t="s">
        <v>746</v>
      </c>
    </row>
    <row r="14" spans="1:26" ht="13.5" customHeight="1">
      <c r="A14" s="338" t="s">
        <v>628</v>
      </c>
      <c r="B14" s="296" t="s">
        <v>1876</v>
      </c>
      <c r="C14" s="267" t="s">
        <v>1896</v>
      </c>
      <c r="D14" s="318" t="s">
        <v>1930</v>
      </c>
      <c r="E14" s="78">
        <v>1381.55550687031</v>
      </c>
      <c r="F14" s="78" t="s">
        <v>742</v>
      </c>
      <c r="G14" s="243">
        <v>0.30391813159666392</v>
      </c>
      <c r="H14" s="9" t="s">
        <v>741</v>
      </c>
      <c r="I14" s="324">
        <v>547.27</v>
      </c>
      <c r="J14" s="324">
        <v>713.59527587890625</v>
      </c>
      <c r="M14" s="338" t="s">
        <v>1859</v>
      </c>
      <c r="N14" s="9" t="s">
        <v>1896</v>
      </c>
      <c r="O14" s="9" t="s">
        <v>1859</v>
      </c>
      <c r="P14" s="9" t="s">
        <v>628</v>
      </c>
      <c r="Q14" s="9" t="s">
        <v>1876</v>
      </c>
      <c r="R14" s="325">
        <v>0.06</v>
      </c>
      <c r="U14" s="199" t="s">
        <v>747</v>
      </c>
      <c r="V14" s="199" t="s">
        <v>748</v>
      </c>
    </row>
    <row r="15" spans="1:26" ht="13.5" customHeight="1">
      <c r="A15" s="338" t="s">
        <v>1914</v>
      </c>
      <c r="B15" s="296" t="s">
        <v>1911</v>
      </c>
      <c r="C15" s="267" t="s">
        <v>1919</v>
      </c>
      <c r="D15" s="318" t="s">
        <v>1931</v>
      </c>
      <c r="E15" s="78">
        <v>101.64635736048</v>
      </c>
      <c r="F15" s="78" t="s">
        <v>749</v>
      </c>
      <c r="G15" s="243">
        <v>7.8755168895333183E-2</v>
      </c>
      <c r="H15" s="9" t="s">
        <v>738</v>
      </c>
      <c r="I15" s="324">
        <v>372.42</v>
      </c>
      <c r="J15" s="324">
        <v>401.75</v>
      </c>
      <c r="M15" s="338" t="s">
        <v>1860</v>
      </c>
      <c r="N15" s="9" t="s">
        <v>1940</v>
      </c>
      <c r="O15" s="9" t="s">
        <v>1860</v>
      </c>
      <c r="P15" s="9" t="s">
        <v>1468</v>
      </c>
      <c r="Q15" s="9" t="s">
        <v>448</v>
      </c>
      <c r="R15" s="325">
        <v>0.04</v>
      </c>
      <c r="U15" s="199" t="s">
        <v>738</v>
      </c>
      <c r="V15" s="199" t="s">
        <v>749</v>
      </c>
    </row>
    <row r="16" spans="1:26" ht="13.5" customHeight="1">
      <c r="A16" s="338" t="s">
        <v>584</v>
      </c>
      <c r="B16" s="296" t="s">
        <v>1878</v>
      </c>
      <c r="C16" s="267" t="s">
        <v>1898</v>
      </c>
      <c r="D16" s="318" t="s">
        <v>1932</v>
      </c>
      <c r="E16" s="78">
        <v>469.59713201477996</v>
      </c>
      <c r="F16" s="78" t="s">
        <v>1507</v>
      </c>
      <c r="G16" s="243">
        <v>0.14705455646864496</v>
      </c>
      <c r="H16" s="9" t="s">
        <v>745</v>
      </c>
      <c r="I16" s="324">
        <v>108.57</v>
      </c>
      <c r="J16" s="324">
        <v>124.53571319580078</v>
      </c>
      <c r="M16" s="338" t="s">
        <v>1861</v>
      </c>
      <c r="N16" s="9" t="s">
        <v>1941</v>
      </c>
      <c r="O16" s="9" t="s">
        <v>1861</v>
      </c>
      <c r="P16" s="9" t="s">
        <v>701</v>
      </c>
      <c r="Q16" s="9" t="s">
        <v>1877</v>
      </c>
      <c r="R16" s="325">
        <v>0.03</v>
      </c>
      <c r="U16" s="199" t="s">
        <v>750</v>
      </c>
      <c r="V16" s="199" t="s">
        <v>751</v>
      </c>
    </row>
    <row r="17" spans="1:22" ht="13.5" customHeight="1">
      <c r="A17" s="338" t="s">
        <v>1915</v>
      </c>
      <c r="B17" s="296" t="s">
        <v>1912</v>
      </c>
      <c r="C17" s="267" t="s">
        <v>1920</v>
      </c>
      <c r="D17" s="318" t="s">
        <v>1932</v>
      </c>
      <c r="E17" s="78">
        <v>144.44603166614999</v>
      </c>
      <c r="F17" s="78" t="s">
        <v>1533</v>
      </c>
      <c r="G17" s="243">
        <v>0.43554264989544267</v>
      </c>
      <c r="H17" s="9" t="s">
        <v>737</v>
      </c>
      <c r="I17" s="324">
        <v>104.01</v>
      </c>
      <c r="J17" s="324">
        <v>149.310791015625</v>
      </c>
      <c r="M17" s="338" t="s">
        <v>1916</v>
      </c>
      <c r="N17" s="9" t="s">
        <v>1919</v>
      </c>
      <c r="O17" s="9" t="s">
        <v>1862</v>
      </c>
      <c r="P17" s="9" t="s">
        <v>620</v>
      </c>
      <c r="Q17" s="9" t="s">
        <v>1664</v>
      </c>
      <c r="R17" s="325">
        <v>0.02</v>
      </c>
      <c r="U17" s="199" t="s">
        <v>739</v>
      </c>
      <c r="V17" s="199" t="s">
        <v>1897</v>
      </c>
    </row>
    <row r="18" spans="1:22" ht="13.5" customHeight="1">
      <c r="A18" s="338" t="s">
        <v>588</v>
      </c>
      <c r="B18" s="296" t="s">
        <v>1913</v>
      </c>
      <c r="C18" s="267" t="s">
        <v>1921</v>
      </c>
      <c r="D18" s="318" t="s">
        <v>1931</v>
      </c>
      <c r="E18" s="78">
        <v>53.674676774099993</v>
      </c>
      <c r="F18" s="78" t="s">
        <v>1897</v>
      </c>
      <c r="G18" s="243">
        <v>0.21914323553981552</v>
      </c>
      <c r="H18" s="9" t="s">
        <v>739</v>
      </c>
      <c r="I18" s="324">
        <v>37.35</v>
      </c>
      <c r="J18" s="324">
        <v>45.534999847412109</v>
      </c>
      <c r="M18" s="338" t="s">
        <v>1863</v>
      </c>
      <c r="N18" s="9" t="s">
        <v>1898</v>
      </c>
      <c r="O18" s="9" t="s">
        <v>1863</v>
      </c>
      <c r="P18" s="9" t="s">
        <v>584</v>
      </c>
      <c r="Q18" s="9" t="s">
        <v>1878</v>
      </c>
      <c r="R18" s="325">
        <v>7.0000000000000007E-2</v>
      </c>
      <c r="U18" s="199" t="s">
        <v>755</v>
      </c>
      <c r="V18" s="199" t="s">
        <v>1508</v>
      </c>
    </row>
    <row r="19" spans="1:22" ht="13.5" customHeight="1">
      <c r="A19" s="338" t="s">
        <v>613</v>
      </c>
      <c r="B19" s="296" t="s">
        <v>1923</v>
      </c>
      <c r="C19" s="267" t="s">
        <v>1934</v>
      </c>
      <c r="D19" s="318" t="s">
        <v>1931</v>
      </c>
      <c r="E19" s="78">
        <v>677.79874740370008</v>
      </c>
      <c r="F19" s="78" t="s">
        <v>746</v>
      </c>
      <c r="G19" s="243">
        <v>5.8198117886791634E-2</v>
      </c>
      <c r="H19" s="9" t="s">
        <v>740</v>
      </c>
      <c r="I19" s="324">
        <v>243.55</v>
      </c>
      <c r="J19" s="324">
        <v>257.72415161132813</v>
      </c>
      <c r="M19" s="338" t="s">
        <v>1917</v>
      </c>
      <c r="N19" s="9" t="s">
        <v>1920</v>
      </c>
      <c r="O19" s="9" t="s">
        <v>1864</v>
      </c>
      <c r="P19" s="9" t="s">
        <v>1879</v>
      </c>
      <c r="Q19" s="9" t="s">
        <v>1784</v>
      </c>
      <c r="R19" s="325">
        <v>0.04</v>
      </c>
      <c r="U19" s="199" t="s">
        <v>753</v>
      </c>
      <c r="V19" s="199" t="s">
        <v>754</v>
      </c>
    </row>
    <row r="20" spans="1:22" ht="13.5" customHeight="1">
      <c r="A20" s="338" t="s">
        <v>1802</v>
      </c>
      <c r="B20" s="296" t="s">
        <v>1883</v>
      </c>
      <c r="C20" s="267" t="s">
        <v>1899</v>
      </c>
      <c r="D20" s="318" t="s">
        <v>1933</v>
      </c>
      <c r="E20" s="78">
        <v>155.35843257113999</v>
      </c>
      <c r="F20" s="78" t="s">
        <v>746</v>
      </c>
      <c r="G20" s="243">
        <v>0.10621447473385448</v>
      </c>
      <c r="H20" s="9" t="s">
        <v>740</v>
      </c>
      <c r="I20" s="324">
        <v>265.01</v>
      </c>
      <c r="J20" s="324">
        <v>293.15789794921875</v>
      </c>
      <c r="M20" s="338" t="s">
        <v>1918</v>
      </c>
      <c r="N20" s="9" t="s">
        <v>1921</v>
      </c>
      <c r="O20" s="9" t="s">
        <v>1865</v>
      </c>
      <c r="P20" s="9" t="s">
        <v>551</v>
      </c>
      <c r="Q20" s="9" t="s">
        <v>1880</v>
      </c>
      <c r="R20" s="325">
        <v>0.03</v>
      </c>
    </row>
    <row r="21" spans="1:22" ht="13.5" customHeight="1">
      <c r="A21" s="338" t="s">
        <v>640</v>
      </c>
      <c r="B21" s="296" t="s">
        <v>1885</v>
      </c>
      <c r="C21" s="267" t="s">
        <v>1900</v>
      </c>
      <c r="D21" s="318" t="s">
        <v>1932</v>
      </c>
      <c r="E21" s="78">
        <v>485.09665930596003</v>
      </c>
      <c r="F21" s="78" t="s">
        <v>746</v>
      </c>
      <c r="G21" s="243">
        <v>0.16517952985292328</v>
      </c>
      <c r="H21" s="9" t="s">
        <v>740</v>
      </c>
      <c r="I21" s="324">
        <v>533.48</v>
      </c>
      <c r="J21" s="324">
        <v>621.5999755859375</v>
      </c>
      <c r="M21" s="338" t="s">
        <v>1866</v>
      </c>
      <c r="N21" s="9" t="s">
        <v>1942</v>
      </c>
      <c r="O21" s="9" t="s">
        <v>1866</v>
      </c>
      <c r="P21" s="9" t="s">
        <v>598</v>
      </c>
      <c r="Q21" s="9" t="s">
        <v>1881</v>
      </c>
      <c r="R21" s="325">
        <v>0.03</v>
      </c>
    </row>
    <row r="22" spans="1:22" ht="13.5" customHeight="1">
      <c r="A22" s="338" t="s">
        <v>703</v>
      </c>
      <c r="B22" s="296" t="s">
        <v>1887</v>
      </c>
      <c r="C22" s="267" t="s">
        <v>1901</v>
      </c>
      <c r="D22" s="318" t="s">
        <v>1933</v>
      </c>
      <c r="E22" s="78">
        <v>162.59531836349996</v>
      </c>
      <c r="F22" s="78" t="s">
        <v>749</v>
      </c>
      <c r="G22" s="243">
        <v>0.14010531802652726</v>
      </c>
      <c r="H22" s="9" t="s">
        <v>738</v>
      </c>
      <c r="I22" s="324">
        <v>77.75</v>
      </c>
      <c r="J22" s="324">
        <v>88.6431884765625</v>
      </c>
      <c r="M22" s="338" t="s">
        <v>1868</v>
      </c>
      <c r="N22" s="9" t="s">
        <v>1899</v>
      </c>
      <c r="O22" s="9" t="s">
        <v>1867</v>
      </c>
      <c r="P22" s="9" t="s">
        <v>665</v>
      </c>
      <c r="Q22" s="9" t="s">
        <v>1882</v>
      </c>
      <c r="R22" s="325">
        <v>0.04</v>
      </c>
    </row>
    <row r="23" spans="1:22" ht="13.5" customHeight="1">
      <c r="A23" s="338" t="s">
        <v>1797</v>
      </c>
      <c r="B23" s="296" t="s">
        <v>1870</v>
      </c>
      <c r="C23" s="267" t="s">
        <v>1871</v>
      </c>
      <c r="D23" s="318" t="s">
        <v>1933</v>
      </c>
      <c r="E23" s="78">
        <v>266.72971277083997</v>
      </c>
      <c r="F23" s="78" t="s">
        <v>751</v>
      </c>
      <c r="G23" s="243">
        <v>0.25387850404357759</v>
      </c>
      <c r="H23" s="9" t="s">
        <v>750</v>
      </c>
      <c r="I23" s="324">
        <v>677.27</v>
      </c>
      <c r="J23" s="324">
        <v>849.21429443359375</v>
      </c>
      <c r="M23" s="338" t="s">
        <v>1884</v>
      </c>
      <c r="N23" s="9" t="s">
        <v>1900</v>
      </c>
      <c r="O23" s="9" t="s">
        <v>1868</v>
      </c>
      <c r="P23" s="9" t="s">
        <v>1802</v>
      </c>
      <c r="Q23" s="9" t="s">
        <v>1883</v>
      </c>
      <c r="R23" s="325">
        <v>0.03</v>
      </c>
    </row>
    <row r="24" spans="1:22" ht="13.5" customHeight="1">
      <c r="A24" s="338" t="s">
        <v>539</v>
      </c>
      <c r="B24" s="296" t="s">
        <v>1888</v>
      </c>
      <c r="C24" s="267" t="s">
        <v>1902</v>
      </c>
      <c r="D24" s="318" t="s">
        <v>1933</v>
      </c>
      <c r="E24" s="78">
        <v>158.21280274939997</v>
      </c>
      <c r="F24" s="78" t="s">
        <v>1533</v>
      </c>
      <c r="G24" s="243">
        <v>0.12673327511682486</v>
      </c>
      <c r="H24" s="9" t="s">
        <v>737</v>
      </c>
      <c r="I24" s="324">
        <v>4838.4399999999996</v>
      </c>
      <c r="J24" s="324">
        <v>5451.63134765625</v>
      </c>
      <c r="M24" s="338" t="s">
        <v>1910</v>
      </c>
      <c r="N24" s="9" t="s">
        <v>1943</v>
      </c>
      <c r="O24" s="9" t="s">
        <v>1869</v>
      </c>
      <c r="P24" s="9" t="s">
        <v>1813</v>
      </c>
      <c r="Q24" s="9" t="s">
        <v>1814</v>
      </c>
      <c r="R24" s="325">
        <v>0.03</v>
      </c>
    </row>
    <row r="25" spans="1:22" ht="13.5" customHeight="1" thickBot="1">
      <c r="A25" s="338" t="s">
        <v>1922</v>
      </c>
      <c r="B25" s="296" t="s">
        <v>1924</v>
      </c>
      <c r="C25" s="267" t="s">
        <v>1935</v>
      </c>
      <c r="D25" s="318" t="s">
        <v>1931</v>
      </c>
      <c r="E25" s="78">
        <v>28.075725751649998</v>
      </c>
      <c r="F25" s="78" t="s">
        <v>1508</v>
      </c>
      <c r="G25" s="243">
        <v>-7.7297546933605688E-3</v>
      </c>
      <c r="H25" s="9" t="s">
        <v>755</v>
      </c>
      <c r="I25" s="324">
        <v>143.97</v>
      </c>
      <c r="J25" s="324">
        <v>142.85714721679688</v>
      </c>
      <c r="M25" s="338" t="s">
        <v>1886</v>
      </c>
      <c r="N25" s="9" t="s">
        <v>1901</v>
      </c>
      <c r="O25" s="9" t="s">
        <v>1884</v>
      </c>
      <c r="P25" s="9" t="s">
        <v>640</v>
      </c>
      <c r="Q25" s="9" t="s">
        <v>1885</v>
      </c>
      <c r="R25" s="325">
        <v>0.03</v>
      </c>
    </row>
    <row r="26" spans="1:22" ht="15.75" hidden="1" thickBot="1">
      <c r="B26" s="296" t="s">
        <v>1397</v>
      </c>
      <c r="C26" s="267" t="s">
        <v>1398</v>
      </c>
      <c r="D26" s="318" t="s">
        <v>1399</v>
      </c>
      <c r="E26" s="78" t="s">
        <v>1400</v>
      </c>
      <c r="F26" s="78" t="s">
        <v>1769</v>
      </c>
      <c r="G26" s="243" t="s">
        <v>1770</v>
      </c>
      <c r="H26" s="9" t="s">
        <v>1903</v>
      </c>
      <c r="I26" s="9" t="s">
        <v>1401</v>
      </c>
      <c r="J26" s="9" t="s">
        <v>1402</v>
      </c>
      <c r="K26" s="9" t="s">
        <v>1403</v>
      </c>
    </row>
    <row r="27" spans="1:22" ht="15.75" hidden="1" thickBot="1">
      <c r="B27" s="296"/>
      <c r="C27" s="267"/>
      <c r="D27" s="318"/>
      <c r="E27" s="78"/>
      <c r="F27" s="78"/>
      <c r="G27" s="243"/>
    </row>
    <row r="28" spans="1:22" ht="10.7" customHeight="1" thickBot="1">
      <c r="B28" s="110" t="s">
        <v>1815</v>
      </c>
      <c r="C28" s="119"/>
      <c r="D28" s="119"/>
      <c r="E28" s="120"/>
      <c r="F28" s="121"/>
      <c r="G28" s="218"/>
    </row>
    <row r="29" spans="1:22" ht="30.75" thickBot="1">
      <c r="A29" s="214"/>
      <c r="B29" s="223" t="s">
        <v>1768</v>
      </c>
      <c r="C29" s="221" t="s">
        <v>1809</v>
      </c>
      <c r="D29" s="221" t="s">
        <v>1773</v>
      </c>
      <c r="E29" s="222" t="s">
        <v>1776</v>
      </c>
      <c r="F29" s="222" t="s">
        <v>1777</v>
      </c>
      <c r="G29" s="224" t="s">
        <v>1778</v>
      </c>
    </row>
    <row r="30" spans="1:22" ht="13.5">
      <c r="A30" s="338" t="s">
        <v>1854</v>
      </c>
      <c r="B30" s="219" t="s">
        <v>1872</v>
      </c>
      <c r="C30" s="267" t="s">
        <v>1891</v>
      </c>
      <c r="D30" s="217" t="s">
        <v>1925</v>
      </c>
      <c r="E30" s="247">
        <v>4.6438019999999997E-2</v>
      </c>
      <c r="F30" s="248">
        <v>-6.565101000000001E-2</v>
      </c>
      <c r="G30" s="243">
        <v>-0.23238710000000001</v>
      </c>
    </row>
    <row r="31" spans="1:22" ht="13.5">
      <c r="A31" s="338" t="s">
        <v>1855</v>
      </c>
      <c r="B31" s="219" t="s">
        <v>1873</v>
      </c>
      <c r="C31" s="267" t="s">
        <v>1892</v>
      </c>
      <c r="D31" s="217" t="s">
        <v>1926</v>
      </c>
      <c r="E31" s="247">
        <v>7.2072070000000002E-2</v>
      </c>
      <c r="F31" s="248">
        <v>1.5515900000000001E-2</v>
      </c>
      <c r="G31" s="243">
        <v>-0.26460670000000003</v>
      </c>
    </row>
    <row r="32" spans="1:22" ht="13.5">
      <c r="A32" s="338" t="s">
        <v>1856</v>
      </c>
      <c r="B32" s="219" t="s">
        <v>1874</v>
      </c>
      <c r="C32" s="267" t="s">
        <v>1893</v>
      </c>
      <c r="D32" s="217" t="s">
        <v>1927</v>
      </c>
      <c r="E32" s="247">
        <v>4.3723850000000002E-2</v>
      </c>
      <c r="F32" s="248">
        <v>3.2063460000000002E-2</v>
      </c>
      <c r="G32" s="243">
        <v>-0.16916989999999998</v>
      </c>
    </row>
    <row r="33" spans="1:8" ht="13.5">
      <c r="A33" s="338" t="s">
        <v>1857</v>
      </c>
      <c r="B33" s="219" t="s">
        <v>1875</v>
      </c>
      <c r="C33" s="267" t="s">
        <v>1894</v>
      </c>
      <c r="D33" s="217" t="s">
        <v>1928</v>
      </c>
      <c r="E33" s="247">
        <v>5.3642479999999999E-2</v>
      </c>
      <c r="F33" s="248">
        <v>4.0509419999999997E-2</v>
      </c>
      <c r="G33" s="243">
        <v>-0.23184640000000001</v>
      </c>
    </row>
    <row r="34" spans="1:8" ht="13.5">
      <c r="A34" s="338" t="s">
        <v>1858</v>
      </c>
      <c r="B34" s="219" t="s">
        <v>1563</v>
      </c>
      <c r="C34" s="267" t="s">
        <v>1895</v>
      </c>
      <c r="D34" s="217" t="s">
        <v>1929</v>
      </c>
      <c r="E34" s="247">
        <v>8.1211169999999999E-2</v>
      </c>
      <c r="F34" s="248">
        <v>-6.0829489999999998E-3</v>
      </c>
      <c r="G34" s="243">
        <v>-0.2206967</v>
      </c>
    </row>
    <row r="35" spans="1:8" ht="13.5">
      <c r="A35" s="338" t="s">
        <v>1859</v>
      </c>
      <c r="B35" s="219" t="s">
        <v>1876</v>
      </c>
      <c r="C35" s="267" t="s">
        <v>1896</v>
      </c>
      <c r="D35" s="217" t="s">
        <v>1930</v>
      </c>
      <c r="E35" s="247">
        <v>6.523205E-2</v>
      </c>
      <c r="F35" s="248">
        <v>-5.7943930000000005E-2</v>
      </c>
      <c r="G35" s="243">
        <v>-0.1568061</v>
      </c>
    </row>
    <row r="36" spans="1:8" ht="13.5">
      <c r="A36" s="338" t="s">
        <v>1916</v>
      </c>
      <c r="B36" s="219" t="s">
        <v>1911</v>
      </c>
      <c r="C36" s="267" t="s">
        <v>1919</v>
      </c>
      <c r="D36" s="217" t="s">
        <v>1931</v>
      </c>
      <c r="E36" s="247">
        <v>0.12407209999999999</v>
      </c>
      <c r="F36" s="248">
        <v>0.2192317</v>
      </c>
      <c r="G36" s="243">
        <v>-1.695237E-3</v>
      </c>
    </row>
    <row r="37" spans="1:8" ht="13.5">
      <c r="A37" s="338" t="s">
        <v>1863</v>
      </c>
      <c r="B37" s="219" t="s">
        <v>1878</v>
      </c>
      <c r="C37" s="267" t="s">
        <v>1898</v>
      </c>
      <c r="D37" s="217" t="s">
        <v>1932</v>
      </c>
      <c r="E37" s="247">
        <v>-3.7361860000000003E-3</v>
      </c>
      <c r="F37" s="248">
        <v>-9.3647439999999998E-2</v>
      </c>
      <c r="G37" s="243">
        <v>-5.9131309999999999E-2</v>
      </c>
    </row>
    <row r="38" spans="1:8" ht="13.5">
      <c r="A38" s="338" t="s">
        <v>1917</v>
      </c>
      <c r="B38" s="219" t="s">
        <v>1912</v>
      </c>
      <c r="C38" s="267" t="s">
        <v>1920</v>
      </c>
      <c r="D38" s="217" t="s">
        <v>1932</v>
      </c>
      <c r="E38" s="247">
        <v>8.2568809999999992E-2</v>
      </c>
      <c r="F38" s="248">
        <v>-0.11927149999999999</v>
      </c>
      <c r="G38" s="243">
        <v>-2.0584359999999999E-2</v>
      </c>
    </row>
    <row r="39" spans="1:8" ht="13.5">
      <c r="A39" s="338" t="s">
        <v>1918</v>
      </c>
      <c r="B39" s="219" t="s">
        <v>1913</v>
      </c>
      <c r="C39" s="267" t="s">
        <v>1921</v>
      </c>
      <c r="D39" s="217" t="s">
        <v>1931</v>
      </c>
      <c r="E39" s="247">
        <v>0.1202014</v>
      </c>
      <c r="F39" s="248">
        <v>-1.439646E-2</v>
      </c>
      <c r="G39" s="243">
        <v>-9.6446740000000003E-2</v>
      </c>
    </row>
    <row r="40" spans="1:8" ht="13.5">
      <c r="A40" s="338" t="s">
        <v>1936</v>
      </c>
      <c r="B40" s="219" t="s">
        <v>1923</v>
      </c>
      <c r="C40" s="267" t="s">
        <v>1934</v>
      </c>
      <c r="D40" s="217" t="s">
        <v>1931</v>
      </c>
      <c r="E40" s="247">
        <v>3.0837989999999999E-2</v>
      </c>
      <c r="F40" s="248">
        <v>-1.3543369999999999E-2</v>
      </c>
      <c r="G40" s="243">
        <v>-6.1762709999999998E-2</v>
      </c>
    </row>
    <row r="41" spans="1:8" ht="13.5">
      <c r="A41" s="338" t="s">
        <v>1868</v>
      </c>
      <c r="B41" s="219" t="s">
        <v>1883</v>
      </c>
      <c r="C41" s="267" t="s">
        <v>1899</v>
      </c>
      <c r="D41" s="217" t="s">
        <v>1933</v>
      </c>
      <c r="E41" s="247">
        <v>-3.2454209999999997E-2</v>
      </c>
      <c r="F41" s="248">
        <v>-7.4167220000000006E-2</v>
      </c>
      <c r="G41" s="243">
        <v>3.2795239999999996E-2</v>
      </c>
    </row>
    <row r="42" spans="1:8" ht="13.5">
      <c r="A42" s="338" t="s">
        <v>1884</v>
      </c>
      <c r="B42" s="219" t="s">
        <v>1885</v>
      </c>
      <c r="C42" s="267" t="s">
        <v>1900</v>
      </c>
      <c r="D42" s="217" t="s">
        <v>1932</v>
      </c>
      <c r="E42" s="247">
        <v>1.2309939999999998E-2</v>
      </c>
      <c r="F42" s="248">
        <v>-2.1400000000000002E-2</v>
      </c>
      <c r="G42" s="243">
        <v>-7.4959830000000005E-2</v>
      </c>
    </row>
    <row r="43" spans="1:8" ht="13.5">
      <c r="A43" s="338" t="s">
        <v>1886</v>
      </c>
      <c r="B43" s="219" t="s">
        <v>1887</v>
      </c>
      <c r="C43" s="267" t="s">
        <v>1901</v>
      </c>
      <c r="D43" s="217" t="s">
        <v>1933</v>
      </c>
      <c r="E43" s="247">
        <v>-9.0114549999999998E-3</v>
      </c>
      <c r="F43" s="248">
        <v>5.7403849999999999E-2</v>
      </c>
      <c r="G43" s="243">
        <v>0.16914739999999998</v>
      </c>
    </row>
    <row r="44" spans="1:8" ht="13.5">
      <c r="A44" s="338" t="s">
        <v>1937</v>
      </c>
      <c r="B44" s="219" t="s">
        <v>1870</v>
      </c>
      <c r="C44" s="267" t="s">
        <v>1871</v>
      </c>
      <c r="D44" s="217" t="s">
        <v>1933</v>
      </c>
      <c r="E44" s="247">
        <v>2.8053990000000001E-2</v>
      </c>
      <c r="F44" s="248">
        <v>1.331383E-2</v>
      </c>
      <c r="G44" s="243">
        <v>-0.1192777</v>
      </c>
    </row>
    <row r="45" spans="1:8" ht="13.5">
      <c r="A45" s="338" t="s">
        <v>1938</v>
      </c>
      <c r="B45" s="219" t="s">
        <v>1888</v>
      </c>
      <c r="C45" s="267" t="s">
        <v>1902</v>
      </c>
      <c r="D45" s="217" t="s">
        <v>1933</v>
      </c>
      <c r="E45" s="247">
        <v>4.0344049999999992E-2</v>
      </c>
      <c r="F45" s="248">
        <v>3.5922969999999999E-2</v>
      </c>
      <c r="G45" s="243">
        <v>-0.11784</v>
      </c>
    </row>
    <row r="46" spans="1:8" ht="14.25" thickBot="1">
      <c r="A46" s="338" t="s">
        <v>1939</v>
      </c>
      <c r="B46" s="219" t="s">
        <v>1924</v>
      </c>
      <c r="C46" s="267" t="s">
        <v>1935</v>
      </c>
      <c r="D46" s="217" t="s">
        <v>1931</v>
      </c>
      <c r="E46" s="247">
        <v>-6.6990300000000003E-2</v>
      </c>
      <c r="F46" s="248">
        <v>8.0642569999999997E-2</v>
      </c>
      <c r="G46" s="243">
        <v>4.133125E-2</v>
      </c>
    </row>
    <row r="47" spans="1:8" ht="13.5" hidden="1" thickBot="1">
      <c r="A47" s="327"/>
      <c r="B47" s="219" t="s">
        <v>1397</v>
      </c>
      <c r="C47" s="267" t="s">
        <v>1398</v>
      </c>
      <c r="D47" s="217" t="s">
        <v>1399</v>
      </c>
      <c r="E47" s="247"/>
      <c r="F47" s="248"/>
      <c r="G47" s="243"/>
      <c r="H47" s="9" t="s">
        <v>1397</v>
      </c>
    </row>
    <row r="48" spans="1:8" ht="13.5" thickBot="1">
      <c r="B48" s="110" t="s">
        <v>1774</v>
      </c>
      <c r="C48" s="119"/>
      <c r="D48" s="119"/>
      <c r="E48" s="120"/>
      <c r="F48" s="121"/>
      <c r="G48" s="218"/>
    </row>
    <row r="49" spans="1:7" ht="30.75" thickBot="1">
      <c r="A49" s="214"/>
      <c r="B49" s="223" t="s">
        <v>1768</v>
      </c>
      <c r="C49" s="221" t="s">
        <v>1809</v>
      </c>
      <c r="D49" s="221" t="s">
        <v>1773</v>
      </c>
      <c r="E49" s="222" t="s">
        <v>1775</v>
      </c>
      <c r="F49" s="222" t="s">
        <v>1787</v>
      </c>
      <c r="G49" s="224" t="s">
        <v>1904</v>
      </c>
    </row>
    <row r="50" spans="1:7" ht="13.5">
      <c r="A50" s="338" t="s">
        <v>513</v>
      </c>
      <c r="B50" s="219" t="s">
        <v>1872</v>
      </c>
      <c r="C50" s="268" t="s">
        <v>1891</v>
      </c>
      <c r="D50" s="249" t="s">
        <v>1925</v>
      </c>
      <c r="E50" s="250">
        <v>1.5603</v>
      </c>
      <c r="F50" s="250">
        <v>1.7827299999999999</v>
      </c>
      <c r="G50" s="251">
        <v>1.9648400000000001</v>
      </c>
    </row>
    <row r="51" spans="1:7" ht="13.5">
      <c r="A51" s="338" t="s">
        <v>656</v>
      </c>
      <c r="B51" s="219" t="s">
        <v>1873</v>
      </c>
      <c r="C51" s="268" t="s">
        <v>1892</v>
      </c>
      <c r="D51" s="249" t="s">
        <v>1926</v>
      </c>
      <c r="E51" s="250">
        <v>0.8466800000000001</v>
      </c>
      <c r="F51" s="250">
        <v>1.00804</v>
      </c>
      <c r="G51" s="251">
        <v>0.82900999999999991</v>
      </c>
    </row>
    <row r="52" spans="1:7" ht="13.5">
      <c r="A52" s="338" t="s">
        <v>641</v>
      </c>
      <c r="B52" s="219" t="s">
        <v>1874</v>
      </c>
      <c r="C52" s="268" t="s">
        <v>1893</v>
      </c>
      <c r="D52" s="249" t="s">
        <v>1927</v>
      </c>
      <c r="E52" s="250">
        <v>0.35944999999999999</v>
      </c>
      <c r="F52" s="250">
        <v>0.30993999999999999</v>
      </c>
      <c r="G52" s="251">
        <v>0.28272000000000003</v>
      </c>
    </row>
    <row r="53" spans="1:7" ht="13.5">
      <c r="A53" s="338" t="s">
        <v>596</v>
      </c>
      <c r="B53" s="219" t="s">
        <v>1875</v>
      </c>
      <c r="C53" s="267" t="s">
        <v>1894</v>
      </c>
      <c r="D53" s="217" t="s">
        <v>1928</v>
      </c>
      <c r="E53" s="247">
        <v>0.31603999999999999</v>
      </c>
      <c r="F53" s="247">
        <v>0.29369000000000001</v>
      </c>
      <c r="G53" s="243">
        <v>0.26439000000000001</v>
      </c>
    </row>
    <row r="54" spans="1:7" ht="13.5">
      <c r="A54" s="338" t="s">
        <v>521</v>
      </c>
      <c r="B54" s="219" t="s">
        <v>1563</v>
      </c>
      <c r="C54" s="267" t="s">
        <v>1895</v>
      </c>
      <c r="D54" s="217" t="s">
        <v>1929</v>
      </c>
      <c r="E54" s="247">
        <v>0.20990000000000003</v>
      </c>
      <c r="F54" s="247">
        <v>0.20907000000000001</v>
      </c>
      <c r="G54" s="243">
        <v>0.19692000000000001</v>
      </c>
    </row>
    <row r="55" spans="1:7" ht="13.5">
      <c r="A55" s="338" t="s">
        <v>628</v>
      </c>
      <c r="B55" s="219" t="s">
        <v>1876</v>
      </c>
      <c r="C55" s="267" t="s">
        <v>1896</v>
      </c>
      <c r="D55" s="217" t="s">
        <v>1930</v>
      </c>
      <c r="E55" s="247">
        <v>0.34157000000000004</v>
      </c>
      <c r="F55" s="247">
        <v>0.29735</v>
      </c>
      <c r="G55" s="243">
        <v>0.26698</v>
      </c>
    </row>
    <row r="56" spans="1:7" ht="13.5">
      <c r="A56" s="338" t="s">
        <v>1914</v>
      </c>
      <c r="B56" s="219" t="s">
        <v>1911</v>
      </c>
      <c r="C56" s="267" t="s">
        <v>1919</v>
      </c>
      <c r="D56" s="217" t="s">
        <v>1931</v>
      </c>
      <c r="E56" s="247">
        <v>0.15029000000000001</v>
      </c>
      <c r="F56" s="247">
        <v>0.18337000000000001</v>
      </c>
      <c r="G56" s="243">
        <v>0.25416</v>
      </c>
    </row>
    <row r="57" spans="1:7" ht="13.5">
      <c r="A57" s="338" t="s">
        <v>584</v>
      </c>
      <c r="B57" s="219" t="s">
        <v>1878</v>
      </c>
      <c r="C57" s="267" t="s">
        <v>1898</v>
      </c>
      <c r="D57" s="217" t="s">
        <v>1932</v>
      </c>
      <c r="E57" s="247">
        <v>0.13802</v>
      </c>
      <c r="F57" s="247">
        <v>0.11223000000000001</v>
      </c>
      <c r="G57" s="243">
        <v>0.1326</v>
      </c>
    </row>
    <row r="58" spans="1:7" ht="13.5">
      <c r="A58" s="338" t="s">
        <v>1915</v>
      </c>
      <c r="B58" s="219" t="s">
        <v>1912</v>
      </c>
      <c r="C58" s="267" t="s">
        <v>1920</v>
      </c>
      <c r="D58" s="217" t="s">
        <v>1932</v>
      </c>
      <c r="E58" s="247">
        <v>0.43648000000000003</v>
      </c>
      <c r="F58" s="247">
        <v>0.31935000000000002</v>
      </c>
      <c r="G58" s="243">
        <v>0.28383999999999998</v>
      </c>
    </row>
    <row r="59" spans="1:7" ht="13.5">
      <c r="A59" s="338" t="s">
        <v>588</v>
      </c>
      <c r="B59" s="219" t="s">
        <v>1913</v>
      </c>
      <c r="C59" s="267" t="s">
        <v>1921</v>
      </c>
      <c r="D59" s="217" t="s">
        <v>1931</v>
      </c>
      <c r="E59" s="247">
        <v>0.10721</v>
      </c>
      <c r="F59" s="247">
        <v>0.12945000000000001</v>
      </c>
      <c r="G59" s="243">
        <v>0.16477</v>
      </c>
    </row>
    <row r="60" spans="1:7" ht="13.5">
      <c r="A60" s="338" t="s">
        <v>613</v>
      </c>
      <c r="B60" s="219" t="s">
        <v>1923</v>
      </c>
      <c r="C60" s="267" t="s">
        <v>1934</v>
      </c>
      <c r="D60" s="217" t="s">
        <v>1931</v>
      </c>
      <c r="E60" s="247">
        <v>0.17086000000000001</v>
      </c>
      <c r="F60" s="247">
        <v>0.15466000000000002</v>
      </c>
      <c r="G60" s="243">
        <v>0.16115000000000002</v>
      </c>
    </row>
    <row r="61" spans="1:7" ht="13.5">
      <c r="A61" s="338" t="s">
        <v>1802</v>
      </c>
      <c r="B61" s="219" t="s">
        <v>1883</v>
      </c>
      <c r="C61" s="267" t="s">
        <v>1899</v>
      </c>
      <c r="D61" s="217" t="s">
        <v>1933</v>
      </c>
      <c r="E61" s="247">
        <v>0.33453000000000005</v>
      </c>
      <c r="F61" s="247">
        <v>0.30324000000000001</v>
      </c>
      <c r="G61" s="243">
        <v>0.24798000000000001</v>
      </c>
    </row>
    <row r="62" spans="1:7" ht="13.5">
      <c r="A62" s="338" t="s">
        <v>640</v>
      </c>
      <c r="B62" s="219" t="s">
        <v>1885</v>
      </c>
      <c r="C62" s="267" t="s">
        <v>1900</v>
      </c>
      <c r="D62" s="217" t="s">
        <v>1932</v>
      </c>
      <c r="E62" s="247">
        <v>1.8041</v>
      </c>
      <c r="F62" s="247">
        <v>2.26125</v>
      </c>
      <c r="G62" s="243">
        <v>3.1095800000000002</v>
      </c>
    </row>
    <row r="63" spans="1:7" ht="13.5">
      <c r="A63" s="338" t="s">
        <v>703</v>
      </c>
      <c r="B63" s="219" t="s">
        <v>1887</v>
      </c>
      <c r="C63" s="267" t="s">
        <v>1901</v>
      </c>
      <c r="D63" s="217" t="s">
        <v>1933</v>
      </c>
      <c r="E63" s="247">
        <v>0.30199000000000004</v>
      </c>
      <c r="F63" s="247">
        <v>0.23778000000000002</v>
      </c>
      <c r="G63" s="243">
        <v>0.25528000000000001</v>
      </c>
    </row>
    <row r="64" spans="1:7" ht="13.5">
      <c r="A64" s="338" t="s">
        <v>1797</v>
      </c>
      <c r="B64" s="219" t="s">
        <v>1870</v>
      </c>
      <c r="C64" s="267" t="s">
        <v>1871</v>
      </c>
      <c r="D64" s="217" t="s">
        <v>1933</v>
      </c>
      <c r="E64" s="247">
        <v>0.47499000000000002</v>
      </c>
      <c r="F64" s="247">
        <v>0.51204000000000005</v>
      </c>
      <c r="G64" s="243">
        <v>0.50149999999999995</v>
      </c>
    </row>
    <row r="65" spans="1:8" ht="13.5">
      <c r="A65" s="338" t="s">
        <v>539</v>
      </c>
      <c r="B65" s="219" t="s">
        <v>1888</v>
      </c>
      <c r="C65" s="267" t="s">
        <v>1902</v>
      </c>
      <c r="D65" s="217" t="s">
        <v>1933</v>
      </c>
      <c r="E65" s="247">
        <v>-1.7802199999999999</v>
      </c>
      <c r="F65" s="247">
        <v>-1.44543</v>
      </c>
      <c r="G65" s="243">
        <v>-1.2305200000000001</v>
      </c>
    </row>
    <row r="66" spans="1:8" ht="14.25" thickBot="1">
      <c r="A66" s="338" t="s">
        <v>1922</v>
      </c>
      <c r="B66" s="219" t="s">
        <v>1924</v>
      </c>
      <c r="C66" s="267" t="s">
        <v>1935</v>
      </c>
      <c r="D66" s="217" t="s">
        <v>1931</v>
      </c>
      <c r="E66" s="247">
        <v>0.10209</v>
      </c>
      <c r="F66" s="247">
        <v>0.10383000000000001</v>
      </c>
      <c r="G66" s="243">
        <v>0.10453</v>
      </c>
    </row>
    <row r="67" spans="1:8" ht="13.5" hidden="1" thickBot="1">
      <c r="A67" s="327"/>
      <c r="B67" s="219" t="s">
        <v>1397</v>
      </c>
      <c r="C67" s="267" t="s">
        <v>1398</v>
      </c>
      <c r="D67" s="217" t="s">
        <v>1399</v>
      </c>
      <c r="E67" s="247"/>
      <c r="F67" s="247"/>
      <c r="G67" s="243"/>
      <c r="H67" s="9" t="s">
        <v>1397</v>
      </c>
    </row>
    <row r="68" spans="1:8" ht="13.5" thickBot="1">
      <c r="A68" s="327"/>
      <c r="B68" s="227" t="s">
        <v>1779</v>
      </c>
      <c r="C68" s="119"/>
      <c r="D68" s="119"/>
      <c r="E68" s="120"/>
      <c r="F68" s="226"/>
      <c r="G68" s="225"/>
    </row>
    <row r="69" spans="1:8" ht="30.75" thickBot="1">
      <c r="A69" s="214"/>
      <c r="B69" s="223" t="s">
        <v>1768</v>
      </c>
      <c r="C69" s="221" t="s">
        <v>1809</v>
      </c>
      <c r="D69" s="221" t="s">
        <v>1773</v>
      </c>
      <c r="E69" s="222" t="s">
        <v>1780</v>
      </c>
      <c r="F69" s="222" t="s">
        <v>1788</v>
      </c>
      <c r="G69" s="320" t="s">
        <v>1905</v>
      </c>
    </row>
    <row r="70" spans="1:8" ht="13.5">
      <c r="A70" s="338" t="s">
        <v>513</v>
      </c>
      <c r="B70" s="219" t="s">
        <v>1872</v>
      </c>
      <c r="C70" s="268" t="s">
        <v>1891</v>
      </c>
      <c r="D70" s="217" t="s">
        <v>1925</v>
      </c>
      <c r="E70" s="81">
        <v>31.217183770883057</v>
      </c>
      <c r="F70" s="252">
        <v>28.846312887663682</v>
      </c>
      <c r="G70" s="107">
        <v>26.321217456923655</v>
      </c>
    </row>
    <row r="71" spans="1:8" ht="13.5">
      <c r="A71" s="338" t="s">
        <v>656</v>
      </c>
      <c r="B71" s="219" t="s">
        <v>1873</v>
      </c>
      <c r="C71" s="268" t="s">
        <v>1892</v>
      </c>
      <c r="D71" s="217" t="s">
        <v>1926</v>
      </c>
      <c r="E71" s="81">
        <v>89.452054794520549</v>
      </c>
      <c r="F71" s="252">
        <v>25.041732461087303</v>
      </c>
      <c r="G71" s="107">
        <v>19.658225606516734</v>
      </c>
    </row>
    <row r="72" spans="1:8" ht="13.5">
      <c r="A72" s="338" t="s">
        <v>641</v>
      </c>
      <c r="B72" s="219" t="s">
        <v>1874</v>
      </c>
      <c r="C72" s="268" t="s">
        <v>1893</v>
      </c>
      <c r="D72" s="217" t="s">
        <v>1927</v>
      </c>
      <c r="E72" s="81">
        <v>33.173890958347449</v>
      </c>
      <c r="F72" s="252">
        <v>29.780361757105947</v>
      </c>
      <c r="G72" s="107">
        <v>26.137273212379935</v>
      </c>
    </row>
    <row r="73" spans="1:8" ht="13.5">
      <c r="A73" s="338" t="s">
        <v>596</v>
      </c>
      <c r="B73" s="219" t="s">
        <v>1875</v>
      </c>
      <c r="C73" s="267" t="s">
        <v>1894</v>
      </c>
      <c r="D73" s="217" t="s">
        <v>1928</v>
      </c>
      <c r="E73" s="81">
        <v>19.633895017577888</v>
      </c>
      <c r="F73" s="252">
        <v>17.426296535399182</v>
      </c>
      <c r="G73" s="107">
        <v>15.540203415851083</v>
      </c>
    </row>
    <row r="74" spans="1:8" ht="13.5">
      <c r="A74" s="338" t="s">
        <v>521</v>
      </c>
      <c r="B74" s="219" t="s">
        <v>1563</v>
      </c>
      <c r="C74" s="267" t="s">
        <v>1895</v>
      </c>
      <c r="D74" s="217" t="s">
        <v>1929</v>
      </c>
      <c r="E74" s="81">
        <v>27.181072918164823</v>
      </c>
      <c r="F74" s="252">
        <v>25.239049145299145</v>
      </c>
      <c r="G74" s="107">
        <v>22.679707188287534</v>
      </c>
    </row>
    <row r="75" spans="1:8" ht="13.5">
      <c r="A75" s="338" t="s">
        <v>628</v>
      </c>
      <c r="B75" s="219" t="s">
        <v>1876</v>
      </c>
      <c r="C75" s="267" t="s">
        <v>1896</v>
      </c>
      <c r="D75" s="217" t="s">
        <v>1930</v>
      </c>
      <c r="E75" s="81">
        <v>23.001302904215525</v>
      </c>
      <c r="F75" s="252">
        <v>21.827064970286763</v>
      </c>
      <c r="G75" s="107">
        <v>18.749828696724681</v>
      </c>
    </row>
    <row r="76" spans="1:8" ht="13.5">
      <c r="A76" s="338" t="s">
        <v>1914</v>
      </c>
      <c r="B76" s="219" t="s">
        <v>1911</v>
      </c>
      <c r="C76" s="267" t="s">
        <v>1919</v>
      </c>
      <c r="D76" s="217" t="s">
        <v>1931</v>
      </c>
      <c r="E76" s="81">
        <v>104.08608160983789</v>
      </c>
      <c r="F76" s="252">
        <v>54.599032399941365</v>
      </c>
      <c r="G76" s="107">
        <v>33.840981372103592</v>
      </c>
    </row>
    <row r="77" spans="1:8" ht="13.5">
      <c r="A77" s="338" t="s">
        <v>584</v>
      </c>
      <c r="B77" s="219" t="s">
        <v>1878</v>
      </c>
      <c r="C77" s="267" t="s">
        <v>1898</v>
      </c>
      <c r="D77" s="217" t="s">
        <v>1932</v>
      </c>
      <c r="E77" s="81">
        <v>14.134878271058454</v>
      </c>
      <c r="F77" s="252">
        <v>15.851949189662722</v>
      </c>
      <c r="G77" s="107">
        <v>13.362461538461538</v>
      </c>
    </row>
    <row r="78" spans="1:8" ht="13.5">
      <c r="A78" s="338" t="s">
        <v>1915</v>
      </c>
      <c r="B78" s="219" t="s">
        <v>1912</v>
      </c>
      <c r="C78" s="267" t="s">
        <v>1920</v>
      </c>
      <c r="D78" s="217" t="s">
        <v>1932</v>
      </c>
      <c r="E78" s="81">
        <v>9.2148868056712807</v>
      </c>
      <c r="F78" s="252">
        <v>8.5518682661274958</v>
      </c>
      <c r="G78" s="107">
        <v>7.3103536238390454</v>
      </c>
    </row>
    <row r="79" spans="1:8" ht="13.5">
      <c r="A79" s="338" t="s">
        <v>588</v>
      </c>
      <c r="B79" s="219" t="s">
        <v>1913</v>
      </c>
      <c r="C79" s="267" t="s">
        <v>1921</v>
      </c>
      <c r="D79" s="217" t="s">
        <v>1931</v>
      </c>
      <c r="E79" s="81">
        <v>26.321353065539114</v>
      </c>
      <c r="F79" s="252">
        <v>23.242065961418795</v>
      </c>
      <c r="G79" s="107">
        <v>17.023701002734732</v>
      </c>
    </row>
    <row r="80" spans="1:8" ht="13.5">
      <c r="A80" s="338" t="s">
        <v>613</v>
      </c>
      <c r="B80" s="219" t="s">
        <v>1923</v>
      </c>
      <c r="C80" s="267" t="s">
        <v>1934</v>
      </c>
      <c r="D80" s="217" t="s">
        <v>1931</v>
      </c>
      <c r="E80" s="81">
        <v>13.781688546853781</v>
      </c>
      <c r="F80" s="252">
        <v>13.252979267562715</v>
      </c>
      <c r="G80" s="107">
        <v>12.472474010344651</v>
      </c>
    </row>
    <row r="81" spans="1:8" ht="13.5">
      <c r="A81" s="338" t="s">
        <v>1802</v>
      </c>
      <c r="B81" s="219" t="s">
        <v>1883</v>
      </c>
      <c r="C81" s="267" t="s">
        <v>1899</v>
      </c>
      <c r="D81" s="217" t="s">
        <v>1933</v>
      </c>
      <c r="E81" s="81">
        <v>19.568042531196927</v>
      </c>
      <c r="F81" s="252">
        <v>17.036965605914496</v>
      </c>
      <c r="G81" s="107">
        <v>16.82389537836465</v>
      </c>
    </row>
    <row r="82" spans="1:8" ht="13.5">
      <c r="A82" s="338" t="s">
        <v>640</v>
      </c>
      <c r="B82" s="219" t="s">
        <v>1885</v>
      </c>
      <c r="C82" s="267" t="s">
        <v>1900</v>
      </c>
      <c r="D82" s="217" t="s">
        <v>1932</v>
      </c>
      <c r="E82" s="81">
        <v>36.926697584273548</v>
      </c>
      <c r="F82" s="252">
        <v>33.594458438287155</v>
      </c>
      <c r="G82" s="107">
        <v>28.615566164243951</v>
      </c>
    </row>
    <row r="83" spans="1:8" ht="13.5">
      <c r="A83" s="338" t="s">
        <v>703</v>
      </c>
      <c r="B83" s="219" t="s">
        <v>1887</v>
      </c>
      <c r="C83" s="267" t="s">
        <v>1901</v>
      </c>
      <c r="D83" s="217" t="s">
        <v>1933</v>
      </c>
      <c r="E83" s="81">
        <v>37.308061420345489</v>
      </c>
      <c r="F83" s="252">
        <v>29.000372995151064</v>
      </c>
      <c r="G83" s="107">
        <v>21.778711484593835</v>
      </c>
    </row>
    <row r="84" spans="1:8" ht="13.5">
      <c r="A84" s="338" t="s">
        <v>1797</v>
      </c>
      <c r="B84" s="219" t="s">
        <v>1870</v>
      </c>
      <c r="C84" s="267" t="s">
        <v>1871</v>
      </c>
      <c r="D84" s="217" t="s">
        <v>1933</v>
      </c>
      <c r="E84" s="81">
        <v>31.236769472050629</v>
      </c>
      <c r="F84" s="252">
        <v>25.600190399719708</v>
      </c>
      <c r="G84" s="107">
        <v>22.159596421585299</v>
      </c>
    </row>
    <row r="85" spans="1:8" ht="13.5">
      <c r="A85" s="338" t="s">
        <v>539</v>
      </c>
      <c r="B85" s="219" t="s">
        <v>1888</v>
      </c>
      <c r="C85" s="267" t="s">
        <v>1902</v>
      </c>
      <c r="D85" s="217" t="s">
        <v>1933</v>
      </c>
      <c r="E85" s="81">
        <v>26.458213713492022</v>
      </c>
      <c r="F85" s="252">
        <v>23.087134315966271</v>
      </c>
      <c r="G85" s="107">
        <v>19.918407001683729</v>
      </c>
    </row>
    <row r="86" spans="1:8" ht="14.25" thickBot="1">
      <c r="A86" s="338" t="s">
        <v>1922</v>
      </c>
      <c r="B86" s="321" t="s">
        <v>1924</v>
      </c>
      <c r="C86" s="298" t="s">
        <v>1935</v>
      </c>
      <c r="D86" s="255" t="s">
        <v>1931</v>
      </c>
      <c r="E86" s="87">
        <v>27.256720939038242</v>
      </c>
      <c r="F86" s="303">
        <v>25.17838405036726</v>
      </c>
      <c r="G86" s="109">
        <v>23.451702231633817</v>
      </c>
    </row>
    <row r="87" spans="1:8" ht="13.5" hidden="1" thickBot="1">
      <c r="A87" s="327"/>
      <c r="B87" s="319" t="s">
        <v>1397</v>
      </c>
      <c r="C87" s="298" t="s">
        <v>1398</v>
      </c>
      <c r="D87" s="255" t="s">
        <v>1399</v>
      </c>
      <c r="E87" s="87" t="s">
        <v>2369</v>
      </c>
      <c r="F87" s="303" t="s">
        <v>2369</v>
      </c>
      <c r="G87" s="109" t="s">
        <v>2369</v>
      </c>
      <c r="H87" s="9" t="s">
        <v>1397</v>
      </c>
    </row>
    <row r="88" spans="1:8" ht="12.75" hidden="1">
      <c r="A88" s="327"/>
      <c r="B88" s="32" t="s">
        <v>1781</v>
      </c>
      <c r="C88" s="299"/>
      <c r="D88" s="299"/>
      <c r="E88" s="300"/>
      <c r="F88" s="301"/>
      <c r="G88" s="302"/>
    </row>
    <row r="89" spans="1:8" ht="12.75"/>
    <row r="90" spans="1:8" ht="12.75">
      <c r="A90" s="214"/>
    </row>
  </sheetData>
  <mergeCells count="6">
    <mergeCell ref="B8:G8"/>
    <mergeCell ref="B6:B7"/>
    <mergeCell ref="C6:C7"/>
    <mergeCell ref="D6:D7"/>
    <mergeCell ref="F6:F7"/>
    <mergeCell ref="G6:G7"/>
  </mergeCells>
  <conditionalFormatting sqref="B9:B25">
    <cfRule type="expression" dxfId="29" priority="7">
      <formula>MOD(ROW(),2)=0</formula>
    </cfRule>
  </conditionalFormatting>
  <conditionalFormatting sqref="B26:B27">
    <cfRule type="expression" dxfId="28" priority="1">
      <formula>MOD(ROW(),2)=0</formula>
    </cfRule>
  </conditionalFormatting>
  <conditionalFormatting sqref="B30:B46 D30:G46">
    <cfRule type="expression" dxfId="27" priority="14">
      <formula>MOD(ROW(),2)=0</formula>
    </cfRule>
  </conditionalFormatting>
  <conditionalFormatting sqref="B50:B52">
    <cfRule type="expression" dxfId="26" priority="11">
      <formula>MOD(ROW(),2)=0</formula>
    </cfRule>
  </conditionalFormatting>
  <conditionalFormatting sqref="B70:B87 D70:G87">
    <cfRule type="expression" dxfId="25" priority="12">
      <formula>MOD(ROW(),2)=0</formula>
    </cfRule>
  </conditionalFormatting>
  <conditionalFormatting sqref="C9:C25 E9:G25 B47:G47 B53:G67 C70:C87">
    <cfRule type="expression" dxfId="24" priority="15">
      <formula>MOD(ROW(),2)=0</formula>
    </cfRule>
  </conditionalFormatting>
  <conditionalFormatting sqref="C26:C27 E26:G27">
    <cfRule type="expression" dxfId="23" priority="3">
      <formula>MOD(ROW(),2)=0</formula>
    </cfRule>
  </conditionalFormatting>
  <conditionalFormatting sqref="C30:C46">
    <cfRule type="expression" dxfId="22" priority="9">
      <formula>MOD(ROW(),2)=0</formula>
    </cfRule>
  </conditionalFormatting>
  <conditionalFormatting sqref="C50:G52">
    <cfRule type="expression" dxfId="21" priority="13">
      <formula>MOD(ROW(),2)=0</formula>
    </cfRule>
  </conditionalFormatting>
  <conditionalFormatting sqref="D9:D25">
    <cfRule type="expression" dxfId="20" priority="10">
      <formula>MOD(ROW(),2)=0</formula>
    </cfRule>
  </conditionalFormatting>
  <conditionalFormatting sqref="D26:D27">
    <cfRule type="expression" dxfId="19" priority="2">
      <formula>MOD(ROW(),2)=0</formula>
    </cfRule>
  </conditionalFormatting>
  <pageMargins left="0.7" right="0.7" top="0.75" bottom="0.75" header="0.3" footer="0.3"/>
  <pageSetup orientation="portrait" horizontalDpi="90" verticalDpi="90" r:id="rId1"/>
  <ignoredErrors>
    <ignoredError sqref="D9:G86" numberStoredAsText="1"/>
  </ignoredErrors>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99495-F3D1-440C-9E36-92389E0334B9}">
  <sheetPr codeName="Planilha6">
    <pageSetUpPr autoPageBreaks="0"/>
  </sheetPr>
  <dimension ref="A1:BI283"/>
  <sheetViews>
    <sheetView showGridLines="0" showRowColHeaders="0" zoomScale="70" zoomScaleNormal="70" workbookViewId="0">
      <pane xSplit="4" ySplit="15" topLeftCell="E19" activePane="bottomRight" state="frozen"/>
      <selection activeCell="A10" sqref="A10:L286"/>
      <selection pane="topRight" activeCell="A10" sqref="A10:L286"/>
      <selection pane="bottomLeft" activeCell="A10" sqref="A10:L286"/>
      <selection pane="bottomRight" activeCell="A19" sqref="A19"/>
    </sheetView>
  </sheetViews>
  <sheetFormatPr defaultColWidth="0" defaultRowHeight="0" customHeight="1" zeroHeight="1"/>
  <cols>
    <col min="1" max="1" width="15.28515625" style="9" hidden="1" customWidth="1"/>
    <col min="2" max="2" width="16.5703125" style="9" hidden="1" customWidth="1"/>
    <col min="3" max="3" width="6.5703125" style="63" customWidth="1"/>
    <col min="4" max="4" width="9" style="9" customWidth="1"/>
    <col min="5" max="5" width="58.28515625" style="10" bestFit="1" customWidth="1"/>
    <col min="6" max="6" width="15.5703125" style="10" customWidth="1"/>
    <col min="7" max="7" width="24.42578125" style="10" customWidth="1"/>
    <col min="8" max="8" width="27.42578125" style="10" customWidth="1"/>
    <col min="9" max="14" width="14.28515625" style="10" customWidth="1"/>
    <col min="15" max="15" width="11.5703125" style="10" customWidth="1"/>
    <col min="16" max="16" width="11.5703125" style="10" hidden="1" customWidth="1"/>
    <col min="17" max="17" width="11.5703125" style="63" hidden="1" customWidth="1"/>
    <col min="18" max="18" width="12" style="63" hidden="1" customWidth="1"/>
    <col min="19" max="34" width="9.140625" style="63" hidden="1" customWidth="1"/>
    <col min="35" max="54" width="0" style="63" hidden="1" customWidth="1"/>
    <col min="55" max="61" width="0" style="9" hidden="1" customWidth="1"/>
    <col min="62" max="16384" width="9.140625" style="9" hidden="1"/>
  </cols>
  <sheetData>
    <row r="1" spans="3:54" s="35" customFormat="1" ht="12.75" hidden="1">
      <c r="C1" s="70"/>
      <c r="E1" s="35" t="s">
        <v>1142</v>
      </c>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row>
    <row r="2" spans="3:54" s="35" customFormat="1" ht="12.75" hidden="1">
      <c r="C2" s="70"/>
      <c r="E2" s="35" t="s">
        <v>1143</v>
      </c>
      <c r="F2" s="35">
        <v>1</v>
      </c>
      <c r="G2" s="35">
        <v>2</v>
      </c>
      <c r="I2" s="35">
        <v>6</v>
      </c>
      <c r="J2" s="35">
        <v>7</v>
      </c>
      <c r="K2" s="35">
        <v>8</v>
      </c>
      <c r="L2" s="35">
        <v>9</v>
      </c>
      <c r="M2" s="35">
        <v>10</v>
      </c>
      <c r="N2" s="35">
        <v>11</v>
      </c>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row>
    <row r="3" spans="3:54" s="35" customFormat="1" ht="12.75" hidden="1">
      <c r="C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row>
    <row r="4" spans="3:54" s="35" customFormat="1" ht="12.75" hidden="1">
      <c r="C4" s="70"/>
      <c r="G4" s="35" t="s">
        <v>1396</v>
      </c>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row>
    <row r="5" spans="3:54" s="35" customFormat="1" ht="12.75" hidden="1">
      <c r="C5" s="70"/>
      <c r="F5" s="35">
        <v>3</v>
      </c>
      <c r="G5" s="35">
        <v>111</v>
      </c>
      <c r="H5" s="35">
        <v>8</v>
      </c>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row>
    <row r="6" spans="3:54" s="35" customFormat="1" ht="12.75" hidden="1">
      <c r="C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row>
    <row r="7" spans="3:54" s="35" customFormat="1" ht="12.75" hidden="1">
      <c r="C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row>
    <row r="8" spans="3:54" s="35" customFormat="1" ht="12.75" hidden="1">
      <c r="C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row>
    <row r="9" spans="3:54" s="35" customFormat="1" ht="12.75">
      <c r="C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row>
    <row r="10" spans="3:54" s="35" customFormat="1" ht="12.75">
      <c r="C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row>
    <row r="11" spans="3:54" s="35" customFormat="1" ht="12.75">
      <c r="C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row>
    <row r="12" spans="3:54" s="35" customFormat="1" ht="12.75">
      <c r="C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row>
    <row r="13" spans="3:54" s="35" customFormat="1" ht="13.5" thickBot="1">
      <c r="C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row>
    <row r="14" spans="3:54" ht="30.75" customHeight="1" thickBot="1">
      <c r="E14" s="357" t="s">
        <v>1768</v>
      </c>
      <c r="F14" s="355" t="s">
        <v>1809</v>
      </c>
      <c r="G14" s="99" t="s">
        <v>1121</v>
      </c>
      <c r="H14" s="360" t="s">
        <v>821</v>
      </c>
      <c r="I14" s="355" t="s">
        <v>1151</v>
      </c>
      <c r="J14" s="355"/>
      <c r="K14" s="355"/>
      <c r="L14" s="355" t="s">
        <v>1134</v>
      </c>
      <c r="M14" s="355"/>
      <c r="N14" s="356"/>
      <c r="O14" s="31"/>
      <c r="P14" s="31"/>
      <c r="Q14" s="71"/>
      <c r="R14" s="71"/>
    </row>
    <row r="15" spans="3:54" ht="13.5" customHeight="1" thickBot="1">
      <c r="E15" s="358"/>
      <c r="F15" s="359"/>
      <c r="G15" s="26" t="s">
        <v>1512</v>
      </c>
      <c r="H15" s="361"/>
      <c r="I15" s="27" t="s">
        <v>1138</v>
      </c>
      <c r="J15" s="27" t="s">
        <v>1145</v>
      </c>
      <c r="K15" s="27" t="s">
        <v>1137</v>
      </c>
      <c r="L15" s="27" t="s">
        <v>1139</v>
      </c>
      <c r="M15" s="27" t="s">
        <v>1140</v>
      </c>
      <c r="N15" s="28" t="s">
        <v>1141</v>
      </c>
    </row>
    <row r="16" spans="3:54" ht="13.5" hidden="1" thickBot="1">
      <c r="E16" s="58"/>
      <c r="F16" s="33"/>
      <c r="G16" s="59"/>
      <c r="H16" s="33"/>
      <c r="I16" s="61"/>
      <c r="J16" s="61"/>
      <c r="K16" s="33"/>
      <c r="L16" s="33"/>
      <c r="M16" s="33"/>
      <c r="N16" s="105"/>
      <c r="O16" s="32"/>
      <c r="P16" s="32"/>
      <c r="Q16" s="72"/>
      <c r="R16" s="72"/>
    </row>
    <row r="17" spans="1:18" ht="13.5" hidden="1" thickBot="1">
      <c r="E17" s="58"/>
      <c r="F17" s="33"/>
      <c r="G17" s="59"/>
      <c r="H17" s="33"/>
      <c r="I17" s="61"/>
      <c r="J17" s="61"/>
      <c r="K17" s="33"/>
      <c r="L17" s="33"/>
      <c r="M17" s="33"/>
      <c r="N17" s="105"/>
      <c r="O17" s="32"/>
      <c r="P17" s="32"/>
      <c r="Q17" s="72"/>
      <c r="R17" s="72"/>
    </row>
    <row r="18" spans="1:18" ht="13.5" hidden="1" thickBot="1">
      <c r="E18" s="34" t="s">
        <v>1397</v>
      </c>
      <c r="F18" s="49" t="s">
        <v>1398</v>
      </c>
      <c r="G18" s="60" t="s">
        <v>1399</v>
      </c>
      <c r="H18" s="50" t="s">
        <v>1400</v>
      </c>
      <c r="I18" s="54" t="s">
        <v>1401</v>
      </c>
      <c r="J18" s="62" t="s">
        <v>1402</v>
      </c>
      <c r="K18" s="55" t="s">
        <v>1403</v>
      </c>
      <c r="L18" s="55" t="s">
        <v>1404</v>
      </c>
      <c r="M18" s="55" t="s">
        <v>1405</v>
      </c>
      <c r="N18" s="193" t="s">
        <v>1406</v>
      </c>
      <c r="O18" s="9" t="s">
        <v>1415</v>
      </c>
      <c r="P18" s="9" t="s">
        <v>1416</v>
      </c>
      <c r="Q18" s="63" t="s">
        <v>1417</v>
      </c>
      <c r="R18" s="63" t="s">
        <v>1418</v>
      </c>
    </row>
    <row r="19" spans="1:18" ht="13.5" thickBot="1">
      <c r="E19" s="110" t="s">
        <v>751</v>
      </c>
      <c r="F19" s="119"/>
      <c r="G19" s="120"/>
      <c r="H19" s="121"/>
      <c r="I19" s="122"/>
      <c r="J19" s="122"/>
      <c r="K19" s="122"/>
      <c r="L19" s="122"/>
      <c r="M19" s="123"/>
      <c r="N19" s="124"/>
      <c r="O19" s="9" t="s">
        <v>751</v>
      </c>
      <c r="P19" s="9"/>
    </row>
    <row r="20" spans="1:18" ht="12.75">
      <c r="A20" s="9" t="s">
        <v>1782</v>
      </c>
      <c r="B20" s="9" t="s">
        <v>1854</v>
      </c>
      <c r="D20" s="113" t="s">
        <v>513</v>
      </c>
      <c r="E20" s="29" t="s">
        <v>1557</v>
      </c>
      <c r="F20" s="269" t="s">
        <v>1891</v>
      </c>
      <c r="G20" s="73">
        <v>3143819437.4400001</v>
      </c>
      <c r="H20" s="74" t="s">
        <v>751</v>
      </c>
      <c r="I20" s="75">
        <v>209.28</v>
      </c>
      <c r="J20" s="73">
        <v>235.09959411621094</v>
      </c>
      <c r="K20" s="79">
        <v>0.12337344283357665</v>
      </c>
      <c r="L20" s="80">
        <v>6.2442909999999997E-2</v>
      </c>
      <c r="M20" s="80">
        <v>-5.7849009999999999E-2</v>
      </c>
      <c r="N20" s="194">
        <v>-0.16428399999999999</v>
      </c>
      <c r="O20" s="9" t="s">
        <v>1557</v>
      </c>
    </row>
    <row r="21" spans="1:18" ht="12.75">
      <c r="B21" s="9" t="s">
        <v>1856</v>
      </c>
      <c r="D21" s="113" t="s">
        <v>641</v>
      </c>
      <c r="E21" s="29" t="s">
        <v>1683</v>
      </c>
      <c r="F21" s="269" t="s">
        <v>1893</v>
      </c>
      <c r="G21" s="73">
        <v>2913005938.7847495</v>
      </c>
      <c r="H21" s="74" t="s">
        <v>751</v>
      </c>
      <c r="I21" s="75">
        <v>391.85</v>
      </c>
      <c r="J21" s="73">
        <v>488.38259887695313</v>
      </c>
      <c r="K21" s="79">
        <v>0.24635089671290822</v>
      </c>
      <c r="L21" s="80">
        <v>6.5446740000000003E-2</v>
      </c>
      <c r="M21" s="80">
        <v>4.3847730000000001E-2</v>
      </c>
      <c r="N21" s="194">
        <v>-7.0344009999999998E-2</v>
      </c>
      <c r="O21" s="9" t="s">
        <v>1683</v>
      </c>
    </row>
    <row r="22" spans="1:18" ht="12.75">
      <c r="B22" s="9" t="s">
        <v>1855</v>
      </c>
      <c r="D22" s="113" t="s">
        <v>656</v>
      </c>
      <c r="E22" s="29" t="s">
        <v>1698</v>
      </c>
      <c r="F22" s="269" t="s">
        <v>1892</v>
      </c>
      <c r="G22" s="73">
        <v>2708644000</v>
      </c>
      <c r="H22" s="74" t="s">
        <v>751</v>
      </c>
      <c r="I22" s="75">
        <v>111.01</v>
      </c>
      <c r="J22" s="73">
        <v>164.3896484375</v>
      </c>
      <c r="K22" s="79">
        <v>0.48085441345374291</v>
      </c>
      <c r="L22" s="80">
        <v>9.3802369999999996E-2</v>
      </c>
      <c r="M22" s="80">
        <v>2.4266469999999998E-2</v>
      </c>
      <c r="N22" s="194">
        <v>-0.17335609999999999</v>
      </c>
      <c r="O22" s="9" t="s">
        <v>1698</v>
      </c>
    </row>
    <row r="23" spans="1:18" ht="12.75">
      <c r="B23" s="9" t="s">
        <v>1944</v>
      </c>
      <c r="D23" s="113" t="s">
        <v>526</v>
      </c>
      <c r="E23" s="29" t="s">
        <v>1568</v>
      </c>
      <c r="F23" s="269" t="s">
        <v>1945</v>
      </c>
      <c r="G23" s="73">
        <v>904231757.76627004</v>
      </c>
      <c r="H23" s="74" t="s">
        <v>751</v>
      </c>
      <c r="I23" s="75">
        <v>192.31</v>
      </c>
      <c r="J23" s="73">
        <v>241.32894897460938</v>
      </c>
      <c r="K23" s="79">
        <v>0.2548954759222577</v>
      </c>
      <c r="L23" s="80">
        <v>0.12468560000000001</v>
      </c>
      <c r="M23" s="80">
        <v>0.14859939999999999</v>
      </c>
      <c r="N23" s="194">
        <v>-0.1705055</v>
      </c>
      <c r="O23" s="9" t="s">
        <v>1568</v>
      </c>
    </row>
    <row r="24" spans="1:18" ht="12.75">
      <c r="B24" s="9" t="s">
        <v>1860</v>
      </c>
      <c r="D24" s="113" t="s">
        <v>1468</v>
      </c>
      <c r="E24" s="29" t="s">
        <v>448</v>
      </c>
      <c r="F24" s="269" t="s">
        <v>1940</v>
      </c>
      <c r="G24" s="73">
        <v>856298851.58479989</v>
      </c>
      <c r="H24" s="74" t="s">
        <v>751</v>
      </c>
      <c r="I24" s="75">
        <v>165.1</v>
      </c>
      <c r="J24" s="73">
        <v>215.183837890625</v>
      </c>
      <c r="K24" s="79">
        <v>0.3033545602097214</v>
      </c>
      <c r="L24" s="80">
        <v>8.8045299999999993E-2</v>
      </c>
      <c r="M24" s="80">
        <v>-5.4216869999999997E-3</v>
      </c>
      <c r="N24" s="194">
        <v>-0.1640083</v>
      </c>
      <c r="O24" s="9" t="s">
        <v>448</v>
      </c>
    </row>
    <row r="25" spans="1:18" ht="12.75">
      <c r="B25" s="9" t="s">
        <v>1910</v>
      </c>
      <c r="D25" s="113" t="s">
        <v>658</v>
      </c>
      <c r="E25" s="29" t="s">
        <v>1700</v>
      </c>
      <c r="F25" s="269" t="s">
        <v>1943</v>
      </c>
      <c r="G25" s="73">
        <v>388358366.66000003</v>
      </c>
      <c r="H25" s="74" t="s">
        <v>751</v>
      </c>
      <c r="I25" s="75">
        <v>138.49</v>
      </c>
      <c r="J25" s="73">
        <v>179.37142944335938</v>
      </c>
      <c r="K25" s="79">
        <v>0.2951940894169931</v>
      </c>
      <c r="L25" s="80">
        <v>7.6737719999999995E-2</v>
      </c>
      <c r="M25" s="80">
        <v>-9.4413850000000001E-3</v>
      </c>
      <c r="N25" s="194">
        <v>-0.16892700000000002</v>
      </c>
      <c r="O25" s="9" t="s">
        <v>1700</v>
      </c>
    </row>
    <row r="26" spans="1:18" ht="12.75">
      <c r="B26" s="9" t="s">
        <v>1946</v>
      </c>
      <c r="D26" s="113" t="s">
        <v>663</v>
      </c>
      <c r="E26" s="29" t="s">
        <v>1704</v>
      </c>
      <c r="F26" s="269" t="s">
        <v>1947</v>
      </c>
      <c r="G26" s="73">
        <v>266125887.59763998</v>
      </c>
      <c r="H26" s="74" t="s">
        <v>751</v>
      </c>
      <c r="I26" s="75">
        <v>112.78</v>
      </c>
      <c r="J26" s="73">
        <v>91.199996948242188</v>
      </c>
      <c r="K26" s="79">
        <v>-0.19134601038976606</v>
      </c>
      <c r="L26" s="80">
        <v>0.20260179999999997</v>
      </c>
      <c r="M26" s="80">
        <v>0.33625590000000005</v>
      </c>
      <c r="N26" s="194">
        <v>0.49120720000000001</v>
      </c>
      <c r="O26" s="9" t="s">
        <v>1704</v>
      </c>
    </row>
    <row r="27" spans="1:18" ht="12.75">
      <c r="B27" s="9" t="s">
        <v>1937</v>
      </c>
      <c r="D27" s="113" t="s">
        <v>523</v>
      </c>
      <c r="E27" s="29" t="s">
        <v>1565</v>
      </c>
      <c r="F27" s="269" t="s">
        <v>1871</v>
      </c>
      <c r="G27" s="73">
        <v>263463472.13313642</v>
      </c>
      <c r="H27" s="74" t="s">
        <v>751</v>
      </c>
      <c r="I27" s="75">
        <v>588.9</v>
      </c>
      <c r="J27" s="73">
        <v>765.1324462890625</v>
      </c>
      <c r="K27" s="79">
        <v>0.29925699828334618</v>
      </c>
      <c r="L27" s="80">
        <v>4.3778779999999996E-2</v>
      </c>
      <c r="M27" s="80">
        <v>-2.8217819999999998E-2</v>
      </c>
      <c r="N27" s="194">
        <v>-0.13231180000000001</v>
      </c>
      <c r="O27" s="9" t="s">
        <v>1565</v>
      </c>
    </row>
    <row r="28" spans="1:18" s="63" customFormat="1" ht="12.75">
      <c r="A28" s="9"/>
      <c r="B28" s="9" t="s">
        <v>1948</v>
      </c>
      <c r="D28" s="113" t="s">
        <v>691</v>
      </c>
      <c r="E28" s="29" t="s">
        <v>1730</v>
      </c>
      <c r="F28" s="269" t="s">
        <v>1949</v>
      </c>
      <c r="G28" s="73">
        <v>256994996.26020002</v>
      </c>
      <c r="H28" s="74" t="s">
        <v>751</v>
      </c>
      <c r="I28" s="75">
        <v>267.85000000000002</v>
      </c>
      <c r="J28" s="73">
        <v>364.95834350585938</v>
      </c>
      <c r="K28" s="79">
        <v>0.36254748368810663</v>
      </c>
      <c r="L28" s="80">
        <v>8.3272689999999996E-2</v>
      </c>
      <c r="M28" s="80">
        <v>-1.9004319999999999E-3</v>
      </c>
      <c r="N28" s="194">
        <v>-0.19884540000000001</v>
      </c>
      <c r="O28" s="9" t="s">
        <v>1730</v>
      </c>
      <c r="P28" s="10"/>
    </row>
    <row r="29" spans="1:18" s="63" customFormat="1" ht="12.75">
      <c r="A29" s="9"/>
      <c r="B29" s="9" t="s">
        <v>1950</v>
      </c>
      <c r="D29" s="113" t="s">
        <v>559</v>
      </c>
      <c r="E29" s="29" t="s">
        <v>1604</v>
      </c>
      <c r="F29" s="269" t="s">
        <v>1951</v>
      </c>
      <c r="G29" s="73">
        <v>225608963.81872001</v>
      </c>
      <c r="H29" s="74" t="s">
        <v>751</v>
      </c>
      <c r="I29" s="75">
        <v>56.71</v>
      </c>
      <c r="J29" s="73">
        <v>68.727272033691406</v>
      </c>
      <c r="K29" s="79">
        <v>0.21190745959603952</v>
      </c>
      <c r="L29" s="80">
        <v>1.703733E-2</v>
      </c>
      <c r="M29" s="80">
        <v>-8.1024150000000003E-2</v>
      </c>
      <c r="N29" s="194">
        <v>-4.2060820000000006E-2</v>
      </c>
      <c r="O29" s="9" t="s">
        <v>1604</v>
      </c>
      <c r="P29" s="10"/>
    </row>
    <row r="30" spans="1:18" s="63" customFormat="1" ht="12.75">
      <c r="A30" s="9"/>
      <c r="B30" s="9" t="s">
        <v>1952</v>
      </c>
      <c r="D30" s="113" t="s">
        <v>685</v>
      </c>
      <c r="E30" s="29" t="s">
        <v>1724</v>
      </c>
      <c r="F30" s="269" t="s">
        <v>1953</v>
      </c>
      <c r="G30" s="73">
        <v>206209501.56744355</v>
      </c>
      <c r="H30" s="74" t="s">
        <v>751</v>
      </c>
      <c r="I30" s="75">
        <v>139</v>
      </c>
      <c r="J30" s="73">
        <v>258.66928100585938</v>
      </c>
      <c r="K30" s="79">
        <v>0.86093007917884434</v>
      </c>
      <c r="L30" s="80">
        <v>0</v>
      </c>
      <c r="M30" s="80">
        <v>0</v>
      </c>
      <c r="N30" s="194">
        <v>0</v>
      </c>
      <c r="O30" s="9" t="s">
        <v>1724</v>
      </c>
      <c r="P30" s="10"/>
    </row>
    <row r="31" spans="1:18" s="63" customFormat="1" ht="12.75">
      <c r="A31" s="9"/>
      <c r="B31" s="9" t="s">
        <v>1954</v>
      </c>
      <c r="D31" s="113" t="s">
        <v>646</v>
      </c>
      <c r="E31" s="29" t="s">
        <v>1688</v>
      </c>
      <c r="F31" s="269" t="s">
        <v>1955</v>
      </c>
      <c r="G31" s="73">
        <v>195668820</v>
      </c>
      <c r="H31" s="74" t="s">
        <v>751</v>
      </c>
      <c r="I31" s="75">
        <v>945.26</v>
      </c>
      <c r="J31" s="73">
        <v>1051.1463623046875</v>
      </c>
      <c r="K31" s="79">
        <v>0.11201824080643163</v>
      </c>
      <c r="L31" s="80">
        <v>0.2241764</v>
      </c>
      <c r="M31" s="80">
        <v>0.18730370000000002</v>
      </c>
      <c r="N31" s="194">
        <v>-0.10834619999999999</v>
      </c>
      <c r="O31" s="9" t="s">
        <v>1688</v>
      </c>
      <c r="P31" s="10"/>
    </row>
    <row r="32" spans="1:18" s="63" customFormat="1" ht="12.75">
      <c r="A32" s="9"/>
      <c r="B32" s="9" t="s">
        <v>1956</v>
      </c>
      <c r="D32" s="113" t="s">
        <v>517</v>
      </c>
      <c r="E32" s="29" t="s">
        <v>54</v>
      </c>
      <c r="F32" s="269" t="s">
        <v>1957</v>
      </c>
      <c r="G32" s="73">
        <v>183875089.79675004</v>
      </c>
      <c r="H32" s="74" t="s">
        <v>751</v>
      </c>
      <c r="I32" s="75">
        <v>293.39</v>
      </c>
      <c r="J32" s="73">
        <v>354.04000854492188</v>
      </c>
      <c r="K32" s="79">
        <v>0.20672145793967722</v>
      </c>
      <c r="L32" s="80">
        <v>3.9100380000000004E-2</v>
      </c>
      <c r="M32" s="80">
        <v>-5.9767979999999998E-2</v>
      </c>
      <c r="N32" s="194">
        <v>-0.16600819999999999</v>
      </c>
      <c r="O32" s="9" t="s">
        <v>54</v>
      </c>
      <c r="P32" s="10"/>
    </row>
    <row r="33" spans="1:16" s="63" customFormat="1" ht="12.75">
      <c r="A33" s="9"/>
      <c r="B33" s="9" t="s">
        <v>1958</v>
      </c>
      <c r="D33" s="113" t="s">
        <v>609</v>
      </c>
      <c r="E33" s="29" t="s">
        <v>1654</v>
      </c>
      <c r="F33" s="269" t="s">
        <v>1959</v>
      </c>
      <c r="G33" s="73">
        <v>174480235.44000003</v>
      </c>
      <c r="H33" s="74" t="s">
        <v>751</v>
      </c>
      <c r="I33" s="75">
        <v>624.12</v>
      </c>
      <c r="J33" s="73">
        <v>704.258056640625</v>
      </c>
      <c r="K33" s="79">
        <v>0.12840168019070841</v>
      </c>
      <c r="L33" s="80">
        <v>6.6179230000000006E-2</v>
      </c>
      <c r="M33" s="80">
        <v>1.6498639999999998E-2</v>
      </c>
      <c r="N33" s="194">
        <v>-6.9689740000000002E-3</v>
      </c>
      <c r="O33" s="9" t="s">
        <v>1654</v>
      </c>
      <c r="P33" s="10"/>
    </row>
    <row r="34" spans="1:16" s="63" customFormat="1" ht="12.75">
      <c r="A34" s="9"/>
      <c r="B34" s="9" t="s">
        <v>1960</v>
      </c>
      <c r="D34" s="113" t="s">
        <v>669</v>
      </c>
      <c r="E34" s="29" t="s">
        <v>1710</v>
      </c>
      <c r="F34" s="269" t="s">
        <v>1961</v>
      </c>
      <c r="G34" s="73">
        <v>164307360</v>
      </c>
      <c r="H34" s="74" t="s">
        <v>751</v>
      </c>
      <c r="I34" s="75">
        <v>148.56</v>
      </c>
      <c r="J34" s="73">
        <v>192.72332763671875</v>
      </c>
      <c r="K34" s="79">
        <v>0.29727603417285109</v>
      </c>
      <c r="L34" s="80">
        <v>8.7077390000000005E-2</v>
      </c>
      <c r="M34" s="80">
        <v>-3.2875459999999995E-2</v>
      </c>
      <c r="N34" s="194">
        <v>-3.2938390000000005E-2</v>
      </c>
      <c r="O34" s="9" t="s">
        <v>1710</v>
      </c>
      <c r="P34" s="10"/>
    </row>
    <row r="35" spans="1:16" s="63" customFormat="1" ht="12.75">
      <c r="A35" s="9"/>
      <c r="B35" s="9" t="s">
        <v>1962</v>
      </c>
      <c r="D35" s="113" t="s">
        <v>503</v>
      </c>
      <c r="E35" s="29" t="s">
        <v>1546</v>
      </c>
      <c r="F35" s="269" t="s">
        <v>1963</v>
      </c>
      <c r="G35" s="73">
        <v>157012692.14029497</v>
      </c>
      <c r="H35" s="74" t="s">
        <v>751</v>
      </c>
      <c r="I35" s="75">
        <v>96.644999999999996</v>
      </c>
      <c r="J35" s="73">
        <v>136.02188110351563</v>
      </c>
      <c r="K35" s="79">
        <v>0.40743836829133051</v>
      </c>
      <c r="L35" s="80">
        <v>0.1045143</v>
      </c>
      <c r="M35" s="80">
        <v>-5.9324510000000004E-2</v>
      </c>
      <c r="N35" s="194">
        <v>-0.1998924</v>
      </c>
      <c r="O35" s="9" t="s">
        <v>1546</v>
      </c>
      <c r="P35" s="10"/>
    </row>
    <row r="36" spans="1:16" s="63" customFormat="1" ht="12.75">
      <c r="A36" s="9"/>
      <c r="B36" s="9" t="s">
        <v>1964</v>
      </c>
      <c r="D36" s="113" t="s">
        <v>518</v>
      </c>
      <c r="E36" s="29" t="s">
        <v>1560</v>
      </c>
      <c r="F36" s="269" t="s">
        <v>1965</v>
      </c>
      <c r="G36" s="73">
        <v>156722264.00000003</v>
      </c>
      <c r="H36" s="74" t="s">
        <v>751</v>
      </c>
      <c r="I36" s="75">
        <v>367.72</v>
      </c>
      <c r="J36" s="73">
        <v>508.4091796875</v>
      </c>
      <c r="K36" s="79">
        <v>0.38259866117562269</v>
      </c>
      <c r="L36" s="80">
        <v>5.4243159999999999E-2</v>
      </c>
      <c r="M36" s="80">
        <v>-4.1222329999999995E-2</v>
      </c>
      <c r="N36" s="194">
        <v>-0.17306830000000001</v>
      </c>
      <c r="O36" s="9" t="s">
        <v>1560</v>
      </c>
      <c r="P36" s="10"/>
    </row>
    <row r="37" spans="1:16" s="63" customFormat="1" ht="12.75">
      <c r="A37" s="9"/>
      <c r="B37" s="9" t="s">
        <v>1966</v>
      </c>
      <c r="D37" s="113" t="s">
        <v>696</v>
      </c>
      <c r="E37" s="29" t="s">
        <v>1738</v>
      </c>
      <c r="F37" s="269" t="s">
        <v>1967</v>
      </c>
      <c r="G37" s="73">
        <v>147953762.78594002</v>
      </c>
      <c r="H37" s="74" t="s">
        <v>751</v>
      </c>
      <c r="I37" s="75">
        <v>162.86000000000001</v>
      </c>
      <c r="J37" s="73">
        <v>179.14193725585938</v>
      </c>
      <c r="K37" s="79">
        <v>9.9975053763105448E-2</v>
      </c>
      <c r="L37" s="80">
        <v>9.7143610000000005E-2</v>
      </c>
      <c r="M37" s="80">
        <v>-9.3711740000000002E-2</v>
      </c>
      <c r="N37" s="194">
        <v>-0.13145960000000001</v>
      </c>
      <c r="O37" s="9" t="s">
        <v>1738</v>
      </c>
      <c r="P37" s="10"/>
    </row>
    <row r="38" spans="1:16" s="63" customFormat="1" ht="12.75">
      <c r="A38" s="9"/>
      <c r="B38" s="9" t="s">
        <v>1968</v>
      </c>
      <c r="D38" s="113" t="s">
        <v>681</v>
      </c>
      <c r="E38" s="29" t="s">
        <v>1720</v>
      </c>
      <c r="F38" s="269" t="s">
        <v>1969</v>
      </c>
      <c r="G38" s="73">
        <v>125943889.10642932</v>
      </c>
      <c r="H38" s="74" t="s">
        <v>751</v>
      </c>
      <c r="I38" s="75">
        <v>97.12</v>
      </c>
      <c r="J38" s="73">
        <v>122.29905700683594</v>
      </c>
      <c r="K38" s="79">
        <v>0.25925717675901905</v>
      </c>
      <c r="L38" s="80">
        <v>0.16102810000000001</v>
      </c>
      <c r="M38" s="80">
        <v>1.717637E-2</v>
      </c>
      <c r="N38" s="194">
        <v>-8.661714999999999E-2</v>
      </c>
      <c r="O38" s="9" t="s">
        <v>1720</v>
      </c>
      <c r="P38" s="10"/>
    </row>
    <row r="39" spans="1:16" s="63" customFormat="1" ht="12.75">
      <c r="A39" s="9"/>
      <c r="B39" s="9" t="s">
        <v>1970</v>
      </c>
      <c r="D39" s="113" t="s">
        <v>504</v>
      </c>
      <c r="E39" s="29" t="s">
        <v>1547</v>
      </c>
      <c r="F39" s="269" t="s">
        <v>1971</v>
      </c>
      <c r="G39" s="73">
        <v>123125410.66595</v>
      </c>
      <c r="H39" s="74" t="s">
        <v>751</v>
      </c>
      <c r="I39" s="75">
        <v>151.55000000000001</v>
      </c>
      <c r="J39" s="73">
        <v>204.54545593261719</v>
      </c>
      <c r="K39" s="79">
        <v>0.34968958055174637</v>
      </c>
      <c r="L39" s="80">
        <v>0.1025025</v>
      </c>
      <c r="M39" s="80">
        <v>4.4308159999999999E-2</v>
      </c>
      <c r="N39" s="194">
        <v>-6.8130140000000006E-2</v>
      </c>
      <c r="O39" s="9" t="s">
        <v>1547</v>
      </c>
      <c r="P39" s="10"/>
    </row>
    <row r="40" spans="1:16" s="63" customFormat="1" ht="12.75">
      <c r="A40" s="9"/>
      <c r="B40" s="9" t="s">
        <v>1972</v>
      </c>
      <c r="D40" s="113" t="s">
        <v>617</v>
      </c>
      <c r="E40" s="29" t="s">
        <v>1661</v>
      </c>
      <c r="F40" s="269" t="s">
        <v>1973</v>
      </c>
      <c r="G40" s="73">
        <v>91679140.040000007</v>
      </c>
      <c r="H40" s="74" t="s">
        <v>751</v>
      </c>
      <c r="I40" s="75">
        <v>71.42</v>
      </c>
      <c r="J40" s="73">
        <v>90.153335571289063</v>
      </c>
      <c r="K40" s="79">
        <v>0.2622981737789003</v>
      </c>
      <c r="L40" s="80">
        <v>0.12013799999999999</v>
      </c>
      <c r="M40" s="80">
        <v>-1.76066E-2</v>
      </c>
      <c r="N40" s="194">
        <v>-1.1214219999999999E-2</v>
      </c>
      <c r="O40" s="9" t="s">
        <v>1661</v>
      </c>
      <c r="P40" s="10"/>
    </row>
    <row r="41" spans="1:16" s="63" customFormat="1" ht="12.75">
      <c r="A41" s="9"/>
      <c r="B41" s="9" t="s">
        <v>1974</v>
      </c>
      <c r="D41" s="113" t="s">
        <v>642</v>
      </c>
      <c r="E41" s="29" t="s">
        <v>1684</v>
      </c>
      <c r="F41" s="269" t="s">
        <v>1975</v>
      </c>
      <c r="G41" s="73">
        <v>89159856.264499992</v>
      </c>
      <c r="H41" s="74" t="s">
        <v>751</v>
      </c>
      <c r="I41" s="75">
        <v>79.78</v>
      </c>
      <c r="J41" s="73">
        <v>126.08823394775391</v>
      </c>
      <c r="K41" s="79">
        <v>0.58044915953564691</v>
      </c>
      <c r="L41" s="80">
        <v>0.15959300000000001</v>
      </c>
      <c r="M41" s="80">
        <v>-8.18276E-2</v>
      </c>
      <c r="N41" s="194">
        <v>-5.2043770000000003E-2</v>
      </c>
      <c r="O41" s="9" t="s">
        <v>1684</v>
      </c>
      <c r="P41" s="10"/>
    </row>
    <row r="42" spans="1:16" s="63" customFormat="1" ht="12.75">
      <c r="A42" s="9"/>
      <c r="B42" s="9" t="s">
        <v>1976</v>
      </c>
      <c r="D42" s="113" t="s">
        <v>610</v>
      </c>
      <c r="E42" s="29" t="s">
        <v>1655</v>
      </c>
      <c r="F42" s="269" t="s">
        <v>1977</v>
      </c>
      <c r="G42" s="73">
        <v>87458100</v>
      </c>
      <c r="H42" s="74" t="s">
        <v>751</v>
      </c>
      <c r="I42" s="75">
        <v>20.05</v>
      </c>
      <c r="J42" s="73">
        <v>21.461765289306641</v>
      </c>
      <c r="K42" s="79">
        <v>7.0412233880630337E-2</v>
      </c>
      <c r="L42" s="80">
        <v>5.9165330000000002E-2</v>
      </c>
      <c r="M42" s="80">
        <v>-0.117129</v>
      </c>
      <c r="N42" s="194">
        <v>0</v>
      </c>
      <c r="O42" s="9" t="s">
        <v>1655</v>
      </c>
      <c r="P42" s="10"/>
    </row>
    <row r="43" spans="1:16" s="63" customFormat="1" ht="12.75">
      <c r="A43" s="9"/>
      <c r="B43" s="9" t="s">
        <v>1978</v>
      </c>
      <c r="D43" s="113" t="s">
        <v>587</v>
      </c>
      <c r="E43" s="29" t="s">
        <v>1631</v>
      </c>
      <c r="F43" s="269" t="s">
        <v>1979</v>
      </c>
      <c r="G43" s="73">
        <v>78281559.511600003</v>
      </c>
      <c r="H43" s="74" t="s">
        <v>751</v>
      </c>
      <c r="I43" s="75">
        <v>101.8</v>
      </c>
      <c r="J43" s="73">
        <v>113.16210174560547</v>
      </c>
      <c r="K43" s="79">
        <v>0.11161200143030925</v>
      </c>
      <c r="L43" s="80">
        <v>5.8982659999999992E-2</v>
      </c>
      <c r="M43" s="80">
        <v>5.755246E-2</v>
      </c>
      <c r="N43" s="194">
        <v>7.7476680000000006E-2</v>
      </c>
      <c r="O43" s="9" t="s">
        <v>1631</v>
      </c>
      <c r="P43" s="10"/>
    </row>
    <row r="44" spans="1:16" s="63" customFormat="1" ht="12.75">
      <c r="A44" s="9"/>
      <c r="B44" s="9" t="s">
        <v>1980</v>
      </c>
      <c r="D44" s="113" t="s">
        <v>692</v>
      </c>
      <c r="E44" s="29" t="s">
        <v>1731</v>
      </c>
      <c r="F44" s="269" t="s">
        <v>1981</v>
      </c>
      <c r="G44" s="73">
        <v>59914229.97608</v>
      </c>
      <c r="H44" s="74" t="s">
        <v>751</v>
      </c>
      <c r="I44" s="75">
        <v>228.68</v>
      </c>
      <c r="J44" s="73">
        <v>297.21429443359375</v>
      </c>
      <c r="K44" s="79">
        <v>0.29969518293507846</v>
      </c>
      <c r="L44" s="80">
        <v>0.12789149999999999</v>
      </c>
      <c r="M44" s="80">
        <v>7.7611800000000009E-2</v>
      </c>
      <c r="N44" s="194">
        <v>-6.0399390000000004E-2</v>
      </c>
      <c r="O44" s="9" t="s">
        <v>1731</v>
      </c>
      <c r="P44" s="10"/>
    </row>
    <row r="45" spans="1:16" s="63" customFormat="1" ht="12.75">
      <c r="A45" s="9"/>
      <c r="B45" s="9" t="s">
        <v>1982</v>
      </c>
      <c r="D45" s="113" t="s">
        <v>508</v>
      </c>
      <c r="E45" s="29" t="s">
        <v>1552</v>
      </c>
      <c r="F45" s="269" t="s">
        <v>1983</v>
      </c>
      <c r="G45" s="73">
        <v>57495090</v>
      </c>
      <c r="H45" s="74" t="s">
        <v>751</v>
      </c>
      <c r="I45" s="75">
        <v>269.93</v>
      </c>
      <c r="J45" s="73">
        <v>320.58621215820313</v>
      </c>
      <c r="K45" s="79">
        <v>0.18766425428149192</v>
      </c>
      <c r="L45" s="80">
        <v>4.0312939999999998E-2</v>
      </c>
      <c r="M45" s="80">
        <v>3.105424E-2</v>
      </c>
      <c r="N45" s="194">
        <v>-8.6747660000000004E-2</v>
      </c>
      <c r="O45" s="9" t="s">
        <v>1552</v>
      </c>
      <c r="P45" s="10"/>
    </row>
    <row r="46" spans="1:16" s="63" customFormat="1" ht="12.75">
      <c r="A46" s="9"/>
      <c r="B46" s="9" t="s">
        <v>1984</v>
      </c>
      <c r="D46" s="113" t="s">
        <v>682</v>
      </c>
      <c r="E46" s="29" t="s">
        <v>1721</v>
      </c>
      <c r="F46" s="269" t="s">
        <v>1985</v>
      </c>
      <c r="G46" s="73">
        <v>52921440</v>
      </c>
      <c r="H46" s="74" t="s">
        <v>751</v>
      </c>
      <c r="I46" s="75">
        <v>158.4</v>
      </c>
      <c r="J46" s="73">
        <v>198.61904907226563</v>
      </c>
      <c r="K46" s="79">
        <v>0.25390813808248502</v>
      </c>
      <c r="L46" s="80">
        <v>0.10437150000000001</v>
      </c>
      <c r="M46" s="80">
        <v>8.3743839999999986E-2</v>
      </c>
      <c r="N46" s="194">
        <v>2.5840269999999999E-2</v>
      </c>
      <c r="O46" s="9" t="s">
        <v>1721</v>
      </c>
      <c r="P46" s="10"/>
    </row>
    <row r="47" spans="1:16" s="63" customFormat="1" ht="12.75">
      <c r="A47" s="9"/>
      <c r="B47" s="9" t="s">
        <v>1986</v>
      </c>
      <c r="D47" s="113" t="s">
        <v>650</v>
      </c>
      <c r="E47" s="29" t="s">
        <v>1692</v>
      </c>
      <c r="F47" s="269" t="s">
        <v>1987</v>
      </c>
      <c r="G47" s="73">
        <v>49088173.645350002</v>
      </c>
      <c r="H47" s="74" t="s">
        <v>751</v>
      </c>
      <c r="I47" s="75">
        <v>193.55</v>
      </c>
      <c r="J47" s="73">
        <v>240.89666748046875</v>
      </c>
      <c r="K47" s="79">
        <v>0.24462241012900399</v>
      </c>
      <c r="L47" s="80">
        <v>0.13359489999999999</v>
      </c>
      <c r="M47" s="80">
        <v>1.836262E-2</v>
      </c>
      <c r="N47" s="194">
        <v>-6.8799639999999995E-2</v>
      </c>
      <c r="O47" s="9" t="s">
        <v>1692</v>
      </c>
      <c r="P47" s="10"/>
    </row>
    <row r="48" spans="1:16" s="63" customFormat="1" ht="12.75">
      <c r="A48" s="9"/>
      <c r="B48" s="9" t="s">
        <v>1988</v>
      </c>
      <c r="D48" s="113" t="s">
        <v>562</v>
      </c>
      <c r="E48" s="29" t="s">
        <v>1607</v>
      </c>
      <c r="F48" s="269" t="s">
        <v>1989</v>
      </c>
      <c r="G48" s="73">
        <v>35058268.188720003</v>
      </c>
      <c r="H48" s="74" t="s">
        <v>751</v>
      </c>
      <c r="I48" s="75">
        <v>101.52</v>
      </c>
      <c r="J48" s="73">
        <v>143.93157958984375</v>
      </c>
      <c r="K48" s="79">
        <v>0.41776575640114033</v>
      </c>
      <c r="L48" s="80">
        <v>0.11340210000000001</v>
      </c>
      <c r="M48" s="80">
        <v>2.3283939999999999E-2</v>
      </c>
      <c r="N48" s="194">
        <v>-0.28952339999999999</v>
      </c>
      <c r="O48" s="9" t="s">
        <v>1607</v>
      </c>
      <c r="P48" s="10"/>
    </row>
    <row r="49" spans="1:16" s="63" customFormat="1" ht="12.75">
      <c r="A49" s="9"/>
      <c r="B49" s="9" t="s">
        <v>1990</v>
      </c>
      <c r="D49" s="113" t="s">
        <v>578</v>
      </c>
      <c r="E49" s="29" t="s">
        <v>190</v>
      </c>
      <c r="F49" s="269" t="s">
        <v>1991</v>
      </c>
      <c r="G49" s="73">
        <v>27619245.830032617</v>
      </c>
      <c r="H49" s="74" t="s">
        <v>751</v>
      </c>
      <c r="I49" s="75">
        <v>79.88</v>
      </c>
      <c r="J49" s="73">
        <v>83.583999633789063</v>
      </c>
      <c r="K49" s="79">
        <v>4.6369549746983818E-2</v>
      </c>
      <c r="L49" s="80">
        <v>1.6285009999999999E-2</v>
      </c>
      <c r="M49" s="80">
        <v>2.8321320000000001E-2</v>
      </c>
      <c r="N49" s="194">
        <v>-0.11125939999999999</v>
      </c>
      <c r="O49" s="9" t="s">
        <v>190</v>
      </c>
      <c r="P49" s="10"/>
    </row>
    <row r="50" spans="1:16" s="63" customFormat="1" ht="12.75">
      <c r="A50" s="9"/>
      <c r="B50" s="9" t="s">
        <v>1992</v>
      </c>
      <c r="D50" s="113" t="s">
        <v>655</v>
      </c>
      <c r="E50" s="29" t="s">
        <v>1697</v>
      </c>
      <c r="F50" s="269" t="s">
        <v>1993</v>
      </c>
      <c r="G50" s="73">
        <v>27158396.241951603</v>
      </c>
      <c r="H50" s="74" t="s">
        <v>751</v>
      </c>
      <c r="I50" s="75">
        <v>4.3819999999999997</v>
      </c>
      <c r="J50" s="73">
        <v>4.8242306709289551</v>
      </c>
      <c r="K50" s="79">
        <v>0.10091982449314374</v>
      </c>
      <c r="L50" s="80">
        <v>-3.0959720000000003E-2</v>
      </c>
      <c r="M50" s="80">
        <v>-9.4628099999999993E-2</v>
      </c>
      <c r="N50" s="194">
        <v>2.5149170000000002E-2</v>
      </c>
      <c r="O50" s="9" t="s">
        <v>1697</v>
      </c>
      <c r="P50" s="10"/>
    </row>
    <row r="51" spans="1:16" s="63" customFormat="1" ht="12.75">
      <c r="A51" s="9"/>
      <c r="B51" s="9" t="s">
        <v>1994</v>
      </c>
      <c r="D51" s="113" t="s">
        <v>605</v>
      </c>
      <c r="E51" s="29" t="s">
        <v>1650</v>
      </c>
      <c r="F51" s="269" t="s">
        <v>1995</v>
      </c>
      <c r="G51" s="73">
        <v>23831532.573119998</v>
      </c>
      <c r="H51" s="74" t="s">
        <v>751</v>
      </c>
      <c r="I51" s="75">
        <v>25.28</v>
      </c>
      <c r="J51" s="73">
        <v>33.266666412353516</v>
      </c>
      <c r="K51" s="79">
        <v>0.31592825998233831</v>
      </c>
      <c r="L51" s="80">
        <v>6.084767E-2</v>
      </c>
      <c r="M51" s="80">
        <v>-8.7035029999999999E-2</v>
      </c>
      <c r="N51" s="194">
        <v>-0.22525289999999998</v>
      </c>
      <c r="O51" s="9" t="s">
        <v>1650</v>
      </c>
      <c r="P51" s="10"/>
    </row>
    <row r="52" spans="1:16" s="63" customFormat="1" ht="12.75">
      <c r="A52" s="9"/>
      <c r="B52" s="9" t="s">
        <v>1996</v>
      </c>
      <c r="D52" s="113" t="s">
        <v>721</v>
      </c>
      <c r="E52" s="29" t="s">
        <v>1762</v>
      </c>
      <c r="F52" s="269" t="s">
        <v>1997</v>
      </c>
      <c r="G52" s="73">
        <v>23206929.843589995</v>
      </c>
      <c r="H52" s="74" t="s">
        <v>751</v>
      </c>
      <c r="I52" s="75">
        <v>76.03</v>
      </c>
      <c r="J52" s="73">
        <v>88.464286804199219</v>
      </c>
      <c r="K52" s="79">
        <v>0.16354447986583209</v>
      </c>
      <c r="L52" s="80">
        <v>6.3505419999999993E-2</v>
      </c>
      <c r="M52" s="80">
        <v>3.0635759999999998E-2</v>
      </c>
      <c r="N52" s="194">
        <v>-6.8373980000000001E-2</v>
      </c>
      <c r="O52" s="9" t="s">
        <v>1762</v>
      </c>
      <c r="P52" s="10"/>
    </row>
    <row r="53" spans="1:16" s="63" customFormat="1" ht="12.75">
      <c r="A53" s="9"/>
      <c r="B53" s="9" t="s">
        <v>1998</v>
      </c>
      <c r="D53" s="113" t="s">
        <v>657</v>
      </c>
      <c r="E53" s="29" t="s">
        <v>1699</v>
      </c>
      <c r="F53" s="269" t="s">
        <v>1999</v>
      </c>
      <c r="G53" s="73">
        <v>17947095.094319995</v>
      </c>
      <c r="H53" s="74" t="s">
        <v>751</v>
      </c>
      <c r="I53" s="75">
        <v>103.38</v>
      </c>
      <c r="J53" s="73">
        <v>117.5</v>
      </c>
      <c r="K53" s="79">
        <v>0.13658347842909668</v>
      </c>
      <c r="L53" s="80">
        <v>5.5651989999999998E-2</v>
      </c>
      <c r="M53" s="80">
        <v>-1.748717E-2</v>
      </c>
      <c r="N53" s="194">
        <v>0.31192890000000001</v>
      </c>
      <c r="O53" s="9" t="s">
        <v>1699</v>
      </c>
      <c r="P53" s="10"/>
    </row>
    <row r="54" spans="1:16" s="63" customFormat="1" ht="12.75">
      <c r="A54" s="9"/>
      <c r="B54" s="9" t="s">
        <v>2000</v>
      </c>
      <c r="D54" s="113" t="s">
        <v>565</v>
      </c>
      <c r="E54" s="29" t="s">
        <v>1610</v>
      </c>
      <c r="F54" s="269" t="s">
        <v>2001</v>
      </c>
      <c r="G54" s="73">
        <v>16769237.076409997</v>
      </c>
      <c r="H54" s="74" t="s">
        <v>751</v>
      </c>
      <c r="I54" s="75">
        <v>82.81</v>
      </c>
      <c r="J54" s="73">
        <v>91.599998474121094</v>
      </c>
      <c r="K54" s="79">
        <v>0.1061465822258314</v>
      </c>
      <c r="L54" s="80">
        <v>9.7984650000000006E-2</v>
      </c>
      <c r="M54" s="80">
        <v>1.732187E-2</v>
      </c>
      <c r="N54" s="194">
        <v>-7.9275100000000001E-2</v>
      </c>
      <c r="O54" s="9" t="s">
        <v>1610</v>
      </c>
      <c r="P54" s="10"/>
    </row>
    <row r="55" spans="1:16" s="63" customFormat="1" ht="12.75">
      <c r="A55" s="9"/>
      <c r="B55" s="9" t="s">
        <v>2002</v>
      </c>
      <c r="D55" s="113" t="s">
        <v>590</v>
      </c>
      <c r="E55" s="29" t="s">
        <v>1635</v>
      </c>
      <c r="F55" s="269" t="s">
        <v>2003</v>
      </c>
      <c r="G55" s="73">
        <v>15213125.555620002</v>
      </c>
      <c r="H55" s="74" t="s">
        <v>751</v>
      </c>
      <c r="I55" s="75">
        <v>141.86000000000001</v>
      </c>
      <c r="J55" s="73">
        <v>224</v>
      </c>
      <c r="K55" s="79">
        <v>0.57902157056252634</v>
      </c>
      <c r="L55" s="80">
        <v>0.10845440000000001</v>
      </c>
      <c r="M55" s="80">
        <v>0.12204380000000001</v>
      </c>
      <c r="N55" s="194">
        <v>-0.1950749</v>
      </c>
      <c r="O55" s="9" t="s">
        <v>1635</v>
      </c>
      <c r="P55" s="10"/>
    </row>
    <row r="56" spans="1:16" s="63" customFormat="1" ht="12.75">
      <c r="A56" s="9"/>
      <c r="B56" s="9" t="s">
        <v>2004</v>
      </c>
      <c r="D56" s="113" t="s">
        <v>1384</v>
      </c>
      <c r="E56" s="29" t="s">
        <v>1736</v>
      </c>
      <c r="F56" s="269" t="s">
        <v>2005</v>
      </c>
      <c r="G56" s="73">
        <v>14569890.293939998</v>
      </c>
      <c r="H56" s="74" t="s">
        <v>751</v>
      </c>
      <c r="I56" s="75">
        <v>95.07</v>
      </c>
      <c r="J56" s="73">
        <v>129.96427917480469</v>
      </c>
      <c r="K56" s="79">
        <v>0.36703775296944041</v>
      </c>
      <c r="L56" s="80">
        <v>0.1188655</v>
      </c>
      <c r="M56" s="80">
        <v>-2.9006230000000001E-2</v>
      </c>
      <c r="N56" s="194">
        <v>-0.1203738</v>
      </c>
      <c r="O56" s="9" t="s">
        <v>1736</v>
      </c>
      <c r="P56" s="10"/>
    </row>
    <row r="57" spans="1:16" s="63" customFormat="1" ht="12.75">
      <c r="A57" s="9"/>
      <c r="B57" s="9" t="s">
        <v>2006</v>
      </c>
      <c r="D57" s="113" t="s">
        <v>623</v>
      </c>
      <c r="E57" s="29" t="s">
        <v>1667</v>
      </c>
      <c r="F57" s="269" t="s">
        <v>2007</v>
      </c>
      <c r="G57" s="73">
        <v>14086059.5305</v>
      </c>
      <c r="H57" s="74" t="s">
        <v>751</v>
      </c>
      <c r="I57" s="75">
        <v>173.5</v>
      </c>
      <c r="J57" s="73">
        <v>262.03125</v>
      </c>
      <c r="K57" s="79">
        <v>0.51026657060518743</v>
      </c>
      <c r="L57" s="80">
        <v>8.9413579999999993E-2</v>
      </c>
      <c r="M57" s="80">
        <v>-1.0832379999999999E-2</v>
      </c>
      <c r="N57" s="194">
        <v>-0.25475710000000001</v>
      </c>
      <c r="O57" s="9" t="s">
        <v>1667</v>
      </c>
      <c r="P57" s="10"/>
    </row>
    <row r="58" spans="1:16" s="63" customFormat="1" ht="12.75">
      <c r="A58" s="9"/>
      <c r="B58" s="9" t="s">
        <v>2008</v>
      </c>
      <c r="D58" s="113" t="s">
        <v>500</v>
      </c>
      <c r="E58" s="29" t="s">
        <v>1542</v>
      </c>
      <c r="F58" s="269" t="s">
        <v>2009</v>
      </c>
      <c r="G58" s="73">
        <v>11658497.418510001</v>
      </c>
      <c r="H58" s="74" t="s">
        <v>751</v>
      </c>
      <c r="I58" s="75">
        <v>79.790000000000006</v>
      </c>
      <c r="J58" s="73">
        <v>101.23809814453125</v>
      </c>
      <c r="K58" s="79">
        <v>0.26880684477417272</v>
      </c>
      <c r="L58" s="80">
        <v>8.6169360000000014E-2</v>
      </c>
      <c r="M58" s="80">
        <v>-8.8198759999999991E-3</v>
      </c>
      <c r="N58" s="194">
        <v>-0.16581289999999999</v>
      </c>
      <c r="O58" s="9" t="s">
        <v>1542</v>
      </c>
      <c r="P58" s="10"/>
    </row>
    <row r="59" spans="1:16" s="63" customFormat="1" ht="12.75">
      <c r="A59" s="9"/>
      <c r="B59" s="9" t="s">
        <v>2010</v>
      </c>
      <c r="D59" s="113" t="s">
        <v>704</v>
      </c>
      <c r="E59" s="29" t="s">
        <v>1746</v>
      </c>
      <c r="F59" s="269" t="s">
        <v>2011</v>
      </c>
      <c r="G59" s="73">
        <v>9328332.8754500002</v>
      </c>
      <c r="H59" s="74" t="s">
        <v>751</v>
      </c>
      <c r="I59" s="75">
        <v>22.45</v>
      </c>
      <c r="J59" s="73">
        <v>27.67173957824707</v>
      </c>
      <c r="K59" s="79">
        <v>0.23259419056779818</v>
      </c>
      <c r="L59" s="80">
        <v>0.1674467</v>
      </c>
      <c r="M59" s="80">
        <v>0.14599290000000001</v>
      </c>
      <c r="N59" s="194">
        <v>-8.9004509999999993E-4</v>
      </c>
      <c r="O59" s="9" t="s">
        <v>1746</v>
      </c>
      <c r="P59" s="10"/>
    </row>
    <row r="60" spans="1:16" s="63" customFormat="1" ht="13.5" thickBot="1">
      <c r="A60" s="9"/>
      <c r="B60" s="9" t="s">
        <v>2012</v>
      </c>
      <c r="D60" s="113" t="s">
        <v>717</v>
      </c>
      <c r="E60" s="29" t="s">
        <v>1758</v>
      </c>
      <c r="F60" s="269" t="s">
        <v>2013</v>
      </c>
      <c r="G60" s="73">
        <v>9265132.5396900009</v>
      </c>
      <c r="H60" s="74" t="s">
        <v>751</v>
      </c>
      <c r="I60" s="75">
        <v>166.435</v>
      </c>
      <c r="J60" s="73">
        <v>236.04347229003906</v>
      </c>
      <c r="K60" s="79">
        <v>0.41823217646552147</v>
      </c>
      <c r="L60" s="80">
        <v>4.1781459999999999E-2</v>
      </c>
      <c r="M60" s="80">
        <v>1.8698740000000002E-2</v>
      </c>
      <c r="N60" s="194">
        <v>-0.22426010000000002</v>
      </c>
      <c r="O60" s="9" t="s">
        <v>1758</v>
      </c>
      <c r="P60" s="10"/>
    </row>
    <row r="61" spans="1:16" s="63" customFormat="1" ht="13.5" hidden="1" thickBot="1">
      <c r="A61" s="9"/>
      <c r="B61" s="9"/>
      <c r="D61" s="113"/>
      <c r="E61" s="125"/>
      <c r="F61" s="98"/>
      <c r="G61" s="73"/>
      <c r="H61" s="98"/>
      <c r="I61" s="284"/>
      <c r="J61" s="284"/>
      <c r="K61" s="101">
        <v>0.25925717675901905</v>
      </c>
      <c r="L61" s="101">
        <v>8.7077390000000005E-2</v>
      </c>
      <c r="M61" s="101">
        <v>0</v>
      </c>
      <c r="N61" s="195">
        <v>-8.6747660000000004E-2</v>
      </c>
      <c r="O61" s="9"/>
      <c r="P61" s="10"/>
    </row>
    <row r="62" spans="1:16" s="63" customFormat="1" ht="13.5" thickBot="1">
      <c r="A62" s="9"/>
      <c r="B62" s="9"/>
      <c r="D62" s="9"/>
      <c r="E62" s="110"/>
      <c r="F62" s="119"/>
      <c r="G62" s="121"/>
      <c r="H62" s="121"/>
      <c r="I62" s="122"/>
      <c r="J62" s="122"/>
      <c r="K62" s="122"/>
      <c r="L62" s="122"/>
      <c r="M62" s="123"/>
      <c r="N62" s="124"/>
      <c r="O62" s="9">
        <v>0</v>
      </c>
      <c r="P62" s="10"/>
    </row>
    <row r="63" spans="1:16" s="63" customFormat="1" ht="12.75">
      <c r="A63" s="9"/>
      <c r="B63" s="9" t="s">
        <v>2014</v>
      </c>
      <c r="D63" s="113" t="s">
        <v>536</v>
      </c>
      <c r="E63" s="29" t="s">
        <v>1578</v>
      </c>
      <c r="F63" s="269" t="s">
        <v>2015</v>
      </c>
      <c r="G63" s="73">
        <v>1145088097.36344</v>
      </c>
      <c r="H63" s="74" t="s">
        <v>746</v>
      </c>
      <c r="I63" s="75">
        <v>530.96</v>
      </c>
      <c r="J63" s="73">
        <v>525.83331298828125</v>
      </c>
      <c r="K63" s="79">
        <v>-9.655505144867349E-3</v>
      </c>
      <c r="L63" s="80">
        <v>2.4603880000000002E-2</v>
      </c>
      <c r="M63" s="80">
        <v>-3.0417970000000002E-3</v>
      </c>
      <c r="N63" s="194">
        <v>0.1713731</v>
      </c>
      <c r="O63" s="9" t="s">
        <v>1578</v>
      </c>
      <c r="P63" s="10"/>
    </row>
    <row r="64" spans="1:16" s="63" customFormat="1" ht="12.75">
      <c r="A64" s="9"/>
      <c r="B64" s="9" t="s">
        <v>1936</v>
      </c>
      <c r="D64" s="113" t="s">
        <v>613</v>
      </c>
      <c r="E64" s="29" t="s">
        <v>1657</v>
      </c>
      <c r="F64" s="269" t="s">
        <v>1934</v>
      </c>
      <c r="G64" s="73">
        <v>677798747.40370011</v>
      </c>
      <c r="H64" s="74" t="s">
        <v>746</v>
      </c>
      <c r="I64" s="75">
        <v>243.55</v>
      </c>
      <c r="J64" s="73">
        <v>257.72415161132813</v>
      </c>
      <c r="K64" s="79">
        <v>5.8198117886791634E-2</v>
      </c>
      <c r="L64" s="80">
        <v>4.996548E-2</v>
      </c>
      <c r="M64" s="80">
        <v>-7.1341210000000002E-3</v>
      </c>
      <c r="N64" s="194">
        <v>1.6019330000000002E-2</v>
      </c>
      <c r="O64" s="9" t="s">
        <v>1657</v>
      </c>
      <c r="P64" s="10"/>
    </row>
    <row r="65" spans="1:16" s="63" customFormat="1" ht="12.75">
      <c r="A65" s="9"/>
      <c r="B65" s="9" t="s">
        <v>2016</v>
      </c>
      <c r="D65" s="113" t="s">
        <v>713</v>
      </c>
      <c r="E65" s="29" t="s">
        <v>1754</v>
      </c>
      <c r="F65" s="269" t="s">
        <v>2017</v>
      </c>
      <c r="G65" s="73">
        <v>673623076.97578847</v>
      </c>
      <c r="H65" s="74" t="s">
        <v>746</v>
      </c>
      <c r="I65" s="75">
        <v>335.17</v>
      </c>
      <c r="J65" s="73">
        <v>381.6341552734375</v>
      </c>
      <c r="K65" s="79">
        <v>0.13862862211247262</v>
      </c>
      <c r="L65" s="80">
        <v>1.686847E-2</v>
      </c>
      <c r="M65" s="80">
        <v>-4.362837E-2</v>
      </c>
      <c r="N65" s="194">
        <v>6.0530280000000006E-2</v>
      </c>
      <c r="O65" s="9" t="s">
        <v>1754</v>
      </c>
      <c r="P65" s="10"/>
    </row>
    <row r="66" spans="1:16" s="63" customFormat="1" ht="12.75">
      <c r="A66" s="9"/>
      <c r="B66" s="9" t="s">
        <v>1884</v>
      </c>
      <c r="D66" s="113" t="s">
        <v>640</v>
      </c>
      <c r="E66" s="29" t="s">
        <v>1682</v>
      </c>
      <c r="F66" s="269" t="s">
        <v>1900</v>
      </c>
      <c r="G66" s="73">
        <v>485096659.30596</v>
      </c>
      <c r="H66" s="74" t="s">
        <v>746</v>
      </c>
      <c r="I66" s="75">
        <v>533.48</v>
      </c>
      <c r="J66" s="73">
        <v>621.5999755859375</v>
      </c>
      <c r="K66" s="79">
        <v>0.16517952985292328</v>
      </c>
      <c r="L66" s="80">
        <v>3.1217950000000001E-2</v>
      </c>
      <c r="M66" s="80">
        <v>-2.6709480000000001E-2</v>
      </c>
      <c r="N66" s="194">
        <v>1.312265E-2</v>
      </c>
      <c r="O66" s="9" t="s">
        <v>1682</v>
      </c>
      <c r="P66" s="10"/>
    </row>
    <row r="67" spans="1:16" s="63" customFormat="1" ht="12.75">
      <c r="A67" s="9"/>
      <c r="B67" s="9" t="s">
        <v>2018</v>
      </c>
      <c r="D67" s="113" t="s">
        <v>727</v>
      </c>
      <c r="E67" s="29" t="s">
        <v>1584</v>
      </c>
      <c r="F67" s="269" t="s">
        <v>2019</v>
      </c>
      <c r="G67" s="73">
        <v>301755065.51924998</v>
      </c>
      <c r="H67" s="74" t="s">
        <v>746</v>
      </c>
      <c r="I67" s="75">
        <v>39.69</v>
      </c>
      <c r="J67" s="73">
        <v>48.288459777832031</v>
      </c>
      <c r="K67" s="79">
        <v>0.2166404579952641</v>
      </c>
      <c r="L67" s="80">
        <v>6.0946279999999999E-2</v>
      </c>
      <c r="M67" s="80">
        <v>-4.8885690000000002E-2</v>
      </c>
      <c r="N67" s="194">
        <v>-9.6928340000000002E-2</v>
      </c>
      <c r="O67" s="9" t="s">
        <v>1584</v>
      </c>
      <c r="P67" s="10"/>
    </row>
    <row r="68" spans="1:16" s="63" customFormat="1" ht="12.75">
      <c r="A68" s="9"/>
      <c r="B68" s="9" t="s">
        <v>2020</v>
      </c>
      <c r="D68" s="113" t="s">
        <v>719</v>
      </c>
      <c r="E68" s="29" t="s">
        <v>1760</v>
      </c>
      <c r="F68" s="269" t="s">
        <v>2021</v>
      </c>
      <c r="G68" s="73">
        <v>227679524.86725</v>
      </c>
      <c r="H68" s="74" t="s">
        <v>746</v>
      </c>
      <c r="I68" s="75">
        <v>69.73</v>
      </c>
      <c r="J68" s="73">
        <v>77.153846740722656</v>
      </c>
      <c r="K68" s="79">
        <v>0.10646560649250891</v>
      </c>
      <c r="L68" s="80">
        <v>7.7576900000000004E-2</v>
      </c>
      <c r="M68" s="80">
        <v>-2.8694799999999999E-2</v>
      </c>
      <c r="N68" s="194">
        <v>-7.2607900000000005E-3</v>
      </c>
      <c r="O68" s="9" t="s">
        <v>1760</v>
      </c>
      <c r="P68" s="10"/>
    </row>
    <row r="69" spans="1:16" s="63" customFormat="1" ht="12.75">
      <c r="A69" s="9"/>
      <c r="B69" s="9" t="s">
        <v>2022</v>
      </c>
      <c r="D69" s="113" t="s">
        <v>601</v>
      </c>
      <c r="E69" s="29" t="s">
        <v>1646</v>
      </c>
      <c r="F69" s="269" t="s">
        <v>2023</v>
      </c>
      <c r="G69" s="73">
        <v>196184929.23370156</v>
      </c>
      <c r="H69" s="74" t="s">
        <v>746</v>
      </c>
      <c r="I69" s="75">
        <v>834</v>
      </c>
      <c r="J69" s="73">
        <v>948.61260986328125</v>
      </c>
      <c r="K69" s="79">
        <v>0.13742519168259149</v>
      </c>
      <c r="L69" s="80">
        <v>5.7034219999999997E-2</v>
      </c>
      <c r="M69" s="80">
        <v>-4.5657400000000001E-2</v>
      </c>
      <c r="N69" s="194">
        <v>6.2014529999999998E-2</v>
      </c>
      <c r="O69" s="9" t="s">
        <v>1646</v>
      </c>
      <c r="P69" s="10"/>
    </row>
    <row r="70" spans="1:16" s="63" customFormat="1" ht="12.75">
      <c r="A70" s="9"/>
      <c r="B70" s="9" t="s">
        <v>2024</v>
      </c>
      <c r="D70" s="113" t="s">
        <v>639</v>
      </c>
      <c r="E70" s="29" t="s">
        <v>316</v>
      </c>
      <c r="F70" s="269" t="s">
        <v>2025</v>
      </c>
      <c r="G70" s="73">
        <v>186602987.55780002</v>
      </c>
      <c r="H70" s="74" t="s">
        <v>746</v>
      </c>
      <c r="I70" s="75">
        <v>116.01</v>
      </c>
      <c r="J70" s="73">
        <v>124.05000305175781</v>
      </c>
      <c r="K70" s="79">
        <v>6.9304396618893316E-2</v>
      </c>
      <c r="L70" s="80">
        <v>6.255724E-2</v>
      </c>
      <c r="M70" s="80">
        <v>-5.6569810000000002E-3</v>
      </c>
      <c r="N70" s="194">
        <v>-7.7235129999999999E-2</v>
      </c>
      <c r="O70" s="9" t="s">
        <v>316</v>
      </c>
      <c r="P70" s="10"/>
    </row>
    <row r="71" spans="1:16" s="63" customFormat="1" ht="12.75">
      <c r="A71" s="9"/>
      <c r="B71" s="9" t="s">
        <v>2026</v>
      </c>
      <c r="D71" s="113" t="s">
        <v>527</v>
      </c>
      <c r="E71" s="29" t="s">
        <v>1569</v>
      </c>
      <c r="F71" s="269" t="s">
        <v>2027</v>
      </c>
      <c r="G71" s="73">
        <v>185522938.6647</v>
      </c>
      <c r="H71" s="74" t="s">
        <v>746</v>
      </c>
      <c r="I71" s="75">
        <v>264.81</v>
      </c>
      <c r="J71" s="73">
        <v>287.10714721679688</v>
      </c>
      <c r="K71" s="79">
        <v>8.42005483810917E-2</v>
      </c>
      <c r="L71" s="80">
        <v>5.371853E-2</v>
      </c>
      <c r="M71" s="80">
        <v>-1.575915E-2</v>
      </c>
      <c r="N71" s="194">
        <v>-0.107753</v>
      </c>
      <c r="O71" s="9" t="s">
        <v>1569</v>
      </c>
      <c r="P71" s="10"/>
    </row>
    <row r="72" spans="1:16" s="63" customFormat="1" ht="12.75">
      <c r="A72" s="9"/>
      <c r="B72" s="9" t="s">
        <v>1866</v>
      </c>
      <c r="D72" s="113" t="s">
        <v>598</v>
      </c>
      <c r="E72" s="29" t="s">
        <v>1643</v>
      </c>
      <c r="F72" s="269" t="s">
        <v>1942</v>
      </c>
      <c r="G72" s="73">
        <v>175631427.21258</v>
      </c>
      <c r="H72" s="74" t="s">
        <v>746</v>
      </c>
      <c r="I72" s="75">
        <v>544.86</v>
      </c>
      <c r="J72" s="73">
        <v>586.23809814453125</v>
      </c>
      <c r="K72" s="79">
        <v>7.5942624058531027E-2</v>
      </c>
      <c r="L72" s="80">
        <v>6.9422379999999992E-2</v>
      </c>
      <c r="M72" s="80">
        <v>-2.6176569999999998E-3</v>
      </c>
      <c r="N72" s="194">
        <v>-4.847891E-2</v>
      </c>
      <c r="O72" s="9" t="s">
        <v>1643</v>
      </c>
      <c r="P72" s="10"/>
    </row>
    <row r="73" spans="1:16" s="63" customFormat="1" ht="12.75">
      <c r="A73" s="9"/>
      <c r="B73" s="9" t="s">
        <v>2028</v>
      </c>
      <c r="D73" s="113" t="s">
        <v>690</v>
      </c>
      <c r="E73" s="29" t="s">
        <v>1729</v>
      </c>
      <c r="F73" s="269" t="s">
        <v>2029</v>
      </c>
      <c r="G73" s="73">
        <v>150643233.59999999</v>
      </c>
      <c r="H73" s="74" t="s">
        <v>746</v>
      </c>
      <c r="I73" s="75">
        <v>480</v>
      </c>
      <c r="J73" s="73">
        <v>576.375</v>
      </c>
      <c r="K73" s="79">
        <v>0.20078124999999991</v>
      </c>
      <c r="L73" s="80">
        <v>3.6985820000000003E-2</v>
      </c>
      <c r="M73" s="80">
        <v>-5.5304070000000004E-2</v>
      </c>
      <c r="N73" s="194">
        <v>-3.6202640000000001E-2</v>
      </c>
      <c r="O73" s="9" t="s">
        <v>1729</v>
      </c>
      <c r="P73" s="10"/>
    </row>
    <row r="74" spans="1:16" s="63" customFormat="1" ht="12.75">
      <c r="A74" s="9"/>
      <c r="B74" s="9" t="s">
        <v>2030</v>
      </c>
      <c r="D74" s="113" t="s">
        <v>687</v>
      </c>
      <c r="E74" s="29" t="s">
        <v>1726</v>
      </c>
      <c r="F74" s="269" t="s">
        <v>2031</v>
      </c>
      <c r="G74" s="73">
        <v>149232919.94351998</v>
      </c>
      <c r="H74" s="74" t="s">
        <v>746</v>
      </c>
      <c r="I74" s="75">
        <v>79.94</v>
      </c>
      <c r="J74" s="73">
        <v>88.181816101074219</v>
      </c>
      <c r="K74" s="79">
        <v>0.10310002628314008</v>
      </c>
      <c r="L74" s="80">
        <v>4.9770170000000002E-2</v>
      </c>
      <c r="M74" s="80">
        <v>2.1205929999999998E-2</v>
      </c>
      <c r="N74" s="194">
        <v>8.0124279999999992E-2</v>
      </c>
      <c r="O74" s="9" t="s">
        <v>1726</v>
      </c>
      <c r="P74" s="10"/>
    </row>
    <row r="75" spans="1:16" s="63" customFormat="1" ht="12.75">
      <c r="A75" s="9"/>
      <c r="B75" s="9" t="s">
        <v>2032</v>
      </c>
      <c r="D75" s="113" t="s">
        <v>629</v>
      </c>
      <c r="E75" s="29" t="s">
        <v>1672</v>
      </c>
      <c r="F75" s="269" t="s">
        <v>2033</v>
      </c>
      <c r="G75" s="73">
        <v>145662156.99318215</v>
      </c>
      <c r="H75" s="74" t="s">
        <v>746</v>
      </c>
      <c r="I75" s="75">
        <v>1735</v>
      </c>
      <c r="J75" s="73">
        <v>2193.21435546875</v>
      </c>
      <c r="K75" s="79">
        <v>0.26410049306556194</v>
      </c>
      <c r="L75" s="80">
        <v>0</v>
      </c>
      <c r="M75" s="80">
        <v>-0.13724520000000001</v>
      </c>
      <c r="N75" s="194">
        <v>-6.0130009999999998E-2</v>
      </c>
      <c r="O75" s="9" t="s">
        <v>1672</v>
      </c>
      <c r="P75" s="10"/>
    </row>
    <row r="76" spans="1:16" s="63" customFormat="1" ht="12.75">
      <c r="A76" s="9"/>
      <c r="B76" s="9" t="s">
        <v>2034</v>
      </c>
      <c r="D76" s="113" t="s">
        <v>540</v>
      </c>
      <c r="E76" s="29" t="s">
        <v>1582</v>
      </c>
      <c r="F76" s="269" t="s">
        <v>2035</v>
      </c>
      <c r="G76" s="73">
        <v>140711974.54909</v>
      </c>
      <c r="H76" s="74" t="s">
        <v>746</v>
      </c>
      <c r="I76" s="75">
        <v>907.69</v>
      </c>
      <c r="J76" s="73">
        <v>1016.7142944335938</v>
      </c>
      <c r="K76" s="79">
        <v>0.12011181618569511</v>
      </c>
      <c r="L76" s="80">
        <v>3.6436059999999999E-2</v>
      </c>
      <c r="M76" s="80">
        <v>-4.0983430000000001E-2</v>
      </c>
      <c r="N76" s="194">
        <v>-0.1145438</v>
      </c>
      <c r="O76" s="9" t="s">
        <v>1582</v>
      </c>
      <c r="P76" s="10"/>
    </row>
    <row r="77" spans="1:16" s="63" customFormat="1" ht="12.75">
      <c r="A77" s="9"/>
      <c r="B77" s="9" t="s">
        <v>2036</v>
      </c>
      <c r="D77" s="113" t="s">
        <v>560</v>
      </c>
      <c r="E77" s="29" t="s">
        <v>1605</v>
      </c>
      <c r="F77" s="269" t="s">
        <v>2037</v>
      </c>
      <c r="G77" s="73">
        <v>128796211.60563001</v>
      </c>
      <c r="H77" s="74" t="s">
        <v>746</v>
      </c>
      <c r="I77" s="75">
        <v>68.430000000000007</v>
      </c>
      <c r="J77" s="73">
        <v>82.770835876464844</v>
      </c>
      <c r="K77" s="79">
        <v>0.20956942680790358</v>
      </c>
      <c r="L77" s="80">
        <v>8.1897230000000001E-2</v>
      </c>
      <c r="M77" s="80">
        <v>-3.6061420000000004E-2</v>
      </c>
      <c r="N77" s="194">
        <v>-2.7844859999999999E-2</v>
      </c>
      <c r="O77" s="9" t="s">
        <v>1605</v>
      </c>
      <c r="P77" s="10"/>
    </row>
    <row r="78" spans="1:16" s="63" customFormat="1" ht="12.75">
      <c r="A78" s="9"/>
      <c r="B78" s="9" t="s">
        <v>2038</v>
      </c>
      <c r="D78" s="113" t="s">
        <v>535</v>
      </c>
      <c r="E78" s="29" t="s">
        <v>1577</v>
      </c>
      <c r="F78" s="269" t="s">
        <v>2039</v>
      </c>
      <c r="G78" s="73">
        <v>110437794.77218223</v>
      </c>
      <c r="H78" s="74" t="s">
        <v>746</v>
      </c>
      <c r="I78" s="75">
        <v>6.4160000000000004</v>
      </c>
      <c r="J78" s="73">
        <v>6.8925924301147461</v>
      </c>
      <c r="K78" s="79">
        <v>7.4281862549056443E-2</v>
      </c>
      <c r="L78" s="80">
        <v>7.9771140000000004E-2</v>
      </c>
      <c r="M78" s="80">
        <v>3.5506780000000002E-2</v>
      </c>
      <c r="N78" s="194">
        <v>0.43711500000000003</v>
      </c>
      <c r="O78" s="9" t="s">
        <v>1577</v>
      </c>
      <c r="P78" s="10"/>
    </row>
    <row r="79" spans="1:16" s="63" customFormat="1" ht="12.75">
      <c r="A79" s="9"/>
      <c r="B79" s="9" t="s">
        <v>2040</v>
      </c>
      <c r="D79" s="113" t="s">
        <v>705</v>
      </c>
      <c r="E79" s="29" t="s">
        <v>1747</v>
      </c>
      <c r="F79" s="269" t="s">
        <v>2041</v>
      </c>
      <c r="G79" s="73">
        <v>100033583.73392104</v>
      </c>
      <c r="H79" s="74" t="s">
        <v>746</v>
      </c>
      <c r="I79" s="75">
        <v>24.79</v>
      </c>
      <c r="J79" s="73">
        <v>29.659090042114258</v>
      </c>
      <c r="K79" s="79">
        <v>0.1964134748735078</v>
      </c>
      <c r="L79" s="80">
        <v>7.8294920000000004E-2</v>
      </c>
      <c r="M79" s="80">
        <v>-6.274362E-2</v>
      </c>
      <c r="N79" s="194">
        <v>-9.1811039999999997E-2</v>
      </c>
      <c r="O79" s="9" t="s">
        <v>1747</v>
      </c>
      <c r="P79" s="10"/>
    </row>
    <row r="80" spans="1:16" s="63" customFormat="1" ht="12.75">
      <c r="A80" s="9"/>
      <c r="B80" s="9" t="s">
        <v>2042</v>
      </c>
      <c r="D80" s="113" t="s">
        <v>528</v>
      </c>
      <c r="E80" s="29" t="s">
        <v>1570</v>
      </c>
      <c r="F80" s="269" t="s">
        <v>2043</v>
      </c>
      <c r="G80" s="73">
        <v>86789160.930194795</v>
      </c>
      <c r="H80" s="74" t="s">
        <v>746</v>
      </c>
      <c r="I80" s="75">
        <v>52.95</v>
      </c>
      <c r="J80" s="73">
        <v>55.387451171875</v>
      </c>
      <c r="K80" s="79">
        <v>4.6033072178942369E-2</v>
      </c>
      <c r="L80" s="80">
        <v>8.9730389999999993E-2</v>
      </c>
      <c r="M80" s="80">
        <v>9.2879260000000005E-2</v>
      </c>
      <c r="N80" s="194">
        <v>-2.2882429999999999E-2</v>
      </c>
      <c r="O80" s="9" t="s">
        <v>1570</v>
      </c>
      <c r="P80" s="10"/>
    </row>
    <row r="81" spans="1:16" s="63" customFormat="1" ht="12.75">
      <c r="A81" s="9"/>
      <c r="B81" s="9" t="s">
        <v>2044</v>
      </c>
      <c r="D81" s="113" t="s">
        <v>668</v>
      </c>
      <c r="E81" s="29" t="s">
        <v>1709</v>
      </c>
      <c r="F81" s="269" t="s">
        <v>2045</v>
      </c>
      <c r="G81" s="73">
        <v>63862997.663519993</v>
      </c>
      <c r="H81" s="74" t="s">
        <v>746</v>
      </c>
      <c r="I81" s="75">
        <v>65.34</v>
      </c>
      <c r="J81" s="73">
        <v>83.324996948242188</v>
      </c>
      <c r="K81" s="79">
        <v>0.27525247854671231</v>
      </c>
      <c r="L81" s="80">
        <v>7.1147539999999995E-2</v>
      </c>
      <c r="M81" s="80">
        <v>1.3793099999999999E-3</v>
      </c>
      <c r="N81" s="194">
        <v>-0.2344464</v>
      </c>
      <c r="O81" s="9" t="s">
        <v>1709</v>
      </c>
      <c r="P81" s="10"/>
    </row>
    <row r="82" spans="1:16" s="63" customFormat="1" ht="12.75">
      <c r="A82" s="9"/>
      <c r="B82" s="9" t="s">
        <v>2046</v>
      </c>
      <c r="D82" s="113" t="s">
        <v>709</v>
      </c>
      <c r="E82" s="29" t="s">
        <v>464</v>
      </c>
      <c r="F82" s="269" t="s">
        <v>2047</v>
      </c>
      <c r="G82" s="73">
        <v>62195780.317680001</v>
      </c>
      <c r="H82" s="74" t="s">
        <v>746</v>
      </c>
      <c r="I82" s="75">
        <v>39.92</v>
      </c>
      <c r="J82" s="73">
        <v>49.139999389648438</v>
      </c>
      <c r="K82" s="79">
        <v>0.23096190855832743</v>
      </c>
      <c r="L82" s="80">
        <v>4.5026159999999996E-2</v>
      </c>
      <c r="M82" s="80">
        <v>-5.4476549999999999E-2</v>
      </c>
      <c r="N82" s="194">
        <v>-0.16537740000000001</v>
      </c>
      <c r="O82" s="9" t="s">
        <v>464</v>
      </c>
      <c r="P82" s="10"/>
    </row>
    <row r="83" spans="1:16" s="63" customFormat="1" ht="12.75">
      <c r="A83" s="9"/>
      <c r="B83" s="9" t="s">
        <v>2048</v>
      </c>
      <c r="D83" s="113" t="s">
        <v>619</v>
      </c>
      <c r="E83" s="29" t="s">
        <v>1663</v>
      </c>
      <c r="F83" s="269" t="s">
        <v>2049</v>
      </c>
      <c r="G83" s="73">
        <v>58451580.588353507</v>
      </c>
      <c r="H83" s="74" t="s">
        <v>746</v>
      </c>
      <c r="I83" s="75">
        <v>73</v>
      </c>
      <c r="J83" s="73">
        <v>77.800003051757813</v>
      </c>
      <c r="K83" s="79">
        <v>6.5753466462435739E-2</v>
      </c>
      <c r="L83" s="80">
        <v>3.8111489999999998E-2</v>
      </c>
      <c r="M83" s="80">
        <v>1.27636E-2</v>
      </c>
      <c r="N83" s="194">
        <v>0.33260319999999999</v>
      </c>
      <c r="O83" s="9" t="s">
        <v>1663</v>
      </c>
      <c r="P83" s="10"/>
    </row>
    <row r="84" spans="1:16" s="63" customFormat="1" ht="12.75">
      <c r="A84" s="9"/>
      <c r="B84" s="9" t="s">
        <v>2050</v>
      </c>
      <c r="D84" s="113" t="s">
        <v>543</v>
      </c>
      <c r="E84" s="29" t="s">
        <v>1586</v>
      </c>
      <c r="F84" s="269" t="s">
        <v>2051</v>
      </c>
      <c r="G84" s="73">
        <v>56468648.572049998</v>
      </c>
      <c r="H84" s="74" t="s">
        <v>746</v>
      </c>
      <c r="I84" s="75">
        <v>78.650000000000006</v>
      </c>
      <c r="J84" s="73">
        <v>91.529411315917969</v>
      </c>
      <c r="K84" s="79">
        <v>0.16375602436005043</v>
      </c>
      <c r="L84" s="80">
        <v>3.0259420000000002E-2</v>
      </c>
      <c r="M84" s="80">
        <v>-6.2239180000000005E-2</v>
      </c>
      <c r="N84" s="194">
        <v>2.3688639999999997E-2</v>
      </c>
      <c r="O84" s="9" t="s">
        <v>1586</v>
      </c>
      <c r="P84" s="10"/>
    </row>
    <row r="85" spans="1:16" s="63" customFormat="1" ht="12.75">
      <c r="A85" s="9"/>
      <c r="B85" s="9" t="s">
        <v>2052</v>
      </c>
      <c r="D85" s="113" t="s">
        <v>529</v>
      </c>
      <c r="E85" s="29" t="s">
        <v>1571</v>
      </c>
      <c r="F85" s="269" t="s">
        <v>2053</v>
      </c>
      <c r="G85" s="73">
        <v>55705649.496072806</v>
      </c>
      <c r="H85" s="74" t="s">
        <v>746</v>
      </c>
      <c r="I85" s="75">
        <v>292.85000000000002</v>
      </c>
      <c r="J85" s="73">
        <v>353.57894897460938</v>
      </c>
      <c r="K85" s="79">
        <v>0.20737220069868312</v>
      </c>
      <c r="L85" s="80">
        <v>5.6076499999999994E-2</v>
      </c>
      <c r="M85" s="80">
        <v>1.7546909999999999E-2</v>
      </c>
      <c r="N85" s="194">
        <v>9.211264999999999E-2</v>
      </c>
      <c r="O85" s="9" t="s">
        <v>1571</v>
      </c>
      <c r="P85" s="10"/>
    </row>
    <row r="86" spans="1:16" s="63" customFormat="1" ht="12.75">
      <c r="A86" s="9"/>
      <c r="B86" s="9" t="s">
        <v>2054</v>
      </c>
      <c r="D86" s="113" t="s">
        <v>550</v>
      </c>
      <c r="E86" s="29" t="s">
        <v>1594</v>
      </c>
      <c r="F86" s="269" t="s">
        <v>2055</v>
      </c>
      <c r="G86" s="73">
        <v>53223291.461879991</v>
      </c>
      <c r="H86" s="74" t="s">
        <v>746</v>
      </c>
      <c r="I86" s="75">
        <v>209.64</v>
      </c>
      <c r="J86" s="73">
        <v>275.7969970703125</v>
      </c>
      <c r="K86" s="79">
        <v>0.31557430390341779</v>
      </c>
      <c r="L86" s="80">
        <v>0.19773750000000001</v>
      </c>
      <c r="M86" s="80">
        <v>0.21720949999999997</v>
      </c>
      <c r="N86" s="194">
        <v>-0.1556988</v>
      </c>
      <c r="O86" s="9" t="s">
        <v>1594</v>
      </c>
      <c r="P86" s="10"/>
    </row>
    <row r="87" spans="1:16" s="63" customFormat="1" ht="12.75">
      <c r="A87" s="9"/>
      <c r="B87" s="9" t="s">
        <v>2056</v>
      </c>
      <c r="D87" s="113" t="s">
        <v>634</v>
      </c>
      <c r="E87" s="29" t="s">
        <v>1677</v>
      </c>
      <c r="F87" s="269" t="s">
        <v>2057</v>
      </c>
      <c r="G87" s="73">
        <v>51221535.425319999</v>
      </c>
      <c r="H87" s="74" t="s">
        <v>746</v>
      </c>
      <c r="I87" s="75">
        <v>75.19</v>
      </c>
      <c r="J87" s="242">
        <v>90.294120788574219</v>
      </c>
      <c r="K87" s="79">
        <v>0.20087938274470307</v>
      </c>
      <c r="L87" s="80">
        <v>3.6388650000000002E-2</v>
      </c>
      <c r="M87" s="80">
        <v>-6.3519740000000005E-2</v>
      </c>
      <c r="N87" s="194">
        <v>-8.1704899999999997E-2</v>
      </c>
      <c r="O87" s="9" t="s">
        <v>1677</v>
      </c>
      <c r="P87" s="10"/>
    </row>
    <row r="88" spans="1:16" s="63" customFormat="1" ht="12.75">
      <c r="A88" s="9"/>
      <c r="B88" s="9" t="s">
        <v>2058</v>
      </c>
      <c r="D88" s="113" t="s">
        <v>568</v>
      </c>
      <c r="E88" s="29" t="s">
        <v>1613</v>
      </c>
      <c r="F88" s="269" t="s">
        <v>2059</v>
      </c>
      <c r="G88" s="73">
        <v>49774176.284959674</v>
      </c>
      <c r="H88" s="74" t="s">
        <v>746</v>
      </c>
      <c r="I88" s="75">
        <v>22.49</v>
      </c>
      <c r="J88" s="73">
        <v>21.489999771118164</v>
      </c>
      <c r="K88" s="79">
        <v>-4.4464216490966435E-2</v>
      </c>
      <c r="L88" s="80">
        <v>8.7787219999999999E-2</v>
      </c>
      <c r="M88" s="80">
        <v>3.070577E-2</v>
      </c>
      <c r="N88" s="194">
        <v>0.3515625</v>
      </c>
      <c r="O88" s="9" t="s">
        <v>1613</v>
      </c>
      <c r="P88" s="10"/>
    </row>
    <row r="89" spans="1:16" s="63" customFormat="1" ht="12.75">
      <c r="A89" s="9"/>
      <c r="B89" s="9" t="s">
        <v>2060</v>
      </c>
      <c r="D89" s="113" t="s">
        <v>644</v>
      </c>
      <c r="E89" s="29" t="s">
        <v>1686</v>
      </c>
      <c r="F89" s="269" t="s">
        <v>2061</v>
      </c>
      <c r="G89" s="73">
        <v>43265805.283200003</v>
      </c>
      <c r="H89" s="74" t="s">
        <v>746</v>
      </c>
      <c r="I89" s="75">
        <v>75.36</v>
      </c>
      <c r="J89" s="73">
        <v>84.699996948242188</v>
      </c>
      <c r="K89" s="79">
        <v>0.12393838837900994</v>
      </c>
      <c r="L89" s="80">
        <v>4.4056520000000002E-2</v>
      </c>
      <c r="M89" s="80">
        <v>-6.5910889999999996E-3</v>
      </c>
      <c r="N89" s="194">
        <v>-2.5223100000000002E-2</v>
      </c>
      <c r="O89" s="9" t="s">
        <v>1686</v>
      </c>
      <c r="P89" s="10"/>
    </row>
    <row r="90" spans="1:16" s="63" customFormat="1" ht="12.75">
      <c r="A90" s="9"/>
      <c r="B90" s="9" t="s">
        <v>2062</v>
      </c>
      <c r="D90" s="113" t="s">
        <v>586</v>
      </c>
      <c r="E90" s="29" t="s">
        <v>1630</v>
      </c>
      <c r="F90" s="269" t="s">
        <v>2063</v>
      </c>
      <c r="G90" s="73">
        <v>41983355.106360003</v>
      </c>
      <c r="H90" s="74" t="s">
        <v>746</v>
      </c>
      <c r="I90" s="75">
        <v>79.260000000000005</v>
      </c>
      <c r="J90" s="73">
        <v>88</v>
      </c>
      <c r="K90" s="79">
        <v>0.110269997476659</v>
      </c>
      <c r="L90" s="80">
        <v>6.2751379999999995E-2</v>
      </c>
      <c r="M90" s="80">
        <v>6.132833E-2</v>
      </c>
      <c r="N90" s="194">
        <v>-1.869502E-2</v>
      </c>
      <c r="O90" s="9" t="s">
        <v>1630</v>
      </c>
      <c r="P90" s="10"/>
    </row>
    <row r="91" spans="1:16" s="63" customFormat="1" ht="12.75">
      <c r="A91" s="9"/>
      <c r="B91" s="9" t="s">
        <v>2064</v>
      </c>
      <c r="D91" s="113" t="s">
        <v>679</v>
      </c>
      <c r="E91" s="29" t="s">
        <v>396</v>
      </c>
      <c r="F91" s="269" t="s">
        <v>2065</v>
      </c>
      <c r="G91" s="73">
        <v>19573059.456779998</v>
      </c>
      <c r="H91" s="74" t="s">
        <v>746</v>
      </c>
      <c r="I91" s="75">
        <v>51.42</v>
      </c>
      <c r="J91" s="73">
        <v>61.782608032226563</v>
      </c>
      <c r="K91" s="79">
        <v>0.20152874430623413</v>
      </c>
      <c r="L91" s="80">
        <v>7.4159210000000003E-2</v>
      </c>
      <c r="M91" s="80">
        <v>-2.8711750000000001E-2</v>
      </c>
      <c r="N91" s="194">
        <v>-0.20892309999999997</v>
      </c>
      <c r="O91" s="9" t="s">
        <v>396</v>
      </c>
      <c r="P91" s="10"/>
    </row>
    <row r="92" spans="1:16" s="63" customFormat="1" ht="13.5" thickBot="1">
      <c r="A92" s="9"/>
      <c r="B92" s="9" t="s">
        <v>2066</v>
      </c>
      <c r="D92" s="113" t="s">
        <v>497</v>
      </c>
      <c r="E92" s="29" t="s">
        <v>1539</v>
      </c>
      <c r="F92" s="269" t="s">
        <v>2067</v>
      </c>
      <c r="G92" s="73">
        <v>10772618.675169827</v>
      </c>
      <c r="H92" s="74" t="s">
        <v>746</v>
      </c>
      <c r="I92" s="75">
        <v>5.7039999999999997</v>
      </c>
      <c r="J92" s="73">
        <v>6.7218751907348633</v>
      </c>
      <c r="K92" s="79">
        <v>0.17844936723963256</v>
      </c>
      <c r="L92" s="80">
        <v>5.9435399999999999E-2</v>
      </c>
      <c r="M92" s="80">
        <v>-5.7190079999999997E-2</v>
      </c>
      <c r="N92" s="194">
        <v>-2.7971659999999998E-3</v>
      </c>
      <c r="O92" s="9" t="s">
        <v>1539</v>
      </c>
      <c r="P92" s="10"/>
    </row>
    <row r="93" spans="1:16" s="63" customFormat="1" ht="13.5" hidden="1" thickBot="1">
      <c r="A93" s="9"/>
      <c r="B93" s="9" t="s">
        <v>1782</v>
      </c>
      <c r="D93" s="113">
        <v>0</v>
      </c>
      <c r="E93" s="125"/>
      <c r="F93" s="98"/>
      <c r="G93" s="73"/>
      <c r="H93" s="98"/>
      <c r="I93" s="284"/>
      <c r="J93" s="284"/>
      <c r="K93" s="101">
        <v>0.13802690689753205</v>
      </c>
      <c r="L93" s="101">
        <v>5.6555359999999999E-2</v>
      </c>
      <c r="M93" s="101">
        <v>-2.1234315E-2</v>
      </c>
      <c r="N93" s="195">
        <v>-2.4052765E-2</v>
      </c>
      <c r="O93" s="9"/>
      <c r="P93" s="10"/>
    </row>
    <row r="94" spans="1:16" s="63" customFormat="1" ht="13.5" thickBot="1">
      <c r="A94" s="9"/>
      <c r="B94" s="9"/>
      <c r="D94" s="113"/>
      <c r="E94" s="110"/>
      <c r="F94" s="119"/>
      <c r="G94" s="121"/>
      <c r="H94" s="121"/>
      <c r="I94" s="122"/>
      <c r="J94" s="122"/>
      <c r="K94" s="122"/>
      <c r="L94" s="122"/>
      <c r="M94" s="123"/>
      <c r="N94" s="124"/>
      <c r="O94" s="9">
        <v>0</v>
      </c>
      <c r="P94" s="10"/>
    </row>
    <row r="95" spans="1:16" s="63" customFormat="1" ht="12.75">
      <c r="A95" s="9"/>
      <c r="B95" s="9"/>
      <c r="D95" s="113" t="s">
        <v>620</v>
      </c>
      <c r="E95" s="29" t="s">
        <v>1664</v>
      </c>
      <c r="F95" s="269" t="s">
        <v>2068</v>
      </c>
      <c r="G95" s="73">
        <v>838534323.62554002</v>
      </c>
      <c r="H95" s="74" t="s">
        <v>748</v>
      </c>
      <c r="I95" s="75">
        <v>884.54</v>
      </c>
      <c r="J95" s="73">
        <v>999.08343505859375</v>
      </c>
      <c r="K95" s="79">
        <v>0.12949491832884186</v>
      </c>
      <c r="L95" s="80">
        <v>5.3073930000000005E-2</v>
      </c>
      <c r="M95" s="80">
        <v>7.098836E-2</v>
      </c>
      <c r="N95" s="194">
        <v>0.1457772</v>
      </c>
      <c r="O95" s="9" t="s">
        <v>1664</v>
      </c>
      <c r="P95" s="10"/>
    </row>
    <row r="96" spans="1:16" s="63" customFormat="1" ht="12.75">
      <c r="A96" s="9"/>
      <c r="B96" s="9" t="s">
        <v>2069</v>
      </c>
      <c r="D96" s="113" t="s">
        <v>707</v>
      </c>
      <c r="E96" s="29" t="s">
        <v>1749</v>
      </c>
      <c r="F96" s="269" t="s">
        <v>2070</v>
      </c>
      <c r="G96" s="73">
        <v>381056087.86423999</v>
      </c>
      <c r="H96" s="74" t="s">
        <v>748</v>
      </c>
      <c r="I96" s="75">
        <v>418.64</v>
      </c>
      <c r="J96" s="73">
        <v>553</v>
      </c>
      <c r="K96" s="79">
        <v>0.32094400917255883</v>
      </c>
      <c r="L96" s="80">
        <v>-7.8108800000000006E-2</v>
      </c>
      <c r="M96" s="80">
        <v>-0.20068739999999999</v>
      </c>
      <c r="N96" s="194">
        <v>-0.17241919999999999</v>
      </c>
      <c r="O96" s="9" t="s">
        <v>1749</v>
      </c>
      <c r="P96" s="10"/>
    </row>
    <row r="97" spans="1:16" s="63" customFormat="1" ht="12.75">
      <c r="A97" s="9"/>
      <c r="B97" s="9" t="s">
        <v>2071</v>
      </c>
      <c r="D97" s="113" t="s">
        <v>612</v>
      </c>
      <c r="E97" s="29" t="s">
        <v>262</v>
      </c>
      <c r="F97" s="269" t="s">
        <v>2072</v>
      </c>
      <c r="G97" s="73">
        <v>371930807.46781999</v>
      </c>
      <c r="H97" s="74" t="s">
        <v>748</v>
      </c>
      <c r="I97" s="75">
        <v>154.58000000000001</v>
      </c>
      <c r="J97" s="73">
        <v>171.20832824707031</v>
      </c>
      <c r="K97" s="79">
        <v>0.10757101984131379</v>
      </c>
      <c r="L97" s="80">
        <v>-1.8352710000000001E-2</v>
      </c>
      <c r="M97" s="80">
        <v>-6.7896769999999995E-2</v>
      </c>
      <c r="N97" s="194">
        <v>6.8870180000000003E-2</v>
      </c>
      <c r="O97" s="9" t="s">
        <v>262</v>
      </c>
      <c r="P97" s="10"/>
    </row>
    <row r="98" spans="1:16" s="63" customFormat="1" ht="12.75">
      <c r="A98" s="9"/>
      <c r="B98" s="9" t="s">
        <v>2073</v>
      </c>
      <c r="D98" s="113" t="s">
        <v>514</v>
      </c>
      <c r="E98" s="29" t="s">
        <v>1558</v>
      </c>
      <c r="F98" s="269" t="s">
        <v>2074</v>
      </c>
      <c r="G98" s="73">
        <v>329136098.40468001</v>
      </c>
      <c r="H98" s="74" t="s">
        <v>748</v>
      </c>
      <c r="I98" s="75">
        <v>186.06</v>
      </c>
      <c r="J98" s="73">
        <v>211.1851806640625</v>
      </c>
      <c r="K98" s="79">
        <v>0.13503805581028971</v>
      </c>
      <c r="L98" s="80">
        <v>7.5553469999999998E-2</v>
      </c>
      <c r="M98" s="80">
        <v>-0.11197020000000001</v>
      </c>
      <c r="N98" s="194">
        <v>4.70456E-2</v>
      </c>
      <c r="O98" s="9" t="s">
        <v>1558</v>
      </c>
      <c r="P98" s="10"/>
    </row>
    <row r="99" spans="1:16" s="63" customFormat="1" ht="12.75">
      <c r="A99" s="9"/>
      <c r="B99" s="9" t="s">
        <v>2075</v>
      </c>
      <c r="D99" s="113" t="s">
        <v>648</v>
      </c>
      <c r="E99" s="29" t="s">
        <v>1690</v>
      </c>
      <c r="F99" s="269" t="s">
        <v>2076</v>
      </c>
      <c r="G99" s="73">
        <v>274128526.21648765</v>
      </c>
      <c r="H99" s="74" t="s">
        <v>748</v>
      </c>
      <c r="I99" s="75">
        <v>403.5</v>
      </c>
      <c r="J99" s="73">
        <v>697.4854736328125</v>
      </c>
      <c r="K99" s="79">
        <v>0.72858853440597904</v>
      </c>
      <c r="L99" s="80">
        <v>-4.21365E-2</v>
      </c>
      <c r="M99" s="80">
        <v>-0.1411239</v>
      </c>
      <c r="N99" s="194">
        <v>-0.35357259999999996</v>
      </c>
      <c r="O99" s="9" t="s">
        <v>1690</v>
      </c>
      <c r="P99" s="10"/>
    </row>
    <row r="100" spans="1:16" s="63" customFormat="1" ht="12.75">
      <c r="A100" s="9"/>
      <c r="B100" s="9" t="s">
        <v>2077</v>
      </c>
      <c r="D100" s="113" t="s">
        <v>649</v>
      </c>
      <c r="E100" s="29" t="s">
        <v>1691</v>
      </c>
      <c r="F100" s="269" t="s">
        <v>2078</v>
      </c>
      <c r="G100" s="73">
        <v>236062697.22519025</v>
      </c>
      <c r="H100" s="74" t="s">
        <v>748</v>
      </c>
      <c r="I100" s="75">
        <v>92.54</v>
      </c>
      <c r="J100" s="73">
        <v>102.55947875976563</v>
      </c>
      <c r="K100" s="79">
        <v>0.10827186902707608</v>
      </c>
      <c r="L100" s="80">
        <v>2.107473E-2</v>
      </c>
      <c r="M100" s="80">
        <v>-5.4170070000000001E-2</v>
      </c>
      <c r="N100" s="194">
        <v>4.3292029999999995E-2</v>
      </c>
      <c r="O100" s="9" t="s">
        <v>1691</v>
      </c>
      <c r="P100" s="10"/>
    </row>
    <row r="101" spans="1:16" s="63" customFormat="1" ht="12.75">
      <c r="A101" s="9"/>
      <c r="B101" s="9" t="s">
        <v>2079</v>
      </c>
      <c r="D101" s="113" t="s">
        <v>515</v>
      </c>
      <c r="E101" s="29" t="s">
        <v>50</v>
      </c>
      <c r="F101" s="269" t="s">
        <v>2080</v>
      </c>
      <c r="G101" s="73">
        <v>223467571.50734994</v>
      </c>
      <c r="H101" s="74" t="s">
        <v>748</v>
      </c>
      <c r="I101" s="75">
        <v>128.85</v>
      </c>
      <c r="J101" s="73">
        <v>141.75999450683594</v>
      </c>
      <c r="K101" s="79">
        <v>0.10019398142674385</v>
      </c>
      <c r="L101" s="80">
        <v>-1.626199E-2</v>
      </c>
      <c r="M101" s="80">
        <v>-2.8646810000000002E-2</v>
      </c>
      <c r="N101" s="194">
        <v>0.13915660000000002</v>
      </c>
      <c r="O101" s="9" t="s">
        <v>50</v>
      </c>
      <c r="P101" s="10"/>
    </row>
    <row r="102" spans="1:16" s="63" customFormat="1" ht="12.75">
      <c r="A102" s="9"/>
      <c r="B102" s="9" t="s">
        <v>2081</v>
      </c>
      <c r="D102" s="113" t="s">
        <v>511</v>
      </c>
      <c r="E102" s="29" t="s">
        <v>1555</v>
      </c>
      <c r="F102" s="269" t="s">
        <v>2082</v>
      </c>
      <c r="G102" s="73">
        <v>214649551.39092243</v>
      </c>
      <c r="H102" s="74" t="s">
        <v>748</v>
      </c>
      <c r="I102" s="75">
        <v>10400</v>
      </c>
      <c r="J102" s="73">
        <v>14039.458984375</v>
      </c>
      <c r="K102" s="79">
        <v>0.34994797926682697</v>
      </c>
      <c r="L102" s="80">
        <v>2.726195E-2</v>
      </c>
      <c r="M102" s="80">
        <v>-7.5884129999999994E-2</v>
      </c>
      <c r="N102" s="194">
        <v>-6.4959880000000003E-3</v>
      </c>
      <c r="O102" s="9" t="s">
        <v>1555</v>
      </c>
      <c r="P102" s="10"/>
    </row>
    <row r="103" spans="1:16" s="63" customFormat="1" ht="12.75">
      <c r="A103" s="9"/>
      <c r="B103" s="9" t="s">
        <v>2083</v>
      </c>
      <c r="D103" s="113" t="s">
        <v>638</v>
      </c>
      <c r="E103" s="29" t="s">
        <v>1681</v>
      </c>
      <c r="F103" s="269" t="s">
        <v>2084</v>
      </c>
      <c r="G103" s="73">
        <v>208206450.15072</v>
      </c>
      <c r="H103" s="74" t="s">
        <v>748</v>
      </c>
      <c r="I103" s="75">
        <v>82.74</v>
      </c>
      <c r="J103" s="73">
        <v>107.15384674072266</v>
      </c>
      <c r="K103" s="79">
        <v>0.2950670382006606</v>
      </c>
      <c r="L103" s="80">
        <v>6.076923E-2</v>
      </c>
      <c r="M103" s="80">
        <v>-7.8208559999999996E-2</v>
      </c>
      <c r="N103" s="194">
        <v>-0.16827510000000001</v>
      </c>
      <c r="O103" s="9" t="s">
        <v>1681</v>
      </c>
      <c r="P103" s="10"/>
    </row>
    <row r="104" spans="1:16" s="63" customFormat="1" ht="12.75">
      <c r="A104" s="9"/>
      <c r="B104" s="9" t="s">
        <v>2085</v>
      </c>
      <c r="D104" s="113" t="s">
        <v>608</v>
      </c>
      <c r="E104" s="29" t="s">
        <v>1653</v>
      </c>
      <c r="F104" s="269" t="s">
        <v>2086</v>
      </c>
      <c r="G104" s="73">
        <v>184438449.84045002</v>
      </c>
      <c r="H104" s="74" t="s">
        <v>748</v>
      </c>
      <c r="I104" s="75">
        <v>514.59</v>
      </c>
      <c r="J104" s="73">
        <v>575.5616455078125</v>
      </c>
      <c r="K104" s="79">
        <v>0.11848587323463811</v>
      </c>
      <c r="L104" s="80">
        <v>6.5977569999999999E-2</v>
      </c>
      <c r="M104" s="80">
        <v>3.900903E-2</v>
      </c>
      <c r="N104" s="194">
        <v>-1.4119900000000001E-2</v>
      </c>
      <c r="O104" s="9" t="s">
        <v>1653</v>
      </c>
      <c r="P104" s="10"/>
    </row>
    <row r="105" spans="1:16" s="63" customFormat="1" ht="12.75">
      <c r="A105" s="9"/>
      <c r="B105" s="9" t="s">
        <v>2087</v>
      </c>
      <c r="D105" s="113" t="s">
        <v>700</v>
      </c>
      <c r="E105" s="29" t="s">
        <v>1742</v>
      </c>
      <c r="F105" s="269" t="s">
        <v>2088</v>
      </c>
      <c r="G105" s="73">
        <v>160147328.26111999</v>
      </c>
      <c r="H105" s="74" t="s">
        <v>748</v>
      </c>
      <c r="I105" s="75">
        <v>424.24</v>
      </c>
      <c r="J105" s="73">
        <v>568.0714111328125</v>
      </c>
      <c r="K105" s="79">
        <v>0.33903312071660485</v>
      </c>
      <c r="L105" s="80">
        <v>-7.6257310000000002E-3</v>
      </c>
      <c r="M105" s="80">
        <v>-0.14742769999999999</v>
      </c>
      <c r="N105" s="194">
        <v>-0.18451450000000003</v>
      </c>
      <c r="O105" s="9" t="s">
        <v>1742</v>
      </c>
      <c r="P105" s="10"/>
    </row>
    <row r="106" spans="1:16" s="63" customFormat="1" ht="12.75">
      <c r="A106" s="9"/>
      <c r="B106" s="9" t="s">
        <v>2089</v>
      </c>
      <c r="D106" s="113" t="s">
        <v>520</v>
      </c>
      <c r="E106" s="29" t="s">
        <v>1562</v>
      </c>
      <c r="F106" s="269" t="s">
        <v>2090</v>
      </c>
      <c r="G106" s="73">
        <v>150993801.24415997</v>
      </c>
      <c r="H106" s="74" t="s">
        <v>748</v>
      </c>
      <c r="I106" s="75">
        <v>280.83999999999997</v>
      </c>
      <c r="J106" s="73">
        <v>317.370361328125</v>
      </c>
      <c r="K106" s="79">
        <v>0.13007535012151061</v>
      </c>
      <c r="L106" s="80">
        <v>1.280245E-2</v>
      </c>
      <c r="M106" s="80">
        <v>-9.8571659999999992E-2</v>
      </c>
      <c r="N106" s="194">
        <v>7.7501470000000003E-2</v>
      </c>
      <c r="O106" s="9" t="s">
        <v>1562</v>
      </c>
      <c r="P106" s="10"/>
    </row>
    <row r="107" spans="1:16" s="63" customFormat="1" ht="12.75">
      <c r="A107" s="9"/>
      <c r="B107" s="9" t="s">
        <v>2091</v>
      </c>
      <c r="D107" s="113" t="s">
        <v>726</v>
      </c>
      <c r="E107" s="29" t="s">
        <v>1573</v>
      </c>
      <c r="F107" s="269" t="s">
        <v>2092</v>
      </c>
      <c r="G107" s="73">
        <v>150717252.97239998</v>
      </c>
      <c r="H107" s="74" t="s">
        <v>748</v>
      </c>
      <c r="I107" s="75">
        <v>101.9</v>
      </c>
      <c r="J107" s="73">
        <v>119.63636016845703</v>
      </c>
      <c r="K107" s="79">
        <v>0.17405652765904822</v>
      </c>
      <c r="L107" s="80">
        <v>7.1278350000000004E-2</v>
      </c>
      <c r="M107" s="80">
        <v>1.011102E-2</v>
      </c>
      <c r="N107" s="194">
        <v>0.14084189999999999</v>
      </c>
      <c r="O107" s="9" t="s">
        <v>1573</v>
      </c>
      <c r="P107" s="10"/>
    </row>
    <row r="108" spans="1:16" s="63" customFormat="1" ht="12.75">
      <c r="A108" s="9"/>
      <c r="B108" s="9" t="s">
        <v>1867</v>
      </c>
      <c r="D108" s="113" t="s">
        <v>573</v>
      </c>
      <c r="E108" s="29" t="s">
        <v>1618</v>
      </c>
      <c r="F108" s="269" t="s">
        <v>2093</v>
      </c>
      <c r="G108" s="73">
        <v>141087103.76116002</v>
      </c>
      <c r="H108" s="74" t="s">
        <v>748</v>
      </c>
      <c r="I108" s="75">
        <v>197.14</v>
      </c>
      <c r="J108" s="73">
        <v>246.65383911132813</v>
      </c>
      <c r="K108" s="79">
        <v>0.25116079492405463</v>
      </c>
      <c r="L108" s="80">
        <v>5.5183850000000007E-2</v>
      </c>
      <c r="M108" s="80">
        <v>-3.8341460000000001E-2</v>
      </c>
      <c r="N108" s="194">
        <v>-0.14118930000000002</v>
      </c>
      <c r="O108" s="9" t="s">
        <v>1618</v>
      </c>
      <c r="P108" s="10"/>
    </row>
    <row r="109" spans="1:16" s="63" customFormat="1" ht="12.75">
      <c r="A109" s="9"/>
      <c r="B109" s="9" t="s">
        <v>2094</v>
      </c>
      <c r="D109" s="113" t="s">
        <v>665</v>
      </c>
      <c r="E109" s="29" t="s">
        <v>1706</v>
      </c>
      <c r="F109" s="269" t="s">
        <v>2095</v>
      </c>
      <c r="G109" s="73">
        <v>129989743.25964001</v>
      </c>
      <c r="H109" s="74" t="s">
        <v>748</v>
      </c>
      <c r="I109" s="75">
        <v>22.92</v>
      </c>
      <c r="J109" s="73">
        <v>29.130434036254883</v>
      </c>
      <c r="K109" s="79">
        <v>0.27096134538633865</v>
      </c>
      <c r="L109" s="80">
        <v>3.5230379999999999E-2</v>
      </c>
      <c r="M109" s="80">
        <v>-9.5501179999999991E-2</v>
      </c>
      <c r="N109" s="194">
        <v>-0.13607239999999998</v>
      </c>
      <c r="O109" s="9" t="s">
        <v>1706</v>
      </c>
      <c r="P109" s="10"/>
    </row>
    <row r="110" spans="1:16" s="63" customFormat="1" ht="12.75">
      <c r="A110" s="9"/>
      <c r="B110" s="9" t="s">
        <v>2096</v>
      </c>
      <c r="D110" s="113" t="s">
        <v>594</v>
      </c>
      <c r="E110" s="29" t="s">
        <v>1639</v>
      </c>
      <c r="F110" s="269" t="s">
        <v>2097</v>
      </c>
      <c r="G110" s="73">
        <v>128463445.35381</v>
      </c>
      <c r="H110" s="74" t="s">
        <v>748</v>
      </c>
      <c r="I110" s="75">
        <v>103.17</v>
      </c>
      <c r="J110" s="73">
        <v>115.29629516601563</v>
      </c>
      <c r="K110" s="79">
        <v>0.11753702787647202</v>
      </c>
      <c r="L110" s="80">
        <v>-1.3105039999999998E-2</v>
      </c>
      <c r="M110" s="80">
        <v>-7.9250329999999994E-2</v>
      </c>
      <c r="N110" s="194">
        <v>0.116921</v>
      </c>
      <c r="O110" s="9" t="s">
        <v>1639</v>
      </c>
      <c r="P110" s="10"/>
    </row>
    <row r="111" spans="1:16" s="63" customFormat="1" ht="12.75">
      <c r="A111" s="9"/>
      <c r="B111" s="9" t="s">
        <v>2098</v>
      </c>
      <c r="D111" s="113" t="s">
        <v>715</v>
      </c>
      <c r="E111" s="29" t="s">
        <v>1756</v>
      </c>
      <c r="F111" s="269" t="s">
        <v>2099</v>
      </c>
      <c r="G111" s="73">
        <v>126956804.00095999</v>
      </c>
      <c r="H111" s="74" t="s">
        <v>748</v>
      </c>
      <c r="I111" s="75">
        <v>493.84</v>
      </c>
      <c r="J111" s="73">
        <v>511.258056640625</v>
      </c>
      <c r="K111" s="79">
        <v>3.5270647660426535E-2</v>
      </c>
      <c r="L111" s="80">
        <v>9.691257E-3</v>
      </c>
      <c r="M111" s="80">
        <v>1.8604840000000001E-2</v>
      </c>
      <c r="N111" s="194">
        <v>0.2263223</v>
      </c>
      <c r="O111" s="9" t="s">
        <v>1756</v>
      </c>
      <c r="P111" s="10"/>
    </row>
    <row r="112" spans="1:16" s="63" customFormat="1" ht="12.75">
      <c r="A112" s="9"/>
      <c r="B112" s="9" t="s">
        <v>2100</v>
      </c>
      <c r="D112" s="113" t="s">
        <v>632</v>
      </c>
      <c r="E112" s="29" t="s">
        <v>1675</v>
      </c>
      <c r="F112" s="269" t="s">
        <v>2101</v>
      </c>
      <c r="G112" s="73">
        <v>107938861.38079998</v>
      </c>
      <c r="H112" s="74" t="s">
        <v>748</v>
      </c>
      <c r="I112" s="75">
        <v>84.16</v>
      </c>
      <c r="J112" s="73">
        <v>97.03448486328125</v>
      </c>
      <c r="K112" s="79">
        <v>0.15297629352758135</v>
      </c>
      <c r="L112" s="80">
        <v>1.8886219999999999E-2</v>
      </c>
      <c r="M112" s="80">
        <v>-6.3432009999999997E-2</v>
      </c>
      <c r="N112" s="194">
        <v>5.3580410000000002E-2</v>
      </c>
      <c r="O112" s="9" t="s">
        <v>1675</v>
      </c>
      <c r="P112" s="10"/>
    </row>
    <row r="113" spans="1:16" s="63" customFormat="1" ht="12.75">
      <c r="A113" s="9"/>
      <c r="B113" s="9" t="s">
        <v>2102</v>
      </c>
      <c r="D113" s="113" t="s">
        <v>541</v>
      </c>
      <c r="E113" s="29" t="s">
        <v>1583</v>
      </c>
      <c r="F113" s="269" t="s">
        <v>2103</v>
      </c>
      <c r="G113" s="73">
        <v>97480370.79900001</v>
      </c>
      <c r="H113" s="74" t="s">
        <v>748</v>
      </c>
      <c r="I113" s="75">
        <v>47.9</v>
      </c>
      <c r="J113" s="73">
        <v>56.254165649414063</v>
      </c>
      <c r="K113" s="79">
        <v>0.17440846867252735</v>
      </c>
      <c r="L113" s="80">
        <v>-2.7016040000000002E-2</v>
      </c>
      <c r="M113" s="80">
        <v>-0.21462530000000002</v>
      </c>
      <c r="N113" s="194">
        <v>-0.15311179999999999</v>
      </c>
      <c r="O113" s="9" t="s">
        <v>1583</v>
      </c>
      <c r="P113" s="10"/>
    </row>
    <row r="114" spans="1:16" s="63" customFormat="1" ht="12.75">
      <c r="A114" s="9"/>
      <c r="B114" s="9" t="s">
        <v>2104</v>
      </c>
      <c r="D114" s="113" t="s">
        <v>729</v>
      </c>
      <c r="E114" s="29" t="s">
        <v>1590</v>
      </c>
      <c r="F114" s="269" t="s">
        <v>2105</v>
      </c>
      <c r="G114" s="73">
        <v>90918812.080640003</v>
      </c>
      <c r="H114" s="74" t="s">
        <v>748</v>
      </c>
      <c r="I114" s="75">
        <v>335.36</v>
      </c>
      <c r="J114" s="73">
        <v>360.75</v>
      </c>
      <c r="K114" s="79">
        <v>7.5709685114503822E-2</v>
      </c>
      <c r="L114" s="80">
        <v>1.5842229999999999E-2</v>
      </c>
      <c r="M114" s="80">
        <v>1.9331310000000001E-2</v>
      </c>
      <c r="N114" s="194">
        <v>0.21445640000000002</v>
      </c>
      <c r="O114" s="9" t="s">
        <v>1590</v>
      </c>
      <c r="P114" s="10"/>
    </row>
    <row r="115" spans="1:16" s="63" customFormat="1" ht="12.75">
      <c r="A115" s="9"/>
      <c r="B115" s="9" t="s">
        <v>2106</v>
      </c>
      <c r="D115" s="113" t="s">
        <v>561</v>
      </c>
      <c r="E115" s="29" t="s">
        <v>1606</v>
      </c>
      <c r="F115" s="269" t="s">
        <v>2107</v>
      </c>
      <c r="G115" s="73">
        <v>82458911.579639986</v>
      </c>
      <c r="H115" s="74" t="s">
        <v>748</v>
      </c>
      <c r="I115" s="75">
        <v>65.319999999999993</v>
      </c>
      <c r="J115" s="73">
        <v>75.653846740722656</v>
      </c>
      <c r="K115" s="79">
        <v>0.15820340999269233</v>
      </c>
      <c r="L115" s="80">
        <v>-2.9276279999999998E-2</v>
      </c>
      <c r="M115" s="80">
        <v>-3.5867160000000002E-2</v>
      </c>
      <c r="N115" s="194">
        <v>0.45511249999999998</v>
      </c>
      <c r="O115" s="9" t="s">
        <v>1606</v>
      </c>
      <c r="P115" s="10"/>
    </row>
    <row r="116" spans="1:16" s="63" customFormat="1" ht="12.75">
      <c r="A116" s="9"/>
      <c r="B116" s="9" t="s">
        <v>2108</v>
      </c>
      <c r="D116" s="113" t="s">
        <v>599</v>
      </c>
      <c r="E116" s="29" t="s">
        <v>1644</v>
      </c>
      <c r="F116" s="269" t="s">
        <v>2109</v>
      </c>
      <c r="G116" s="73">
        <v>80734986.463919997</v>
      </c>
      <c r="H116" s="74" t="s">
        <v>748</v>
      </c>
      <c r="I116" s="75">
        <v>327.92</v>
      </c>
      <c r="J116" s="73">
        <v>375.625</v>
      </c>
      <c r="K116" s="79">
        <v>0.14547755550134167</v>
      </c>
      <c r="L116" s="80">
        <v>-2.1163580000000001E-2</v>
      </c>
      <c r="M116" s="80">
        <v>-5.102011E-2</v>
      </c>
      <c r="N116" s="194">
        <v>9.2520430000000001E-2</v>
      </c>
      <c r="O116" s="9" t="s">
        <v>1644</v>
      </c>
      <c r="P116" s="10"/>
    </row>
    <row r="117" spans="1:16" s="63" customFormat="1" ht="12.75">
      <c r="A117" s="9"/>
      <c r="B117" s="9" t="s">
        <v>2110</v>
      </c>
      <c r="D117" s="113" t="s">
        <v>592</v>
      </c>
      <c r="E117" s="29" t="s">
        <v>1637</v>
      </c>
      <c r="F117" s="269" t="s">
        <v>2111</v>
      </c>
      <c r="G117" s="73">
        <v>76047091.884293899</v>
      </c>
      <c r="H117" s="74" t="s">
        <v>748</v>
      </c>
      <c r="I117" s="75">
        <v>1389</v>
      </c>
      <c r="J117" s="73">
        <v>1674.047607421875</v>
      </c>
      <c r="K117" s="79">
        <v>0.20521785991495678</v>
      </c>
      <c r="L117" s="80">
        <v>3.9281709999999997E-2</v>
      </c>
      <c r="M117" s="80">
        <v>-4.9931599999999993E-2</v>
      </c>
      <c r="N117" s="194">
        <v>3.1563310000000004E-2</v>
      </c>
      <c r="O117" s="9" t="s">
        <v>1637</v>
      </c>
      <c r="P117" s="10"/>
    </row>
    <row r="118" spans="1:16" s="63" customFormat="1" ht="12.75">
      <c r="A118" s="9"/>
      <c r="B118" s="9" t="s">
        <v>2112</v>
      </c>
      <c r="D118" s="113" t="s">
        <v>722</v>
      </c>
      <c r="E118" s="29" t="s">
        <v>1763</v>
      </c>
      <c r="F118" s="269" t="s">
        <v>2113</v>
      </c>
      <c r="G118" s="73">
        <v>68475242.758359998</v>
      </c>
      <c r="H118" s="74" t="s">
        <v>748</v>
      </c>
      <c r="I118" s="75">
        <v>153.47</v>
      </c>
      <c r="J118" s="73">
        <v>198.875</v>
      </c>
      <c r="K118" s="79">
        <v>0.2958558675962728</v>
      </c>
      <c r="L118" s="80">
        <v>3.2286280000000001E-2</v>
      </c>
      <c r="M118" s="80">
        <v>-6.7901610000000001E-2</v>
      </c>
      <c r="N118" s="194">
        <v>-5.8061700000000001E-2</v>
      </c>
      <c r="O118" s="9" t="s">
        <v>1763</v>
      </c>
      <c r="P118" s="10"/>
    </row>
    <row r="119" spans="1:16" s="63" customFormat="1" ht="12.75">
      <c r="A119" s="9"/>
      <c r="B119" s="9" t="s">
        <v>2114</v>
      </c>
      <c r="D119" s="113" t="s">
        <v>672</v>
      </c>
      <c r="E119" s="29" t="s">
        <v>1713</v>
      </c>
      <c r="F119" s="269" t="s">
        <v>2115</v>
      </c>
      <c r="G119" s="73">
        <v>65548347.070320003</v>
      </c>
      <c r="H119" s="74" t="s">
        <v>748</v>
      </c>
      <c r="I119" s="75">
        <v>602.64</v>
      </c>
      <c r="J119" s="73">
        <v>847.4615478515625</v>
      </c>
      <c r="K119" s="79">
        <v>0.4062484200377714</v>
      </c>
      <c r="L119" s="80">
        <v>7.0104459999999993E-2</v>
      </c>
      <c r="M119" s="80">
        <v>-4.9808430000000001E-2</v>
      </c>
      <c r="N119" s="194">
        <v>-0.1539876</v>
      </c>
      <c r="O119" s="9" t="s">
        <v>1713</v>
      </c>
      <c r="P119" s="10"/>
    </row>
    <row r="120" spans="1:16" s="63" customFormat="1" ht="12.75">
      <c r="A120" s="9"/>
      <c r="B120" s="9" t="s">
        <v>2116</v>
      </c>
      <c r="D120" s="113" t="s">
        <v>502</v>
      </c>
      <c r="E120" s="29" t="s">
        <v>1545</v>
      </c>
      <c r="F120" s="269" t="s">
        <v>2117</v>
      </c>
      <c r="G120" s="73">
        <v>32724146.878479999</v>
      </c>
      <c r="H120" s="74" t="s">
        <v>748</v>
      </c>
      <c r="I120" s="75">
        <v>251.56</v>
      </c>
      <c r="J120" s="73">
        <v>317.5333251953125</v>
      </c>
      <c r="K120" s="79">
        <v>0.26225681823546076</v>
      </c>
      <c r="L120" s="80">
        <v>7.2476139999999994E-2</v>
      </c>
      <c r="M120" s="80">
        <v>-6.8365309999999999E-2</v>
      </c>
      <c r="N120" s="194">
        <v>6.9057850000000004E-2</v>
      </c>
      <c r="O120" s="9" t="s">
        <v>1545</v>
      </c>
      <c r="P120" s="10"/>
    </row>
    <row r="121" spans="1:16" s="63" customFormat="1" ht="12.75">
      <c r="A121" s="9"/>
      <c r="B121" s="9" t="s">
        <v>2118</v>
      </c>
      <c r="D121" s="113" t="s">
        <v>563</v>
      </c>
      <c r="E121" s="29" t="s">
        <v>1608</v>
      </c>
      <c r="F121" s="269" t="s">
        <v>2119</v>
      </c>
      <c r="G121" s="73">
        <v>28098423.521659996</v>
      </c>
      <c r="H121" s="74" t="s">
        <v>748</v>
      </c>
      <c r="I121" s="75">
        <v>71.66</v>
      </c>
      <c r="J121" s="73">
        <v>99.346153259277344</v>
      </c>
      <c r="K121" s="79">
        <v>0.38635435751154557</v>
      </c>
      <c r="L121" s="80">
        <v>4.5063440000000003E-2</v>
      </c>
      <c r="M121" s="80">
        <v>4.9348370000000003E-2</v>
      </c>
      <c r="N121" s="194">
        <v>-7.8564960000000003E-2</v>
      </c>
      <c r="O121" s="9" t="s">
        <v>1608</v>
      </c>
      <c r="P121" s="10"/>
    </row>
    <row r="122" spans="1:16" s="63" customFormat="1" ht="12.75">
      <c r="A122" s="9"/>
      <c r="B122" s="9" t="s">
        <v>2120</v>
      </c>
      <c r="D122" s="113" t="s">
        <v>530</v>
      </c>
      <c r="E122" s="29" t="s">
        <v>1572</v>
      </c>
      <c r="F122" s="269" t="s">
        <v>2121</v>
      </c>
      <c r="G122" s="73">
        <v>24252779.484699998</v>
      </c>
      <c r="H122" s="74" t="s">
        <v>748</v>
      </c>
      <c r="I122" s="75">
        <v>102.02</v>
      </c>
      <c r="J122" s="73">
        <v>136.68182373046875</v>
      </c>
      <c r="K122" s="79">
        <v>0.33975518261584736</v>
      </c>
      <c r="L122" s="80">
        <v>3.3009289999999997E-2</v>
      </c>
      <c r="M122" s="80">
        <v>0.1203602</v>
      </c>
      <c r="N122" s="194">
        <v>-0.104695</v>
      </c>
      <c r="O122" s="9" t="s">
        <v>1572</v>
      </c>
      <c r="P122" s="10"/>
    </row>
    <row r="123" spans="1:16" s="63" customFormat="1" ht="12.75">
      <c r="A123" s="9"/>
      <c r="B123" s="9" t="s">
        <v>2122</v>
      </c>
      <c r="D123" s="113" t="s">
        <v>538</v>
      </c>
      <c r="E123" s="29" t="s">
        <v>1580</v>
      </c>
      <c r="F123" s="269" t="s">
        <v>2123</v>
      </c>
      <c r="G123" s="73">
        <v>17395197.513079997</v>
      </c>
      <c r="H123" s="74" t="s">
        <v>748</v>
      </c>
      <c r="I123" s="75">
        <v>118.84</v>
      </c>
      <c r="J123" s="73">
        <v>182.9310302734375</v>
      </c>
      <c r="K123" s="79">
        <v>0.53930520257015724</v>
      </c>
      <c r="L123" s="80">
        <v>1.9391230000000001E-3</v>
      </c>
      <c r="M123" s="80">
        <v>-0.1315405</v>
      </c>
      <c r="N123" s="194">
        <v>-0.22286159999999999</v>
      </c>
      <c r="O123" s="9" t="s">
        <v>1580</v>
      </c>
      <c r="P123" s="10"/>
    </row>
    <row r="124" spans="1:16" s="63" customFormat="1" ht="12.75">
      <c r="A124" s="9"/>
      <c r="B124" s="9" t="s">
        <v>2124</v>
      </c>
      <c r="D124" s="113" t="s">
        <v>735</v>
      </c>
      <c r="E124" s="29" t="s">
        <v>1732</v>
      </c>
      <c r="F124" s="269" t="s">
        <v>2125</v>
      </c>
      <c r="G124" s="73">
        <v>17038621.305429999</v>
      </c>
      <c r="H124" s="74" t="s">
        <v>748</v>
      </c>
      <c r="I124" s="75">
        <v>14.87</v>
      </c>
      <c r="J124" s="73">
        <v>21.666666030883789</v>
      </c>
      <c r="K124" s="79">
        <v>0.4570723625342159</v>
      </c>
      <c r="L124" s="80">
        <v>8.937732000000001E-2</v>
      </c>
      <c r="M124" s="80">
        <v>-3.2530900000000001E-2</v>
      </c>
      <c r="N124" s="194">
        <v>-0.32531759999999998</v>
      </c>
      <c r="O124" s="9" t="s">
        <v>1732</v>
      </c>
      <c r="P124" s="10"/>
    </row>
    <row r="125" spans="1:16" s="63" customFormat="1" ht="12.75">
      <c r="A125" s="9"/>
      <c r="B125" s="9" t="s">
        <v>2126</v>
      </c>
      <c r="D125" s="113" t="s">
        <v>501</v>
      </c>
      <c r="E125" s="29" t="s">
        <v>1544</v>
      </c>
      <c r="F125" s="269" t="s">
        <v>2127</v>
      </c>
      <c r="G125" s="73">
        <v>13423113.45545</v>
      </c>
      <c r="H125" s="74" t="s">
        <v>748</v>
      </c>
      <c r="I125" s="75">
        <v>183.35</v>
      </c>
      <c r="J125" s="73">
        <v>223.53334045410156</v>
      </c>
      <c r="K125" s="79">
        <v>0.21916193321026212</v>
      </c>
      <c r="L125" s="80">
        <v>6.9657520000000001E-2</v>
      </c>
      <c r="M125" s="80">
        <v>0.15416090000000002</v>
      </c>
      <c r="N125" s="194">
        <v>-0.1206657</v>
      </c>
      <c r="O125" s="9" t="s">
        <v>1544</v>
      </c>
      <c r="P125" s="10"/>
    </row>
    <row r="126" spans="1:16" s="63" customFormat="1" ht="13.5" thickBot="1">
      <c r="A126" s="9"/>
      <c r="B126" s="9" t="s">
        <v>2128</v>
      </c>
      <c r="D126" s="113" t="s">
        <v>606</v>
      </c>
      <c r="E126" s="29" t="s">
        <v>1651</v>
      </c>
      <c r="F126" s="269" t="s">
        <v>2129</v>
      </c>
      <c r="G126" s="73">
        <v>12241644.210249998</v>
      </c>
      <c r="H126" s="74" t="s">
        <v>748</v>
      </c>
      <c r="I126" s="75">
        <v>77.349999999999994</v>
      </c>
      <c r="J126" s="73">
        <v>112.08000183105469</v>
      </c>
      <c r="K126" s="79">
        <v>0.44899808443509626</v>
      </c>
      <c r="L126" s="80">
        <v>8.6376449999999994E-2</v>
      </c>
      <c r="M126" s="80">
        <v>-2.5081929999999999E-2</v>
      </c>
      <c r="N126" s="194">
        <v>-0.42116290000000001</v>
      </c>
      <c r="O126" s="9" t="s">
        <v>1651</v>
      </c>
      <c r="P126" s="10"/>
    </row>
    <row r="127" spans="1:16" s="63" customFormat="1" ht="13.5" hidden="1" thickBot="1">
      <c r="A127" s="9"/>
      <c r="B127" s="9" t="s">
        <v>1782</v>
      </c>
      <c r="D127" s="113" t="s">
        <v>626</v>
      </c>
      <c r="E127" s="125" t="s">
        <v>1669</v>
      </c>
      <c r="F127" s="271"/>
      <c r="G127" s="73">
        <v>10523867.280879999</v>
      </c>
      <c r="H127" s="98"/>
      <c r="I127" s="284"/>
      <c r="J127" s="284"/>
      <c r="K127" s="101">
        <v>0.21218989656260945</v>
      </c>
      <c r="L127" s="101">
        <v>2.9774115E-2</v>
      </c>
      <c r="M127" s="101">
        <v>-5.2595089999999997E-2</v>
      </c>
      <c r="N127" s="195">
        <v>-1.0307944000000001E-2</v>
      </c>
      <c r="O127" s="9" t="s">
        <v>1669</v>
      </c>
      <c r="P127" s="10"/>
    </row>
    <row r="128" spans="1:16" s="63" customFormat="1" ht="13.5" thickBot="1">
      <c r="A128" s="9"/>
      <c r="B128" s="9" t="s">
        <v>1782</v>
      </c>
      <c r="D128" s="113"/>
      <c r="E128" s="110"/>
      <c r="F128" s="270"/>
      <c r="G128" s="121"/>
      <c r="H128" s="121"/>
      <c r="I128" s="122"/>
      <c r="J128" s="122"/>
      <c r="K128" s="122"/>
      <c r="L128" s="122"/>
      <c r="M128" s="123"/>
      <c r="N128" s="124"/>
      <c r="O128" s="9">
        <v>0</v>
      </c>
      <c r="P128" s="10"/>
    </row>
    <row r="129" spans="1:16" s="63" customFormat="1" ht="12.75">
      <c r="A129" s="9"/>
      <c r="B129" s="9" t="s">
        <v>1858</v>
      </c>
      <c r="D129" s="113" t="s">
        <v>521</v>
      </c>
      <c r="E129" s="29" t="s">
        <v>1563</v>
      </c>
      <c r="F129" s="269" t="s">
        <v>1895</v>
      </c>
      <c r="G129" s="73">
        <v>2005630671.79303</v>
      </c>
      <c r="H129" s="74" t="s">
        <v>743</v>
      </c>
      <c r="I129" s="75">
        <v>188.99</v>
      </c>
      <c r="J129" s="73">
        <v>248.94715881347656</v>
      </c>
      <c r="K129" s="79">
        <v>0.31725043025279942</v>
      </c>
      <c r="L129" s="80">
        <v>9.4895999999999994E-2</v>
      </c>
      <c r="M129" s="80">
        <v>-6.6750759999999994E-3</v>
      </c>
      <c r="N129" s="194">
        <v>-0.13856599999999999</v>
      </c>
      <c r="O129" s="9" t="s">
        <v>1563</v>
      </c>
      <c r="P129" s="10"/>
    </row>
    <row r="130" spans="1:16" s="63" customFormat="1" ht="12.75">
      <c r="A130" s="9"/>
      <c r="B130" s="9"/>
      <c r="D130" s="113" t="s">
        <v>701</v>
      </c>
      <c r="E130" s="29" t="s">
        <v>1743</v>
      </c>
      <c r="F130" s="269" t="s">
        <v>1941</v>
      </c>
      <c r="G130" s="73">
        <v>917811472.3244499</v>
      </c>
      <c r="H130" s="74" t="s">
        <v>743</v>
      </c>
      <c r="I130" s="75">
        <v>284.95</v>
      </c>
      <c r="J130" s="73">
        <v>291.82467651367188</v>
      </c>
      <c r="K130" s="79">
        <v>2.4125904592636971E-2</v>
      </c>
      <c r="L130" s="80">
        <v>0.18055270000000001</v>
      </c>
      <c r="M130" s="80">
        <v>9.9513809999999994E-2</v>
      </c>
      <c r="N130" s="194">
        <v>-0.29439879999999996</v>
      </c>
      <c r="O130" s="9" t="s">
        <v>1743</v>
      </c>
      <c r="P130" s="10"/>
    </row>
    <row r="131" spans="1:16" s="63" customFormat="1" ht="12.75">
      <c r="A131" s="9"/>
      <c r="B131" s="9"/>
      <c r="D131" s="113" t="s">
        <v>603</v>
      </c>
      <c r="E131" s="29" t="s">
        <v>1648</v>
      </c>
      <c r="F131" s="269" t="s">
        <v>2130</v>
      </c>
      <c r="G131" s="73">
        <v>355408832.52553999</v>
      </c>
      <c r="H131" s="74" t="s">
        <v>743</v>
      </c>
      <c r="I131" s="75">
        <v>357.58</v>
      </c>
      <c r="J131" s="73">
        <v>425.02438354492188</v>
      </c>
      <c r="K131" s="79">
        <v>0.18861341111058194</v>
      </c>
      <c r="L131" s="80">
        <v>7.0973989999999999E-3</v>
      </c>
      <c r="M131" s="80">
        <v>-2.431171E-2</v>
      </c>
      <c r="N131" s="194">
        <v>-8.0747550000000001E-2</v>
      </c>
      <c r="O131" s="9" t="s">
        <v>1648</v>
      </c>
      <c r="P131" s="10"/>
    </row>
    <row r="132" spans="1:16" s="63" customFormat="1" ht="12.75">
      <c r="A132" s="9"/>
      <c r="B132" s="9" t="s">
        <v>2131</v>
      </c>
      <c r="D132" s="113" t="s">
        <v>699</v>
      </c>
      <c r="E132" s="29" t="s">
        <v>1741</v>
      </c>
      <c r="F132" s="269" t="s">
        <v>2132</v>
      </c>
      <c r="G132" s="73">
        <v>295592850.0584389</v>
      </c>
      <c r="H132" s="74" t="s">
        <v>743</v>
      </c>
      <c r="I132" s="75">
        <v>2690</v>
      </c>
      <c r="J132" s="73">
        <v>3116.799560546875</v>
      </c>
      <c r="K132" s="79">
        <v>0.15866154667170074</v>
      </c>
      <c r="L132" s="80">
        <v>0</v>
      </c>
      <c r="M132" s="80">
        <v>2.828746E-2</v>
      </c>
      <c r="N132" s="194">
        <v>-0.14494599999999999</v>
      </c>
      <c r="O132" s="9" t="s">
        <v>1741</v>
      </c>
      <c r="P132" s="10"/>
    </row>
    <row r="133" spans="1:16" s="63" customFormat="1" ht="12.75">
      <c r="A133" s="9"/>
      <c r="B133" s="9" t="s">
        <v>2133</v>
      </c>
      <c r="D133" s="113" t="s">
        <v>533</v>
      </c>
      <c r="E133" s="29" t="s">
        <v>1575</v>
      </c>
      <c r="F133" s="269" t="s">
        <v>1786</v>
      </c>
      <c r="G133" s="73">
        <v>284688581.50583988</v>
      </c>
      <c r="H133" s="74" t="s">
        <v>743</v>
      </c>
      <c r="I133" s="75">
        <v>115.6</v>
      </c>
      <c r="J133" s="73">
        <v>162.13386535644531</v>
      </c>
      <c r="K133" s="79">
        <v>0.40254208785852352</v>
      </c>
      <c r="L133" s="80">
        <v>0</v>
      </c>
      <c r="M133" s="80">
        <v>-9.6875000000000003E-2</v>
      </c>
      <c r="N133" s="194">
        <v>0.40291260000000001</v>
      </c>
      <c r="O133" s="9" t="s">
        <v>1575</v>
      </c>
      <c r="P133" s="10"/>
    </row>
    <row r="134" spans="1:16" s="63" customFormat="1" ht="12.75">
      <c r="A134" s="9"/>
      <c r="B134" s="9" t="s">
        <v>2134</v>
      </c>
      <c r="D134" s="113" t="s">
        <v>630</v>
      </c>
      <c r="E134" s="29" t="s">
        <v>1673</v>
      </c>
      <c r="F134" s="269" t="s">
        <v>2135</v>
      </c>
      <c r="G134" s="73">
        <v>226491944.55575997</v>
      </c>
      <c r="H134" s="74" t="s">
        <v>743</v>
      </c>
      <c r="I134" s="75">
        <v>316.74</v>
      </c>
      <c r="J134" s="73">
        <v>330.5</v>
      </c>
      <c r="K134" s="79">
        <v>4.3442571194039159E-2</v>
      </c>
      <c r="L134" s="80">
        <v>1.747514E-2</v>
      </c>
      <c r="M134" s="80">
        <v>1.398982E-2</v>
      </c>
      <c r="N134" s="194">
        <v>9.262128E-2</v>
      </c>
      <c r="O134" s="9" t="s">
        <v>1673</v>
      </c>
      <c r="P134" s="10"/>
    </row>
    <row r="135" spans="1:16" s="63" customFormat="1" ht="12.75">
      <c r="A135" s="9"/>
      <c r="B135" s="9" t="s">
        <v>1938</v>
      </c>
      <c r="D135" s="113" t="s">
        <v>539</v>
      </c>
      <c r="E135" s="29" t="s">
        <v>1581</v>
      </c>
      <c r="F135" s="269" t="s">
        <v>1902</v>
      </c>
      <c r="G135" s="73">
        <v>158212802.74939996</v>
      </c>
      <c r="H135" s="74" t="s">
        <v>743</v>
      </c>
      <c r="I135" s="75">
        <v>4838.4399999999996</v>
      </c>
      <c r="J135" s="73">
        <v>5451.63134765625</v>
      </c>
      <c r="K135" s="79">
        <v>0.12673327511682486</v>
      </c>
      <c r="L135" s="80">
        <v>5.797331E-2</v>
      </c>
      <c r="M135" s="80">
        <v>5.0257110000000001E-2</v>
      </c>
      <c r="N135" s="194">
        <v>-2.6161219999999999E-2</v>
      </c>
      <c r="O135" s="9" t="s">
        <v>1581</v>
      </c>
      <c r="P135" s="10"/>
    </row>
    <row r="136" spans="1:16" s="63" customFormat="1" ht="12.75">
      <c r="A136" s="9"/>
      <c r="B136" s="9" t="s">
        <v>2136</v>
      </c>
      <c r="D136" s="113" t="s">
        <v>689</v>
      </c>
      <c r="E136" s="29" t="s">
        <v>1728</v>
      </c>
      <c r="F136" s="269" t="s">
        <v>2137</v>
      </c>
      <c r="G136" s="73">
        <v>151242386.46218866</v>
      </c>
      <c r="H136" s="74" t="s">
        <v>743</v>
      </c>
      <c r="I136" s="75">
        <v>3535</v>
      </c>
      <c r="J136" s="73">
        <v>4253.35986328125</v>
      </c>
      <c r="K136" s="79">
        <v>0.2032135398249646</v>
      </c>
      <c r="L136" s="80">
        <v>0</v>
      </c>
      <c r="M136" s="80">
        <v>-6.1088980000000001E-2</v>
      </c>
      <c r="N136" s="194">
        <v>4.9272780000000002E-2</v>
      </c>
      <c r="O136" s="9" t="s">
        <v>1728</v>
      </c>
      <c r="P136" s="10"/>
    </row>
    <row r="137" spans="1:16" s="63" customFormat="1" ht="12.75">
      <c r="A137" s="9"/>
      <c r="B137" s="9" t="s">
        <v>1917</v>
      </c>
      <c r="D137" s="113" t="s">
        <v>660</v>
      </c>
      <c r="E137" s="29" t="s">
        <v>1702</v>
      </c>
      <c r="F137" s="269" t="s">
        <v>1920</v>
      </c>
      <c r="G137" s="73">
        <v>144446031.66615</v>
      </c>
      <c r="H137" s="74" t="s">
        <v>743</v>
      </c>
      <c r="I137" s="75">
        <v>104.01</v>
      </c>
      <c r="J137" s="73">
        <v>149.310791015625</v>
      </c>
      <c r="K137" s="79">
        <v>0.43554264989544267</v>
      </c>
      <c r="L137" s="80">
        <v>0.1101505</v>
      </c>
      <c r="M137" s="80">
        <v>-0.121166</v>
      </c>
      <c r="N137" s="194">
        <v>7.2378620000000005E-2</v>
      </c>
      <c r="O137" s="9" t="s">
        <v>1702</v>
      </c>
      <c r="P137" s="10"/>
    </row>
    <row r="138" spans="1:16" s="63" customFormat="1" ht="12.75">
      <c r="A138" s="9"/>
      <c r="B138" s="9" t="s">
        <v>2138</v>
      </c>
      <c r="D138" s="113" t="s">
        <v>622</v>
      </c>
      <c r="E138" s="29" t="s">
        <v>1666</v>
      </c>
      <c r="F138" s="269" t="s">
        <v>2139</v>
      </c>
      <c r="G138" s="73">
        <v>123644610.26618998</v>
      </c>
      <c r="H138" s="74" t="s">
        <v>743</v>
      </c>
      <c r="I138" s="75">
        <v>220.91</v>
      </c>
      <c r="J138" s="73">
        <v>275.29730224609375</v>
      </c>
      <c r="K138" s="79">
        <v>0.24619665133354651</v>
      </c>
      <c r="L138" s="80">
        <v>8.7214609999999998E-3</v>
      </c>
      <c r="M138" s="80">
        <v>-5.2823390000000005E-2</v>
      </c>
      <c r="N138" s="194">
        <v>-0.1049028</v>
      </c>
      <c r="O138" s="9" t="s">
        <v>1666</v>
      </c>
      <c r="P138" s="10"/>
    </row>
    <row r="139" spans="1:16" s="63" customFormat="1" ht="12.75">
      <c r="A139" s="9"/>
      <c r="B139" s="9" t="s">
        <v>2140</v>
      </c>
      <c r="D139" s="113" t="s">
        <v>633</v>
      </c>
      <c r="E139" s="29" t="s">
        <v>1676</v>
      </c>
      <c r="F139" s="269" t="s">
        <v>2141</v>
      </c>
      <c r="G139" s="73">
        <v>112844752.14375</v>
      </c>
      <c r="H139" s="74" t="s">
        <v>743</v>
      </c>
      <c r="I139" s="75">
        <v>2225.85</v>
      </c>
      <c r="J139" s="73">
        <v>2531.615478515625</v>
      </c>
      <c r="K139" s="79">
        <v>0.13737020846670944</v>
      </c>
      <c r="L139" s="80">
        <v>6.0246589999999996E-2</v>
      </c>
      <c r="M139" s="80">
        <v>0.14095250000000001</v>
      </c>
      <c r="N139" s="194">
        <v>0.3089848</v>
      </c>
      <c r="O139" s="9" t="s">
        <v>1676</v>
      </c>
      <c r="P139" s="10"/>
    </row>
    <row r="140" spans="1:16" s="63" customFormat="1" ht="12.75">
      <c r="A140" s="9"/>
      <c r="B140" s="9" t="s">
        <v>2142</v>
      </c>
      <c r="D140" s="113" t="s">
        <v>686</v>
      </c>
      <c r="E140" s="29" t="s">
        <v>1725</v>
      </c>
      <c r="F140" s="269" t="s">
        <v>2143</v>
      </c>
      <c r="G140" s="73">
        <v>95199779.000000015</v>
      </c>
      <c r="H140" s="74" t="s">
        <v>743</v>
      </c>
      <c r="I140" s="75">
        <v>83.81</v>
      </c>
      <c r="J140" s="73">
        <v>99.09375</v>
      </c>
      <c r="K140" s="79">
        <v>0.18236188998926139</v>
      </c>
      <c r="L140" s="80">
        <v>2.834356E-2</v>
      </c>
      <c r="M140" s="80">
        <v>-0.1455806</v>
      </c>
      <c r="N140" s="194">
        <v>-8.1534250000000003E-2</v>
      </c>
      <c r="O140" s="9" t="s">
        <v>1725</v>
      </c>
      <c r="P140" s="10"/>
    </row>
    <row r="141" spans="1:16" s="63" customFormat="1" ht="12.75">
      <c r="A141" s="9"/>
      <c r="B141" s="9" t="s">
        <v>2144</v>
      </c>
      <c r="D141" s="113" t="s">
        <v>654</v>
      </c>
      <c r="E141" s="29" t="s">
        <v>1696</v>
      </c>
      <c r="F141" s="269" t="s">
        <v>2145</v>
      </c>
      <c r="G141" s="73">
        <v>85046571.860939994</v>
      </c>
      <c r="H141" s="74" t="s">
        <v>743</v>
      </c>
      <c r="I141" s="75">
        <v>57.62</v>
      </c>
      <c r="J141" s="73">
        <v>76.003158569335938</v>
      </c>
      <c r="K141" s="79">
        <v>0.31904128027309864</v>
      </c>
      <c r="L141" s="80">
        <v>3.3357280000000003E-2</v>
      </c>
      <c r="M141" s="80">
        <v>-9.2312539999999998E-2</v>
      </c>
      <c r="N141" s="194">
        <v>-0.23853570000000002</v>
      </c>
      <c r="O141" s="9" t="s">
        <v>1696</v>
      </c>
      <c r="P141" s="10"/>
    </row>
    <row r="142" spans="1:16" s="63" customFormat="1" ht="12.75">
      <c r="A142" s="9"/>
      <c r="B142" s="9" t="s">
        <v>2146</v>
      </c>
      <c r="D142" s="113" t="s">
        <v>519</v>
      </c>
      <c r="E142" s="29" t="s">
        <v>1561</v>
      </c>
      <c r="F142" s="269" t="s">
        <v>2147</v>
      </c>
      <c r="G142" s="73">
        <v>78605290.697150007</v>
      </c>
      <c r="H142" s="74" t="s">
        <v>743</v>
      </c>
      <c r="I142" s="75">
        <v>122.51</v>
      </c>
      <c r="J142" s="73">
        <v>149.63568115234375</v>
      </c>
      <c r="K142" s="79">
        <v>0.22141605707569778</v>
      </c>
      <c r="L142" s="80">
        <v>8.7045280000000003E-2</v>
      </c>
      <c r="M142" s="80">
        <v>2.5531559999999998E-2</v>
      </c>
      <c r="N142" s="194">
        <v>-6.7726990000000001E-2</v>
      </c>
      <c r="O142" s="9" t="s">
        <v>1561</v>
      </c>
      <c r="P142" s="10"/>
    </row>
    <row r="143" spans="1:16" s="63" customFormat="1" ht="12.75">
      <c r="A143" s="9"/>
      <c r="B143" s="9" t="s">
        <v>2148</v>
      </c>
      <c r="D143" s="113" t="s">
        <v>670</v>
      </c>
      <c r="E143" s="29" t="s">
        <v>1711</v>
      </c>
      <c r="F143" s="269" t="s">
        <v>2149</v>
      </c>
      <c r="G143" s="73">
        <v>57551833.527979992</v>
      </c>
      <c r="H143" s="74" t="s">
        <v>743</v>
      </c>
      <c r="I143" s="75">
        <v>211.97</v>
      </c>
      <c r="J143" s="73">
        <v>269.88461303710938</v>
      </c>
      <c r="K143" s="79">
        <v>0.27322080028829254</v>
      </c>
      <c r="L143" s="80">
        <v>0.10005710000000001</v>
      </c>
      <c r="M143" s="80">
        <v>3.1785439999999998E-2</v>
      </c>
      <c r="N143" s="194">
        <v>-8.1147869999999997E-2</v>
      </c>
      <c r="O143" s="9" t="s">
        <v>1711</v>
      </c>
      <c r="P143" s="10"/>
    </row>
    <row r="144" spans="1:16" s="63" customFormat="1" ht="12.75">
      <c r="A144" s="9"/>
      <c r="B144" s="9" t="s">
        <v>2150</v>
      </c>
      <c r="D144" s="113" t="s">
        <v>604</v>
      </c>
      <c r="E144" s="29" t="s">
        <v>1649</v>
      </c>
      <c r="F144" s="269" t="s">
        <v>2151</v>
      </c>
      <c r="G144" s="73">
        <v>52803673.299012102</v>
      </c>
      <c r="H144" s="74" t="s">
        <v>743</v>
      </c>
      <c r="I144" s="75">
        <v>1437.5</v>
      </c>
      <c r="J144" s="73">
        <v>1675.88232421875</v>
      </c>
      <c r="K144" s="79">
        <v>0.16583118206521741</v>
      </c>
      <c r="L144" s="80">
        <v>0</v>
      </c>
      <c r="M144" s="80">
        <v>7.0763499999999993E-2</v>
      </c>
      <c r="N144" s="194">
        <v>-6.3517919999999992E-2</v>
      </c>
      <c r="O144" s="9" t="s">
        <v>1649</v>
      </c>
      <c r="P144" s="10"/>
    </row>
    <row r="145" spans="1:16" s="63" customFormat="1" ht="12.75">
      <c r="A145" s="9"/>
      <c r="B145" s="9" t="s">
        <v>2152</v>
      </c>
      <c r="D145" s="113" t="s">
        <v>611</v>
      </c>
      <c r="E145" s="29" t="s">
        <v>1656</v>
      </c>
      <c r="F145" s="269" t="s">
        <v>2153</v>
      </c>
      <c r="G145" s="73">
        <v>46388515.069098875</v>
      </c>
      <c r="H145" s="74" t="s">
        <v>743</v>
      </c>
      <c r="I145" s="75">
        <v>123.8</v>
      </c>
      <c r="J145" s="73">
        <v>206.27384948730469</v>
      </c>
      <c r="K145" s="79">
        <v>0.66618618325771162</v>
      </c>
      <c r="L145" s="80">
        <v>0</v>
      </c>
      <c r="M145" s="80">
        <v>-0.23009950000000001</v>
      </c>
      <c r="N145" s="194">
        <v>-8.9705879999999988E-2</v>
      </c>
      <c r="O145" s="9" t="s">
        <v>1656</v>
      </c>
      <c r="P145" s="10"/>
    </row>
    <row r="146" spans="1:16" s="63" customFormat="1" ht="12.75">
      <c r="A146" s="9"/>
      <c r="B146" s="9" t="s">
        <v>2154</v>
      </c>
      <c r="D146" s="113" t="s">
        <v>595</v>
      </c>
      <c r="E146" s="29" t="s">
        <v>1640</v>
      </c>
      <c r="F146" s="269" t="s">
        <v>2155</v>
      </c>
      <c r="G146" s="73">
        <v>45521473.883900009</v>
      </c>
      <c r="H146" s="74" t="s">
        <v>743</v>
      </c>
      <c r="I146" s="75">
        <v>47.11</v>
      </c>
      <c r="J146" s="73">
        <v>54.446430206298828</v>
      </c>
      <c r="K146" s="79">
        <v>0.15572978574185581</v>
      </c>
      <c r="L146" s="80">
        <v>5.698901E-2</v>
      </c>
      <c r="M146" s="80">
        <v>1.701042E-3</v>
      </c>
      <c r="N146" s="194">
        <v>-0.1156373</v>
      </c>
      <c r="O146" s="9" t="s">
        <v>1640</v>
      </c>
      <c r="P146" s="10"/>
    </row>
    <row r="147" spans="1:16" s="63" customFormat="1" ht="12.75">
      <c r="A147" s="9"/>
      <c r="B147" s="9" t="s">
        <v>2156</v>
      </c>
      <c r="D147" s="113" t="s">
        <v>0</v>
      </c>
      <c r="E147" s="29" t="s">
        <v>1633</v>
      </c>
      <c r="F147" s="269" t="s">
        <v>2157</v>
      </c>
      <c r="G147" s="73">
        <v>39924536.618879989</v>
      </c>
      <c r="H147" s="74" t="s">
        <v>743</v>
      </c>
      <c r="I147" s="75">
        <v>10.039999999999999</v>
      </c>
      <c r="J147" s="73">
        <v>9.4499998092651367</v>
      </c>
      <c r="K147" s="79">
        <v>-5.8764959236540126E-2</v>
      </c>
      <c r="L147" s="80">
        <v>4.2575269999999998E-2</v>
      </c>
      <c r="M147" s="80">
        <v>9.9700899999999987E-4</v>
      </c>
      <c r="N147" s="194">
        <v>1.414145E-2</v>
      </c>
      <c r="O147" s="9" t="s">
        <v>1633</v>
      </c>
      <c r="P147" s="10"/>
    </row>
    <row r="148" spans="1:16" s="63" customFormat="1" ht="12.75">
      <c r="A148" s="9"/>
      <c r="B148" s="9" t="s">
        <v>2158</v>
      </c>
      <c r="D148" s="113" t="s">
        <v>558</v>
      </c>
      <c r="E148" s="29" t="s">
        <v>1603</v>
      </c>
      <c r="F148" s="269" t="s">
        <v>2159</v>
      </c>
      <c r="G148" s="73">
        <v>37595269.408639997</v>
      </c>
      <c r="H148" s="74" t="s">
        <v>743</v>
      </c>
      <c r="I148" s="75">
        <v>57.52</v>
      </c>
      <c r="J148" s="73">
        <v>73.107269287109375</v>
      </c>
      <c r="K148" s="79">
        <v>0.27098868718896685</v>
      </c>
      <c r="L148" s="80">
        <v>4.8678239999999998E-2</v>
      </c>
      <c r="M148" s="80">
        <v>-9.531299E-2</v>
      </c>
      <c r="N148" s="194">
        <v>-0.1622488</v>
      </c>
      <c r="O148" s="9" t="s">
        <v>1603</v>
      </c>
      <c r="P148" s="10"/>
    </row>
    <row r="149" spans="1:16" s="63" customFormat="1" ht="12.75">
      <c r="A149" s="9"/>
      <c r="B149" s="9" t="s">
        <v>2160</v>
      </c>
      <c r="D149" s="113" t="s">
        <v>618</v>
      </c>
      <c r="E149" s="29" t="s">
        <v>1662</v>
      </c>
      <c r="F149" s="269" t="s">
        <v>2161</v>
      </c>
      <c r="G149" s="73">
        <v>32318703.7368</v>
      </c>
      <c r="H149" s="74" t="s">
        <v>743</v>
      </c>
      <c r="I149" s="75">
        <v>267.89999999999998</v>
      </c>
      <c r="J149" s="73">
        <v>331.61322021484375</v>
      </c>
      <c r="K149" s="79">
        <v>0.23782463686018573</v>
      </c>
      <c r="L149" s="80">
        <v>6.6990590000000003E-2</v>
      </c>
      <c r="M149" s="80">
        <v>-5.3557550000000002E-2</v>
      </c>
      <c r="N149" s="194">
        <v>-0.29944299999999996</v>
      </c>
      <c r="O149" s="9" t="s">
        <v>1662</v>
      </c>
      <c r="P149" s="10"/>
    </row>
    <row r="150" spans="1:16" s="63" customFormat="1" ht="12.75">
      <c r="A150" s="9"/>
      <c r="B150" s="9" t="s">
        <v>2162</v>
      </c>
      <c r="D150" s="113" t="s">
        <v>581</v>
      </c>
      <c r="E150" s="29" t="s">
        <v>1626</v>
      </c>
      <c r="F150" s="269" t="s">
        <v>2163</v>
      </c>
      <c r="G150" s="73">
        <v>31608780</v>
      </c>
      <c r="H150" s="74" t="s">
        <v>743</v>
      </c>
      <c r="I150" s="75">
        <v>67.83</v>
      </c>
      <c r="J150" s="73">
        <v>64.642860412597656</v>
      </c>
      <c r="K150" s="79">
        <v>-4.6987167734075519E-2</v>
      </c>
      <c r="L150" s="80">
        <v>2.36945E-2</v>
      </c>
      <c r="M150" s="80">
        <v>1.4764509999999999E-3</v>
      </c>
      <c r="N150" s="194">
        <v>9.4915239999999998E-2</v>
      </c>
      <c r="O150" s="9" t="s">
        <v>1626</v>
      </c>
      <c r="P150" s="10"/>
    </row>
    <row r="151" spans="1:16" s="63" customFormat="1" ht="12.75">
      <c r="A151" s="9"/>
      <c r="B151" s="9" t="s">
        <v>2164</v>
      </c>
      <c r="D151" s="113" t="s">
        <v>728</v>
      </c>
      <c r="E151" s="29" t="s">
        <v>1588</v>
      </c>
      <c r="F151" s="269" t="s">
        <v>2165</v>
      </c>
      <c r="G151" s="73">
        <v>24167074.383653238</v>
      </c>
      <c r="H151" s="74" t="s">
        <v>743</v>
      </c>
      <c r="I151" s="75">
        <v>18.600000000000001</v>
      </c>
      <c r="J151" s="73">
        <v>28.083333969116211</v>
      </c>
      <c r="K151" s="79">
        <v>0.50985666500624771</v>
      </c>
      <c r="L151" s="80">
        <v>3.3907739999999999E-2</v>
      </c>
      <c r="M151" s="80">
        <v>-4.7619049999999996E-2</v>
      </c>
      <c r="N151" s="194">
        <v>-0.25361159999999999</v>
      </c>
      <c r="O151" s="9" t="s">
        <v>1588</v>
      </c>
      <c r="P151" s="10"/>
    </row>
    <row r="152" spans="1:16" s="63" customFormat="1" ht="12.75">
      <c r="A152" s="9"/>
      <c r="B152" s="9" t="s">
        <v>2166</v>
      </c>
      <c r="D152" s="113" t="s">
        <v>534</v>
      </c>
      <c r="E152" s="29" t="s">
        <v>1576</v>
      </c>
      <c r="F152" s="269" t="s">
        <v>2167</v>
      </c>
      <c r="G152" s="73">
        <v>14311839.475469999</v>
      </c>
      <c r="H152" s="74" t="s">
        <v>743</v>
      </c>
      <c r="I152" s="75">
        <v>67.709999999999994</v>
      </c>
      <c r="J152" s="73">
        <v>85.478263854980469</v>
      </c>
      <c r="K152" s="79">
        <v>0.26241712974421016</v>
      </c>
      <c r="L152" s="80">
        <v>9.2625440000000003E-2</v>
      </c>
      <c r="M152" s="80">
        <v>-8.0152149999999991E-2</v>
      </c>
      <c r="N152" s="194">
        <v>-0.2108392</v>
      </c>
      <c r="O152" s="9" t="s">
        <v>1576</v>
      </c>
      <c r="P152" s="10"/>
    </row>
    <row r="153" spans="1:16" s="63" customFormat="1" ht="12.75">
      <c r="A153" s="9"/>
      <c r="B153" s="9" t="s">
        <v>2168</v>
      </c>
      <c r="D153" s="113" t="s">
        <v>624</v>
      </c>
      <c r="E153" s="29" t="s">
        <v>286</v>
      </c>
      <c r="F153" s="269" t="s">
        <v>2169</v>
      </c>
      <c r="G153" s="73">
        <v>8961045.2803099994</v>
      </c>
      <c r="H153" s="74" t="s">
        <v>743</v>
      </c>
      <c r="I153" s="75">
        <v>31.67</v>
      </c>
      <c r="J153" s="73">
        <v>46.190475463867188</v>
      </c>
      <c r="K153" s="79">
        <v>0.45849306800969947</v>
      </c>
      <c r="L153" s="80">
        <v>9.5847770000000013E-2</v>
      </c>
      <c r="M153" s="80">
        <v>6.8488530000000006E-2</v>
      </c>
      <c r="N153" s="194">
        <v>-8.6002930000000005E-2</v>
      </c>
      <c r="O153" s="9" t="s">
        <v>286</v>
      </c>
      <c r="P153" s="10"/>
    </row>
    <row r="154" spans="1:16" s="63" customFormat="1" ht="12.75">
      <c r="A154" s="9"/>
      <c r="B154" s="9" t="s">
        <v>2170</v>
      </c>
      <c r="D154" s="113" t="s">
        <v>643</v>
      </c>
      <c r="E154" s="29" t="s">
        <v>1685</v>
      </c>
      <c r="F154" s="269" t="s">
        <v>2171</v>
      </c>
      <c r="G154" s="73">
        <v>7636669.9001700003</v>
      </c>
      <c r="H154" s="74" t="s">
        <v>743</v>
      </c>
      <c r="I154" s="75">
        <v>17.23</v>
      </c>
      <c r="J154" s="73">
        <v>26.729166030883789</v>
      </c>
      <c r="K154" s="79">
        <v>0.55131549801995283</v>
      </c>
      <c r="L154" s="80">
        <v>5.1892609999999999E-2</v>
      </c>
      <c r="M154" s="80">
        <v>-9.1244729999999996E-2</v>
      </c>
      <c r="N154" s="194">
        <v>-0.33035370000000003</v>
      </c>
      <c r="O154" s="9" t="s">
        <v>1685</v>
      </c>
      <c r="P154" s="10"/>
    </row>
    <row r="155" spans="1:16" s="63" customFormat="1" ht="12.75">
      <c r="A155" s="9"/>
      <c r="B155" s="9" t="s">
        <v>2172</v>
      </c>
      <c r="D155" s="113" t="s">
        <v>733</v>
      </c>
      <c r="E155" s="29" t="s">
        <v>1751</v>
      </c>
      <c r="F155" s="269" t="s">
        <v>2173</v>
      </c>
      <c r="G155" s="73">
        <v>6817055.0752503788</v>
      </c>
      <c r="H155" s="74" t="s">
        <v>743</v>
      </c>
      <c r="I155" s="75">
        <v>13.24</v>
      </c>
      <c r="J155" s="73">
        <v>16.96478271484375</v>
      </c>
      <c r="K155" s="79">
        <v>0.2813279996105551</v>
      </c>
      <c r="L155" s="80">
        <v>6.2600320000000001E-2</v>
      </c>
      <c r="M155" s="80">
        <v>-0.15561220000000001</v>
      </c>
      <c r="N155" s="194">
        <v>-1.7075E-2</v>
      </c>
      <c r="O155" s="9" t="s">
        <v>1751</v>
      </c>
      <c r="P155" s="10"/>
    </row>
    <row r="156" spans="1:16" s="63" customFormat="1" ht="12.75">
      <c r="A156" s="9"/>
      <c r="B156" s="9" t="s">
        <v>2174</v>
      </c>
      <c r="D156" s="113" t="s">
        <v>600</v>
      </c>
      <c r="E156" s="29" t="s">
        <v>1645</v>
      </c>
      <c r="F156" s="269" t="s">
        <v>2175</v>
      </c>
      <c r="G156" s="73">
        <v>2907029.6415000004</v>
      </c>
      <c r="H156" s="74" t="s">
        <v>743</v>
      </c>
      <c r="I156" s="75">
        <v>23.5</v>
      </c>
      <c r="J156" s="73">
        <v>29.818181991577148</v>
      </c>
      <c r="K156" s="79">
        <v>0.26885880815221919</v>
      </c>
      <c r="L156" s="80">
        <v>4.3980439999999996E-2</v>
      </c>
      <c r="M156" s="80">
        <v>-6.9306930000000003E-2</v>
      </c>
      <c r="N156" s="194">
        <v>-0.22004639999999998</v>
      </c>
      <c r="O156" s="9" t="s">
        <v>1645</v>
      </c>
      <c r="P156" s="10"/>
    </row>
    <row r="157" spans="1:16" s="63" customFormat="1" ht="12.75">
      <c r="A157" s="9"/>
      <c r="B157" s="9" t="s">
        <v>2176</v>
      </c>
      <c r="D157" s="113" t="s">
        <v>494</v>
      </c>
      <c r="E157" s="29" t="s">
        <v>1536</v>
      </c>
      <c r="F157" s="269" t="s">
        <v>2177</v>
      </c>
      <c r="G157" s="73">
        <v>1967313.5445600001</v>
      </c>
      <c r="H157" s="74" t="s">
        <v>743</v>
      </c>
      <c r="I157" s="75">
        <v>32.880000000000003</v>
      </c>
      <c r="J157" s="73">
        <v>40.380950927734375</v>
      </c>
      <c r="K157" s="79">
        <v>0.22813111094082639</v>
      </c>
      <c r="L157" s="80">
        <v>3.1691219999999999E-2</v>
      </c>
      <c r="M157" s="80">
        <v>-0.16143840000000001</v>
      </c>
      <c r="N157" s="194">
        <v>-0.30471559999999998</v>
      </c>
      <c r="O157" s="9" t="s">
        <v>1536</v>
      </c>
      <c r="P157" s="10"/>
    </row>
    <row r="158" spans="1:16" s="63" customFormat="1" ht="13.5" thickBot="1">
      <c r="A158" s="9"/>
      <c r="B158" s="9" t="s">
        <v>2178</v>
      </c>
      <c r="D158" s="113" t="s">
        <v>597</v>
      </c>
      <c r="E158" s="29" t="s">
        <v>1642</v>
      </c>
      <c r="F158" s="269" t="s">
        <v>2179</v>
      </c>
      <c r="G158" s="73">
        <v>99573.037327499973</v>
      </c>
      <c r="H158" s="74" t="s">
        <v>743</v>
      </c>
      <c r="I158" s="75">
        <v>0.63249999999999995</v>
      </c>
      <c r="J158" s="73">
        <v>0.64999997615814209</v>
      </c>
      <c r="K158" s="79">
        <v>2.7667946495086415E-2</v>
      </c>
      <c r="L158" s="80">
        <v>0.20361560000000001</v>
      </c>
      <c r="M158" s="80">
        <v>-4.58591E-2</v>
      </c>
      <c r="N158" s="194">
        <v>-0.41972479999999995</v>
      </c>
      <c r="O158" s="9" t="s">
        <v>1642</v>
      </c>
      <c r="P158" s="10"/>
    </row>
    <row r="159" spans="1:16" s="63" customFormat="1" ht="13.5" hidden="1" thickBot="1">
      <c r="A159" s="9"/>
      <c r="B159" s="9" t="s">
        <v>1782</v>
      </c>
      <c r="D159" s="113" t="s">
        <v>600</v>
      </c>
      <c r="E159" s="125" t="s">
        <v>1645</v>
      </c>
      <c r="F159" s="271"/>
      <c r="G159" s="73">
        <v>2907029.6415000004</v>
      </c>
      <c r="H159" s="98"/>
      <c r="I159" s="284"/>
      <c r="J159" s="284"/>
      <c r="K159" s="101">
        <v>0.23297787390050606</v>
      </c>
      <c r="L159" s="101">
        <v>4.6329339999999997E-2</v>
      </c>
      <c r="M159" s="101">
        <v>-4.6739074999999998E-2</v>
      </c>
      <c r="N159" s="195">
        <v>-8.7854404999999997E-2</v>
      </c>
      <c r="O159" s="9" t="s">
        <v>1645</v>
      </c>
      <c r="P159" s="10"/>
    </row>
    <row r="160" spans="1:16" s="63" customFormat="1" ht="13.5" thickBot="1">
      <c r="A160" s="9"/>
      <c r="B160" s="9" t="s">
        <v>1782</v>
      </c>
      <c r="D160" s="113"/>
      <c r="E160" s="110"/>
      <c r="F160" s="270"/>
      <c r="G160" s="121"/>
      <c r="H160" s="121"/>
      <c r="I160" s="122"/>
      <c r="J160" s="122"/>
      <c r="K160" s="122"/>
      <c r="L160" s="122"/>
      <c r="M160" s="123"/>
      <c r="N160" s="124"/>
      <c r="O160" s="9">
        <v>0</v>
      </c>
      <c r="P160" s="10"/>
    </row>
    <row r="161" spans="1:16" s="63" customFormat="1" ht="12.75">
      <c r="A161" s="9"/>
      <c r="B161" s="9" t="s">
        <v>2180</v>
      </c>
      <c r="D161" s="113" t="s">
        <v>718</v>
      </c>
      <c r="E161" s="29" t="s">
        <v>1759</v>
      </c>
      <c r="F161" s="269" t="s">
        <v>2181</v>
      </c>
      <c r="G161" s="73">
        <v>760804336.36698997</v>
      </c>
      <c r="H161" s="74" t="s">
        <v>1506</v>
      </c>
      <c r="I161" s="75">
        <v>95.09</v>
      </c>
      <c r="J161" s="73">
        <v>106.73809814453125</v>
      </c>
      <c r="K161" s="79">
        <v>0.12249551103724099</v>
      </c>
      <c r="L161" s="80">
        <v>2.0060060000000001E-2</v>
      </c>
      <c r="M161" s="80">
        <v>8.3152980000000001E-2</v>
      </c>
      <c r="N161" s="194">
        <v>5.2462660000000001E-2</v>
      </c>
      <c r="O161" s="9" t="s">
        <v>1759</v>
      </c>
      <c r="P161" s="10"/>
    </row>
    <row r="162" spans="1:16" s="63" customFormat="1" ht="12.75">
      <c r="A162" s="9"/>
      <c r="B162" s="9"/>
      <c r="D162" s="113" t="s">
        <v>557</v>
      </c>
      <c r="E162" s="29" t="s">
        <v>1602</v>
      </c>
      <c r="F162" s="269" t="s">
        <v>2182</v>
      </c>
      <c r="G162" s="73">
        <v>433549629.12611997</v>
      </c>
      <c r="H162" s="74" t="s">
        <v>1506</v>
      </c>
      <c r="I162" s="75">
        <v>977.16</v>
      </c>
      <c r="J162" s="73">
        <v>1055.6060791015625</v>
      </c>
      <c r="K162" s="79">
        <v>8.0279666688733098E-2</v>
      </c>
      <c r="L162" s="80">
        <v>-1.7435900000000001E-2</v>
      </c>
      <c r="M162" s="80">
        <v>3.317896E-2</v>
      </c>
      <c r="N162" s="194">
        <v>6.645419000000001E-2</v>
      </c>
      <c r="O162" s="9" t="s">
        <v>1602</v>
      </c>
      <c r="P162" s="10"/>
    </row>
    <row r="163" spans="1:16" s="63" customFormat="1" ht="12.75">
      <c r="A163" s="9"/>
      <c r="B163" s="9"/>
      <c r="D163" s="113" t="s">
        <v>666</v>
      </c>
      <c r="E163" s="29" t="s">
        <v>1707</v>
      </c>
      <c r="F163" s="269" t="s">
        <v>2183</v>
      </c>
      <c r="G163" s="73">
        <v>377518158.31468004</v>
      </c>
      <c r="H163" s="74" t="s">
        <v>1506</v>
      </c>
      <c r="I163" s="75">
        <v>161.02000000000001</v>
      </c>
      <c r="J163" s="73">
        <v>172.82608032226563</v>
      </c>
      <c r="K163" s="79">
        <v>7.3320583295650277E-2</v>
      </c>
      <c r="L163" s="80">
        <v>-5.6320719999999998E-2</v>
      </c>
      <c r="M163" s="80">
        <v>-5.5157850000000001E-2</v>
      </c>
      <c r="N163" s="194">
        <v>-3.9546640000000001E-2</v>
      </c>
      <c r="O163" s="9" t="s">
        <v>1707</v>
      </c>
      <c r="P163" s="10"/>
    </row>
    <row r="164" spans="1:16" s="63" customFormat="1" ht="12.75">
      <c r="A164" s="9"/>
      <c r="B164" s="9" t="s">
        <v>2184</v>
      </c>
      <c r="D164" s="113" t="s">
        <v>553</v>
      </c>
      <c r="E164" s="29" t="s">
        <v>1599</v>
      </c>
      <c r="F164" s="269" t="s">
        <v>2185</v>
      </c>
      <c r="G164" s="73">
        <v>309469489.45091999</v>
      </c>
      <c r="H164" s="74" t="s">
        <v>1506</v>
      </c>
      <c r="I164" s="75">
        <v>71.91</v>
      </c>
      <c r="J164" s="73">
        <v>76.342857360839844</v>
      </c>
      <c r="K164" s="79">
        <v>6.1644518993740016E-2</v>
      </c>
      <c r="L164" s="80">
        <v>-1.4931509999999999E-2</v>
      </c>
      <c r="M164" s="80">
        <v>4.0491479999999998E-3</v>
      </c>
      <c r="N164" s="194">
        <v>0.1549952</v>
      </c>
      <c r="O164" s="9" t="s">
        <v>1599</v>
      </c>
      <c r="P164" s="10"/>
    </row>
    <row r="165" spans="1:16" s="63" customFormat="1" ht="12.75">
      <c r="A165" s="9"/>
      <c r="B165" s="9" t="s">
        <v>2186</v>
      </c>
      <c r="D165" s="113" t="s">
        <v>667</v>
      </c>
      <c r="E165" s="29" t="s">
        <v>1708</v>
      </c>
      <c r="F165" s="269" t="s">
        <v>2187</v>
      </c>
      <c r="G165" s="73">
        <v>264981485.06367999</v>
      </c>
      <c r="H165" s="74" t="s">
        <v>1506</v>
      </c>
      <c r="I165" s="75">
        <v>170.24</v>
      </c>
      <c r="J165" s="73">
        <v>171.44117736816406</v>
      </c>
      <c r="K165" s="79">
        <v>7.0557881118660237E-3</v>
      </c>
      <c r="L165" s="80">
        <v>4.3073300000000002E-2</v>
      </c>
      <c r="M165" s="80">
        <v>7.2513069999999999E-2</v>
      </c>
      <c r="N165" s="194">
        <v>0.41454089999999999</v>
      </c>
      <c r="O165" s="9" t="s">
        <v>1708</v>
      </c>
      <c r="P165" s="10"/>
    </row>
    <row r="166" spans="1:16" s="63" customFormat="1" ht="12.75">
      <c r="A166" s="9"/>
      <c r="B166" s="9" t="s">
        <v>2188</v>
      </c>
      <c r="D166" s="113" t="s">
        <v>664</v>
      </c>
      <c r="E166" s="29" t="s">
        <v>1705</v>
      </c>
      <c r="F166" s="269" t="s">
        <v>2189</v>
      </c>
      <c r="G166" s="73">
        <v>182874589.04520005</v>
      </c>
      <c r="H166" s="74" t="s">
        <v>1506</v>
      </c>
      <c r="I166" s="75">
        <v>133.38</v>
      </c>
      <c r="J166" s="73">
        <v>154.34782409667969</v>
      </c>
      <c r="K166" s="79">
        <v>0.15720365944429227</v>
      </c>
      <c r="L166" s="80">
        <v>-6.6227919999999996E-2</v>
      </c>
      <c r="M166" s="80">
        <v>-0.11044420000000001</v>
      </c>
      <c r="N166" s="194">
        <v>-0.1228462</v>
      </c>
      <c r="O166" s="9" t="s">
        <v>1705</v>
      </c>
      <c r="P166" s="10"/>
    </row>
    <row r="167" spans="1:16" s="63" customFormat="1" ht="12.75">
      <c r="A167" s="9"/>
      <c r="B167" s="9" t="s">
        <v>2190</v>
      </c>
      <c r="D167" s="113" t="s">
        <v>706</v>
      </c>
      <c r="E167" s="29" t="s">
        <v>1748</v>
      </c>
      <c r="F167" s="269" t="s">
        <v>2191</v>
      </c>
      <c r="G167" s="73">
        <v>155980688.48382807</v>
      </c>
      <c r="H167" s="74" t="s">
        <v>1506</v>
      </c>
      <c r="I167" s="75">
        <v>4685</v>
      </c>
      <c r="J167" s="73">
        <v>5005.35302734375</v>
      </c>
      <c r="K167" s="79">
        <v>6.8378447672091891E-2</v>
      </c>
      <c r="L167" s="80">
        <v>-2.5176859999999999E-2</v>
      </c>
      <c r="M167" s="80">
        <v>1.6268979999999999E-2</v>
      </c>
      <c r="N167" s="194">
        <v>3.0123129999999998E-2</v>
      </c>
      <c r="O167" s="9" t="s">
        <v>1748</v>
      </c>
      <c r="P167" s="10"/>
    </row>
    <row r="168" spans="1:16" s="63" customFormat="1" ht="12.75">
      <c r="A168" s="9"/>
      <c r="B168" s="9" t="s">
        <v>2192</v>
      </c>
      <c r="D168" s="113" t="s">
        <v>516</v>
      </c>
      <c r="E168" s="29" t="s">
        <v>1559</v>
      </c>
      <c r="F168" s="269" t="s">
        <v>2193</v>
      </c>
      <c r="G168" s="73">
        <v>131481363.57573552</v>
      </c>
      <c r="H168" s="74" t="s">
        <v>1506</v>
      </c>
      <c r="I168" s="75">
        <v>57.32</v>
      </c>
      <c r="J168" s="73">
        <v>67.678619384765625</v>
      </c>
      <c r="K168" s="79">
        <v>0.18071562080889092</v>
      </c>
      <c r="L168" s="80">
        <v>-7.961211000000001E-3</v>
      </c>
      <c r="M168" s="80">
        <v>7.0274070000000003E-3</v>
      </c>
      <c r="N168" s="194">
        <v>0.18797930000000002</v>
      </c>
      <c r="O168" s="9" t="s">
        <v>1559</v>
      </c>
      <c r="P168" s="10"/>
    </row>
    <row r="169" spans="1:16" s="63" customFormat="1" ht="12.75">
      <c r="A169" s="9"/>
      <c r="B169" s="9" t="s">
        <v>2194</v>
      </c>
      <c r="D169" s="113" t="s">
        <v>636</v>
      </c>
      <c r="E169" s="29" t="s">
        <v>1679</v>
      </c>
      <c r="F169" s="269" t="s">
        <v>2195</v>
      </c>
      <c r="G169" s="73">
        <v>98246249.09009999</v>
      </c>
      <c r="H169" s="74" t="s">
        <v>1506</v>
      </c>
      <c r="I169" s="75">
        <v>58.26</v>
      </c>
      <c r="J169" s="73">
        <v>56.230770111083984</v>
      </c>
      <c r="K169" s="79">
        <v>-3.4830585116992996E-2</v>
      </c>
      <c r="L169" s="80">
        <v>1.7193970000000001E-3</v>
      </c>
      <c r="M169" s="80">
        <v>-2.9323559999999999E-2</v>
      </c>
      <c r="N169" s="194">
        <v>0.11417099999999999</v>
      </c>
      <c r="O169" s="9" t="s">
        <v>1679</v>
      </c>
      <c r="P169" s="10"/>
    </row>
    <row r="170" spans="1:16" s="63" customFormat="1" ht="12.75">
      <c r="A170" s="9"/>
      <c r="B170" s="9" t="s">
        <v>2196</v>
      </c>
      <c r="D170" s="113" t="s">
        <v>532</v>
      </c>
      <c r="E170" s="29" t="s">
        <v>1574</v>
      </c>
      <c r="F170" s="269" t="s">
        <v>2197</v>
      </c>
      <c r="G170" s="73">
        <v>91994537.172434464</v>
      </c>
      <c r="H170" s="74" t="s">
        <v>1506</v>
      </c>
      <c r="I170" s="75">
        <v>3141</v>
      </c>
      <c r="J170" s="73">
        <v>3453.84619140625</v>
      </c>
      <c r="K170" s="79">
        <v>9.9600825025867534E-2</v>
      </c>
      <c r="L170" s="80">
        <v>-7.269279E-3</v>
      </c>
      <c r="M170" s="80">
        <v>-1.2884979999999999E-2</v>
      </c>
      <c r="N170" s="194">
        <v>9.0624999999999997E-2</v>
      </c>
      <c r="O170" s="9" t="s">
        <v>1574</v>
      </c>
      <c r="P170" s="10"/>
    </row>
    <row r="171" spans="1:16" s="63" customFormat="1" ht="12.75">
      <c r="A171" s="9"/>
      <c r="B171" s="9" t="s">
        <v>2198</v>
      </c>
      <c r="D171" s="113" t="s">
        <v>631</v>
      </c>
      <c r="E171" s="29" t="s">
        <v>1674</v>
      </c>
      <c r="F171" s="269" t="s">
        <v>2199</v>
      </c>
      <c r="G171" s="73">
        <v>84974143.470369995</v>
      </c>
      <c r="H171" s="74" t="s">
        <v>1506</v>
      </c>
      <c r="I171" s="75">
        <v>65.59</v>
      </c>
      <c r="J171" s="73">
        <v>69.928573608398438</v>
      </c>
      <c r="K171" s="79">
        <v>6.6146876176222502E-2</v>
      </c>
      <c r="L171" s="80">
        <v>-2.5698150000000003E-2</v>
      </c>
      <c r="M171" s="80">
        <v>-3.3308770000000001E-2</v>
      </c>
      <c r="N171" s="194">
        <v>9.8108160000000014E-2</v>
      </c>
      <c r="O171" s="9" t="s">
        <v>1674</v>
      </c>
      <c r="P171" s="10"/>
    </row>
    <row r="172" spans="1:16" s="63" customFormat="1" ht="12.75">
      <c r="A172" s="9"/>
      <c r="B172" s="9" t="s">
        <v>2200</v>
      </c>
      <c r="D172" s="113" t="s">
        <v>554</v>
      </c>
      <c r="E172" s="29" t="s">
        <v>1600</v>
      </c>
      <c r="F172" s="269" t="s">
        <v>2201</v>
      </c>
      <c r="G172" s="73">
        <v>76106553.281379983</v>
      </c>
      <c r="H172" s="74" t="s">
        <v>1506</v>
      </c>
      <c r="I172" s="75">
        <v>93.91</v>
      </c>
      <c r="J172" s="73">
        <v>97.583335876464844</v>
      </c>
      <c r="K172" s="79">
        <v>3.9115492242198346E-2</v>
      </c>
      <c r="L172" s="80">
        <v>-1.6649210000000001E-2</v>
      </c>
      <c r="M172" s="80">
        <v>2.2411950000000001E-3</v>
      </c>
      <c r="N172" s="194">
        <v>3.2999630000000002E-2</v>
      </c>
      <c r="O172" s="9" t="s">
        <v>1600</v>
      </c>
      <c r="P172" s="10"/>
    </row>
    <row r="173" spans="1:16" s="63" customFormat="1" ht="12.75">
      <c r="A173" s="9"/>
      <c r="B173" s="9" t="s">
        <v>2202</v>
      </c>
      <c r="D173" s="113" t="s">
        <v>571</v>
      </c>
      <c r="E173" s="29" t="s">
        <v>1616</v>
      </c>
      <c r="F173" s="269" t="s">
        <v>2203</v>
      </c>
      <c r="G173" s="73">
        <v>61163123.243178502</v>
      </c>
      <c r="H173" s="74" t="s">
        <v>1506</v>
      </c>
      <c r="I173" s="75">
        <v>2065</v>
      </c>
      <c r="J173" s="73">
        <v>2538.080078125</v>
      </c>
      <c r="K173" s="79">
        <v>0.22909446882566575</v>
      </c>
      <c r="L173" s="80">
        <v>-2.8971510000000002E-3</v>
      </c>
      <c r="M173" s="80">
        <v>2.5068260000000002E-2</v>
      </c>
      <c r="N173" s="194">
        <v>-0.18620690000000001</v>
      </c>
      <c r="O173" s="9" t="s">
        <v>1616</v>
      </c>
      <c r="P173" s="10"/>
    </row>
    <row r="174" spans="1:16" s="63" customFormat="1" ht="12.75">
      <c r="A174" s="9"/>
      <c r="B174" s="9" t="s">
        <v>2204</v>
      </c>
      <c r="D174" s="113" t="s">
        <v>625</v>
      </c>
      <c r="E174" s="29" t="s">
        <v>1668</v>
      </c>
      <c r="F174" s="269" t="s">
        <v>2205</v>
      </c>
      <c r="G174" s="73">
        <v>57095232.428319998</v>
      </c>
      <c r="H174" s="74" t="s">
        <v>1506</v>
      </c>
      <c r="I174" s="75">
        <v>58.67</v>
      </c>
      <c r="J174" s="73">
        <v>59.136363983154297</v>
      </c>
      <c r="K174" s="79">
        <v>7.9489344324918942E-3</v>
      </c>
      <c r="L174" s="80">
        <v>4.4512950000000001E-3</v>
      </c>
      <c r="M174" s="80">
        <v>2.563226E-3</v>
      </c>
      <c r="N174" s="194">
        <v>0.11624810000000001</v>
      </c>
      <c r="O174" s="9" t="s">
        <v>1668</v>
      </c>
      <c r="P174" s="10"/>
    </row>
    <row r="175" spans="1:16" s="63" customFormat="1" ht="12.75">
      <c r="A175" s="9"/>
      <c r="B175" s="9" t="s">
        <v>2206</v>
      </c>
      <c r="D175" s="113" t="s">
        <v>697</v>
      </c>
      <c r="E175" s="29" t="s">
        <v>1739</v>
      </c>
      <c r="F175" s="269" t="s">
        <v>2207</v>
      </c>
      <c r="G175" s="73">
        <v>43999574.893120006</v>
      </c>
      <c r="H175" s="74" t="s">
        <v>1506</v>
      </c>
      <c r="I175" s="75">
        <v>96.58</v>
      </c>
      <c r="J175" s="73">
        <v>127.94444274902344</v>
      </c>
      <c r="K175" s="79">
        <v>0.32475090856309219</v>
      </c>
      <c r="L175" s="80">
        <v>3.7267740000000001E-2</v>
      </c>
      <c r="M175" s="80">
        <v>-7.454964E-2</v>
      </c>
      <c r="N175" s="194">
        <v>-0.2855452</v>
      </c>
      <c r="O175" s="9" t="s">
        <v>1739</v>
      </c>
      <c r="P175" s="10"/>
    </row>
    <row r="176" spans="1:16" s="63" customFormat="1" ht="12.75">
      <c r="A176" s="9"/>
      <c r="B176" s="9" t="s">
        <v>2208</v>
      </c>
      <c r="D176" s="113" t="s">
        <v>614</v>
      </c>
      <c r="E176" s="29" t="s">
        <v>1658</v>
      </c>
      <c r="F176" s="269" t="s">
        <v>2209</v>
      </c>
      <c r="G176" s="73">
        <v>35193317.872319996</v>
      </c>
      <c r="H176" s="74" t="s">
        <v>1506</v>
      </c>
      <c r="I176" s="75">
        <v>29.49</v>
      </c>
      <c r="J176" s="73">
        <v>31.086956024169922</v>
      </c>
      <c r="K176" s="79">
        <v>5.415245928009238E-2</v>
      </c>
      <c r="L176" s="80">
        <v>1.018361E-3</v>
      </c>
      <c r="M176" s="80">
        <v>-3.0890569999999999E-2</v>
      </c>
      <c r="N176" s="194">
        <v>-3.9726440000000002E-2</v>
      </c>
      <c r="O176" s="9" t="s">
        <v>1658</v>
      </c>
      <c r="P176" s="10"/>
    </row>
    <row r="177" spans="1:16" s="63" customFormat="1" ht="12.75">
      <c r="A177" s="9"/>
      <c r="B177" s="9" t="s">
        <v>2210</v>
      </c>
      <c r="D177" s="113" t="s">
        <v>582</v>
      </c>
      <c r="E177" s="29" t="s">
        <v>200</v>
      </c>
      <c r="F177" s="269" t="s">
        <v>2211</v>
      </c>
      <c r="G177" s="73">
        <v>21363500.278549999</v>
      </c>
      <c r="H177" s="74" t="s">
        <v>1506</v>
      </c>
      <c r="I177" s="75">
        <v>59.39</v>
      </c>
      <c r="J177" s="73">
        <v>70.881484985351563</v>
      </c>
      <c r="K177" s="79">
        <v>0.19349191758463657</v>
      </c>
      <c r="L177" s="80">
        <v>9.0324930000000012E-2</v>
      </c>
      <c r="M177" s="80">
        <v>-0.1001515</v>
      </c>
      <c r="N177" s="194">
        <v>-0.2079221</v>
      </c>
      <c r="O177" s="9" t="s">
        <v>200</v>
      </c>
      <c r="P177" s="10"/>
    </row>
    <row r="178" spans="1:16" s="63" customFormat="1" ht="12.75">
      <c r="A178" s="9"/>
      <c r="B178" s="9" t="s">
        <v>2212</v>
      </c>
      <c r="D178" s="113" t="s">
        <v>572</v>
      </c>
      <c r="E178" s="29" t="s">
        <v>1617</v>
      </c>
      <c r="F178" s="269" t="s">
        <v>2213</v>
      </c>
      <c r="G178" s="73">
        <v>20578248.617679998</v>
      </c>
      <c r="H178" s="74" t="s">
        <v>1506</v>
      </c>
      <c r="I178" s="75">
        <v>93.56</v>
      </c>
      <c r="J178" s="73">
        <v>89.551727294921875</v>
      </c>
      <c r="K178" s="79">
        <v>-4.284173476996711E-2</v>
      </c>
      <c r="L178" s="80">
        <v>5.2648579999999999E-3</v>
      </c>
      <c r="M178" s="80">
        <v>6.4028200000000007E-2</v>
      </c>
      <c r="N178" s="194">
        <v>0.23397519999999999</v>
      </c>
      <c r="O178" s="9" t="s">
        <v>1617</v>
      </c>
      <c r="P178" s="10"/>
    </row>
    <row r="179" spans="1:16" s="63" customFormat="1" ht="12.75">
      <c r="A179" s="9"/>
      <c r="B179" s="9" t="s">
        <v>2214</v>
      </c>
      <c r="D179" s="113" t="s">
        <v>720</v>
      </c>
      <c r="E179" s="29" t="s">
        <v>1761</v>
      </c>
      <c r="F179" s="269" t="s">
        <v>2215</v>
      </c>
      <c r="G179" s="73">
        <v>9520764.2569800001</v>
      </c>
      <c r="H179" s="74" t="s">
        <v>1506</v>
      </c>
      <c r="I179" s="75">
        <v>11.01</v>
      </c>
      <c r="J179" s="73">
        <v>11.770833015441895</v>
      </c>
      <c r="K179" s="79">
        <v>6.9103816116430128E-2</v>
      </c>
      <c r="L179" s="80">
        <v>1.1019250000000001E-2</v>
      </c>
      <c r="M179" s="80">
        <v>-1.4324079999999999E-2</v>
      </c>
      <c r="N179" s="194">
        <v>0.18006430000000001</v>
      </c>
      <c r="O179" s="9" t="s">
        <v>1761</v>
      </c>
      <c r="P179" s="10"/>
    </row>
    <row r="180" spans="1:16" s="63" customFormat="1" ht="13.5" thickBot="1">
      <c r="A180" s="9"/>
      <c r="B180" s="9" t="s">
        <v>2216</v>
      </c>
      <c r="D180" s="113" t="s">
        <v>556</v>
      </c>
      <c r="E180" s="29" t="s">
        <v>1601</v>
      </c>
      <c r="F180" s="269" t="s">
        <v>2217</v>
      </c>
      <c r="G180" s="73">
        <v>4333806.6264500003</v>
      </c>
      <c r="H180" s="74" t="s">
        <v>1506</v>
      </c>
      <c r="I180" s="75">
        <v>4.97</v>
      </c>
      <c r="J180" s="73">
        <v>7.307288646697998</v>
      </c>
      <c r="K180" s="79">
        <v>0.47027940577424521</v>
      </c>
      <c r="L180" s="80">
        <v>5.0739949999999999E-2</v>
      </c>
      <c r="M180" s="80">
        <v>-9.1407679999999991E-2</v>
      </c>
      <c r="N180" s="194">
        <v>-0.28591949999999999</v>
      </c>
      <c r="O180" s="9" t="s">
        <v>1601</v>
      </c>
      <c r="P180" s="10"/>
    </row>
    <row r="181" spans="1:16" s="63" customFormat="1" ht="13.5" hidden="1" thickBot="1">
      <c r="A181" s="9"/>
      <c r="B181" s="9" t="s">
        <v>1782</v>
      </c>
      <c r="D181" s="113" t="s">
        <v>572</v>
      </c>
      <c r="E181" s="125" t="s">
        <v>1617</v>
      </c>
      <c r="F181" s="271"/>
      <c r="G181" s="73">
        <v>20578248.617679998</v>
      </c>
      <c r="H181" s="98"/>
      <c r="I181" s="284"/>
      <c r="J181" s="284"/>
      <c r="K181" s="101">
        <v>7.1212199706040202E-2</v>
      </c>
      <c r="L181" s="101">
        <v>-9.3939499999999999E-4</v>
      </c>
      <c r="M181" s="101">
        <v>-5.3218924999999997E-3</v>
      </c>
      <c r="N181" s="195">
        <v>5.9458425000000009E-2</v>
      </c>
      <c r="O181" s="9" t="s">
        <v>1617</v>
      </c>
      <c r="P181" s="10"/>
    </row>
    <row r="182" spans="1:16" s="63" customFormat="1" ht="13.5" thickBot="1">
      <c r="A182" s="9"/>
      <c r="B182" s="9" t="s">
        <v>1782</v>
      </c>
      <c r="D182" s="113"/>
      <c r="E182" s="110"/>
      <c r="F182" s="270"/>
      <c r="G182" s="121"/>
      <c r="H182" s="121"/>
      <c r="I182" s="122"/>
      <c r="J182" s="122"/>
      <c r="K182" s="122"/>
      <c r="L182" s="122"/>
      <c r="M182" s="123"/>
      <c r="N182" s="124"/>
      <c r="O182" s="9">
        <v>0</v>
      </c>
      <c r="P182" s="10"/>
    </row>
    <row r="183" spans="1:16" s="63" customFormat="1" ht="12.75">
      <c r="A183" s="9"/>
      <c r="B183" s="9" t="s">
        <v>1857</v>
      </c>
      <c r="D183" s="113" t="s">
        <v>596</v>
      </c>
      <c r="E183" s="29" t="s">
        <v>1641</v>
      </c>
      <c r="F183" s="269" t="s">
        <v>1894</v>
      </c>
      <c r="G183" s="73">
        <v>1976511030.0000002</v>
      </c>
      <c r="H183" s="74" t="s">
        <v>742</v>
      </c>
      <c r="I183" s="75">
        <v>161.96</v>
      </c>
      <c r="J183" s="73">
        <v>203.75999450683594</v>
      </c>
      <c r="K183" s="79">
        <v>0.25808838297626524</v>
      </c>
      <c r="L183" s="80">
        <v>7.144745000000001E-2</v>
      </c>
      <c r="M183" s="80">
        <v>4.7335750000000003E-2</v>
      </c>
      <c r="N183" s="194">
        <v>-0.14442679999999999</v>
      </c>
      <c r="O183" s="9" t="s">
        <v>1641</v>
      </c>
      <c r="P183" s="10"/>
    </row>
    <row r="184" spans="1:16" s="63" customFormat="1" ht="12.75">
      <c r="A184" s="9"/>
      <c r="B184" s="9"/>
      <c r="D184" s="113" t="s">
        <v>628</v>
      </c>
      <c r="E184" s="29" t="s">
        <v>1671</v>
      </c>
      <c r="F184" s="269" t="s">
        <v>2218</v>
      </c>
      <c r="G184" s="73">
        <v>1381555506.8703101</v>
      </c>
      <c r="H184" s="74" t="s">
        <v>742</v>
      </c>
      <c r="I184" s="75">
        <v>547.27</v>
      </c>
      <c r="J184" s="73">
        <v>713.59527587890625</v>
      </c>
      <c r="K184" s="79">
        <v>0.30391813159666392</v>
      </c>
      <c r="L184" s="80">
        <v>9.1309699999999994E-2</v>
      </c>
      <c r="M184" s="80">
        <v>-5.0471929999999998E-2</v>
      </c>
      <c r="N184" s="194">
        <v>-6.5310599999999996E-2</v>
      </c>
      <c r="O184" s="9" t="s">
        <v>1671</v>
      </c>
      <c r="P184" s="10"/>
    </row>
    <row r="185" spans="1:16" s="63" customFormat="1" ht="12.75">
      <c r="A185" s="9"/>
      <c r="B185" s="9"/>
      <c r="D185" s="113" t="s">
        <v>653</v>
      </c>
      <c r="E185" s="29" t="s">
        <v>1695</v>
      </c>
      <c r="F185" s="269" t="s">
        <v>2219</v>
      </c>
      <c r="G185" s="73">
        <v>468779516.63697994</v>
      </c>
      <c r="H185" s="74" t="s">
        <v>742</v>
      </c>
      <c r="I185" s="75">
        <v>1101.53</v>
      </c>
      <c r="J185" s="73">
        <v>1123.61962890625</v>
      </c>
      <c r="K185" s="79">
        <v>2.0053588105861886E-2</v>
      </c>
      <c r="L185" s="80">
        <v>0.1320617</v>
      </c>
      <c r="M185" s="80">
        <v>0.18122740000000001</v>
      </c>
      <c r="N185" s="194">
        <v>0.23584119999999997</v>
      </c>
      <c r="O185" s="9" t="s">
        <v>1695</v>
      </c>
      <c r="P185" s="10"/>
    </row>
    <row r="186" spans="1:16" s="63" customFormat="1" ht="12.75">
      <c r="A186" s="9"/>
      <c r="B186" s="9" t="s">
        <v>2220</v>
      </c>
      <c r="D186" s="113" t="s">
        <v>524</v>
      </c>
      <c r="E186" s="29" t="s">
        <v>1566</v>
      </c>
      <c r="F186" s="269" t="s">
        <v>2221</v>
      </c>
      <c r="G186" s="73">
        <v>192447086.22999999</v>
      </c>
      <c r="H186" s="74" t="s">
        <v>742</v>
      </c>
      <c r="I186" s="75">
        <v>26.81</v>
      </c>
      <c r="J186" s="73">
        <v>29.059999465942383</v>
      </c>
      <c r="K186" s="79">
        <v>8.3923889069092983E-2</v>
      </c>
      <c r="L186" s="80">
        <v>-1.2523010000000001E-2</v>
      </c>
      <c r="M186" s="80">
        <v>-5.1980199999999997E-2</v>
      </c>
      <c r="N186" s="194">
        <v>0.17742640000000001</v>
      </c>
      <c r="O186" s="9" t="s">
        <v>1566</v>
      </c>
      <c r="P186" s="10"/>
    </row>
    <row r="187" spans="1:16" s="63" customFormat="1" ht="12.75">
      <c r="A187" s="9"/>
      <c r="B187" s="9" t="s">
        <v>2222</v>
      </c>
      <c r="D187" s="113" t="s">
        <v>712</v>
      </c>
      <c r="E187" s="29" t="s">
        <v>1753</v>
      </c>
      <c r="F187" s="269" t="s">
        <v>2223</v>
      </c>
      <c r="G187" s="73">
        <v>176703243.44573998</v>
      </c>
      <c r="H187" s="74" t="s">
        <v>742</v>
      </c>
      <c r="I187" s="75">
        <v>41.91</v>
      </c>
      <c r="J187" s="73">
        <v>47.597915649414063</v>
      </c>
      <c r="K187" s="79">
        <v>0.13571738605139738</v>
      </c>
      <c r="L187" s="80">
        <v>-4.8365140000000001E-2</v>
      </c>
      <c r="M187" s="80">
        <v>-7.6058199999999992E-2</v>
      </c>
      <c r="N187" s="194">
        <v>4.8011959999999999E-2</v>
      </c>
      <c r="O187" s="9" t="s">
        <v>1753</v>
      </c>
      <c r="P187" s="10"/>
    </row>
    <row r="188" spans="1:16" s="63" customFormat="1" ht="12.75">
      <c r="A188" s="9"/>
      <c r="B188" s="9" t="s">
        <v>2224</v>
      </c>
      <c r="D188" s="113" t="s">
        <v>574</v>
      </c>
      <c r="E188" s="29" t="s">
        <v>1619</v>
      </c>
      <c r="F188" s="269" t="s">
        <v>2225</v>
      </c>
      <c r="G188" s="73">
        <v>163207178.73220003</v>
      </c>
      <c r="H188" s="74" t="s">
        <v>742</v>
      </c>
      <c r="I188" s="75">
        <v>90.28</v>
      </c>
      <c r="J188" s="73">
        <v>122.92592620849609</v>
      </c>
      <c r="K188" s="79">
        <v>0.36160751227842369</v>
      </c>
      <c r="L188" s="80">
        <v>6.4497140000000008E-2</v>
      </c>
      <c r="M188" s="80">
        <v>-8.5309019999999999E-2</v>
      </c>
      <c r="N188" s="194">
        <v>-0.18922319999999998</v>
      </c>
      <c r="O188" s="9" t="s">
        <v>1619</v>
      </c>
      <c r="P188" s="10"/>
    </row>
    <row r="189" spans="1:16" s="63" customFormat="1" ht="12.75">
      <c r="A189" s="9"/>
      <c r="B189" s="9" t="s">
        <v>2226</v>
      </c>
      <c r="D189" s="113" t="s">
        <v>736</v>
      </c>
      <c r="E189" s="29" t="s">
        <v>1598</v>
      </c>
      <c r="F189" s="269" t="s">
        <v>2227</v>
      </c>
      <c r="G189" s="73">
        <v>126572563.12659317</v>
      </c>
      <c r="H189" s="74" t="s">
        <v>742</v>
      </c>
      <c r="I189" s="75">
        <v>33.9</v>
      </c>
      <c r="J189" s="73">
        <v>40.662067413330078</v>
      </c>
      <c r="K189" s="79">
        <v>0.19947101514248033</v>
      </c>
      <c r="L189" s="80">
        <v>-3.234294E-3</v>
      </c>
      <c r="M189" s="80">
        <v>-8.1300810000000001E-2</v>
      </c>
      <c r="N189" s="194">
        <v>-9.6722589999999997E-2</v>
      </c>
      <c r="O189" s="9" t="s">
        <v>1598</v>
      </c>
      <c r="P189" s="10"/>
    </row>
    <row r="190" spans="1:16" s="63" customFormat="1" ht="12.75">
      <c r="A190" s="9"/>
      <c r="B190" s="9" t="s">
        <v>2228</v>
      </c>
      <c r="D190" s="113" t="s">
        <v>678</v>
      </c>
      <c r="E190" s="29" t="s">
        <v>1719</v>
      </c>
      <c r="F190" s="269" t="s">
        <v>2229</v>
      </c>
      <c r="G190" s="73">
        <v>126530301.75604825</v>
      </c>
      <c r="H190" s="74" t="s">
        <v>742</v>
      </c>
      <c r="I190" s="75">
        <v>620.72</v>
      </c>
      <c r="J190" s="73">
        <v>653.9459228515625</v>
      </c>
      <c r="K190" s="79">
        <v>5.352803655684113E-2</v>
      </c>
      <c r="L190" s="80">
        <v>8.0922940000000013E-2</v>
      </c>
      <c r="M190" s="80">
        <v>0.1285203</v>
      </c>
      <c r="N190" s="194">
        <v>0.38745579999999996</v>
      </c>
      <c r="O190" s="9" t="s">
        <v>1719</v>
      </c>
      <c r="P190" s="10"/>
    </row>
    <row r="191" spans="1:16" s="63" customFormat="1" ht="12.75">
      <c r="A191" s="9"/>
      <c r="B191" s="9" t="s">
        <v>2230</v>
      </c>
      <c r="D191" s="113" t="s">
        <v>651</v>
      </c>
      <c r="E191" s="29" t="s">
        <v>1693</v>
      </c>
      <c r="F191" s="269" t="s">
        <v>2231</v>
      </c>
      <c r="G191" s="73">
        <v>67262522.390202403</v>
      </c>
      <c r="H191" s="74" t="s">
        <v>742</v>
      </c>
      <c r="I191" s="75">
        <v>164.8</v>
      </c>
      <c r="J191" s="73">
        <v>193.15280151367188</v>
      </c>
      <c r="K191" s="79">
        <v>0.17204369850529044</v>
      </c>
      <c r="L191" s="80">
        <v>0</v>
      </c>
      <c r="M191" s="80">
        <v>4.3037970000000002E-2</v>
      </c>
      <c r="N191" s="194">
        <v>0.19075150000000002</v>
      </c>
      <c r="O191" s="9" t="s">
        <v>1693</v>
      </c>
      <c r="P191" s="10"/>
    </row>
    <row r="192" spans="1:16" s="63" customFormat="1" ht="12.75">
      <c r="A192" s="9"/>
      <c r="B192" s="9" t="s">
        <v>2232</v>
      </c>
      <c r="D192" s="113" t="s">
        <v>552</v>
      </c>
      <c r="E192" s="29" t="s">
        <v>1596</v>
      </c>
      <c r="F192" s="269" t="s">
        <v>2233</v>
      </c>
      <c r="G192" s="73">
        <v>58601632.028549999</v>
      </c>
      <c r="H192" s="74" t="s">
        <v>742</v>
      </c>
      <c r="I192" s="75">
        <v>373.65</v>
      </c>
      <c r="J192" s="73">
        <v>413.952392578125</v>
      </c>
      <c r="K192" s="79">
        <v>0.10786134772681666</v>
      </c>
      <c r="L192" s="80">
        <v>0.10234249999999999</v>
      </c>
      <c r="M192" s="80">
        <v>1.3893029999999999E-2</v>
      </c>
      <c r="N192" s="194">
        <v>9.0089600000000006E-2</v>
      </c>
      <c r="O192" s="9" t="s">
        <v>1596</v>
      </c>
      <c r="P192" s="10"/>
    </row>
    <row r="193" spans="1:16" s="63" customFormat="1" ht="12.75">
      <c r="A193" s="9"/>
      <c r="B193" s="9" t="s">
        <v>2234</v>
      </c>
      <c r="D193" s="113" t="s">
        <v>671</v>
      </c>
      <c r="E193" s="29" t="s">
        <v>1712</v>
      </c>
      <c r="F193" s="269" t="s">
        <v>2235</v>
      </c>
      <c r="G193" s="73">
        <v>45157498.43652001</v>
      </c>
      <c r="H193" s="74" t="s">
        <v>742</v>
      </c>
      <c r="I193" s="75">
        <v>66.58</v>
      </c>
      <c r="J193" s="73">
        <v>68.266670227050781</v>
      </c>
      <c r="K193" s="79">
        <v>2.5332986287936121E-2</v>
      </c>
      <c r="L193" s="80">
        <v>0.11505610000000001</v>
      </c>
      <c r="M193" s="80">
        <v>0.14221990000000001</v>
      </c>
      <c r="N193" s="194">
        <v>0.1507086</v>
      </c>
      <c r="O193" s="9" t="s">
        <v>1712</v>
      </c>
      <c r="P193" s="10"/>
    </row>
    <row r="194" spans="1:16" s="63" customFormat="1" ht="12.75">
      <c r="A194" s="9"/>
      <c r="B194" s="9" t="s">
        <v>2236</v>
      </c>
      <c r="D194" s="113" t="s">
        <v>694</v>
      </c>
      <c r="E194" s="29" t="s">
        <v>1735</v>
      </c>
      <c r="F194" s="269" t="s">
        <v>2237</v>
      </c>
      <c r="G194" s="73">
        <v>39778602.218279988</v>
      </c>
      <c r="H194" s="74" t="s">
        <v>742</v>
      </c>
      <c r="I194" s="75">
        <v>225.38</v>
      </c>
      <c r="J194" s="73">
        <v>224.586669921875</v>
      </c>
      <c r="K194" s="79">
        <v>-3.5199666258097784E-3</v>
      </c>
      <c r="L194" s="80">
        <v>5.9265850000000002E-2</v>
      </c>
      <c r="M194" s="80">
        <v>8.7478890000000004E-2</v>
      </c>
      <c r="N194" s="194">
        <v>0.224359</v>
      </c>
      <c r="O194" s="9" t="s">
        <v>1735</v>
      </c>
      <c r="P194" s="10"/>
    </row>
    <row r="195" spans="1:16" s="63" customFormat="1" ht="12.75">
      <c r="A195" s="9"/>
      <c r="B195" s="9" t="s">
        <v>2238</v>
      </c>
      <c r="D195" s="113" t="s">
        <v>580</v>
      </c>
      <c r="E195" s="29" t="s">
        <v>1625</v>
      </c>
      <c r="F195" s="269" t="s">
        <v>2239</v>
      </c>
      <c r="G195" s="73">
        <v>38206539.280400001</v>
      </c>
      <c r="H195" s="74" t="s">
        <v>742</v>
      </c>
      <c r="I195" s="75">
        <v>146.6</v>
      </c>
      <c r="J195" s="73">
        <v>149.07499694824219</v>
      </c>
      <c r="K195" s="79">
        <v>1.6882653125799507E-2</v>
      </c>
      <c r="L195" s="80">
        <v>6.7989790000000001E-3</v>
      </c>
      <c r="M195" s="80">
        <v>1.4392469999999999E-2</v>
      </c>
      <c r="N195" s="194">
        <v>2.0505599999999999E-3</v>
      </c>
      <c r="O195" s="9" t="s">
        <v>1625</v>
      </c>
      <c r="P195" s="10"/>
    </row>
    <row r="196" spans="1:16" s="63" customFormat="1" ht="12.75">
      <c r="A196" s="9"/>
      <c r="B196" s="9" t="s">
        <v>2240</v>
      </c>
      <c r="D196" s="113" t="s">
        <v>537</v>
      </c>
      <c r="E196" s="29" t="s">
        <v>1579</v>
      </c>
      <c r="F196" s="269" t="s">
        <v>2241</v>
      </c>
      <c r="G196" s="73">
        <v>31674449.693850711</v>
      </c>
      <c r="H196" s="74" t="s">
        <v>742</v>
      </c>
      <c r="I196" s="75">
        <v>87.6</v>
      </c>
      <c r="J196" s="73">
        <v>104.28762054443359</v>
      </c>
      <c r="K196" s="79">
        <v>0.19049795142047499</v>
      </c>
      <c r="L196" s="80">
        <v>0</v>
      </c>
      <c r="M196" s="80">
        <v>-2.612563E-2</v>
      </c>
      <c r="N196" s="194">
        <v>5.9250339999999999E-2</v>
      </c>
      <c r="O196" s="9" t="s">
        <v>1579</v>
      </c>
      <c r="P196" s="10"/>
    </row>
    <row r="197" spans="1:16" s="63" customFormat="1" ht="12.75">
      <c r="A197" s="9"/>
      <c r="B197" s="9" t="s">
        <v>2242</v>
      </c>
      <c r="D197" s="113" t="s">
        <v>698</v>
      </c>
      <c r="E197" s="29" t="s">
        <v>1740</v>
      </c>
      <c r="F197" s="269" t="s">
        <v>2243</v>
      </c>
      <c r="G197" s="73">
        <v>28308940.167931374</v>
      </c>
      <c r="H197" s="74" t="s">
        <v>742</v>
      </c>
      <c r="I197" s="75">
        <v>4.3949999999999996</v>
      </c>
      <c r="J197" s="73">
        <v>4.2062501907348633</v>
      </c>
      <c r="K197" s="79">
        <v>-4.2946486749746549E-2</v>
      </c>
      <c r="L197" s="80">
        <v>1.5246020000000001E-2</v>
      </c>
      <c r="M197" s="80">
        <v>9.4166279999999998E-3</v>
      </c>
      <c r="N197" s="194">
        <v>0.1163322</v>
      </c>
      <c r="O197" s="9" t="s">
        <v>1740</v>
      </c>
      <c r="P197" s="10"/>
    </row>
    <row r="198" spans="1:16" s="63" customFormat="1" ht="12.75">
      <c r="A198" s="9"/>
      <c r="B198" s="9" t="s">
        <v>2244</v>
      </c>
      <c r="D198" s="113" t="s">
        <v>695</v>
      </c>
      <c r="E198" s="29" t="s">
        <v>1737</v>
      </c>
      <c r="F198" s="269" t="s">
        <v>2245</v>
      </c>
      <c r="G198" s="73">
        <v>26529993.825719997</v>
      </c>
      <c r="H198" s="74" t="s">
        <v>742</v>
      </c>
      <c r="I198" s="75">
        <v>53.97</v>
      </c>
      <c r="J198" s="73">
        <v>90.314285278320313</v>
      </c>
      <c r="K198" s="79">
        <v>0.6734164402134577</v>
      </c>
      <c r="L198" s="80">
        <v>7.3816190000000004E-2</v>
      </c>
      <c r="M198" s="80">
        <v>-1.370614E-2</v>
      </c>
      <c r="N198" s="194">
        <v>-0.54079810000000006</v>
      </c>
      <c r="O198" s="9" t="s">
        <v>1737</v>
      </c>
      <c r="P198" s="10"/>
    </row>
    <row r="199" spans="1:16" s="63" customFormat="1" ht="12.75">
      <c r="A199" s="9"/>
      <c r="B199" s="9" t="s">
        <v>2246</v>
      </c>
      <c r="D199" s="113" t="s">
        <v>711</v>
      </c>
      <c r="E199" s="29" t="s">
        <v>1752</v>
      </c>
      <c r="F199" s="269" t="s">
        <v>2247</v>
      </c>
      <c r="G199" s="73">
        <v>23321231.790759746</v>
      </c>
      <c r="H199" s="74" t="s">
        <v>742</v>
      </c>
      <c r="I199" s="75">
        <v>70.34</v>
      </c>
      <c r="J199" s="73">
        <v>80.333335876464844</v>
      </c>
      <c r="K199" s="79">
        <v>0.14207187768644935</v>
      </c>
      <c r="L199" s="80">
        <v>-1.9864270000000002E-3</v>
      </c>
      <c r="M199" s="80">
        <v>-3.5116599999999998E-2</v>
      </c>
      <c r="N199" s="194">
        <v>2.9868180000000001E-2</v>
      </c>
      <c r="O199" s="9" t="s">
        <v>1752</v>
      </c>
      <c r="P199" s="10"/>
    </row>
    <row r="200" spans="1:16" s="63" customFormat="1" ht="12.75">
      <c r="A200" s="9"/>
      <c r="B200" s="9" t="s">
        <v>2248</v>
      </c>
      <c r="D200" s="113" t="s">
        <v>716</v>
      </c>
      <c r="E200" s="29" t="s">
        <v>1757</v>
      </c>
      <c r="F200" s="269" t="s">
        <v>2249</v>
      </c>
      <c r="G200" s="73">
        <v>21250247.881309997</v>
      </c>
      <c r="H200" s="74" t="s">
        <v>742</v>
      </c>
      <c r="I200" s="75">
        <v>8.59</v>
      </c>
      <c r="J200" s="73">
        <v>13.42391300201416</v>
      </c>
      <c r="K200" s="79">
        <v>0.56273725285380216</v>
      </c>
      <c r="L200" s="80">
        <v>5.9186229999999999E-2</v>
      </c>
      <c r="M200" s="80">
        <v>-0.1994408</v>
      </c>
      <c r="N200" s="194">
        <v>-0.18732260000000001</v>
      </c>
      <c r="O200" s="9" t="s">
        <v>1757</v>
      </c>
      <c r="P200" s="10"/>
    </row>
    <row r="201" spans="1:16" s="63" customFormat="1" ht="12.75">
      <c r="A201" s="9"/>
      <c r="B201" s="9" t="s">
        <v>2250</v>
      </c>
      <c r="D201" s="113" t="s">
        <v>545</v>
      </c>
      <c r="E201" s="29" t="s">
        <v>114</v>
      </c>
      <c r="F201" s="269" t="s">
        <v>2251</v>
      </c>
      <c r="G201" s="73">
        <v>8308649.0904000029</v>
      </c>
      <c r="H201" s="74" t="s">
        <v>742</v>
      </c>
      <c r="I201" s="75">
        <v>11.73</v>
      </c>
      <c r="J201" s="73">
        <v>12.25</v>
      </c>
      <c r="K201" s="79">
        <v>4.4330775788576249E-2</v>
      </c>
      <c r="L201" s="80">
        <v>7.2212109999999996E-2</v>
      </c>
      <c r="M201" s="80">
        <v>-1.9230769999999998E-2</v>
      </c>
      <c r="N201" s="194">
        <v>0.12141489999999999</v>
      </c>
      <c r="O201" s="9" t="s">
        <v>114</v>
      </c>
      <c r="P201" s="10"/>
    </row>
    <row r="202" spans="1:16" s="63" customFormat="1" ht="12.75">
      <c r="A202" s="9"/>
      <c r="B202" s="9" t="s">
        <v>2246</v>
      </c>
      <c r="D202" s="113" t="s">
        <v>616</v>
      </c>
      <c r="E202" s="29" t="s">
        <v>1660</v>
      </c>
      <c r="F202" s="269" t="s">
        <v>2247</v>
      </c>
      <c r="G202" s="73">
        <v>3434082.8157999995</v>
      </c>
      <c r="H202" s="74" t="s">
        <v>742</v>
      </c>
      <c r="I202" s="75">
        <v>3.35</v>
      </c>
      <c r="J202" s="73">
        <v>4.5833334922790527</v>
      </c>
      <c r="K202" s="79">
        <v>0.36815925142658279</v>
      </c>
      <c r="L202" s="80">
        <v>1.8237090000000001E-2</v>
      </c>
      <c r="M202" s="80">
        <v>-0.14540819999999999</v>
      </c>
      <c r="N202" s="194">
        <v>-0.36911490000000002</v>
      </c>
      <c r="O202" s="9" t="s">
        <v>1660</v>
      </c>
      <c r="P202" s="10"/>
    </row>
    <row r="203" spans="1:16" s="63" customFormat="1" ht="12.75">
      <c r="A203" s="9"/>
      <c r="B203" s="9" t="s">
        <v>2252</v>
      </c>
      <c r="D203" s="113" t="s">
        <v>507</v>
      </c>
      <c r="E203" s="29" t="s">
        <v>1551</v>
      </c>
      <c r="F203" s="269" t="s">
        <v>1510</v>
      </c>
      <c r="G203" s="73">
        <v>3298162.5319066653</v>
      </c>
      <c r="H203" s="74" t="s">
        <v>742</v>
      </c>
      <c r="I203" s="75">
        <v>54</v>
      </c>
      <c r="J203" s="73">
        <v>61.267856597900391</v>
      </c>
      <c r="K203" s="79">
        <v>0.13458993699815536</v>
      </c>
      <c r="L203" s="80">
        <v>0</v>
      </c>
      <c r="M203" s="80">
        <v>1.0289990000000001E-2</v>
      </c>
      <c r="N203" s="194">
        <v>8.1081059999999996E-2</v>
      </c>
      <c r="O203" s="9" t="s">
        <v>1551</v>
      </c>
      <c r="P203" s="10"/>
    </row>
    <row r="204" spans="1:16" s="63" customFormat="1" ht="13.5" thickBot="1">
      <c r="A204" s="9"/>
      <c r="B204" s="9" t="s">
        <v>2253</v>
      </c>
      <c r="D204" s="113" t="s">
        <v>693</v>
      </c>
      <c r="E204" s="29" t="s">
        <v>1734</v>
      </c>
      <c r="F204" s="269" t="s">
        <v>2254</v>
      </c>
      <c r="G204" s="73">
        <v>1787059.41017</v>
      </c>
      <c r="H204" s="74" t="s">
        <v>742</v>
      </c>
      <c r="I204" s="75">
        <v>12.73</v>
      </c>
      <c r="J204" s="73">
        <v>16.411764144897461</v>
      </c>
      <c r="K204" s="79">
        <v>0.28921949292203153</v>
      </c>
      <c r="L204" s="80">
        <v>8.6177449999999989E-2</v>
      </c>
      <c r="M204" s="80">
        <v>-0.10162309999999999</v>
      </c>
      <c r="N204" s="194">
        <v>-0.13811780000000001</v>
      </c>
      <c r="O204" s="9" t="s">
        <v>1734</v>
      </c>
      <c r="P204" s="10"/>
    </row>
    <row r="205" spans="1:16" s="63" customFormat="1" ht="13.5" hidden="1" thickBot="1">
      <c r="A205" s="9"/>
      <c r="B205" s="9" t="s">
        <v>1782</v>
      </c>
      <c r="D205" s="113" t="s">
        <v>616</v>
      </c>
      <c r="E205" s="125" t="s">
        <v>1660</v>
      </c>
      <c r="F205" s="271"/>
      <c r="G205" s="73">
        <v>167288131.07940003</v>
      </c>
      <c r="H205" s="98"/>
      <c r="I205" s="284"/>
      <c r="J205" s="284"/>
      <c r="K205" s="101">
        <v>0.13889463186892337</v>
      </c>
      <c r="L205" s="101">
        <v>5.9226040000000001E-2</v>
      </c>
      <c r="M205" s="101">
        <v>-1.6468455E-2</v>
      </c>
      <c r="N205" s="195">
        <v>5.3631150000000002E-2</v>
      </c>
      <c r="O205" s="9" t="s">
        <v>1660</v>
      </c>
      <c r="P205" s="10"/>
    </row>
    <row r="206" spans="1:16" s="63" customFormat="1" ht="13.5" thickBot="1">
      <c r="A206" s="9"/>
      <c r="B206" s="9" t="s">
        <v>1782</v>
      </c>
      <c r="D206" s="113"/>
      <c r="E206" s="110" t="s">
        <v>749</v>
      </c>
      <c r="F206" s="270"/>
      <c r="G206" s="121"/>
      <c r="H206" s="121"/>
      <c r="I206" s="122"/>
      <c r="J206" s="122"/>
      <c r="K206" s="122"/>
      <c r="L206" s="122"/>
      <c r="M206" s="123"/>
      <c r="N206" s="124"/>
      <c r="O206" s="9" t="s">
        <v>749</v>
      </c>
      <c r="P206" s="10"/>
    </row>
    <row r="207" spans="1:16" s="63" customFormat="1" ht="12.75">
      <c r="A207" s="9"/>
      <c r="B207" s="9" t="s">
        <v>2253</v>
      </c>
      <c r="D207" s="113" t="s">
        <v>593</v>
      </c>
      <c r="E207" s="29" t="s">
        <v>1638</v>
      </c>
      <c r="F207" s="269" t="s">
        <v>2254</v>
      </c>
      <c r="G207" s="73">
        <v>211603101.57049003</v>
      </c>
      <c r="H207" s="74" t="s">
        <v>749</v>
      </c>
      <c r="I207" s="75">
        <v>198.43</v>
      </c>
      <c r="J207" s="73">
        <v>227.33332824707031</v>
      </c>
      <c r="K207" s="79">
        <v>0.14566007280688553</v>
      </c>
      <c r="L207" s="80">
        <v>9.1534229999999994E-2</v>
      </c>
      <c r="M207" s="80">
        <v>-8.593555000000001E-3</v>
      </c>
      <c r="N207" s="194">
        <v>0.1896997</v>
      </c>
      <c r="O207" s="9" t="s">
        <v>1638</v>
      </c>
      <c r="P207" s="10"/>
    </row>
    <row r="208" spans="1:16" s="63" customFormat="1" ht="12.75">
      <c r="A208" s="9"/>
      <c r="B208" s="9" t="s">
        <v>2255</v>
      </c>
      <c r="D208" s="113" t="s">
        <v>674</v>
      </c>
      <c r="E208" s="29" t="s">
        <v>1715</v>
      </c>
      <c r="F208" s="269" t="s">
        <v>2256</v>
      </c>
      <c r="G208" s="73">
        <v>167288131.07940003</v>
      </c>
      <c r="H208" s="74" t="s">
        <v>749</v>
      </c>
      <c r="I208" s="75">
        <v>125.22</v>
      </c>
      <c r="J208" s="73">
        <v>139.29167175292969</v>
      </c>
      <c r="K208" s="79">
        <v>0.11237559297979316</v>
      </c>
      <c r="L208" s="80">
        <v>-2.8473890000000002E-2</v>
      </c>
      <c r="M208" s="80">
        <v>-5.465801E-2</v>
      </c>
      <c r="N208" s="194">
        <v>8.2094699999999993E-2</v>
      </c>
      <c r="O208" s="9" t="s">
        <v>1715</v>
      </c>
      <c r="P208" s="10"/>
    </row>
    <row r="209" spans="1:16" s="63" customFormat="1" ht="12.75">
      <c r="A209" s="9"/>
      <c r="B209" s="9"/>
      <c r="D209" s="113" t="s">
        <v>703</v>
      </c>
      <c r="E209" s="29" t="s">
        <v>1745</v>
      </c>
      <c r="F209" s="269" t="s">
        <v>1901</v>
      </c>
      <c r="G209" s="73">
        <v>162595318.36349997</v>
      </c>
      <c r="H209" s="74" t="s">
        <v>749</v>
      </c>
      <c r="I209" s="75">
        <v>77.75</v>
      </c>
      <c r="J209" s="73">
        <v>88.6431884765625</v>
      </c>
      <c r="K209" s="79">
        <v>0.14010531802652726</v>
      </c>
      <c r="L209" s="80">
        <v>3.3359939999999998E-2</v>
      </c>
      <c r="M209" s="80">
        <v>6.7115019999999997E-2</v>
      </c>
      <c r="N209" s="194">
        <v>0.28895890000000002</v>
      </c>
      <c r="O209" s="9" t="s">
        <v>1745</v>
      </c>
      <c r="P209" s="10"/>
    </row>
    <row r="210" spans="1:16" s="63" customFormat="1" ht="12.75">
      <c r="A210" s="9"/>
      <c r="B210" s="9"/>
      <c r="D210" s="113" t="s">
        <v>551</v>
      </c>
      <c r="E210" s="29" t="s">
        <v>1595</v>
      </c>
      <c r="F210" s="269" t="s">
        <v>2257</v>
      </c>
      <c r="G210" s="73">
        <v>146462268.75479996</v>
      </c>
      <c r="H210" s="74" t="s">
        <v>749</v>
      </c>
      <c r="I210" s="75">
        <v>306.45</v>
      </c>
      <c r="J210" s="73">
        <v>355.54998779296875</v>
      </c>
      <c r="K210" s="79">
        <v>0.16022185607103534</v>
      </c>
      <c r="L210" s="80">
        <v>4.1461339999999999E-2</v>
      </c>
      <c r="M210" s="80">
        <v>-7.0800489999999994E-2</v>
      </c>
      <c r="N210" s="194">
        <v>-0.15522659999999999</v>
      </c>
      <c r="O210" s="9" t="s">
        <v>1595</v>
      </c>
      <c r="P210" s="10"/>
    </row>
    <row r="211" spans="1:16" s="63" customFormat="1" ht="12.75">
      <c r="A211" s="9"/>
      <c r="B211" s="9" t="s">
        <v>2258</v>
      </c>
      <c r="D211" s="113" t="s">
        <v>542</v>
      </c>
      <c r="E211" s="29" t="s">
        <v>1585</v>
      </c>
      <c r="F211" s="269" t="s">
        <v>2259</v>
      </c>
      <c r="G211" s="73">
        <v>134175274.09829997</v>
      </c>
      <c r="H211" s="74" t="s">
        <v>749</v>
      </c>
      <c r="I211" s="75">
        <v>177.95</v>
      </c>
      <c r="J211" s="73">
        <v>195</v>
      </c>
      <c r="K211" s="79">
        <v>9.581343073897175E-2</v>
      </c>
      <c r="L211" s="80">
        <v>9.9135310000000004E-2</v>
      </c>
      <c r="M211" s="80">
        <v>4.3389040000000004E-2</v>
      </c>
      <c r="N211" s="194">
        <v>5.3672319999999996E-3</v>
      </c>
      <c r="O211" s="9" t="s">
        <v>1585</v>
      </c>
      <c r="P211" s="10"/>
    </row>
    <row r="212" spans="1:16" s="63" customFormat="1" ht="12.75">
      <c r="A212" s="9"/>
      <c r="B212" s="9" t="s">
        <v>2260</v>
      </c>
      <c r="D212" s="113" t="s">
        <v>570</v>
      </c>
      <c r="E212" s="29" t="s">
        <v>1615</v>
      </c>
      <c r="F212" s="269" t="s">
        <v>2261</v>
      </c>
      <c r="G212" s="73">
        <v>124660416.67110001</v>
      </c>
      <c r="H212" s="74" t="s">
        <v>749</v>
      </c>
      <c r="I212" s="75">
        <v>459.3</v>
      </c>
      <c r="J212" s="73">
        <v>490.8636474609375</v>
      </c>
      <c r="K212" s="79">
        <v>6.8721200655208925E-2</v>
      </c>
      <c r="L212" s="80">
        <v>1.599308E-2</v>
      </c>
      <c r="M212" s="80">
        <v>-2.1412589999999999E-2</v>
      </c>
      <c r="N212" s="194">
        <v>8.4021680000000001E-2</v>
      </c>
      <c r="O212" s="9" t="s">
        <v>1615</v>
      </c>
      <c r="P212" s="10"/>
    </row>
    <row r="213" spans="1:16" s="63" customFormat="1" ht="12.75">
      <c r="A213" s="9"/>
      <c r="B213" s="9" t="s">
        <v>2262</v>
      </c>
      <c r="D213" s="113" t="s">
        <v>732</v>
      </c>
      <c r="E213" s="29" t="s">
        <v>1624</v>
      </c>
      <c r="F213" s="269" t="s">
        <v>2263</v>
      </c>
      <c r="G213" s="73">
        <v>113150832.04278</v>
      </c>
      <c r="H213" s="74" t="s">
        <v>749</v>
      </c>
      <c r="I213" s="75">
        <v>288.82</v>
      </c>
      <c r="J213" s="73">
        <v>340.9053955078125</v>
      </c>
      <c r="K213" s="79">
        <v>0.18033860365560739</v>
      </c>
      <c r="L213" s="80">
        <v>7.6401280000000002E-2</v>
      </c>
      <c r="M213" s="80">
        <v>6.2502299999999997E-2</v>
      </c>
      <c r="N213" s="194">
        <v>-0.12971949999999999</v>
      </c>
      <c r="O213" s="9" t="s">
        <v>1624</v>
      </c>
      <c r="P213" s="10"/>
    </row>
    <row r="214" spans="1:16" s="63" customFormat="1" ht="12.75">
      <c r="A214" s="9"/>
      <c r="B214" s="9" t="s">
        <v>2264</v>
      </c>
      <c r="D214" s="113" t="s">
        <v>621</v>
      </c>
      <c r="E214" s="29" t="s">
        <v>1665</v>
      </c>
      <c r="F214" s="269" t="s">
        <v>2265</v>
      </c>
      <c r="G214" s="73">
        <v>111909118.99091998</v>
      </c>
      <c r="H214" s="74" t="s">
        <v>749</v>
      </c>
      <c r="I214" s="75">
        <v>477.64</v>
      </c>
      <c r="J214" s="73">
        <v>524.125</v>
      </c>
      <c r="K214" s="79">
        <v>9.7322251067749832E-2</v>
      </c>
      <c r="L214" s="80">
        <v>2.9219129999999999E-2</v>
      </c>
      <c r="M214" s="80">
        <v>6.9239549999999997E-2</v>
      </c>
      <c r="N214" s="194">
        <v>-1.70803E-2</v>
      </c>
      <c r="O214" s="9" t="s">
        <v>1665</v>
      </c>
      <c r="P214" s="10"/>
    </row>
    <row r="215" spans="1:16" s="63" customFormat="1" ht="12.75">
      <c r="A215" s="9"/>
      <c r="B215" s="9" t="s">
        <v>2266</v>
      </c>
      <c r="D215" s="113" t="s">
        <v>495</v>
      </c>
      <c r="E215" s="29" t="s">
        <v>1537</v>
      </c>
      <c r="F215" s="269" t="s">
        <v>2267</v>
      </c>
      <c r="G215" s="73">
        <v>97176179.09189713</v>
      </c>
      <c r="H215" s="74" t="s">
        <v>749</v>
      </c>
      <c r="I215" s="75">
        <v>43.25</v>
      </c>
      <c r="J215" s="73">
        <v>49.153743743896484</v>
      </c>
      <c r="K215" s="79">
        <v>0.13650274552361807</v>
      </c>
      <c r="L215" s="80">
        <v>2.4881500000000001E-2</v>
      </c>
      <c r="M215" s="80">
        <v>-4.3564789999999999E-2</v>
      </c>
      <c r="N215" s="194">
        <v>-0.11860609999999999</v>
      </c>
      <c r="O215" s="9" t="s">
        <v>1537</v>
      </c>
      <c r="P215" s="10"/>
    </row>
    <row r="216" spans="1:16" s="63" customFormat="1" ht="12.75">
      <c r="A216" s="9"/>
      <c r="B216" s="9" t="s">
        <v>2268</v>
      </c>
      <c r="D216" s="113" t="s">
        <v>708</v>
      </c>
      <c r="E216" s="29" t="s">
        <v>1750</v>
      </c>
      <c r="F216" s="269" t="s">
        <v>2269</v>
      </c>
      <c r="G216" s="73">
        <v>82981855.574340031</v>
      </c>
      <c r="H216" s="74" t="s">
        <v>749</v>
      </c>
      <c r="I216" s="75">
        <v>97.91</v>
      </c>
      <c r="J216" s="73">
        <v>122.46875</v>
      </c>
      <c r="K216" s="79">
        <v>0.25082984373404149</v>
      </c>
      <c r="L216" s="80">
        <v>1.5347919999999999E-2</v>
      </c>
      <c r="M216" s="80">
        <v>-0.1098282</v>
      </c>
      <c r="N216" s="194">
        <v>-0.22355270000000002</v>
      </c>
      <c r="O216" s="9" t="s">
        <v>1750</v>
      </c>
      <c r="P216" s="10"/>
    </row>
    <row r="217" spans="1:16" s="63" customFormat="1" ht="12.75">
      <c r="A217" s="9"/>
      <c r="B217" s="9" t="s">
        <v>2270</v>
      </c>
      <c r="D217" s="113" t="s">
        <v>635</v>
      </c>
      <c r="E217" s="29" t="s">
        <v>1678</v>
      </c>
      <c r="F217" s="269" t="s">
        <v>2271</v>
      </c>
      <c r="G217" s="73">
        <v>73903064.629839987</v>
      </c>
      <c r="H217" s="74" t="s">
        <v>749</v>
      </c>
      <c r="I217" s="75">
        <v>137.32</v>
      </c>
      <c r="J217" s="73">
        <v>151.61111450195313</v>
      </c>
      <c r="K217" s="79">
        <v>0.10407161740426107</v>
      </c>
      <c r="L217" s="80">
        <v>5.4604049999999994E-2</v>
      </c>
      <c r="M217" s="80">
        <v>-6.4959829999999996E-2</v>
      </c>
      <c r="N217" s="194">
        <v>6.3754000000000005E-2</v>
      </c>
      <c r="O217" s="9" t="s">
        <v>1678</v>
      </c>
      <c r="P217" s="10"/>
    </row>
    <row r="218" spans="1:16" s="63" customFormat="1" ht="12.75">
      <c r="A218" s="9"/>
      <c r="B218" s="9" t="s">
        <v>2272</v>
      </c>
      <c r="D218" s="113" t="s">
        <v>589</v>
      </c>
      <c r="E218" s="29" t="s">
        <v>1634</v>
      </c>
      <c r="F218" s="269" t="s">
        <v>2273</v>
      </c>
      <c r="G218" s="73">
        <v>50689547.303640001</v>
      </c>
      <c r="H218" s="74" t="s">
        <v>749</v>
      </c>
      <c r="I218" s="75">
        <v>211.56</v>
      </c>
      <c r="J218" s="73">
        <v>275.741943359375</v>
      </c>
      <c r="K218" s="79">
        <v>0.30337466136970592</v>
      </c>
      <c r="L218" s="80">
        <v>1.9320630000000002E-2</v>
      </c>
      <c r="M218" s="80">
        <v>-0.13216829999999999</v>
      </c>
      <c r="N218" s="194">
        <v>-0.24800049999999998</v>
      </c>
      <c r="O218" s="9" t="s">
        <v>1634</v>
      </c>
      <c r="P218" s="10"/>
    </row>
    <row r="219" spans="1:16" s="63" customFormat="1" ht="12.75">
      <c r="A219" s="9"/>
      <c r="B219" s="9" t="s">
        <v>2274</v>
      </c>
      <c r="D219" s="113" t="s">
        <v>546</v>
      </c>
      <c r="E219" s="29" t="s">
        <v>1589</v>
      </c>
      <c r="F219" s="269" t="s">
        <v>2275</v>
      </c>
      <c r="G219" s="73">
        <v>34930391.037819989</v>
      </c>
      <c r="H219" s="74" t="s">
        <v>754</v>
      </c>
      <c r="I219" s="75">
        <v>82.82</v>
      </c>
      <c r="J219" s="73">
        <v>86.933334350585938</v>
      </c>
      <c r="K219" s="79">
        <v>4.9665954486669328E-2</v>
      </c>
      <c r="L219" s="80">
        <v>3.9146839999999995E-2</v>
      </c>
      <c r="M219" s="80">
        <v>4.5311120000000003E-2</v>
      </c>
      <c r="N219" s="194">
        <v>0.15686549999999999</v>
      </c>
      <c r="O219" s="9" t="s">
        <v>1589</v>
      </c>
      <c r="P219" s="10"/>
    </row>
    <row r="220" spans="1:16" s="63" customFormat="1" ht="12.75">
      <c r="A220" s="9"/>
      <c r="B220" s="9" t="s">
        <v>2276</v>
      </c>
      <c r="D220" s="113" t="s">
        <v>569</v>
      </c>
      <c r="E220" s="29" t="s">
        <v>1614</v>
      </c>
      <c r="F220" s="269" t="s">
        <v>2277</v>
      </c>
      <c r="G220" s="73">
        <v>27149875.927019998</v>
      </c>
      <c r="H220" s="74" t="s">
        <v>749</v>
      </c>
      <c r="I220" s="75">
        <v>41.58</v>
      </c>
      <c r="J220" s="73">
        <v>55.788459777832031</v>
      </c>
      <c r="K220" s="79">
        <v>0.34171379937065982</v>
      </c>
      <c r="L220" s="80">
        <v>1.7870299999999999E-2</v>
      </c>
      <c r="M220" s="80">
        <v>-4.6330280000000001E-2</v>
      </c>
      <c r="N220" s="194">
        <v>-0.31272729999999999</v>
      </c>
      <c r="O220" s="9" t="s">
        <v>1614</v>
      </c>
      <c r="P220" s="10"/>
    </row>
    <row r="221" spans="1:16" s="63" customFormat="1" ht="13.5" thickBot="1">
      <c r="A221" s="9"/>
      <c r="B221" s="9" t="s">
        <v>2278</v>
      </c>
      <c r="D221" s="113" t="s">
        <v>702</v>
      </c>
      <c r="E221" s="29" t="s">
        <v>1744</v>
      </c>
      <c r="F221" s="269" t="s">
        <v>2279</v>
      </c>
      <c r="G221" s="73">
        <v>22349403.729400001</v>
      </c>
      <c r="H221" s="74" t="s">
        <v>749</v>
      </c>
      <c r="I221" s="75">
        <v>68.2</v>
      </c>
      <c r="J221" s="73">
        <v>92</v>
      </c>
      <c r="K221" s="79">
        <v>0.34897360703812308</v>
      </c>
      <c r="L221" s="80">
        <v>2.865757E-2</v>
      </c>
      <c r="M221" s="80">
        <v>-1.230992E-2</v>
      </c>
      <c r="N221" s="194">
        <v>-0.29763129999999999</v>
      </c>
      <c r="O221" s="9" t="s">
        <v>1744</v>
      </c>
      <c r="P221" s="10"/>
    </row>
    <row r="222" spans="1:16" s="63" customFormat="1" ht="13.5" hidden="1" thickBot="1">
      <c r="A222" s="9"/>
      <c r="B222" s="9" t="s">
        <v>1782</v>
      </c>
      <c r="D222" s="113" t="s">
        <v>589</v>
      </c>
      <c r="E222" s="125" t="s">
        <v>1634</v>
      </c>
      <c r="F222" s="271"/>
      <c r="G222" s="73">
        <v>50689547.303640001</v>
      </c>
      <c r="H222" s="98"/>
      <c r="I222" s="284"/>
      <c r="J222" s="284"/>
      <c r="K222" s="101">
        <v>0.14010531802652726</v>
      </c>
      <c r="L222" s="101">
        <v>2.9219129999999999E-2</v>
      </c>
      <c r="M222" s="101">
        <v>-2.1412589999999999E-2</v>
      </c>
      <c r="N222" s="195">
        <v>-1.70803E-2</v>
      </c>
      <c r="O222" s="9" t="s">
        <v>1634</v>
      </c>
      <c r="P222" s="10"/>
    </row>
    <row r="223" spans="1:16" s="63" customFormat="1" ht="13.5" thickBot="1">
      <c r="A223" s="9"/>
      <c r="B223" s="9" t="s">
        <v>1782</v>
      </c>
      <c r="D223" s="113"/>
      <c r="E223" s="110" t="s">
        <v>1507</v>
      </c>
      <c r="F223" s="270"/>
      <c r="G223" s="121"/>
      <c r="H223" s="121"/>
      <c r="I223" s="122"/>
      <c r="J223" s="122"/>
      <c r="K223" s="122"/>
      <c r="L223" s="122"/>
      <c r="M223" s="123"/>
      <c r="N223" s="124"/>
      <c r="O223" s="9" t="s">
        <v>1507</v>
      </c>
      <c r="P223" s="10"/>
    </row>
    <row r="224" spans="1:16" s="63" customFormat="1" ht="12.75">
      <c r="A224" s="9"/>
      <c r="B224" s="9" t="s">
        <v>1863</v>
      </c>
      <c r="D224" s="113" t="s">
        <v>584</v>
      </c>
      <c r="E224" s="29" t="s">
        <v>1628</v>
      </c>
      <c r="F224" s="269" t="s">
        <v>1898</v>
      </c>
      <c r="G224" s="73">
        <v>469597132.01477998</v>
      </c>
      <c r="H224" s="74" t="s">
        <v>1507</v>
      </c>
      <c r="I224" s="75">
        <v>108.57</v>
      </c>
      <c r="J224" s="73">
        <v>124.53571319580078</v>
      </c>
      <c r="K224" s="79">
        <v>0.14705455646864496</v>
      </c>
      <c r="L224" s="80">
        <v>1.5432120000000001E-2</v>
      </c>
      <c r="M224" s="80">
        <v>-8.7110059999999989E-2</v>
      </c>
      <c r="N224" s="194">
        <v>9.2962749999999997E-3</v>
      </c>
      <c r="O224" s="9" t="s">
        <v>1628</v>
      </c>
      <c r="P224" s="10"/>
    </row>
    <row r="225" spans="1:16" s="63" customFormat="1" ht="12.75">
      <c r="A225" s="9"/>
      <c r="B225" s="9" t="s">
        <v>2280</v>
      </c>
      <c r="D225" s="113" t="s">
        <v>730</v>
      </c>
      <c r="E225" s="29" t="s">
        <v>1597</v>
      </c>
      <c r="F225" s="269" t="s">
        <v>2281</v>
      </c>
      <c r="G225" s="73">
        <v>242322362.80106997</v>
      </c>
      <c r="H225" s="74" t="s">
        <v>1507</v>
      </c>
      <c r="I225" s="75">
        <v>138.72999999999999</v>
      </c>
      <c r="J225" s="73">
        <v>168.47999572753906</v>
      </c>
      <c r="K225" s="79">
        <v>0.21444529465536699</v>
      </c>
      <c r="L225" s="80">
        <v>6.2377960000000003E-3</v>
      </c>
      <c r="M225" s="80">
        <v>-0.1707215</v>
      </c>
      <c r="N225" s="194">
        <v>-4.218446E-2</v>
      </c>
      <c r="O225" s="9" t="s">
        <v>1597</v>
      </c>
      <c r="P225" s="10"/>
    </row>
    <row r="226" spans="1:16" s="63" customFormat="1" ht="12.75">
      <c r="A226" s="9"/>
      <c r="B226" s="9" t="s">
        <v>2282</v>
      </c>
      <c r="D226" s="113" t="s">
        <v>555</v>
      </c>
      <c r="E226" s="29" t="s">
        <v>142</v>
      </c>
      <c r="F226" s="269" t="s">
        <v>2283</v>
      </c>
      <c r="G226" s="73">
        <v>115949245.99371998</v>
      </c>
      <c r="H226" s="74" t="s">
        <v>1507</v>
      </c>
      <c r="I226" s="75">
        <v>91.72</v>
      </c>
      <c r="J226" s="73">
        <v>119.96551513671875</v>
      </c>
      <c r="K226" s="79">
        <v>0.30795371932750482</v>
      </c>
      <c r="L226" s="80">
        <v>3.0793400000000002E-2</v>
      </c>
      <c r="M226" s="80">
        <v>-0.12664249999999999</v>
      </c>
      <c r="N226" s="194">
        <v>-7.5123510000000004E-2</v>
      </c>
      <c r="O226" s="9" t="s">
        <v>142</v>
      </c>
      <c r="P226" s="10"/>
    </row>
    <row r="227" spans="1:16" s="63" customFormat="1" ht="12.75">
      <c r="A227" s="9"/>
      <c r="B227" s="9"/>
      <c r="D227" s="113" t="s">
        <v>531</v>
      </c>
      <c r="E227" s="29" t="s">
        <v>82</v>
      </c>
      <c r="F227" s="269" t="s">
        <v>2284</v>
      </c>
      <c r="G227" s="73">
        <v>77447337.158255681</v>
      </c>
      <c r="H227" s="74" t="s">
        <v>1507</v>
      </c>
      <c r="I227" s="75">
        <v>364.45</v>
      </c>
      <c r="J227" s="73">
        <v>453.25</v>
      </c>
      <c r="K227" s="79">
        <v>0.24365482233502544</v>
      </c>
      <c r="L227" s="80">
        <v>1.4051210000000001E-2</v>
      </c>
      <c r="M227" s="80">
        <v>-0.1642972</v>
      </c>
      <c r="N227" s="194">
        <v>-7.2646309999999992E-2</v>
      </c>
      <c r="O227" s="9" t="s">
        <v>82</v>
      </c>
      <c r="P227" s="10"/>
    </row>
    <row r="228" spans="1:16" s="63" customFormat="1" ht="12.75">
      <c r="A228" s="9"/>
      <c r="B228" s="9"/>
      <c r="D228" s="113" t="s">
        <v>577</v>
      </c>
      <c r="E228" s="29" t="s">
        <v>1622</v>
      </c>
      <c r="F228" s="269" t="s">
        <v>2285</v>
      </c>
      <c r="G228" s="73">
        <v>63526404.509582318</v>
      </c>
      <c r="H228" s="74" t="s">
        <v>1507</v>
      </c>
      <c r="I228" s="75">
        <v>237.5</v>
      </c>
      <c r="J228" s="73">
        <v>288.86666870117188</v>
      </c>
      <c r="K228" s="79">
        <v>0.2162807103207236</v>
      </c>
      <c r="L228" s="80">
        <v>-3.8461539999999995E-2</v>
      </c>
      <c r="M228" s="80">
        <v>-0.14767630000000001</v>
      </c>
      <c r="N228" s="194">
        <v>-9.1692239999999994E-2</v>
      </c>
      <c r="O228" s="9" t="s">
        <v>1622</v>
      </c>
      <c r="P228" s="10"/>
    </row>
    <row r="229" spans="1:16" s="63" customFormat="1" ht="12.75">
      <c r="A229" s="9"/>
      <c r="B229" s="9" t="s">
        <v>2286</v>
      </c>
      <c r="D229" s="113" t="s">
        <v>576</v>
      </c>
      <c r="E229" s="29" t="s">
        <v>1621</v>
      </c>
      <c r="F229" s="269" t="s">
        <v>2287</v>
      </c>
      <c r="G229" s="73">
        <v>62363125.760279998</v>
      </c>
      <c r="H229" s="74" t="s">
        <v>1507</v>
      </c>
      <c r="I229" s="75">
        <v>113.07</v>
      </c>
      <c r="J229" s="73">
        <v>139</v>
      </c>
      <c r="K229" s="79">
        <v>0.22932696559653309</v>
      </c>
      <c r="L229" s="80">
        <v>2.3257919999999998E-2</v>
      </c>
      <c r="M229" s="80">
        <v>-0.1182938</v>
      </c>
      <c r="N229" s="194">
        <v>-7.7581999999999998E-2</v>
      </c>
      <c r="O229" s="9" t="s">
        <v>1621</v>
      </c>
      <c r="P229" s="10"/>
    </row>
    <row r="230" spans="1:16" s="63" customFormat="1" ht="12.75">
      <c r="A230" s="9"/>
      <c r="B230" s="9" t="s">
        <v>2288</v>
      </c>
      <c r="D230" s="113" t="s">
        <v>615</v>
      </c>
      <c r="E230" s="29" t="s">
        <v>1659</v>
      </c>
      <c r="F230" s="269" t="s">
        <v>2289</v>
      </c>
      <c r="G230" s="73">
        <v>59662545.830100007</v>
      </c>
      <c r="H230" s="74" t="s">
        <v>1507</v>
      </c>
      <c r="I230" s="75">
        <v>26.85</v>
      </c>
      <c r="J230" s="73">
        <v>30.659412384033203</v>
      </c>
      <c r="K230" s="79">
        <v>0.14187755620235398</v>
      </c>
      <c r="L230" s="80">
        <v>-9.2251060000000003E-3</v>
      </c>
      <c r="M230" s="80">
        <v>-5.8885379999999994E-2</v>
      </c>
      <c r="N230" s="194">
        <v>-2.0072980000000001E-2</v>
      </c>
      <c r="O230" s="9" t="s">
        <v>1659</v>
      </c>
      <c r="P230" s="10"/>
    </row>
    <row r="231" spans="1:16" s="63" customFormat="1" ht="12.75">
      <c r="A231" s="9"/>
      <c r="B231" s="9" t="s">
        <v>2290</v>
      </c>
      <c r="D231" s="113" t="s">
        <v>585</v>
      </c>
      <c r="E231" s="29" t="s">
        <v>1629</v>
      </c>
      <c r="F231" s="269" t="s">
        <v>2291</v>
      </c>
      <c r="G231" s="73">
        <v>40218784.378759995</v>
      </c>
      <c r="H231" s="74" t="s">
        <v>1507</v>
      </c>
      <c r="I231" s="75">
        <v>136.76</v>
      </c>
      <c r="J231" s="73">
        <v>189.15625</v>
      </c>
      <c r="K231" s="79">
        <v>0.3831255484059668</v>
      </c>
      <c r="L231" s="80">
        <v>-6.3934860000000003E-3</v>
      </c>
      <c r="M231" s="80">
        <v>-0.1446085</v>
      </c>
      <c r="N231" s="194">
        <v>-0.16523230000000003</v>
      </c>
      <c r="O231" s="9" t="s">
        <v>1629</v>
      </c>
      <c r="P231" s="10"/>
    </row>
    <row r="232" spans="1:16" s="63" customFormat="1" ht="12.75">
      <c r="A232" s="9"/>
      <c r="B232" s="9" t="s">
        <v>2292</v>
      </c>
      <c r="D232" s="113" t="s">
        <v>659</v>
      </c>
      <c r="E232" s="29" t="s">
        <v>1701</v>
      </c>
      <c r="F232" s="269" t="s">
        <v>2293</v>
      </c>
      <c r="G232" s="73">
        <v>37929624.040879995</v>
      </c>
      <c r="H232" s="74" t="s">
        <v>1507</v>
      </c>
      <c r="I232" s="75">
        <v>40.36</v>
      </c>
      <c r="J232" s="73">
        <v>49.592594146728516</v>
      </c>
      <c r="K232" s="79">
        <v>0.22875604922518633</v>
      </c>
      <c r="L232" s="80">
        <v>1.63687E-2</v>
      </c>
      <c r="M232" s="80">
        <v>-0.18233389999999999</v>
      </c>
      <c r="N232" s="194">
        <v>-0.1831613</v>
      </c>
      <c r="O232" s="9" t="s">
        <v>1701</v>
      </c>
      <c r="P232" s="10"/>
    </row>
    <row r="233" spans="1:16" s="63" customFormat="1" ht="12.75">
      <c r="A233" s="9"/>
      <c r="B233" s="9" t="s">
        <v>2294</v>
      </c>
      <c r="D233" s="113" t="s">
        <v>714</v>
      </c>
      <c r="E233" s="29" t="s">
        <v>1755</v>
      </c>
      <c r="F233" s="269" t="s">
        <v>2295</v>
      </c>
      <c r="G233" s="73">
        <v>35664780.998269998</v>
      </c>
      <c r="H233" s="74" t="s">
        <v>1507</v>
      </c>
      <c r="I233" s="75">
        <v>113.87</v>
      </c>
      <c r="J233" s="73">
        <v>144.11111450195313</v>
      </c>
      <c r="K233" s="79">
        <v>0.26557578380568292</v>
      </c>
      <c r="L233" s="80">
        <v>3.4617499999999995E-2</v>
      </c>
      <c r="M233" s="80">
        <v>-0.1378057</v>
      </c>
      <c r="N233" s="194">
        <v>-7.1131390000000003E-2</v>
      </c>
      <c r="O233" s="9" t="s">
        <v>1755</v>
      </c>
      <c r="P233" s="10"/>
    </row>
    <row r="234" spans="1:16" s="63" customFormat="1" ht="12.75">
      <c r="A234" s="9"/>
      <c r="B234" s="9" t="s">
        <v>2296</v>
      </c>
      <c r="D234" s="113" t="s">
        <v>567</v>
      </c>
      <c r="E234" s="29" t="s">
        <v>1612</v>
      </c>
      <c r="F234" s="269" t="s">
        <v>2297</v>
      </c>
      <c r="G234" s="73">
        <v>20168371.14105</v>
      </c>
      <c r="H234" s="74" t="s">
        <v>1507</v>
      </c>
      <c r="I234" s="75">
        <v>31.35</v>
      </c>
      <c r="J234" s="73">
        <v>44.53125</v>
      </c>
      <c r="K234" s="79">
        <v>0.42045454545454541</v>
      </c>
      <c r="L234" s="80">
        <v>3.4312130000000003E-2</v>
      </c>
      <c r="M234" s="80">
        <v>-0.16176469999999998</v>
      </c>
      <c r="N234" s="194">
        <v>-4.2163139999999995E-2</v>
      </c>
      <c r="O234" s="9" t="s">
        <v>1612</v>
      </c>
      <c r="P234" s="10"/>
    </row>
    <row r="235" spans="1:16" s="63" customFormat="1" ht="12.75">
      <c r="A235" s="9"/>
      <c r="B235" s="9" t="s">
        <v>2298</v>
      </c>
      <c r="D235" s="113" t="s">
        <v>575</v>
      </c>
      <c r="E235" s="29" t="s">
        <v>1620</v>
      </c>
      <c r="F235" s="269" t="s">
        <v>2299</v>
      </c>
      <c r="G235" s="73">
        <v>17839737.130626518</v>
      </c>
      <c r="H235" s="74" t="s">
        <v>1507</v>
      </c>
      <c r="I235" s="75">
        <v>1830</v>
      </c>
      <c r="J235" s="73">
        <v>1846.625</v>
      </c>
      <c r="K235" s="79">
        <v>9.0846994535518366E-3</v>
      </c>
      <c r="L235" s="80">
        <v>-3.9370080000000002E-2</v>
      </c>
      <c r="M235" s="80">
        <v>-0.11807230000000001</v>
      </c>
      <c r="N235" s="194">
        <v>9.2537309999999998E-2</v>
      </c>
      <c r="O235" s="9" t="s">
        <v>1620</v>
      </c>
      <c r="P235" s="10"/>
    </row>
    <row r="236" spans="1:16" s="63" customFormat="1" ht="13.5" thickBot="1">
      <c r="A236" s="9"/>
      <c r="B236" s="9" t="s">
        <v>2300</v>
      </c>
      <c r="D236" s="113" t="s">
        <v>725</v>
      </c>
      <c r="E236" s="29" t="s">
        <v>1549</v>
      </c>
      <c r="F236" s="269" t="s">
        <v>2301</v>
      </c>
      <c r="G236" s="73">
        <v>5913204.1764000002</v>
      </c>
      <c r="H236" s="74" t="s">
        <v>1507</v>
      </c>
      <c r="I236" s="75">
        <v>16.350000000000001</v>
      </c>
      <c r="J236" s="73">
        <v>23.321428298950195</v>
      </c>
      <c r="K236" s="79">
        <v>0.4263870519235593</v>
      </c>
      <c r="L236" s="80">
        <v>1.4897540000000001E-2</v>
      </c>
      <c r="M236" s="80">
        <v>-0.22216940000000002</v>
      </c>
      <c r="N236" s="194">
        <v>-0.29190129999999997</v>
      </c>
      <c r="O236" s="9" t="s">
        <v>1549</v>
      </c>
      <c r="P236" s="10"/>
    </row>
    <row r="237" spans="1:16" s="63" customFormat="1" ht="13.5" thickBot="1">
      <c r="A237" s="9"/>
      <c r="B237" s="9" t="s">
        <v>1782</v>
      </c>
      <c r="D237" s="113"/>
      <c r="E237" s="110" t="s">
        <v>752</v>
      </c>
      <c r="F237" s="270"/>
      <c r="G237" s="121"/>
      <c r="H237" s="121"/>
      <c r="I237" s="122"/>
      <c r="J237" s="122"/>
      <c r="K237" s="122"/>
      <c r="L237" s="122"/>
      <c r="M237" s="123"/>
      <c r="N237" s="124"/>
      <c r="O237" s="9" t="s">
        <v>752</v>
      </c>
      <c r="P237" s="10"/>
    </row>
    <row r="238" spans="1:16" s="63" customFormat="1" ht="13.5" hidden="1" thickBot="1">
      <c r="A238" s="9"/>
      <c r="B238" s="9" t="s">
        <v>1782</v>
      </c>
      <c r="D238" s="113" t="s">
        <v>567</v>
      </c>
      <c r="E238" s="110" t="s">
        <v>1612</v>
      </c>
      <c r="F238" s="270"/>
      <c r="G238" s="73">
        <v>20168371.14105</v>
      </c>
      <c r="H238" s="121"/>
      <c r="I238" s="122"/>
      <c r="J238" s="122"/>
      <c r="K238" s="122"/>
      <c r="L238" s="122"/>
      <c r="M238" s="123"/>
      <c r="N238" s="124"/>
      <c r="O238" s="9" t="s">
        <v>1612</v>
      </c>
      <c r="P238" s="10"/>
    </row>
    <row r="239" spans="1:16" s="63" customFormat="1" ht="12.75">
      <c r="A239" s="9"/>
      <c r="B239" s="9" t="s">
        <v>2302</v>
      </c>
      <c r="D239" s="113" t="s">
        <v>673</v>
      </c>
      <c r="E239" s="29" t="s">
        <v>1714</v>
      </c>
      <c r="F239" s="269" t="s">
        <v>1794</v>
      </c>
      <c r="G239" s="73">
        <v>103224944.26585522</v>
      </c>
      <c r="H239" s="74" t="s">
        <v>752</v>
      </c>
      <c r="I239" s="75">
        <v>60.56</v>
      </c>
      <c r="J239" s="73">
        <v>78.666664123535156</v>
      </c>
      <c r="K239" s="79">
        <v>0.29898718830143922</v>
      </c>
      <c r="L239" s="80">
        <v>4.1086499999999998E-2</v>
      </c>
      <c r="M239" s="80">
        <v>7.9893480000000003E-3</v>
      </c>
      <c r="N239" s="194">
        <v>2.975682E-2</v>
      </c>
      <c r="O239" s="9" t="s">
        <v>1714</v>
      </c>
      <c r="P239" s="10"/>
    </row>
    <row r="240" spans="1:16" s="63" customFormat="1" ht="12.75">
      <c r="A240" s="9"/>
      <c r="B240" s="9" t="s">
        <v>2303</v>
      </c>
      <c r="D240" s="113" t="s">
        <v>645</v>
      </c>
      <c r="E240" s="29" t="s">
        <v>1687</v>
      </c>
      <c r="F240" s="269" t="s">
        <v>2304</v>
      </c>
      <c r="G240" s="73">
        <v>60035054.619960003</v>
      </c>
      <c r="H240" s="74" t="s">
        <v>752</v>
      </c>
      <c r="I240" s="75">
        <v>53.94</v>
      </c>
      <c r="J240" s="73">
        <v>62.622394561767578</v>
      </c>
      <c r="K240" s="79">
        <v>0.16096393329194636</v>
      </c>
      <c r="L240" s="80">
        <v>-2.0697199999999999E-2</v>
      </c>
      <c r="M240" s="80">
        <v>0.11723280000000001</v>
      </c>
      <c r="N240" s="194">
        <v>0.44922080000000003</v>
      </c>
      <c r="O240" s="9" t="s">
        <v>1687</v>
      </c>
      <c r="P240" s="10"/>
    </row>
    <row r="241" spans="1:16" s="63" customFormat="1" ht="12.75">
      <c r="A241" s="9"/>
      <c r="B241" s="9" t="s">
        <v>1918</v>
      </c>
      <c r="D241" s="113" t="s">
        <v>588</v>
      </c>
      <c r="E241" s="29" t="s">
        <v>1632</v>
      </c>
      <c r="F241" s="269" t="s">
        <v>1921</v>
      </c>
      <c r="G241" s="73">
        <v>53674676.774099991</v>
      </c>
      <c r="H241" s="74" t="s">
        <v>752</v>
      </c>
      <c r="I241" s="75">
        <v>37.35</v>
      </c>
      <c r="J241" s="73">
        <v>45.534999847412109</v>
      </c>
      <c r="K241" s="79">
        <v>0.21914323553981552</v>
      </c>
      <c r="L241" s="80">
        <v>0.1352583</v>
      </c>
      <c r="M241" s="80">
        <v>-1.3470679999999999E-2</v>
      </c>
      <c r="N241" s="194">
        <v>-1.9170220000000002E-2</v>
      </c>
      <c r="O241" s="9" t="s">
        <v>1632</v>
      </c>
      <c r="P241" s="10"/>
    </row>
    <row r="242" spans="1:16" s="63" customFormat="1" ht="12.75">
      <c r="A242" s="9"/>
      <c r="B242" s="9" t="s">
        <v>2305</v>
      </c>
      <c r="D242" s="113" t="s">
        <v>549</v>
      </c>
      <c r="E242" s="29" t="s">
        <v>1593</v>
      </c>
      <c r="F242" s="269" t="s">
        <v>2306</v>
      </c>
      <c r="G242" s="73">
        <v>41984906.35554</v>
      </c>
      <c r="H242" s="74" t="s">
        <v>752</v>
      </c>
      <c r="I242" s="75">
        <v>61.47</v>
      </c>
      <c r="J242" s="73">
        <v>68.400001525878906</v>
      </c>
      <c r="K242" s="79">
        <v>0.11273794576019047</v>
      </c>
      <c r="L242" s="80">
        <v>2.8958789999999998E-2</v>
      </c>
      <c r="M242" s="80">
        <v>-2.320038E-2</v>
      </c>
      <c r="N242" s="194">
        <v>7.9178390000000001E-2</v>
      </c>
      <c r="O242" s="9" t="s">
        <v>1593</v>
      </c>
      <c r="P242" s="10"/>
    </row>
    <row r="243" spans="1:16" s="63" customFormat="1" ht="12.75">
      <c r="A243" s="9"/>
      <c r="B243" s="9"/>
      <c r="D243" s="113" t="s">
        <v>647</v>
      </c>
      <c r="E243" s="29" t="s">
        <v>1689</v>
      </c>
      <c r="F243" s="269" t="s">
        <v>2307</v>
      </c>
      <c r="G243" s="73">
        <v>26701942.742199998</v>
      </c>
      <c r="H243" s="74" t="s">
        <v>752</v>
      </c>
      <c r="I243" s="75">
        <v>115.72</v>
      </c>
      <c r="J243" s="73">
        <v>144.33332824707031</v>
      </c>
      <c r="K243" s="79">
        <v>0.24726346566773527</v>
      </c>
      <c r="L243" s="80">
        <v>4.7239820000000002E-2</v>
      </c>
      <c r="M243" s="80">
        <v>-3.8391220000000004E-2</v>
      </c>
      <c r="N243" s="194">
        <v>-8.4825560000000005E-3</v>
      </c>
      <c r="O243" s="9" t="s">
        <v>1689</v>
      </c>
      <c r="P243" s="10"/>
    </row>
    <row r="244" spans="1:16" s="63" customFormat="1" ht="12.75">
      <c r="A244" s="9"/>
      <c r="B244" s="9"/>
      <c r="D244" s="113" t="s">
        <v>522</v>
      </c>
      <c r="E244" s="29" t="s">
        <v>1564</v>
      </c>
      <c r="F244" s="269" t="s">
        <v>2308</v>
      </c>
      <c r="G244" s="73">
        <v>25149314.644007728</v>
      </c>
      <c r="H244" s="74" t="s">
        <v>752</v>
      </c>
      <c r="I244" s="75">
        <v>25.96</v>
      </c>
      <c r="J244" s="73">
        <v>31.384210586547852</v>
      </c>
      <c r="K244" s="79">
        <v>0.20894493784853041</v>
      </c>
      <c r="L244" s="80">
        <v>8.984048E-2</v>
      </c>
      <c r="M244" s="80">
        <v>-1.9267090000000001E-2</v>
      </c>
      <c r="N244" s="194">
        <v>0.1573785</v>
      </c>
      <c r="O244" s="9" t="s">
        <v>1564</v>
      </c>
      <c r="P244" s="10"/>
    </row>
    <row r="245" spans="1:16" s="63" customFormat="1" ht="12.75">
      <c r="A245" s="9"/>
      <c r="B245" s="9" t="s">
        <v>2309</v>
      </c>
      <c r="D245" s="113" t="s">
        <v>566</v>
      </c>
      <c r="E245" s="29" t="s">
        <v>1611</v>
      </c>
      <c r="F245" s="269" t="s">
        <v>2310</v>
      </c>
      <c r="G245" s="73">
        <v>21187048.96912</v>
      </c>
      <c r="H245" s="74" t="s">
        <v>752</v>
      </c>
      <c r="I245" s="75">
        <v>30.02</v>
      </c>
      <c r="J245" s="73">
        <v>35.200000762939453</v>
      </c>
      <c r="K245" s="79">
        <v>0.17255165765954206</v>
      </c>
      <c r="L245" s="80">
        <v>6.6429849999999999E-2</v>
      </c>
      <c r="M245" s="80">
        <v>-0.14032069999999999</v>
      </c>
      <c r="N245" s="194">
        <v>-0.25193120000000002</v>
      </c>
      <c r="O245" s="9" t="s">
        <v>1611</v>
      </c>
      <c r="P245" s="10"/>
    </row>
    <row r="246" spans="1:16" s="63" customFormat="1" ht="12.75">
      <c r="A246" s="9"/>
      <c r="B246" s="9" t="s">
        <v>2311</v>
      </c>
      <c r="D246" s="113" t="s">
        <v>591</v>
      </c>
      <c r="E246" s="29" t="s">
        <v>1636</v>
      </c>
      <c r="F246" s="269" t="s">
        <v>2312</v>
      </c>
      <c r="G246" s="73">
        <v>19472475.418761503</v>
      </c>
      <c r="H246" s="74" t="s">
        <v>752</v>
      </c>
      <c r="I246" s="75">
        <v>40667</v>
      </c>
      <c r="J246" s="73">
        <v>46278.77734375</v>
      </c>
      <c r="K246" s="79">
        <v>0.13799339375292008</v>
      </c>
      <c r="L246" s="80">
        <v>-0.101897</v>
      </c>
      <c r="M246" s="80">
        <v>3.083222E-3</v>
      </c>
      <c r="N246" s="194">
        <v>0.64577090000000004</v>
      </c>
      <c r="O246" s="9" t="s">
        <v>1636</v>
      </c>
      <c r="P246" s="10"/>
    </row>
    <row r="247" spans="1:16" s="63" customFormat="1" ht="12.75">
      <c r="A247" s="9"/>
      <c r="B247" s="9" t="s">
        <v>2313</v>
      </c>
      <c r="D247" s="113" t="s">
        <v>496</v>
      </c>
      <c r="E247" s="29" t="s">
        <v>1538</v>
      </c>
      <c r="F247" s="269" t="s">
        <v>2314</v>
      </c>
      <c r="G247" s="73">
        <v>13788574.242479999</v>
      </c>
      <c r="H247" s="74" t="s">
        <v>752</v>
      </c>
      <c r="I247" s="75">
        <v>9.5399999999999991</v>
      </c>
      <c r="J247" s="73">
        <v>11.190571784973145</v>
      </c>
      <c r="K247" s="79">
        <v>0.17301591037454345</v>
      </c>
      <c r="L247" s="80">
        <v>1.59744E-2</v>
      </c>
      <c r="M247" s="80">
        <v>-1.6494850000000002E-2</v>
      </c>
      <c r="N247" s="194">
        <v>1.3815109999999999E-2</v>
      </c>
      <c r="O247" s="9" t="s">
        <v>1538</v>
      </c>
      <c r="P247" s="10"/>
    </row>
    <row r="248" spans="1:16" s="63" customFormat="1" ht="12.75">
      <c r="A248" s="9"/>
      <c r="B248" s="9" t="s">
        <v>2315</v>
      </c>
      <c r="D248" s="113" t="s">
        <v>637</v>
      </c>
      <c r="E248" s="29" t="s">
        <v>1680</v>
      </c>
      <c r="F248" s="269" t="s">
        <v>2316</v>
      </c>
      <c r="G248" s="73">
        <v>9240902.1222899985</v>
      </c>
      <c r="H248" s="74" t="s">
        <v>752</v>
      </c>
      <c r="I248" s="75">
        <v>29.13</v>
      </c>
      <c r="J248" s="73">
        <v>32.150001525878906</v>
      </c>
      <c r="K248" s="79">
        <v>0.10367324153377644</v>
      </c>
      <c r="L248" s="80">
        <v>6.8206799999999998E-2</v>
      </c>
      <c r="M248" s="80">
        <v>7.8489450000000002E-2</v>
      </c>
      <c r="N248" s="194">
        <v>0.18510979999999999</v>
      </c>
      <c r="O248" s="9" t="s">
        <v>1680</v>
      </c>
      <c r="P248" s="10"/>
    </row>
    <row r="249" spans="1:16" s="63" customFormat="1" ht="12.75">
      <c r="A249" s="9"/>
      <c r="B249" s="9" t="s">
        <v>2317</v>
      </c>
      <c r="D249" s="113" t="s">
        <v>724</v>
      </c>
      <c r="E249" s="29" t="s">
        <v>1543</v>
      </c>
      <c r="F249" s="269" t="s">
        <v>2318</v>
      </c>
      <c r="G249" s="73">
        <v>6791967.2906399993</v>
      </c>
      <c r="H249" s="74" t="s">
        <v>752</v>
      </c>
      <c r="I249" s="75">
        <v>57.73</v>
      </c>
      <c r="J249" s="73">
        <v>87.5693359375</v>
      </c>
      <c r="K249" s="79">
        <v>0.51687746297419035</v>
      </c>
      <c r="L249" s="80">
        <v>9.1098090000000007E-2</v>
      </c>
      <c r="M249" s="80">
        <v>-0.19841709999999999</v>
      </c>
      <c r="N249" s="194">
        <v>-0.32934479999999999</v>
      </c>
      <c r="O249" s="9" t="s">
        <v>1543</v>
      </c>
      <c r="P249" s="10"/>
    </row>
    <row r="250" spans="1:16" s="63" customFormat="1" ht="13.5" thickBot="1">
      <c r="A250" s="9"/>
      <c r="B250" s="9" t="s">
        <v>2319</v>
      </c>
      <c r="D250" s="113" t="s">
        <v>675</v>
      </c>
      <c r="E250" s="29" t="s">
        <v>1716</v>
      </c>
      <c r="F250" s="269" t="s">
        <v>2320</v>
      </c>
      <c r="G250" s="73">
        <v>3186129.6401968757</v>
      </c>
      <c r="H250" s="74" t="s">
        <v>752</v>
      </c>
      <c r="I250" s="75">
        <v>2104</v>
      </c>
      <c r="J250" s="73">
        <v>2269.857177734375</v>
      </c>
      <c r="K250" s="79">
        <v>7.8829457098086975E-2</v>
      </c>
      <c r="L250" s="80">
        <v>-7.5164839999999997E-2</v>
      </c>
      <c r="M250" s="80">
        <v>1.0081610000000001E-2</v>
      </c>
      <c r="N250" s="194">
        <v>0.40453940000000005</v>
      </c>
      <c r="O250" s="9" t="s">
        <v>1716</v>
      </c>
      <c r="P250" s="10"/>
    </row>
    <row r="251" spans="1:16" s="63" customFormat="1" ht="13.5" thickBot="1">
      <c r="A251" s="9"/>
      <c r="B251" s="9" t="s">
        <v>1782</v>
      </c>
      <c r="D251" s="113"/>
      <c r="E251" s="110" t="s">
        <v>754</v>
      </c>
      <c r="F251" s="270"/>
      <c r="G251" s="121"/>
      <c r="H251" s="121"/>
      <c r="I251" s="122"/>
      <c r="J251" s="122"/>
      <c r="K251" s="122"/>
      <c r="L251" s="122"/>
      <c r="M251" s="123"/>
      <c r="N251" s="124"/>
      <c r="O251" s="9" t="s">
        <v>754</v>
      </c>
      <c r="P251" s="10"/>
    </row>
    <row r="252" spans="1:16" s="63" customFormat="1" ht="13.5" hidden="1" thickBot="1">
      <c r="A252" s="9"/>
      <c r="B252" s="9" t="s">
        <v>1782</v>
      </c>
      <c r="D252" s="113"/>
      <c r="E252" s="110"/>
      <c r="F252" s="270"/>
      <c r="G252" s="73"/>
      <c r="H252" s="121"/>
      <c r="I252" s="122"/>
      <c r="J252" s="122"/>
      <c r="K252" s="122"/>
      <c r="L252" s="122"/>
      <c r="M252" s="123"/>
      <c r="N252" s="124"/>
      <c r="O252" s="9"/>
      <c r="P252" s="10"/>
    </row>
    <row r="253" spans="1:16" s="63" customFormat="1" ht="12.75">
      <c r="A253" s="9"/>
      <c r="B253" s="9" t="s">
        <v>2321</v>
      </c>
      <c r="D253" s="113" t="s">
        <v>734</v>
      </c>
      <c r="E253" s="29" t="s">
        <v>1733</v>
      </c>
      <c r="F253" s="269" t="s">
        <v>2322</v>
      </c>
      <c r="G253" s="73">
        <v>98688602.817979991</v>
      </c>
      <c r="H253" s="74" t="s">
        <v>754</v>
      </c>
      <c r="I253" s="75">
        <v>210.82</v>
      </c>
      <c r="J253" s="73">
        <v>235.82608032226563</v>
      </c>
      <c r="K253" s="79">
        <v>0.11861341581569884</v>
      </c>
      <c r="L253" s="80">
        <v>-5.3175260000000002E-2</v>
      </c>
      <c r="M253" s="80">
        <v>-3.1158089999999999E-2</v>
      </c>
      <c r="N253" s="194">
        <v>0.14944660000000001</v>
      </c>
      <c r="O253" s="9" t="s">
        <v>1733</v>
      </c>
      <c r="P253" s="10"/>
    </row>
    <row r="254" spans="1:16" s="63" customFormat="1" ht="12.75">
      <c r="A254" s="9"/>
      <c r="B254" s="9" t="s">
        <v>2323</v>
      </c>
      <c r="D254" s="113" t="s">
        <v>661</v>
      </c>
      <c r="E254" s="29" t="s">
        <v>1703</v>
      </c>
      <c r="F254" s="269" t="s">
        <v>2324</v>
      </c>
      <c r="G254" s="73">
        <v>97079333.760000005</v>
      </c>
      <c r="H254" s="74" t="s">
        <v>754</v>
      </c>
      <c r="I254" s="75">
        <v>102.24</v>
      </c>
      <c r="J254" s="73">
        <v>120.64956665039063</v>
      </c>
      <c r="K254" s="79">
        <v>0.18006227161962673</v>
      </c>
      <c r="L254" s="80">
        <v>1.37122E-3</v>
      </c>
      <c r="M254" s="80">
        <v>-8.5428029999999988E-2</v>
      </c>
      <c r="N254" s="194">
        <v>-3.273413E-2</v>
      </c>
      <c r="O254" s="9" t="s">
        <v>1703</v>
      </c>
      <c r="P254" s="10"/>
    </row>
    <row r="255" spans="1:16" s="63" customFormat="1" ht="12.75">
      <c r="A255" s="9"/>
      <c r="B255" s="9" t="s">
        <v>2325</v>
      </c>
      <c r="D255" s="335" t="s">
        <v>583</v>
      </c>
      <c r="E255" s="29" t="s">
        <v>1627</v>
      </c>
      <c r="F255" s="269" t="s">
        <v>2326</v>
      </c>
      <c r="G255" s="73">
        <v>81981485.382200003</v>
      </c>
      <c r="H255" s="74" t="s">
        <v>754</v>
      </c>
      <c r="I255" s="75">
        <v>838.1</v>
      </c>
      <c r="J255" s="73">
        <v>1008</v>
      </c>
      <c r="K255" s="79">
        <v>0.20272043908841431</v>
      </c>
      <c r="L255" s="80">
        <v>6.068465E-2</v>
      </c>
      <c r="M255" s="80">
        <v>2.7902130000000001E-2</v>
      </c>
      <c r="N255" s="194">
        <v>-0.111137</v>
      </c>
      <c r="O255" s="9" t="s">
        <v>1627</v>
      </c>
      <c r="P255" s="10"/>
    </row>
    <row r="256" spans="1:16" s="63" customFormat="1" ht="12.75">
      <c r="A256" s="9"/>
      <c r="B256" s="9" t="s">
        <v>2327</v>
      </c>
      <c r="D256" s="113" t="s">
        <v>564</v>
      </c>
      <c r="E256" s="29" t="s">
        <v>1609</v>
      </c>
      <c r="F256" s="269" t="s">
        <v>2328</v>
      </c>
      <c r="G256" s="73">
        <v>54892674.473840006</v>
      </c>
      <c r="H256" s="74" t="s">
        <v>754</v>
      </c>
      <c r="I256" s="75">
        <v>159.88</v>
      </c>
      <c r="J256" s="73">
        <v>185.16000366210938</v>
      </c>
      <c r="K256" s="79">
        <v>0.15811861184706899</v>
      </c>
      <c r="L256" s="80">
        <v>6.0563849999999995E-2</v>
      </c>
      <c r="M256" s="80">
        <v>0.11577920000000001</v>
      </c>
      <c r="N256" s="194">
        <v>-9.8404109999999989E-2</v>
      </c>
      <c r="O256" s="9" t="s">
        <v>1609</v>
      </c>
      <c r="P256" s="10"/>
    </row>
    <row r="257" spans="1:16" s="63" customFormat="1" ht="12.75">
      <c r="A257" s="9"/>
      <c r="B257" s="9"/>
      <c r="D257" s="113" t="s">
        <v>688</v>
      </c>
      <c r="E257" s="29" t="s">
        <v>1727</v>
      </c>
      <c r="F257" s="269" t="s">
        <v>1795</v>
      </c>
      <c r="G257" s="73">
        <v>51110548.083839998</v>
      </c>
      <c r="H257" s="74" t="s">
        <v>754</v>
      </c>
      <c r="I257" s="75">
        <v>156.66</v>
      </c>
      <c r="J257" s="73">
        <v>187.07499694824219</v>
      </c>
      <c r="K257" s="79">
        <v>0.19414653994792674</v>
      </c>
      <c r="L257" s="80">
        <v>4.162238E-2</v>
      </c>
      <c r="M257" s="80">
        <v>-5.6719650000000003E-2</v>
      </c>
      <c r="N257" s="194">
        <v>-9.0296769999999998E-2</v>
      </c>
      <c r="O257" s="9" t="s">
        <v>1727</v>
      </c>
      <c r="P257" s="10"/>
    </row>
    <row r="258" spans="1:16" s="63" customFormat="1" ht="12.75">
      <c r="A258" s="9"/>
      <c r="B258" s="9"/>
      <c r="D258" s="113" t="s">
        <v>662</v>
      </c>
      <c r="E258" s="29" t="s">
        <v>362</v>
      </c>
      <c r="F258" s="269" t="s">
        <v>2329</v>
      </c>
      <c r="G258" s="73">
        <v>51030694.743150003</v>
      </c>
      <c r="H258" s="74" t="s">
        <v>754</v>
      </c>
      <c r="I258" s="75">
        <v>290.91000000000003</v>
      </c>
      <c r="J258" s="73">
        <v>327.25</v>
      </c>
      <c r="K258" s="79">
        <v>0.12491835963012599</v>
      </c>
      <c r="L258" s="80">
        <v>-1.722918E-2</v>
      </c>
      <c r="M258" s="80">
        <v>-2.7999599999999999E-2</v>
      </c>
      <c r="N258" s="194">
        <v>-2.8486520000000001E-2</v>
      </c>
      <c r="O258" s="9" t="s">
        <v>362</v>
      </c>
      <c r="P258" s="10"/>
    </row>
    <row r="259" spans="1:16" s="63" customFormat="1" ht="12.75">
      <c r="A259" s="9"/>
      <c r="B259" s="9" t="s">
        <v>2330</v>
      </c>
      <c r="D259" s="113" t="s">
        <v>509</v>
      </c>
      <c r="E259" s="29" t="s">
        <v>1553</v>
      </c>
      <c r="F259" s="269" t="s">
        <v>2331</v>
      </c>
      <c r="G259" s="73">
        <v>29293767.04544</v>
      </c>
      <c r="H259" s="74" t="s">
        <v>754</v>
      </c>
      <c r="I259" s="75">
        <v>205.76</v>
      </c>
      <c r="J259" s="73">
        <v>233.92391967773438</v>
      </c>
      <c r="K259" s="79">
        <v>0.13687752564995326</v>
      </c>
      <c r="L259" s="80">
        <v>1.1702209999999999E-2</v>
      </c>
      <c r="M259" s="80">
        <v>-4.1282269999999996E-2</v>
      </c>
      <c r="N259" s="194">
        <v>-6.4599719999999999E-2</v>
      </c>
      <c r="O259" s="9" t="s">
        <v>1553</v>
      </c>
      <c r="P259" s="10"/>
    </row>
    <row r="260" spans="1:16" s="63" customFormat="1" ht="12.75">
      <c r="A260" s="9"/>
      <c r="B260" s="9" t="s">
        <v>2332</v>
      </c>
      <c r="D260" s="113" t="s">
        <v>731</v>
      </c>
      <c r="E260" s="29" t="s">
        <v>188</v>
      </c>
      <c r="F260" s="269" t="s">
        <v>2333</v>
      </c>
      <c r="G260" s="73">
        <v>26030481.663339995</v>
      </c>
      <c r="H260" s="74" t="s">
        <v>754</v>
      </c>
      <c r="I260" s="75">
        <v>68.53</v>
      </c>
      <c r="J260" s="73">
        <v>77.349998474121094</v>
      </c>
      <c r="K260" s="79">
        <v>0.12870273565038803</v>
      </c>
      <c r="L260" s="80">
        <v>4.2497380000000003E-3</v>
      </c>
      <c r="M260" s="80">
        <v>-4.2609670000000002E-2</v>
      </c>
      <c r="N260" s="194">
        <v>-4.5011179999999998E-2</v>
      </c>
      <c r="O260" s="9" t="s">
        <v>188</v>
      </c>
      <c r="P260" s="10"/>
    </row>
    <row r="261" spans="1:16" s="63" customFormat="1" ht="12.75">
      <c r="A261" s="9"/>
      <c r="B261" s="9" t="s">
        <v>2334</v>
      </c>
      <c r="D261" s="113" t="s">
        <v>607</v>
      </c>
      <c r="E261" s="29" t="s">
        <v>1652</v>
      </c>
      <c r="F261" s="269" t="s">
        <v>2335</v>
      </c>
      <c r="G261" s="73">
        <v>25874609.012759998</v>
      </c>
      <c r="H261" s="74" t="s">
        <v>754</v>
      </c>
      <c r="I261" s="75">
        <v>87.72</v>
      </c>
      <c r="J261" s="73">
        <v>111.80000305175781</v>
      </c>
      <c r="K261" s="79">
        <v>0.27450983871132939</v>
      </c>
      <c r="L261" s="80">
        <v>4.168152E-2</v>
      </c>
      <c r="M261" s="80">
        <v>1.9525799999999999E-2</v>
      </c>
      <c r="N261" s="194">
        <v>-0.1654457</v>
      </c>
      <c r="O261" s="9" t="s">
        <v>1652</v>
      </c>
      <c r="P261" s="10"/>
    </row>
    <row r="262" spans="1:16" s="63" customFormat="1" ht="12.75">
      <c r="A262" s="9"/>
      <c r="B262" s="9" t="s">
        <v>2336</v>
      </c>
      <c r="D262" s="113" t="s">
        <v>579</v>
      </c>
      <c r="E262" s="29" t="s">
        <v>1623</v>
      </c>
      <c r="F262" s="269" t="s">
        <v>2337</v>
      </c>
      <c r="G262" s="73">
        <v>17721697.289999999</v>
      </c>
      <c r="H262" s="74" t="s">
        <v>754</v>
      </c>
      <c r="I262" s="75">
        <v>275.5</v>
      </c>
      <c r="J262" s="73">
        <v>309.36538696289063</v>
      </c>
      <c r="K262" s="79">
        <v>0.12292336465659037</v>
      </c>
      <c r="L262" s="80">
        <v>7.6280089999999998E-4</v>
      </c>
      <c r="M262" s="80">
        <v>-0.1013472</v>
      </c>
      <c r="N262" s="194">
        <v>-3.4823439999999997E-2</v>
      </c>
      <c r="O262" s="9" t="s">
        <v>1623</v>
      </c>
      <c r="P262" s="10"/>
    </row>
    <row r="263" spans="1:16" s="63" customFormat="1" ht="12.75">
      <c r="A263" s="9"/>
      <c r="B263" s="9" t="s">
        <v>2338</v>
      </c>
      <c r="D263" s="113" t="s">
        <v>506</v>
      </c>
      <c r="E263" s="29" t="s">
        <v>1550</v>
      </c>
      <c r="F263" s="269" t="s">
        <v>2339</v>
      </c>
      <c r="G263" s="73">
        <v>13126408.582839997</v>
      </c>
      <c r="H263" s="74" t="s">
        <v>754</v>
      </c>
      <c r="I263" s="75">
        <v>75.88</v>
      </c>
      <c r="J263" s="73">
        <v>112.16666412353516</v>
      </c>
      <c r="K263" s="79">
        <v>0.47821117716836015</v>
      </c>
      <c r="L263" s="80">
        <v>-2.5179809999999997E-2</v>
      </c>
      <c r="M263" s="80">
        <v>-0.17976430000000002</v>
      </c>
      <c r="N263" s="194">
        <v>-0.22214249999999999</v>
      </c>
      <c r="O263" s="9" t="s">
        <v>1550</v>
      </c>
      <c r="P263" s="10"/>
    </row>
    <row r="264" spans="1:16" s="63" customFormat="1" ht="12.75">
      <c r="A264" s="9"/>
      <c r="B264" s="9" t="s">
        <v>2340</v>
      </c>
      <c r="D264" s="113" t="s">
        <v>544</v>
      </c>
      <c r="E264" s="29" t="s">
        <v>1587</v>
      </c>
      <c r="F264" s="269" t="s">
        <v>2341</v>
      </c>
      <c r="G264" s="73">
        <v>10418102.291699998</v>
      </c>
      <c r="H264" s="74" t="s">
        <v>754</v>
      </c>
      <c r="I264" s="75">
        <v>65.849999999999994</v>
      </c>
      <c r="J264" s="73">
        <v>78.444442749023438</v>
      </c>
      <c r="K264" s="79">
        <v>0.1912595709798548</v>
      </c>
      <c r="L264" s="80">
        <v>3.0839059999999998E-2</v>
      </c>
      <c r="M264" s="80">
        <v>-1.994344E-2</v>
      </c>
      <c r="N264" s="194">
        <v>-0.11444330000000001</v>
      </c>
      <c r="O264" s="9" t="s">
        <v>1587</v>
      </c>
      <c r="P264" s="10"/>
    </row>
    <row r="265" spans="1:16" s="63" customFormat="1" ht="12.75">
      <c r="A265" s="9"/>
      <c r="B265" s="9" t="s">
        <v>2342</v>
      </c>
      <c r="D265" s="113" t="s">
        <v>710</v>
      </c>
      <c r="E265" s="29" t="s">
        <v>468</v>
      </c>
      <c r="F265" s="269" t="s">
        <v>2343</v>
      </c>
      <c r="G265" s="73">
        <v>6862146.6127499994</v>
      </c>
      <c r="H265" s="74" t="s">
        <v>754</v>
      </c>
      <c r="I265" s="75">
        <v>35.75</v>
      </c>
      <c r="J265" s="73">
        <v>37.857143402099609</v>
      </c>
      <c r="K265" s="79">
        <v>5.894107418460437E-2</v>
      </c>
      <c r="L265" s="80">
        <v>3.5931660000000004E-2</v>
      </c>
      <c r="M265" s="80">
        <v>-3.3522570000000002E-2</v>
      </c>
      <c r="N265" s="194">
        <v>-0.14961940000000001</v>
      </c>
      <c r="O265" s="9" t="s">
        <v>468</v>
      </c>
      <c r="P265" s="10"/>
    </row>
    <row r="266" spans="1:16" s="63" customFormat="1" ht="13.5" thickBot="1">
      <c r="A266" s="9"/>
      <c r="B266" s="9" t="s">
        <v>2344</v>
      </c>
      <c r="D266" s="113" t="s">
        <v>676</v>
      </c>
      <c r="E266" s="29" t="s">
        <v>1717</v>
      </c>
      <c r="F266" s="269" t="s">
        <v>2345</v>
      </c>
      <c r="G266" s="73">
        <v>3875128.6945800004</v>
      </c>
      <c r="H266" s="74" t="s">
        <v>754</v>
      </c>
      <c r="I266" s="75">
        <v>54.34</v>
      </c>
      <c r="J266" s="73">
        <v>64.470588684082031</v>
      </c>
      <c r="K266" s="79">
        <v>0.18642967766069241</v>
      </c>
      <c r="L266" s="80">
        <v>3.7220860000000001E-2</v>
      </c>
      <c r="M266" s="80">
        <v>-5.8232239999999998E-2</v>
      </c>
      <c r="N266" s="194">
        <v>-0.19994109999999998</v>
      </c>
      <c r="O266" s="9" t="s">
        <v>1717</v>
      </c>
      <c r="P266" s="10"/>
    </row>
    <row r="267" spans="1:16" s="63" customFormat="1" ht="13.5" thickBot="1">
      <c r="A267" s="9"/>
      <c r="B267" s="9" t="s">
        <v>1782</v>
      </c>
      <c r="D267" s="113"/>
      <c r="E267" s="110" t="s">
        <v>1508</v>
      </c>
      <c r="F267" s="270"/>
      <c r="G267" s="121"/>
      <c r="H267" s="121"/>
      <c r="I267" s="122"/>
      <c r="J267" s="122"/>
      <c r="K267" s="122"/>
      <c r="L267" s="122"/>
      <c r="M267" s="123"/>
      <c r="N267" s="124"/>
      <c r="O267" s="9" t="s">
        <v>1508</v>
      </c>
      <c r="P267" s="10"/>
    </row>
    <row r="268" spans="1:16" s="63" customFormat="1" ht="13.5" hidden="1" thickBot="1">
      <c r="A268" s="9"/>
      <c r="B268" s="9" t="s">
        <v>1782</v>
      </c>
      <c r="D268" s="113"/>
      <c r="E268" s="110"/>
      <c r="F268" s="270"/>
      <c r="G268" s="73"/>
      <c r="H268" s="121"/>
      <c r="I268" s="122"/>
      <c r="J268" s="122"/>
      <c r="K268" s="122"/>
      <c r="L268" s="122"/>
      <c r="M268" s="123"/>
      <c r="N268" s="124"/>
      <c r="O268" s="9"/>
      <c r="P268" s="10"/>
    </row>
    <row r="269" spans="1:16" s="63" customFormat="1" ht="12.75">
      <c r="A269" s="9"/>
      <c r="B269" s="9" t="s">
        <v>2346</v>
      </c>
      <c r="D269" s="113" t="s">
        <v>652</v>
      </c>
      <c r="E269" s="29" t="s">
        <v>1694</v>
      </c>
      <c r="F269" s="269" t="s">
        <v>2347</v>
      </c>
      <c r="G269" s="73">
        <v>136054929.86162999</v>
      </c>
      <c r="H269" s="74" t="s">
        <v>1508</v>
      </c>
      <c r="I269" s="75">
        <v>66.09</v>
      </c>
      <c r="J269" s="73">
        <v>82.280868530273438</v>
      </c>
      <c r="K269" s="79">
        <v>0.24498212332082669</v>
      </c>
      <c r="L269" s="80">
        <v>-3.3177129999999999E-3</v>
      </c>
      <c r="M269" s="80">
        <v>-6.771054E-2</v>
      </c>
      <c r="N269" s="194">
        <v>-7.8114130000000004E-2</v>
      </c>
      <c r="O269" s="9" t="s">
        <v>1694</v>
      </c>
      <c r="P269" s="10"/>
    </row>
    <row r="270" spans="1:16" s="63" customFormat="1" ht="13.5" thickBot="1">
      <c r="A270" s="9"/>
      <c r="B270" s="9" t="s">
        <v>2348</v>
      </c>
      <c r="D270" s="113" t="s">
        <v>498</v>
      </c>
      <c r="E270" s="126" t="s">
        <v>1540</v>
      </c>
      <c r="F270" s="273" t="s">
        <v>2349</v>
      </c>
      <c r="G270" s="68">
        <v>7154600.4973500008</v>
      </c>
      <c r="H270" s="283" t="s">
        <v>1508</v>
      </c>
      <c r="I270" s="69">
        <v>10.050000000000001</v>
      </c>
      <c r="J270" s="68">
        <v>13.769230842590332</v>
      </c>
      <c r="K270" s="85">
        <v>0.37007272065575436</v>
      </c>
      <c r="L270" s="86">
        <v>-1.2770170000000001E-2</v>
      </c>
      <c r="M270" s="86">
        <v>-0.1908213</v>
      </c>
      <c r="N270" s="196">
        <v>-0.21911420000000001</v>
      </c>
      <c r="O270" s="9" t="s">
        <v>1540</v>
      </c>
      <c r="P270" s="10"/>
    </row>
    <row r="271" spans="1:16" s="63" customFormat="1" ht="12.75">
      <c r="A271" s="9"/>
      <c r="B271" s="9"/>
      <c r="D271" s="113"/>
      <c r="E271" s="10"/>
      <c r="F271" s="10"/>
      <c r="G271" s="10"/>
      <c r="H271" s="10"/>
      <c r="I271" s="10"/>
      <c r="J271" s="10"/>
      <c r="K271" s="10"/>
      <c r="L271" s="10"/>
      <c r="M271" s="10"/>
      <c r="N271" s="10"/>
      <c r="O271" s="10"/>
      <c r="P271" s="10"/>
    </row>
    <row r="272" spans="1:16" s="63" customFormat="1" ht="12.75" hidden="1">
      <c r="A272" s="9"/>
      <c r="B272" s="9"/>
      <c r="D272" s="113"/>
      <c r="E272" s="10"/>
      <c r="F272" s="10"/>
      <c r="G272" s="10"/>
      <c r="H272" s="10"/>
      <c r="I272" s="10"/>
      <c r="J272" s="10"/>
      <c r="K272" s="10"/>
      <c r="L272" s="10"/>
      <c r="M272" s="10"/>
      <c r="N272" s="10"/>
      <c r="O272" s="10"/>
      <c r="P272" s="10"/>
    </row>
    <row r="273" spans="1:54" s="63" customFormat="1" ht="12.75">
      <c r="A273" s="9"/>
      <c r="B273" s="9"/>
      <c r="D273" s="9"/>
      <c r="E273" s="10"/>
      <c r="F273" s="10"/>
      <c r="G273" s="10"/>
      <c r="H273" s="10"/>
      <c r="I273" s="10"/>
      <c r="J273" s="10"/>
      <c r="K273" s="10"/>
      <c r="L273" s="10"/>
      <c r="M273" s="10"/>
      <c r="N273" s="10"/>
      <c r="O273" s="10"/>
      <c r="P273" s="10"/>
    </row>
    <row r="274" spans="1:54" s="10" customFormat="1" ht="12.75">
      <c r="A274" s="9"/>
      <c r="B274" s="9"/>
      <c r="C274" s="63"/>
      <c r="D274" s="9"/>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row>
    <row r="275" spans="1:54" s="10" customFormat="1" ht="12.75">
      <c r="A275" s="9"/>
      <c r="B275" s="9"/>
      <c r="C275" s="63"/>
      <c r="D275" s="9"/>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row>
    <row r="276" spans="1:54" s="10" customFormat="1" ht="12.75">
      <c r="A276" s="9"/>
      <c r="B276" s="9"/>
      <c r="C276" s="63"/>
      <c r="D276" s="9"/>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row>
    <row r="277" spans="1:54" s="10" customFormat="1" ht="12.75">
      <c r="A277" s="9"/>
      <c r="B277" s="9"/>
      <c r="C277" s="63"/>
      <c r="D277" s="9"/>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row>
    <row r="278" spans="1:54" s="10" customFormat="1" ht="12.75">
      <c r="A278" s="9"/>
      <c r="B278" s="9"/>
      <c r="C278" s="63"/>
      <c r="D278" s="9"/>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row>
    <row r="279" spans="1:54" s="10" customFormat="1" ht="12.75">
      <c r="A279" s="9"/>
      <c r="B279" s="9"/>
      <c r="C279" s="63"/>
      <c r="D279" s="9"/>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row>
    <row r="280" spans="1:54" s="10" customFormat="1" ht="12.75" hidden="1">
      <c r="A280" s="9"/>
      <c r="B280" s="9"/>
      <c r="C280" s="63"/>
      <c r="D280" s="9"/>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row>
    <row r="281" spans="1:54" s="10" customFormat="1" ht="12.75" hidden="1">
      <c r="A281" s="9"/>
      <c r="B281" s="9"/>
      <c r="C281" s="63"/>
      <c r="D281" s="9"/>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row>
    <row r="282" spans="1:54" s="10" customFormat="1" ht="12.75" hidden="1">
      <c r="A282" s="9"/>
      <c r="B282" s="9"/>
      <c r="C282" s="63"/>
      <c r="D282" s="9"/>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row>
    <row r="283" spans="1:54" s="10" customFormat="1" ht="12.75" hidden="1">
      <c r="A283" s="9"/>
      <c r="B283" s="9"/>
      <c r="C283" s="63"/>
      <c r="D283" s="9"/>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row>
  </sheetData>
  <mergeCells count="5">
    <mergeCell ref="L14:N14"/>
    <mergeCell ref="E14:E15"/>
    <mergeCell ref="F14:F15"/>
    <mergeCell ref="H14:H15"/>
    <mergeCell ref="I14:K14"/>
  </mergeCells>
  <phoneticPr fontId="57" type="noConversion"/>
  <conditionalFormatting sqref="E20:N20 E21:F60 H21:N60 G21:G61 E63:F92 H63:N92 G63:G93 E95:F126 H95:N126 G95:G127 E129:F158 H129:N158 G129:G159 E161:F180 H161:N180 G161:G181 E183:F204 H183:N204 G183:G205 E207:N207 E208:F221 H208:N221 G208:G222 E224:N236 G238:G250 E239:F250 H239:N250 G252:G266 E253:F266 H253:N266 G268:G270 E269:F270 H269:N270">
    <cfRule type="expression" dxfId="18" priority="49">
      <formula>MOD(ROW(),2)=0</formula>
    </cfRule>
  </conditionalFormatting>
  <pageMargins left="0.7" right="0.7" top="0.75" bottom="0.75" header="0.3" footer="0.3"/>
  <pageSetup orientation="portrait" horizontalDpi="90" verticalDpi="9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C6A7E-56EF-43C9-BE87-63186CC86193}">
  <sheetPr codeName="Planilha7">
    <pageSetUpPr autoPageBreaks="0"/>
  </sheetPr>
  <dimension ref="A1:BW277"/>
  <sheetViews>
    <sheetView showGridLines="0" showRowColHeaders="0" zoomScale="70" zoomScaleNormal="70" workbookViewId="0">
      <pane xSplit="1" ySplit="10" topLeftCell="B14" activePane="bottomRight" state="frozen"/>
      <selection activeCell="A10" sqref="A10:L286"/>
      <selection pane="topRight" activeCell="A10" sqref="A10:L286"/>
      <selection pane="bottomLeft" activeCell="A10" sqref="A10:L286"/>
      <selection pane="bottomRight" activeCell="A14" sqref="A14"/>
    </sheetView>
  </sheetViews>
  <sheetFormatPr defaultColWidth="0" defaultRowHeight="0" customHeight="1" zeroHeight="1"/>
  <cols>
    <col min="1" max="1" width="9" style="9" customWidth="1"/>
    <col min="2" max="2" width="58.28515625" style="10" bestFit="1" customWidth="1"/>
    <col min="3" max="3" width="15.5703125" style="10" customWidth="1"/>
    <col min="4" max="4" width="24.42578125" style="10" customWidth="1"/>
    <col min="5" max="5" width="27.42578125" style="10" customWidth="1"/>
    <col min="6" max="7" width="16" style="10" bestFit="1" customWidth="1"/>
    <col min="8" max="10" width="14.28515625" style="10" customWidth="1"/>
    <col min="11" max="11" width="14.28515625" style="10" hidden="1" customWidth="1"/>
    <col min="12" max="13" width="11.5703125" style="10" hidden="1" customWidth="1"/>
    <col min="14" max="14" width="11.5703125" style="63" hidden="1" customWidth="1"/>
    <col min="15" max="15" width="12" style="63" hidden="1" customWidth="1"/>
    <col min="16" max="29" width="9.140625" style="63" hidden="1" customWidth="1"/>
    <col min="30" max="51" width="0" style="63" hidden="1" customWidth="1"/>
    <col min="52" max="75" width="0" style="9" hidden="1" customWidth="1"/>
    <col min="76" max="16384" width="9.140625" style="9" hidden="1"/>
  </cols>
  <sheetData>
    <row r="1" spans="1:52" s="35" customFormat="1" ht="13.5" hidden="1" thickBot="1">
      <c r="B1" s="35" t="s">
        <v>1142</v>
      </c>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row>
    <row r="2" spans="1:52" ht="13.5" hidden="1" thickBot="1">
      <c r="B2" s="9">
        <v>5</v>
      </c>
      <c r="C2" s="9">
        <v>3</v>
      </c>
      <c r="D2" s="9">
        <v>111</v>
      </c>
      <c r="E2" s="9">
        <v>8</v>
      </c>
      <c r="F2" s="9"/>
      <c r="G2" s="9"/>
      <c r="H2" s="9"/>
      <c r="I2" s="9"/>
      <c r="J2" s="9"/>
      <c r="K2" s="9"/>
      <c r="L2" s="9"/>
      <c r="M2" s="9"/>
    </row>
    <row r="3" spans="1:52" ht="13.5" hidden="1" thickBot="1">
      <c r="B3" s="9"/>
      <c r="C3" s="9"/>
      <c r="D3" s="9"/>
      <c r="E3" s="9"/>
      <c r="F3" s="9"/>
      <c r="G3" s="9"/>
      <c r="H3" s="9"/>
      <c r="I3" s="9"/>
      <c r="J3" s="9"/>
      <c r="K3" s="9"/>
      <c r="L3" s="9"/>
      <c r="M3" s="9"/>
    </row>
    <row r="4" spans="1:52" ht="13.5" hidden="1" thickBot="1">
      <c r="B4" s="9"/>
      <c r="C4" s="9"/>
      <c r="D4" s="9"/>
      <c r="E4" s="9"/>
      <c r="F4" s="9"/>
      <c r="G4" s="9"/>
      <c r="H4" s="9"/>
      <c r="I4" s="9"/>
      <c r="J4" s="9"/>
      <c r="K4" s="9"/>
      <c r="L4" s="9"/>
      <c r="M4" s="9"/>
    </row>
    <row r="5" spans="1:52" ht="12.75">
      <c r="B5" s="9"/>
      <c r="C5" s="9"/>
      <c r="D5" s="9"/>
      <c r="E5" s="9"/>
      <c r="F5" s="9"/>
      <c r="G5" s="9"/>
      <c r="H5" s="9"/>
      <c r="I5" s="35"/>
      <c r="J5" s="9"/>
      <c r="K5" s="9"/>
      <c r="L5" s="9"/>
      <c r="M5" s="9"/>
    </row>
    <row r="6" spans="1:52" ht="12.75">
      <c r="B6" s="9"/>
      <c r="C6" s="9"/>
      <c r="D6" s="9"/>
      <c r="E6" s="9"/>
      <c r="F6" s="9"/>
      <c r="G6" s="9"/>
      <c r="I6" s="9"/>
      <c r="J6" s="9"/>
      <c r="K6" s="9"/>
      <c r="L6" s="9"/>
      <c r="M6" s="9"/>
    </row>
    <row r="7" spans="1:52" ht="12.75">
      <c r="B7" s="9"/>
      <c r="C7" s="9"/>
      <c r="D7" s="9"/>
      <c r="E7" s="9"/>
      <c r="F7" s="9"/>
      <c r="G7" s="9"/>
      <c r="H7" s="9"/>
      <c r="I7" s="9"/>
      <c r="J7" s="9"/>
      <c r="K7" s="9"/>
      <c r="L7" s="9"/>
      <c r="M7" s="9"/>
    </row>
    <row r="8" spans="1:52" ht="13.5" thickBot="1">
      <c r="B8" s="9"/>
      <c r="C8" s="9"/>
      <c r="D8" s="9"/>
      <c r="E8" s="9"/>
      <c r="F8" s="9"/>
      <c r="G8" s="9"/>
      <c r="H8" s="9"/>
      <c r="I8" s="9"/>
      <c r="J8" s="9"/>
      <c r="K8" s="9"/>
      <c r="L8" s="9"/>
      <c r="M8" s="9"/>
    </row>
    <row r="9" spans="1:52" ht="30.75" customHeight="1" thickBot="1">
      <c r="B9" s="357" t="s">
        <v>1768</v>
      </c>
      <c r="C9" s="355" t="s">
        <v>1809</v>
      </c>
      <c r="D9" s="99" t="s">
        <v>1121</v>
      </c>
      <c r="E9" s="360" t="s">
        <v>821</v>
      </c>
      <c r="F9" s="355" t="s">
        <v>1136</v>
      </c>
      <c r="G9" s="355"/>
      <c r="H9" s="355" t="s">
        <v>1135</v>
      </c>
      <c r="I9" s="355"/>
      <c r="L9" s="31"/>
      <c r="M9" s="31"/>
      <c r="N9" s="71"/>
      <c r="O9" s="71"/>
    </row>
    <row r="10" spans="1:52" ht="13.5" customHeight="1" thickBot="1">
      <c r="B10" s="358"/>
      <c r="C10" s="359"/>
      <c r="D10" s="26" t="s">
        <v>1512</v>
      </c>
      <c r="E10" s="361"/>
      <c r="F10" s="27" t="s">
        <v>1089</v>
      </c>
      <c r="G10" s="30" t="s">
        <v>1906</v>
      </c>
      <c r="H10" s="211" t="s">
        <v>1089</v>
      </c>
      <c r="I10" s="28" t="s">
        <v>1906</v>
      </c>
    </row>
    <row r="11" spans="1:52" ht="13.5" hidden="1" thickBot="1">
      <c r="B11" s="58"/>
      <c r="C11" s="33"/>
      <c r="D11" s="59"/>
      <c r="E11" s="33"/>
      <c r="F11" s="33"/>
      <c r="G11" s="33"/>
      <c r="H11" s="33"/>
      <c r="I11" s="105"/>
      <c r="J11" s="9"/>
      <c r="K11" s="9"/>
      <c r="L11" s="32"/>
      <c r="M11" s="32"/>
      <c r="N11" s="72"/>
      <c r="O11" s="72"/>
    </row>
    <row r="12" spans="1:52" ht="13.5" hidden="1" thickBot="1">
      <c r="B12" s="58"/>
      <c r="C12" s="33"/>
      <c r="D12" s="59"/>
      <c r="E12" s="33"/>
      <c r="F12" s="33"/>
      <c r="G12" s="33"/>
      <c r="H12" s="33"/>
      <c r="I12" s="105"/>
      <c r="J12" s="9"/>
      <c r="K12" s="9"/>
      <c r="L12" s="32"/>
      <c r="M12" s="32"/>
      <c r="N12" s="72"/>
      <c r="O12" s="72"/>
    </row>
    <row r="13" spans="1:52" ht="13.5" hidden="1" customHeight="1" thickBot="1">
      <c r="B13" s="34" t="s">
        <v>1397</v>
      </c>
      <c r="C13" s="49" t="s">
        <v>1398</v>
      </c>
      <c r="D13" s="60" t="s">
        <v>1399</v>
      </c>
      <c r="E13" s="50" t="s">
        <v>1400</v>
      </c>
      <c r="F13" s="56" t="s">
        <v>1413</v>
      </c>
      <c r="G13" s="56" t="s">
        <v>1414</v>
      </c>
      <c r="H13" s="56" t="s">
        <v>1411</v>
      </c>
      <c r="I13" s="56" t="s">
        <v>1789</v>
      </c>
      <c r="J13" s="57" t="s">
        <v>1412</v>
      </c>
      <c r="K13" s="10" t="s">
        <v>1769</v>
      </c>
      <c r="L13" s="10" t="s">
        <v>1770</v>
      </c>
      <c r="M13" s="9" t="s">
        <v>1415</v>
      </c>
      <c r="N13" s="9" t="s">
        <v>1416</v>
      </c>
      <c r="O13" s="63" t="s">
        <v>1417</v>
      </c>
      <c r="P13" s="63" t="s">
        <v>1418</v>
      </c>
      <c r="AZ13" s="63"/>
    </row>
    <row r="14" spans="1:52" ht="13.5" thickBot="1">
      <c r="B14" s="110" t="s">
        <v>751</v>
      </c>
      <c r="C14" s="127"/>
      <c r="D14" s="120"/>
      <c r="E14" s="128"/>
      <c r="F14" s="129"/>
      <c r="G14" s="129"/>
      <c r="H14" s="129"/>
      <c r="I14" s="129"/>
      <c r="J14" s="244"/>
      <c r="M14" s="9" t="s">
        <v>751</v>
      </c>
      <c r="N14" s="9"/>
      <c r="AZ14" s="63"/>
    </row>
    <row r="15" spans="1:52" ht="12.75">
      <c r="A15" s="113" t="s">
        <v>513</v>
      </c>
      <c r="B15" s="29" t="s">
        <v>1557</v>
      </c>
      <c r="C15" s="269" t="s">
        <v>1891</v>
      </c>
      <c r="D15" s="73">
        <v>3143819437.4400001</v>
      </c>
      <c r="E15" s="74" t="s">
        <v>751</v>
      </c>
      <c r="F15" s="82">
        <v>1.7827299999999999</v>
      </c>
      <c r="G15" s="82">
        <v>1.9648400000000001</v>
      </c>
      <c r="H15" s="245">
        <v>4.931192660550459E-3</v>
      </c>
      <c r="I15" s="246">
        <v>5.2226681957186537E-3</v>
      </c>
      <c r="J15" s="244"/>
      <c r="M15" s="9" t="s">
        <v>1557</v>
      </c>
      <c r="N15" s="10"/>
      <c r="AZ15" s="63"/>
    </row>
    <row r="16" spans="1:52" ht="12.75">
      <c r="A16" s="113" t="s">
        <v>641</v>
      </c>
      <c r="B16" s="29" t="s">
        <v>1683</v>
      </c>
      <c r="C16" s="269" t="s">
        <v>1893</v>
      </c>
      <c r="D16" s="73">
        <v>2913005938.7847495</v>
      </c>
      <c r="E16" s="74" t="s">
        <v>751</v>
      </c>
      <c r="F16" s="82">
        <v>0.30993999999999999</v>
      </c>
      <c r="G16" s="82">
        <v>0.28272000000000003</v>
      </c>
      <c r="H16" s="82">
        <v>8.1995661605206074E-3</v>
      </c>
      <c r="I16" s="83">
        <v>8.9039173152992198E-3</v>
      </c>
      <c r="J16" s="244"/>
      <c r="M16" s="9" t="s">
        <v>1683</v>
      </c>
      <c r="N16" s="10"/>
      <c r="AZ16" s="63"/>
    </row>
    <row r="17" spans="1:52" ht="12.75">
      <c r="A17" s="113" t="s">
        <v>656</v>
      </c>
      <c r="B17" s="29" t="s">
        <v>1698</v>
      </c>
      <c r="C17" s="269" t="s">
        <v>1892</v>
      </c>
      <c r="D17" s="73">
        <v>2708644000</v>
      </c>
      <c r="E17" s="74" t="s">
        <v>751</v>
      </c>
      <c r="F17" s="82">
        <v>1.00804</v>
      </c>
      <c r="G17" s="82">
        <v>0.82900999999999991</v>
      </c>
      <c r="H17" s="82">
        <v>3.1528691108909107E-4</v>
      </c>
      <c r="I17" s="83">
        <v>5.13467255202234E-4</v>
      </c>
      <c r="J17" s="244"/>
      <c r="M17" s="9" t="s">
        <v>1698</v>
      </c>
      <c r="N17" s="10"/>
      <c r="AZ17" s="63"/>
    </row>
    <row r="18" spans="1:52" ht="12.75">
      <c r="A18" s="113" t="s">
        <v>526</v>
      </c>
      <c r="B18" s="29" t="s">
        <v>1568</v>
      </c>
      <c r="C18" s="269" t="s">
        <v>1945</v>
      </c>
      <c r="D18" s="73">
        <v>904231757.76627004</v>
      </c>
      <c r="E18" s="74" t="s">
        <v>751</v>
      </c>
      <c r="F18" s="82">
        <v>0.39465000000000006</v>
      </c>
      <c r="G18" s="82">
        <v>0.40667999999999999</v>
      </c>
      <c r="H18" s="82">
        <v>1.2329052051375381E-2</v>
      </c>
      <c r="I18" s="83">
        <v>1.4154230149238209E-2</v>
      </c>
      <c r="J18" s="244"/>
      <c r="M18" s="9" t="s">
        <v>1568</v>
      </c>
      <c r="N18" s="10"/>
      <c r="AZ18" s="63"/>
    </row>
    <row r="19" spans="1:52" ht="12.75">
      <c r="A19" s="113" t="s">
        <v>1468</v>
      </c>
      <c r="B19" s="29" t="s">
        <v>448</v>
      </c>
      <c r="C19" s="269" t="s">
        <v>1940</v>
      </c>
      <c r="D19" s="73">
        <v>856298851.58479989</v>
      </c>
      <c r="E19" s="74" t="s">
        <v>751</v>
      </c>
      <c r="F19" s="82">
        <v>0.30763000000000001</v>
      </c>
      <c r="G19" s="82">
        <v>0.29302</v>
      </c>
      <c r="H19" s="82">
        <v>1.6411517472084702E-2</v>
      </c>
      <c r="I19" s="83">
        <v>1.8008770826608778E-2</v>
      </c>
      <c r="J19" s="244"/>
      <c r="M19" s="9" t="s">
        <v>448</v>
      </c>
      <c r="N19" s="10"/>
      <c r="AZ19" s="63"/>
    </row>
    <row r="20" spans="1:52" ht="12.75">
      <c r="A20" s="113" t="s">
        <v>658</v>
      </c>
      <c r="B20" s="29" t="s">
        <v>1700</v>
      </c>
      <c r="C20" s="269" t="s">
        <v>1943</v>
      </c>
      <c r="D20" s="73">
        <v>388358366.66000003</v>
      </c>
      <c r="E20" s="74" t="s">
        <v>751</v>
      </c>
      <c r="F20" s="82">
        <v>0.93030000000000002</v>
      </c>
      <c r="G20" s="82">
        <v>0.53914000000000006</v>
      </c>
      <c r="H20" s="82">
        <v>1.2159722723662359E-2</v>
      </c>
      <c r="I20" s="83">
        <v>1.3798830240450572E-2</v>
      </c>
      <c r="J20" s="244"/>
      <c r="M20" s="9" t="s">
        <v>1700</v>
      </c>
      <c r="N20" s="10"/>
      <c r="AZ20" s="63"/>
    </row>
    <row r="21" spans="1:52" ht="12.75">
      <c r="A21" s="113" t="s">
        <v>663</v>
      </c>
      <c r="B21" s="29" t="s">
        <v>1704</v>
      </c>
      <c r="C21" s="269" t="s">
        <v>1947</v>
      </c>
      <c r="D21" s="73">
        <v>266125887.59763998</v>
      </c>
      <c r="E21" s="74" t="s">
        <v>751</v>
      </c>
      <c r="F21" s="82">
        <v>0.23025999999999999</v>
      </c>
      <c r="G21" s="82">
        <v>0.22600999999999999</v>
      </c>
      <c r="H21" s="82">
        <v>0</v>
      </c>
      <c r="I21" s="83">
        <v>0</v>
      </c>
      <c r="J21" s="244"/>
      <c r="M21" s="9" t="s">
        <v>1704</v>
      </c>
      <c r="N21" s="10"/>
      <c r="AZ21" s="63"/>
    </row>
    <row r="22" spans="1:52" ht="12.75">
      <c r="A22" s="113" t="s">
        <v>523</v>
      </c>
      <c r="B22" s="29" t="s">
        <v>1565</v>
      </c>
      <c r="C22" s="269" t="s">
        <v>1871</v>
      </c>
      <c r="D22" s="73">
        <v>263463472.13313642</v>
      </c>
      <c r="E22" s="74" t="s">
        <v>751</v>
      </c>
      <c r="F22" s="82">
        <v>0.51204000000000005</v>
      </c>
      <c r="G22" s="82">
        <v>0.50149999999999995</v>
      </c>
      <c r="H22" s="82">
        <v>1.259976226863644E-2</v>
      </c>
      <c r="I22" s="83">
        <v>1.3975208014943114E-2</v>
      </c>
      <c r="J22" s="244"/>
      <c r="M22" s="9" t="s">
        <v>1565</v>
      </c>
      <c r="N22" s="10"/>
      <c r="AZ22" s="63"/>
    </row>
    <row r="23" spans="1:52" s="63" customFormat="1" ht="12.75">
      <c r="A23" s="113" t="s">
        <v>691</v>
      </c>
      <c r="B23" s="29" t="s">
        <v>1730</v>
      </c>
      <c r="C23" s="269" t="s">
        <v>1949</v>
      </c>
      <c r="D23" s="73">
        <v>256994996.26020002</v>
      </c>
      <c r="E23" s="74" t="s">
        <v>751</v>
      </c>
      <c r="F23" s="82">
        <v>0.15195999999999998</v>
      </c>
      <c r="G23" s="82">
        <v>0.15271999999999999</v>
      </c>
      <c r="H23" s="82">
        <v>4.7265260406944183E-3</v>
      </c>
      <c r="I23" s="83">
        <v>6.4737726339369047E-3</v>
      </c>
      <c r="J23" s="244"/>
      <c r="M23" s="9" t="s">
        <v>1730</v>
      </c>
      <c r="N23" s="10"/>
    </row>
    <row r="24" spans="1:52" s="63" customFormat="1" ht="12.75">
      <c r="A24" s="113" t="s">
        <v>559</v>
      </c>
      <c r="B24" s="29" t="s">
        <v>1604</v>
      </c>
      <c r="C24" s="269" t="s">
        <v>1951</v>
      </c>
      <c r="D24" s="73">
        <v>225608963.81872001</v>
      </c>
      <c r="E24" s="74" t="s">
        <v>751</v>
      </c>
      <c r="F24" s="82">
        <v>0.32996000000000003</v>
      </c>
      <c r="G24" s="82">
        <v>0.33142000000000005</v>
      </c>
      <c r="H24" s="82">
        <v>2.8548756833010055E-2</v>
      </c>
      <c r="I24" s="83">
        <v>2.9324634103332747E-2</v>
      </c>
      <c r="J24" s="244"/>
      <c r="M24" s="9" t="s">
        <v>1604</v>
      </c>
      <c r="N24" s="10"/>
    </row>
    <row r="25" spans="1:52" s="63" customFormat="1" ht="12.75">
      <c r="A25" s="113" t="s">
        <v>685</v>
      </c>
      <c r="B25" s="29" t="s">
        <v>1724</v>
      </c>
      <c r="C25" s="269" t="s">
        <v>1953</v>
      </c>
      <c r="D25" s="73">
        <v>206209501.56744355</v>
      </c>
      <c r="E25" s="74" t="s">
        <v>751</v>
      </c>
      <c r="F25" s="82">
        <v>0.14641000000000001</v>
      </c>
      <c r="G25" s="82">
        <v>0.16616</v>
      </c>
      <c r="H25" s="82">
        <v>1.6200578819663608E-2</v>
      </c>
      <c r="I25" s="83">
        <v>1.8160380945608678E-2</v>
      </c>
      <c r="J25" s="244"/>
      <c r="M25" s="9" t="s">
        <v>1724</v>
      </c>
      <c r="N25" s="10"/>
    </row>
    <row r="26" spans="1:52" s="63" customFormat="1" ht="12.75">
      <c r="A26" s="113" t="s">
        <v>646</v>
      </c>
      <c r="B26" s="29" t="s">
        <v>1688</v>
      </c>
      <c r="C26" s="269" t="s">
        <v>1955</v>
      </c>
      <c r="D26" s="73">
        <v>195668820</v>
      </c>
      <c r="E26" s="74" t="s">
        <v>751</v>
      </c>
      <c r="F26" s="82">
        <v>0.23025999999999999</v>
      </c>
      <c r="G26" s="82">
        <v>0.20852000000000001</v>
      </c>
      <c r="H26" s="82">
        <v>0</v>
      </c>
      <c r="I26" s="83">
        <v>0</v>
      </c>
      <c r="J26" s="244"/>
      <c r="M26" s="9" t="s">
        <v>1688</v>
      </c>
      <c r="N26" s="10"/>
    </row>
    <row r="27" spans="1:52" s="63" customFormat="1" ht="12.75">
      <c r="A27" s="113" t="s">
        <v>517</v>
      </c>
      <c r="B27" s="29" t="s">
        <v>54</v>
      </c>
      <c r="C27" s="269" t="s">
        <v>1957</v>
      </c>
      <c r="D27" s="73">
        <v>183875089.79675004</v>
      </c>
      <c r="E27" s="74" t="s">
        <v>751</v>
      </c>
      <c r="F27" s="82">
        <v>0.26812999999999998</v>
      </c>
      <c r="G27" s="82">
        <v>0.25113000000000002</v>
      </c>
      <c r="H27" s="82">
        <v>2.0174511742049837E-2</v>
      </c>
      <c r="I27" s="83">
        <v>2.1272026994785097E-2</v>
      </c>
      <c r="J27" s="244"/>
      <c r="M27" s="9" t="s">
        <v>54</v>
      </c>
      <c r="N27" s="10"/>
    </row>
    <row r="28" spans="1:52" s="63" customFormat="1" ht="12.75">
      <c r="A28" s="113" t="s">
        <v>609</v>
      </c>
      <c r="B28" s="29" t="s">
        <v>1654</v>
      </c>
      <c r="C28" s="269" t="s">
        <v>1959</v>
      </c>
      <c r="D28" s="73">
        <v>174480235.44000003</v>
      </c>
      <c r="E28" s="74" t="s">
        <v>751</v>
      </c>
      <c r="F28" s="82">
        <v>0.25652000000000003</v>
      </c>
      <c r="G28" s="82">
        <v>0.26483000000000001</v>
      </c>
      <c r="H28" s="82">
        <v>6.7230660770364672E-3</v>
      </c>
      <c r="I28" s="83">
        <v>7.0082676408383003E-3</v>
      </c>
      <c r="J28" s="244"/>
      <c r="M28" s="9" t="s">
        <v>1654</v>
      </c>
      <c r="N28" s="10"/>
    </row>
    <row r="29" spans="1:52" s="63" customFormat="1" ht="12.75">
      <c r="A29" s="113" t="s">
        <v>669</v>
      </c>
      <c r="B29" s="29" t="s">
        <v>1710</v>
      </c>
      <c r="C29" s="269" t="s">
        <v>1961</v>
      </c>
      <c r="D29" s="73">
        <v>164307360</v>
      </c>
      <c r="E29" s="74" t="s">
        <v>751</v>
      </c>
      <c r="F29" s="82">
        <v>0.44151000000000001</v>
      </c>
      <c r="G29" s="82">
        <v>0.37956000000000001</v>
      </c>
      <c r="H29" s="82">
        <v>2.3202746365105009E-2</v>
      </c>
      <c r="I29" s="83">
        <v>2.3673936456650512E-2</v>
      </c>
      <c r="J29" s="244"/>
      <c r="M29" s="9" t="s">
        <v>1710</v>
      </c>
      <c r="N29" s="10"/>
    </row>
    <row r="30" spans="1:52" s="63" customFormat="1" ht="12.75">
      <c r="A30" s="113" t="s">
        <v>503</v>
      </c>
      <c r="B30" s="29" t="s">
        <v>1546</v>
      </c>
      <c r="C30" s="269" t="s">
        <v>1963</v>
      </c>
      <c r="D30" s="73">
        <v>157012692.14029497</v>
      </c>
      <c r="E30" s="74" t="s">
        <v>751</v>
      </c>
      <c r="F30" s="82">
        <v>8.9480000000000004E-2</v>
      </c>
      <c r="G30" s="82">
        <v>0.11947000000000001</v>
      </c>
      <c r="H30" s="82">
        <v>0</v>
      </c>
      <c r="I30" s="83">
        <v>0</v>
      </c>
      <c r="J30" s="244"/>
      <c r="M30" s="9" t="s">
        <v>1546</v>
      </c>
      <c r="N30" s="10"/>
    </row>
    <row r="31" spans="1:52" s="63" customFormat="1" ht="12.75">
      <c r="A31" s="113" t="s">
        <v>518</v>
      </c>
      <c r="B31" s="29" t="s">
        <v>1560</v>
      </c>
      <c r="C31" s="269" t="s">
        <v>1965</v>
      </c>
      <c r="D31" s="73">
        <v>156722264.00000003</v>
      </c>
      <c r="E31" s="74" t="s">
        <v>751</v>
      </c>
      <c r="F31" s="82">
        <v>0.55579000000000001</v>
      </c>
      <c r="G31" s="82">
        <v>0.51975000000000005</v>
      </c>
      <c r="H31" s="82">
        <v>0</v>
      </c>
      <c r="I31" s="83">
        <v>0</v>
      </c>
      <c r="J31" s="244"/>
      <c r="M31" s="9" t="s">
        <v>1560</v>
      </c>
      <c r="N31" s="10"/>
    </row>
    <row r="32" spans="1:52" s="63" customFormat="1" ht="12.75">
      <c r="A32" s="113" t="s">
        <v>696</v>
      </c>
      <c r="B32" s="29" t="s">
        <v>1738</v>
      </c>
      <c r="C32" s="269" t="s">
        <v>1967</v>
      </c>
      <c r="D32" s="73">
        <v>147953762.78594002</v>
      </c>
      <c r="E32" s="74" t="s">
        <v>751</v>
      </c>
      <c r="F32" s="82">
        <v>0.30237000000000003</v>
      </c>
      <c r="G32" s="82">
        <v>0.34066000000000002</v>
      </c>
      <c r="H32" s="82">
        <v>3.3746776372344342E-2</v>
      </c>
      <c r="I32" s="83">
        <v>3.4980965246223752E-2</v>
      </c>
      <c r="J32" s="244"/>
      <c r="M32" s="9" t="s">
        <v>1738</v>
      </c>
      <c r="N32" s="10"/>
    </row>
    <row r="33" spans="1:14" s="63" customFormat="1" ht="12.75">
      <c r="A33" s="113" t="s">
        <v>681</v>
      </c>
      <c r="B33" s="29" t="s">
        <v>1720</v>
      </c>
      <c r="C33" s="269" t="s">
        <v>1969</v>
      </c>
      <c r="D33" s="73">
        <v>125943889.10642932</v>
      </c>
      <c r="E33" s="74" t="s">
        <v>751</v>
      </c>
      <c r="F33" s="82">
        <v>0.1396</v>
      </c>
      <c r="G33" s="82">
        <v>0.15065000000000001</v>
      </c>
      <c r="H33" s="82">
        <v>0</v>
      </c>
      <c r="I33" s="83">
        <v>0</v>
      </c>
      <c r="J33" s="244"/>
      <c r="M33" s="9" t="s">
        <v>1720</v>
      </c>
      <c r="N33" s="10"/>
    </row>
    <row r="34" spans="1:14" s="63" customFormat="1" ht="12.75">
      <c r="A34" s="113" t="s">
        <v>504</v>
      </c>
      <c r="B34" s="29" t="s">
        <v>1547</v>
      </c>
      <c r="C34" s="269" t="s">
        <v>1971</v>
      </c>
      <c r="D34" s="73">
        <v>123125410.66595</v>
      </c>
      <c r="E34" s="74" t="s">
        <v>751</v>
      </c>
      <c r="F34" s="82">
        <v>0.37956000000000001</v>
      </c>
      <c r="G34" s="82">
        <v>0.35822999999999999</v>
      </c>
      <c r="H34" s="82">
        <v>1.0630155064335203E-2</v>
      </c>
      <c r="I34" s="83">
        <v>1.1817881887165952E-2</v>
      </c>
      <c r="J34" s="244"/>
      <c r="M34" s="9" t="s">
        <v>1547</v>
      </c>
      <c r="N34" s="10"/>
    </row>
    <row r="35" spans="1:14" s="63" customFormat="1" ht="12.75">
      <c r="A35" s="113" t="s">
        <v>617</v>
      </c>
      <c r="B35" s="29" t="s">
        <v>1661</v>
      </c>
      <c r="C35" s="269" t="s">
        <v>1973</v>
      </c>
      <c r="D35" s="73">
        <v>91679140.040000007</v>
      </c>
      <c r="E35" s="74" t="s">
        <v>751</v>
      </c>
      <c r="F35" s="82">
        <v>0.54186999999999996</v>
      </c>
      <c r="G35" s="82">
        <v>0.45421</v>
      </c>
      <c r="H35" s="82">
        <v>1.2741528983478016E-2</v>
      </c>
      <c r="I35" s="83">
        <v>1.345561467376085E-2</v>
      </c>
      <c r="J35" s="244"/>
      <c r="M35" s="9" t="s">
        <v>1661</v>
      </c>
      <c r="N35" s="10"/>
    </row>
    <row r="36" spans="1:14" s="63" customFormat="1" ht="12.75">
      <c r="A36" s="113" t="s">
        <v>642</v>
      </c>
      <c r="B36" s="29" t="s">
        <v>1684</v>
      </c>
      <c r="C36" s="269" t="s">
        <v>1975</v>
      </c>
      <c r="D36" s="73">
        <v>89159856.264499992</v>
      </c>
      <c r="E36" s="74" t="s">
        <v>751</v>
      </c>
      <c r="F36" s="82">
        <v>0.153</v>
      </c>
      <c r="G36" s="82">
        <v>0.19939000000000001</v>
      </c>
      <c r="H36" s="82">
        <v>5.8285284532464277E-3</v>
      </c>
      <c r="I36" s="83">
        <v>6.217097016796189E-3</v>
      </c>
      <c r="J36" s="244"/>
      <c r="M36" s="9" t="s">
        <v>1684</v>
      </c>
      <c r="N36" s="10"/>
    </row>
    <row r="37" spans="1:14" s="63" customFormat="1" ht="12.75">
      <c r="A37" s="113" t="s">
        <v>610</v>
      </c>
      <c r="B37" s="29" t="s">
        <v>1655</v>
      </c>
      <c r="C37" s="269" t="s">
        <v>1977</v>
      </c>
      <c r="D37" s="73">
        <v>87458100</v>
      </c>
      <c r="E37" s="74" t="s">
        <v>751</v>
      </c>
      <c r="F37" s="82">
        <v>8.3000000000000001E-3</v>
      </c>
      <c r="G37" s="82">
        <v>2.852E-2</v>
      </c>
      <c r="H37" s="82">
        <v>3.9900249376558601E-3</v>
      </c>
      <c r="I37" s="83">
        <v>4.4887780548628423E-3</v>
      </c>
      <c r="J37" s="244"/>
      <c r="M37" s="9" t="s">
        <v>1655</v>
      </c>
      <c r="N37" s="10"/>
    </row>
    <row r="38" spans="1:14" s="63" customFormat="1" ht="12.75">
      <c r="A38" s="113" t="s">
        <v>587</v>
      </c>
      <c r="B38" s="29" t="s">
        <v>1631</v>
      </c>
      <c r="C38" s="269" t="s">
        <v>1979</v>
      </c>
      <c r="D38" s="73">
        <v>78281559.511600003</v>
      </c>
      <c r="E38" s="74" t="s">
        <v>751</v>
      </c>
      <c r="F38" s="82">
        <v>0.76690999999999998</v>
      </c>
      <c r="G38" s="82">
        <v>0.50268999999999997</v>
      </c>
      <c r="H38" s="82">
        <v>0</v>
      </c>
      <c r="I38" s="83">
        <v>0</v>
      </c>
      <c r="J38" s="244"/>
      <c r="M38" s="9" t="s">
        <v>1631</v>
      </c>
      <c r="N38" s="10"/>
    </row>
    <row r="39" spans="1:14" s="63" customFormat="1" ht="12.75">
      <c r="A39" s="113" t="s">
        <v>692</v>
      </c>
      <c r="B39" s="29" t="s">
        <v>1731</v>
      </c>
      <c r="C39" s="269" t="s">
        <v>1981</v>
      </c>
      <c r="D39" s="73">
        <v>59914229.97608</v>
      </c>
      <c r="E39" s="74" t="s">
        <v>751</v>
      </c>
      <c r="F39" s="82">
        <v>0.67335000000000012</v>
      </c>
      <c r="G39" s="82">
        <v>0.49097999999999997</v>
      </c>
      <c r="H39" s="82">
        <v>0</v>
      </c>
      <c r="I39" s="83">
        <v>0</v>
      </c>
      <c r="J39" s="244"/>
      <c r="M39" s="9" t="s">
        <v>1731</v>
      </c>
      <c r="N39" s="10"/>
    </row>
    <row r="40" spans="1:14" s="63" customFormat="1" ht="12.75">
      <c r="A40" s="113" t="s">
        <v>508</v>
      </c>
      <c r="B40" s="29" t="s">
        <v>1552</v>
      </c>
      <c r="C40" s="269" t="s">
        <v>1983</v>
      </c>
      <c r="D40" s="78">
        <v>57495090</v>
      </c>
      <c r="E40" s="74" t="s">
        <v>751</v>
      </c>
      <c r="F40" s="82">
        <v>0.69555999999999996</v>
      </c>
      <c r="G40" s="82">
        <v>0.64048000000000005</v>
      </c>
      <c r="H40" s="82">
        <v>0</v>
      </c>
      <c r="I40" s="83">
        <v>0</v>
      </c>
      <c r="J40" s="244"/>
      <c r="M40" s="9" t="s">
        <v>1552</v>
      </c>
      <c r="N40" s="10"/>
    </row>
    <row r="41" spans="1:14" s="63" customFormat="1" ht="12.75">
      <c r="A41" s="113" t="s">
        <v>682</v>
      </c>
      <c r="B41" s="29" t="s">
        <v>1721</v>
      </c>
      <c r="C41" s="269" t="s">
        <v>1985</v>
      </c>
      <c r="D41" s="73">
        <v>52921440</v>
      </c>
      <c r="E41" s="74" t="s">
        <v>751</v>
      </c>
      <c r="F41" s="82">
        <v>-0.10217999999999999</v>
      </c>
      <c r="G41" s="82">
        <v>-2.8170000000000001E-2</v>
      </c>
      <c r="H41" s="82">
        <v>0</v>
      </c>
      <c r="I41" s="83">
        <v>0</v>
      </c>
      <c r="J41" s="244"/>
      <c r="M41" s="9" t="s">
        <v>1721</v>
      </c>
      <c r="N41" s="10"/>
    </row>
    <row r="42" spans="1:14" s="63" customFormat="1" ht="12.75">
      <c r="A42" s="113" t="s">
        <v>650</v>
      </c>
      <c r="B42" s="29" t="s">
        <v>1692</v>
      </c>
      <c r="C42" s="269" t="s">
        <v>1987</v>
      </c>
      <c r="D42" s="73">
        <v>49088173.645350002</v>
      </c>
      <c r="E42" s="74" t="s">
        <v>751</v>
      </c>
      <c r="F42" s="82">
        <v>0.30046</v>
      </c>
      <c r="G42" s="82">
        <v>0.32926</v>
      </c>
      <c r="H42" s="82">
        <v>2.2361146990441748E-2</v>
      </c>
      <c r="I42" s="83">
        <v>2.3998966675277709E-2</v>
      </c>
      <c r="J42" s="244"/>
      <c r="M42" s="9" t="s">
        <v>1692</v>
      </c>
      <c r="N42" s="10"/>
    </row>
    <row r="43" spans="1:14" s="63" customFormat="1" ht="12.75">
      <c r="A43" s="113" t="s">
        <v>562</v>
      </c>
      <c r="B43" s="29" t="s">
        <v>1607</v>
      </c>
      <c r="C43" s="269" t="s">
        <v>1989</v>
      </c>
      <c r="D43" s="73">
        <v>35058268.188720003</v>
      </c>
      <c r="E43" s="74" t="s">
        <v>751</v>
      </c>
      <c r="F43" s="82">
        <v>0.17821000000000001</v>
      </c>
      <c r="G43" s="82">
        <v>0.17115000000000002</v>
      </c>
      <c r="H43" s="82">
        <v>0</v>
      </c>
      <c r="I43" s="83">
        <v>0</v>
      </c>
      <c r="J43" s="244"/>
      <c r="M43" s="9" t="s">
        <v>1607</v>
      </c>
      <c r="N43" s="10"/>
    </row>
    <row r="44" spans="1:14" s="63" customFormat="1" ht="12.75">
      <c r="A44" s="113" t="s">
        <v>578</v>
      </c>
      <c r="B44" s="29" t="s">
        <v>190</v>
      </c>
      <c r="C44" s="269" t="s">
        <v>1991</v>
      </c>
      <c r="D44" s="73">
        <v>27619245.830032617</v>
      </c>
      <c r="E44" s="74" t="s">
        <v>751</v>
      </c>
      <c r="F44" s="82">
        <v>0.22363</v>
      </c>
      <c r="G44" s="82">
        <v>0.19573000000000002</v>
      </c>
      <c r="H44" s="82">
        <v>3.6980470706059095E-2</v>
      </c>
      <c r="I44" s="83">
        <v>3.85327991987982E-2</v>
      </c>
      <c r="J44" s="244"/>
      <c r="M44" s="9" t="s">
        <v>190</v>
      </c>
      <c r="N44" s="10"/>
    </row>
    <row r="45" spans="1:14" s="63" customFormat="1" ht="12.75">
      <c r="A45" s="113" t="s">
        <v>655</v>
      </c>
      <c r="B45" s="29" t="s">
        <v>1697</v>
      </c>
      <c r="C45" s="269" t="s">
        <v>1993</v>
      </c>
      <c r="D45" s="73">
        <v>27158396.241951603</v>
      </c>
      <c r="E45" s="74" t="s">
        <v>751</v>
      </c>
      <c r="F45" s="82">
        <v>6.7360000000000003E-2</v>
      </c>
      <c r="G45" s="82">
        <v>8.1300000000000011E-2</v>
      </c>
      <c r="H45" s="82">
        <v>3.2861706983112741E-2</v>
      </c>
      <c r="I45" s="83">
        <v>3.5828388863532637E-2</v>
      </c>
      <c r="J45" s="244"/>
      <c r="M45" s="9" t="s">
        <v>1697</v>
      </c>
      <c r="N45" s="10"/>
    </row>
    <row r="46" spans="1:14" s="63" customFormat="1" ht="12.75">
      <c r="A46" s="113" t="s">
        <v>605</v>
      </c>
      <c r="B46" s="29" t="s">
        <v>1650</v>
      </c>
      <c r="C46" s="269" t="s">
        <v>1995</v>
      </c>
      <c r="D46" s="73">
        <v>23831532.573119998</v>
      </c>
      <c r="E46" s="74" t="s">
        <v>751</v>
      </c>
      <c r="F46" s="82">
        <v>-2.9255</v>
      </c>
      <c r="G46" s="82">
        <v>-0.18504999999999999</v>
      </c>
      <c r="H46" s="82">
        <v>4.604430379746835E-2</v>
      </c>
      <c r="I46" s="83">
        <v>4.833860759493671E-2</v>
      </c>
      <c r="J46" s="244"/>
      <c r="M46" s="9" t="s">
        <v>1650</v>
      </c>
      <c r="N46" s="10"/>
    </row>
    <row r="47" spans="1:14" s="63" customFormat="1" ht="12.75">
      <c r="A47" s="113" t="s">
        <v>721</v>
      </c>
      <c r="B47" s="29" t="s">
        <v>1762</v>
      </c>
      <c r="C47" s="269" t="s">
        <v>1997</v>
      </c>
      <c r="D47" s="73">
        <v>23206929.843589995</v>
      </c>
      <c r="E47" s="74" t="s">
        <v>751</v>
      </c>
      <c r="F47" s="82">
        <v>0.19112999999999999</v>
      </c>
      <c r="G47" s="82">
        <v>0.15246999999999999</v>
      </c>
      <c r="H47" s="82">
        <v>0</v>
      </c>
      <c r="I47" s="83">
        <v>0</v>
      </c>
      <c r="J47" s="244"/>
      <c r="M47" s="9" t="s">
        <v>1762</v>
      </c>
      <c r="N47" s="10"/>
    </row>
    <row r="48" spans="1:14" s="63" customFormat="1" ht="12.75">
      <c r="A48" s="113" t="s">
        <v>657</v>
      </c>
      <c r="B48" s="29" t="s">
        <v>1699</v>
      </c>
      <c r="C48" s="269" t="s">
        <v>1999</v>
      </c>
      <c r="D48" s="73">
        <v>17947095.094319995</v>
      </c>
      <c r="E48" s="74" t="s">
        <v>751</v>
      </c>
      <c r="F48" s="82">
        <v>8.0149999999999999E-2</v>
      </c>
      <c r="G48" s="82">
        <v>8.5999999999999993E-2</v>
      </c>
      <c r="H48" s="82">
        <v>0</v>
      </c>
      <c r="I48" s="83">
        <v>0</v>
      </c>
      <c r="J48" s="244"/>
      <c r="M48" s="9" t="s">
        <v>1699</v>
      </c>
      <c r="N48" s="10"/>
    </row>
    <row r="49" spans="1:14" s="63" customFormat="1" ht="12.75">
      <c r="A49" s="113" t="s">
        <v>565</v>
      </c>
      <c r="B49" s="29" t="s">
        <v>1610</v>
      </c>
      <c r="C49" s="269" t="s">
        <v>2001</v>
      </c>
      <c r="D49" s="73">
        <v>16769237.076409997</v>
      </c>
      <c r="E49" s="74" t="s">
        <v>751</v>
      </c>
      <c r="F49" s="82">
        <v>0.47966999999999999</v>
      </c>
      <c r="G49" s="82">
        <v>0.28132999999999997</v>
      </c>
      <c r="H49" s="82">
        <v>0</v>
      </c>
      <c r="I49" s="83">
        <v>0</v>
      </c>
      <c r="J49" s="244"/>
      <c r="M49" s="9" t="s">
        <v>1610</v>
      </c>
      <c r="N49" s="10"/>
    </row>
    <row r="50" spans="1:14" s="63" customFormat="1" ht="12.75">
      <c r="A50" s="113" t="s">
        <v>590</v>
      </c>
      <c r="B50" s="29" t="s">
        <v>1635</v>
      </c>
      <c r="C50" s="269" t="s">
        <v>2003</v>
      </c>
      <c r="D50" s="73">
        <v>15213125.555620002</v>
      </c>
      <c r="E50" s="74" t="s">
        <v>751</v>
      </c>
      <c r="F50" s="82">
        <v>0.21365999999999999</v>
      </c>
      <c r="G50" s="82">
        <v>0.24004</v>
      </c>
      <c r="H50" s="82">
        <v>0</v>
      </c>
      <c r="I50" s="83">
        <v>1.1095446214577752E-2</v>
      </c>
      <c r="J50" s="244"/>
      <c r="M50" s="9" t="s">
        <v>1635</v>
      </c>
      <c r="N50" s="10"/>
    </row>
    <row r="51" spans="1:14" s="63" customFormat="1" ht="12.75">
      <c r="A51" s="113" t="s">
        <v>1384</v>
      </c>
      <c r="B51" s="29" t="s">
        <v>1736</v>
      </c>
      <c r="C51" s="269" t="s">
        <v>2005</v>
      </c>
      <c r="D51" s="73">
        <v>14569890.293939998</v>
      </c>
      <c r="E51" s="74" t="s">
        <v>751</v>
      </c>
      <c r="F51" s="82">
        <v>8.4659999999999999E-2</v>
      </c>
      <c r="G51" s="82">
        <v>7.3399999999999993E-2</v>
      </c>
      <c r="H51" s="82">
        <v>0</v>
      </c>
      <c r="I51" s="83"/>
      <c r="J51" s="244"/>
      <c r="M51" s="9" t="s">
        <v>1736</v>
      </c>
      <c r="N51" s="10"/>
    </row>
    <row r="52" spans="1:14" s="63" customFormat="1" ht="12.75">
      <c r="A52" s="113" t="s">
        <v>623</v>
      </c>
      <c r="B52" s="29" t="s">
        <v>1667</v>
      </c>
      <c r="C52" s="269" t="s">
        <v>2007</v>
      </c>
      <c r="D52" s="73">
        <v>14086059.5305</v>
      </c>
      <c r="E52" s="74" t="s">
        <v>751</v>
      </c>
      <c r="F52" s="82">
        <v>0.182</v>
      </c>
      <c r="G52" s="82">
        <v>7.11E-3</v>
      </c>
      <c r="H52" s="82">
        <v>0</v>
      </c>
      <c r="I52" s="83">
        <v>0</v>
      </c>
      <c r="J52" s="244"/>
      <c r="M52" s="9" t="s">
        <v>1667</v>
      </c>
      <c r="N52" s="10"/>
    </row>
    <row r="53" spans="1:14" s="63" customFormat="1" ht="12.75">
      <c r="A53" s="113" t="s">
        <v>500</v>
      </c>
      <c r="B53" s="29" t="s">
        <v>1542</v>
      </c>
      <c r="C53" s="269" t="s">
        <v>2009</v>
      </c>
      <c r="D53" s="73">
        <v>11658497.418510001</v>
      </c>
      <c r="E53" s="74" t="s">
        <v>751</v>
      </c>
      <c r="F53" s="82">
        <v>0.16441</v>
      </c>
      <c r="G53" s="82">
        <v>0.15107000000000001</v>
      </c>
      <c r="H53" s="82">
        <v>0</v>
      </c>
      <c r="I53" s="83">
        <v>0</v>
      </c>
      <c r="J53" s="244"/>
      <c r="M53" s="9" t="s">
        <v>1542</v>
      </c>
      <c r="N53" s="10"/>
    </row>
    <row r="54" spans="1:14" s="63" customFormat="1" ht="12.75">
      <c r="A54" s="113" t="s">
        <v>704</v>
      </c>
      <c r="B54" s="29" t="s">
        <v>1746</v>
      </c>
      <c r="C54" s="269" t="s">
        <v>2011</v>
      </c>
      <c r="D54" s="73">
        <v>9328332.8754500002</v>
      </c>
      <c r="E54" s="74" t="s">
        <v>751</v>
      </c>
      <c r="F54" s="82">
        <v>-3.6560000000000002E-2</v>
      </c>
      <c r="G54" s="82">
        <v>-3.8170000000000003E-2</v>
      </c>
      <c r="H54" s="82">
        <v>0</v>
      </c>
      <c r="I54" s="83">
        <v>0</v>
      </c>
      <c r="J54" s="244"/>
      <c r="M54" s="9" t="s">
        <v>1746</v>
      </c>
      <c r="N54" s="10"/>
    </row>
    <row r="55" spans="1:14" s="63" customFormat="1" ht="13.5" thickBot="1">
      <c r="A55" s="113" t="s">
        <v>717</v>
      </c>
      <c r="B55" s="29" t="s">
        <v>1758</v>
      </c>
      <c r="C55" s="269" t="s">
        <v>2013</v>
      </c>
      <c r="D55" s="73">
        <v>9265132.5396900009</v>
      </c>
      <c r="E55" s="74" t="s">
        <v>751</v>
      </c>
      <c r="F55" s="82">
        <v>5.1751399999999999</v>
      </c>
      <c r="G55" s="82">
        <v>0.82530000000000003</v>
      </c>
      <c r="H55" s="82">
        <v>0</v>
      </c>
      <c r="I55" s="83">
        <v>0</v>
      </c>
      <c r="J55" s="244"/>
      <c r="M55" s="9" t="s">
        <v>1758</v>
      </c>
      <c r="N55" s="10"/>
    </row>
    <row r="56" spans="1:14" s="63" customFormat="1" ht="13.5" hidden="1" thickBot="1">
      <c r="A56" s="113">
        <v>0</v>
      </c>
      <c r="B56" s="125" t="s">
        <v>1848</v>
      </c>
      <c r="C56" s="271"/>
      <c r="D56" s="100"/>
      <c r="E56" s="98"/>
      <c r="F56" s="103"/>
      <c r="G56" s="103"/>
      <c r="H56" s="103"/>
      <c r="I56" s="104"/>
      <c r="J56" s="244"/>
      <c r="M56" s="9" t="s">
        <v>1848</v>
      </c>
      <c r="N56" s="10"/>
    </row>
    <row r="57" spans="1:14" s="63" customFormat="1" ht="13.5" thickBot="1">
      <c r="A57" s="9">
        <v>0</v>
      </c>
      <c r="B57" s="110" t="s">
        <v>746</v>
      </c>
      <c r="C57" s="270"/>
      <c r="D57" s="120"/>
      <c r="E57" s="120"/>
      <c r="F57" s="123"/>
      <c r="G57" s="123"/>
      <c r="H57" s="123"/>
      <c r="I57" s="124"/>
      <c r="J57" s="244"/>
      <c r="M57" s="9" t="s">
        <v>746</v>
      </c>
      <c r="N57" s="10"/>
    </row>
    <row r="58" spans="1:14" s="63" customFormat="1" ht="12.75">
      <c r="A58" s="113" t="s">
        <v>536</v>
      </c>
      <c r="B58" s="29" t="s">
        <v>1578</v>
      </c>
      <c r="C58" s="269" t="s">
        <v>2015</v>
      </c>
      <c r="D58" s="73">
        <v>1145088097.36344</v>
      </c>
      <c r="E58" s="74" t="s">
        <v>746</v>
      </c>
      <c r="F58" s="82">
        <v>5.5E-2</v>
      </c>
      <c r="G58" s="82">
        <v>5.0499999999999996E-2</v>
      </c>
      <c r="H58" s="82"/>
      <c r="I58" s="83"/>
      <c r="J58" s="244"/>
      <c r="M58" s="9" t="s">
        <v>1578</v>
      </c>
      <c r="N58" s="10"/>
    </row>
    <row r="59" spans="1:14" s="63" customFormat="1" ht="12.75">
      <c r="A59" s="113" t="s">
        <v>613</v>
      </c>
      <c r="B59" s="29" t="s">
        <v>1657</v>
      </c>
      <c r="C59" s="269" t="s">
        <v>1934</v>
      </c>
      <c r="D59" s="73">
        <v>677798747.40370011</v>
      </c>
      <c r="E59" s="74" t="s">
        <v>746</v>
      </c>
      <c r="F59" s="82">
        <v>0.15466000000000002</v>
      </c>
      <c r="G59" s="82">
        <v>0.16115000000000002</v>
      </c>
      <c r="H59" s="82">
        <v>2.284951755286389E-2</v>
      </c>
      <c r="I59" s="83">
        <v>2.4446725518374048E-2</v>
      </c>
      <c r="J59" s="244"/>
      <c r="M59" s="9" t="s">
        <v>1657</v>
      </c>
      <c r="N59" s="10"/>
    </row>
    <row r="60" spans="1:14" s="63" customFormat="1" ht="12.75">
      <c r="A60" s="113" t="s">
        <v>713</v>
      </c>
      <c r="B60" s="29" t="s">
        <v>1754</v>
      </c>
      <c r="C60" s="269" t="s">
        <v>2017</v>
      </c>
      <c r="D60" s="73">
        <v>673623076.97578847</v>
      </c>
      <c r="E60" s="74" t="s">
        <v>746</v>
      </c>
      <c r="F60" s="82">
        <v>0.57777999999999996</v>
      </c>
      <c r="G60" s="82">
        <v>0.58626</v>
      </c>
      <c r="H60" s="82">
        <v>7.1098248649938836E-3</v>
      </c>
      <c r="I60" s="83">
        <v>7.7393561476265761E-3</v>
      </c>
      <c r="J60" s="244"/>
      <c r="M60" s="9" t="s">
        <v>1754</v>
      </c>
      <c r="N60" s="10"/>
    </row>
    <row r="61" spans="1:14" s="63" customFormat="1" ht="12.75">
      <c r="A61" s="113" t="s">
        <v>640</v>
      </c>
      <c r="B61" s="29" t="s">
        <v>1682</v>
      </c>
      <c r="C61" s="269" t="s">
        <v>1900</v>
      </c>
      <c r="D61" s="73">
        <v>485096659.30596</v>
      </c>
      <c r="E61" s="74" t="s">
        <v>746</v>
      </c>
      <c r="F61" s="82">
        <v>2.26125</v>
      </c>
      <c r="G61" s="82">
        <v>3.1095800000000002</v>
      </c>
      <c r="H61" s="82">
        <v>5.5597210767039064E-3</v>
      </c>
      <c r="I61" s="83">
        <v>6.0958236484966646E-3</v>
      </c>
      <c r="J61" s="244"/>
      <c r="M61" s="9" t="s">
        <v>1682</v>
      </c>
      <c r="N61" s="10"/>
    </row>
    <row r="62" spans="1:14" s="63" customFormat="1" ht="12.75">
      <c r="A62" s="113" t="s">
        <v>727</v>
      </c>
      <c r="B62" s="29" t="s">
        <v>1584</v>
      </c>
      <c r="C62" s="269" t="s">
        <v>2019</v>
      </c>
      <c r="D62" s="73">
        <v>301755065.51924998</v>
      </c>
      <c r="E62" s="74" t="s">
        <v>746</v>
      </c>
      <c r="F62" s="82">
        <v>9.987E-2</v>
      </c>
      <c r="G62" s="82">
        <v>0.10893000000000001</v>
      </c>
      <c r="H62" s="82">
        <v>2.7336860670194002E-2</v>
      </c>
      <c r="I62" s="83">
        <v>2.9755605946082141E-2</v>
      </c>
      <c r="J62" s="244"/>
      <c r="M62" s="9" t="s">
        <v>1584</v>
      </c>
      <c r="N62" s="10"/>
    </row>
    <row r="63" spans="1:14" s="63" customFormat="1" ht="12.75">
      <c r="A63" s="113" t="s">
        <v>719</v>
      </c>
      <c r="B63" s="29" t="s">
        <v>1760</v>
      </c>
      <c r="C63" s="269" t="s">
        <v>2021</v>
      </c>
      <c r="D63" s="73">
        <v>227679524.86725</v>
      </c>
      <c r="E63" s="74" t="s">
        <v>746</v>
      </c>
      <c r="F63" s="82">
        <v>0.11515</v>
      </c>
      <c r="G63" s="82">
        <v>0.12115999999999999</v>
      </c>
      <c r="H63" s="82">
        <v>2.4178976050480423E-2</v>
      </c>
      <c r="I63" s="83">
        <v>2.6803384483005881E-2</v>
      </c>
      <c r="J63" s="244"/>
      <c r="M63" s="9" t="s">
        <v>1760</v>
      </c>
      <c r="N63" s="10"/>
    </row>
    <row r="64" spans="1:14" s="63" customFormat="1" ht="12.75">
      <c r="A64" s="113" t="s">
        <v>601</v>
      </c>
      <c r="B64" s="29" t="s">
        <v>1646</v>
      </c>
      <c r="C64" s="269" t="s">
        <v>2023</v>
      </c>
      <c r="D64" s="73">
        <v>196184929.23370156</v>
      </c>
      <c r="E64" s="74" t="s">
        <v>746</v>
      </c>
      <c r="F64" s="82">
        <v>0.13208</v>
      </c>
      <c r="G64" s="82">
        <v>0.13519</v>
      </c>
      <c r="H64" s="82">
        <v>6.0136588385922736E-2</v>
      </c>
      <c r="I64" s="83">
        <v>6.4007656201184218E-2</v>
      </c>
      <c r="J64" s="244"/>
      <c r="M64" s="9" t="s">
        <v>1646</v>
      </c>
      <c r="N64" s="10"/>
    </row>
    <row r="65" spans="1:14" s="63" customFormat="1" ht="12.75">
      <c r="A65" s="113" t="s">
        <v>639</v>
      </c>
      <c r="B65" s="29" t="s">
        <v>316</v>
      </c>
      <c r="C65" s="269" t="s">
        <v>2025</v>
      </c>
      <c r="D65" s="73">
        <v>186602987.55780002</v>
      </c>
      <c r="E65" s="74" t="s">
        <v>746</v>
      </c>
      <c r="F65" s="82">
        <v>0.14169000000000001</v>
      </c>
      <c r="G65" s="82">
        <v>0.14535999999999999</v>
      </c>
      <c r="H65" s="82">
        <v>3.3057495043530727E-2</v>
      </c>
      <c r="I65" s="83">
        <v>3.5255581415395226E-2</v>
      </c>
      <c r="J65" s="244"/>
      <c r="M65" s="9" t="s">
        <v>316</v>
      </c>
      <c r="N65" s="10"/>
    </row>
    <row r="66" spans="1:14" s="63" customFormat="1" ht="12.75">
      <c r="A66" s="113" t="s">
        <v>527</v>
      </c>
      <c r="B66" s="29" t="s">
        <v>1569</v>
      </c>
      <c r="C66" s="269" t="s">
        <v>2027</v>
      </c>
      <c r="D66" s="73">
        <v>185522938.6647</v>
      </c>
      <c r="E66" s="74" t="s">
        <v>746</v>
      </c>
      <c r="F66" s="82">
        <v>0.33639000000000002</v>
      </c>
      <c r="G66" s="82">
        <v>0.34176000000000001</v>
      </c>
      <c r="H66" s="82">
        <v>1.2356028850874213E-2</v>
      </c>
      <c r="I66" s="83">
        <v>1.3613534232090933E-2</v>
      </c>
      <c r="J66" s="244"/>
      <c r="M66" s="9" t="s">
        <v>1569</v>
      </c>
      <c r="N66" s="10"/>
    </row>
    <row r="67" spans="1:14" s="63" customFormat="1" ht="12.75">
      <c r="A67" s="113" t="s">
        <v>598</v>
      </c>
      <c r="B67" s="29" t="s">
        <v>1643</v>
      </c>
      <c r="C67" s="269" t="s">
        <v>1942</v>
      </c>
      <c r="D67" s="73">
        <v>175631427.21258</v>
      </c>
      <c r="E67" s="74" t="s">
        <v>746</v>
      </c>
      <c r="F67" s="82">
        <v>0.13117000000000001</v>
      </c>
      <c r="G67" s="82">
        <v>0.13739000000000001</v>
      </c>
      <c r="H67" s="82">
        <v>2.2971038431890758E-2</v>
      </c>
      <c r="I67" s="83">
        <v>2.4898138971478915E-2</v>
      </c>
      <c r="J67" s="244"/>
      <c r="M67" s="9" t="s">
        <v>1643</v>
      </c>
      <c r="N67" s="10"/>
    </row>
    <row r="68" spans="1:14" s="63" customFormat="1" ht="12.75">
      <c r="A68" s="113" t="s">
        <v>690</v>
      </c>
      <c r="B68" s="29" t="s">
        <v>1729</v>
      </c>
      <c r="C68" s="269" t="s">
        <v>2029</v>
      </c>
      <c r="D68" s="73">
        <v>150643233.59999999</v>
      </c>
      <c r="E68" s="74" t="s">
        <v>746</v>
      </c>
      <c r="F68" s="82">
        <v>0.13627</v>
      </c>
      <c r="G68" s="82">
        <v>0.15162</v>
      </c>
      <c r="H68" s="82">
        <v>7.9875000000000015E-3</v>
      </c>
      <c r="I68" s="83">
        <v>8.5083333333333348E-3</v>
      </c>
      <c r="J68" s="244"/>
      <c r="M68" s="9" t="s">
        <v>1729</v>
      </c>
      <c r="N68" s="10"/>
    </row>
    <row r="69" spans="1:14" s="63" customFormat="1" ht="12.75">
      <c r="A69" s="113" t="s">
        <v>687</v>
      </c>
      <c r="B69" s="29" t="s">
        <v>1726</v>
      </c>
      <c r="C69" s="269" t="s">
        <v>2031</v>
      </c>
      <c r="D69" s="73">
        <v>149232919.94351998</v>
      </c>
      <c r="E69" s="74" t="s">
        <v>746</v>
      </c>
      <c r="F69" s="82">
        <v>0.17091000000000001</v>
      </c>
      <c r="G69" s="82">
        <v>0.18615000000000001</v>
      </c>
      <c r="H69" s="82">
        <v>1.3522641981486115E-2</v>
      </c>
      <c r="I69" s="83">
        <v>1.4748561421065801E-2</v>
      </c>
      <c r="J69" s="244"/>
      <c r="M69" s="9" t="s">
        <v>1726</v>
      </c>
      <c r="N69" s="10"/>
    </row>
    <row r="70" spans="1:14" s="63" customFormat="1" ht="12.75">
      <c r="A70" s="113" t="s">
        <v>629</v>
      </c>
      <c r="B70" s="29" t="s">
        <v>1672</v>
      </c>
      <c r="C70" s="269" t="s">
        <v>2033</v>
      </c>
      <c r="D70" s="73">
        <v>145662156.99318215</v>
      </c>
      <c r="E70" s="74" t="s">
        <v>746</v>
      </c>
      <c r="F70" s="82">
        <v>9.7210000000000005E-2</v>
      </c>
      <c r="G70" s="82">
        <v>9.6959999999999991E-2</v>
      </c>
      <c r="H70" s="82">
        <v>3.5379827089337172E-2</v>
      </c>
      <c r="I70" s="83">
        <v>4.0380979827089346E-2</v>
      </c>
      <c r="J70" s="244"/>
      <c r="M70" s="9" t="s">
        <v>1672</v>
      </c>
      <c r="N70" s="10"/>
    </row>
    <row r="71" spans="1:14" s="63" customFormat="1" ht="12.75">
      <c r="A71" s="113" t="s">
        <v>540</v>
      </c>
      <c r="B71" s="29" t="s">
        <v>1582</v>
      </c>
      <c r="C71" s="269" t="s">
        <v>2035</v>
      </c>
      <c r="D71" s="73">
        <v>140711974.54909</v>
      </c>
      <c r="E71" s="74" t="s">
        <v>746</v>
      </c>
      <c r="F71" s="82">
        <v>0.14807000000000001</v>
      </c>
      <c r="G71" s="82">
        <v>0.16073000000000001</v>
      </c>
      <c r="H71" s="82">
        <v>2.3744890876841215E-2</v>
      </c>
      <c r="I71" s="83">
        <v>3.0171093655322848E-2</v>
      </c>
      <c r="J71" s="244"/>
      <c r="M71" s="9" t="s">
        <v>1582</v>
      </c>
      <c r="N71" s="10"/>
    </row>
    <row r="72" spans="1:14" s="63" customFormat="1" ht="12.75">
      <c r="A72" s="113" t="s">
        <v>560</v>
      </c>
      <c r="B72" s="29" t="s">
        <v>1605</v>
      </c>
      <c r="C72" s="269" t="s">
        <v>2037</v>
      </c>
      <c r="D72" s="73">
        <v>128796211.60563001</v>
      </c>
      <c r="E72" s="74" t="s">
        <v>746</v>
      </c>
      <c r="F72" s="82">
        <v>7.0250000000000007E-2</v>
      </c>
      <c r="G72" s="82">
        <v>8.1240000000000007E-2</v>
      </c>
      <c r="H72" s="82">
        <v>3.4195528277071459E-2</v>
      </c>
      <c r="I72" s="83">
        <v>3.5978372059038428E-2</v>
      </c>
      <c r="J72" s="244"/>
      <c r="M72" s="9" t="s">
        <v>1605</v>
      </c>
      <c r="N72" s="10"/>
    </row>
    <row r="73" spans="1:14" s="63" customFormat="1" ht="12.75">
      <c r="A73" s="113" t="s">
        <v>535</v>
      </c>
      <c r="B73" s="29" t="s">
        <v>1577</v>
      </c>
      <c r="C73" s="269" t="s">
        <v>2039</v>
      </c>
      <c r="D73" s="73">
        <v>110437794.77218223</v>
      </c>
      <c r="E73" s="74" t="s">
        <v>746</v>
      </c>
      <c r="F73" s="82">
        <v>0.11946</v>
      </c>
      <c r="G73" s="82">
        <v>0.11967</v>
      </c>
      <c r="H73" s="82">
        <v>3.5536159600997506E-2</v>
      </c>
      <c r="I73" s="83">
        <v>4.0991271820448878E-2</v>
      </c>
      <c r="J73" s="244"/>
      <c r="M73" s="9" t="s">
        <v>1577</v>
      </c>
      <c r="N73" s="10"/>
    </row>
    <row r="74" spans="1:14" s="63" customFormat="1" ht="12.75">
      <c r="A74" s="113" t="s">
        <v>705</v>
      </c>
      <c r="B74" s="29" t="s">
        <v>1747</v>
      </c>
      <c r="C74" s="269" t="s">
        <v>2041</v>
      </c>
      <c r="D74" s="73">
        <v>100033583.73392104</v>
      </c>
      <c r="E74" s="74" t="s">
        <v>746</v>
      </c>
      <c r="F74" s="82">
        <v>7.3399999999999993E-2</v>
      </c>
      <c r="G74" s="82">
        <v>0.10477</v>
      </c>
      <c r="H74" s="82">
        <v>3.3143933548375262E-2</v>
      </c>
      <c r="I74" s="83">
        <v>3.66222070993652E-2</v>
      </c>
      <c r="J74" s="244"/>
      <c r="M74" s="9" t="s">
        <v>1747</v>
      </c>
      <c r="N74" s="10"/>
    </row>
    <row r="75" spans="1:14" s="63" customFormat="1" ht="12.75">
      <c r="A75" s="113" t="s">
        <v>528</v>
      </c>
      <c r="B75" s="29" t="s">
        <v>1570</v>
      </c>
      <c r="C75" s="269" t="s">
        <v>2043</v>
      </c>
      <c r="D75" s="73">
        <v>86789160.930194795</v>
      </c>
      <c r="E75" s="74" t="s">
        <v>746</v>
      </c>
      <c r="F75" s="82">
        <v>0.29135</v>
      </c>
      <c r="G75" s="82">
        <v>0.31735000000000002</v>
      </c>
      <c r="H75" s="82">
        <v>3.3087818696883847E-2</v>
      </c>
      <c r="I75" s="83">
        <v>3.6317280453257793E-2</v>
      </c>
      <c r="J75" s="244"/>
      <c r="M75" s="9" t="s">
        <v>1570</v>
      </c>
      <c r="N75" s="10"/>
    </row>
    <row r="76" spans="1:14" s="63" customFormat="1" ht="12.75">
      <c r="A76" s="113" t="s">
        <v>668</v>
      </c>
      <c r="B76" s="29" t="s">
        <v>1709</v>
      </c>
      <c r="C76" s="269" t="s">
        <v>2045</v>
      </c>
      <c r="D76" s="73">
        <v>63862997.663519993</v>
      </c>
      <c r="E76" s="74" t="s">
        <v>746</v>
      </c>
      <c r="F76" s="82">
        <v>0.23397000000000001</v>
      </c>
      <c r="G76" s="82">
        <v>0.24065999999999999</v>
      </c>
      <c r="H76" s="82">
        <v>0</v>
      </c>
      <c r="I76" s="83">
        <v>0</v>
      </c>
      <c r="J76" s="244"/>
      <c r="M76" s="9" t="s">
        <v>1709</v>
      </c>
      <c r="N76" s="10"/>
    </row>
    <row r="77" spans="1:14" s="63" customFormat="1" ht="12.75">
      <c r="A77" s="113" t="s">
        <v>709</v>
      </c>
      <c r="B77" s="29" t="s">
        <v>464</v>
      </c>
      <c r="C77" s="269" t="s">
        <v>2047</v>
      </c>
      <c r="D77" s="73">
        <v>62195780.317680001</v>
      </c>
      <c r="E77" s="74" t="s">
        <v>746</v>
      </c>
      <c r="F77" s="82">
        <v>0.12351000000000001</v>
      </c>
      <c r="G77" s="82">
        <v>0.12676000000000001</v>
      </c>
      <c r="H77" s="82">
        <v>5.090180360721442E-2</v>
      </c>
      <c r="I77" s="83">
        <v>5.2479959919839683E-2</v>
      </c>
      <c r="J77" s="244"/>
      <c r="M77" s="9" t="s">
        <v>464</v>
      </c>
      <c r="N77" s="10"/>
    </row>
    <row r="78" spans="1:14" s="63" customFormat="1" ht="12.75">
      <c r="A78" s="113" t="s">
        <v>619</v>
      </c>
      <c r="B78" s="29" t="s">
        <v>1663</v>
      </c>
      <c r="C78" s="269" t="s">
        <v>2049</v>
      </c>
      <c r="D78" s="73">
        <v>58451580.588353507</v>
      </c>
      <c r="E78" s="74" t="s">
        <v>746</v>
      </c>
      <c r="F78" s="82">
        <v>0.10493999999999999</v>
      </c>
      <c r="G78" s="82">
        <v>0.12753</v>
      </c>
      <c r="H78" s="82">
        <v>4.7945205479452059E-2</v>
      </c>
      <c r="I78" s="83">
        <v>5.6164383561643848E-2</v>
      </c>
      <c r="J78" s="244"/>
      <c r="M78" s="9" t="s">
        <v>1663</v>
      </c>
      <c r="N78" s="10"/>
    </row>
    <row r="79" spans="1:14" s="63" customFormat="1" ht="12.75">
      <c r="A79" s="113" t="s">
        <v>543</v>
      </c>
      <c r="B79" s="29" t="s">
        <v>1586</v>
      </c>
      <c r="C79" s="269" t="s">
        <v>2051</v>
      </c>
      <c r="D79" s="73">
        <v>56468648.572049998</v>
      </c>
      <c r="E79" s="74" t="s">
        <v>746</v>
      </c>
      <c r="F79" s="82">
        <v>0.12534999999999999</v>
      </c>
      <c r="G79" s="82">
        <v>0.12963000000000002</v>
      </c>
      <c r="H79" s="82">
        <v>2.4844246662428477E-2</v>
      </c>
      <c r="I79" s="83">
        <v>2.6713286713286714E-2</v>
      </c>
      <c r="J79" s="244"/>
      <c r="M79" s="9" t="s">
        <v>1586</v>
      </c>
      <c r="N79" s="10"/>
    </row>
    <row r="80" spans="1:14" s="63" customFormat="1" ht="12.75">
      <c r="A80" s="113" t="s">
        <v>529</v>
      </c>
      <c r="B80" s="29" t="s">
        <v>1571</v>
      </c>
      <c r="C80" s="269" t="s">
        <v>2053</v>
      </c>
      <c r="D80" s="73">
        <v>55705649.496072806</v>
      </c>
      <c r="E80" s="74" t="s">
        <v>746</v>
      </c>
      <c r="F80" s="82">
        <v>9.3140000000000001E-2</v>
      </c>
      <c r="G80" s="82">
        <v>0.10242000000000001</v>
      </c>
      <c r="H80" s="82">
        <v>3.1415400375618914E-2</v>
      </c>
      <c r="I80" s="83">
        <v>3.4830117807751415E-2</v>
      </c>
      <c r="J80" s="244"/>
      <c r="M80" s="9" t="s">
        <v>1571</v>
      </c>
      <c r="N80" s="10"/>
    </row>
    <row r="81" spans="1:14" s="63" customFormat="1" ht="12.75">
      <c r="A81" s="113" t="s">
        <v>550</v>
      </c>
      <c r="B81" s="29" t="s">
        <v>1594</v>
      </c>
      <c r="C81" s="269" t="s">
        <v>2055</v>
      </c>
      <c r="D81" s="73">
        <v>53223291.461879991</v>
      </c>
      <c r="E81" s="74" t="s">
        <v>746</v>
      </c>
      <c r="F81" s="82">
        <v>0.19409999999999999</v>
      </c>
      <c r="G81" s="82">
        <v>0.1787</v>
      </c>
      <c r="H81" s="82">
        <v>0</v>
      </c>
      <c r="I81" s="83">
        <v>0</v>
      </c>
      <c r="J81" s="244"/>
      <c r="M81" s="9" t="s">
        <v>1594</v>
      </c>
      <c r="N81" s="10"/>
    </row>
    <row r="82" spans="1:14" s="63" customFormat="1" ht="12.75">
      <c r="A82" s="113" t="s">
        <v>634</v>
      </c>
      <c r="B82" s="29" t="s">
        <v>1677</v>
      </c>
      <c r="C82" s="269" t="s">
        <v>2057</v>
      </c>
      <c r="D82" s="73">
        <v>51221535.425319999</v>
      </c>
      <c r="E82" s="74" t="s">
        <v>746</v>
      </c>
      <c r="F82" s="82">
        <v>0.15578</v>
      </c>
      <c r="G82" s="82">
        <v>0.16003000000000001</v>
      </c>
      <c r="H82" s="82">
        <v>3.0243383428647429E-2</v>
      </c>
      <c r="I82" s="83">
        <v>3.1586647160526671E-2</v>
      </c>
      <c r="J82" s="244"/>
      <c r="M82" s="9" t="s">
        <v>1677</v>
      </c>
      <c r="N82" s="10"/>
    </row>
    <row r="83" spans="1:14" s="63" customFormat="1" ht="12.75">
      <c r="A83" s="113" t="s">
        <v>568</v>
      </c>
      <c r="B83" s="29" t="s">
        <v>1613</v>
      </c>
      <c r="C83" s="269" t="s">
        <v>2059</v>
      </c>
      <c r="D83" s="73">
        <v>49774176.284959674</v>
      </c>
      <c r="E83" s="74" t="s">
        <v>746</v>
      </c>
      <c r="F83" s="82">
        <v>7.7899999999999997E-2</v>
      </c>
      <c r="G83" s="82">
        <v>8.1159999999999996E-2</v>
      </c>
      <c r="H83" s="82">
        <v>4.4330813694975546E-2</v>
      </c>
      <c r="I83" s="83">
        <v>5.197865718096932E-2</v>
      </c>
      <c r="J83" s="244"/>
      <c r="M83" s="9" t="s">
        <v>1613</v>
      </c>
      <c r="N83" s="10"/>
    </row>
    <row r="84" spans="1:14" s="63" customFormat="1" ht="12.75">
      <c r="A84" s="113" t="s">
        <v>644</v>
      </c>
      <c r="B84" s="29" t="s">
        <v>1686</v>
      </c>
      <c r="C84" s="269" t="s">
        <v>2061</v>
      </c>
      <c r="D84" s="73">
        <v>43265805.283200003</v>
      </c>
      <c r="E84" s="74" t="s">
        <v>746</v>
      </c>
      <c r="F84" s="82">
        <v>0.14960000000000001</v>
      </c>
      <c r="G84" s="82">
        <v>0.15795000000000001</v>
      </c>
      <c r="H84" s="82">
        <v>1.3919851380042463E-2</v>
      </c>
      <c r="I84" s="83">
        <v>1.5379511677282378E-2</v>
      </c>
      <c r="J84" s="244"/>
      <c r="M84" s="9" t="s">
        <v>1686</v>
      </c>
      <c r="N84" s="10"/>
    </row>
    <row r="85" spans="1:14" s="63" customFormat="1" ht="12.75">
      <c r="A85" s="113" t="s">
        <v>586</v>
      </c>
      <c r="B85" s="29" t="s">
        <v>1630</v>
      </c>
      <c r="C85" s="269" t="s">
        <v>2063</v>
      </c>
      <c r="D85" s="73">
        <v>41983355.106360003</v>
      </c>
      <c r="E85" s="74" t="s">
        <v>746</v>
      </c>
      <c r="F85" s="82">
        <v>0.18472999999999998</v>
      </c>
      <c r="G85" s="82">
        <v>0.19440000000000002</v>
      </c>
      <c r="H85" s="82">
        <v>1.9997476659096642E-2</v>
      </c>
      <c r="I85" s="83">
        <v>2.2142316426949277E-2</v>
      </c>
      <c r="J85" s="244"/>
      <c r="M85" s="9" t="s">
        <v>1630</v>
      </c>
      <c r="N85" s="10"/>
    </row>
    <row r="86" spans="1:14" s="63" customFormat="1" ht="12.75">
      <c r="A86" s="113" t="s">
        <v>679</v>
      </c>
      <c r="B86" s="29" t="s">
        <v>396</v>
      </c>
      <c r="C86" s="269" t="s">
        <v>2065</v>
      </c>
      <c r="D86" s="73">
        <v>19573059.456779998</v>
      </c>
      <c r="E86" s="74" t="s">
        <v>746</v>
      </c>
      <c r="F86" s="82">
        <v>0.17536000000000002</v>
      </c>
      <c r="G86" s="82">
        <v>0.17543</v>
      </c>
      <c r="H86" s="82">
        <v>2.1684169583819527E-2</v>
      </c>
      <c r="I86" s="83">
        <v>2.3395565927654613E-2</v>
      </c>
      <c r="J86" s="244"/>
      <c r="M86" s="9" t="s">
        <v>396</v>
      </c>
      <c r="N86" s="10"/>
    </row>
    <row r="87" spans="1:14" s="63" customFormat="1" ht="13.5" thickBot="1">
      <c r="A87" s="113" t="s">
        <v>497</v>
      </c>
      <c r="B87" s="29" t="s">
        <v>1539</v>
      </c>
      <c r="C87" s="269" t="s">
        <v>2067</v>
      </c>
      <c r="D87" s="73">
        <v>10772618.675169827</v>
      </c>
      <c r="E87" s="74" t="s">
        <v>746</v>
      </c>
      <c r="F87" s="82">
        <v>0.11685000000000001</v>
      </c>
      <c r="G87" s="82">
        <v>0.10423</v>
      </c>
      <c r="H87" s="82">
        <v>7.0476858345021043E-2</v>
      </c>
      <c r="I87" s="83">
        <v>7.5385694249649374E-2</v>
      </c>
      <c r="J87" s="244"/>
      <c r="M87" s="9" t="s">
        <v>1539</v>
      </c>
      <c r="N87" s="10"/>
    </row>
    <row r="88" spans="1:14" s="63" customFormat="1" ht="13.5" hidden="1" thickBot="1">
      <c r="A88" s="113">
        <v>0</v>
      </c>
      <c r="B88" s="125" t="s">
        <v>746</v>
      </c>
      <c r="C88" s="271"/>
      <c r="D88" s="100"/>
      <c r="E88" s="98"/>
      <c r="F88" s="103"/>
      <c r="G88" s="103"/>
      <c r="H88" s="103"/>
      <c r="I88" s="104"/>
      <c r="J88" s="244"/>
      <c r="M88" s="9" t="s">
        <v>746</v>
      </c>
      <c r="N88" s="10"/>
    </row>
    <row r="89" spans="1:14" s="63" customFormat="1" ht="13.5" thickBot="1">
      <c r="A89" s="113">
        <v>0</v>
      </c>
      <c r="B89" s="110" t="s">
        <v>748</v>
      </c>
      <c r="C89" s="270"/>
      <c r="D89" s="120"/>
      <c r="E89" s="120"/>
      <c r="F89" s="123"/>
      <c r="G89" s="123"/>
      <c r="H89" s="123"/>
      <c r="I89" s="124"/>
      <c r="J89" s="244"/>
      <c r="M89" s="9" t="s">
        <v>748</v>
      </c>
      <c r="N89" s="10"/>
    </row>
    <row r="90" spans="1:14" s="63" customFormat="1" ht="12.75">
      <c r="A90" s="113" t="s">
        <v>620</v>
      </c>
      <c r="B90" s="29" t="s">
        <v>1664</v>
      </c>
      <c r="C90" s="269" t="s">
        <v>2350</v>
      </c>
      <c r="D90" s="73">
        <v>838534323.62554002</v>
      </c>
      <c r="E90" s="74" t="s">
        <v>748</v>
      </c>
      <c r="F90" s="82">
        <v>0.91528999999999994</v>
      </c>
      <c r="G90" s="82">
        <v>0.72050999999999998</v>
      </c>
      <c r="H90" s="82">
        <v>6.7605761186605474E-3</v>
      </c>
      <c r="I90" s="83">
        <v>7.6378682705134883E-3</v>
      </c>
      <c r="J90" s="244"/>
      <c r="M90" s="9" t="s">
        <v>1664</v>
      </c>
      <c r="N90" s="10"/>
    </row>
    <row r="91" spans="1:14" s="63" customFormat="1" ht="12.75">
      <c r="A91" s="113" t="s">
        <v>707</v>
      </c>
      <c r="B91" s="29" t="s">
        <v>1749</v>
      </c>
      <c r="C91" s="269" t="s">
        <v>2068</v>
      </c>
      <c r="D91" s="73">
        <v>381056087.86423999</v>
      </c>
      <c r="E91" s="74" t="s">
        <v>748</v>
      </c>
      <c r="F91" s="82">
        <v>0.2223</v>
      </c>
      <c r="G91" s="82">
        <v>0.24238999999999999</v>
      </c>
      <c r="H91" s="82">
        <v>2.0545098413911719E-2</v>
      </c>
      <c r="I91" s="83">
        <v>2.2582648576342446E-2</v>
      </c>
      <c r="J91" s="244"/>
      <c r="M91" s="9" t="s">
        <v>1749</v>
      </c>
      <c r="N91" s="10"/>
    </row>
    <row r="92" spans="1:14" s="63" customFormat="1" ht="12.75">
      <c r="A92" s="113" t="s">
        <v>612</v>
      </c>
      <c r="B92" s="29" t="s">
        <v>262</v>
      </c>
      <c r="C92" s="269" t="s">
        <v>2070</v>
      </c>
      <c r="D92" s="73">
        <v>371930807.46781999</v>
      </c>
      <c r="E92" s="74" t="s">
        <v>748</v>
      </c>
      <c r="F92" s="82">
        <v>0.33341999999999999</v>
      </c>
      <c r="G92" s="82">
        <v>0.33187</v>
      </c>
      <c r="H92" s="82">
        <v>3.3057316599818864E-2</v>
      </c>
      <c r="I92" s="83">
        <v>3.4668133005563456E-2</v>
      </c>
      <c r="J92" s="244"/>
      <c r="M92" s="9" t="s">
        <v>262</v>
      </c>
      <c r="N92" s="10"/>
    </row>
    <row r="93" spans="1:14" s="63" customFormat="1" ht="12.75">
      <c r="A93" s="113" t="s">
        <v>514</v>
      </c>
      <c r="B93" s="29" t="s">
        <v>1558</v>
      </c>
      <c r="C93" s="269" t="s">
        <v>2072</v>
      </c>
      <c r="D93" s="73">
        <v>329136098.40468001</v>
      </c>
      <c r="E93" s="74" t="s">
        <v>748</v>
      </c>
      <c r="F93" s="82">
        <v>4.8152800000000004</v>
      </c>
      <c r="G93" s="82">
        <v>3.61687</v>
      </c>
      <c r="H93" s="82">
        <v>3.5198323121573692E-2</v>
      </c>
      <c r="I93" s="83">
        <v>3.6902074599591529E-2</v>
      </c>
      <c r="J93" s="244"/>
      <c r="M93" s="9" t="s">
        <v>1558</v>
      </c>
      <c r="N93" s="10"/>
    </row>
    <row r="94" spans="1:14" s="63" customFormat="1" ht="12.75">
      <c r="A94" s="113" t="s">
        <v>648</v>
      </c>
      <c r="B94" s="29" t="s">
        <v>1690</v>
      </c>
      <c r="C94" s="269" t="s">
        <v>2074</v>
      </c>
      <c r="D94" s="73">
        <v>274128526.21648765</v>
      </c>
      <c r="E94" s="74" t="s">
        <v>748</v>
      </c>
      <c r="F94" s="82">
        <v>0.69295000000000007</v>
      </c>
      <c r="G94" s="82">
        <v>0.64826000000000006</v>
      </c>
      <c r="H94" s="82">
        <v>3.332094175960347E-2</v>
      </c>
      <c r="I94" s="83">
        <v>4.0230483271375468E-2</v>
      </c>
      <c r="J94" s="244"/>
      <c r="M94" s="9" t="s">
        <v>1690</v>
      </c>
      <c r="N94" s="10"/>
    </row>
    <row r="95" spans="1:14" s="63" customFormat="1" ht="12.75">
      <c r="A95" s="113" t="s">
        <v>649</v>
      </c>
      <c r="B95" s="29" t="s">
        <v>1691</v>
      </c>
      <c r="C95" s="269" t="s">
        <v>2076</v>
      </c>
      <c r="D95" s="73">
        <v>236062697.22519025</v>
      </c>
      <c r="E95" s="74" t="s">
        <v>748</v>
      </c>
      <c r="F95" s="82">
        <v>0.26889000000000002</v>
      </c>
      <c r="G95" s="82">
        <v>0.25955</v>
      </c>
      <c r="H95" s="82">
        <v>3.6410875858383554E-2</v>
      </c>
      <c r="I95" s="83">
        <v>3.8122115348775104E-2</v>
      </c>
      <c r="J95" s="244"/>
      <c r="M95" s="9" t="s">
        <v>1691</v>
      </c>
      <c r="N95" s="10"/>
    </row>
    <row r="96" spans="1:14" s="63" customFormat="1" ht="12.75">
      <c r="A96" s="113" t="s">
        <v>515</v>
      </c>
      <c r="B96" s="29" t="s">
        <v>50</v>
      </c>
      <c r="C96" s="269" t="s">
        <v>2078</v>
      </c>
      <c r="D96" s="73">
        <v>223467571.50734994</v>
      </c>
      <c r="E96" s="74" t="s">
        <v>748</v>
      </c>
      <c r="F96" s="82">
        <v>0.19103999999999999</v>
      </c>
      <c r="G96" s="82">
        <v>0.18420999999999998</v>
      </c>
      <c r="H96" s="82">
        <v>1.8114086146682189E-2</v>
      </c>
      <c r="I96" s="83">
        <v>1.9565386107877378E-2</v>
      </c>
      <c r="J96" s="244"/>
      <c r="M96" s="9" t="s">
        <v>50</v>
      </c>
      <c r="N96" s="10"/>
    </row>
    <row r="97" spans="1:14" s="63" customFormat="1" ht="12.75">
      <c r="A97" s="113" t="s">
        <v>511</v>
      </c>
      <c r="B97" s="29" t="s">
        <v>1555</v>
      </c>
      <c r="C97" s="269" t="s">
        <v>2080</v>
      </c>
      <c r="D97" s="73">
        <v>214649551.39092243</v>
      </c>
      <c r="E97" s="74" t="s">
        <v>748</v>
      </c>
      <c r="F97" s="82">
        <v>0.26801999999999998</v>
      </c>
      <c r="G97" s="82">
        <v>0.27150999999999997</v>
      </c>
      <c r="H97" s="82">
        <v>2.4343476568277067E-2</v>
      </c>
      <c r="I97" s="83">
        <v>2.5700704799248623E-2</v>
      </c>
      <c r="J97" s="244"/>
      <c r="M97" s="9" t="s">
        <v>1555</v>
      </c>
      <c r="N97" s="10"/>
    </row>
    <row r="98" spans="1:14" s="63" customFormat="1" ht="12.75">
      <c r="A98" s="113" t="s">
        <v>638</v>
      </c>
      <c r="B98" s="29" t="s">
        <v>1681</v>
      </c>
      <c r="C98" s="269" t="s">
        <v>2082</v>
      </c>
      <c r="D98" s="73">
        <v>208206450.15072</v>
      </c>
      <c r="E98" s="74" t="s">
        <v>748</v>
      </c>
      <c r="F98" s="82">
        <v>0.43603999999999998</v>
      </c>
      <c r="G98" s="82">
        <v>0.40532000000000001</v>
      </c>
      <c r="H98" s="82">
        <v>3.9170896785109988E-2</v>
      </c>
      <c r="I98" s="83">
        <v>4.0838772057046169E-2</v>
      </c>
      <c r="J98" s="244"/>
      <c r="M98" s="9" t="s">
        <v>1681</v>
      </c>
      <c r="N98" s="10"/>
    </row>
    <row r="99" spans="1:14" s="63" customFormat="1" ht="12.75">
      <c r="A99" s="113" t="s">
        <v>608</v>
      </c>
      <c r="B99" s="29" t="s">
        <v>1653</v>
      </c>
      <c r="C99" s="269" t="s">
        <v>2084</v>
      </c>
      <c r="D99" s="73">
        <v>184438449.84045002</v>
      </c>
      <c r="E99" s="74" t="s">
        <v>748</v>
      </c>
      <c r="F99" s="82">
        <v>0.15454999999999999</v>
      </c>
      <c r="G99" s="82">
        <v>0.14849000000000001</v>
      </c>
      <c r="H99" s="82">
        <v>0</v>
      </c>
      <c r="I99" s="83">
        <v>0</v>
      </c>
      <c r="J99" s="244"/>
      <c r="M99" s="9" t="s">
        <v>1653</v>
      </c>
      <c r="N99" s="10"/>
    </row>
    <row r="100" spans="1:14" s="63" customFormat="1" ht="12.75">
      <c r="A100" s="113" t="s">
        <v>700</v>
      </c>
      <c r="B100" s="29" t="s">
        <v>1742</v>
      </c>
      <c r="C100" s="269" t="s">
        <v>2086</v>
      </c>
      <c r="D100" s="73">
        <v>160147328.26111999</v>
      </c>
      <c r="E100" s="74" t="s">
        <v>748</v>
      </c>
      <c r="F100" s="82">
        <v>0.15539</v>
      </c>
      <c r="G100" s="82">
        <v>0.14380000000000001</v>
      </c>
      <c r="H100" s="82">
        <v>3.8468791250235719E-3</v>
      </c>
      <c r="I100" s="83">
        <v>4.1415236658495199E-3</v>
      </c>
      <c r="J100" s="244"/>
      <c r="M100" s="9" t="s">
        <v>1742</v>
      </c>
      <c r="N100" s="10"/>
    </row>
    <row r="101" spans="1:14" s="63" customFormat="1" ht="12.75">
      <c r="A101" s="113" t="s">
        <v>520</v>
      </c>
      <c r="B101" s="29" t="s">
        <v>1562</v>
      </c>
      <c r="C101" s="269" t="s">
        <v>2088</v>
      </c>
      <c r="D101" s="73">
        <v>150993801.24415997</v>
      </c>
      <c r="E101" s="74" t="s">
        <v>748</v>
      </c>
      <c r="F101" s="82">
        <v>1.5552700000000002</v>
      </c>
      <c r="G101" s="82">
        <v>1.3015700000000001</v>
      </c>
      <c r="H101" s="82">
        <v>3.4090585386697049E-2</v>
      </c>
      <c r="I101" s="83">
        <v>3.6889332003988036E-2</v>
      </c>
      <c r="J101" s="244"/>
      <c r="M101" s="9" t="s">
        <v>1562</v>
      </c>
      <c r="N101" s="10"/>
    </row>
    <row r="102" spans="1:14" s="63" customFormat="1" ht="12.75">
      <c r="A102" s="113" t="s">
        <v>726</v>
      </c>
      <c r="B102" s="29" t="s">
        <v>1573</v>
      </c>
      <c r="C102" s="269" t="s">
        <v>2090</v>
      </c>
      <c r="D102" s="73">
        <v>150717252.97239998</v>
      </c>
      <c r="E102" s="74" t="s">
        <v>748</v>
      </c>
      <c r="F102" s="82">
        <v>0.1734</v>
      </c>
      <c r="G102" s="82">
        <v>0.17141999999999999</v>
      </c>
      <c r="H102" s="82">
        <v>0</v>
      </c>
      <c r="I102" s="83">
        <v>0</v>
      </c>
      <c r="J102" s="244"/>
      <c r="M102" s="9" t="s">
        <v>1573</v>
      </c>
      <c r="N102" s="10"/>
    </row>
    <row r="103" spans="1:14" s="63" customFormat="1" ht="12.75">
      <c r="A103" s="113" t="s">
        <v>573</v>
      </c>
      <c r="B103" s="29" t="s">
        <v>1618</v>
      </c>
      <c r="C103" s="269" t="s">
        <v>2092</v>
      </c>
      <c r="D103" s="73">
        <v>141087103.76116002</v>
      </c>
      <c r="E103" s="74" t="s">
        <v>748</v>
      </c>
      <c r="F103" s="82">
        <v>0.10087</v>
      </c>
      <c r="G103" s="82">
        <v>0.10267</v>
      </c>
      <c r="H103" s="82">
        <v>6.1326975753271794E-3</v>
      </c>
      <c r="I103" s="83">
        <v>6.5029927969970577E-3</v>
      </c>
      <c r="J103" s="244"/>
      <c r="M103" s="9" t="s">
        <v>1618</v>
      </c>
      <c r="N103" s="10"/>
    </row>
    <row r="104" spans="1:14" s="63" customFormat="1" ht="12.75">
      <c r="A104" s="113" t="s">
        <v>665</v>
      </c>
      <c r="B104" s="29" t="s">
        <v>1706</v>
      </c>
      <c r="C104" s="269" t="s">
        <v>2093</v>
      </c>
      <c r="D104" s="73">
        <v>129989743.25964001</v>
      </c>
      <c r="E104" s="74" t="s">
        <v>748</v>
      </c>
      <c r="F104" s="82">
        <v>0.18456</v>
      </c>
      <c r="G104" s="82">
        <v>0.18084</v>
      </c>
      <c r="H104" s="82">
        <v>7.4869109947643966E-2</v>
      </c>
      <c r="I104" s="83">
        <v>7.6265270506108193E-2</v>
      </c>
      <c r="J104" s="244"/>
      <c r="M104" s="9" t="s">
        <v>1706</v>
      </c>
      <c r="N104" s="10"/>
    </row>
    <row r="105" spans="1:14" s="63" customFormat="1" ht="12.75">
      <c r="A105" s="113" t="s">
        <v>594</v>
      </c>
      <c r="B105" s="29" t="s">
        <v>1639</v>
      </c>
      <c r="C105" s="269" t="s">
        <v>2095</v>
      </c>
      <c r="D105" s="73">
        <v>128463445.35381</v>
      </c>
      <c r="E105" s="74" t="s">
        <v>748</v>
      </c>
      <c r="F105" s="82">
        <v>0.44264000000000003</v>
      </c>
      <c r="G105" s="82">
        <v>0.39360000000000001</v>
      </c>
      <c r="H105" s="82">
        <v>3.0503053213143359E-2</v>
      </c>
      <c r="I105" s="83">
        <v>3.1297857904429585E-2</v>
      </c>
      <c r="J105" s="244"/>
      <c r="M105" s="9" t="s">
        <v>1639</v>
      </c>
      <c r="N105" s="10"/>
    </row>
    <row r="106" spans="1:14" s="63" customFormat="1" ht="12.75">
      <c r="A106" s="113" t="s">
        <v>715</v>
      </c>
      <c r="B106" s="29" t="s">
        <v>1756</v>
      </c>
      <c r="C106" s="269" t="s">
        <v>2097</v>
      </c>
      <c r="D106" s="73">
        <v>126956804.00095999</v>
      </c>
      <c r="E106" s="74" t="s">
        <v>748</v>
      </c>
      <c r="F106" s="82">
        <v>0.25609999999999999</v>
      </c>
      <c r="G106" s="82">
        <v>0.23353000000000002</v>
      </c>
      <c r="H106" s="82">
        <v>0</v>
      </c>
      <c r="I106" s="83">
        <v>0</v>
      </c>
      <c r="J106" s="244"/>
      <c r="M106" s="9" t="s">
        <v>1756</v>
      </c>
      <c r="N106" s="10"/>
    </row>
    <row r="107" spans="1:14" s="63" customFormat="1" ht="12.75">
      <c r="A107" s="113" t="s">
        <v>632</v>
      </c>
      <c r="B107" s="29" t="s">
        <v>1675</v>
      </c>
      <c r="C107" s="269" t="s">
        <v>2099</v>
      </c>
      <c r="D107" s="73">
        <v>107938861.38079998</v>
      </c>
      <c r="E107" s="74" t="s">
        <v>748</v>
      </c>
      <c r="F107" s="82">
        <v>0.13589999999999999</v>
      </c>
      <c r="G107" s="82">
        <v>0.13758999999999999</v>
      </c>
      <c r="H107" s="82">
        <v>3.3923479087452475E-2</v>
      </c>
      <c r="I107" s="83">
        <v>3.3353136882129278E-2</v>
      </c>
      <c r="J107" s="244"/>
      <c r="M107" s="9" t="s">
        <v>1675</v>
      </c>
      <c r="N107" s="10"/>
    </row>
    <row r="108" spans="1:14" s="63" customFormat="1" ht="12.75">
      <c r="A108" s="113" t="s">
        <v>541</v>
      </c>
      <c r="B108" s="29" t="s">
        <v>1583</v>
      </c>
      <c r="C108" s="269" t="s">
        <v>2101</v>
      </c>
      <c r="D108" s="73">
        <v>97480370.79900001</v>
      </c>
      <c r="E108" s="74" t="s">
        <v>748</v>
      </c>
      <c r="F108" s="82">
        <v>0.62707000000000002</v>
      </c>
      <c r="G108" s="82">
        <v>0.46435000000000004</v>
      </c>
      <c r="H108" s="82">
        <v>5.208768267223382E-2</v>
      </c>
      <c r="I108" s="83">
        <v>5.354906054279749E-2</v>
      </c>
      <c r="J108" s="244"/>
      <c r="M108" s="9" t="s">
        <v>1583</v>
      </c>
      <c r="N108" s="10"/>
    </row>
    <row r="109" spans="1:14" s="63" customFormat="1" ht="12.75">
      <c r="A109" s="113" t="s">
        <v>729</v>
      </c>
      <c r="B109" s="29" t="s">
        <v>1590</v>
      </c>
      <c r="C109" s="269" t="s">
        <v>2103</v>
      </c>
      <c r="D109" s="73">
        <v>90918812.080640003</v>
      </c>
      <c r="E109" s="74" t="s">
        <v>748</v>
      </c>
      <c r="F109" s="82">
        <v>0.16458000000000003</v>
      </c>
      <c r="G109" s="82">
        <v>0.18990000000000001</v>
      </c>
      <c r="H109" s="82">
        <v>1.7900166984732822E-2</v>
      </c>
      <c r="I109" s="83">
        <v>1.9331464694656492E-2</v>
      </c>
      <c r="J109" s="244"/>
      <c r="M109" s="9" t="s">
        <v>1590</v>
      </c>
      <c r="N109" s="10"/>
    </row>
    <row r="110" spans="1:14" s="63" customFormat="1" ht="12.75">
      <c r="A110" s="113" t="s">
        <v>561</v>
      </c>
      <c r="B110" s="29" t="s">
        <v>1606</v>
      </c>
      <c r="C110" s="269" t="s">
        <v>2105</v>
      </c>
      <c r="D110" s="73">
        <v>82458911.579639986</v>
      </c>
      <c r="E110" s="74" t="s">
        <v>748</v>
      </c>
      <c r="F110" s="82">
        <v>8.5280000000000009E-2</v>
      </c>
      <c r="G110" s="82">
        <v>8.2989999999999994E-2</v>
      </c>
      <c r="H110" s="82">
        <v>4.0033680342927133E-2</v>
      </c>
      <c r="I110" s="83">
        <v>4.2819963257807715E-2</v>
      </c>
      <c r="J110" s="244"/>
      <c r="M110" s="9" t="s">
        <v>1606</v>
      </c>
      <c r="N110" s="10"/>
    </row>
    <row r="111" spans="1:14" s="63" customFormat="1" ht="12.75">
      <c r="A111" s="113" t="s">
        <v>599</v>
      </c>
      <c r="B111" s="29" t="s">
        <v>1644</v>
      </c>
      <c r="C111" s="269" t="s">
        <v>2107</v>
      </c>
      <c r="D111" s="73">
        <v>80734986.463919997</v>
      </c>
      <c r="E111" s="74" t="s">
        <v>748</v>
      </c>
      <c r="F111" s="82">
        <v>-1.6277999999999999</v>
      </c>
      <c r="G111" s="82">
        <v>-1.0716600000000001</v>
      </c>
      <c r="H111" s="82">
        <v>8.7033422786045381E-3</v>
      </c>
      <c r="I111" s="83">
        <v>9.0570870944132707E-3</v>
      </c>
      <c r="J111" s="244"/>
      <c r="M111" s="9" t="s">
        <v>1644</v>
      </c>
      <c r="N111" s="10"/>
    </row>
    <row r="112" spans="1:14" s="63" customFormat="1" ht="12.75">
      <c r="A112" s="113" t="s">
        <v>592</v>
      </c>
      <c r="B112" s="29" t="s">
        <v>1637</v>
      </c>
      <c r="C112" s="269" t="s">
        <v>2109</v>
      </c>
      <c r="D112" s="73">
        <v>76047091.884293899</v>
      </c>
      <c r="E112" s="74" t="s">
        <v>748</v>
      </c>
      <c r="F112" s="82">
        <v>0.51794000000000007</v>
      </c>
      <c r="G112" s="82">
        <v>0.41491</v>
      </c>
      <c r="H112" s="82">
        <v>4.6076313894888407E-2</v>
      </c>
      <c r="I112" s="83">
        <v>5.1835853131749453E-2</v>
      </c>
      <c r="J112" s="244"/>
      <c r="M112" s="9" t="s">
        <v>1637</v>
      </c>
      <c r="N112" s="10"/>
    </row>
    <row r="113" spans="1:14" s="63" customFormat="1" ht="12.75">
      <c r="A113" s="113" t="s">
        <v>722</v>
      </c>
      <c r="B113" s="29" t="s">
        <v>1763</v>
      </c>
      <c r="C113" s="269" t="s">
        <v>2111</v>
      </c>
      <c r="D113" s="73">
        <v>68475242.758359998</v>
      </c>
      <c r="E113" s="74" t="s">
        <v>748</v>
      </c>
      <c r="F113" s="82">
        <v>0.48660000000000003</v>
      </c>
      <c r="G113" s="82">
        <v>0.46657000000000004</v>
      </c>
      <c r="H113" s="82">
        <v>1.2562715840229359E-2</v>
      </c>
      <c r="I113" s="83">
        <v>1.4204730566234445E-2</v>
      </c>
      <c r="J113" s="244"/>
      <c r="M113" s="9" t="s">
        <v>1763</v>
      </c>
      <c r="N113" s="10"/>
    </row>
    <row r="114" spans="1:14" s="63" customFormat="1" ht="12.75">
      <c r="A114" s="113" t="s">
        <v>672</v>
      </c>
      <c r="B114" s="29" t="s">
        <v>1713</v>
      </c>
      <c r="C114" s="269" t="s">
        <v>2113</v>
      </c>
      <c r="D114" s="73">
        <v>65548347.070320003</v>
      </c>
      <c r="E114" s="74" t="s">
        <v>748</v>
      </c>
      <c r="F114" s="82">
        <v>0.14578000000000002</v>
      </c>
      <c r="G114" s="82">
        <v>0.15290000000000001</v>
      </c>
      <c r="H114" s="82">
        <v>4.8901500066374616E-3</v>
      </c>
      <c r="I114" s="83">
        <v>5.2021107128634014E-3</v>
      </c>
      <c r="J114" s="244"/>
      <c r="M114" s="9" t="s">
        <v>1713</v>
      </c>
      <c r="N114" s="10"/>
    </row>
    <row r="115" spans="1:14" s="63" customFormat="1" ht="12.75">
      <c r="A115" s="113" t="s">
        <v>502</v>
      </c>
      <c r="B115" s="29" t="s">
        <v>1545</v>
      </c>
      <c r="C115" s="269" t="s">
        <v>2115</v>
      </c>
      <c r="D115" s="73">
        <v>32724146.878479999</v>
      </c>
      <c r="E115" s="74" t="s">
        <v>748</v>
      </c>
      <c r="F115" s="82">
        <v>-0.76951999999999998</v>
      </c>
      <c r="G115" s="82">
        <v>-9.3820000000000001E-2</v>
      </c>
      <c r="H115" s="82">
        <v>0</v>
      </c>
      <c r="I115" s="83">
        <v>0</v>
      </c>
      <c r="J115" s="244"/>
      <c r="M115" s="9" t="s">
        <v>1545</v>
      </c>
      <c r="N115" s="10"/>
    </row>
    <row r="116" spans="1:14" s="63" customFormat="1" ht="12.75">
      <c r="A116" s="113" t="s">
        <v>563</v>
      </c>
      <c r="B116" s="29" t="s">
        <v>1608</v>
      </c>
      <c r="C116" s="269" t="s">
        <v>2117</v>
      </c>
      <c r="D116" s="73">
        <v>28098423.521659996</v>
      </c>
      <c r="E116" s="74" t="s">
        <v>748</v>
      </c>
      <c r="F116" s="82">
        <v>0.28378999999999999</v>
      </c>
      <c r="G116" s="82">
        <v>0.25834000000000001</v>
      </c>
      <c r="H116" s="82">
        <v>0</v>
      </c>
      <c r="I116" s="83">
        <v>0</v>
      </c>
      <c r="J116" s="244"/>
      <c r="M116" s="9" t="s">
        <v>1608</v>
      </c>
      <c r="N116" s="10"/>
    </row>
    <row r="117" spans="1:14" s="63" customFormat="1" ht="12.75">
      <c r="A117" s="113" t="s">
        <v>530</v>
      </c>
      <c r="B117" s="29" t="s">
        <v>1572</v>
      </c>
      <c r="C117" s="269" t="s">
        <v>2119</v>
      </c>
      <c r="D117" s="73">
        <v>24252779.484699998</v>
      </c>
      <c r="E117" s="74" t="s">
        <v>748</v>
      </c>
      <c r="F117" s="82">
        <v>-7.0739999999999997E-2</v>
      </c>
      <c r="G117" s="82">
        <v>-8.4280000000000008E-2</v>
      </c>
      <c r="H117" s="82">
        <v>0</v>
      </c>
      <c r="I117" s="83">
        <v>0</v>
      </c>
      <c r="J117" s="244"/>
      <c r="M117" s="9" t="s">
        <v>1572</v>
      </c>
      <c r="N117" s="10"/>
    </row>
    <row r="118" spans="1:14" s="63" customFormat="1" ht="12.75">
      <c r="A118" s="113" t="s">
        <v>538</v>
      </c>
      <c r="B118" s="29" t="s">
        <v>1580</v>
      </c>
      <c r="C118" s="269" t="s">
        <v>2121</v>
      </c>
      <c r="D118" s="73">
        <v>17395197.513079997</v>
      </c>
      <c r="E118" s="74" t="s">
        <v>748</v>
      </c>
      <c r="F118" s="82">
        <v>0.13061999999999999</v>
      </c>
      <c r="G118" s="82">
        <v>0.12531999999999999</v>
      </c>
      <c r="H118" s="82">
        <v>0</v>
      </c>
      <c r="I118" s="83">
        <v>0</v>
      </c>
      <c r="J118" s="244"/>
      <c r="M118" s="9" t="s">
        <v>1580</v>
      </c>
      <c r="N118" s="10"/>
    </row>
    <row r="119" spans="1:14" s="63" customFormat="1" ht="12.75">
      <c r="A119" s="113" t="s">
        <v>735</v>
      </c>
      <c r="B119" s="29" t="s">
        <v>1732</v>
      </c>
      <c r="C119" s="269" t="s">
        <v>2123</v>
      </c>
      <c r="D119" s="73">
        <v>17038621.305429999</v>
      </c>
      <c r="E119" s="74" t="s">
        <v>748</v>
      </c>
      <c r="F119" s="82">
        <v>0.36890000000000001</v>
      </c>
      <c r="G119" s="82">
        <v>0.30719999999999997</v>
      </c>
      <c r="H119" s="82"/>
      <c r="I119" s="83"/>
      <c r="J119" s="244"/>
      <c r="M119" s="9" t="s">
        <v>1732</v>
      </c>
      <c r="N119" s="10"/>
    </row>
    <row r="120" spans="1:14" s="63" customFormat="1" ht="12.75">
      <c r="A120" s="113" t="s">
        <v>501</v>
      </c>
      <c r="B120" s="29" t="s">
        <v>1544</v>
      </c>
      <c r="C120" s="269" t="s">
        <v>2125</v>
      </c>
      <c r="D120" s="73">
        <v>13423113.45545</v>
      </c>
      <c r="E120" s="74" t="s">
        <v>748</v>
      </c>
      <c r="F120" s="82">
        <v>0.16573000000000002</v>
      </c>
      <c r="G120" s="82">
        <v>0.16198000000000001</v>
      </c>
      <c r="H120" s="82">
        <v>0</v>
      </c>
      <c r="I120" s="83">
        <v>0</v>
      </c>
      <c r="J120" s="244"/>
      <c r="M120" s="9" t="s">
        <v>1544</v>
      </c>
      <c r="N120" s="10"/>
    </row>
    <row r="121" spans="1:14" s="63" customFormat="1" ht="13.5" thickBot="1">
      <c r="A121" s="113" t="s">
        <v>606</v>
      </c>
      <c r="B121" s="29" t="s">
        <v>1651</v>
      </c>
      <c r="C121" s="269" t="s">
        <v>2127</v>
      </c>
      <c r="D121" s="73">
        <v>12241644.210249998</v>
      </c>
      <c r="E121" s="74" t="s">
        <v>748</v>
      </c>
      <c r="F121" s="82">
        <v>0.24101</v>
      </c>
      <c r="G121" s="82">
        <v>0.21100000000000002</v>
      </c>
      <c r="H121" s="82">
        <v>0</v>
      </c>
      <c r="I121" s="83">
        <v>0</v>
      </c>
      <c r="J121" s="244"/>
      <c r="M121" s="9" t="s">
        <v>1651</v>
      </c>
      <c r="N121" s="10"/>
    </row>
    <row r="122" spans="1:14" s="63" customFormat="1" ht="13.5" hidden="1" thickBot="1">
      <c r="A122" s="113" t="s">
        <v>626</v>
      </c>
      <c r="B122" s="125" t="s">
        <v>1849</v>
      </c>
      <c r="C122" s="271"/>
      <c r="D122" s="100">
        <v>10523867.280879999</v>
      </c>
      <c r="E122" s="98"/>
      <c r="F122" s="103">
        <v>-0.44182000000000005</v>
      </c>
      <c r="G122" s="103">
        <v>-0.56737000000000004</v>
      </c>
      <c r="H122" s="103">
        <v>0</v>
      </c>
      <c r="I122" s="104">
        <v>0</v>
      </c>
      <c r="J122" s="244"/>
      <c r="M122" s="9"/>
      <c r="N122" s="10"/>
    </row>
    <row r="123" spans="1:14" s="63" customFormat="1" ht="13.5" thickBot="1">
      <c r="A123" s="113">
        <v>0</v>
      </c>
      <c r="B123" s="110" t="s">
        <v>1533</v>
      </c>
      <c r="C123" s="270"/>
      <c r="D123" s="120"/>
      <c r="E123" s="120"/>
      <c r="F123" s="123"/>
      <c r="G123" s="123"/>
      <c r="H123" s="123"/>
      <c r="I123" s="124"/>
      <c r="J123" s="244"/>
      <c r="M123" s="9" t="s">
        <v>1533</v>
      </c>
      <c r="N123" s="10"/>
    </row>
    <row r="124" spans="1:14" s="63" customFormat="1" ht="12.75">
      <c r="A124" s="113" t="s">
        <v>521</v>
      </c>
      <c r="B124" s="29" t="s">
        <v>1563</v>
      </c>
      <c r="C124" s="269" t="s">
        <v>1895</v>
      </c>
      <c r="D124" s="73">
        <v>2005630671.79303</v>
      </c>
      <c r="E124" s="74" t="s">
        <v>743</v>
      </c>
      <c r="F124" s="82">
        <v>0.20907000000000001</v>
      </c>
      <c r="G124" s="82">
        <v>0.19692000000000001</v>
      </c>
      <c r="H124" s="82">
        <v>0</v>
      </c>
      <c r="I124" s="83">
        <v>0</v>
      </c>
      <c r="J124" s="244"/>
      <c r="M124" s="9" t="s">
        <v>1563</v>
      </c>
      <c r="N124" s="10"/>
    </row>
    <row r="125" spans="1:14" s="63" customFormat="1" ht="12.75">
      <c r="A125" s="113" t="s">
        <v>701</v>
      </c>
      <c r="B125" s="29" t="s">
        <v>1743</v>
      </c>
      <c r="C125" s="269" t="s">
        <v>1941</v>
      </c>
      <c r="D125" s="73">
        <v>917811472.3244499</v>
      </c>
      <c r="E125" s="74" t="s">
        <v>743</v>
      </c>
      <c r="F125" s="82">
        <v>8.702E-2</v>
      </c>
      <c r="G125" s="82">
        <v>0.10627</v>
      </c>
      <c r="H125" s="82">
        <v>0</v>
      </c>
      <c r="I125" s="83">
        <v>0</v>
      </c>
      <c r="J125" s="244"/>
      <c r="M125" s="9" t="s">
        <v>1743</v>
      </c>
      <c r="N125" s="10"/>
    </row>
    <row r="126" spans="1:14" s="63" customFormat="1" ht="12.75">
      <c r="A126" s="113" t="s">
        <v>603</v>
      </c>
      <c r="B126" s="29" t="s">
        <v>1648</v>
      </c>
      <c r="C126" s="269" t="s">
        <v>2130</v>
      </c>
      <c r="D126" s="73">
        <v>355408832.52553999</v>
      </c>
      <c r="E126" s="74" t="s">
        <v>743</v>
      </c>
      <c r="F126" s="82">
        <v>4.1748099999999999</v>
      </c>
      <c r="G126" s="82">
        <v>1.5109899999999998</v>
      </c>
      <c r="H126" s="82">
        <v>2.4984618826556296E-2</v>
      </c>
      <c r="I126" s="83">
        <v>2.579003299960848E-2</v>
      </c>
      <c r="J126" s="244"/>
      <c r="M126" s="9" t="s">
        <v>1648</v>
      </c>
      <c r="N126" s="10"/>
    </row>
    <row r="127" spans="1:14" s="63" customFormat="1" ht="12.75">
      <c r="A127" s="113" t="s">
        <v>699</v>
      </c>
      <c r="B127" s="29" t="s">
        <v>1741</v>
      </c>
      <c r="C127" s="269" t="s">
        <v>2132</v>
      </c>
      <c r="D127" s="73">
        <v>295592850.0584389</v>
      </c>
      <c r="E127" s="74" t="s">
        <v>743</v>
      </c>
      <c r="F127" s="82">
        <v>0.13141999999999998</v>
      </c>
      <c r="G127" s="82">
        <v>0.1048</v>
      </c>
      <c r="H127" s="82">
        <v>3.3917472118959104E-2</v>
      </c>
      <c r="I127" s="83">
        <v>3.6118959107806693E-2</v>
      </c>
      <c r="J127" s="244"/>
      <c r="M127" s="9" t="s">
        <v>1741</v>
      </c>
      <c r="N127" s="10"/>
    </row>
    <row r="128" spans="1:14" s="63" customFormat="1" ht="12.75">
      <c r="A128" s="113" t="s">
        <v>533</v>
      </c>
      <c r="B128" s="29" t="s">
        <v>1575</v>
      </c>
      <c r="C128" s="269" t="s">
        <v>1786</v>
      </c>
      <c r="D128" s="73">
        <v>284688581.50583988</v>
      </c>
      <c r="E128" s="74" t="s">
        <v>743</v>
      </c>
      <c r="F128" s="82">
        <v>0.13083</v>
      </c>
      <c r="G128" s="82">
        <v>0.13048999999999999</v>
      </c>
      <c r="H128" s="82">
        <v>6.574487527110459E-3</v>
      </c>
      <c r="I128" s="83">
        <v>7.1914212306348315E-3</v>
      </c>
      <c r="J128" s="244"/>
      <c r="M128" s="9" t="s">
        <v>1575</v>
      </c>
      <c r="N128" s="10"/>
    </row>
    <row r="129" spans="1:14" s="63" customFormat="1" ht="12.75">
      <c r="A129" s="113" t="s">
        <v>630</v>
      </c>
      <c r="B129" s="29" t="s">
        <v>1673</v>
      </c>
      <c r="C129" s="269" t="s">
        <v>2135</v>
      </c>
      <c r="D129" s="73">
        <v>226491944.55575997</v>
      </c>
      <c r="E129" s="74" t="s">
        <v>743</v>
      </c>
      <c r="F129" s="82">
        <v>-2.4055200000000001</v>
      </c>
      <c r="G129" s="82">
        <v>-5.7415899999999995</v>
      </c>
      <c r="H129" s="82">
        <v>2.2545305297720527E-2</v>
      </c>
      <c r="I129" s="83">
        <v>2.3877628338700507E-2</v>
      </c>
      <c r="J129" s="244"/>
      <c r="M129" s="9" t="s">
        <v>1673</v>
      </c>
      <c r="N129" s="10"/>
    </row>
    <row r="130" spans="1:14" s="63" customFormat="1" ht="12.75">
      <c r="A130" s="113" t="s">
        <v>539</v>
      </c>
      <c r="B130" s="29" t="s">
        <v>1581</v>
      </c>
      <c r="C130" s="269" t="s">
        <v>1902</v>
      </c>
      <c r="D130" s="73">
        <v>158212802.74939996</v>
      </c>
      <c r="E130" s="74" t="s">
        <v>743</v>
      </c>
      <c r="F130" s="82">
        <v>-1.44543</v>
      </c>
      <c r="G130" s="82">
        <v>-1.2305200000000001</v>
      </c>
      <c r="H130" s="82">
        <v>7.9339621861591759E-3</v>
      </c>
      <c r="I130" s="83">
        <v>8.7914699779267705E-3</v>
      </c>
      <c r="J130" s="244"/>
      <c r="M130" s="9" t="s">
        <v>1581</v>
      </c>
      <c r="N130" s="10"/>
    </row>
    <row r="131" spans="1:14" s="63" customFormat="1" ht="12.75">
      <c r="A131" s="113" t="s">
        <v>689</v>
      </c>
      <c r="B131" s="29" t="s">
        <v>1728</v>
      </c>
      <c r="C131" s="269" t="s">
        <v>2137</v>
      </c>
      <c r="D131" s="73">
        <v>151242386.46218866</v>
      </c>
      <c r="E131" s="74" t="s">
        <v>743</v>
      </c>
      <c r="F131" s="82">
        <v>0.13732</v>
      </c>
      <c r="G131" s="82">
        <v>0.13846</v>
      </c>
      <c r="H131" s="82">
        <v>5.6577086280056579E-3</v>
      </c>
      <c r="I131" s="83">
        <v>6.4214992927864208E-3</v>
      </c>
      <c r="J131" s="244"/>
      <c r="M131" s="9" t="s">
        <v>1728</v>
      </c>
      <c r="N131" s="10"/>
    </row>
    <row r="132" spans="1:14" s="63" customFormat="1" ht="12.75">
      <c r="A132" s="113" t="s">
        <v>660</v>
      </c>
      <c r="B132" s="29" t="s">
        <v>1702</v>
      </c>
      <c r="C132" s="269" t="s">
        <v>1920</v>
      </c>
      <c r="D132" s="73">
        <v>144446031.66615</v>
      </c>
      <c r="E132" s="74" t="s">
        <v>743</v>
      </c>
      <c r="F132" s="82">
        <v>0.31935000000000002</v>
      </c>
      <c r="G132" s="82">
        <v>0.28383999999999998</v>
      </c>
      <c r="H132" s="82">
        <v>0</v>
      </c>
      <c r="I132" s="83">
        <v>0</v>
      </c>
      <c r="J132" s="244"/>
      <c r="M132" s="9" t="s">
        <v>1702</v>
      </c>
      <c r="N132" s="10"/>
    </row>
    <row r="133" spans="1:14" s="63" customFormat="1" ht="12.75">
      <c r="A133" s="113" t="s">
        <v>622</v>
      </c>
      <c r="B133" s="29" t="s">
        <v>1666</v>
      </c>
      <c r="C133" s="269" t="s">
        <v>2139</v>
      </c>
      <c r="D133" s="73">
        <v>123644610.26618998</v>
      </c>
      <c r="E133" s="74" t="s">
        <v>743</v>
      </c>
      <c r="F133" s="82">
        <v>-0.47056000000000003</v>
      </c>
      <c r="G133" s="82">
        <v>-0.53255000000000008</v>
      </c>
      <c r="H133" s="82">
        <v>2.0560409216422978E-2</v>
      </c>
      <c r="I133" s="83">
        <v>2.149291566701372E-2</v>
      </c>
      <c r="J133" s="244"/>
      <c r="M133" s="9" t="s">
        <v>1666</v>
      </c>
      <c r="N133" s="10"/>
    </row>
    <row r="134" spans="1:14" s="63" customFormat="1" ht="12.75">
      <c r="A134" s="113" t="s">
        <v>633</v>
      </c>
      <c r="B134" s="29" t="s">
        <v>1676</v>
      </c>
      <c r="C134" s="269" t="s">
        <v>2141</v>
      </c>
      <c r="D134" s="73">
        <v>112844752.14375</v>
      </c>
      <c r="E134" s="74" t="s">
        <v>743</v>
      </c>
      <c r="F134" s="82">
        <v>0.40283000000000002</v>
      </c>
      <c r="G134" s="82">
        <v>0.37435000000000002</v>
      </c>
      <c r="H134" s="82">
        <v>0</v>
      </c>
      <c r="I134" s="83">
        <v>0</v>
      </c>
      <c r="J134" s="244"/>
      <c r="M134" s="9" t="s">
        <v>1676</v>
      </c>
      <c r="N134" s="10"/>
    </row>
    <row r="135" spans="1:14" s="63" customFormat="1" ht="12.75">
      <c r="A135" s="113" t="s">
        <v>686</v>
      </c>
      <c r="B135" s="29" t="s">
        <v>1725</v>
      </c>
      <c r="C135" s="269" t="s">
        <v>2143</v>
      </c>
      <c r="D135" s="73">
        <v>95199779.000000015</v>
      </c>
      <c r="E135" s="74" t="s">
        <v>743</v>
      </c>
      <c r="F135" s="82">
        <v>-0.45270000000000005</v>
      </c>
      <c r="G135" s="82">
        <v>-0.57667000000000002</v>
      </c>
      <c r="H135" s="82">
        <v>2.9328242453167879E-2</v>
      </c>
      <c r="I135" s="83">
        <v>3.1165732012886287E-2</v>
      </c>
      <c r="J135" s="244"/>
      <c r="M135" s="9" t="s">
        <v>1725</v>
      </c>
      <c r="N135" s="10"/>
    </row>
    <row r="136" spans="1:14" s="63" customFormat="1" ht="12.75">
      <c r="A136" s="113" t="s">
        <v>654</v>
      </c>
      <c r="B136" s="29" t="s">
        <v>1696</v>
      </c>
      <c r="C136" s="269" t="s">
        <v>2145</v>
      </c>
      <c r="D136" s="73">
        <v>85046571.860939994</v>
      </c>
      <c r="E136" s="74" t="s">
        <v>743</v>
      </c>
      <c r="F136" s="82">
        <v>0.23498999999999998</v>
      </c>
      <c r="G136" s="82">
        <v>0.23361000000000001</v>
      </c>
      <c r="H136" s="82">
        <v>2.7004512322110378E-2</v>
      </c>
      <c r="I136" s="83">
        <v>2.7386324192988545E-2</v>
      </c>
      <c r="J136" s="244"/>
      <c r="M136" s="9" t="s">
        <v>1696</v>
      </c>
      <c r="N136" s="10"/>
    </row>
    <row r="137" spans="1:14" s="63" customFormat="1" ht="12.75">
      <c r="A137" s="113" t="s">
        <v>519</v>
      </c>
      <c r="B137" s="29" t="s">
        <v>1561</v>
      </c>
      <c r="C137" s="269" t="s">
        <v>2147</v>
      </c>
      <c r="D137" s="73">
        <v>78605290.697150007</v>
      </c>
      <c r="E137" s="74" t="s">
        <v>743</v>
      </c>
      <c r="F137" s="82">
        <v>0.32709000000000005</v>
      </c>
      <c r="G137" s="82">
        <v>0.30055999999999999</v>
      </c>
      <c r="H137" s="82">
        <v>0</v>
      </c>
      <c r="I137" s="83">
        <v>0</v>
      </c>
      <c r="J137" s="244"/>
      <c r="M137" s="9" t="s">
        <v>1561</v>
      </c>
      <c r="N137" s="10"/>
    </row>
    <row r="138" spans="1:14" s="63" customFormat="1" ht="12.75">
      <c r="A138" s="113" t="s">
        <v>670</v>
      </c>
      <c r="B138" s="29" t="s">
        <v>1711</v>
      </c>
      <c r="C138" s="269" t="s">
        <v>2149</v>
      </c>
      <c r="D138" s="73">
        <v>57551833.527979992</v>
      </c>
      <c r="E138" s="74" t="s">
        <v>743</v>
      </c>
      <c r="F138" s="82">
        <v>0.44625999999999999</v>
      </c>
      <c r="G138" s="82">
        <v>0.37167</v>
      </c>
      <c r="H138" s="82">
        <v>1.0628862574892674E-2</v>
      </c>
      <c r="I138" s="83">
        <v>1.2581969146577348E-2</v>
      </c>
      <c r="J138" s="244"/>
      <c r="M138" s="9" t="s">
        <v>1711</v>
      </c>
      <c r="N138" s="10"/>
    </row>
    <row r="139" spans="1:14" s="63" customFormat="1" ht="12.75">
      <c r="A139" s="113" t="s">
        <v>604</v>
      </c>
      <c r="B139" s="29" t="s">
        <v>1649</v>
      </c>
      <c r="C139" s="269" t="s">
        <v>2151</v>
      </c>
      <c r="D139" s="73">
        <v>52803673.299012102</v>
      </c>
      <c r="E139" s="74" t="s">
        <v>743</v>
      </c>
      <c r="F139" s="82">
        <v>7.5990000000000002E-2</v>
      </c>
      <c r="G139" s="82">
        <v>7.084E-2</v>
      </c>
      <c r="H139" s="82">
        <v>4.7411478260869562E-2</v>
      </c>
      <c r="I139" s="83">
        <v>5.1199304347826088E-2</v>
      </c>
      <c r="J139" s="244"/>
      <c r="M139" s="9" t="s">
        <v>1649</v>
      </c>
      <c r="N139" s="10"/>
    </row>
    <row r="140" spans="1:14" s="63" customFormat="1" ht="12.75">
      <c r="A140" s="113" t="s">
        <v>611</v>
      </c>
      <c r="B140" s="29" t="s">
        <v>1656</v>
      </c>
      <c r="C140" s="269" t="s">
        <v>2153</v>
      </c>
      <c r="D140" s="73">
        <v>46388515.069098875</v>
      </c>
      <c r="E140" s="74" t="s">
        <v>743</v>
      </c>
      <c r="F140" s="82">
        <v>0.16791</v>
      </c>
      <c r="G140" s="82">
        <v>0.18234000000000003</v>
      </c>
      <c r="H140" s="82">
        <v>3.2492099561824542E-2</v>
      </c>
      <c r="I140" s="83">
        <v>3.5544413757232773E-2</v>
      </c>
      <c r="J140" s="244"/>
      <c r="M140" s="9" t="s">
        <v>1656</v>
      </c>
      <c r="N140" s="10"/>
    </row>
    <row r="141" spans="1:14" s="63" customFormat="1" ht="12.75">
      <c r="A141" s="113" t="s">
        <v>595</v>
      </c>
      <c r="B141" s="29" t="s">
        <v>1640</v>
      </c>
      <c r="C141" s="269" t="s">
        <v>2155</v>
      </c>
      <c r="D141" s="73">
        <v>45521473.883900009</v>
      </c>
      <c r="E141" s="74" t="s">
        <v>743</v>
      </c>
      <c r="F141" s="82">
        <v>0.14942</v>
      </c>
      <c r="G141" s="82">
        <v>0.12605</v>
      </c>
      <c r="H141" s="82">
        <v>1.0953088516238592E-2</v>
      </c>
      <c r="I141" s="83">
        <v>1.3712587561027384E-2</v>
      </c>
      <c r="J141" s="244"/>
      <c r="M141" s="9" t="s">
        <v>1640</v>
      </c>
      <c r="N141" s="10"/>
    </row>
    <row r="142" spans="1:14" s="63" customFormat="1" ht="12.75">
      <c r="A142" s="113" t="s">
        <v>0</v>
      </c>
      <c r="B142" s="29" t="s">
        <v>1633</v>
      </c>
      <c r="C142" s="269" t="s">
        <v>2157</v>
      </c>
      <c r="D142" s="73">
        <v>39924536.618879989</v>
      </c>
      <c r="E142" s="74" t="s">
        <v>743</v>
      </c>
      <c r="F142" s="82">
        <v>9.597E-2</v>
      </c>
      <c r="G142" s="82">
        <v>9.9559999999999996E-2</v>
      </c>
      <c r="H142" s="82">
        <v>6.7828685258964155E-2</v>
      </c>
      <c r="I142" s="83">
        <v>5.8665338645418334E-2</v>
      </c>
      <c r="J142" s="244"/>
      <c r="M142" s="9" t="s">
        <v>1633</v>
      </c>
      <c r="N142" s="10"/>
    </row>
    <row r="143" spans="1:14" s="63" customFormat="1" ht="12.75">
      <c r="A143" s="113" t="s">
        <v>558</v>
      </c>
      <c r="B143" s="29" t="s">
        <v>1603</v>
      </c>
      <c r="C143" s="269" t="s">
        <v>2159</v>
      </c>
      <c r="D143" s="73">
        <v>37595269.408639997</v>
      </c>
      <c r="E143" s="74" t="s">
        <v>743</v>
      </c>
      <c r="F143" s="82">
        <v>0.10772999999999999</v>
      </c>
      <c r="G143" s="82">
        <v>0.11243</v>
      </c>
      <c r="H143" s="82">
        <v>2.0230672498281164E-3</v>
      </c>
      <c r="I143" s="83">
        <v>1.9180967793181673E-3</v>
      </c>
      <c r="J143" s="244"/>
      <c r="M143" s="9" t="s">
        <v>1603</v>
      </c>
      <c r="N143" s="10"/>
    </row>
    <row r="144" spans="1:14" s="63" customFormat="1" ht="12.75">
      <c r="A144" s="113" t="s">
        <v>618</v>
      </c>
      <c r="B144" s="29" t="s">
        <v>1662</v>
      </c>
      <c r="C144" s="269" t="s">
        <v>2161</v>
      </c>
      <c r="D144" s="73">
        <v>32318703.7368</v>
      </c>
      <c r="E144" s="74" t="s">
        <v>743</v>
      </c>
      <c r="F144" s="82">
        <v>0.39500000000000002</v>
      </c>
      <c r="G144" s="82">
        <v>0.36426999999999998</v>
      </c>
      <c r="H144" s="82">
        <v>0</v>
      </c>
      <c r="I144" s="83">
        <v>0</v>
      </c>
      <c r="J144" s="244"/>
      <c r="M144" s="9" t="s">
        <v>1662</v>
      </c>
      <c r="N144" s="10"/>
    </row>
    <row r="145" spans="1:14" s="63" customFormat="1" ht="12.75">
      <c r="A145" s="113" t="s">
        <v>581</v>
      </c>
      <c r="B145" s="29" t="s">
        <v>1626</v>
      </c>
      <c r="C145" s="269" t="s">
        <v>2163</v>
      </c>
      <c r="D145" s="73">
        <v>31608780</v>
      </c>
      <c r="E145" s="74" t="s">
        <v>743</v>
      </c>
      <c r="F145" s="82">
        <v>0.44036000000000003</v>
      </c>
      <c r="G145" s="82">
        <v>0.49667</v>
      </c>
      <c r="H145" s="82">
        <v>1.7116320212295446E-2</v>
      </c>
      <c r="I145" s="83">
        <v>1.8251511130768096E-2</v>
      </c>
      <c r="J145" s="244"/>
      <c r="M145" s="9" t="s">
        <v>1626</v>
      </c>
      <c r="N145" s="10"/>
    </row>
    <row r="146" spans="1:14" s="63" customFormat="1" ht="12.75">
      <c r="A146" s="113" t="s">
        <v>728</v>
      </c>
      <c r="B146" s="29" t="s">
        <v>1588</v>
      </c>
      <c r="C146" s="269" t="s">
        <v>2165</v>
      </c>
      <c r="D146" s="73">
        <v>24167074.383653238</v>
      </c>
      <c r="E146" s="74" t="s">
        <v>743</v>
      </c>
      <c r="F146" s="82">
        <v>0.23550000000000001</v>
      </c>
      <c r="G146" s="82">
        <v>0.22005</v>
      </c>
      <c r="H146" s="82">
        <v>0</v>
      </c>
      <c r="I146" s="83">
        <v>0</v>
      </c>
      <c r="J146" s="244"/>
      <c r="M146" s="9" t="s">
        <v>1588</v>
      </c>
      <c r="N146" s="10"/>
    </row>
    <row r="147" spans="1:14" s="63" customFormat="1" ht="12.75">
      <c r="A147" s="113" t="s">
        <v>534</v>
      </c>
      <c r="B147" s="29" t="s">
        <v>1576</v>
      </c>
      <c r="C147" s="269" t="s">
        <v>2167</v>
      </c>
      <c r="D147" s="73">
        <v>14311839.475469999</v>
      </c>
      <c r="E147" s="74" t="s">
        <v>743</v>
      </c>
      <c r="F147" s="82">
        <v>0.41720000000000002</v>
      </c>
      <c r="G147" s="82">
        <v>0.44609000000000004</v>
      </c>
      <c r="H147" s="82">
        <v>5.5530940776842418E-2</v>
      </c>
      <c r="I147" s="83">
        <v>5.6682912420617342E-2</v>
      </c>
      <c r="J147" s="244"/>
      <c r="M147" s="9" t="s">
        <v>1576</v>
      </c>
      <c r="N147" s="10"/>
    </row>
    <row r="148" spans="1:14" s="63" customFormat="1" ht="12.75">
      <c r="A148" s="113" t="s">
        <v>624</v>
      </c>
      <c r="B148" s="29" t="s">
        <v>286</v>
      </c>
      <c r="C148" s="269" t="s">
        <v>2169</v>
      </c>
      <c r="D148" s="73">
        <v>8961045.2803099994</v>
      </c>
      <c r="E148" s="74" t="s">
        <v>743</v>
      </c>
      <c r="F148" s="82">
        <v>0.20176000000000002</v>
      </c>
      <c r="G148" s="82">
        <v>0.23199999999999998</v>
      </c>
      <c r="H148" s="82">
        <v>3.157562361856647E-5</v>
      </c>
      <c r="I148" s="83">
        <v>3.157562361856647E-5</v>
      </c>
      <c r="J148" s="244"/>
      <c r="M148" s="9" t="s">
        <v>286</v>
      </c>
      <c r="N148" s="10"/>
    </row>
    <row r="149" spans="1:14" s="63" customFormat="1" ht="12.75">
      <c r="A149" s="113" t="s">
        <v>643</v>
      </c>
      <c r="B149" s="29" t="s">
        <v>1685</v>
      </c>
      <c r="C149" s="269" t="s">
        <v>2171</v>
      </c>
      <c r="D149" s="73">
        <v>7636669.9001700003</v>
      </c>
      <c r="E149" s="74" t="s">
        <v>743</v>
      </c>
      <c r="F149" s="82">
        <v>0.53419000000000005</v>
      </c>
      <c r="G149" s="82">
        <v>0.40051000000000003</v>
      </c>
      <c r="H149" s="82">
        <v>0</v>
      </c>
      <c r="I149" s="83">
        <v>0</v>
      </c>
      <c r="J149" s="244"/>
      <c r="M149" s="9" t="s">
        <v>1685</v>
      </c>
      <c r="N149" s="10"/>
    </row>
    <row r="150" spans="1:14" s="63" customFormat="1" ht="12.75">
      <c r="A150" s="113" t="s">
        <v>733</v>
      </c>
      <c r="B150" s="29" t="s">
        <v>1751</v>
      </c>
      <c r="C150" s="269" t="s">
        <v>2173</v>
      </c>
      <c r="D150" s="73">
        <v>6817055.0752503788</v>
      </c>
      <c r="E150" s="74" t="s">
        <v>743</v>
      </c>
      <c r="F150" s="82">
        <v>0.18204000000000001</v>
      </c>
      <c r="G150" s="82">
        <v>0.16833999999999999</v>
      </c>
      <c r="H150" s="82">
        <v>3.5581083021479262E-2</v>
      </c>
      <c r="I150" s="83">
        <v>3.2160821618307647E-2</v>
      </c>
      <c r="J150" s="244"/>
      <c r="M150" s="9" t="s">
        <v>1751</v>
      </c>
      <c r="N150" s="10"/>
    </row>
    <row r="151" spans="1:14" s="63" customFormat="1" ht="12.75">
      <c r="A151" s="113" t="s">
        <v>600</v>
      </c>
      <c r="B151" s="29" t="s">
        <v>1645</v>
      </c>
      <c r="C151" s="269" t="s">
        <v>2175</v>
      </c>
      <c r="D151" s="73">
        <v>2907029.6415000004</v>
      </c>
      <c r="E151" s="74" t="s">
        <v>743</v>
      </c>
      <c r="F151" s="82">
        <v>0.10838</v>
      </c>
      <c r="G151" s="82">
        <v>0.13200000000000001</v>
      </c>
      <c r="H151" s="82">
        <v>2.9234042553191491E-2</v>
      </c>
      <c r="I151" s="83">
        <v>2.9957446808510632E-2</v>
      </c>
      <c r="J151" s="244"/>
      <c r="M151" s="9" t="s">
        <v>1645</v>
      </c>
      <c r="N151" s="10"/>
    </row>
    <row r="152" spans="1:14" s="63" customFormat="1" ht="12.75">
      <c r="A152" s="113" t="s">
        <v>494</v>
      </c>
      <c r="B152" s="29" t="s">
        <v>1536</v>
      </c>
      <c r="C152" s="269" t="s">
        <v>2177</v>
      </c>
      <c r="D152" s="73">
        <v>1967313.5445600001</v>
      </c>
      <c r="E152" s="74" t="s">
        <v>743</v>
      </c>
      <c r="F152" s="82">
        <v>3.6499999999999998E-2</v>
      </c>
      <c r="G152" s="82">
        <v>7.5819999999999999E-2</v>
      </c>
      <c r="H152" s="82">
        <v>3.0413625304136251E-2</v>
      </c>
      <c r="I152" s="83">
        <v>3.0717761557177613E-2</v>
      </c>
      <c r="J152" s="244"/>
      <c r="M152" s="9" t="s">
        <v>1536</v>
      </c>
      <c r="N152" s="10"/>
    </row>
    <row r="153" spans="1:14" s="63" customFormat="1" ht="13.5" thickBot="1">
      <c r="A153" s="113" t="s">
        <v>597</v>
      </c>
      <c r="B153" s="29" t="s">
        <v>1642</v>
      </c>
      <c r="C153" s="269" t="s">
        <v>2179</v>
      </c>
      <c r="D153" s="73">
        <v>99573.037327499973</v>
      </c>
      <c r="E153" s="74" t="s">
        <v>743</v>
      </c>
      <c r="F153" s="82">
        <v>-0.20180000000000001</v>
      </c>
      <c r="G153" s="82">
        <v>-0.12670000000000001</v>
      </c>
      <c r="H153" s="82"/>
      <c r="I153" s="83"/>
      <c r="J153" s="244"/>
      <c r="M153" s="9" t="s">
        <v>1642</v>
      </c>
      <c r="N153" s="10"/>
    </row>
    <row r="154" spans="1:14" s="63" customFormat="1" ht="13.5" hidden="1" thickBot="1">
      <c r="A154" s="9" t="s">
        <v>600</v>
      </c>
      <c r="B154" s="125" t="s">
        <v>1850</v>
      </c>
      <c r="C154" s="271"/>
      <c r="D154" s="100">
        <v>2907029.6415000004</v>
      </c>
      <c r="E154" s="98"/>
      <c r="F154" s="103">
        <v>0.10838</v>
      </c>
      <c r="G154" s="103">
        <v>0.13200000000000001</v>
      </c>
      <c r="H154" s="103">
        <v>2.9234042553191491E-2</v>
      </c>
      <c r="I154" s="104">
        <v>2.9957446808510632E-2</v>
      </c>
      <c r="J154" s="244"/>
      <c r="M154" s="9"/>
      <c r="N154" s="10"/>
    </row>
    <row r="155" spans="1:14" s="63" customFormat="1" ht="13.5" thickBot="1">
      <c r="A155" s="9">
        <v>0</v>
      </c>
      <c r="B155" s="110" t="s">
        <v>1534</v>
      </c>
      <c r="C155" s="270"/>
      <c r="D155" s="120"/>
      <c r="E155" s="120"/>
      <c r="F155" s="123"/>
      <c r="G155" s="123"/>
      <c r="H155" s="123"/>
      <c r="I155" s="124"/>
      <c r="J155" s="244"/>
      <c r="M155" s="9" t="s">
        <v>1534</v>
      </c>
      <c r="N155" s="10"/>
    </row>
    <row r="156" spans="1:14" s="63" customFormat="1" ht="12.75">
      <c r="A156" s="113" t="s">
        <v>718</v>
      </c>
      <c r="B156" s="29" t="s">
        <v>1759</v>
      </c>
      <c r="C156" s="269" t="s">
        <v>2181</v>
      </c>
      <c r="D156" s="73">
        <v>760804336.36698997</v>
      </c>
      <c r="E156" s="74" t="s">
        <v>1506</v>
      </c>
      <c r="F156" s="82">
        <v>0.21892</v>
      </c>
      <c r="G156" s="82">
        <v>0.21350999999999998</v>
      </c>
      <c r="H156" s="82">
        <v>8.7496056367651689E-3</v>
      </c>
      <c r="I156" s="83">
        <v>9.6645283415711433E-3</v>
      </c>
      <c r="J156" s="244"/>
      <c r="M156" s="9" t="s">
        <v>1759</v>
      </c>
      <c r="N156" s="10"/>
    </row>
    <row r="157" spans="1:14" s="63" customFormat="1" ht="12.75">
      <c r="A157" s="113" t="s">
        <v>557</v>
      </c>
      <c r="B157" s="29" t="s">
        <v>1602</v>
      </c>
      <c r="C157" s="269" t="s">
        <v>2182</v>
      </c>
      <c r="D157" s="73">
        <v>433549629.12611997</v>
      </c>
      <c r="E157" s="74" t="s">
        <v>1506</v>
      </c>
      <c r="F157" s="82">
        <v>0.30526999999999999</v>
      </c>
      <c r="G157" s="82">
        <v>0.27671000000000001</v>
      </c>
      <c r="H157" s="82">
        <v>4.7740390519464574E-3</v>
      </c>
      <c r="I157" s="83">
        <v>5.2396741577633143E-3</v>
      </c>
      <c r="J157" s="244"/>
      <c r="M157" s="9" t="s">
        <v>1602</v>
      </c>
      <c r="N157" s="10"/>
    </row>
    <row r="158" spans="1:14" s="63" customFormat="1" ht="12.75">
      <c r="A158" s="113" t="s">
        <v>666</v>
      </c>
      <c r="B158" s="29" t="s">
        <v>1707</v>
      </c>
      <c r="C158" s="269" t="s">
        <v>2183</v>
      </c>
      <c r="D158" s="73">
        <v>377518158.31468004</v>
      </c>
      <c r="E158" s="74" t="s">
        <v>1506</v>
      </c>
      <c r="F158" s="82">
        <v>0.32116</v>
      </c>
      <c r="G158" s="82">
        <v>0.32108000000000003</v>
      </c>
      <c r="H158" s="82">
        <v>2.5239100732828219E-2</v>
      </c>
      <c r="I158" s="83">
        <v>2.6425288784001983E-2</v>
      </c>
      <c r="J158" s="244"/>
      <c r="M158" s="9" t="s">
        <v>1707</v>
      </c>
      <c r="N158" s="10"/>
    </row>
    <row r="159" spans="1:14" s="63" customFormat="1" ht="12.75">
      <c r="A159" s="113" t="s">
        <v>553</v>
      </c>
      <c r="B159" s="29" t="s">
        <v>1599</v>
      </c>
      <c r="C159" s="269" t="s">
        <v>2185</v>
      </c>
      <c r="D159" s="73">
        <v>309469489.45091999</v>
      </c>
      <c r="E159" s="74" t="s">
        <v>1506</v>
      </c>
      <c r="F159" s="82">
        <v>0.49402999999999997</v>
      </c>
      <c r="G159" s="82">
        <v>0.49361000000000005</v>
      </c>
      <c r="H159" s="82">
        <v>2.8160200250312895E-2</v>
      </c>
      <c r="I159" s="83">
        <v>2.9536921151439303E-2</v>
      </c>
      <c r="J159" s="244"/>
      <c r="M159" s="9" t="s">
        <v>1599</v>
      </c>
      <c r="N159" s="10"/>
    </row>
    <row r="160" spans="1:14" s="63" customFormat="1" ht="12.75">
      <c r="A160" s="113" t="s">
        <v>667</v>
      </c>
      <c r="B160" s="29" t="s">
        <v>1708</v>
      </c>
      <c r="C160" s="269" t="s">
        <v>2187</v>
      </c>
      <c r="D160" s="73">
        <v>264981485.06367999</v>
      </c>
      <c r="E160" s="74" t="s">
        <v>1506</v>
      </c>
      <c r="F160" s="82">
        <v>-1.1104700000000001</v>
      </c>
      <c r="G160" s="82">
        <v>-1.6570000000000003</v>
      </c>
      <c r="H160" s="82">
        <v>3.2577537593984962E-2</v>
      </c>
      <c r="I160" s="83">
        <v>3.421640037593985E-2</v>
      </c>
      <c r="J160" s="244"/>
      <c r="M160" s="9" t="s">
        <v>1708</v>
      </c>
      <c r="N160" s="10"/>
    </row>
    <row r="161" spans="1:14" s="63" customFormat="1" ht="12.75">
      <c r="A161" s="113" t="s">
        <v>664</v>
      </c>
      <c r="B161" s="29" t="s">
        <v>1705</v>
      </c>
      <c r="C161" s="269" t="s">
        <v>2189</v>
      </c>
      <c r="D161" s="73">
        <v>182874589.04520005</v>
      </c>
      <c r="E161" s="74" t="s">
        <v>1506</v>
      </c>
      <c r="F161" s="82">
        <v>0.56716999999999995</v>
      </c>
      <c r="G161" s="82">
        <v>0.52844000000000002</v>
      </c>
      <c r="H161" s="82">
        <v>4.2015294646873598E-2</v>
      </c>
      <c r="I161" s="83">
        <v>4.4294496926075878E-2</v>
      </c>
      <c r="J161" s="244"/>
      <c r="M161" s="9" t="s">
        <v>1705</v>
      </c>
      <c r="N161" s="10"/>
    </row>
    <row r="162" spans="1:14" s="63" customFormat="1" ht="12.75">
      <c r="A162" s="113" t="s">
        <v>706</v>
      </c>
      <c r="B162" s="29" t="s">
        <v>1748</v>
      </c>
      <c r="C162" s="269" t="s">
        <v>2191</v>
      </c>
      <c r="D162" s="73">
        <v>155980688.48382807</v>
      </c>
      <c r="E162" s="74" t="s">
        <v>1506</v>
      </c>
      <c r="F162" s="82">
        <v>0.35814000000000001</v>
      </c>
      <c r="G162" s="82">
        <v>0.34883000000000003</v>
      </c>
      <c r="H162" s="82">
        <v>3.4070824703884263E-2</v>
      </c>
      <c r="I162" s="83">
        <v>3.5564839476995763E-2</v>
      </c>
      <c r="J162" s="244"/>
      <c r="M162" s="9" t="s">
        <v>1748</v>
      </c>
      <c r="N162" s="10"/>
    </row>
    <row r="163" spans="1:14" s="63" customFormat="1" ht="12.75">
      <c r="A163" s="113" t="s">
        <v>516</v>
      </c>
      <c r="B163" s="29" t="s">
        <v>1559</v>
      </c>
      <c r="C163" s="269" t="s">
        <v>2193</v>
      </c>
      <c r="D163" s="73">
        <v>131481363.57573552</v>
      </c>
      <c r="E163" s="74" t="s">
        <v>1506</v>
      </c>
      <c r="F163" s="82">
        <v>9.1950000000000004E-2</v>
      </c>
      <c r="G163" s="82">
        <v>9.7029999999999991E-2</v>
      </c>
      <c r="H163" s="82">
        <v>1.8061259021853869E-2</v>
      </c>
      <c r="I163" s="83">
        <v>2.0163546605536094E-2</v>
      </c>
      <c r="J163" s="244"/>
      <c r="M163" s="9" t="s">
        <v>1559</v>
      </c>
      <c r="N163" s="10"/>
    </row>
    <row r="164" spans="1:14" s="63" customFormat="1" ht="12.75">
      <c r="A164" s="113" t="s">
        <v>636</v>
      </c>
      <c r="B164" s="29" t="s">
        <v>1679</v>
      </c>
      <c r="C164" s="269" t="s">
        <v>2195</v>
      </c>
      <c r="D164" s="73">
        <v>98246249.09009999</v>
      </c>
      <c r="E164" s="74" t="s">
        <v>1506</v>
      </c>
      <c r="F164" s="82">
        <v>-4.3569500000000003</v>
      </c>
      <c r="G164" s="82">
        <v>-5.5673000000000004</v>
      </c>
      <c r="H164" s="82">
        <v>7.1627188465499494E-2</v>
      </c>
      <c r="I164" s="83">
        <v>7.4201853759011338E-2</v>
      </c>
      <c r="J164" s="244"/>
      <c r="M164" s="9" t="s">
        <v>1679</v>
      </c>
      <c r="N164" s="10"/>
    </row>
    <row r="165" spans="1:14" s="63" customFormat="1" ht="12.75">
      <c r="A165" s="113" t="s">
        <v>532</v>
      </c>
      <c r="B165" s="29" t="s">
        <v>1574</v>
      </c>
      <c r="C165" s="269" t="s">
        <v>2197</v>
      </c>
      <c r="D165" s="73">
        <v>91994537.172434464</v>
      </c>
      <c r="E165" s="74" t="s">
        <v>1506</v>
      </c>
      <c r="F165" s="82">
        <v>0.15647</v>
      </c>
      <c r="G165" s="82">
        <v>0.16503000000000001</v>
      </c>
      <c r="H165" s="82">
        <v>7.7936962750716321E-2</v>
      </c>
      <c r="I165" s="83">
        <v>8.0261063355619236E-2</v>
      </c>
      <c r="J165" s="244"/>
      <c r="M165" s="9" t="s">
        <v>1574</v>
      </c>
      <c r="N165" s="10"/>
    </row>
    <row r="166" spans="1:14" s="63" customFormat="1" ht="12.75">
      <c r="A166" s="113" t="s">
        <v>631</v>
      </c>
      <c r="B166" s="29" t="s">
        <v>1674</v>
      </c>
      <c r="C166" s="269" t="s">
        <v>2199</v>
      </c>
      <c r="D166" s="73">
        <v>84974143.470369995</v>
      </c>
      <c r="E166" s="74" t="s">
        <v>1506</v>
      </c>
      <c r="F166" s="82">
        <v>0.14688000000000001</v>
      </c>
      <c r="G166" s="82">
        <v>0.16768</v>
      </c>
      <c r="H166" s="82">
        <v>2.8800121969812471E-2</v>
      </c>
      <c r="I166" s="83">
        <v>3.122427199268181E-2</v>
      </c>
      <c r="J166" s="244"/>
      <c r="M166" s="9" t="s">
        <v>1674</v>
      </c>
      <c r="N166" s="10"/>
    </row>
    <row r="167" spans="1:14" s="63" customFormat="1" ht="12.75">
      <c r="A167" s="113" t="s">
        <v>554</v>
      </c>
      <c r="B167" s="29" t="s">
        <v>1600</v>
      </c>
      <c r="C167" s="269" t="s">
        <v>2201</v>
      </c>
      <c r="D167" s="73">
        <v>76106553.281379983</v>
      </c>
      <c r="E167" s="74" t="s">
        <v>1506</v>
      </c>
      <c r="F167" s="82">
        <v>3.2434400000000001</v>
      </c>
      <c r="G167" s="82">
        <v>2.4343300000000001</v>
      </c>
      <c r="H167" s="82">
        <v>2.2106271962517306E-2</v>
      </c>
      <c r="I167" s="83">
        <v>2.3000745394526675E-2</v>
      </c>
      <c r="J167" s="244"/>
      <c r="M167" s="9" t="s">
        <v>1600</v>
      </c>
      <c r="N167" s="10"/>
    </row>
    <row r="168" spans="1:14" s="63" customFormat="1" ht="12.75">
      <c r="A168" s="113" t="s">
        <v>571</v>
      </c>
      <c r="B168" s="29" t="s">
        <v>1616</v>
      </c>
      <c r="C168" s="269" t="s">
        <v>2203</v>
      </c>
      <c r="D168" s="73">
        <v>61163123.243178502</v>
      </c>
      <c r="E168" s="74" t="s">
        <v>1506</v>
      </c>
      <c r="F168" s="82">
        <v>0.33187</v>
      </c>
      <c r="G168" s="82">
        <v>0.31118000000000001</v>
      </c>
      <c r="H168" s="82">
        <v>3.7485817278268552E-2</v>
      </c>
      <c r="I168" s="83">
        <v>3.7813045557128319E-2</v>
      </c>
      <c r="J168" s="244"/>
      <c r="M168" s="9" t="s">
        <v>1616</v>
      </c>
      <c r="N168" s="10"/>
    </row>
    <row r="169" spans="1:14" s="63" customFormat="1" ht="12.75">
      <c r="A169" s="113" t="s">
        <v>625</v>
      </c>
      <c r="B169" s="29" t="s">
        <v>1668</v>
      </c>
      <c r="C169" s="269" t="s">
        <v>2205</v>
      </c>
      <c r="D169" s="73">
        <v>57095232.428319998</v>
      </c>
      <c r="E169" s="74" t="s">
        <v>1506</v>
      </c>
      <c r="F169" s="82">
        <v>0.26767000000000002</v>
      </c>
      <c r="G169" s="82">
        <v>0.24737999999999999</v>
      </c>
      <c r="H169" s="82">
        <v>0</v>
      </c>
      <c r="I169" s="83">
        <v>0</v>
      </c>
      <c r="J169" s="244"/>
      <c r="M169" s="9" t="s">
        <v>1668</v>
      </c>
      <c r="N169" s="10"/>
    </row>
    <row r="170" spans="1:14" s="63" customFormat="1" ht="12.75">
      <c r="A170" s="113" t="s">
        <v>697</v>
      </c>
      <c r="B170" s="29" t="s">
        <v>1739</v>
      </c>
      <c r="C170" s="269" t="s">
        <v>2207</v>
      </c>
      <c r="D170" s="73">
        <v>43999574.893120006</v>
      </c>
      <c r="E170" s="74" t="s">
        <v>1506</v>
      </c>
      <c r="F170" s="82">
        <v>0.28251000000000004</v>
      </c>
      <c r="G170" s="82">
        <v>0.26451000000000002</v>
      </c>
      <c r="H170" s="82">
        <v>4.6034375647131906E-2</v>
      </c>
      <c r="I170" s="83">
        <v>4.6904120936011602E-2</v>
      </c>
      <c r="J170" s="244"/>
      <c r="M170" s="9" t="s">
        <v>1739</v>
      </c>
      <c r="N170" s="10"/>
    </row>
    <row r="171" spans="1:14" s="63" customFormat="1" ht="12.75">
      <c r="A171" s="113" t="s">
        <v>614</v>
      </c>
      <c r="B171" s="29" t="s">
        <v>1658</v>
      </c>
      <c r="C171" s="269" t="s">
        <v>2209</v>
      </c>
      <c r="D171" s="73">
        <v>35193317.872319996</v>
      </c>
      <c r="E171" s="74" t="s">
        <v>1506</v>
      </c>
      <c r="F171" s="82">
        <v>6.4299999999999996E-2</v>
      </c>
      <c r="G171" s="82">
        <v>6.5990000000000007E-2</v>
      </c>
      <c r="H171" s="82">
        <v>5.4459138691081731E-2</v>
      </c>
      <c r="I171" s="83">
        <v>5.4967785690064427E-2</v>
      </c>
      <c r="J171" s="244"/>
      <c r="M171" s="9" t="s">
        <v>1658</v>
      </c>
      <c r="N171" s="10"/>
    </row>
    <row r="172" spans="1:14" s="63" customFormat="1" ht="12.75">
      <c r="A172" s="113" t="s">
        <v>582</v>
      </c>
      <c r="B172" s="29" t="s">
        <v>200</v>
      </c>
      <c r="C172" s="269" t="s">
        <v>2211</v>
      </c>
      <c r="D172" s="73">
        <v>21363500.278549999</v>
      </c>
      <c r="E172" s="74" t="s">
        <v>1506</v>
      </c>
      <c r="F172" s="82">
        <v>0.10816000000000001</v>
      </c>
      <c r="G172" s="82">
        <v>0.18106000000000003</v>
      </c>
      <c r="H172" s="82">
        <v>2.8742212493685807E-2</v>
      </c>
      <c r="I172" s="83">
        <v>2.5374642195655838E-2</v>
      </c>
      <c r="J172" s="244"/>
      <c r="M172" s="9" t="s">
        <v>200</v>
      </c>
      <c r="N172" s="10"/>
    </row>
    <row r="173" spans="1:14" s="63" customFormat="1" ht="12.75">
      <c r="A173" s="113" t="s">
        <v>572</v>
      </c>
      <c r="B173" s="29" t="s">
        <v>1617</v>
      </c>
      <c r="C173" s="269" t="s">
        <v>2213</v>
      </c>
      <c r="D173" s="73">
        <v>20578248.617679998</v>
      </c>
      <c r="E173" s="74" t="s">
        <v>1506</v>
      </c>
      <c r="F173" s="82">
        <v>0.17614000000000002</v>
      </c>
      <c r="G173" s="82">
        <v>0.15606</v>
      </c>
      <c r="H173" s="82">
        <v>2.5320649850363405E-2</v>
      </c>
      <c r="I173" s="83">
        <v>2.5299273193672506E-2</v>
      </c>
      <c r="J173" s="244"/>
      <c r="M173" s="9" t="s">
        <v>1617</v>
      </c>
      <c r="N173" s="10"/>
    </row>
    <row r="174" spans="1:14" s="63" customFormat="1" ht="12.75">
      <c r="A174" s="113" t="s">
        <v>720</v>
      </c>
      <c r="B174" s="29" t="s">
        <v>1761</v>
      </c>
      <c r="C174" s="269" t="s">
        <v>2215</v>
      </c>
      <c r="D174" s="73">
        <v>9520764.2569800001</v>
      </c>
      <c r="E174" s="74" t="s">
        <v>1506</v>
      </c>
      <c r="F174" s="82">
        <v>1.8849999999999999E-2</v>
      </c>
      <c r="G174" s="82">
        <v>5.9370000000000006E-2</v>
      </c>
      <c r="H174" s="82">
        <v>6.4032697547683926E-2</v>
      </c>
      <c r="I174" s="83">
        <v>5.1861943687556783E-2</v>
      </c>
      <c r="J174" s="244"/>
      <c r="M174" s="9" t="s">
        <v>1761</v>
      </c>
      <c r="N174" s="10"/>
    </row>
    <row r="175" spans="1:14" s="63" customFormat="1" ht="13.5" thickBot="1">
      <c r="A175" s="113" t="s">
        <v>556</v>
      </c>
      <c r="B175" s="29" t="s">
        <v>1601</v>
      </c>
      <c r="C175" s="269" t="s">
        <v>2217</v>
      </c>
      <c r="D175" s="73">
        <v>4333806.6264500003</v>
      </c>
      <c r="E175" s="74" t="s">
        <v>1506</v>
      </c>
      <c r="F175" s="82">
        <v>8.3040000000000003E-2</v>
      </c>
      <c r="G175" s="82">
        <v>9.826E-2</v>
      </c>
      <c r="H175" s="82">
        <v>0</v>
      </c>
      <c r="I175" s="83">
        <v>0</v>
      </c>
      <c r="J175" s="244"/>
      <c r="M175" s="9" t="s">
        <v>1601</v>
      </c>
      <c r="N175" s="10"/>
    </row>
    <row r="176" spans="1:14" s="63" customFormat="1" ht="13.5" hidden="1" thickBot="1">
      <c r="A176" s="9" t="s">
        <v>572</v>
      </c>
      <c r="B176" s="125" t="s">
        <v>1851</v>
      </c>
      <c r="C176" s="271"/>
      <c r="D176" s="100">
        <v>20578248.617679998</v>
      </c>
      <c r="E176" s="98"/>
      <c r="F176" s="103">
        <v>0.17614000000000002</v>
      </c>
      <c r="G176" s="103">
        <v>0.15606</v>
      </c>
      <c r="H176" s="103">
        <v>2.5320649850363405E-2</v>
      </c>
      <c r="I176" s="104">
        <v>2.5299273193672506E-2</v>
      </c>
      <c r="J176" s="244"/>
      <c r="M176" s="9" t="s">
        <v>1851</v>
      </c>
      <c r="N176" s="10"/>
    </row>
    <row r="177" spans="1:14" s="63" customFormat="1" ht="13.5" thickBot="1">
      <c r="A177" s="9">
        <v>0</v>
      </c>
      <c r="B177" s="110" t="s">
        <v>1535</v>
      </c>
      <c r="C177" s="270"/>
      <c r="D177" s="120"/>
      <c r="E177" s="120"/>
      <c r="F177" s="123"/>
      <c r="G177" s="123"/>
      <c r="H177" s="123"/>
      <c r="I177" s="124"/>
      <c r="J177" s="244"/>
      <c r="M177" s="9" t="s">
        <v>1535</v>
      </c>
      <c r="N177" s="10"/>
    </row>
    <row r="178" spans="1:14" s="63" customFormat="1" ht="12.75">
      <c r="A178" s="113" t="s">
        <v>596</v>
      </c>
      <c r="B178" s="29" t="s">
        <v>1641</v>
      </c>
      <c r="C178" s="269" t="s">
        <v>1894</v>
      </c>
      <c r="D178" s="73">
        <v>1976511030.0000002</v>
      </c>
      <c r="E178" s="74" t="s">
        <v>742</v>
      </c>
      <c r="F178" s="82">
        <v>0.29369000000000001</v>
      </c>
      <c r="G178" s="82">
        <v>0.26439000000000001</v>
      </c>
      <c r="H178" s="82">
        <v>4.6122499382563594E-3</v>
      </c>
      <c r="I178" s="83">
        <v>3.8466287972338848E-3</v>
      </c>
      <c r="J178" s="244"/>
      <c r="M178" s="9" t="s">
        <v>1641</v>
      </c>
      <c r="N178" s="10"/>
    </row>
    <row r="179" spans="1:14" s="63" customFormat="1" ht="12.75">
      <c r="A179" s="113" t="s">
        <v>628</v>
      </c>
      <c r="B179" s="29" t="s">
        <v>1671</v>
      </c>
      <c r="C179" s="269" t="s">
        <v>1896</v>
      </c>
      <c r="D179" s="73">
        <v>1381555506.8703101</v>
      </c>
      <c r="E179" s="74" t="s">
        <v>742</v>
      </c>
      <c r="F179" s="82">
        <v>0.29735</v>
      </c>
      <c r="G179" s="82">
        <v>0.26698</v>
      </c>
      <c r="H179" s="82">
        <v>4.1094889177188589E-3</v>
      </c>
      <c r="I179" s="83">
        <v>4.6320828841339744E-3</v>
      </c>
      <c r="J179" s="244"/>
      <c r="M179" s="9" t="s">
        <v>1671</v>
      </c>
      <c r="N179" s="10"/>
    </row>
    <row r="180" spans="1:14" s="63" customFormat="1" ht="12.75">
      <c r="A180" s="113" t="s">
        <v>653</v>
      </c>
      <c r="B180" s="29" t="s">
        <v>1695</v>
      </c>
      <c r="C180" s="269" t="s">
        <v>2351</v>
      </c>
      <c r="D180" s="73">
        <v>468779516.63697994</v>
      </c>
      <c r="E180" s="74" t="s">
        <v>742</v>
      </c>
      <c r="F180" s="82">
        <v>0.41041000000000005</v>
      </c>
      <c r="G180" s="82">
        <v>0.42756</v>
      </c>
      <c r="H180" s="82">
        <v>0</v>
      </c>
      <c r="I180" s="83">
        <v>0</v>
      </c>
      <c r="J180" s="244"/>
      <c r="M180" s="9" t="s">
        <v>1695</v>
      </c>
      <c r="N180" s="10"/>
    </row>
    <row r="181" spans="1:14" s="63" customFormat="1" ht="12.75">
      <c r="A181" s="113" t="s">
        <v>524</v>
      </c>
      <c r="B181" s="29" t="s">
        <v>1566</v>
      </c>
      <c r="C181" s="269" t="s">
        <v>2352</v>
      </c>
      <c r="D181" s="73">
        <v>192447086.22999999</v>
      </c>
      <c r="E181" s="74" t="s">
        <v>742</v>
      </c>
      <c r="F181" s="82">
        <v>0.13120999999999999</v>
      </c>
      <c r="G181" s="82">
        <v>0.13412000000000002</v>
      </c>
      <c r="H181" s="82">
        <v>4.1439761283103317E-2</v>
      </c>
      <c r="I181" s="83">
        <v>4.1477060798209633E-2</v>
      </c>
      <c r="J181" s="244"/>
      <c r="M181" s="9" t="s">
        <v>1566</v>
      </c>
      <c r="N181" s="10"/>
    </row>
    <row r="182" spans="1:14" s="63" customFormat="1" ht="12.75">
      <c r="A182" s="113" t="s">
        <v>712</v>
      </c>
      <c r="B182" s="29" t="s">
        <v>1753</v>
      </c>
      <c r="C182" s="269" t="s">
        <v>2218</v>
      </c>
      <c r="D182" s="73">
        <v>176703243.44573998</v>
      </c>
      <c r="E182" s="74" t="s">
        <v>742</v>
      </c>
      <c r="F182" s="82">
        <v>0.19015000000000001</v>
      </c>
      <c r="G182" s="82">
        <v>0.17676000000000003</v>
      </c>
      <c r="H182" s="82">
        <v>6.5235027439751847E-2</v>
      </c>
      <c r="I182" s="83">
        <v>6.6523502743975185E-2</v>
      </c>
      <c r="J182" s="244"/>
      <c r="M182" s="9" t="s">
        <v>1753</v>
      </c>
      <c r="N182" s="10"/>
    </row>
    <row r="183" spans="1:14" s="63" customFormat="1" ht="12.75">
      <c r="A183" s="113" t="s">
        <v>574</v>
      </c>
      <c r="B183" s="29" t="s">
        <v>1619</v>
      </c>
      <c r="C183" s="269" t="s">
        <v>2219</v>
      </c>
      <c r="D183" s="73">
        <v>163207178.73220003</v>
      </c>
      <c r="E183" s="74" t="s">
        <v>742</v>
      </c>
      <c r="F183" s="82">
        <v>8.7150000000000005E-2</v>
      </c>
      <c r="G183" s="82">
        <v>9.083999999999999E-2</v>
      </c>
      <c r="H183" s="82">
        <v>1.0954807266282675E-2</v>
      </c>
      <c r="I183" s="83">
        <v>1.2306158617634027E-2</v>
      </c>
      <c r="J183" s="244"/>
      <c r="M183" s="9" t="s">
        <v>1619</v>
      </c>
      <c r="N183" s="10"/>
    </row>
    <row r="184" spans="1:14" s="63" customFormat="1" ht="12.75">
      <c r="A184" s="113" t="s">
        <v>736</v>
      </c>
      <c r="B184" s="29" t="s">
        <v>1598</v>
      </c>
      <c r="C184" s="269" t="s">
        <v>2221</v>
      </c>
      <c r="D184" s="73">
        <v>126572563.12659317</v>
      </c>
      <c r="E184" s="74" t="s">
        <v>742</v>
      </c>
      <c r="F184" s="82">
        <v>0.18748000000000001</v>
      </c>
      <c r="G184" s="82">
        <v>0.18562000000000001</v>
      </c>
      <c r="H184" s="82">
        <v>3.8908554572271388E-2</v>
      </c>
      <c r="I184" s="83">
        <v>4.1327433628318581E-2</v>
      </c>
      <c r="J184" s="244"/>
      <c r="M184" s="9" t="s">
        <v>1598</v>
      </c>
      <c r="N184" s="10"/>
    </row>
    <row r="185" spans="1:14" s="63" customFormat="1" ht="12.75">
      <c r="A185" s="113" t="s">
        <v>678</v>
      </c>
      <c r="B185" s="29" t="s">
        <v>1719</v>
      </c>
      <c r="C185" s="269" t="s">
        <v>2223</v>
      </c>
      <c r="D185" s="73">
        <v>126530301.75604825</v>
      </c>
      <c r="E185" s="74" t="s">
        <v>742</v>
      </c>
      <c r="F185" s="82">
        <v>0.32353999999999999</v>
      </c>
      <c r="G185" s="82">
        <v>0.30934</v>
      </c>
      <c r="H185" s="82">
        <v>0</v>
      </c>
      <c r="I185" s="83">
        <v>0</v>
      </c>
      <c r="J185" s="244"/>
      <c r="M185" s="9" t="s">
        <v>1719</v>
      </c>
      <c r="N185" s="10"/>
    </row>
    <row r="186" spans="1:14" s="63" customFormat="1" ht="12.75">
      <c r="A186" s="113" t="s">
        <v>651</v>
      </c>
      <c r="B186" s="29" t="s">
        <v>1693</v>
      </c>
      <c r="C186" s="269" t="s">
        <v>2225</v>
      </c>
      <c r="D186" s="73">
        <v>67262522.390202403</v>
      </c>
      <c r="E186" s="74" t="s">
        <v>742</v>
      </c>
      <c r="F186" s="82">
        <v>0.22027999999999998</v>
      </c>
      <c r="G186" s="82">
        <v>0.21124999999999999</v>
      </c>
      <c r="H186" s="82">
        <v>2.2483729102624573E-2</v>
      </c>
      <c r="I186" s="83">
        <v>2.6055548175807967E-2</v>
      </c>
      <c r="J186" s="244"/>
      <c r="M186" s="9" t="s">
        <v>1693</v>
      </c>
      <c r="N186" s="10"/>
    </row>
    <row r="187" spans="1:14" s="63" customFormat="1" ht="12.75">
      <c r="A187" s="113" t="s">
        <v>552</v>
      </c>
      <c r="B187" s="29" t="s">
        <v>1596</v>
      </c>
      <c r="C187" s="269" t="s">
        <v>2227</v>
      </c>
      <c r="D187" s="73">
        <v>58601632.028549999</v>
      </c>
      <c r="E187" s="74" t="s">
        <v>742</v>
      </c>
      <c r="F187" s="82">
        <v>0.27873000000000003</v>
      </c>
      <c r="G187" s="82">
        <v>0.27200000000000002</v>
      </c>
      <c r="H187" s="82">
        <v>0</v>
      </c>
      <c r="I187" s="83">
        <v>0</v>
      </c>
      <c r="J187" s="244"/>
      <c r="M187" s="9" t="s">
        <v>1596</v>
      </c>
      <c r="N187" s="10"/>
    </row>
    <row r="188" spans="1:14" s="63" customFormat="1" ht="12.75">
      <c r="A188" s="113" t="s">
        <v>671</v>
      </c>
      <c r="B188" s="29" t="s">
        <v>1712</v>
      </c>
      <c r="C188" s="269" t="s">
        <v>2229</v>
      </c>
      <c r="D188" s="73">
        <v>45157498.43652001</v>
      </c>
      <c r="E188" s="74" t="s">
        <v>742</v>
      </c>
      <c r="F188" s="82">
        <v>-2.9497100000000001</v>
      </c>
      <c r="G188" s="82">
        <v>-1.4257400000000002</v>
      </c>
      <c r="H188" s="82">
        <v>0</v>
      </c>
      <c r="I188" s="83">
        <v>0</v>
      </c>
      <c r="J188" s="244"/>
      <c r="M188" s="9" t="s">
        <v>1712</v>
      </c>
      <c r="N188" s="10"/>
    </row>
    <row r="189" spans="1:14" s="63" customFormat="1" ht="12.75">
      <c r="A189" s="113" t="s">
        <v>694</v>
      </c>
      <c r="B189" s="29" t="s">
        <v>1735</v>
      </c>
      <c r="C189" s="269" t="s">
        <v>2231</v>
      </c>
      <c r="D189" s="73">
        <v>39778602.218279988</v>
      </c>
      <c r="E189" s="74" t="s">
        <v>742</v>
      </c>
      <c r="F189" s="82">
        <v>7.707E-2</v>
      </c>
      <c r="G189" s="82">
        <v>0.17491000000000001</v>
      </c>
      <c r="H189" s="82">
        <v>0</v>
      </c>
      <c r="I189" s="83">
        <v>0</v>
      </c>
      <c r="J189" s="244"/>
      <c r="M189" s="9" t="s">
        <v>1735</v>
      </c>
      <c r="N189" s="10"/>
    </row>
    <row r="190" spans="1:14" s="63" customFormat="1" ht="12.75">
      <c r="A190" s="113" t="s">
        <v>580</v>
      </c>
      <c r="B190" s="29" t="s">
        <v>1625</v>
      </c>
      <c r="C190" s="269" t="s">
        <v>2233</v>
      </c>
      <c r="D190" s="73">
        <v>38206539.280400001</v>
      </c>
      <c r="E190" s="74" t="s">
        <v>742</v>
      </c>
      <c r="F190" s="82">
        <v>0.19638000000000003</v>
      </c>
      <c r="G190" s="82">
        <v>0.20786000000000002</v>
      </c>
      <c r="H190" s="82">
        <v>5.2182810368349257E-3</v>
      </c>
      <c r="I190" s="83">
        <v>5.2796725784447487E-3</v>
      </c>
      <c r="J190" s="244"/>
      <c r="M190" s="9" t="s">
        <v>1625</v>
      </c>
      <c r="N190" s="10"/>
    </row>
    <row r="191" spans="1:14" s="63" customFormat="1" ht="12.75">
      <c r="A191" s="113" t="s">
        <v>537</v>
      </c>
      <c r="B191" s="29" t="s">
        <v>1579</v>
      </c>
      <c r="C191" s="269" t="s">
        <v>2235</v>
      </c>
      <c r="D191" s="73">
        <v>31674449.693850711</v>
      </c>
      <c r="E191" s="74" t="s">
        <v>742</v>
      </c>
      <c r="F191" s="82">
        <v>7.9300000000000009E-2</v>
      </c>
      <c r="G191" s="82">
        <v>8.0380000000000007E-2</v>
      </c>
      <c r="H191" s="82">
        <v>0</v>
      </c>
      <c r="I191" s="83">
        <v>0</v>
      </c>
      <c r="J191" s="244"/>
      <c r="M191" s="9" t="s">
        <v>1579</v>
      </c>
      <c r="N191" s="10"/>
    </row>
    <row r="192" spans="1:14" s="63" customFormat="1" ht="12.75">
      <c r="A192" s="113" t="s">
        <v>698</v>
      </c>
      <c r="B192" s="29" t="s">
        <v>1740</v>
      </c>
      <c r="C192" s="269" t="s">
        <v>2237</v>
      </c>
      <c r="D192" s="73">
        <v>28308940.167931374</v>
      </c>
      <c r="E192" s="74" t="s">
        <v>742</v>
      </c>
      <c r="F192" s="82">
        <v>8.7140000000000009E-2</v>
      </c>
      <c r="G192" s="82">
        <v>8.7740000000000012E-2</v>
      </c>
      <c r="H192" s="82">
        <v>6.8259385665529013E-2</v>
      </c>
      <c r="I192" s="83">
        <v>6.7121729237770197E-2</v>
      </c>
      <c r="J192" s="244"/>
      <c r="M192" s="9" t="s">
        <v>1740</v>
      </c>
      <c r="N192" s="10"/>
    </row>
    <row r="193" spans="1:14" s="63" customFormat="1" ht="12.75">
      <c r="A193" s="113" t="s">
        <v>695</v>
      </c>
      <c r="B193" s="29" t="s">
        <v>1737</v>
      </c>
      <c r="C193" s="269" t="s">
        <v>2239</v>
      </c>
      <c r="D193" s="73">
        <v>26529993.825719997</v>
      </c>
      <c r="E193" s="74" t="s">
        <v>742</v>
      </c>
      <c r="F193" s="82">
        <v>0.21568999999999999</v>
      </c>
      <c r="G193" s="82">
        <v>0.20804999999999998</v>
      </c>
      <c r="H193" s="82">
        <v>0</v>
      </c>
      <c r="I193" s="83">
        <v>0</v>
      </c>
      <c r="J193" s="244"/>
      <c r="M193" s="9" t="s">
        <v>1737</v>
      </c>
      <c r="N193" s="10"/>
    </row>
    <row r="194" spans="1:14" s="63" customFormat="1" ht="12.75">
      <c r="A194" s="113" t="s">
        <v>711</v>
      </c>
      <c r="B194" s="29" t="s">
        <v>1752</v>
      </c>
      <c r="C194" s="269" t="s">
        <v>2241</v>
      </c>
      <c r="D194" s="73">
        <v>23321231.790759746</v>
      </c>
      <c r="E194" s="74" t="s">
        <v>742</v>
      </c>
      <c r="F194" s="82">
        <v>3.1150000000000001E-2</v>
      </c>
      <c r="G194" s="82">
        <v>3.585E-2</v>
      </c>
      <c r="H194" s="82">
        <v>5.7035614985971837E-2</v>
      </c>
      <c r="I194" s="83">
        <v>5.7035614985971837E-2</v>
      </c>
      <c r="J194" s="244"/>
      <c r="M194" s="9" t="s">
        <v>1752</v>
      </c>
      <c r="N194" s="10"/>
    </row>
    <row r="195" spans="1:14" s="63" customFormat="1" ht="12.75">
      <c r="A195" s="113" t="s">
        <v>716</v>
      </c>
      <c r="B195" s="29" t="s">
        <v>1757</v>
      </c>
      <c r="C195" s="269" t="s">
        <v>2243</v>
      </c>
      <c r="D195" s="73">
        <v>21250247.881309997</v>
      </c>
      <c r="E195" s="74" t="s">
        <v>742</v>
      </c>
      <c r="F195" s="82">
        <v>-3.4200000000000003E-3</v>
      </c>
      <c r="G195" s="82">
        <v>1.409E-2</v>
      </c>
      <c r="H195" s="82">
        <v>0</v>
      </c>
      <c r="I195" s="83">
        <v>0</v>
      </c>
      <c r="J195" s="244"/>
      <c r="M195" s="9" t="s">
        <v>1757</v>
      </c>
      <c r="N195" s="10"/>
    </row>
    <row r="196" spans="1:14" s="63" customFormat="1" ht="12.75">
      <c r="A196" s="113" t="s">
        <v>545</v>
      </c>
      <c r="B196" s="29" t="s">
        <v>114</v>
      </c>
      <c r="C196" s="269" t="s">
        <v>2245</v>
      </c>
      <c r="D196" s="73">
        <v>8308649.0904000029</v>
      </c>
      <c r="E196" s="74" t="s">
        <v>742</v>
      </c>
      <c r="F196" s="82">
        <v>5.5460000000000002E-2</v>
      </c>
      <c r="G196" s="82">
        <v>6.837E-2</v>
      </c>
      <c r="H196" s="82">
        <v>1.7135549872122763E-2</v>
      </c>
      <c r="I196" s="83">
        <v>1.7306052855924979E-2</v>
      </c>
      <c r="J196" s="244"/>
      <c r="M196" s="9" t="s">
        <v>114</v>
      </c>
      <c r="N196" s="10"/>
    </row>
    <row r="197" spans="1:14" s="63" customFormat="1" ht="12.75">
      <c r="A197" s="113" t="s">
        <v>616</v>
      </c>
      <c r="B197" s="29" t="s">
        <v>1660</v>
      </c>
      <c r="C197" s="269" t="s">
        <v>2247</v>
      </c>
      <c r="D197" s="73">
        <v>3434082.8157999995</v>
      </c>
      <c r="E197" s="74" t="s">
        <v>742</v>
      </c>
      <c r="F197" s="82">
        <v>13.4049</v>
      </c>
      <c r="G197" s="82">
        <v>0.68357000000000001</v>
      </c>
      <c r="H197" s="82">
        <v>0</v>
      </c>
      <c r="I197" s="83">
        <v>0</v>
      </c>
      <c r="J197" s="244"/>
      <c r="M197" s="9" t="s">
        <v>1660</v>
      </c>
      <c r="N197" s="10"/>
    </row>
    <row r="198" spans="1:14" s="63" customFormat="1" ht="12.75">
      <c r="A198" s="113" t="s">
        <v>507</v>
      </c>
      <c r="B198" s="29" t="s">
        <v>1551</v>
      </c>
      <c r="C198" s="269" t="s">
        <v>2249</v>
      </c>
      <c r="D198" s="73">
        <v>3298162.5319066653</v>
      </c>
      <c r="E198" s="74" t="s">
        <v>742</v>
      </c>
      <c r="F198" s="82">
        <v>6.7589999999999997E-2</v>
      </c>
      <c r="G198" s="82">
        <v>6.7040000000000002E-2</v>
      </c>
      <c r="H198" s="82">
        <v>6.1027941362765022E-2</v>
      </c>
      <c r="I198" s="83">
        <v>6.0949093893304079E-2</v>
      </c>
      <c r="J198" s="244"/>
      <c r="M198" s="9" t="s">
        <v>1551</v>
      </c>
      <c r="N198" s="10"/>
    </row>
    <row r="199" spans="1:14" s="63" customFormat="1" ht="13.5" thickBot="1">
      <c r="A199" s="113" t="s">
        <v>693</v>
      </c>
      <c r="B199" s="29" t="s">
        <v>1734</v>
      </c>
      <c r="C199" s="269" t="s">
        <v>2251</v>
      </c>
      <c r="D199" s="73">
        <v>1787059.41017</v>
      </c>
      <c r="E199" s="74" t="s">
        <v>742</v>
      </c>
      <c r="F199" s="82">
        <v>0.13403000000000001</v>
      </c>
      <c r="G199" s="82">
        <v>0.1623</v>
      </c>
      <c r="H199" s="82">
        <v>0</v>
      </c>
      <c r="I199" s="83">
        <v>0</v>
      </c>
      <c r="J199" s="244"/>
      <c r="M199" s="9" t="s">
        <v>1734</v>
      </c>
      <c r="N199" s="10"/>
    </row>
    <row r="200" spans="1:14" s="63" customFormat="1" ht="13.5" hidden="1" thickBot="1">
      <c r="A200" s="9" t="s">
        <v>616</v>
      </c>
      <c r="B200" s="125" t="s">
        <v>1852</v>
      </c>
      <c r="C200" s="271"/>
      <c r="D200" s="100">
        <v>3434082.8157999995</v>
      </c>
      <c r="E200" s="98"/>
      <c r="F200" s="103">
        <v>13.4049</v>
      </c>
      <c r="G200" s="103">
        <v>0.68357000000000001</v>
      </c>
      <c r="H200" s="103">
        <v>0</v>
      </c>
      <c r="I200" s="104">
        <v>0</v>
      </c>
      <c r="J200" s="244"/>
      <c r="M200" s="9" t="s">
        <v>1852</v>
      </c>
      <c r="N200" s="10"/>
    </row>
    <row r="201" spans="1:14" s="63" customFormat="1" ht="13.5" thickBot="1">
      <c r="A201" s="9">
        <v>0</v>
      </c>
      <c r="B201" s="110" t="s">
        <v>749</v>
      </c>
      <c r="C201" s="270"/>
      <c r="D201" s="120"/>
      <c r="E201" s="120"/>
      <c r="F201" s="123"/>
      <c r="G201" s="123"/>
      <c r="H201" s="123"/>
      <c r="I201" s="124"/>
      <c r="J201" s="244"/>
      <c r="M201" s="9" t="s">
        <v>749</v>
      </c>
      <c r="N201" s="10"/>
    </row>
    <row r="202" spans="1:14" s="63" customFormat="1" ht="12.75">
      <c r="A202" s="113" t="s">
        <v>593</v>
      </c>
      <c r="B202" s="29" t="s">
        <v>1638</v>
      </c>
      <c r="C202" s="269" t="s">
        <v>2254</v>
      </c>
      <c r="D202" s="73">
        <v>211603101.57049003</v>
      </c>
      <c r="E202" s="74" t="s">
        <v>749</v>
      </c>
      <c r="F202" s="82">
        <v>0.29981999999999998</v>
      </c>
      <c r="G202" s="82">
        <v>0.36564999999999998</v>
      </c>
      <c r="H202" s="82">
        <v>7.1864133447563372E-3</v>
      </c>
      <c r="I202" s="83">
        <v>9.4542155924003442E-3</v>
      </c>
      <c r="J202" s="244"/>
      <c r="M202" s="9" t="s">
        <v>1638</v>
      </c>
      <c r="N202" s="10"/>
    </row>
    <row r="203" spans="1:14" s="63" customFormat="1" ht="12.75">
      <c r="A203" s="113" t="s">
        <v>674</v>
      </c>
      <c r="B203" s="29" t="s">
        <v>1715</v>
      </c>
      <c r="C203" s="269" t="s">
        <v>2256</v>
      </c>
      <c r="D203" s="73">
        <v>167288131.07940003</v>
      </c>
      <c r="E203" s="74" t="s">
        <v>749</v>
      </c>
      <c r="F203" s="82">
        <v>0.12747</v>
      </c>
      <c r="G203" s="82">
        <v>0.13766999999999999</v>
      </c>
      <c r="H203" s="82">
        <v>2.0899217377415749E-2</v>
      </c>
      <c r="I203" s="83">
        <v>2.2320715540648458E-2</v>
      </c>
      <c r="J203" s="244"/>
      <c r="M203" s="9" t="s">
        <v>1715</v>
      </c>
      <c r="N203" s="10"/>
    </row>
    <row r="204" spans="1:14" s="63" customFormat="1" ht="12.75">
      <c r="A204" s="113" t="s">
        <v>703</v>
      </c>
      <c r="B204" s="29" t="s">
        <v>1745</v>
      </c>
      <c r="C204" s="269" t="s">
        <v>1901</v>
      </c>
      <c r="D204" s="73">
        <v>162595318.36349997</v>
      </c>
      <c r="E204" s="74" t="s">
        <v>749</v>
      </c>
      <c r="F204" s="82">
        <v>0.23778000000000002</v>
      </c>
      <c r="G204" s="82">
        <v>0.25528000000000001</v>
      </c>
      <c r="H204" s="82">
        <v>0</v>
      </c>
      <c r="I204" s="83">
        <v>0</v>
      </c>
      <c r="J204" s="244"/>
      <c r="M204" s="9" t="s">
        <v>1745</v>
      </c>
      <c r="N204" s="10"/>
    </row>
    <row r="205" spans="1:14" s="63" customFormat="1" ht="12.75">
      <c r="A205" s="113" t="s">
        <v>551</v>
      </c>
      <c r="B205" s="29" t="s">
        <v>1595</v>
      </c>
      <c r="C205" s="269" t="s">
        <v>2257</v>
      </c>
      <c r="D205" s="73">
        <v>146462268.75479996</v>
      </c>
      <c r="E205" s="74" t="s">
        <v>749</v>
      </c>
      <c r="F205" s="82">
        <v>0.5148600000000001</v>
      </c>
      <c r="G205" s="82">
        <v>0.51873999999999998</v>
      </c>
      <c r="H205" s="82">
        <v>1.8861151900799476E-2</v>
      </c>
      <c r="I205" s="83">
        <v>2.0124000652635012E-2</v>
      </c>
      <c r="J205" s="244"/>
      <c r="M205" s="9" t="s">
        <v>1595</v>
      </c>
      <c r="N205" s="10"/>
    </row>
    <row r="206" spans="1:14" s="63" customFormat="1" ht="12.75">
      <c r="A206" s="113" t="s">
        <v>542</v>
      </c>
      <c r="B206" s="29" t="s">
        <v>1585</v>
      </c>
      <c r="C206" s="269" t="s">
        <v>2259</v>
      </c>
      <c r="D206" s="73">
        <v>134175274.09829997</v>
      </c>
      <c r="E206" s="74" t="s">
        <v>749</v>
      </c>
      <c r="F206" s="82">
        <v>0.23324</v>
      </c>
      <c r="G206" s="82">
        <v>1.1470400000000001</v>
      </c>
      <c r="H206" s="82">
        <v>0</v>
      </c>
      <c r="I206" s="83">
        <v>5.1137960101152013E-4</v>
      </c>
      <c r="J206" s="244"/>
      <c r="M206" s="9" t="s">
        <v>1585</v>
      </c>
      <c r="N206" s="10"/>
    </row>
    <row r="207" spans="1:14" s="63" customFormat="1" ht="12.75">
      <c r="A207" s="113" t="s">
        <v>570</v>
      </c>
      <c r="B207" s="29" t="s">
        <v>1615</v>
      </c>
      <c r="C207" s="269" t="s">
        <v>2261</v>
      </c>
      <c r="D207" s="73">
        <v>124660416.67110001</v>
      </c>
      <c r="E207" s="74" t="s">
        <v>749</v>
      </c>
      <c r="F207" s="82">
        <v>0.27324000000000004</v>
      </c>
      <c r="G207" s="82">
        <v>0.31484000000000001</v>
      </c>
      <c r="H207" s="82">
        <v>1.3540169823644676E-2</v>
      </c>
      <c r="I207" s="83">
        <v>1.5220988460701065E-2</v>
      </c>
      <c r="J207" s="244"/>
      <c r="M207" s="9" t="s">
        <v>1615</v>
      </c>
      <c r="N207" s="10"/>
    </row>
    <row r="208" spans="1:14" s="63" customFormat="1" ht="12.75">
      <c r="A208" s="113" t="s">
        <v>732</v>
      </c>
      <c r="B208" s="29" t="s">
        <v>1624</v>
      </c>
      <c r="C208" s="269" t="s">
        <v>2263</v>
      </c>
      <c r="D208" s="73">
        <v>113150832.04278</v>
      </c>
      <c r="E208" s="74" t="s">
        <v>749</v>
      </c>
      <c r="F208" s="82">
        <v>0.23874999999999999</v>
      </c>
      <c r="G208" s="82">
        <v>0.24914000000000003</v>
      </c>
      <c r="H208" s="82">
        <v>1.4077972439581745E-2</v>
      </c>
      <c r="I208" s="83">
        <v>1.5054359116404681E-2</v>
      </c>
      <c r="J208" s="244"/>
      <c r="M208" s="9" t="s">
        <v>1624</v>
      </c>
      <c r="N208" s="10"/>
    </row>
    <row r="209" spans="1:14" s="63" customFormat="1" ht="12.75">
      <c r="A209" s="113" t="s">
        <v>621</v>
      </c>
      <c r="B209" s="29" t="s">
        <v>1665</v>
      </c>
      <c r="C209" s="269" t="s">
        <v>2265</v>
      </c>
      <c r="D209" s="73">
        <v>111909118.99091998</v>
      </c>
      <c r="E209" s="74" t="s">
        <v>749</v>
      </c>
      <c r="F209" s="82">
        <v>0.96367000000000003</v>
      </c>
      <c r="G209" s="82">
        <v>0.94386999999999999</v>
      </c>
      <c r="H209" s="82">
        <v>2.8230466460095475E-2</v>
      </c>
      <c r="I209" s="83">
        <v>2.9976551377606565E-2</v>
      </c>
      <c r="J209" s="244"/>
      <c r="M209" s="9" t="s">
        <v>1665</v>
      </c>
      <c r="N209" s="10"/>
    </row>
    <row r="210" spans="1:14" s="63" customFormat="1" ht="12.75">
      <c r="A210" s="113" t="s">
        <v>495</v>
      </c>
      <c r="B210" s="29" t="s">
        <v>1537</v>
      </c>
      <c r="C210" s="269" t="s">
        <v>2267</v>
      </c>
      <c r="D210" s="73">
        <v>97176179.09189713</v>
      </c>
      <c r="E210" s="74" t="s">
        <v>749</v>
      </c>
      <c r="F210" s="82">
        <v>0.29017999999999999</v>
      </c>
      <c r="G210" s="82">
        <v>0.28167999999999999</v>
      </c>
      <c r="H210" s="82">
        <v>1.9457491629385541E-2</v>
      </c>
      <c r="I210" s="83">
        <v>2.049266852395383E-2</v>
      </c>
      <c r="J210" s="244"/>
      <c r="M210" s="9" t="s">
        <v>1537</v>
      </c>
      <c r="N210" s="10"/>
    </row>
    <row r="211" spans="1:14" s="63" customFormat="1" ht="12.75">
      <c r="A211" s="113" t="s">
        <v>708</v>
      </c>
      <c r="B211" s="29" t="s">
        <v>1750</v>
      </c>
      <c r="C211" s="272" t="s">
        <v>2269</v>
      </c>
      <c r="D211" s="78">
        <v>82981855.574340031</v>
      </c>
      <c r="E211" s="74" t="s">
        <v>749</v>
      </c>
      <c r="F211" s="82">
        <v>0.37570999999999999</v>
      </c>
      <c r="G211" s="82">
        <v>0.41425000000000006</v>
      </c>
      <c r="H211" s="82">
        <v>6.6898171790419778E-2</v>
      </c>
      <c r="I211" s="83">
        <v>6.7071800633234618E-2</v>
      </c>
      <c r="J211" s="244"/>
      <c r="M211" s="9" t="s">
        <v>1750</v>
      </c>
      <c r="N211" s="10"/>
    </row>
    <row r="212" spans="1:14" s="63" customFormat="1" ht="12.75">
      <c r="A212" s="113" t="s">
        <v>635</v>
      </c>
      <c r="B212" s="29" t="s">
        <v>1678</v>
      </c>
      <c r="C212" s="269" t="s">
        <v>2271</v>
      </c>
      <c r="D212" s="73">
        <v>73903064.629839987</v>
      </c>
      <c r="E212" s="74" t="s">
        <v>749</v>
      </c>
      <c r="F212" s="82">
        <v>0.94533</v>
      </c>
      <c r="G212" s="82">
        <v>0.72906000000000004</v>
      </c>
      <c r="H212" s="82">
        <v>2.1198660064083896E-2</v>
      </c>
      <c r="I212" s="83">
        <v>2.3121176813282841E-2</v>
      </c>
      <c r="J212" s="244"/>
      <c r="M212" s="9" t="s">
        <v>1678</v>
      </c>
      <c r="N212" s="10"/>
    </row>
    <row r="213" spans="1:14" s="63" customFormat="1" ht="12.75">
      <c r="A213" s="113" t="s">
        <v>589</v>
      </c>
      <c r="B213" s="29" t="s">
        <v>1634</v>
      </c>
      <c r="C213" s="269" t="s">
        <v>2273</v>
      </c>
      <c r="D213" s="73">
        <v>50689547.303640001</v>
      </c>
      <c r="E213" s="74" t="s">
        <v>749</v>
      </c>
      <c r="F213" s="82">
        <v>0.15487000000000001</v>
      </c>
      <c r="G213" s="82">
        <v>0.15873999999999999</v>
      </c>
      <c r="H213" s="82">
        <v>2.6110795991680848E-2</v>
      </c>
      <c r="I213" s="83">
        <v>2.8133862733976178E-2</v>
      </c>
      <c r="J213" s="244"/>
      <c r="M213" s="9" t="s">
        <v>1634</v>
      </c>
      <c r="N213" s="10"/>
    </row>
    <row r="214" spans="1:14" s="63" customFormat="1" ht="12.75">
      <c r="A214" s="113" t="s">
        <v>546</v>
      </c>
      <c r="B214" s="29" t="s">
        <v>1614</v>
      </c>
      <c r="C214" s="269" t="s">
        <v>2277</v>
      </c>
      <c r="D214" s="73">
        <v>34930391.037819989</v>
      </c>
      <c r="E214" s="74" t="s">
        <v>749</v>
      </c>
      <c r="F214" s="82">
        <v>3.2349999999999997E-2</v>
      </c>
      <c r="G214" s="82">
        <v>7.1199999999999999E-2</v>
      </c>
      <c r="H214" s="82">
        <v>0</v>
      </c>
      <c r="I214" s="83">
        <v>0</v>
      </c>
      <c r="J214" s="244"/>
      <c r="M214" s="9" t="s">
        <v>1614</v>
      </c>
      <c r="N214" s="10"/>
    </row>
    <row r="215" spans="1:14" s="63" customFormat="1" ht="12.75">
      <c r="A215" s="113" t="s">
        <v>569</v>
      </c>
      <c r="B215" s="29" t="s">
        <v>1744</v>
      </c>
      <c r="C215" s="269" t="s">
        <v>2279</v>
      </c>
      <c r="D215" s="73">
        <v>27149875.927019998</v>
      </c>
      <c r="E215" s="74" t="s">
        <v>749</v>
      </c>
      <c r="F215" s="82">
        <v>0.21154000000000001</v>
      </c>
      <c r="G215" s="82">
        <v>0.21309999999999998</v>
      </c>
      <c r="H215" s="82">
        <v>1.4021164021164021E-2</v>
      </c>
      <c r="I215" s="83">
        <v>1.6450216450216451E-2</v>
      </c>
      <c r="J215" s="244"/>
      <c r="M215" s="9" t="s">
        <v>1744</v>
      </c>
      <c r="N215" s="10"/>
    </row>
    <row r="216" spans="1:14" s="63" customFormat="1" ht="13.5" thickBot="1">
      <c r="A216" s="113" t="s">
        <v>702</v>
      </c>
      <c r="B216" s="29" t="s">
        <v>1634</v>
      </c>
      <c r="C216" s="269" t="s">
        <v>2273</v>
      </c>
      <c r="D216" s="73">
        <v>22349403.729400001</v>
      </c>
      <c r="E216" s="74" t="s">
        <v>749</v>
      </c>
      <c r="F216" s="82">
        <v>0.23669000000000001</v>
      </c>
      <c r="G216" s="82">
        <v>0.23602000000000001</v>
      </c>
      <c r="H216" s="82">
        <v>0</v>
      </c>
      <c r="I216" s="83">
        <v>0</v>
      </c>
      <c r="J216" s="244"/>
      <c r="M216" s="9" t="s">
        <v>1634</v>
      </c>
      <c r="N216" s="10"/>
    </row>
    <row r="217" spans="1:14" s="63" customFormat="1" ht="13.5" hidden="1" thickBot="1">
      <c r="A217" s="113" t="s">
        <v>589</v>
      </c>
      <c r="B217" s="125" t="s">
        <v>1853</v>
      </c>
      <c r="C217" s="271"/>
      <c r="D217" s="100">
        <v>50689547.303640001</v>
      </c>
      <c r="E217" s="98"/>
      <c r="F217" s="103">
        <v>0.15487000000000001</v>
      </c>
      <c r="G217" s="103">
        <v>0.15873999999999999</v>
      </c>
      <c r="H217" s="103">
        <v>2.6110795991680848E-2</v>
      </c>
      <c r="I217" s="104">
        <v>2.8133862733976178E-2</v>
      </c>
      <c r="J217" s="244"/>
      <c r="M217" s="9"/>
      <c r="N217" s="10"/>
    </row>
    <row r="218" spans="1:14" s="63" customFormat="1" ht="13.5" thickBot="1">
      <c r="A218" s="9">
        <v>0</v>
      </c>
      <c r="B218" s="110" t="s">
        <v>1507</v>
      </c>
      <c r="C218" s="270"/>
      <c r="D218" s="120"/>
      <c r="E218" s="120"/>
      <c r="F218" s="123"/>
      <c r="G218" s="123"/>
      <c r="H218" s="123"/>
      <c r="I218" s="124"/>
      <c r="J218" s="244"/>
      <c r="M218" s="9" t="s">
        <v>1507</v>
      </c>
      <c r="N218" s="10"/>
    </row>
    <row r="219" spans="1:14" s="63" customFormat="1" ht="12.75">
      <c r="A219" s="113" t="s">
        <v>584</v>
      </c>
      <c r="B219" s="29" t="s">
        <v>1628</v>
      </c>
      <c r="C219" s="269" t="s">
        <v>1898</v>
      </c>
      <c r="D219" s="73">
        <v>469597132.01477998</v>
      </c>
      <c r="E219" s="74" t="s">
        <v>1507</v>
      </c>
      <c r="F219" s="82">
        <v>0.11223000000000001</v>
      </c>
      <c r="G219" s="82">
        <v>0.1326</v>
      </c>
      <c r="H219" s="82">
        <v>3.6861011329096437E-2</v>
      </c>
      <c r="I219" s="83">
        <v>3.8343925577968133E-2</v>
      </c>
      <c r="J219" s="244"/>
      <c r="M219" s="9" t="s">
        <v>1628</v>
      </c>
      <c r="N219" s="10"/>
    </row>
    <row r="220" spans="1:14" s="63" customFormat="1" ht="12.75">
      <c r="A220" s="113" t="s">
        <v>730</v>
      </c>
      <c r="B220" s="29" t="s">
        <v>1597</v>
      </c>
      <c r="C220" s="269" t="s">
        <v>2281</v>
      </c>
      <c r="D220" s="73">
        <v>242322362.80106997</v>
      </c>
      <c r="E220" s="74" t="s">
        <v>1507</v>
      </c>
      <c r="F220" s="82">
        <v>0.10249000000000001</v>
      </c>
      <c r="G220" s="82">
        <v>0.13072</v>
      </c>
      <c r="H220" s="82">
        <v>4.9362070208318315E-2</v>
      </c>
      <c r="I220" s="83">
        <v>5.1589418294528955E-2</v>
      </c>
      <c r="J220" s="244"/>
      <c r="M220" s="9" t="s">
        <v>1597</v>
      </c>
      <c r="N220" s="10"/>
    </row>
    <row r="221" spans="1:14" s="63" customFormat="1" ht="12.75">
      <c r="A221" s="113" t="s">
        <v>555</v>
      </c>
      <c r="B221" s="29" t="s">
        <v>142</v>
      </c>
      <c r="C221" s="269" t="s">
        <v>2283</v>
      </c>
      <c r="D221" s="73">
        <v>115949245.99371998</v>
      </c>
      <c r="E221" s="74" t="s">
        <v>1507</v>
      </c>
      <c r="F221" s="82">
        <v>0.14102000000000001</v>
      </c>
      <c r="G221" s="82">
        <v>0.13928000000000001</v>
      </c>
      <c r="H221" s="82">
        <v>3.4212821631051021E-2</v>
      </c>
      <c r="I221" s="83">
        <v>3.573920627998256E-2</v>
      </c>
      <c r="J221" s="244"/>
      <c r="M221" s="9" t="s">
        <v>142</v>
      </c>
      <c r="N221" s="10"/>
    </row>
    <row r="222" spans="1:14" s="63" customFormat="1" ht="12.75">
      <c r="A222" s="113" t="s">
        <v>531</v>
      </c>
      <c r="B222" s="29" t="s">
        <v>82</v>
      </c>
      <c r="C222" s="269" t="s">
        <v>2284</v>
      </c>
      <c r="D222" s="73">
        <v>77447337.158255681</v>
      </c>
      <c r="E222" s="74" t="s">
        <v>1507</v>
      </c>
      <c r="F222" s="82">
        <v>0.12551000000000001</v>
      </c>
      <c r="G222" s="82">
        <v>0.12994</v>
      </c>
      <c r="H222" s="82">
        <v>6.7571609529518017E-2</v>
      </c>
      <c r="I222" s="83">
        <v>8.2610412869929026E-2</v>
      </c>
      <c r="J222" s="244"/>
      <c r="M222" s="9" t="s">
        <v>82</v>
      </c>
      <c r="N222" s="10"/>
    </row>
    <row r="223" spans="1:14" s="63" customFormat="1" ht="12.75">
      <c r="A223" s="113" t="s">
        <v>577</v>
      </c>
      <c r="B223" s="29" t="s">
        <v>1622</v>
      </c>
      <c r="C223" s="269" t="s">
        <v>2285</v>
      </c>
      <c r="D223" s="73">
        <v>63526404.509582318</v>
      </c>
      <c r="E223" s="74" t="s">
        <v>1507</v>
      </c>
      <c r="F223" s="82">
        <v>0.19972999999999999</v>
      </c>
      <c r="G223" s="82">
        <v>0.18371999999999999</v>
      </c>
      <c r="H223" s="82">
        <v>6.5739808389764093E-2</v>
      </c>
      <c r="I223" s="83">
        <v>6.9118957419144478E-2</v>
      </c>
      <c r="J223" s="244"/>
      <c r="M223" s="9" t="s">
        <v>1622</v>
      </c>
      <c r="N223" s="10"/>
    </row>
    <row r="224" spans="1:14" s="63" customFormat="1" ht="12.75">
      <c r="A224" s="113" t="s">
        <v>576</v>
      </c>
      <c r="B224" s="29" t="s">
        <v>1621</v>
      </c>
      <c r="C224" s="269" t="s">
        <v>2287</v>
      </c>
      <c r="D224" s="73">
        <v>62363125.760279998</v>
      </c>
      <c r="E224" s="74" t="s">
        <v>1507</v>
      </c>
      <c r="F224" s="82">
        <v>0.17580000000000001</v>
      </c>
      <c r="G224" s="82">
        <v>0.17935999999999999</v>
      </c>
      <c r="H224" s="82">
        <v>3.4606880693375787E-2</v>
      </c>
      <c r="I224" s="83">
        <v>3.827717343238702E-2</v>
      </c>
      <c r="J224" s="244"/>
      <c r="M224" s="9" t="s">
        <v>1621</v>
      </c>
      <c r="N224" s="10"/>
    </row>
    <row r="225" spans="1:14" s="63" customFormat="1" ht="12.75">
      <c r="A225" s="113" t="s">
        <v>615</v>
      </c>
      <c r="B225" s="29" t="s">
        <v>1659</v>
      </c>
      <c r="C225" s="269" t="s">
        <v>2289</v>
      </c>
      <c r="D225" s="73">
        <v>59662545.830100007</v>
      </c>
      <c r="E225" s="74" t="s">
        <v>1507</v>
      </c>
      <c r="F225" s="82">
        <v>8.9880000000000002E-2</v>
      </c>
      <c r="G225" s="82">
        <v>9.8320000000000005E-2</v>
      </c>
      <c r="H225" s="82">
        <v>4.3649906890130347E-2</v>
      </c>
      <c r="I225" s="83">
        <v>4.4804469273743014E-2</v>
      </c>
      <c r="J225" s="244"/>
      <c r="M225" s="9" t="s">
        <v>1659</v>
      </c>
      <c r="N225" s="10"/>
    </row>
    <row r="226" spans="1:14" s="63" customFormat="1" ht="12.75">
      <c r="A226" s="113" t="s">
        <v>585</v>
      </c>
      <c r="B226" s="29" t="s">
        <v>1629</v>
      </c>
      <c r="C226" s="269" t="s">
        <v>2291</v>
      </c>
      <c r="D226" s="73">
        <v>40218784.378759995</v>
      </c>
      <c r="E226" s="74" t="s">
        <v>1507</v>
      </c>
      <c r="F226" s="82">
        <v>9.0969999999999995E-2</v>
      </c>
      <c r="G226" s="82">
        <v>8.1989999999999993E-2</v>
      </c>
      <c r="H226" s="82">
        <v>2.9124012869260019E-2</v>
      </c>
      <c r="I226" s="83">
        <v>3.330652237496344E-2</v>
      </c>
      <c r="J226" s="244"/>
      <c r="M226" s="9" t="s">
        <v>1629</v>
      </c>
      <c r="N226" s="10"/>
    </row>
    <row r="227" spans="1:14" s="63" customFormat="1" ht="12.75">
      <c r="A227" s="113" t="s">
        <v>659</v>
      </c>
      <c r="B227" s="29" t="s">
        <v>1701</v>
      </c>
      <c r="C227" s="269" t="s">
        <v>2293</v>
      </c>
      <c r="D227" s="73">
        <v>37929624.040879995</v>
      </c>
      <c r="E227" s="74" t="s">
        <v>1507</v>
      </c>
      <c r="F227" s="82">
        <v>8.7799999999999989E-2</v>
      </c>
      <c r="G227" s="82">
        <v>0.10153000000000001</v>
      </c>
      <c r="H227" s="82">
        <v>2.3364717542120914E-2</v>
      </c>
      <c r="I227" s="83">
        <v>2.5099108027750252E-2</v>
      </c>
      <c r="J227" s="244"/>
      <c r="M227" s="9" t="s">
        <v>1701</v>
      </c>
      <c r="N227" s="10"/>
    </row>
    <row r="228" spans="1:14" s="63" customFormat="1" ht="12.75">
      <c r="A228" s="113" t="s">
        <v>714</v>
      </c>
      <c r="B228" s="29" t="s">
        <v>1755</v>
      </c>
      <c r="C228" s="269" t="s">
        <v>2295</v>
      </c>
      <c r="D228" s="73">
        <v>35664780.998269998</v>
      </c>
      <c r="E228" s="74" t="s">
        <v>1507</v>
      </c>
      <c r="F228" s="82">
        <v>7.9820000000000002E-2</v>
      </c>
      <c r="G228" s="82">
        <v>0.12862999999999999</v>
      </c>
      <c r="H228" s="82">
        <v>3.9720734170545356E-2</v>
      </c>
      <c r="I228" s="83">
        <v>4.1002898041626414E-2</v>
      </c>
      <c r="J228" s="244"/>
      <c r="M228" s="9" t="s">
        <v>1755</v>
      </c>
      <c r="N228" s="10"/>
    </row>
    <row r="229" spans="1:14" s="63" customFormat="1" ht="12.75">
      <c r="A229" s="113" t="s">
        <v>567</v>
      </c>
      <c r="B229" s="29" t="s">
        <v>1612</v>
      </c>
      <c r="C229" s="269" t="s">
        <v>2297</v>
      </c>
      <c r="D229" s="73">
        <v>20168371.14105</v>
      </c>
      <c r="E229" s="74" t="s">
        <v>1507</v>
      </c>
      <c r="F229" s="82">
        <v>0.17365000000000003</v>
      </c>
      <c r="G229" s="82">
        <v>0.15137</v>
      </c>
      <c r="H229" s="82">
        <v>3.3620414673046252E-2</v>
      </c>
      <c r="I229" s="83">
        <v>4.6092503987240824E-2</v>
      </c>
      <c r="J229" s="244"/>
      <c r="M229" s="9" t="s">
        <v>1612</v>
      </c>
      <c r="N229" s="10"/>
    </row>
    <row r="230" spans="1:14" s="63" customFormat="1" ht="12.75">
      <c r="A230" s="113" t="s">
        <v>575</v>
      </c>
      <c r="B230" s="29" t="s">
        <v>1620</v>
      </c>
      <c r="C230" s="269" t="s">
        <v>2299</v>
      </c>
      <c r="D230" s="73">
        <v>17839737.130626518</v>
      </c>
      <c r="E230" s="74" t="s">
        <v>1507</v>
      </c>
      <c r="F230" s="82">
        <v>0.15644</v>
      </c>
      <c r="G230" s="82">
        <v>0.15982000000000002</v>
      </c>
      <c r="H230" s="82">
        <v>0.11044371584699453</v>
      </c>
      <c r="I230" s="83">
        <v>0.1021377049180328</v>
      </c>
      <c r="J230" s="244"/>
      <c r="M230" s="9" t="s">
        <v>1620</v>
      </c>
      <c r="N230" s="10"/>
    </row>
    <row r="231" spans="1:14" s="63" customFormat="1" ht="13.5" thickBot="1">
      <c r="A231" s="113" t="s">
        <v>725</v>
      </c>
      <c r="B231" s="29" t="s">
        <v>1549</v>
      </c>
      <c r="C231" s="269" t="s">
        <v>2301</v>
      </c>
      <c r="D231" s="73">
        <v>5913204.1764000002</v>
      </c>
      <c r="E231" s="74" t="s">
        <v>1507</v>
      </c>
      <c r="F231" s="82">
        <v>0.16693000000000002</v>
      </c>
      <c r="G231" s="82">
        <v>0.13311000000000001</v>
      </c>
      <c r="H231" s="82">
        <v>5.8776758409785926E-2</v>
      </c>
      <c r="I231" s="83">
        <v>5.9204892966360854E-2</v>
      </c>
      <c r="J231" s="244"/>
      <c r="M231" s="9" t="s">
        <v>1549</v>
      </c>
      <c r="N231" s="10"/>
    </row>
    <row r="232" spans="1:14" s="63" customFormat="1" ht="13.5" thickBot="1">
      <c r="A232" s="113">
        <v>0</v>
      </c>
      <c r="B232" s="110" t="s">
        <v>752</v>
      </c>
      <c r="C232" s="270"/>
      <c r="D232" s="120"/>
      <c r="E232" s="120"/>
      <c r="F232" s="123"/>
      <c r="G232" s="123"/>
      <c r="H232" s="123"/>
      <c r="I232" s="124"/>
      <c r="J232" s="244"/>
      <c r="M232" s="9" t="s">
        <v>752</v>
      </c>
      <c r="N232" s="10"/>
    </row>
    <row r="233" spans="1:14" s="63" customFormat="1" ht="13.5" hidden="1" thickBot="1">
      <c r="A233" s="9" t="s">
        <v>567</v>
      </c>
      <c r="B233" s="110" t="s">
        <v>752</v>
      </c>
      <c r="C233" s="270"/>
      <c r="D233" s="120">
        <v>20168371.14105</v>
      </c>
      <c r="E233" s="120"/>
      <c r="F233" s="123"/>
      <c r="G233" s="123"/>
      <c r="H233" s="123"/>
      <c r="I233" s="124"/>
      <c r="J233" s="244"/>
      <c r="M233" s="9" t="s">
        <v>752</v>
      </c>
      <c r="N233" s="10"/>
    </row>
    <row r="234" spans="1:14" s="63" customFormat="1" ht="12.75">
      <c r="A234" s="9" t="s">
        <v>673</v>
      </c>
      <c r="B234" s="29" t="s">
        <v>1714</v>
      </c>
      <c r="C234" s="269" t="s">
        <v>1794</v>
      </c>
      <c r="D234" s="73">
        <v>103224944.26585522</v>
      </c>
      <c r="E234" s="74" t="s">
        <v>752</v>
      </c>
      <c r="F234" s="82">
        <v>0.17899000000000001</v>
      </c>
      <c r="G234" s="82">
        <v>0.17296</v>
      </c>
      <c r="H234" s="82">
        <v>6.107992073976222E-2</v>
      </c>
      <c r="I234" s="83">
        <v>5.9131439894319682E-2</v>
      </c>
      <c r="J234" s="244"/>
      <c r="M234" s="9" t="s">
        <v>1714</v>
      </c>
      <c r="N234" s="10"/>
    </row>
    <row r="235" spans="1:14" s="63" customFormat="1" ht="12.75">
      <c r="A235" s="113" t="s">
        <v>645</v>
      </c>
      <c r="B235" s="29" t="s">
        <v>1687</v>
      </c>
      <c r="C235" s="269" t="s">
        <v>2304</v>
      </c>
      <c r="D235" s="73">
        <v>60035054.619960003</v>
      </c>
      <c r="E235" s="74" t="s">
        <v>752</v>
      </c>
      <c r="F235" s="82">
        <v>0.14297000000000001</v>
      </c>
      <c r="G235" s="82">
        <v>0.13252</v>
      </c>
      <c r="H235" s="82">
        <v>1.8557656655543198E-2</v>
      </c>
      <c r="I235" s="83">
        <v>1.8576195773081203E-2</v>
      </c>
      <c r="J235" s="244"/>
      <c r="M235" s="9" t="s">
        <v>1687</v>
      </c>
      <c r="N235" s="10"/>
    </row>
    <row r="236" spans="1:14" s="63" customFormat="1" ht="12.75">
      <c r="A236" s="113" t="s">
        <v>588</v>
      </c>
      <c r="B236" s="29" t="s">
        <v>1632</v>
      </c>
      <c r="C236" s="269" t="s">
        <v>1921</v>
      </c>
      <c r="D236" s="73">
        <v>53674676.774099991</v>
      </c>
      <c r="E236" s="74" t="s">
        <v>752</v>
      </c>
      <c r="F236" s="82">
        <v>0.12945000000000001</v>
      </c>
      <c r="G236" s="82">
        <v>0.16477</v>
      </c>
      <c r="H236" s="82">
        <v>1.6091030789825968E-2</v>
      </c>
      <c r="I236" s="83">
        <v>1.6572958500669345E-2</v>
      </c>
      <c r="J236" s="244"/>
      <c r="M236" s="9" t="s">
        <v>1632</v>
      </c>
      <c r="N236" s="10"/>
    </row>
    <row r="237" spans="1:14" s="63" customFormat="1" ht="12.75">
      <c r="A237" s="113" t="s">
        <v>549</v>
      </c>
      <c r="B237" s="29" t="s">
        <v>1593</v>
      </c>
      <c r="C237" s="269" t="s">
        <v>2306</v>
      </c>
      <c r="D237" s="73">
        <v>41984906.35554</v>
      </c>
      <c r="E237" s="74" t="s">
        <v>752</v>
      </c>
      <c r="F237" s="82">
        <v>8.4879999999999997E-2</v>
      </c>
      <c r="G237" s="82">
        <v>9.6000000000000002E-2</v>
      </c>
      <c r="H237" s="82">
        <v>1.176183504148365E-2</v>
      </c>
      <c r="I237" s="83">
        <v>1.2591508052708639E-2</v>
      </c>
      <c r="J237" s="244"/>
      <c r="M237" s="9" t="s">
        <v>1593</v>
      </c>
      <c r="N237" s="10"/>
    </row>
    <row r="238" spans="1:14" s="63" customFormat="1" ht="12.75">
      <c r="A238" s="113" t="s">
        <v>647</v>
      </c>
      <c r="B238" s="29" t="s">
        <v>1689</v>
      </c>
      <c r="C238" s="269" t="s">
        <v>2307</v>
      </c>
      <c r="D238" s="73">
        <v>26701942.742199998</v>
      </c>
      <c r="E238" s="74" t="s">
        <v>752</v>
      </c>
      <c r="F238" s="82">
        <v>9.0240000000000015E-2</v>
      </c>
      <c r="G238" s="82">
        <v>0.10989</v>
      </c>
      <c r="H238" s="82">
        <v>1.9071897684064986E-2</v>
      </c>
      <c r="I238" s="83">
        <v>1.9374351883857586E-2</v>
      </c>
      <c r="J238" s="244"/>
      <c r="M238" s="9" t="s">
        <v>1689</v>
      </c>
      <c r="N238" s="10"/>
    </row>
    <row r="239" spans="1:14" s="63" customFormat="1" ht="12.75">
      <c r="A239" s="113" t="s">
        <v>522</v>
      </c>
      <c r="B239" s="29" t="s">
        <v>1564</v>
      </c>
      <c r="C239" s="269" t="s">
        <v>2308</v>
      </c>
      <c r="D239" s="73">
        <v>25149314.644007728</v>
      </c>
      <c r="E239" s="74" t="s">
        <v>752</v>
      </c>
      <c r="F239" s="82">
        <v>5.7359999999999994E-2</v>
      </c>
      <c r="G239" s="82">
        <v>7.0669999999999997E-2</v>
      </c>
      <c r="H239" s="82">
        <v>1.9041859979622169E-2</v>
      </c>
      <c r="I239" s="83">
        <v>1.9922800121028175E-2</v>
      </c>
      <c r="J239" s="244"/>
      <c r="M239" s="9" t="s">
        <v>1564</v>
      </c>
      <c r="N239" s="10"/>
    </row>
    <row r="240" spans="1:14" s="63" customFormat="1" ht="12.75">
      <c r="A240" s="113" t="s">
        <v>566</v>
      </c>
      <c r="B240" s="29" t="s">
        <v>1611</v>
      </c>
      <c r="C240" s="269" t="s">
        <v>2310</v>
      </c>
      <c r="D240" s="73">
        <v>21187048.96912</v>
      </c>
      <c r="E240" s="74" t="s">
        <v>752</v>
      </c>
      <c r="F240" s="82">
        <v>3.8429999999999999E-2</v>
      </c>
      <c r="G240" s="82">
        <v>7.8820000000000001E-2</v>
      </c>
      <c r="H240" s="82">
        <v>9.4070619586942031E-2</v>
      </c>
      <c r="I240" s="83">
        <v>9.4170552964690207E-2</v>
      </c>
      <c r="J240" s="244"/>
      <c r="M240" s="9" t="s">
        <v>1611</v>
      </c>
      <c r="N240" s="10"/>
    </row>
    <row r="241" spans="1:14" s="63" customFormat="1" ht="12.75">
      <c r="A241" s="113" t="s">
        <v>591</v>
      </c>
      <c r="B241" s="29" t="s">
        <v>1636</v>
      </c>
      <c r="C241" s="269" t="s">
        <v>2312</v>
      </c>
      <c r="D241" s="73">
        <v>19472475.418761503</v>
      </c>
      <c r="E241" s="74" t="s">
        <v>752</v>
      </c>
      <c r="F241" s="82">
        <v>0.34898000000000001</v>
      </c>
      <c r="G241" s="82">
        <v>0.33325000000000005</v>
      </c>
      <c r="H241" s="82">
        <v>4.8735966202747651E-2</v>
      </c>
      <c r="I241" s="83">
        <v>5.623027043958527E-2</v>
      </c>
      <c r="J241" s="244"/>
      <c r="M241" s="9" t="s">
        <v>1636</v>
      </c>
      <c r="N241" s="10"/>
    </row>
    <row r="242" spans="1:14" s="63" customFormat="1" ht="12.75">
      <c r="A242" s="113" t="s">
        <v>496</v>
      </c>
      <c r="B242" s="29" t="s">
        <v>1538</v>
      </c>
      <c r="C242" s="269" t="s">
        <v>2314</v>
      </c>
      <c r="D242" s="73">
        <v>13788574.242479999</v>
      </c>
      <c r="E242" s="74" t="s">
        <v>752</v>
      </c>
      <c r="F242" s="82">
        <v>0.26391000000000003</v>
      </c>
      <c r="G242" s="82">
        <v>0.27111000000000002</v>
      </c>
      <c r="H242" s="82">
        <v>5.3563941299790363E-2</v>
      </c>
      <c r="I242" s="83">
        <v>5.471698113207548E-2</v>
      </c>
      <c r="J242" s="244"/>
      <c r="M242" s="9" t="s">
        <v>1538</v>
      </c>
      <c r="N242" s="10"/>
    </row>
    <row r="243" spans="1:14" s="63" customFormat="1" ht="12.75">
      <c r="A243" s="113" t="s">
        <v>637</v>
      </c>
      <c r="B243" s="29" t="s">
        <v>1680</v>
      </c>
      <c r="C243" s="269" t="s">
        <v>2316</v>
      </c>
      <c r="D243" s="73">
        <v>9240902.1222899985</v>
      </c>
      <c r="E243" s="74" t="s">
        <v>752</v>
      </c>
      <c r="F243" s="82">
        <v>6.2080000000000003E-2</v>
      </c>
      <c r="G243" s="82">
        <v>6.0600000000000008E-2</v>
      </c>
      <c r="H243" s="82">
        <v>2.9591486440096123E-2</v>
      </c>
      <c r="I243" s="83">
        <v>3.0861654651561966E-2</v>
      </c>
      <c r="J243" s="244"/>
      <c r="M243" s="9" t="s">
        <v>1680</v>
      </c>
      <c r="N243" s="10"/>
    </row>
    <row r="244" spans="1:14" s="63" customFormat="1" ht="12.75">
      <c r="A244" s="113" t="s">
        <v>724</v>
      </c>
      <c r="B244" s="29" t="s">
        <v>1543</v>
      </c>
      <c r="C244" s="269" t="s">
        <v>2318</v>
      </c>
      <c r="D244" s="73">
        <v>6791967.2906399993</v>
      </c>
      <c r="E244" s="74" t="s">
        <v>752</v>
      </c>
      <c r="F244" s="82">
        <v>-8.8100000000000001E-3</v>
      </c>
      <c r="G244" s="82">
        <v>2.3239999999999997E-2</v>
      </c>
      <c r="H244" s="82">
        <v>2.8442750736185695E-2</v>
      </c>
      <c r="I244" s="83">
        <v>2.896241122466655E-2</v>
      </c>
      <c r="J244" s="244"/>
      <c r="M244" s="9" t="s">
        <v>1543</v>
      </c>
      <c r="N244" s="10"/>
    </row>
    <row r="245" spans="1:14" s="63" customFormat="1" ht="13.5" thickBot="1">
      <c r="A245" s="335" t="s">
        <v>675</v>
      </c>
      <c r="B245" s="29" t="s">
        <v>1716</v>
      </c>
      <c r="C245" s="269" t="s">
        <v>2320</v>
      </c>
      <c r="D245" s="73">
        <v>3186129.6401968757</v>
      </c>
      <c r="E245" s="74" t="s">
        <v>752</v>
      </c>
      <c r="F245" s="82">
        <v>0.13463</v>
      </c>
      <c r="G245" s="82">
        <v>0.18059999999999998</v>
      </c>
      <c r="H245" s="82">
        <v>2.1530418250950572E-2</v>
      </c>
      <c r="I245" s="83">
        <v>4.4629277566539921E-2</v>
      </c>
      <c r="J245" s="244"/>
      <c r="M245" s="9" t="s">
        <v>1716</v>
      </c>
      <c r="N245" s="10"/>
    </row>
    <row r="246" spans="1:14" s="63" customFormat="1" ht="13.5" thickBot="1">
      <c r="A246" s="113">
        <v>0</v>
      </c>
      <c r="B246" s="110" t="s">
        <v>754</v>
      </c>
      <c r="C246" s="270"/>
      <c r="D246" s="120"/>
      <c r="E246" s="120"/>
      <c r="F246" s="123"/>
      <c r="G246" s="123"/>
      <c r="H246" s="123"/>
      <c r="I246" s="124"/>
      <c r="J246" s="244"/>
      <c r="M246" s="9" t="s">
        <v>754</v>
      </c>
      <c r="N246" s="10"/>
    </row>
    <row r="247" spans="1:14" s="63" customFormat="1" ht="13.5" hidden="1" thickBot="1">
      <c r="A247" s="9">
        <v>0</v>
      </c>
      <c r="B247" s="110" t="s">
        <v>754</v>
      </c>
      <c r="C247" s="270"/>
      <c r="D247" s="120"/>
      <c r="E247" s="120"/>
      <c r="F247" s="123"/>
      <c r="G247" s="123"/>
      <c r="H247" s="123"/>
      <c r="I247" s="124"/>
      <c r="J247" s="244"/>
      <c r="M247" s="9" t="s">
        <v>754</v>
      </c>
      <c r="N247" s="10"/>
    </row>
    <row r="248" spans="1:14" s="63" customFormat="1" ht="12.75">
      <c r="A248" s="9" t="s">
        <v>734</v>
      </c>
      <c r="B248" s="29" t="s">
        <v>1733</v>
      </c>
      <c r="C248" s="269" t="s">
        <v>2322</v>
      </c>
      <c r="D248" s="73">
        <v>98688602.817979991</v>
      </c>
      <c r="E248" s="74" t="s">
        <v>754</v>
      </c>
      <c r="F248" s="82">
        <v>0.89475000000000005</v>
      </c>
      <c r="G248" s="82">
        <v>1.16716</v>
      </c>
      <c r="H248" s="82">
        <v>3.2416279290389913E-2</v>
      </c>
      <c r="I248" s="83">
        <v>3.4569775163646718E-2</v>
      </c>
      <c r="J248" s="244"/>
      <c r="M248" s="9" t="s">
        <v>1733</v>
      </c>
      <c r="N248" s="10"/>
    </row>
    <row r="249" spans="1:14" s="63" customFormat="1" ht="12.75">
      <c r="A249" s="113" t="s">
        <v>661</v>
      </c>
      <c r="B249" s="29" t="s">
        <v>1703</v>
      </c>
      <c r="C249" s="269" t="s">
        <v>2324</v>
      </c>
      <c r="D249" s="73">
        <v>97079333.760000005</v>
      </c>
      <c r="E249" s="74" t="s">
        <v>754</v>
      </c>
      <c r="F249" s="82">
        <v>4.3029999999999999E-2</v>
      </c>
      <c r="G249" s="82">
        <v>4.7300000000000002E-2</v>
      </c>
      <c r="H249" s="82">
        <v>3.9602895148669798E-2</v>
      </c>
      <c r="I249" s="83">
        <v>4.1891627543035999E-2</v>
      </c>
      <c r="J249" s="244"/>
      <c r="M249" s="9" t="s">
        <v>1703</v>
      </c>
      <c r="N249" s="10"/>
    </row>
    <row r="250" spans="1:14" s="63" customFormat="1" ht="12.75">
      <c r="A250" s="113" t="s">
        <v>583</v>
      </c>
      <c r="B250" s="29" t="s">
        <v>1627</v>
      </c>
      <c r="C250" s="269" t="s">
        <v>2326</v>
      </c>
      <c r="D250" s="73">
        <v>81981485.382200003</v>
      </c>
      <c r="E250" s="74" t="s">
        <v>754</v>
      </c>
      <c r="F250" s="82">
        <v>9.8380000000000009E-2</v>
      </c>
      <c r="G250" s="82">
        <v>0.11255000000000001</v>
      </c>
      <c r="H250" s="82">
        <v>2.2432883904068727E-2</v>
      </c>
      <c r="I250" s="83">
        <v>2.4349123016346497E-2</v>
      </c>
      <c r="J250" s="244"/>
      <c r="M250" s="9" t="s">
        <v>1627</v>
      </c>
      <c r="N250" s="10"/>
    </row>
    <row r="251" spans="1:14" s="63" customFormat="1" ht="12.75">
      <c r="A251" s="113" t="s">
        <v>564</v>
      </c>
      <c r="B251" s="29" t="s">
        <v>1609</v>
      </c>
      <c r="C251" s="269" t="s">
        <v>2328</v>
      </c>
      <c r="D251" s="73">
        <v>54892674.473840006</v>
      </c>
      <c r="E251" s="74" t="s">
        <v>754</v>
      </c>
      <c r="F251" s="82">
        <v>2.444E-2</v>
      </c>
      <c r="G251" s="82">
        <v>2.7770000000000003E-2</v>
      </c>
      <c r="H251" s="82">
        <v>3.0766825118839134E-2</v>
      </c>
      <c r="I251" s="83">
        <v>3.1586189642231678E-2</v>
      </c>
      <c r="J251" s="244"/>
      <c r="M251" s="9" t="s">
        <v>1609</v>
      </c>
      <c r="N251" s="10"/>
    </row>
    <row r="252" spans="1:14" s="63" customFormat="1" ht="12.75">
      <c r="A252" s="113" t="s">
        <v>688</v>
      </c>
      <c r="B252" s="29" t="s">
        <v>1727</v>
      </c>
      <c r="C252" s="269" t="s">
        <v>1795</v>
      </c>
      <c r="D252" s="73">
        <v>51110548.083839998</v>
      </c>
      <c r="E252" s="74" t="s">
        <v>754</v>
      </c>
      <c r="F252" s="82">
        <v>0.88205</v>
      </c>
      <c r="G252" s="82">
        <v>1.3380799999999999</v>
      </c>
      <c r="H252" s="82">
        <v>5.4334226988382486E-2</v>
      </c>
      <c r="I252" s="83">
        <v>5.5974722328609727E-2</v>
      </c>
      <c r="J252" s="244"/>
      <c r="M252" s="9" t="s">
        <v>1727</v>
      </c>
      <c r="N252" s="10"/>
    </row>
    <row r="253" spans="1:14" s="63" customFormat="1" ht="12.75">
      <c r="A253" s="113" t="s">
        <v>662</v>
      </c>
      <c r="B253" s="29" t="s">
        <v>362</v>
      </c>
      <c r="C253" s="269" t="s">
        <v>2329</v>
      </c>
      <c r="D253" s="73">
        <v>51030694.743150003</v>
      </c>
      <c r="E253" s="74" t="s">
        <v>754</v>
      </c>
      <c r="F253" s="82">
        <v>0.28347</v>
      </c>
      <c r="G253" s="82">
        <v>0.32341999999999999</v>
      </c>
      <c r="H253" s="82">
        <v>4.2298305317795881E-2</v>
      </c>
      <c r="I253" s="83">
        <v>4.3185177546320161E-2</v>
      </c>
      <c r="J253" s="244"/>
      <c r="M253" s="9" t="s">
        <v>362</v>
      </c>
      <c r="N253" s="10"/>
    </row>
    <row r="254" spans="1:14" s="63" customFormat="1" ht="12.75">
      <c r="A254" s="113" t="s">
        <v>509</v>
      </c>
      <c r="B254" s="29" t="s">
        <v>1553</v>
      </c>
      <c r="C254" s="269" t="s">
        <v>2331</v>
      </c>
      <c r="D254" s="73">
        <v>29293767.04544</v>
      </c>
      <c r="E254" s="74" t="s">
        <v>754</v>
      </c>
      <c r="F254" s="82">
        <v>6.3070000000000001E-2</v>
      </c>
      <c r="G254" s="82">
        <v>6.8780000000000008E-2</v>
      </c>
      <c r="H254" s="82">
        <v>3.411255832037325E-2</v>
      </c>
      <c r="I254" s="83">
        <v>3.5419906687402802E-2</v>
      </c>
      <c r="J254" s="244"/>
      <c r="M254" s="9" t="s">
        <v>1553</v>
      </c>
      <c r="N254" s="10"/>
    </row>
    <row r="255" spans="1:14" s="63" customFormat="1" ht="12.75">
      <c r="A255" s="113" t="s">
        <v>731</v>
      </c>
      <c r="B255" s="29" t="s">
        <v>188</v>
      </c>
      <c r="C255" s="269" t="s">
        <v>2333</v>
      </c>
      <c r="D255" s="73">
        <v>26030481.663339995</v>
      </c>
      <c r="E255" s="74" t="s">
        <v>754</v>
      </c>
      <c r="F255" s="82">
        <v>4.199E-2</v>
      </c>
      <c r="G255" s="82">
        <v>4.9619999999999997E-2</v>
      </c>
      <c r="H255" s="82">
        <v>4.0259740259740252E-2</v>
      </c>
      <c r="I255" s="83">
        <v>4.132496716766379E-2</v>
      </c>
      <c r="J255" s="244"/>
      <c r="M255" s="9" t="s">
        <v>188</v>
      </c>
      <c r="N255" s="10"/>
    </row>
    <row r="256" spans="1:14" s="63" customFormat="1" ht="12.75">
      <c r="A256" s="113" t="s">
        <v>607</v>
      </c>
      <c r="B256" s="29" t="s">
        <v>1652</v>
      </c>
      <c r="C256" s="269" t="s">
        <v>2335</v>
      </c>
      <c r="D256" s="73">
        <v>25874609.012759998</v>
      </c>
      <c r="E256" s="74" t="s">
        <v>754</v>
      </c>
      <c r="F256" s="82">
        <v>-0.78597000000000006</v>
      </c>
      <c r="G256" s="82">
        <v>-0.50780000000000003</v>
      </c>
      <c r="H256" s="82">
        <v>3.5134518923848612E-2</v>
      </c>
      <c r="I256" s="83">
        <v>3.703830369357046E-2</v>
      </c>
      <c r="J256" s="244"/>
      <c r="M256" s="9" t="s">
        <v>1652</v>
      </c>
      <c r="N256" s="10"/>
    </row>
    <row r="257" spans="1:52" s="63" customFormat="1" ht="12.75">
      <c r="A257" s="113" t="s">
        <v>579</v>
      </c>
      <c r="B257" s="29" t="s">
        <v>1623</v>
      </c>
      <c r="C257" s="269" t="s">
        <v>2337</v>
      </c>
      <c r="D257" s="73">
        <v>17721697.289999999</v>
      </c>
      <c r="E257" s="74" t="s">
        <v>754</v>
      </c>
      <c r="F257" s="82">
        <v>6.4549999999999996E-2</v>
      </c>
      <c r="G257" s="82">
        <v>7.3230000000000003E-2</v>
      </c>
      <c r="H257" s="82">
        <v>3.649364791288566E-2</v>
      </c>
      <c r="I257" s="83">
        <v>3.7738656987295831E-2</v>
      </c>
      <c r="J257" s="244"/>
      <c r="M257" s="9" t="s">
        <v>1623</v>
      </c>
      <c r="N257" s="10"/>
    </row>
    <row r="258" spans="1:52" s="63" customFormat="1" ht="12.75">
      <c r="A258" s="113" t="s">
        <v>506</v>
      </c>
      <c r="B258" s="29" t="s">
        <v>1550</v>
      </c>
      <c r="C258" s="269" t="s">
        <v>2339</v>
      </c>
      <c r="D258" s="73">
        <v>13126408.582839997</v>
      </c>
      <c r="E258" s="74" t="s">
        <v>754</v>
      </c>
      <c r="F258" s="82">
        <v>3.7900000000000003E-2</v>
      </c>
      <c r="G258" s="82">
        <v>4.1169999999999998E-2</v>
      </c>
      <c r="H258" s="82">
        <v>7.0347917764891937E-2</v>
      </c>
      <c r="I258" s="83">
        <v>7.2192936215076428E-2</v>
      </c>
      <c r="J258" s="244"/>
      <c r="M258" s="9" t="s">
        <v>1550</v>
      </c>
      <c r="N258" s="10"/>
    </row>
    <row r="259" spans="1:52" s="63" customFormat="1" ht="12.75">
      <c r="A259" s="113" t="s">
        <v>544</v>
      </c>
      <c r="B259" s="29" t="s">
        <v>1587</v>
      </c>
      <c r="C259" s="269" t="s">
        <v>2341</v>
      </c>
      <c r="D259" s="73">
        <v>10418102.291699998</v>
      </c>
      <c r="E259" s="74" t="s">
        <v>754</v>
      </c>
      <c r="F259" s="82">
        <v>5.0130000000000001E-2</v>
      </c>
      <c r="G259" s="82">
        <v>5.6340000000000001E-2</v>
      </c>
      <c r="H259" s="82">
        <v>5.9210326499620346E-2</v>
      </c>
      <c r="I259" s="83">
        <v>5.9954441913439648E-2</v>
      </c>
      <c r="J259" s="244"/>
      <c r="M259" s="9" t="s">
        <v>1587</v>
      </c>
      <c r="N259" s="10"/>
    </row>
    <row r="260" spans="1:52" s="63" customFormat="1" ht="12.75">
      <c r="A260" s="113" t="s">
        <v>710</v>
      </c>
      <c r="B260" s="29" t="s">
        <v>468</v>
      </c>
      <c r="C260" s="269" t="s">
        <v>2343</v>
      </c>
      <c r="D260" s="73">
        <v>6862146.6127499994</v>
      </c>
      <c r="E260" s="74" t="s">
        <v>754</v>
      </c>
      <c r="F260" s="82">
        <v>-1.32E-3</v>
      </c>
      <c r="G260" s="82">
        <v>1.043E-2</v>
      </c>
      <c r="H260" s="82">
        <v>2.2041958041958042E-2</v>
      </c>
      <c r="I260" s="83">
        <v>2.1762237762237763E-2</v>
      </c>
      <c r="J260" s="244"/>
      <c r="M260" s="9" t="s">
        <v>468</v>
      </c>
      <c r="N260" s="10"/>
    </row>
    <row r="261" spans="1:52" s="63" customFormat="1" ht="13.5" thickBot="1">
      <c r="A261" s="113" t="s">
        <v>676</v>
      </c>
      <c r="B261" s="29" t="s">
        <v>1717</v>
      </c>
      <c r="C261" s="269" t="s">
        <v>2345</v>
      </c>
      <c r="D261" s="73">
        <v>3875128.6945800004</v>
      </c>
      <c r="E261" s="74" t="s">
        <v>754</v>
      </c>
      <c r="F261" s="82">
        <v>-1.932E-2</v>
      </c>
      <c r="G261" s="82">
        <v>-2.0119999999999999E-2</v>
      </c>
      <c r="H261" s="82">
        <v>5.6772175193227817E-2</v>
      </c>
      <c r="I261" s="83">
        <v>5.7177033492822972E-2</v>
      </c>
      <c r="J261" s="244"/>
      <c r="M261" s="9" t="s">
        <v>1717</v>
      </c>
      <c r="N261" s="10"/>
    </row>
    <row r="262" spans="1:52" s="63" customFormat="1" ht="13.5" thickBot="1">
      <c r="A262" s="113">
        <v>0</v>
      </c>
      <c r="B262" s="110" t="s">
        <v>1508</v>
      </c>
      <c r="C262" s="270"/>
      <c r="D262" s="120"/>
      <c r="E262" s="120"/>
      <c r="F262" s="123"/>
      <c r="G262" s="123"/>
      <c r="H262" s="123"/>
      <c r="I262" s="124"/>
      <c r="J262" s="244"/>
      <c r="M262" s="9"/>
      <c r="N262" s="10"/>
    </row>
    <row r="263" spans="1:52" s="63" customFormat="1" ht="13.5" hidden="1" thickBot="1">
      <c r="A263" s="9">
        <v>0</v>
      </c>
      <c r="B263" s="110" t="s">
        <v>1508</v>
      </c>
      <c r="C263" s="270"/>
      <c r="D263" s="120"/>
      <c r="E263" s="120"/>
      <c r="F263" s="123"/>
      <c r="G263" s="123"/>
      <c r="H263" s="123"/>
      <c r="I263" s="124"/>
      <c r="J263" s="244"/>
      <c r="K263" s="10"/>
      <c r="L263" s="10"/>
      <c r="M263" s="9" t="s">
        <v>1508</v>
      </c>
      <c r="N263" s="10"/>
    </row>
    <row r="264" spans="1:52" s="63" customFormat="1" ht="12.75">
      <c r="A264" s="9" t="s">
        <v>652</v>
      </c>
      <c r="B264" s="29" t="s">
        <v>1694</v>
      </c>
      <c r="C264" s="269" t="s">
        <v>2347</v>
      </c>
      <c r="D264" s="73">
        <v>136054929.86162999</v>
      </c>
      <c r="E264" s="74" t="s">
        <v>1508</v>
      </c>
      <c r="F264" s="82">
        <v>0.12854000000000002</v>
      </c>
      <c r="G264" s="82">
        <v>0.13220999999999999</v>
      </c>
      <c r="H264" s="82">
        <v>3.4226055379028592E-2</v>
      </c>
      <c r="I264" s="83">
        <v>3.7600242094114084E-2</v>
      </c>
      <c r="J264" s="244"/>
      <c r="K264" s="10"/>
      <c r="L264" s="10"/>
      <c r="M264" s="9" t="s">
        <v>1694</v>
      </c>
      <c r="N264" s="10"/>
    </row>
    <row r="265" spans="1:52" s="63" customFormat="1" ht="13.5" thickBot="1">
      <c r="A265" s="9" t="s">
        <v>498</v>
      </c>
      <c r="B265" s="126" t="s">
        <v>1540</v>
      </c>
      <c r="C265" s="273" t="s">
        <v>2349</v>
      </c>
      <c r="D265" s="68">
        <v>7154600.4973500008</v>
      </c>
      <c r="E265" s="283" t="s">
        <v>1508</v>
      </c>
      <c r="F265" s="336">
        <v>0.32484000000000002</v>
      </c>
      <c r="G265" s="336">
        <v>0.25692999999999999</v>
      </c>
      <c r="H265" s="336">
        <v>6.9751243781094527E-2</v>
      </c>
      <c r="I265" s="337">
        <v>7.0348258706467659E-2</v>
      </c>
      <c r="J265" s="244"/>
      <c r="K265" s="10"/>
      <c r="L265" s="10"/>
      <c r="M265" s="9" t="s">
        <v>1540</v>
      </c>
      <c r="N265" s="10"/>
    </row>
    <row r="266" spans="1:52" s="63" customFormat="1" ht="12.75">
      <c r="A266" s="9"/>
      <c r="B266" s="10"/>
      <c r="C266" s="10"/>
      <c r="D266" s="10"/>
      <c r="E266" s="10"/>
      <c r="F266" s="10"/>
      <c r="G266" s="10"/>
      <c r="H266" s="10"/>
      <c r="I266" s="10"/>
      <c r="J266" s="10"/>
      <c r="K266" s="10"/>
      <c r="L266" s="10"/>
      <c r="M266" s="10"/>
    </row>
    <row r="267" spans="1:52" s="63" customFormat="1" ht="12.75" hidden="1">
      <c r="A267" s="9"/>
      <c r="B267" s="10"/>
      <c r="C267" s="10"/>
      <c r="D267" s="10"/>
      <c r="E267" s="10"/>
      <c r="F267" s="10"/>
      <c r="G267" s="10"/>
      <c r="H267" s="10"/>
      <c r="I267" s="10"/>
      <c r="J267" s="10"/>
      <c r="K267" s="10"/>
      <c r="L267" s="10"/>
      <c r="M267" s="10"/>
    </row>
    <row r="268" spans="1:52" s="10" customFormat="1" ht="12.75">
      <c r="A268" s="9"/>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row>
    <row r="269" spans="1:52" s="10" customFormat="1" ht="12.75">
      <c r="A269" s="9"/>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row>
    <row r="270" spans="1:52" s="10" customFormat="1" ht="12.75">
      <c r="A270" s="9"/>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row>
    <row r="271" spans="1:52" s="10" customFormat="1" ht="12.75">
      <c r="A271" s="9"/>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row>
    <row r="272" spans="1:52" s="10" customFormat="1" ht="12.75">
      <c r="A272" s="9"/>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row>
    <row r="273" spans="1:51" s="10" customFormat="1" ht="12.75">
      <c r="A273" s="9"/>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row>
    <row r="274" spans="1:51" s="10" customFormat="1" ht="12.75" hidden="1">
      <c r="A274" s="9"/>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row>
    <row r="275" spans="1:51" s="10" customFormat="1" ht="12.75" hidden="1">
      <c r="A275" s="9"/>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row>
    <row r="276" spans="1:51" s="10" customFormat="1" ht="12.75" hidden="1">
      <c r="A276" s="9"/>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row>
    <row r="277" spans="1:51" s="10" customFormat="1" ht="12.75" hidden="1">
      <c r="A277" s="9"/>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row>
  </sheetData>
  <mergeCells count="5">
    <mergeCell ref="H9:I9"/>
    <mergeCell ref="B9:B10"/>
    <mergeCell ref="C9:C10"/>
    <mergeCell ref="E9:E10"/>
    <mergeCell ref="F9:G9"/>
  </mergeCells>
  <phoneticPr fontId="57" type="noConversion"/>
  <conditionalFormatting sqref="B178:B199">
    <cfRule type="expression" dxfId="17" priority="1">
      <formula>MOD(ROW(),2)=0</formula>
    </cfRule>
  </conditionalFormatting>
  <conditionalFormatting sqref="B15:I55 B58:I87 B90:I121 B124:I153 B156:I175 C178:I199 B202:I216 B219:I231 B234:I245 B248:I261 B264:I265">
    <cfRule type="expression" dxfId="16" priority="2">
      <formula>MOD(ROW(),2)=0</formula>
    </cfRule>
  </conditionalFormatting>
  <pageMargins left="0.7" right="0.7" top="0.75" bottom="0.75" header="0.3" footer="0.3"/>
  <pageSetup orientation="portrait" horizontalDpi="90" verticalDpi="90"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2A2B3-CE39-4436-A172-1D0DE2DC6AF0}">
  <sheetPr codeName="Planilha14">
    <pageSetUpPr autoPageBreaks="0"/>
  </sheetPr>
  <dimension ref="A1:BE281"/>
  <sheetViews>
    <sheetView showGridLines="0" showRowColHeaders="0" zoomScale="70" zoomScaleNormal="70" workbookViewId="0">
      <pane xSplit="1" ySplit="17" topLeftCell="B21" activePane="bottomRight" state="frozen"/>
      <selection activeCell="A10" sqref="A10:L286"/>
      <selection pane="topRight" activeCell="A10" sqref="A10:L286"/>
      <selection pane="bottomLeft" activeCell="A10" sqref="A10:L286"/>
      <selection pane="bottomRight" activeCell="A21" sqref="A21"/>
    </sheetView>
  </sheetViews>
  <sheetFormatPr defaultColWidth="0" defaultRowHeight="0" customHeight="1" zeroHeight="1"/>
  <cols>
    <col min="1" max="1" width="9" style="9" customWidth="1"/>
    <col min="2" max="2" width="58.28515625" style="10" bestFit="1" customWidth="1"/>
    <col min="3" max="3" width="15.5703125" style="10" customWidth="1"/>
    <col min="4" max="4" width="24.42578125" style="10" customWidth="1"/>
    <col min="5" max="5" width="27.42578125" style="10" customWidth="1"/>
    <col min="6" max="9" width="14.28515625" style="10" customWidth="1"/>
    <col min="10" max="10" width="11.5703125" style="10" customWidth="1"/>
    <col min="11" max="11" width="11.5703125" style="10" hidden="1" customWidth="1"/>
    <col min="12" max="12" width="11.5703125" style="63" hidden="1" customWidth="1"/>
    <col min="13" max="13" width="12" style="63" hidden="1" customWidth="1"/>
    <col min="14" max="29" width="9.140625" style="63" hidden="1" customWidth="1"/>
    <col min="30" max="49" width="0" style="63" hidden="1" customWidth="1"/>
    <col min="50" max="57" width="0" style="9" hidden="1" customWidth="1"/>
    <col min="58" max="16384" width="9.140625" style="9" hidden="1"/>
  </cols>
  <sheetData>
    <row r="1" spans="1:49" s="35" customFormat="1" ht="12.75" hidden="1">
      <c r="B1" s="35" t="s">
        <v>1142</v>
      </c>
      <c r="H1" s="35">
        <v>14</v>
      </c>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1:49" s="35" customFormat="1" ht="12.75" hidden="1">
      <c r="B2" s="35" t="s">
        <v>1143</v>
      </c>
      <c r="C2" s="35">
        <v>1</v>
      </c>
      <c r="D2" s="35">
        <v>2</v>
      </c>
      <c r="F2" s="35">
        <v>12</v>
      </c>
      <c r="G2" s="35">
        <v>133</v>
      </c>
      <c r="H2" s="35" t="s">
        <v>1144</v>
      </c>
      <c r="I2" s="35">
        <v>15</v>
      </c>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1:49" s="35" customFormat="1" ht="12.75" hidden="1">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1:49" s="35" customFormat="1" ht="12.75" hidden="1">
      <c r="D4" s="35" t="s">
        <v>1396</v>
      </c>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1:49" s="35" customFormat="1" ht="12.75" hidden="1">
      <c r="C5" s="35">
        <v>3</v>
      </c>
      <c r="D5" s="35">
        <v>111</v>
      </c>
      <c r="E5" s="35">
        <v>8</v>
      </c>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1:49" s="35" customFormat="1" ht="12.75" hidden="1">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row>
    <row r="7" spans="1:49" s="35" customFormat="1" ht="12.75" hidden="1">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row>
    <row r="8" spans="1:49" s="35" customFormat="1" ht="12.75" hidden="1">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row>
    <row r="9" spans="1:49" s="70" customFormat="1" ht="12.75">
      <c r="A9" s="35"/>
      <c r="D9" s="35">
        <v>114</v>
      </c>
    </row>
    <row r="10" spans="1:49" s="35" customFormat="1" ht="12.75">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row>
    <row r="11" spans="1:49" s="35" customFormat="1" ht="12.75">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row>
    <row r="12" spans="1:49" s="35" customFormat="1" ht="12.75">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row>
    <row r="13" spans="1:49" s="35" customFormat="1" ht="13.5" thickBot="1">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row>
    <row r="14" spans="1:49" s="35" customFormat="1" ht="13.5" hidden="1" thickBot="1">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row>
    <row r="15" spans="1:49" s="35" customFormat="1" ht="13.5" hidden="1" thickBot="1">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row>
    <row r="16" spans="1:49" ht="30.75" customHeight="1" thickBot="1">
      <c r="B16" s="357" t="s">
        <v>1768</v>
      </c>
      <c r="C16" s="355" t="s">
        <v>1809</v>
      </c>
      <c r="D16" s="99" t="s">
        <v>1121</v>
      </c>
      <c r="E16" s="360" t="s">
        <v>821</v>
      </c>
      <c r="F16" s="355" t="s">
        <v>1156</v>
      </c>
      <c r="G16" s="355"/>
      <c r="H16" s="355" t="s">
        <v>1124</v>
      </c>
      <c r="I16" s="356"/>
      <c r="J16" s="31"/>
      <c r="K16" s="31"/>
      <c r="L16" s="71"/>
      <c r="M16" s="71"/>
    </row>
    <row r="17" spans="1:55" ht="13.5" customHeight="1" thickBot="1">
      <c r="B17" s="358"/>
      <c r="C17" s="359"/>
      <c r="D17" s="26" t="s">
        <v>1512</v>
      </c>
      <c r="E17" s="361"/>
      <c r="F17" s="27" t="s">
        <v>1089</v>
      </c>
      <c r="G17" s="30" t="s">
        <v>1906</v>
      </c>
      <c r="H17" s="27" t="s">
        <v>1089</v>
      </c>
      <c r="I17" s="30" t="s">
        <v>1906</v>
      </c>
    </row>
    <row r="18" spans="1:55" ht="12.75" hidden="1">
      <c r="B18" s="58"/>
      <c r="C18" s="33"/>
      <c r="D18" s="59"/>
      <c r="E18" s="33"/>
      <c r="F18" s="33"/>
      <c r="G18" s="33"/>
      <c r="H18" s="33"/>
      <c r="I18" s="105"/>
      <c r="J18" s="32"/>
      <c r="K18" s="32"/>
      <c r="L18" s="72"/>
      <c r="M18" s="72"/>
    </row>
    <row r="19" spans="1:55" ht="12.75" hidden="1">
      <c r="B19" s="58"/>
      <c r="C19" s="33"/>
      <c r="D19" s="59"/>
      <c r="E19" s="33"/>
      <c r="F19" s="33"/>
      <c r="G19" s="33"/>
      <c r="H19" s="33"/>
      <c r="I19" s="105"/>
      <c r="J19" s="32"/>
      <c r="K19" s="32"/>
      <c r="L19" s="72"/>
      <c r="M19" s="72"/>
    </row>
    <row r="20" spans="1:55" ht="13.5" hidden="1" thickBot="1">
      <c r="B20" s="34" t="s">
        <v>1397</v>
      </c>
      <c r="C20" s="49" t="s">
        <v>1398</v>
      </c>
      <c r="D20" s="60" t="s">
        <v>1399</v>
      </c>
      <c r="E20" s="50" t="s">
        <v>1400</v>
      </c>
      <c r="F20" s="36" t="s">
        <v>1407</v>
      </c>
      <c r="G20" s="36" t="s">
        <v>1408</v>
      </c>
      <c r="H20" s="36" t="s">
        <v>1409</v>
      </c>
      <c r="I20" s="106" t="s">
        <v>1410</v>
      </c>
      <c r="J20" s="9" t="s">
        <v>1415</v>
      </c>
      <c r="K20" s="9" t="s">
        <v>1416</v>
      </c>
      <c r="L20" s="63" t="s">
        <v>1417</v>
      </c>
      <c r="M20" s="63" t="s">
        <v>1418</v>
      </c>
    </row>
    <row r="21" spans="1:55" ht="13.5" thickBot="1">
      <c r="B21" s="110" t="s">
        <v>751</v>
      </c>
      <c r="C21" s="119"/>
      <c r="D21" s="120"/>
      <c r="E21" s="121"/>
      <c r="F21" s="123"/>
      <c r="G21" s="123"/>
      <c r="H21" s="123"/>
      <c r="I21" s="124"/>
      <c r="J21" s="9" t="s">
        <v>751</v>
      </c>
      <c r="K21" s="9"/>
    </row>
    <row r="22" spans="1:55" ht="12.75">
      <c r="A22" s="113" t="s">
        <v>513</v>
      </c>
      <c r="B22" s="29" t="s">
        <v>1557</v>
      </c>
      <c r="C22" s="269" t="s">
        <v>1891</v>
      </c>
      <c r="D22" s="73">
        <v>3143819437.4400001</v>
      </c>
      <c r="E22" s="74" t="s">
        <v>751</v>
      </c>
      <c r="F22" s="81">
        <v>28.846312887663682</v>
      </c>
      <c r="G22" s="81">
        <v>26.321217456923655</v>
      </c>
      <c r="H22" s="81">
        <v>22.027954641460855</v>
      </c>
      <c r="I22" s="107">
        <v>20.462385996466029</v>
      </c>
      <c r="J22" s="9" t="s">
        <v>1557</v>
      </c>
    </row>
    <row r="23" spans="1:55" ht="12.75">
      <c r="A23" s="113" t="s">
        <v>641</v>
      </c>
      <c r="B23" s="29" t="s">
        <v>1683</v>
      </c>
      <c r="C23" s="269" t="s">
        <v>1893</v>
      </c>
      <c r="D23" s="73">
        <v>2913005938.7847495</v>
      </c>
      <c r="E23" s="74" t="s">
        <v>751</v>
      </c>
      <c r="F23" s="81">
        <v>29.780361757105947</v>
      </c>
      <c r="G23" s="81">
        <v>26.137273212379935</v>
      </c>
      <c r="H23" s="81">
        <v>19.206011294535823</v>
      </c>
      <c r="I23" s="107">
        <v>16.851356796116917</v>
      </c>
      <c r="J23" s="9" t="s">
        <v>1683</v>
      </c>
    </row>
    <row r="24" spans="1:55" ht="12.75">
      <c r="A24" s="113" t="s">
        <v>656</v>
      </c>
      <c r="B24" s="29" t="s">
        <v>1698</v>
      </c>
      <c r="C24" s="269" t="s">
        <v>1892</v>
      </c>
      <c r="D24" s="73">
        <v>2708644000</v>
      </c>
      <c r="E24" s="74" t="s">
        <v>751</v>
      </c>
      <c r="F24" s="81">
        <v>25.041732461087303</v>
      </c>
      <c r="G24" s="81">
        <v>19.658225606516734</v>
      </c>
      <c r="H24" s="81">
        <v>20.68950388929683</v>
      </c>
      <c r="I24" s="107">
        <v>16.176418399894224</v>
      </c>
      <c r="J24" s="9" t="s">
        <v>1698</v>
      </c>
    </row>
    <row r="25" spans="1:55" ht="12.75">
      <c r="A25" s="113" t="s">
        <v>526</v>
      </c>
      <c r="B25" s="29" t="s">
        <v>1568</v>
      </c>
      <c r="C25" s="269" t="s">
        <v>1945</v>
      </c>
      <c r="D25" s="73">
        <v>904231757.76627004</v>
      </c>
      <c r="E25" s="74" t="s">
        <v>751</v>
      </c>
      <c r="F25" s="81">
        <v>29.168815410283635</v>
      </c>
      <c r="G25" s="81">
        <v>24.645649109316931</v>
      </c>
      <c r="H25" s="81">
        <v>22.782469542279348</v>
      </c>
      <c r="I25" s="107">
        <v>20.127773869924013</v>
      </c>
      <c r="J25" s="9" t="s">
        <v>1568</v>
      </c>
    </row>
    <row r="26" spans="1:55" ht="12.75">
      <c r="A26" s="113" t="s">
        <v>1468</v>
      </c>
      <c r="B26" s="29" t="s">
        <v>448</v>
      </c>
      <c r="C26" s="269" t="s">
        <v>1940</v>
      </c>
      <c r="D26" s="73">
        <v>856298851.58479989</v>
      </c>
      <c r="E26" s="74" t="s">
        <v>751</v>
      </c>
      <c r="F26" s="81">
        <v>17.98985815385965</v>
      </c>
      <c r="G26" s="81">
        <v>15.42523869479615</v>
      </c>
      <c r="H26" s="81">
        <v>10.501317650078946</v>
      </c>
      <c r="I26" s="107">
        <v>9.1758887759093071</v>
      </c>
      <c r="J26" s="9" t="s">
        <v>448</v>
      </c>
    </row>
    <row r="27" spans="1:55" ht="12.75">
      <c r="A27" s="113" t="s">
        <v>658</v>
      </c>
      <c r="B27" s="29" t="s">
        <v>1700</v>
      </c>
      <c r="C27" s="269" t="s">
        <v>1943</v>
      </c>
      <c r="D27" s="73">
        <v>388358366.66000003</v>
      </c>
      <c r="E27" s="74" t="s">
        <v>751</v>
      </c>
      <c r="F27" s="81">
        <v>23.135649849649184</v>
      </c>
      <c r="G27" s="81">
        <v>20.704141127223803</v>
      </c>
      <c r="H27" s="81">
        <v>15.962989681287993</v>
      </c>
      <c r="I27" s="107">
        <v>14.074054153303601</v>
      </c>
      <c r="J27" s="9" t="s">
        <v>1700</v>
      </c>
    </row>
    <row r="28" spans="1:55" s="63" customFormat="1" ht="12.75">
      <c r="A28" s="113" t="s">
        <v>663</v>
      </c>
      <c r="B28" s="29" t="s">
        <v>1704</v>
      </c>
      <c r="C28" s="269" t="s">
        <v>1947</v>
      </c>
      <c r="D28" s="73">
        <v>266125887.59763998</v>
      </c>
      <c r="E28" s="74" t="s">
        <v>751</v>
      </c>
      <c r="F28" s="81">
        <v>201.75313059033988</v>
      </c>
      <c r="G28" s="81">
        <v>164.40233236151602</v>
      </c>
      <c r="H28" s="81">
        <v>161.92773879323715</v>
      </c>
      <c r="I28" s="107">
        <v>123.79135556755855</v>
      </c>
      <c r="J28" s="9" t="s">
        <v>1704</v>
      </c>
      <c r="K28" s="10"/>
      <c r="AX28" s="9"/>
      <c r="AY28" s="9"/>
      <c r="AZ28" s="9"/>
      <c r="BA28" s="9"/>
      <c r="BB28" s="9"/>
      <c r="BC28" s="9"/>
    </row>
    <row r="29" spans="1:55" s="63" customFormat="1" ht="12.75">
      <c r="A29" s="113" t="s">
        <v>523</v>
      </c>
      <c r="B29" s="29" t="s">
        <v>1565</v>
      </c>
      <c r="C29" s="269" t="s">
        <v>1871</v>
      </c>
      <c r="D29" s="73">
        <v>263463472.13313642</v>
      </c>
      <c r="E29" s="74" t="s">
        <v>751</v>
      </c>
      <c r="F29" s="81">
        <v>25.307262569832403</v>
      </c>
      <c r="G29" s="81">
        <v>21.906037272625824</v>
      </c>
      <c r="H29" s="81">
        <v>19.268527401155392</v>
      </c>
      <c r="I29" s="107">
        <v>16.715057835497873</v>
      </c>
      <c r="J29" s="9" t="s">
        <v>1565</v>
      </c>
      <c r="K29" s="10"/>
      <c r="AX29" s="9"/>
      <c r="AY29" s="9"/>
      <c r="AZ29" s="9"/>
      <c r="BA29" s="9"/>
      <c r="BB29" s="9"/>
      <c r="BC29" s="9"/>
    </row>
    <row r="30" spans="1:55" s="63" customFormat="1" ht="12.75">
      <c r="A30" s="113" t="s">
        <v>691</v>
      </c>
      <c r="B30" s="29" t="s">
        <v>1730</v>
      </c>
      <c r="C30" s="269" t="s">
        <v>1949</v>
      </c>
      <c r="D30" s="73">
        <v>256994996.26020002</v>
      </c>
      <c r="E30" s="74" t="s">
        <v>751</v>
      </c>
      <c r="F30" s="81">
        <v>24.026731252242559</v>
      </c>
      <c r="G30" s="81">
        <v>21.457181767203398</v>
      </c>
      <c r="H30" s="81">
        <v>15.43784026770666</v>
      </c>
      <c r="I30" s="107">
        <v>14.319416900082267</v>
      </c>
      <c r="J30" s="9" t="s">
        <v>1730</v>
      </c>
      <c r="K30" s="10"/>
    </row>
    <row r="31" spans="1:55" s="63" customFormat="1" ht="12.75">
      <c r="A31" s="113" t="s">
        <v>559</v>
      </c>
      <c r="B31" s="29" t="s">
        <v>1604</v>
      </c>
      <c r="C31" s="269" t="s">
        <v>1951</v>
      </c>
      <c r="D31" s="73">
        <v>225608963.81872001</v>
      </c>
      <c r="E31" s="74" t="s">
        <v>751</v>
      </c>
      <c r="F31" s="81">
        <v>15.236432025792585</v>
      </c>
      <c r="G31" s="81">
        <v>14.191691691691691</v>
      </c>
      <c r="H31" s="81">
        <v>11.099714746814364</v>
      </c>
      <c r="I31" s="107">
        <v>11.016289344637322</v>
      </c>
      <c r="J31" s="9" t="s">
        <v>1604</v>
      </c>
      <c r="K31" s="10"/>
    </row>
    <row r="32" spans="1:55" s="63" customFormat="1" ht="12.75">
      <c r="A32" s="113" t="s">
        <v>685</v>
      </c>
      <c r="B32" s="29" t="s">
        <v>1724</v>
      </c>
      <c r="C32" s="269" t="s">
        <v>1953</v>
      </c>
      <c r="D32" s="73">
        <v>206209501.56744355</v>
      </c>
      <c r="E32" s="74" t="s">
        <v>751</v>
      </c>
      <c r="F32" s="81">
        <v>23.685169768098369</v>
      </c>
      <c r="G32" s="81">
        <v>19.8497599914094</v>
      </c>
      <c r="H32" s="81">
        <v>15.377630847604689</v>
      </c>
      <c r="I32" s="107">
        <v>13.218231259965579</v>
      </c>
      <c r="J32" s="9" t="s">
        <v>1724</v>
      </c>
      <c r="K32" s="10"/>
    </row>
    <row r="33" spans="1:11" s="63" customFormat="1" ht="12.75">
      <c r="A33" s="113" t="s">
        <v>646</v>
      </c>
      <c r="B33" s="29" t="s">
        <v>1688</v>
      </c>
      <c r="C33" s="269" t="s">
        <v>1955</v>
      </c>
      <c r="D33" s="73">
        <v>195668820</v>
      </c>
      <c r="E33" s="74" t="s">
        <v>751</v>
      </c>
      <c r="F33" s="81">
        <v>57.118859145567711</v>
      </c>
      <c r="G33" s="81">
        <v>47.641751927826213</v>
      </c>
      <c r="H33" s="81">
        <v>42.726865470852019</v>
      </c>
      <c r="I33" s="107">
        <v>35.223103843601038</v>
      </c>
      <c r="J33" s="9" t="s">
        <v>1688</v>
      </c>
      <c r="K33" s="10"/>
    </row>
    <row r="34" spans="1:11" s="63" customFormat="1" ht="12.75">
      <c r="A34" s="113" t="s">
        <v>517</v>
      </c>
      <c r="B34" s="29" t="s">
        <v>54</v>
      </c>
      <c r="C34" s="269" t="s">
        <v>1957</v>
      </c>
      <c r="D34" s="73">
        <v>183875089.79675004</v>
      </c>
      <c r="E34" s="74" t="s">
        <v>751</v>
      </c>
      <c r="F34" s="81">
        <v>22.955167827243564</v>
      </c>
      <c r="G34" s="81">
        <v>21.402830463962648</v>
      </c>
      <c r="H34" s="81">
        <v>14.025932545624933</v>
      </c>
      <c r="I34" s="107">
        <v>13.339421373493106</v>
      </c>
      <c r="J34" s="9" t="s">
        <v>54</v>
      </c>
      <c r="K34" s="10"/>
    </row>
    <row r="35" spans="1:11" s="63" customFormat="1" ht="12.75">
      <c r="A35" s="113" t="s">
        <v>609</v>
      </c>
      <c r="B35" s="29" t="s">
        <v>1654</v>
      </c>
      <c r="C35" s="269" t="s">
        <v>1959</v>
      </c>
      <c r="D35" s="73">
        <v>174480235.44000003</v>
      </c>
      <c r="E35" s="74" t="s">
        <v>751</v>
      </c>
      <c r="F35" s="81">
        <v>32.252596765025068</v>
      </c>
      <c r="G35" s="81">
        <v>28.187155631830912</v>
      </c>
      <c r="H35" s="81">
        <v>23.581727885305874</v>
      </c>
      <c r="I35" s="107">
        <v>20.826177655921125</v>
      </c>
      <c r="J35" s="9" t="s">
        <v>1654</v>
      </c>
      <c r="K35" s="10"/>
    </row>
    <row r="36" spans="1:11" s="63" customFormat="1" ht="12.75">
      <c r="A36" s="113" t="s">
        <v>669</v>
      </c>
      <c r="B36" s="29" t="s">
        <v>1710</v>
      </c>
      <c r="C36" s="269" t="s">
        <v>1961</v>
      </c>
      <c r="D36" s="73">
        <v>164307360</v>
      </c>
      <c r="E36" s="74" t="s">
        <v>751</v>
      </c>
      <c r="F36" s="81">
        <v>12.653095988416661</v>
      </c>
      <c r="G36" s="81">
        <v>12.163091534304895</v>
      </c>
      <c r="H36" s="81">
        <v>9.8650938080680941</v>
      </c>
      <c r="I36" s="107">
        <v>9.8691359951000734</v>
      </c>
      <c r="J36" s="9" t="s">
        <v>1710</v>
      </c>
      <c r="K36" s="10"/>
    </row>
    <row r="37" spans="1:11" s="63" customFormat="1" ht="12.75">
      <c r="A37" s="113" t="s">
        <v>503</v>
      </c>
      <c r="B37" s="29" t="s">
        <v>1546</v>
      </c>
      <c r="C37" s="269" t="s">
        <v>1963</v>
      </c>
      <c r="D37" s="73">
        <v>157012692.14029497</v>
      </c>
      <c r="E37" s="74" t="s">
        <v>751</v>
      </c>
      <c r="F37" s="81">
        <v>21.717977528089886</v>
      </c>
      <c r="G37" s="81">
        <v>16.048654931916307</v>
      </c>
      <c r="H37" s="81">
        <v>21.209504068435354</v>
      </c>
      <c r="I37" s="107">
        <v>15.634463640809129</v>
      </c>
      <c r="J37" s="9" t="s">
        <v>1546</v>
      </c>
      <c r="K37" s="10"/>
    </row>
    <row r="38" spans="1:11" s="63" customFormat="1" ht="12.75">
      <c r="A38" s="113" t="s">
        <v>518</v>
      </c>
      <c r="B38" s="29" t="s">
        <v>1560</v>
      </c>
      <c r="C38" s="269" t="s">
        <v>1965</v>
      </c>
      <c r="D38" s="73">
        <v>156722264.00000003</v>
      </c>
      <c r="E38" s="74" t="s">
        <v>751</v>
      </c>
      <c r="F38" s="81">
        <v>18.027257574271989</v>
      </c>
      <c r="G38" s="81">
        <v>16.078705728027984</v>
      </c>
      <c r="H38" s="81">
        <v>13.898797767927078</v>
      </c>
      <c r="I38" s="107">
        <v>12.735796852576028</v>
      </c>
      <c r="J38" s="9" t="s">
        <v>1560</v>
      </c>
      <c r="K38" s="10"/>
    </row>
    <row r="39" spans="1:11" s="63" customFormat="1" ht="12.75">
      <c r="A39" s="113" t="s">
        <v>696</v>
      </c>
      <c r="B39" s="29" t="s">
        <v>1738</v>
      </c>
      <c r="C39" s="269" t="s">
        <v>1967</v>
      </c>
      <c r="D39" s="73">
        <v>147953762.78594002</v>
      </c>
      <c r="E39" s="74" t="s">
        <v>751</v>
      </c>
      <c r="F39" s="81">
        <v>29.959529065489335</v>
      </c>
      <c r="G39" s="81">
        <v>23.971151015602</v>
      </c>
      <c r="H39" s="81">
        <v>19.677455179812483</v>
      </c>
      <c r="I39" s="107">
        <v>16.856834331738142</v>
      </c>
      <c r="J39" s="9" t="s">
        <v>1738</v>
      </c>
      <c r="K39" s="10"/>
    </row>
    <row r="40" spans="1:11" s="63" customFormat="1" ht="12.75">
      <c r="A40" s="113" t="s">
        <v>681</v>
      </c>
      <c r="B40" s="29" t="s">
        <v>1720</v>
      </c>
      <c r="C40" s="269" t="s">
        <v>1969</v>
      </c>
      <c r="D40" s="73">
        <v>125943889.10642932</v>
      </c>
      <c r="E40" s="74" t="s">
        <v>751</v>
      </c>
      <c r="F40" s="81">
        <v>65.754908598510497</v>
      </c>
      <c r="G40" s="81">
        <v>52.019282271023037</v>
      </c>
      <c r="H40" s="81">
        <v>62.411397979156099</v>
      </c>
      <c r="I40" s="107">
        <v>47.932408443576584</v>
      </c>
      <c r="J40" s="9" t="s">
        <v>1720</v>
      </c>
      <c r="K40" s="10"/>
    </row>
    <row r="41" spans="1:11" s="63" customFormat="1" ht="12.75">
      <c r="A41" s="113" t="s">
        <v>504</v>
      </c>
      <c r="B41" s="29" t="s">
        <v>1547</v>
      </c>
      <c r="C41" s="269" t="s">
        <v>1971</v>
      </c>
      <c r="D41" s="73">
        <v>123125410.66595</v>
      </c>
      <c r="E41" s="74" t="s">
        <v>751</v>
      </c>
      <c r="F41" s="81">
        <v>16.241560390097526</v>
      </c>
      <c r="G41" s="81">
        <v>15.082603503184714</v>
      </c>
      <c r="H41" s="81">
        <v>13.313801721804984</v>
      </c>
      <c r="I41" s="107">
        <v>12.367223108322561</v>
      </c>
      <c r="J41" s="9" t="s">
        <v>1547</v>
      </c>
      <c r="K41" s="10"/>
    </row>
    <row r="42" spans="1:11" s="63" customFormat="1" ht="12.75">
      <c r="A42" s="113" t="s">
        <v>617</v>
      </c>
      <c r="B42" s="29" t="s">
        <v>1661</v>
      </c>
      <c r="C42" s="269" t="s">
        <v>1973</v>
      </c>
      <c r="D42" s="73">
        <v>91679140.040000007</v>
      </c>
      <c r="E42" s="74" t="s">
        <v>751</v>
      </c>
      <c r="F42" s="81">
        <v>17.792725460886896</v>
      </c>
      <c r="G42" s="81">
        <v>17.792725460886896</v>
      </c>
      <c r="H42" s="81">
        <v>14.701727704287585</v>
      </c>
      <c r="I42" s="107">
        <v>14.679153039791576</v>
      </c>
      <c r="J42" s="9" t="s">
        <v>1661</v>
      </c>
      <c r="K42" s="10"/>
    </row>
    <row r="43" spans="1:11" s="63" customFormat="1" ht="12.75">
      <c r="A43" s="113" t="s">
        <v>642</v>
      </c>
      <c r="B43" s="29" t="s">
        <v>1684</v>
      </c>
      <c r="C43" s="269" t="s">
        <v>1975</v>
      </c>
      <c r="D43" s="73">
        <v>89159856.264499992</v>
      </c>
      <c r="E43" s="74" t="s">
        <v>751</v>
      </c>
      <c r="F43" s="81">
        <v>11.567348122372046</v>
      </c>
      <c r="G43" s="81">
        <v>7.2665998724838321</v>
      </c>
      <c r="H43" s="81">
        <v>5.6374503740049668</v>
      </c>
      <c r="I43" s="107">
        <v>4.2897418026411929</v>
      </c>
      <c r="J43" s="9" t="s">
        <v>1684</v>
      </c>
      <c r="K43" s="10"/>
    </row>
    <row r="44" spans="1:11" s="63" customFormat="1" ht="12.75">
      <c r="A44" s="113" t="s">
        <v>610</v>
      </c>
      <c r="B44" s="29" t="s">
        <v>1655</v>
      </c>
      <c r="C44" s="269" t="s">
        <v>1977</v>
      </c>
      <c r="D44" s="73">
        <v>87458100</v>
      </c>
      <c r="E44" s="74" t="s">
        <v>751</v>
      </c>
      <c r="F44" s="81">
        <v>60.757575757575758</v>
      </c>
      <c r="G44" s="81">
        <v>23.12572087658593</v>
      </c>
      <c r="H44" s="81">
        <v>9.7775133844962472</v>
      </c>
      <c r="I44" s="107">
        <v>7.1103297047065865</v>
      </c>
      <c r="J44" s="9" t="s">
        <v>1655</v>
      </c>
      <c r="K44" s="10"/>
    </row>
    <row r="45" spans="1:11" s="63" customFormat="1" ht="12.75">
      <c r="A45" s="113" t="s">
        <v>587</v>
      </c>
      <c r="B45" s="29" t="s">
        <v>1631</v>
      </c>
      <c r="C45" s="269" t="s">
        <v>1979</v>
      </c>
      <c r="D45" s="73">
        <v>78281559.511600003</v>
      </c>
      <c r="E45" s="74" t="s">
        <v>751</v>
      </c>
      <c r="F45" s="81">
        <v>41.567986933442221</v>
      </c>
      <c r="G45" s="81">
        <v>36.3182304673564</v>
      </c>
      <c r="H45" s="81">
        <v>32.35534829295154</v>
      </c>
      <c r="I45" s="107">
        <v>28.205847901695233</v>
      </c>
      <c r="J45" s="9" t="s">
        <v>1631</v>
      </c>
      <c r="K45" s="10"/>
    </row>
    <row r="46" spans="1:11" s="63" customFormat="1" ht="12.75">
      <c r="A46" s="113" t="s">
        <v>692</v>
      </c>
      <c r="B46" s="29" t="s">
        <v>1731</v>
      </c>
      <c r="C46" s="269" t="s">
        <v>1981</v>
      </c>
      <c r="D46" s="73">
        <v>59914229.97608</v>
      </c>
      <c r="E46" s="74" t="s">
        <v>751</v>
      </c>
      <c r="F46" s="81">
        <v>65.374499714122351</v>
      </c>
      <c r="G46" s="81">
        <v>54.151077433104433</v>
      </c>
      <c r="H46" s="81">
        <v>44.922487603925717</v>
      </c>
      <c r="I46" s="107">
        <v>36.714499734182105</v>
      </c>
      <c r="J46" s="9" t="s">
        <v>1731</v>
      </c>
      <c r="K46" s="10"/>
    </row>
    <row r="47" spans="1:11" s="63" customFormat="1" ht="12.75">
      <c r="A47" s="113" t="s">
        <v>508</v>
      </c>
      <c r="B47" s="29" t="s">
        <v>1552</v>
      </c>
      <c r="C47" s="269" t="s">
        <v>1983</v>
      </c>
      <c r="D47" s="78">
        <v>57495090</v>
      </c>
      <c r="E47" s="74" t="s">
        <v>751</v>
      </c>
      <c r="F47" s="84">
        <v>28.339107611548556</v>
      </c>
      <c r="G47" s="81">
        <v>24.705290133626214</v>
      </c>
      <c r="H47" s="81">
        <v>22.972610220840313</v>
      </c>
      <c r="I47" s="107">
        <v>20.104545138888891</v>
      </c>
      <c r="J47" s="9" t="s">
        <v>1552</v>
      </c>
      <c r="K47" s="10"/>
    </row>
    <row r="48" spans="1:11" s="63" customFormat="1" ht="12.75">
      <c r="A48" s="113" t="s">
        <v>682</v>
      </c>
      <c r="B48" s="29" t="s">
        <v>1721</v>
      </c>
      <c r="C48" s="269" t="s">
        <v>1985</v>
      </c>
      <c r="D48" s="73">
        <v>52921440</v>
      </c>
      <c r="E48" s="74" t="s">
        <v>751</v>
      </c>
      <c r="F48" s="81">
        <v>136.6695427092321</v>
      </c>
      <c r="G48" s="81">
        <v>99.185973700688791</v>
      </c>
      <c r="H48" s="81">
        <v>93.443008686009975</v>
      </c>
      <c r="I48" s="107">
        <v>68.757093779378977</v>
      </c>
      <c r="J48" s="9" t="s">
        <v>1721</v>
      </c>
      <c r="K48" s="10"/>
    </row>
    <row r="49" spans="1:11" s="63" customFormat="1" ht="12.75">
      <c r="A49" s="113" t="s">
        <v>650</v>
      </c>
      <c r="B49" s="29" t="s">
        <v>1692</v>
      </c>
      <c r="C49" s="269" t="s">
        <v>1987</v>
      </c>
      <c r="D49" s="73">
        <v>49088173.645350002</v>
      </c>
      <c r="E49" s="74" t="s">
        <v>751</v>
      </c>
      <c r="F49" s="81">
        <v>16.640873527641649</v>
      </c>
      <c r="G49" s="81">
        <v>13.794455135058087</v>
      </c>
      <c r="H49" s="81">
        <v>12.262120472524117</v>
      </c>
      <c r="I49" s="107">
        <v>10.614212034398371</v>
      </c>
      <c r="J49" s="9" t="s">
        <v>1692</v>
      </c>
      <c r="K49" s="10"/>
    </row>
    <row r="50" spans="1:11" s="63" customFormat="1" ht="12.75">
      <c r="A50" s="113" t="s">
        <v>562</v>
      </c>
      <c r="B50" s="29" t="s">
        <v>1607</v>
      </c>
      <c r="C50" s="269" t="s">
        <v>1989</v>
      </c>
      <c r="D50" s="73">
        <v>35058268.188720003</v>
      </c>
      <c r="E50" s="74" t="s">
        <v>751</v>
      </c>
      <c r="F50" s="81">
        <v>59.091967403958087</v>
      </c>
      <c r="G50" s="81">
        <v>45.936651583710407</v>
      </c>
      <c r="H50" s="81">
        <v>43.337234449901203</v>
      </c>
      <c r="I50" s="107">
        <v>34.191683953816536</v>
      </c>
      <c r="J50" s="9" t="s">
        <v>1607</v>
      </c>
      <c r="K50" s="10"/>
    </row>
    <row r="51" spans="1:11" s="63" customFormat="1" ht="12.75">
      <c r="A51" s="113" t="s">
        <v>578</v>
      </c>
      <c r="B51" s="29" t="s">
        <v>190</v>
      </c>
      <c r="C51" s="269" t="s">
        <v>1991</v>
      </c>
      <c r="D51" s="73">
        <v>27619245.830032617</v>
      </c>
      <c r="E51" s="74" t="s">
        <v>751</v>
      </c>
      <c r="F51" s="81">
        <v>12.715695638331741</v>
      </c>
      <c r="G51" s="81">
        <v>12.557773934915893</v>
      </c>
      <c r="H51" s="81">
        <v>6.4596133931225745</v>
      </c>
      <c r="I51" s="107">
        <v>6.4700428960492493</v>
      </c>
      <c r="J51" s="9" t="s">
        <v>190</v>
      </c>
      <c r="K51" s="10"/>
    </row>
    <row r="52" spans="1:11" s="63" customFormat="1" ht="12.75">
      <c r="A52" s="113" t="s">
        <v>655</v>
      </c>
      <c r="B52" s="29" t="s">
        <v>1697</v>
      </c>
      <c r="C52" s="269" t="s">
        <v>1993</v>
      </c>
      <c r="D52" s="73">
        <v>27158396.241951603</v>
      </c>
      <c r="E52" s="74" t="s">
        <v>751</v>
      </c>
      <c r="F52" s="81">
        <v>14.462046204620462</v>
      </c>
      <c r="G52" s="81">
        <v>12.343661971830986</v>
      </c>
      <c r="H52" s="81">
        <v>7.8011577849011289</v>
      </c>
      <c r="I52" s="107">
        <v>6.9233667648064205</v>
      </c>
      <c r="J52" s="9" t="s">
        <v>1697</v>
      </c>
      <c r="K52" s="10"/>
    </row>
    <row r="53" spans="1:11" s="63" customFormat="1" ht="12.75">
      <c r="A53" s="113" t="s">
        <v>605</v>
      </c>
      <c r="B53" s="29" t="s">
        <v>1650</v>
      </c>
      <c r="C53" s="269" t="s">
        <v>1995</v>
      </c>
      <c r="D53" s="73">
        <v>23831532.573119998</v>
      </c>
      <c r="E53" s="74" t="s">
        <v>751</v>
      </c>
      <c r="F53" s="81">
        <v>7.2874027097146161</v>
      </c>
      <c r="G53" s="81">
        <v>6.952695269526953</v>
      </c>
      <c r="H53" s="81">
        <v>6.0323059933820673</v>
      </c>
      <c r="I53" s="107">
        <v>6.2513107748923753</v>
      </c>
      <c r="J53" s="9" t="s">
        <v>1650</v>
      </c>
      <c r="K53" s="10"/>
    </row>
    <row r="54" spans="1:11" s="63" customFormat="1" ht="12.75">
      <c r="A54" s="113" t="s">
        <v>721</v>
      </c>
      <c r="B54" s="29" t="s">
        <v>1762</v>
      </c>
      <c r="C54" s="269" t="s">
        <v>1997</v>
      </c>
      <c r="D54" s="73">
        <v>23206929.843589995</v>
      </c>
      <c r="E54" s="74" t="s">
        <v>751</v>
      </c>
      <c r="F54" s="81">
        <v>14.15828677839851</v>
      </c>
      <c r="G54" s="81">
        <v>14.103134854386941</v>
      </c>
      <c r="H54" s="81">
        <v>7.6811298049972718</v>
      </c>
      <c r="I54" s="107">
        <v>8.1825731828597661</v>
      </c>
      <c r="J54" s="9" t="s">
        <v>1762</v>
      </c>
      <c r="K54" s="10"/>
    </row>
    <row r="55" spans="1:11" s="63" customFormat="1" ht="12.75">
      <c r="A55" s="113" t="s">
        <v>657</v>
      </c>
      <c r="B55" s="29" t="s">
        <v>1699</v>
      </c>
      <c r="C55" s="269" t="s">
        <v>1999</v>
      </c>
      <c r="D55" s="73">
        <v>17947095.094319995</v>
      </c>
      <c r="E55" s="74" t="s">
        <v>751</v>
      </c>
      <c r="F55" s="81">
        <v>32.336565530184544</v>
      </c>
      <c r="G55" s="81">
        <v>29.203389830508474</v>
      </c>
      <c r="H55" s="81">
        <v>21.645965168838075</v>
      </c>
      <c r="I55" s="107">
        <v>19.638545458629149</v>
      </c>
      <c r="J55" s="9" t="s">
        <v>1699</v>
      </c>
      <c r="K55" s="10"/>
    </row>
    <row r="56" spans="1:11" s="63" customFormat="1" ht="12.75">
      <c r="A56" s="113" t="s">
        <v>565</v>
      </c>
      <c r="B56" s="29" t="s">
        <v>1610</v>
      </c>
      <c r="C56" s="269" t="s">
        <v>2001</v>
      </c>
      <c r="D56" s="73">
        <v>16769237.076409997</v>
      </c>
      <c r="E56" s="74" t="s">
        <v>751</v>
      </c>
      <c r="F56" s="81">
        <v>23.666761931980567</v>
      </c>
      <c r="G56" s="81">
        <v>21.621409921671017</v>
      </c>
      <c r="H56" s="81">
        <v>15.636812425801345</v>
      </c>
      <c r="I56" s="107">
        <v>14.495101980354866</v>
      </c>
      <c r="J56" s="9" t="s">
        <v>1610</v>
      </c>
      <c r="K56" s="10"/>
    </row>
    <row r="57" spans="1:11" s="63" customFormat="1" ht="12.75">
      <c r="A57" s="113" t="s">
        <v>590</v>
      </c>
      <c r="B57" s="29" t="s">
        <v>1635</v>
      </c>
      <c r="C57" s="269" t="s">
        <v>2003</v>
      </c>
      <c r="D57" s="73">
        <v>15213125.555620002</v>
      </c>
      <c r="E57" s="74" t="s">
        <v>751</v>
      </c>
      <c r="F57" s="81">
        <v>7.9233690795353002</v>
      </c>
      <c r="G57" s="81">
        <v>5.5505125596682063</v>
      </c>
      <c r="H57" s="81">
        <v>5.5686216502431254</v>
      </c>
      <c r="I57" s="107">
        <v>4.0087804240487674</v>
      </c>
      <c r="J57" s="9" t="s">
        <v>1635</v>
      </c>
      <c r="K57" s="10"/>
    </row>
    <row r="58" spans="1:11" s="63" customFormat="1" ht="12.75">
      <c r="A58" s="113" t="s">
        <v>1384</v>
      </c>
      <c r="B58" s="29" t="s">
        <v>1736</v>
      </c>
      <c r="C58" s="269" t="s">
        <v>2005</v>
      </c>
      <c r="D58" s="73">
        <v>14569890.293939998</v>
      </c>
      <c r="E58" s="74" t="s">
        <v>751</v>
      </c>
      <c r="F58" s="81">
        <v>21.815052776502984</v>
      </c>
      <c r="G58" s="81">
        <v>18.677799607072689</v>
      </c>
      <c r="H58" s="81">
        <v>13.283287412707965</v>
      </c>
      <c r="I58" s="107">
        <v>11.730062096152773</v>
      </c>
      <c r="J58" s="9" t="s">
        <v>1736</v>
      </c>
      <c r="K58" s="10"/>
    </row>
    <row r="59" spans="1:11" s="63" customFormat="1" ht="12.75">
      <c r="A59" s="113" t="s">
        <v>623</v>
      </c>
      <c r="B59" s="29" t="s">
        <v>1667</v>
      </c>
      <c r="C59" s="269" t="s">
        <v>2007</v>
      </c>
      <c r="D59" s="73">
        <v>14086059.5305</v>
      </c>
      <c r="E59" s="74" t="s">
        <v>751</v>
      </c>
      <c r="F59" s="81">
        <v>67.404817404817408</v>
      </c>
      <c r="G59" s="81">
        <v>50.494761350407451</v>
      </c>
      <c r="H59" s="81">
        <v>50.074531944993183</v>
      </c>
      <c r="I59" s="107">
        <v>34.192798297516696</v>
      </c>
      <c r="J59" s="9" t="s">
        <v>1667</v>
      </c>
      <c r="K59" s="10"/>
    </row>
    <row r="60" spans="1:11" s="63" customFormat="1" ht="12.75">
      <c r="A60" s="113" t="s">
        <v>500</v>
      </c>
      <c r="B60" s="29" t="s">
        <v>1542</v>
      </c>
      <c r="C60" s="269" t="s">
        <v>2009</v>
      </c>
      <c r="D60" s="73">
        <v>11658497.418510001</v>
      </c>
      <c r="E60" s="74" t="s">
        <v>751</v>
      </c>
      <c r="F60" s="81">
        <v>12.703391179748449</v>
      </c>
      <c r="G60" s="81">
        <v>12.029247700889492</v>
      </c>
      <c r="H60" s="81">
        <v>7.8960546772049005</v>
      </c>
      <c r="I60" s="107">
        <v>8.0145961967629109</v>
      </c>
      <c r="J60" s="9" t="s">
        <v>1542</v>
      </c>
      <c r="K60" s="10"/>
    </row>
    <row r="61" spans="1:11" s="63" customFormat="1" ht="12.75">
      <c r="A61" s="113" t="s">
        <v>704</v>
      </c>
      <c r="B61" s="29" t="s">
        <v>1746</v>
      </c>
      <c r="C61" s="269" t="s">
        <v>2011</v>
      </c>
      <c r="D61" s="73">
        <v>9328332.8754500002</v>
      </c>
      <c r="E61" s="74" t="s">
        <v>751</v>
      </c>
      <c r="F61" s="81">
        <v>34.914463452566096</v>
      </c>
      <c r="G61" s="81">
        <v>28.274559193954659</v>
      </c>
      <c r="H61" s="81">
        <v>28.121738036848392</v>
      </c>
      <c r="I61" s="107">
        <v>22.856914033100239</v>
      </c>
      <c r="J61" s="9" t="s">
        <v>1746</v>
      </c>
      <c r="K61" s="10"/>
    </row>
    <row r="62" spans="1:11" s="63" customFormat="1" ht="13.5" thickBot="1">
      <c r="A62" s="113" t="s">
        <v>717</v>
      </c>
      <c r="B62" s="29" t="s">
        <v>1758</v>
      </c>
      <c r="C62" s="269" t="s">
        <v>2013</v>
      </c>
      <c r="D62" s="73">
        <v>9265132.5396900009</v>
      </c>
      <c r="E62" s="74" t="s">
        <v>751</v>
      </c>
      <c r="F62" s="81">
        <v>22.409451999461425</v>
      </c>
      <c r="G62" s="81">
        <v>18.321774548656979</v>
      </c>
      <c r="H62" s="81">
        <v>18.063015076833263</v>
      </c>
      <c r="I62" s="107">
        <v>15.228060387121221</v>
      </c>
      <c r="J62" s="9" t="s">
        <v>1758</v>
      </c>
      <c r="K62" s="10"/>
    </row>
    <row r="63" spans="1:11" s="63" customFormat="1" ht="13.5" hidden="1" thickBot="1">
      <c r="A63" s="113"/>
      <c r="B63" s="125" t="s">
        <v>1848</v>
      </c>
      <c r="C63" s="271"/>
      <c r="D63" s="100" t="s">
        <v>1510</v>
      </c>
      <c r="E63" s="98"/>
      <c r="F63" s="102" t="s">
        <v>2369</v>
      </c>
      <c r="G63" s="102" t="s">
        <v>2369</v>
      </c>
      <c r="H63" s="102" t="s">
        <v>2369</v>
      </c>
      <c r="I63" s="108" t="s">
        <v>2369</v>
      </c>
      <c r="J63" s="9" t="s">
        <v>1848</v>
      </c>
      <c r="K63" s="10"/>
    </row>
    <row r="64" spans="1:11" s="63" customFormat="1" ht="13.5" thickBot="1">
      <c r="A64" s="9"/>
      <c r="B64" s="110" t="s">
        <v>746</v>
      </c>
      <c r="C64" s="270"/>
      <c r="D64" s="120"/>
      <c r="E64" s="121"/>
      <c r="F64" s="123"/>
      <c r="G64" s="123"/>
      <c r="H64" s="123"/>
      <c r="I64" s="124"/>
      <c r="J64" s="9" t="s">
        <v>746</v>
      </c>
      <c r="K64" s="10"/>
    </row>
    <row r="65" spans="1:11" s="63" customFormat="1" ht="12.75">
      <c r="A65" s="113" t="s">
        <v>536</v>
      </c>
      <c r="B65" s="29" t="s">
        <v>1578</v>
      </c>
      <c r="C65" s="269" t="s">
        <v>2015</v>
      </c>
      <c r="D65" s="73">
        <v>1145088097.36344</v>
      </c>
      <c r="E65" s="74" t="s">
        <v>746</v>
      </c>
      <c r="F65" s="81">
        <v>25.960005867109963</v>
      </c>
      <c r="G65" s="81">
        <v>24.453553170911437</v>
      </c>
      <c r="H65" s="81">
        <v>64.966994759459183</v>
      </c>
      <c r="I65" s="107">
        <v>59.164879690247673</v>
      </c>
      <c r="J65" s="9" t="s">
        <v>1578</v>
      </c>
      <c r="K65" s="10"/>
    </row>
    <row r="66" spans="1:11" s="63" customFormat="1" ht="12.75">
      <c r="A66" s="113" t="s">
        <v>613</v>
      </c>
      <c r="B66" s="29" t="s">
        <v>1657</v>
      </c>
      <c r="C66" s="269" t="s">
        <v>1934</v>
      </c>
      <c r="D66" s="73">
        <v>677798747.40370011</v>
      </c>
      <c r="E66" s="74" t="s">
        <v>746</v>
      </c>
      <c r="F66" s="81">
        <v>13.252979267562715</v>
      </c>
      <c r="G66" s="81">
        <v>12.472474010344651</v>
      </c>
      <c r="H66" s="81" t="s">
        <v>2370</v>
      </c>
      <c r="I66" s="107" t="s">
        <v>2370</v>
      </c>
      <c r="J66" s="9" t="s">
        <v>1657</v>
      </c>
      <c r="K66" s="10"/>
    </row>
    <row r="67" spans="1:11" s="63" customFormat="1" ht="12.75">
      <c r="A67" s="113" t="s">
        <v>713</v>
      </c>
      <c r="B67" s="29" t="s">
        <v>1754</v>
      </c>
      <c r="C67" s="269" t="s">
        <v>2017</v>
      </c>
      <c r="D67" s="73">
        <v>673623076.97578847</v>
      </c>
      <c r="E67" s="74" t="s">
        <v>746</v>
      </c>
      <c r="F67" s="81">
        <v>29.724192976232708</v>
      </c>
      <c r="G67" s="81">
        <v>26.391338582677164</v>
      </c>
      <c r="H67" s="81">
        <v>24.241447662956087</v>
      </c>
      <c r="I67" s="107">
        <v>21.891707800667291</v>
      </c>
      <c r="J67" s="9" t="s">
        <v>1754</v>
      </c>
      <c r="K67" s="10"/>
    </row>
    <row r="68" spans="1:11" s="63" customFormat="1" ht="12.75">
      <c r="A68" s="113" t="s">
        <v>640</v>
      </c>
      <c r="B68" s="29" t="s">
        <v>1682</v>
      </c>
      <c r="C68" s="269" t="s">
        <v>1900</v>
      </c>
      <c r="D68" s="73">
        <v>485096659.30596</v>
      </c>
      <c r="E68" s="74" t="s">
        <v>746</v>
      </c>
      <c r="F68" s="81">
        <v>33.594458438287155</v>
      </c>
      <c r="G68" s="81">
        <v>28.615566164243951</v>
      </c>
      <c r="H68" s="81">
        <v>25.577347895580967</v>
      </c>
      <c r="I68" s="107">
        <v>22.467274848281686</v>
      </c>
      <c r="J68" s="9" t="s">
        <v>1682</v>
      </c>
      <c r="K68" s="10"/>
    </row>
    <row r="69" spans="1:11" s="63" customFormat="1" ht="12.75">
      <c r="A69" s="113" t="s">
        <v>727</v>
      </c>
      <c r="B69" s="29" t="s">
        <v>1584</v>
      </c>
      <c r="C69" s="269" t="s">
        <v>2019</v>
      </c>
      <c r="D69" s="73">
        <v>301755065.51924998</v>
      </c>
      <c r="E69" s="74" t="s">
        <v>746</v>
      </c>
      <c r="F69" s="81">
        <v>10.921849201981287</v>
      </c>
      <c r="G69" s="81">
        <v>9.3674769884352127</v>
      </c>
      <c r="H69" s="81" t="s">
        <v>2370</v>
      </c>
      <c r="I69" s="107" t="s">
        <v>2370</v>
      </c>
      <c r="J69" s="9" t="s">
        <v>1584</v>
      </c>
      <c r="K69" s="10"/>
    </row>
    <row r="70" spans="1:11" s="63" customFormat="1" ht="12.75">
      <c r="A70" s="113" t="s">
        <v>719</v>
      </c>
      <c r="B70" s="29" t="s">
        <v>1760</v>
      </c>
      <c r="C70" s="269" t="s">
        <v>2021</v>
      </c>
      <c r="D70" s="73">
        <v>227679524.86725</v>
      </c>
      <c r="E70" s="74" t="s">
        <v>746</v>
      </c>
      <c r="F70" s="81">
        <v>12.078641953923437</v>
      </c>
      <c r="G70" s="81">
        <v>10.606936416184972</v>
      </c>
      <c r="H70" s="81" t="s">
        <v>2370</v>
      </c>
      <c r="I70" s="107" t="s">
        <v>2370</v>
      </c>
      <c r="J70" s="9" t="s">
        <v>1760</v>
      </c>
      <c r="K70" s="10"/>
    </row>
    <row r="71" spans="1:11" s="63" customFormat="1" ht="12.75">
      <c r="A71" s="113" t="s">
        <v>601</v>
      </c>
      <c r="B71" s="29" t="s">
        <v>1646</v>
      </c>
      <c r="C71" s="269" t="s">
        <v>2023</v>
      </c>
      <c r="D71" s="73">
        <v>196184929.23370156</v>
      </c>
      <c r="E71" s="74" t="s">
        <v>746</v>
      </c>
      <c r="F71" s="81">
        <v>8.4471833954823747</v>
      </c>
      <c r="G71" s="81">
        <v>7.9060826797575245</v>
      </c>
      <c r="H71" s="81" t="s">
        <v>2370</v>
      </c>
      <c r="I71" s="107" t="s">
        <v>2370</v>
      </c>
      <c r="J71" s="9" t="s">
        <v>1646</v>
      </c>
      <c r="K71" s="10"/>
    </row>
    <row r="72" spans="1:11" s="63" customFormat="1" ht="12.75">
      <c r="A72" s="113" t="s">
        <v>639</v>
      </c>
      <c r="B72" s="29" t="s">
        <v>316</v>
      </c>
      <c r="C72" s="269" t="s">
        <v>2025</v>
      </c>
      <c r="D72" s="73">
        <v>186602987.55780002</v>
      </c>
      <c r="E72" s="74" t="s">
        <v>746</v>
      </c>
      <c r="F72" s="81">
        <v>13.410010403421571</v>
      </c>
      <c r="G72" s="81">
        <v>12.545690494214341</v>
      </c>
      <c r="H72" s="81" t="s">
        <v>2370</v>
      </c>
      <c r="I72" s="107" t="s">
        <v>2370</v>
      </c>
      <c r="J72" s="9" t="s">
        <v>316</v>
      </c>
      <c r="K72" s="10"/>
    </row>
    <row r="73" spans="1:11" s="63" customFormat="1" ht="12.75">
      <c r="A73" s="113" t="s">
        <v>527</v>
      </c>
      <c r="B73" s="29" t="s">
        <v>1569</v>
      </c>
      <c r="C73" s="269" t="s">
        <v>2027</v>
      </c>
      <c r="D73" s="73">
        <v>185522938.6647</v>
      </c>
      <c r="E73" s="74" t="s">
        <v>746</v>
      </c>
      <c r="F73" s="81">
        <v>17.415981585004932</v>
      </c>
      <c r="G73" s="81">
        <v>15.254910997177255</v>
      </c>
      <c r="H73" s="81">
        <v>13.754868559569942</v>
      </c>
      <c r="I73" s="107">
        <v>12.098051130654765</v>
      </c>
      <c r="J73" s="9" t="s">
        <v>1569</v>
      </c>
      <c r="K73" s="10"/>
    </row>
    <row r="74" spans="1:11" s="63" customFormat="1" ht="12.75">
      <c r="A74" s="113" t="s">
        <v>598</v>
      </c>
      <c r="B74" s="29" t="s">
        <v>1643</v>
      </c>
      <c r="C74" s="269" t="s">
        <v>1942</v>
      </c>
      <c r="D74" s="73">
        <v>175631427.21258</v>
      </c>
      <c r="E74" s="74" t="s">
        <v>746</v>
      </c>
      <c r="F74" s="81">
        <v>12.126864010683285</v>
      </c>
      <c r="G74" s="81">
        <v>10.885443720781556</v>
      </c>
      <c r="H74" s="81">
        <v>24.360877306616963</v>
      </c>
      <c r="I74" s="107">
        <v>23.680048340471078</v>
      </c>
      <c r="J74" s="9" t="s">
        <v>1643</v>
      </c>
      <c r="K74" s="10"/>
    </row>
    <row r="75" spans="1:11" s="63" customFormat="1" ht="12.75">
      <c r="A75" s="113" t="s">
        <v>690</v>
      </c>
      <c r="B75" s="29" t="s">
        <v>1729</v>
      </c>
      <c r="C75" s="269" t="s">
        <v>2029</v>
      </c>
      <c r="D75" s="73">
        <v>150643233.59999999</v>
      </c>
      <c r="E75" s="74" t="s">
        <v>746</v>
      </c>
      <c r="F75" s="81">
        <v>28.017744571561987</v>
      </c>
      <c r="G75" s="81">
        <v>25.247212286976644</v>
      </c>
      <c r="H75" s="81">
        <v>21.977853778305597</v>
      </c>
      <c r="I75" s="107">
        <v>20.294850269414408</v>
      </c>
      <c r="J75" s="9" t="s">
        <v>1729</v>
      </c>
      <c r="K75" s="10"/>
    </row>
    <row r="76" spans="1:11" s="63" customFormat="1" ht="12.75">
      <c r="A76" s="113" t="s">
        <v>687</v>
      </c>
      <c r="B76" s="29" t="s">
        <v>1726</v>
      </c>
      <c r="C76" s="269" t="s">
        <v>2031</v>
      </c>
      <c r="D76" s="73">
        <v>149232919.94351998</v>
      </c>
      <c r="E76" s="74" t="s">
        <v>746</v>
      </c>
      <c r="F76" s="81">
        <v>18.756452369779442</v>
      </c>
      <c r="G76" s="81">
        <v>15.801541806681161</v>
      </c>
      <c r="H76" s="81">
        <v>12.598391755398517</v>
      </c>
      <c r="I76" s="107">
        <v>11.45831228149164</v>
      </c>
      <c r="J76" s="9" t="s">
        <v>1726</v>
      </c>
      <c r="K76" s="10"/>
    </row>
    <row r="77" spans="1:11" s="63" customFormat="1" ht="12.75">
      <c r="A77" s="113" t="s">
        <v>629</v>
      </c>
      <c r="B77" s="29" t="s">
        <v>1672</v>
      </c>
      <c r="C77" s="269" t="s">
        <v>2033</v>
      </c>
      <c r="D77" s="73">
        <v>145662156.99318215</v>
      </c>
      <c r="E77" s="74" t="s">
        <v>746</v>
      </c>
      <c r="F77" s="81">
        <v>10.433266183589403</v>
      </c>
      <c r="G77" s="81">
        <v>9.7513545109147728</v>
      </c>
      <c r="H77" s="81" t="s">
        <v>2370</v>
      </c>
      <c r="I77" s="107" t="s">
        <v>2370</v>
      </c>
      <c r="J77" s="9" t="s">
        <v>1672</v>
      </c>
      <c r="K77" s="10"/>
    </row>
    <row r="78" spans="1:11" s="63" customFormat="1" ht="12.75">
      <c r="A78" s="113" t="s">
        <v>540</v>
      </c>
      <c r="B78" s="29" t="s">
        <v>1582</v>
      </c>
      <c r="C78" s="269" t="s">
        <v>2035</v>
      </c>
      <c r="D78" s="73">
        <v>140711974.54909</v>
      </c>
      <c r="E78" s="74" t="s">
        <v>746</v>
      </c>
      <c r="F78" s="81">
        <v>19.987008411503062</v>
      </c>
      <c r="G78" s="81">
        <v>17.982605594738096</v>
      </c>
      <c r="H78" s="81">
        <v>15.293958732431864</v>
      </c>
      <c r="I78" s="107">
        <v>13.594801609898632</v>
      </c>
      <c r="J78" s="9" t="s">
        <v>1582</v>
      </c>
      <c r="K78" s="10"/>
    </row>
    <row r="79" spans="1:11" s="63" customFormat="1" ht="12.75">
      <c r="A79" s="113" t="s">
        <v>560</v>
      </c>
      <c r="B79" s="29" t="s">
        <v>1605</v>
      </c>
      <c r="C79" s="269" t="s">
        <v>2037</v>
      </c>
      <c r="D79" s="73">
        <v>128796211.60563001</v>
      </c>
      <c r="E79" s="74" t="s">
        <v>746</v>
      </c>
      <c r="F79" s="81">
        <v>9.3368808841588216</v>
      </c>
      <c r="G79" s="81">
        <v>7.3194994117017869</v>
      </c>
      <c r="H79" s="81">
        <v>21.711626857288742</v>
      </c>
      <c r="I79" s="107">
        <v>19.475231822186956</v>
      </c>
      <c r="J79" s="9" t="s">
        <v>1605</v>
      </c>
      <c r="K79" s="10"/>
    </row>
    <row r="80" spans="1:11" s="63" customFormat="1" ht="12.75">
      <c r="A80" s="113" t="s">
        <v>535</v>
      </c>
      <c r="B80" s="29" t="s">
        <v>1577</v>
      </c>
      <c r="C80" s="269" t="s">
        <v>2039</v>
      </c>
      <c r="D80" s="73">
        <v>110437794.77218223</v>
      </c>
      <c r="E80" s="74" t="s">
        <v>746</v>
      </c>
      <c r="F80" s="81">
        <v>7.7301204819277105</v>
      </c>
      <c r="G80" s="81">
        <v>6.9891067538126359</v>
      </c>
      <c r="H80" s="81" t="s">
        <v>2370</v>
      </c>
      <c r="I80" s="107" t="s">
        <v>2370</v>
      </c>
      <c r="J80" s="9" t="s">
        <v>1577</v>
      </c>
      <c r="K80" s="10"/>
    </row>
    <row r="81" spans="1:11" s="63" customFormat="1" ht="12.75">
      <c r="A81" s="113" t="s">
        <v>705</v>
      </c>
      <c r="B81" s="29" t="s">
        <v>1747</v>
      </c>
      <c r="C81" s="269" t="s">
        <v>2041</v>
      </c>
      <c r="D81" s="73">
        <v>100033583.73392104</v>
      </c>
      <c r="E81" s="74" t="s">
        <v>746</v>
      </c>
      <c r="F81" s="81">
        <v>15.169909176915375</v>
      </c>
      <c r="G81" s="81">
        <v>10.190828557498365</v>
      </c>
      <c r="H81" s="81">
        <v>8.082847829683967</v>
      </c>
      <c r="I81" s="107">
        <v>5.7679121896819954</v>
      </c>
      <c r="J81" s="9" t="s">
        <v>1747</v>
      </c>
      <c r="K81" s="10"/>
    </row>
    <row r="82" spans="1:11" s="63" customFormat="1" ht="12.75">
      <c r="A82" s="113" t="s">
        <v>528</v>
      </c>
      <c r="B82" s="29" t="s">
        <v>1570</v>
      </c>
      <c r="C82" s="269" t="s">
        <v>2043</v>
      </c>
      <c r="D82" s="73">
        <v>86789160.930194795</v>
      </c>
      <c r="E82" s="74" t="s">
        <v>746</v>
      </c>
      <c r="F82" s="81">
        <v>31.630824372759861</v>
      </c>
      <c r="G82" s="81">
        <v>27.265705458290423</v>
      </c>
      <c r="H82" s="81">
        <v>29.557812734082397</v>
      </c>
      <c r="I82" s="107">
        <v>25.571843940438864</v>
      </c>
      <c r="J82" s="9" t="s">
        <v>1570</v>
      </c>
      <c r="K82" s="10"/>
    </row>
    <row r="83" spans="1:11" s="63" customFormat="1" ht="12.75">
      <c r="A83" s="113" t="s">
        <v>668</v>
      </c>
      <c r="B83" s="29" t="s">
        <v>1709</v>
      </c>
      <c r="C83" s="269" t="s">
        <v>2045</v>
      </c>
      <c r="D83" s="73">
        <v>63862997.663519993</v>
      </c>
      <c r="E83" s="74" t="s">
        <v>746</v>
      </c>
      <c r="F83" s="81">
        <v>13.070614122824566</v>
      </c>
      <c r="G83" s="81">
        <v>11.737021735225436</v>
      </c>
      <c r="H83" s="81">
        <v>9.0906789438057931</v>
      </c>
      <c r="I83" s="107">
        <v>8.6978715888984972</v>
      </c>
      <c r="J83" s="9" t="s">
        <v>1709</v>
      </c>
      <c r="K83" s="10"/>
    </row>
    <row r="84" spans="1:11" s="63" customFormat="1" ht="12.75">
      <c r="A84" s="113" t="s">
        <v>709</v>
      </c>
      <c r="B84" s="29" t="s">
        <v>464</v>
      </c>
      <c r="C84" s="269" t="s">
        <v>2047</v>
      </c>
      <c r="D84" s="73">
        <v>62195780.317680001</v>
      </c>
      <c r="E84" s="74" t="s">
        <v>746</v>
      </c>
      <c r="F84" s="81">
        <v>9.3097014925373127</v>
      </c>
      <c r="G84" s="81">
        <v>8.3812723073693061</v>
      </c>
      <c r="H84" s="81" t="s">
        <v>2370</v>
      </c>
      <c r="I84" s="107" t="s">
        <v>2370</v>
      </c>
      <c r="J84" s="9" t="s">
        <v>464</v>
      </c>
      <c r="K84" s="10"/>
    </row>
    <row r="85" spans="1:11" s="63" customFormat="1" ht="12.75">
      <c r="A85" s="113" t="s">
        <v>619</v>
      </c>
      <c r="B85" s="29" t="s">
        <v>1663</v>
      </c>
      <c r="C85" s="269" t="s">
        <v>2049</v>
      </c>
      <c r="D85" s="73">
        <v>58451580.588353507</v>
      </c>
      <c r="E85" s="74" t="s">
        <v>746</v>
      </c>
      <c r="F85" s="81">
        <v>9.7333333333333343</v>
      </c>
      <c r="G85" s="81">
        <v>7.6842105263157894</v>
      </c>
      <c r="H85" s="81" t="s">
        <v>2370</v>
      </c>
      <c r="I85" s="107" t="s">
        <v>2370</v>
      </c>
      <c r="J85" s="9" t="s">
        <v>1663</v>
      </c>
      <c r="K85" s="10"/>
    </row>
    <row r="86" spans="1:11" s="63" customFormat="1" ht="12.75">
      <c r="A86" s="113" t="s">
        <v>543</v>
      </c>
      <c r="B86" s="29" t="s">
        <v>1586</v>
      </c>
      <c r="C86" s="269" t="s">
        <v>2051</v>
      </c>
      <c r="D86" s="73">
        <v>56468648.572049998</v>
      </c>
      <c r="E86" s="74" t="s">
        <v>746</v>
      </c>
      <c r="F86" s="81">
        <v>11.650125907272997</v>
      </c>
      <c r="G86" s="81">
        <v>10.403439153439153</v>
      </c>
      <c r="H86" s="81" t="s">
        <v>2370</v>
      </c>
      <c r="I86" s="107" t="s">
        <v>2370</v>
      </c>
      <c r="J86" s="9" t="s">
        <v>1586</v>
      </c>
      <c r="K86" s="10"/>
    </row>
    <row r="87" spans="1:11" s="63" customFormat="1" ht="12.75">
      <c r="A87" s="113" t="s">
        <v>529</v>
      </c>
      <c r="B87" s="29" t="s">
        <v>1571</v>
      </c>
      <c r="C87" s="269" t="s">
        <v>2053</v>
      </c>
      <c r="D87" s="73">
        <v>55705649.496072806</v>
      </c>
      <c r="E87" s="74" t="s">
        <v>746</v>
      </c>
      <c r="F87" s="81">
        <v>7.1426829268292682</v>
      </c>
      <c r="G87" s="81">
        <v>5.787549407114625</v>
      </c>
      <c r="H87" s="81" t="s">
        <v>2370</v>
      </c>
      <c r="I87" s="107" t="s">
        <v>2370</v>
      </c>
      <c r="J87" s="9" t="s">
        <v>1571</v>
      </c>
      <c r="K87" s="10"/>
    </row>
    <row r="88" spans="1:11" s="63" customFormat="1" ht="12.75">
      <c r="A88" s="113" t="s">
        <v>550</v>
      </c>
      <c r="B88" s="29" t="s">
        <v>1594</v>
      </c>
      <c r="C88" s="269" t="s">
        <v>2055</v>
      </c>
      <c r="D88" s="73">
        <v>53223291.461879991</v>
      </c>
      <c r="E88" s="74" t="s">
        <v>746</v>
      </c>
      <c r="F88" s="81">
        <v>26.93562893485802</v>
      </c>
      <c r="G88" s="81">
        <v>26.172284644194754</v>
      </c>
      <c r="H88" s="81">
        <v>13.669014755407423</v>
      </c>
      <c r="I88" s="107">
        <v>12.619306586557888</v>
      </c>
      <c r="J88" s="9" t="s">
        <v>1594</v>
      </c>
      <c r="K88" s="10"/>
    </row>
    <row r="89" spans="1:11" s="63" customFormat="1" ht="12.75">
      <c r="A89" s="113" t="s">
        <v>634</v>
      </c>
      <c r="B89" s="29" t="s">
        <v>1677</v>
      </c>
      <c r="C89" s="269" t="s">
        <v>2057</v>
      </c>
      <c r="D89" s="73">
        <v>51221535.425319999</v>
      </c>
      <c r="E89" s="74" t="s">
        <v>746</v>
      </c>
      <c r="F89" s="81">
        <v>8.1826096419632162</v>
      </c>
      <c r="G89" s="81">
        <v>7.2577220077220082</v>
      </c>
      <c r="H89" s="81" t="s">
        <v>2370</v>
      </c>
      <c r="I89" s="107" t="s">
        <v>2370</v>
      </c>
      <c r="J89" s="9" t="s">
        <v>1677</v>
      </c>
      <c r="K89" s="10"/>
    </row>
    <row r="90" spans="1:11" s="63" customFormat="1" ht="12.75">
      <c r="A90" s="113" t="s">
        <v>568</v>
      </c>
      <c r="B90" s="29" t="s">
        <v>1613</v>
      </c>
      <c r="C90" s="269" t="s">
        <v>2059</v>
      </c>
      <c r="D90" s="73">
        <v>49774176.284959674</v>
      </c>
      <c r="E90" s="74" t="s">
        <v>746</v>
      </c>
      <c r="F90" s="81">
        <v>8.0321428571428566</v>
      </c>
      <c r="G90" s="81">
        <v>7.2586872586872584</v>
      </c>
      <c r="H90" s="81" t="s">
        <v>2370</v>
      </c>
      <c r="I90" s="107" t="s">
        <v>2370</v>
      </c>
      <c r="J90" s="9" t="s">
        <v>1613</v>
      </c>
      <c r="K90" s="10"/>
    </row>
    <row r="91" spans="1:11" s="63" customFormat="1" ht="12.75">
      <c r="A91" s="113" t="s">
        <v>644</v>
      </c>
      <c r="B91" s="29" t="s">
        <v>1686</v>
      </c>
      <c r="C91" s="269" t="s">
        <v>2061</v>
      </c>
      <c r="D91" s="73">
        <v>43265805.283200003</v>
      </c>
      <c r="E91" s="74" t="s">
        <v>746</v>
      </c>
      <c r="F91" s="81">
        <v>24</v>
      </c>
      <c r="G91" s="81">
        <v>21.421262080727686</v>
      </c>
      <c r="H91" s="81">
        <v>18.05706662178282</v>
      </c>
      <c r="I91" s="107">
        <v>16.758702246124155</v>
      </c>
      <c r="J91" s="9" t="s">
        <v>1686</v>
      </c>
      <c r="K91" s="10"/>
    </row>
    <row r="92" spans="1:11" s="63" customFormat="1" ht="12.75">
      <c r="A92" s="113" t="s">
        <v>586</v>
      </c>
      <c r="B92" s="29" t="s">
        <v>1630</v>
      </c>
      <c r="C92" s="269" t="s">
        <v>2063</v>
      </c>
      <c r="D92" s="73">
        <v>41983355.106360003</v>
      </c>
      <c r="E92" s="74" t="s">
        <v>746</v>
      </c>
      <c r="F92" s="81">
        <v>13.820401046207499</v>
      </c>
      <c r="G92" s="81">
        <v>12.802455176869652</v>
      </c>
      <c r="H92" s="81">
        <v>12.134404962112201</v>
      </c>
      <c r="I92" s="107">
        <v>10.979861451627423</v>
      </c>
      <c r="J92" s="9" t="s">
        <v>1630</v>
      </c>
      <c r="K92" s="10"/>
    </row>
    <row r="93" spans="1:11" s="63" customFormat="1" ht="12.75">
      <c r="A93" s="113" t="s">
        <v>679</v>
      </c>
      <c r="B93" s="29" t="s">
        <v>396</v>
      </c>
      <c r="C93" s="269" t="s">
        <v>2065</v>
      </c>
      <c r="D93" s="73">
        <v>19573059.456779998</v>
      </c>
      <c r="E93" s="74" t="s">
        <v>746</v>
      </c>
      <c r="F93" s="81">
        <v>6.7506892477353295</v>
      </c>
      <c r="G93" s="81">
        <v>6.0133317740615135</v>
      </c>
      <c r="H93" s="81">
        <v>2.6742134015514112</v>
      </c>
      <c r="I93" s="107">
        <v>2.7502434790426884</v>
      </c>
      <c r="J93" s="9" t="s">
        <v>396</v>
      </c>
      <c r="K93" s="10"/>
    </row>
    <row r="94" spans="1:11" s="63" customFormat="1" ht="13.5" thickBot="1">
      <c r="A94" s="113" t="s">
        <v>497</v>
      </c>
      <c r="B94" s="29" t="s">
        <v>1539</v>
      </c>
      <c r="C94" s="269" t="s">
        <v>2067</v>
      </c>
      <c r="D94" s="73">
        <v>10772618.675169827</v>
      </c>
      <c r="E94" s="74" t="s">
        <v>746</v>
      </c>
      <c r="F94" s="81">
        <v>7.3316195372750634</v>
      </c>
      <c r="G94" s="81">
        <v>6.5188571428571427</v>
      </c>
      <c r="H94" s="81">
        <v>7.9581086419753087</v>
      </c>
      <c r="I94" s="107">
        <v>7.6784611195664079</v>
      </c>
      <c r="J94" s="9" t="s">
        <v>1539</v>
      </c>
      <c r="K94" s="10"/>
    </row>
    <row r="95" spans="1:11" s="63" customFormat="1" ht="13.5" hidden="1" thickBot="1">
      <c r="A95" s="113"/>
      <c r="B95" s="125" t="s">
        <v>746</v>
      </c>
      <c r="C95" s="271"/>
      <c r="D95" s="100" t="s">
        <v>1510</v>
      </c>
      <c r="E95" s="98"/>
      <c r="F95" s="102" t="s">
        <v>2369</v>
      </c>
      <c r="G95" s="102" t="s">
        <v>2369</v>
      </c>
      <c r="H95" s="102" t="s">
        <v>2369</v>
      </c>
      <c r="I95" s="108" t="s">
        <v>2369</v>
      </c>
      <c r="J95" s="9" t="s">
        <v>746</v>
      </c>
      <c r="K95" s="10"/>
    </row>
    <row r="96" spans="1:11" s="63" customFormat="1" ht="13.5" thickBot="1">
      <c r="A96" s="113"/>
      <c r="B96" s="110" t="s">
        <v>748</v>
      </c>
      <c r="C96" s="270"/>
      <c r="D96" s="120"/>
      <c r="E96" s="121"/>
      <c r="F96" s="123"/>
      <c r="G96" s="123"/>
      <c r="H96" s="123"/>
      <c r="I96" s="124"/>
      <c r="J96" s="9" t="s">
        <v>748</v>
      </c>
      <c r="K96" s="10"/>
    </row>
    <row r="97" spans="1:11" s="63" customFormat="1" ht="12.75">
      <c r="A97" s="113" t="s">
        <v>620</v>
      </c>
      <c r="B97" s="29" t="s">
        <v>1664</v>
      </c>
      <c r="C97" s="269" t="s">
        <v>2350</v>
      </c>
      <c r="D97" s="73">
        <v>838534323.62554002</v>
      </c>
      <c r="E97" s="74" t="s">
        <v>748</v>
      </c>
      <c r="F97" s="81">
        <v>39.667249652450785</v>
      </c>
      <c r="G97" s="81">
        <v>29.728439873630435</v>
      </c>
      <c r="H97" s="81">
        <v>32.927955361669419</v>
      </c>
      <c r="I97" s="107">
        <v>25.499191735316842</v>
      </c>
      <c r="J97" s="9" t="s">
        <v>1664</v>
      </c>
      <c r="K97" s="10"/>
    </row>
    <row r="98" spans="1:11" s="63" customFormat="1" ht="12.75">
      <c r="A98" s="113" t="s">
        <v>707</v>
      </c>
      <c r="B98" s="29" t="s">
        <v>1749</v>
      </c>
      <c r="C98" s="269" t="s">
        <v>2068</v>
      </c>
      <c r="D98" s="73">
        <v>381056087.86423999</v>
      </c>
      <c r="E98" s="74" t="s">
        <v>748</v>
      </c>
      <c r="F98" s="81">
        <v>15.984726995036272</v>
      </c>
      <c r="G98" s="81">
        <v>13.778304370721433</v>
      </c>
      <c r="H98" s="81">
        <v>11.409883722617817</v>
      </c>
      <c r="I98" s="107">
        <v>10.175452901251903</v>
      </c>
      <c r="J98" s="9" t="s">
        <v>1749</v>
      </c>
      <c r="K98" s="10"/>
    </row>
    <row r="99" spans="1:11" s="63" customFormat="1" ht="12.75">
      <c r="A99" s="113" t="s">
        <v>612</v>
      </c>
      <c r="B99" s="29" t="s">
        <v>262</v>
      </c>
      <c r="C99" s="269" t="s">
        <v>2070</v>
      </c>
      <c r="D99" s="73">
        <v>371930807.46781999</v>
      </c>
      <c r="E99" s="74" t="s">
        <v>748</v>
      </c>
      <c r="F99" s="81">
        <v>14.573394927877816</v>
      </c>
      <c r="G99" s="81">
        <v>13.933657833062918</v>
      </c>
      <c r="H99" s="81">
        <v>11.249027521168445</v>
      </c>
      <c r="I99" s="107">
        <v>10.922262492359057</v>
      </c>
      <c r="J99" s="9" t="s">
        <v>262</v>
      </c>
      <c r="K99" s="10"/>
    </row>
    <row r="100" spans="1:11" s="63" customFormat="1" ht="12.75">
      <c r="A100" s="113" t="s">
        <v>514</v>
      </c>
      <c r="B100" s="29" t="s">
        <v>1558</v>
      </c>
      <c r="C100" s="269" t="s">
        <v>2072</v>
      </c>
      <c r="D100" s="73">
        <v>329136098.40468001</v>
      </c>
      <c r="E100" s="74" t="s">
        <v>748</v>
      </c>
      <c r="F100" s="81">
        <v>15.321146245059289</v>
      </c>
      <c r="G100" s="81">
        <v>13.40393343419062</v>
      </c>
      <c r="H100" s="81">
        <v>12.907613526003882</v>
      </c>
      <c r="I100" s="107">
        <v>11.409698481757884</v>
      </c>
      <c r="J100" s="9" t="s">
        <v>1558</v>
      </c>
      <c r="K100" s="10"/>
    </row>
    <row r="101" spans="1:11" s="63" customFormat="1" ht="12.75">
      <c r="A101" s="113" t="s">
        <v>648</v>
      </c>
      <c r="B101" s="29" t="s">
        <v>1690</v>
      </c>
      <c r="C101" s="269" t="s">
        <v>2074</v>
      </c>
      <c r="D101" s="73">
        <v>274128526.21648765</v>
      </c>
      <c r="E101" s="74" t="s">
        <v>748</v>
      </c>
      <c r="F101" s="81">
        <v>15.053723324876882</v>
      </c>
      <c r="G101" s="81">
        <v>12.395170951985993</v>
      </c>
      <c r="H101" s="81">
        <v>10.776148969986815</v>
      </c>
      <c r="I101" s="107">
        <v>9.1955153439355399</v>
      </c>
      <c r="J101" s="9" t="s">
        <v>1690</v>
      </c>
      <c r="K101" s="10"/>
    </row>
    <row r="102" spans="1:11" s="63" customFormat="1" ht="12.75">
      <c r="A102" s="113" t="s">
        <v>649</v>
      </c>
      <c r="B102" s="29" t="s">
        <v>1691</v>
      </c>
      <c r="C102" s="269" t="s">
        <v>2076</v>
      </c>
      <c r="D102" s="73">
        <v>236062697.22519025</v>
      </c>
      <c r="E102" s="74" t="s">
        <v>748</v>
      </c>
      <c r="F102" s="81">
        <v>12.970947414419543</v>
      </c>
      <c r="G102" s="81">
        <v>12.468163818261861</v>
      </c>
      <c r="H102" s="81">
        <v>11.542637062117167</v>
      </c>
      <c r="I102" s="107">
        <v>11.187219726190222</v>
      </c>
      <c r="J102" s="9" t="s">
        <v>1691</v>
      </c>
      <c r="K102" s="10"/>
    </row>
    <row r="103" spans="1:11" s="63" customFormat="1" ht="12.75">
      <c r="A103" s="113" t="s">
        <v>515</v>
      </c>
      <c r="B103" s="29" t="s">
        <v>50</v>
      </c>
      <c r="C103" s="269" t="s">
        <v>2078</v>
      </c>
      <c r="D103" s="73">
        <v>223467571.50734994</v>
      </c>
      <c r="E103" s="74" t="s">
        <v>748</v>
      </c>
      <c r="F103" s="81">
        <v>25.043731778425652</v>
      </c>
      <c r="G103" s="81">
        <v>22.704845814977972</v>
      </c>
      <c r="H103" s="81">
        <v>19.583969936549288</v>
      </c>
      <c r="I103" s="107">
        <v>17.917416580503467</v>
      </c>
      <c r="J103" s="9" t="s">
        <v>50</v>
      </c>
      <c r="K103" s="10"/>
    </row>
    <row r="104" spans="1:11" s="63" customFormat="1" ht="12.75">
      <c r="A104" s="113" t="s">
        <v>511</v>
      </c>
      <c r="B104" s="29" t="s">
        <v>1555</v>
      </c>
      <c r="C104" s="269" t="s">
        <v>2080</v>
      </c>
      <c r="D104" s="73">
        <v>214649551.39092243</v>
      </c>
      <c r="E104" s="74" t="s">
        <v>748</v>
      </c>
      <c r="F104" s="81">
        <v>15.235108013450693</v>
      </c>
      <c r="G104" s="81">
        <v>13.504689681026978</v>
      </c>
      <c r="H104" s="81">
        <v>12.12849215826709</v>
      </c>
      <c r="I104" s="107">
        <v>10.571758691916843</v>
      </c>
      <c r="J104" s="9" t="s">
        <v>1555</v>
      </c>
      <c r="K104" s="10"/>
    </row>
    <row r="105" spans="1:11" s="63" customFormat="1" ht="12.75">
      <c r="A105" s="113" t="s">
        <v>638</v>
      </c>
      <c r="B105" s="29" t="s">
        <v>1681</v>
      </c>
      <c r="C105" s="269" t="s">
        <v>2082</v>
      </c>
      <c r="D105" s="73">
        <v>208206450.15072</v>
      </c>
      <c r="E105" s="74" t="s">
        <v>748</v>
      </c>
      <c r="F105" s="81">
        <v>9.2591763652640999</v>
      </c>
      <c r="G105" s="81">
        <v>8.4601226993865026</v>
      </c>
      <c r="H105" s="81">
        <v>7.7185069606747589</v>
      </c>
      <c r="I105" s="107">
        <v>7.1274144358443792</v>
      </c>
      <c r="J105" s="9" t="s">
        <v>1681</v>
      </c>
      <c r="K105" s="10"/>
    </row>
    <row r="106" spans="1:11" s="63" customFormat="1" ht="12.75">
      <c r="A106" s="113" t="s">
        <v>608</v>
      </c>
      <c r="B106" s="29" t="s">
        <v>1653</v>
      </c>
      <c r="C106" s="269" t="s">
        <v>2084</v>
      </c>
      <c r="D106" s="73">
        <v>184438449.84045002</v>
      </c>
      <c r="E106" s="74" t="s">
        <v>748</v>
      </c>
      <c r="F106" s="81">
        <v>66.296057717083229</v>
      </c>
      <c r="G106" s="81">
        <v>57.056214657944345</v>
      </c>
      <c r="H106" s="81">
        <v>47.173731214065192</v>
      </c>
      <c r="I106" s="107">
        <v>41.001538872642705</v>
      </c>
      <c r="J106" s="9" t="s">
        <v>1653</v>
      </c>
      <c r="K106" s="10"/>
    </row>
    <row r="107" spans="1:11" s="63" customFormat="1" ht="12.75">
      <c r="A107" s="113" t="s">
        <v>700</v>
      </c>
      <c r="B107" s="29" t="s">
        <v>1742</v>
      </c>
      <c r="C107" s="269" t="s">
        <v>2086</v>
      </c>
      <c r="D107" s="73">
        <v>160147328.26111999</v>
      </c>
      <c r="E107" s="74" t="s">
        <v>748</v>
      </c>
      <c r="F107" s="81">
        <v>18.878604485582056</v>
      </c>
      <c r="G107" s="81">
        <v>17.043226739514704</v>
      </c>
      <c r="H107" s="81">
        <v>17.225088461201796</v>
      </c>
      <c r="I107" s="107">
        <v>15.680526639358161</v>
      </c>
      <c r="J107" s="9" t="s">
        <v>1742</v>
      </c>
      <c r="K107" s="10"/>
    </row>
    <row r="108" spans="1:11" s="63" customFormat="1" ht="12.75">
      <c r="A108" s="113" t="s">
        <v>520</v>
      </c>
      <c r="B108" s="29" t="s">
        <v>1562</v>
      </c>
      <c r="C108" s="269" t="s">
        <v>2088</v>
      </c>
      <c r="D108" s="73">
        <v>150993801.24415997</v>
      </c>
      <c r="E108" s="74" t="s">
        <v>748</v>
      </c>
      <c r="F108" s="81">
        <v>13.592101442261155</v>
      </c>
      <c r="G108" s="81">
        <v>13.104993000466635</v>
      </c>
      <c r="H108" s="81">
        <v>9.5881641045395991</v>
      </c>
      <c r="I108" s="107">
        <v>10.874305429251802</v>
      </c>
      <c r="J108" s="9" t="s">
        <v>1562</v>
      </c>
      <c r="K108" s="10"/>
    </row>
    <row r="109" spans="1:11" s="63" customFormat="1" ht="12.75">
      <c r="A109" s="113" t="s">
        <v>726</v>
      </c>
      <c r="B109" s="29" t="s">
        <v>1573</v>
      </c>
      <c r="C109" s="269" t="s">
        <v>2090</v>
      </c>
      <c r="D109" s="73">
        <v>150717252.97239998</v>
      </c>
      <c r="E109" s="74" t="s">
        <v>748</v>
      </c>
      <c r="F109" s="81">
        <v>35.077452667814114</v>
      </c>
      <c r="G109" s="81">
        <v>31.038684130368569</v>
      </c>
      <c r="H109" s="81">
        <v>27.620645630422839</v>
      </c>
      <c r="I109" s="107">
        <v>24.552516198284888</v>
      </c>
      <c r="J109" s="9" t="s">
        <v>1573</v>
      </c>
      <c r="K109" s="10"/>
    </row>
    <row r="110" spans="1:11" s="63" customFormat="1" ht="12.75">
      <c r="A110" s="113" t="s">
        <v>573</v>
      </c>
      <c r="B110" s="29" t="s">
        <v>1618</v>
      </c>
      <c r="C110" s="269" t="s">
        <v>2092</v>
      </c>
      <c r="D110" s="73">
        <v>141087103.76116002</v>
      </c>
      <c r="E110" s="74" t="s">
        <v>748</v>
      </c>
      <c r="F110" s="81">
        <v>25.599272821711462</v>
      </c>
      <c r="G110" s="81">
        <v>23.049222495030978</v>
      </c>
      <c r="H110" s="81">
        <v>20.36943598149746</v>
      </c>
      <c r="I110" s="107">
        <v>18.871266316567421</v>
      </c>
      <c r="J110" s="9" t="s">
        <v>1618</v>
      </c>
      <c r="K110" s="10"/>
    </row>
    <row r="111" spans="1:11" s="63" customFormat="1" ht="12.75">
      <c r="A111" s="113" t="s">
        <v>665</v>
      </c>
      <c r="B111" s="29" t="s">
        <v>1706</v>
      </c>
      <c r="C111" s="269" t="s">
        <v>2093</v>
      </c>
      <c r="D111" s="73">
        <v>129989743.25964001</v>
      </c>
      <c r="E111" s="74" t="s">
        <v>748</v>
      </c>
      <c r="F111" s="81">
        <v>7.7510990869124123</v>
      </c>
      <c r="G111" s="81">
        <v>7.564356435643564</v>
      </c>
      <c r="H111" s="81">
        <v>5.9392610946449684</v>
      </c>
      <c r="I111" s="107">
        <v>6.0539045946956351</v>
      </c>
      <c r="J111" s="9" t="s">
        <v>1706</v>
      </c>
      <c r="K111" s="10"/>
    </row>
    <row r="112" spans="1:11" s="63" customFormat="1" ht="12.75">
      <c r="A112" s="113" t="s">
        <v>594</v>
      </c>
      <c r="B112" s="29" t="s">
        <v>1639</v>
      </c>
      <c r="C112" s="269" t="s">
        <v>2095</v>
      </c>
      <c r="D112" s="73">
        <v>128463445.35381</v>
      </c>
      <c r="E112" s="74" t="s">
        <v>748</v>
      </c>
      <c r="F112" s="81">
        <v>12.949667377933977</v>
      </c>
      <c r="G112" s="81">
        <v>12.274836406900656</v>
      </c>
      <c r="H112" s="81">
        <v>10.060107465377083</v>
      </c>
      <c r="I112" s="107">
        <v>9.7311968189355103</v>
      </c>
      <c r="J112" s="9" t="s">
        <v>1639</v>
      </c>
      <c r="K112" s="10"/>
    </row>
    <row r="113" spans="1:11" s="63" customFormat="1" ht="12.75">
      <c r="A113" s="113" t="s">
        <v>715</v>
      </c>
      <c r="B113" s="29" t="s">
        <v>1756</v>
      </c>
      <c r="C113" s="269" t="s">
        <v>2097</v>
      </c>
      <c r="D113" s="73">
        <v>126956804.00095999</v>
      </c>
      <c r="E113" s="74" t="s">
        <v>748</v>
      </c>
      <c r="F113" s="81">
        <v>27.542665923034019</v>
      </c>
      <c r="G113" s="81">
        <v>24.797388902837056</v>
      </c>
      <c r="H113" s="81">
        <v>20.206962856139185</v>
      </c>
      <c r="I113" s="107">
        <v>17.739366723686715</v>
      </c>
      <c r="J113" s="9" t="s">
        <v>1756</v>
      </c>
      <c r="K113" s="10"/>
    </row>
    <row r="114" spans="1:11" s="63" customFormat="1" ht="12.75">
      <c r="A114" s="113" t="s">
        <v>632</v>
      </c>
      <c r="B114" s="29" t="s">
        <v>1675</v>
      </c>
      <c r="C114" s="269" t="s">
        <v>2099</v>
      </c>
      <c r="D114" s="73">
        <v>107938861.38079998</v>
      </c>
      <c r="E114" s="74" t="s">
        <v>748</v>
      </c>
      <c r="F114" s="81">
        <v>15.43087642097543</v>
      </c>
      <c r="G114" s="81">
        <v>14.41836559876649</v>
      </c>
      <c r="H114" s="81">
        <v>12.981687850505546</v>
      </c>
      <c r="I114" s="107">
        <v>11.935521970851784</v>
      </c>
      <c r="J114" s="9" t="s">
        <v>1675</v>
      </c>
      <c r="K114" s="10"/>
    </row>
    <row r="115" spans="1:11" s="63" customFormat="1" ht="12.75">
      <c r="A115" s="113" t="s">
        <v>541</v>
      </c>
      <c r="B115" s="29" t="s">
        <v>1583</v>
      </c>
      <c r="C115" s="269" t="s">
        <v>2101</v>
      </c>
      <c r="D115" s="73">
        <v>97480370.79900001</v>
      </c>
      <c r="E115" s="74" t="s">
        <v>748</v>
      </c>
      <c r="F115" s="81">
        <v>7.0131771595900441</v>
      </c>
      <c r="G115" s="81">
        <v>7.9225934502150173</v>
      </c>
      <c r="H115" s="81">
        <v>6.7649903747694458</v>
      </c>
      <c r="I115" s="107">
        <v>7.6819041257096368</v>
      </c>
      <c r="J115" s="9" t="s">
        <v>1583</v>
      </c>
      <c r="K115" s="10"/>
    </row>
    <row r="116" spans="1:11" s="63" customFormat="1" ht="12.75">
      <c r="A116" s="113" t="s">
        <v>729</v>
      </c>
      <c r="B116" s="29" t="s">
        <v>1590</v>
      </c>
      <c r="C116" s="269" t="s">
        <v>2103</v>
      </c>
      <c r="D116" s="73">
        <v>90918812.080640003</v>
      </c>
      <c r="E116" s="74" t="s">
        <v>748</v>
      </c>
      <c r="F116" s="81">
        <v>11.327816247255532</v>
      </c>
      <c r="G116" s="81">
        <v>10.161500469654275</v>
      </c>
      <c r="H116" s="81">
        <v>9.1350577957190175</v>
      </c>
      <c r="I116" s="107">
        <v>8.7031706165158695</v>
      </c>
      <c r="J116" s="9" t="s">
        <v>1590</v>
      </c>
      <c r="K116" s="10"/>
    </row>
    <row r="117" spans="1:11" s="63" customFormat="1" ht="12.75">
      <c r="A117" s="113" t="s">
        <v>561</v>
      </c>
      <c r="B117" s="29" t="s">
        <v>1606</v>
      </c>
      <c r="C117" s="269" t="s">
        <v>2105</v>
      </c>
      <c r="D117" s="73">
        <v>82458911.579639986</v>
      </c>
      <c r="E117" s="74" t="s">
        <v>748</v>
      </c>
      <c r="F117" s="81">
        <v>11.058066700524799</v>
      </c>
      <c r="G117" s="81">
        <v>9.4955662160197694</v>
      </c>
      <c r="H117" s="81">
        <v>8.6655827298004287</v>
      </c>
      <c r="I117" s="107">
        <v>8.8735481110853396</v>
      </c>
      <c r="J117" s="9" t="s">
        <v>1606</v>
      </c>
      <c r="K117" s="10"/>
    </row>
    <row r="118" spans="1:11" s="63" customFormat="1" ht="12.75">
      <c r="A118" s="113" t="s">
        <v>599</v>
      </c>
      <c r="B118" s="29" t="s">
        <v>1644</v>
      </c>
      <c r="C118" s="269" t="s">
        <v>2107</v>
      </c>
      <c r="D118" s="73">
        <v>80734986.463919997</v>
      </c>
      <c r="E118" s="74" t="s">
        <v>748</v>
      </c>
      <c r="F118" s="81">
        <v>13.153102563074084</v>
      </c>
      <c r="G118" s="81">
        <v>11.746247805996346</v>
      </c>
      <c r="H118" s="81">
        <v>8.6577698754015877</v>
      </c>
      <c r="I118" s="107">
        <v>8.3870422847356743</v>
      </c>
      <c r="J118" s="9" t="s">
        <v>1644</v>
      </c>
      <c r="K118" s="10"/>
    </row>
    <row r="119" spans="1:11" s="63" customFormat="1" ht="12.75">
      <c r="A119" s="113" t="s">
        <v>592</v>
      </c>
      <c r="B119" s="29" t="s">
        <v>1637</v>
      </c>
      <c r="C119" s="269" t="s">
        <v>2109</v>
      </c>
      <c r="D119" s="73">
        <v>76047091.884293899</v>
      </c>
      <c r="E119" s="74" t="s">
        <v>748</v>
      </c>
      <c r="F119" s="81">
        <v>8.3927492447129914</v>
      </c>
      <c r="G119" s="81">
        <v>7.5489130434782608</v>
      </c>
      <c r="H119" s="81">
        <v>6.3669009040932041</v>
      </c>
      <c r="I119" s="107">
        <v>5.8375031983364627</v>
      </c>
      <c r="J119" s="9" t="s">
        <v>1637</v>
      </c>
      <c r="K119" s="10"/>
    </row>
    <row r="120" spans="1:11" s="63" customFormat="1" ht="12.75">
      <c r="A120" s="113" t="s">
        <v>722</v>
      </c>
      <c r="B120" s="29" t="s">
        <v>1763</v>
      </c>
      <c r="C120" s="269" t="s">
        <v>2111</v>
      </c>
      <c r="D120" s="73">
        <v>68475242.758359998</v>
      </c>
      <c r="E120" s="74" t="s">
        <v>748</v>
      </c>
      <c r="F120" s="81">
        <v>25.093198168737736</v>
      </c>
      <c r="G120" s="81">
        <v>22.493038252967903</v>
      </c>
      <c r="H120" s="81">
        <v>17.214455455574885</v>
      </c>
      <c r="I120" s="107">
        <v>15.899046144139332</v>
      </c>
      <c r="J120" s="9" t="s">
        <v>1763</v>
      </c>
      <c r="K120" s="10"/>
    </row>
    <row r="121" spans="1:11" s="63" customFormat="1" ht="12.75">
      <c r="A121" s="113" t="s">
        <v>672</v>
      </c>
      <c r="B121" s="29" t="s">
        <v>1713</v>
      </c>
      <c r="C121" s="269" t="s">
        <v>2113</v>
      </c>
      <c r="D121" s="73">
        <v>65548347.070320003</v>
      </c>
      <c r="E121" s="74" t="s">
        <v>748</v>
      </c>
      <c r="F121" s="81">
        <v>15.164569703069954</v>
      </c>
      <c r="G121" s="81">
        <v>13.72006192514343</v>
      </c>
      <c r="H121" s="81">
        <v>10.279411098055986</v>
      </c>
      <c r="I121" s="107">
        <v>9.1438342199095999</v>
      </c>
      <c r="J121" s="9" t="s">
        <v>1713</v>
      </c>
      <c r="K121" s="10"/>
    </row>
    <row r="122" spans="1:11" s="63" customFormat="1" ht="12.75">
      <c r="A122" s="113" t="s">
        <v>502</v>
      </c>
      <c r="B122" s="29" t="s">
        <v>1545</v>
      </c>
      <c r="C122" s="269" t="s">
        <v>2115</v>
      </c>
      <c r="D122" s="73">
        <v>32724146.878479999</v>
      </c>
      <c r="E122" s="74" t="s">
        <v>748</v>
      </c>
      <c r="F122" s="81">
        <v>293.87850467289718</v>
      </c>
      <c r="G122" s="81">
        <v>81.332040090527002</v>
      </c>
      <c r="H122" s="81">
        <v>226.52464804143261</v>
      </c>
      <c r="I122" s="107">
        <v>45.340412329541181</v>
      </c>
      <c r="J122" s="9" t="s">
        <v>1545</v>
      </c>
      <c r="K122" s="10"/>
    </row>
    <row r="123" spans="1:11" s="63" customFormat="1" ht="12.75">
      <c r="A123" s="113" t="s">
        <v>563</v>
      </c>
      <c r="B123" s="29" t="s">
        <v>1608</v>
      </c>
      <c r="C123" s="269" t="s">
        <v>2117</v>
      </c>
      <c r="D123" s="73">
        <v>28098423.521659996</v>
      </c>
      <c r="E123" s="74" t="s">
        <v>748</v>
      </c>
      <c r="F123" s="81">
        <v>35.510406342913768</v>
      </c>
      <c r="G123" s="81">
        <v>28.860249697946031</v>
      </c>
      <c r="H123" s="81">
        <v>20.675953093241755</v>
      </c>
      <c r="I123" s="107">
        <v>17.098364731921404</v>
      </c>
      <c r="J123" s="9" t="s">
        <v>1608</v>
      </c>
      <c r="K123" s="10"/>
    </row>
    <row r="124" spans="1:11" s="63" customFormat="1" ht="12.75">
      <c r="A124" s="113" t="s">
        <v>530</v>
      </c>
      <c r="B124" s="29" t="s">
        <v>1572</v>
      </c>
      <c r="C124" s="269" t="s">
        <v>2119</v>
      </c>
      <c r="D124" s="73">
        <v>24252779.484699998</v>
      </c>
      <c r="E124" s="74" t="s">
        <v>748</v>
      </c>
      <c r="F124" s="81" t="s">
        <v>2370</v>
      </c>
      <c r="G124" s="81" t="s">
        <v>2370</v>
      </c>
      <c r="H124" s="81" t="s">
        <v>2370</v>
      </c>
      <c r="I124" s="107" t="s">
        <v>2370</v>
      </c>
      <c r="J124" s="9" t="s">
        <v>1572</v>
      </c>
      <c r="K124" s="10"/>
    </row>
    <row r="125" spans="1:11" s="63" customFormat="1" ht="12.75">
      <c r="A125" s="113" t="s">
        <v>538</v>
      </c>
      <c r="B125" s="29" t="s">
        <v>1580</v>
      </c>
      <c r="C125" s="269" t="s">
        <v>2121</v>
      </c>
      <c r="D125" s="73">
        <v>17395197.513079997</v>
      </c>
      <c r="E125" s="74" t="s">
        <v>748</v>
      </c>
      <c r="F125" s="81">
        <v>7.799947492780257</v>
      </c>
      <c r="G125" s="81">
        <v>7.621857362750128</v>
      </c>
      <c r="H125" s="81">
        <v>6.4288233044565057</v>
      </c>
      <c r="I125" s="107">
        <v>6.590471532491204</v>
      </c>
      <c r="J125" s="9" t="s">
        <v>1580</v>
      </c>
      <c r="K125" s="10"/>
    </row>
    <row r="126" spans="1:11" s="63" customFormat="1" ht="13.5" thickBot="1">
      <c r="A126" s="113" t="s">
        <v>735</v>
      </c>
      <c r="B126" s="29" t="s">
        <v>1732</v>
      </c>
      <c r="C126" s="269" t="s">
        <v>2123</v>
      </c>
      <c r="D126" s="73">
        <v>17038621.305429999</v>
      </c>
      <c r="E126" s="74" t="s">
        <v>748</v>
      </c>
      <c r="F126" s="81">
        <v>5.7770007770007767</v>
      </c>
      <c r="G126" s="81">
        <v>5.4689223979404193</v>
      </c>
      <c r="H126" s="81">
        <v>6.4315325629665505</v>
      </c>
      <c r="I126" s="107">
        <v>6.3433568478034683</v>
      </c>
      <c r="J126" s="9" t="s">
        <v>1732</v>
      </c>
      <c r="K126" s="10"/>
    </row>
    <row r="127" spans="1:11" s="63" customFormat="1" ht="13.5" hidden="1" thickBot="1">
      <c r="A127" s="113"/>
      <c r="B127" s="125" t="s">
        <v>1849</v>
      </c>
      <c r="C127" s="271"/>
      <c r="D127" s="100" t="s">
        <v>1510</v>
      </c>
      <c r="E127" s="98"/>
      <c r="F127" s="102" t="s">
        <v>2369</v>
      </c>
      <c r="G127" s="102" t="s">
        <v>2369</v>
      </c>
      <c r="H127" s="102" t="s">
        <v>2369</v>
      </c>
      <c r="I127" s="108" t="s">
        <v>2369</v>
      </c>
      <c r="J127" s="9" t="s">
        <v>1849</v>
      </c>
      <c r="K127" s="10"/>
    </row>
    <row r="128" spans="1:11" s="63" customFormat="1" ht="13.5" thickBot="1">
      <c r="A128" s="113"/>
      <c r="B128" s="110" t="s">
        <v>1533</v>
      </c>
      <c r="C128" s="270"/>
      <c r="D128" s="120"/>
      <c r="E128" s="121"/>
      <c r="F128" s="123"/>
      <c r="G128" s="123"/>
      <c r="H128" s="123"/>
      <c r="I128" s="124"/>
      <c r="J128" s="9" t="s">
        <v>1533</v>
      </c>
      <c r="K128" s="10"/>
    </row>
    <row r="129" spans="1:11" s="63" customFormat="1" ht="12.75">
      <c r="A129" s="113" t="s">
        <v>521</v>
      </c>
      <c r="B129" s="29" t="s">
        <v>1563</v>
      </c>
      <c r="C129" s="269" t="s">
        <v>1895</v>
      </c>
      <c r="D129" s="73">
        <v>2005630671.79303</v>
      </c>
      <c r="E129" s="74" t="s">
        <v>743</v>
      </c>
      <c r="F129" s="81">
        <v>25.239049145299145</v>
      </c>
      <c r="G129" s="81">
        <v>22.679707188287534</v>
      </c>
      <c r="H129" s="81">
        <v>12.003467262832524</v>
      </c>
      <c r="I129" s="107">
        <v>10.917956049430199</v>
      </c>
      <c r="J129" s="9" t="s">
        <v>1563</v>
      </c>
      <c r="K129" s="10"/>
    </row>
    <row r="130" spans="1:11" s="63" customFormat="1" ht="12.75">
      <c r="A130" s="113" t="s">
        <v>701</v>
      </c>
      <c r="B130" s="29" t="s">
        <v>1743</v>
      </c>
      <c r="C130" s="269" t="s">
        <v>1941</v>
      </c>
      <c r="D130" s="73">
        <v>917811472.3244499</v>
      </c>
      <c r="E130" s="74" t="s">
        <v>743</v>
      </c>
      <c r="F130" s="81">
        <v>130.05476951163854</v>
      </c>
      <c r="G130" s="81">
        <v>89.410103545654209</v>
      </c>
      <c r="H130" s="81">
        <v>61.994040101091535</v>
      </c>
      <c r="I130" s="107">
        <v>47.086412897378949</v>
      </c>
      <c r="J130" s="9" t="s">
        <v>1743</v>
      </c>
      <c r="K130" s="10"/>
    </row>
    <row r="131" spans="1:11" s="63" customFormat="1" ht="12.75">
      <c r="A131" s="113" t="s">
        <v>603</v>
      </c>
      <c r="B131" s="29" t="s">
        <v>1648</v>
      </c>
      <c r="C131" s="269" t="s">
        <v>2130</v>
      </c>
      <c r="D131" s="73">
        <v>355408832.52553999</v>
      </c>
      <c r="E131" s="74" t="s">
        <v>743</v>
      </c>
      <c r="F131" s="81">
        <v>23.789501696493911</v>
      </c>
      <c r="G131" s="81">
        <v>21.790371724558195</v>
      </c>
      <c r="H131" s="81">
        <v>16.077518489321559</v>
      </c>
      <c r="I131" s="107">
        <v>15.465114973362345</v>
      </c>
      <c r="J131" s="9" t="s">
        <v>1648</v>
      </c>
      <c r="K131" s="10"/>
    </row>
    <row r="132" spans="1:11" s="63" customFormat="1" ht="12.75">
      <c r="A132" s="113" t="s">
        <v>699</v>
      </c>
      <c r="B132" s="29" t="s">
        <v>1741</v>
      </c>
      <c r="C132" s="269" t="s">
        <v>2132</v>
      </c>
      <c r="D132" s="73">
        <v>295592850.0584389</v>
      </c>
      <c r="E132" s="74" t="s">
        <v>743</v>
      </c>
      <c r="F132" s="81">
        <v>7.7389583189486526</v>
      </c>
      <c r="G132" s="81">
        <v>8.754572555554109</v>
      </c>
      <c r="H132" s="81">
        <v>10.639987798340803</v>
      </c>
      <c r="I132" s="107">
        <v>10.858562727212627</v>
      </c>
      <c r="J132" s="9" t="s">
        <v>1741</v>
      </c>
      <c r="K132" s="10"/>
    </row>
    <row r="133" spans="1:11" s="63" customFormat="1" ht="12.75">
      <c r="A133" s="113" t="s">
        <v>533</v>
      </c>
      <c r="B133" s="29" t="s">
        <v>1575</v>
      </c>
      <c r="C133" s="269" t="s">
        <v>1786</v>
      </c>
      <c r="D133" s="73">
        <v>284688581.50583988</v>
      </c>
      <c r="E133" s="74" t="s">
        <v>743</v>
      </c>
      <c r="F133" s="81">
        <v>13.497591423200875</v>
      </c>
      <c r="G133" s="81">
        <v>11.909378286114073</v>
      </c>
      <c r="H133" s="81">
        <v>7.9754280419443218</v>
      </c>
      <c r="I133" s="107">
        <v>6.9377255611582882</v>
      </c>
      <c r="J133" s="9" t="s">
        <v>1575</v>
      </c>
      <c r="K133" s="10"/>
    </row>
    <row r="134" spans="1:11" s="63" customFormat="1" ht="12.75">
      <c r="A134" s="113" t="s">
        <v>630</v>
      </c>
      <c r="B134" s="29" t="s">
        <v>1673</v>
      </c>
      <c r="C134" s="269" t="s">
        <v>2135</v>
      </c>
      <c r="D134" s="73">
        <v>226491944.55575997</v>
      </c>
      <c r="E134" s="74" t="s">
        <v>743</v>
      </c>
      <c r="F134" s="81">
        <v>25.730300568643379</v>
      </c>
      <c r="G134" s="81">
        <v>23.813247124276369</v>
      </c>
      <c r="H134" s="81">
        <v>18.187070601415815</v>
      </c>
      <c r="I134" s="107">
        <v>17.766084541082705</v>
      </c>
      <c r="J134" s="9" t="s">
        <v>1673</v>
      </c>
      <c r="K134" s="10"/>
    </row>
    <row r="135" spans="1:11" s="63" customFormat="1" ht="12.75">
      <c r="A135" s="113" t="s">
        <v>539</v>
      </c>
      <c r="B135" s="29" t="s">
        <v>1581</v>
      </c>
      <c r="C135" s="269" t="s">
        <v>1902</v>
      </c>
      <c r="D135" s="73">
        <v>158212802.74939996</v>
      </c>
      <c r="E135" s="74" t="s">
        <v>743</v>
      </c>
      <c r="F135" s="81">
        <v>23.087134315966271</v>
      </c>
      <c r="G135" s="81">
        <v>19.918407001683729</v>
      </c>
      <c r="H135" s="81">
        <v>17.533773551427782</v>
      </c>
      <c r="I135" s="107">
        <v>15.801313414317866</v>
      </c>
      <c r="J135" s="9" t="s">
        <v>1581</v>
      </c>
      <c r="K135" s="10"/>
    </row>
    <row r="136" spans="1:11" s="63" customFormat="1" ht="12.75">
      <c r="A136" s="113" t="s">
        <v>689</v>
      </c>
      <c r="B136" s="29" t="s">
        <v>1728</v>
      </c>
      <c r="C136" s="269" t="s">
        <v>2137</v>
      </c>
      <c r="D136" s="73">
        <v>151242386.46218866</v>
      </c>
      <c r="E136" s="74" t="s">
        <v>743</v>
      </c>
      <c r="F136" s="81">
        <v>19.555885021353809</v>
      </c>
      <c r="G136" s="81">
        <v>18.313784814323608</v>
      </c>
      <c r="H136" s="81">
        <v>10.381806525793488</v>
      </c>
      <c r="I136" s="107">
        <v>9.8840440876413265</v>
      </c>
      <c r="J136" s="9" t="s">
        <v>1728</v>
      </c>
      <c r="K136" s="10"/>
    </row>
    <row r="137" spans="1:11" s="63" customFormat="1" ht="12.75">
      <c r="A137" s="113" t="s">
        <v>660</v>
      </c>
      <c r="B137" s="29" t="s">
        <v>1702</v>
      </c>
      <c r="C137" s="269" t="s">
        <v>1920</v>
      </c>
      <c r="D137" s="73">
        <v>144446031.66615</v>
      </c>
      <c r="E137" s="74" t="s">
        <v>743</v>
      </c>
      <c r="F137" s="81">
        <v>8.5518682661274958</v>
      </c>
      <c r="G137" s="81">
        <v>7.3103536238390454</v>
      </c>
      <c r="H137" s="81">
        <v>5.7996428731189607</v>
      </c>
      <c r="I137" s="107">
        <v>4.6961695326737507</v>
      </c>
      <c r="J137" s="9" t="s">
        <v>1702</v>
      </c>
      <c r="K137" s="10"/>
    </row>
    <row r="138" spans="1:11" s="63" customFormat="1" ht="12.75">
      <c r="A138" s="113" t="s">
        <v>622</v>
      </c>
      <c r="B138" s="29" t="s">
        <v>1666</v>
      </c>
      <c r="C138" s="269" t="s">
        <v>2139</v>
      </c>
      <c r="D138" s="73">
        <v>123644610.26618998</v>
      </c>
      <c r="E138" s="74" t="s">
        <v>743</v>
      </c>
      <c r="F138" s="81">
        <v>17.871531429495995</v>
      </c>
      <c r="G138" s="81">
        <v>16.413552269856602</v>
      </c>
      <c r="H138" s="81">
        <v>12.793468884459939</v>
      </c>
      <c r="I138" s="107">
        <v>12.468113009395465</v>
      </c>
      <c r="J138" s="9" t="s">
        <v>1666</v>
      </c>
      <c r="K138" s="10"/>
    </row>
    <row r="139" spans="1:11" s="63" customFormat="1" ht="12.75">
      <c r="A139" s="113" t="s">
        <v>633</v>
      </c>
      <c r="B139" s="29" t="s">
        <v>1676</v>
      </c>
      <c r="C139" s="269" t="s">
        <v>2141</v>
      </c>
      <c r="D139" s="73">
        <v>112844752.14375</v>
      </c>
      <c r="E139" s="74" t="s">
        <v>743</v>
      </c>
      <c r="F139" s="81">
        <v>47.06311449413257</v>
      </c>
      <c r="G139" s="81">
        <v>33.694368755676656</v>
      </c>
      <c r="H139" s="81">
        <v>26.867305256808276</v>
      </c>
      <c r="I139" s="107">
        <v>20.30603918064072</v>
      </c>
      <c r="J139" s="9" t="s">
        <v>1676</v>
      </c>
      <c r="K139" s="10"/>
    </row>
    <row r="140" spans="1:11" s="63" customFormat="1" ht="12.75">
      <c r="A140" s="113" t="s">
        <v>686</v>
      </c>
      <c r="B140" s="29" t="s">
        <v>1725</v>
      </c>
      <c r="C140" s="269" t="s">
        <v>2143</v>
      </c>
      <c r="D140" s="73">
        <v>95199779.000000015</v>
      </c>
      <c r="E140" s="74" t="s">
        <v>743</v>
      </c>
      <c r="F140" s="81">
        <v>28.919944789510005</v>
      </c>
      <c r="G140" s="81">
        <v>23.50252383623107</v>
      </c>
      <c r="H140" s="81">
        <v>16.632317382706052</v>
      </c>
      <c r="I140" s="107">
        <v>15.617521130178702</v>
      </c>
      <c r="J140" s="9" t="s">
        <v>1725</v>
      </c>
      <c r="K140" s="10"/>
    </row>
    <row r="141" spans="1:11" s="63" customFormat="1" ht="12.75">
      <c r="A141" s="113" t="s">
        <v>654</v>
      </c>
      <c r="B141" s="29" t="s">
        <v>1696</v>
      </c>
      <c r="C141" s="269" t="s">
        <v>2145</v>
      </c>
      <c r="D141" s="73">
        <v>85046571.860939994</v>
      </c>
      <c r="E141" s="74" t="s">
        <v>743</v>
      </c>
      <c r="F141" s="81">
        <v>26.874999999999996</v>
      </c>
      <c r="G141" s="81">
        <v>28.609731876861961</v>
      </c>
      <c r="H141" s="81">
        <v>19.480725366823556</v>
      </c>
      <c r="I141" s="107">
        <v>21.767426691183903</v>
      </c>
      <c r="J141" s="9" t="s">
        <v>1696</v>
      </c>
      <c r="K141" s="10"/>
    </row>
    <row r="142" spans="1:11" s="63" customFormat="1" ht="12.75">
      <c r="A142" s="113" t="s">
        <v>519</v>
      </c>
      <c r="B142" s="29" t="s">
        <v>1561</v>
      </c>
      <c r="C142" s="269" t="s">
        <v>2147</v>
      </c>
      <c r="D142" s="73">
        <v>78605290.697150007</v>
      </c>
      <c r="E142" s="74" t="s">
        <v>743</v>
      </c>
      <c r="F142" s="81">
        <v>28.371931449745251</v>
      </c>
      <c r="G142" s="81">
        <v>24.639983909895413</v>
      </c>
      <c r="H142" s="81">
        <v>16.58431083185177</v>
      </c>
      <c r="I142" s="107">
        <v>14.710738429876692</v>
      </c>
      <c r="J142" s="9" t="s">
        <v>1561</v>
      </c>
      <c r="K142" s="10"/>
    </row>
    <row r="143" spans="1:11" s="63" customFormat="1" ht="12.75">
      <c r="A143" s="113" t="s">
        <v>670</v>
      </c>
      <c r="B143" s="29" t="s">
        <v>1711</v>
      </c>
      <c r="C143" s="269" t="s">
        <v>2149</v>
      </c>
      <c r="D143" s="73">
        <v>57551833.527979992</v>
      </c>
      <c r="E143" s="74" t="s">
        <v>743</v>
      </c>
      <c r="F143" s="81">
        <v>14.340707665245922</v>
      </c>
      <c r="G143" s="81">
        <v>12.226452096671858</v>
      </c>
      <c r="H143" s="81">
        <v>11.494719770687183</v>
      </c>
      <c r="I143" s="107">
        <v>10.54346578903823</v>
      </c>
      <c r="J143" s="9" t="s">
        <v>1711</v>
      </c>
      <c r="K143" s="10"/>
    </row>
    <row r="144" spans="1:11" s="63" customFormat="1" ht="12.75">
      <c r="A144" s="113" t="s">
        <v>604</v>
      </c>
      <c r="B144" s="29" t="s">
        <v>1649</v>
      </c>
      <c r="C144" s="269" t="s">
        <v>2151</v>
      </c>
      <c r="D144" s="73">
        <v>52803673.299012102</v>
      </c>
      <c r="E144" s="74" t="s">
        <v>743</v>
      </c>
      <c r="F144" s="81">
        <v>6.8039929380469824</v>
      </c>
      <c r="G144" s="81">
        <v>6.5397091137386205</v>
      </c>
      <c r="H144" s="81">
        <v>7.1124214642918666</v>
      </c>
      <c r="I144" s="107">
        <v>7.3357415916679996</v>
      </c>
      <c r="J144" s="9" t="s">
        <v>1649</v>
      </c>
      <c r="K144" s="10"/>
    </row>
    <row r="145" spans="1:11" s="63" customFormat="1" ht="12.75">
      <c r="A145" s="113" t="s">
        <v>611</v>
      </c>
      <c r="B145" s="29" t="s">
        <v>1656</v>
      </c>
      <c r="C145" s="269" t="s">
        <v>2153</v>
      </c>
      <c r="D145" s="73">
        <v>46388515.069098875</v>
      </c>
      <c r="E145" s="74" t="s">
        <v>743</v>
      </c>
      <c r="F145" s="81">
        <v>6.9614649999466645</v>
      </c>
      <c r="G145" s="81">
        <v>6.412946391382274</v>
      </c>
      <c r="H145" s="81">
        <v>3.1312843233502998</v>
      </c>
      <c r="I145" s="107">
        <v>3.2089026507851721</v>
      </c>
      <c r="J145" s="9" t="s">
        <v>1656</v>
      </c>
      <c r="K145" s="10"/>
    </row>
    <row r="146" spans="1:11" s="63" customFormat="1" ht="12.75">
      <c r="A146" s="113" t="s">
        <v>595</v>
      </c>
      <c r="B146" s="29" t="s">
        <v>1640</v>
      </c>
      <c r="C146" s="269" t="s">
        <v>2155</v>
      </c>
      <c r="D146" s="73">
        <v>45521473.883900009</v>
      </c>
      <c r="E146" s="74" t="s">
        <v>743</v>
      </c>
      <c r="F146" s="81">
        <v>4.3929503916449084</v>
      </c>
      <c r="G146" s="81">
        <v>4.7143000100070047</v>
      </c>
      <c r="H146" s="81">
        <v>2.2036115354060501</v>
      </c>
      <c r="I146" s="107">
        <v>2.2420469682310507</v>
      </c>
      <c r="J146" s="9" t="s">
        <v>1640</v>
      </c>
      <c r="K146" s="10"/>
    </row>
    <row r="147" spans="1:11" s="63" customFormat="1" ht="12.75">
      <c r="A147" s="113" t="s">
        <v>0</v>
      </c>
      <c r="B147" s="29" t="s">
        <v>1633</v>
      </c>
      <c r="C147" s="269" t="s">
        <v>2157</v>
      </c>
      <c r="D147" s="73">
        <v>39924536.618879989</v>
      </c>
      <c r="E147" s="74" t="s">
        <v>743</v>
      </c>
      <c r="F147" s="81">
        <v>9.3221912720519953</v>
      </c>
      <c r="G147" s="81">
        <v>7.5149700598802385</v>
      </c>
      <c r="H147" s="81">
        <v>2.8786889069663095</v>
      </c>
      <c r="I147" s="107">
        <v>2.7230401144653014</v>
      </c>
      <c r="J147" s="9" t="s">
        <v>1633</v>
      </c>
      <c r="K147" s="10"/>
    </row>
    <row r="148" spans="1:11" s="63" customFormat="1" ht="12.75">
      <c r="A148" s="113" t="s">
        <v>558</v>
      </c>
      <c r="B148" s="29" t="s">
        <v>1603</v>
      </c>
      <c r="C148" s="269" t="s">
        <v>2159</v>
      </c>
      <c r="D148" s="73">
        <v>37595269.408639997</v>
      </c>
      <c r="E148" s="74" t="s">
        <v>743</v>
      </c>
      <c r="F148" s="81">
        <v>16.192749065878697</v>
      </c>
      <c r="G148" s="81">
        <v>14.203703782295957</v>
      </c>
      <c r="H148" s="81">
        <v>13.210079023268969</v>
      </c>
      <c r="I148" s="107">
        <v>11.26138088394822</v>
      </c>
      <c r="J148" s="9" t="s">
        <v>1603</v>
      </c>
      <c r="K148" s="10"/>
    </row>
    <row r="149" spans="1:11" s="63" customFormat="1" ht="12.75">
      <c r="A149" s="113" t="s">
        <v>618</v>
      </c>
      <c r="B149" s="29" t="s">
        <v>1662</v>
      </c>
      <c r="C149" s="269" t="s">
        <v>2161</v>
      </c>
      <c r="D149" s="73">
        <v>32318703.7368</v>
      </c>
      <c r="E149" s="74" t="s">
        <v>743</v>
      </c>
      <c r="F149" s="81">
        <v>17.857618984135446</v>
      </c>
      <c r="G149" s="81">
        <v>16.593372561164447</v>
      </c>
      <c r="H149" s="81">
        <v>10.08803830042528</v>
      </c>
      <c r="I149" s="107">
        <v>9.9701922843405946</v>
      </c>
      <c r="J149" s="9" t="s">
        <v>1662</v>
      </c>
      <c r="K149" s="10"/>
    </row>
    <row r="150" spans="1:11" s="63" customFormat="1" ht="12.75">
      <c r="A150" s="113" t="s">
        <v>581</v>
      </c>
      <c r="B150" s="29" t="s">
        <v>1626</v>
      </c>
      <c r="C150" s="269" t="s">
        <v>2163</v>
      </c>
      <c r="D150" s="73">
        <v>31608780</v>
      </c>
      <c r="E150" s="74" t="s">
        <v>743</v>
      </c>
      <c r="F150" s="81">
        <v>12.834437086092715</v>
      </c>
      <c r="G150" s="81">
        <v>11.933497536945811</v>
      </c>
      <c r="H150" s="81">
        <v>10.128371791698372</v>
      </c>
      <c r="I150" s="107">
        <v>9.7428635421526231</v>
      </c>
      <c r="J150" s="9" t="s">
        <v>1626</v>
      </c>
      <c r="K150" s="10"/>
    </row>
    <row r="151" spans="1:11" s="63" customFormat="1" ht="12.75">
      <c r="A151" s="113" t="s">
        <v>728</v>
      </c>
      <c r="B151" s="29" t="s">
        <v>1588</v>
      </c>
      <c r="C151" s="269" t="s">
        <v>2165</v>
      </c>
      <c r="D151" s="73">
        <v>24167074.383653238</v>
      </c>
      <c r="E151" s="74" t="s">
        <v>743</v>
      </c>
      <c r="F151" s="81">
        <v>10.180623973727423</v>
      </c>
      <c r="G151" s="81">
        <v>8.8319088319088337</v>
      </c>
      <c r="H151" s="81">
        <v>7.5013852858611152</v>
      </c>
      <c r="I151" s="107">
        <v>7.3149202952065879</v>
      </c>
      <c r="J151" s="9" t="s">
        <v>1588</v>
      </c>
      <c r="K151" s="10"/>
    </row>
    <row r="152" spans="1:11" s="63" customFormat="1" ht="12.75">
      <c r="A152" s="113" t="s">
        <v>534</v>
      </c>
      <c r="B152" s="29" t="s">
        <v>1576</v>
      </c>
      <c r="C152" s="269" t="s">
        <v>2167</v>
      </c>
      <c r="D152" s="73">
        <v>14311839.475469999</v>
      </c>
      <c r="E152" s="74" t="s">
        <v>743</v>
      </c>
      <c r="F152" s="81">
        <v>10.859663191659983</v>
      </c>
      <c r="G152" s="81">
        <v>9.9867256637168129</v>
      </c>
      <c r="H152" s="81">
        <v>5.3176667347739945</v>
      </c>
      <c r="I152" s="107">
        <v>6.2610785005436602</v>
      </c>
      <c r="J152" s="9" t="s">
        <v>1576</v>
      </c>
      <c r="K152" s="10"/>
    </row>
    <row r="153" spans="1:11" s="63" customFormat="1" ht="12.75">
      <c r="A153" s="113" t="s">
        <v>624</v>
      </c>
      <c r="B153" s="29" t="s">
        <v>286</v>
      </c>
      <c r="C153" s="269" t="s">
        <v>2169</v>
      </c>
      <c r="D153" s="73">
        <v>8961045.2803099994</v>
      </c>
      <c r="E153" s="74" t="s">
        <v>743</v>
      </c>
      <c r="F153" s="81">
        <v>14.474405850091408</v>
      </c>
      <c r="G153" s="81">
        <v>11.751391465677182</v>
      </c>
      <c r="H153" s="81">
        <v>3.0265022679499944</v>
      </c>
      <c r="I153" s="107">
        <v>8.1321655174506162</v>
      </c>
      <c r="J153" s="9" t="s">
        <v>286</v>
      </c>
      <c r="K153" s="10"/>
    </row>
    <row r="154" spans="1:11" s="63" customFormat="1" ht="12.75">
      <c r="A154" s="113" t="s">
        <v>643</v>
      </c>
      <c r="B154" s="29" t="s">
        <v>1685</v>
      </c>
      <c r="C154" s="269" t="s">
        <v>2171</v>
      </c>
      <c r="D154" s="73">
        <v>7636669.9001700003</v>
      </c>
      <c r="E154" s="74" t="s">
        <v>743</v>
      </c>
      <c r="F154" s="81">
        <v>8.3559650824442304</v>
      </c>
      <c r="G154" s="81">
        <v>6.7995264404104176</v>
      </c>
      <c r="H154" s="81">
        <v>7.5475006593742444</v>
      </c>
      <c r="I154" s="107">
        <v>6.9137262003560043</v>
      </c>
      <c r="J154" s="9" t="s">
        <v>1685</v>
      </c>
      <c r="K154" s="10"/>
    </row>
    <row r="155" spans="1:11" s="63" customFormat="1" ht="12.75">
      <c r="A155" s="113" t="s">
        <v>733</v>
      </c>
      <c r="B155" s="29" t="s">
        <v>1751</v>
      </c>
      <c r="C155" s="269" t="s">
        <v>2173</v>
      </c>
      <c r="D155" s="73">
        <v>6817055.0752503788</v>
      </c>
      <c r="E155" s="74" t="s">
        <v>743</v>
      </c>
      <c r="F155" s="81">
        <v>5.6548970492667827</v>
      </c>
      <c r="G155" s="81">
        <v>5.3182589270526872</v>
      </c>
      <c r="H155" s="81">
        <v>2.4956210709121538</v>
      </c>
      <c r="I155" s="107">
        <v>2.4588783634107538</v>
      </c>
      <c r="J155" s="9" t="s">
        <v>1751</v>
      </c>
      <c r="K155" s="10"/>
    </row>
    <row r="156" spans="1:11" s="63" customFormat="1" ht="12.75">
      <c r="A156" s="113" t="s">
        <v>600</v>
      </c>
      <c r="B156" s="29" t="s">
        <v>1645</v>
      </c>
      <c r="C156" s="269" t="s">
        <v>2175</v>
      </c>
      <c r="D156" s="73">
        <v>2907029.6415000004</v>
      </c>
      <c r="E156" s="74" t="s">
        <v>743</v>
      </c>
      <c r="F156" s="81">
        <v>7.7353522053982875</v>
      </c>
      <c r="G156" s="81">
        <v>5.9089766155393511</v>
      </c>
      <c r="H156" s="81">
        <v>15.256246548807146</v>
      </c>
      <c r="I156" s="107">
        <v>12.22915274333551</v>
      </c>
      <c r="J156" s="9" t="s">
        <v>1645</v>
      </c>
      <c r="K156" s="10"/>
    </row>
    <row r="157" spans="1:11" s="63" customFormat="1" ht="12.75">
      <c r="A157" s="113" t="s">
        <v>494</v>
      </c>
      <c r="B157" s="29" t="s">
        <v>1536</v>
      </c>
      <c r="C157" s="269" t="s">
        <v>2177</v>
      </c>
      <c r="D157" s="73">
        <v>1967313.5445600001</v>
      </c>
      <c r="E157" s="74" t="s">
        <v>743</v>
      </c>
      <c r="F157" s="81">
        <v>22.022772940388478</v>
      </c>
      <c r="G157" s="81">
        <v>11.557117750439367</v>
      </c>
      <c r="H157" s="81">
        <v>4.2769676392861511</v>
      </c>
      <c r="I157" s="107">
        <v>7.913794118471575</v>
      </c>
      <c r="J157" s="9" t="s">
        <v>1536</v>
      </c>
      <c r="K157" s="10"/>
    </row>
    <row r="158" spans="1:11" s="63" customFormat="1" ht="13.5" thickBot="1">
      <c r="A158" s="113" t="s">
        <v>597</v>
      </c>
      <c r="B158" s="29" t="s">
        <v>1642</v>
      </c>
      <c r="C158" s="269" t="s">
        <v>2179</v>
      </c>
      <c r="D158" s="73">
        <v>99573.037327499973</v>
      </c>
      <c r="E158" s="74" t="s">
        <v>743</v>
      </c>
      <c r="F158" s="81" t="s">
        <v>2370</v>
      </c>
      <c r="G158" s="81" t="s">
        <v>2370</v>
      </c>
      <c r="H158" s="81">
        <v>6.2207010993569796</v>
      </c>
      <c r="I158" s="107">
        <v>13.293076796368711</v>
      </c>
      <c r="J158" s="9" t="s">
        <v>1642</v>
      </c>
      <c r="K158" s="10"/>
    </row>
    <row r="159" spans="1:11" s="63" customFormat="1" ht="13.5" hidden="1" thickBot="1">
      <c r="A159" s="113"/>
      <c r="B159" s="125" t="s">
        <v>1850</v>
      </c>
      <c r="C159" s="271"/>
      <c r="D159" s="100" t="s">
        <v>1510</v>
      </c>
      <c r="E159" s="98"/>
      <c r="F159" s="102" t="s">
        <v>2369</v>
      </c>
      <c r="G159" s="102" t="s">
        <v>2369</v>
      </c>
      <c r="H159" s="102" t="s">
        <v>2369</v>
      </c>
      <c r="I159" s="108" t="s">
        <v>2369</v>
      </c>
      <c r="J159" s="9" t="s">
        <v>1850</v>
      </c>
      <c r="K159" s="10"/>
    </row>
    <row r="160" spans="1:11" s="63" customFormat="1" ht="13.5" thickBot="1">
      <c r="A160" s="113"/>
      <c r="B160" s="110" t="s">
        <v>1534</v>
      </c>
      <c r="C160" s="270"/>
      <c r="D160" s="120"/>
      <c r="E160" s="121"/>
      <c r="F160" s="123"/>
      <c r="G160" s="123"/>
      <c r="H160" s="123"/>
      <c r="I160" s="124"/>
      <c r="J160" s="9" t="s">
        <v>1534</v>
      </c>
      <c r="K160" s="10"/>
    </row>
    <row r="161" spans="1:11" s="63" customFormat="1" ht="12.75">
      <c r="A161" s="113" t="s">
        <v>718</v>
      </c>
      <c r="B161" s="29" t="s">
        <v>1759</v>
      </c>
      <c r="C161" s="269" t="s">
        <v>2181</v>
      </c>
      <c r="D161" s="73">
        <v>760804336.36698997</v>
      </c>
      <c r="E161" s="74" t="s">
        <v>1506</v>
      </c>
      <c r="F161" s="81">
        <v>36.14215127328012</v>
      </c>
      <c r="G161" s="81">
        <v>32.27766463000679</v>
      </c>
      <c r="H161" s="81">
        <v>17.934308050082226</v>
      </c>
      <c r="I161" s="107">
        <v>16.803777982042529</v>
      </c>
      <c r="J161" s="9" t="s">
        <v>1759</v>
      </c>
      <c r="K161" s="10"/>
    </row>
    <row r="162" spans="1:11" s="63" customFormat="1" ht="12.75">
      <c r="A162" s="113" t="s">
        <v>557</v>
      </c>
      <c r="B162" s="29" t="s">
        <v>1602</v>
      </c>
      <c r="C162" s="269" t="s">
        <v>2182</v>
      </c>
      <c r="D162" s="73">
        <v>433549629.12611997</v>
      </c>
      <c r="E162" s="74" t="s">
        <v>1506</v>
      </c>
      <c r="F162" s="81">
        <v>53.861757248373941</v>
      </c>
      <c r="G162" s="81">
        <v>48.882441220610296</v>
      </c>
      <c r="H162" s="81">
        <v>33.327034840184986</v>
      </c>
      <c r="I162" s="107">
        <v>30.460596065426444</v>
      </c>
      <c r="J162" s="9" t="s">
        <v>1602</v>
      </c>
      <c r="K162" s="10"/>
    </row>
    <row r="163" spans="1:11" s="63" customFormat="1" ht="12.75">
      <c r="A163" s="113" t="s">
        <v>666</v>
      </c>
      <c r="B163" s="29" t="s">
        <v>1707</v>
      </c>
      <c r="C163" s="269" t="s">
        <v>2183</v>
      </c>
      <c r="D163" s="73">
        <v>377518158.31468004</v>
      </c>
      <c r="E163" s="74" t="s">
        <v>1506</v>
      </c>
      <c r="F163" s="81">
        <v>23.651586368977675</v>
      </c>
      <c r="G163" s="81">
        <v>22.723680496754163</v>
      </c>
      <c r="H163" s="81">
        <v>17.117828449903978</v>
      </c>
      <c r="I163" s="107">
        <v>16.514903549775028</v>
      </c>
      <c r="J163" s="9" t="s">
        <v>1707</v>
      </c>
      <c r="K163" s="10"/>
    </row>
    <row r="164" spans="1:11" s="63" customFormat="1" ht="12.75">
      <c r="A164" s="113" t="s">
        <v>553</v>
      </c>
      <c r="B164" s="29" t="s">
        <v>1599</v>
      </c>
      <c r="C164" s="269" t="s">
        <v>2185</v>
      </c>
      <c r="D164" s="73">
        <v>309469489.45091999</v>
      </c>
      <c r="E164" s="74" t="s">
        <v>1506</v>
      </c>
      <c r="F164" s="81">
        <v>24.302129097668129</v>
      </c>
      <c r="G164" s="81">
        <v>22.528195488721803</v>
      </c>
      <c r="H164" s="81">
        <v>21.102451930367504</v>
      </c>
      <c r="I164" s="107">
        <v>19.75411955852551</v>
      </c>
      <c r="J164" s="9" t="s">
        <v>1599</v>
      </c>
      <c r="K164" s="10"/>
    </row>
    <row r="165" spans="1:11" s="63" customFormat="1" ht="12.75">
      <c r="A165" s="113" t="s">
        <v>667</v>
      </c>
      <c r="B165" s="29" t="s">
        <v>1708</v>
      </c>
      <c r="C165" s="269" t="s">
        <v>2187</v>
      </c>
      <c r="D165" s="73">
        <v>264981485.06367999</v>
      </c>
      <c r="E165" s="74" t="s">
        <v>1506</v>
      </c>
      <c r="F165" s="81">
        <v>23.061500948252505</v>
      </c>
      <c r="G165" s="81">
        <v>20.783787083384201</v>
      </c>
      <c r="H165" s="81">
        <v>17.282782423302692</v>
      </c>
      <c r="I165" s="107">
        <v>15.845042670122027</v>
      </c>
      <c r="J165" s="9" t="s">
        <v>1708</v>
      </c>
      <c r="K165" s="10"/>
    </row>
    <row r="166" spans="1:11" s="63" customFormat="1" ht="12.75">
      <c r="A166" s="113" t="s">
        <v>664</v>
      </c>
      <c r="B166" s="29" t="s">
        <v>1705</v>
      </c>
      <c r="C166" s="269" t="s">
        <v>2189</v>
      </c>
      <c r="D166" s="73">
        <v>182874589.04520005</v>
      </c>
      <c r="E166" s="74" t="s">
        <v>1506</v>
      </c>
      <c r="F166" s="81">
        <v>16.716380498809375</v>
      </c>
      <c r="G166" s="81">
        <v>15.710247349823321</v>
      </c>
      <c r="H166" s="81">
        <v>12.511685389437316</v>
      </c>
      <c r="I166" s="107">
        <v>11.921535119920863</v>
      </c>
      <c r="J166" s="9" t="s">
        <v>1705</v>
      </c>
      <c r="K166" s="10"/>
    </row>
    <row r="167" spans="1:11" s="63" customFormat="1" ht="12.75">
      <c r="A167" s="113" t="s">
        <v>706</v>
      </c>
      <c r="B167" s="29" t="s">
        <v>1748</v>
      </c>
      <c r="C167" s="269" t="s">
        <v>2191</v>
      </c>
      <c r="D167" s="73">
        <v>155980688.48382807</v>
      </c>
      <c r="E167" s="74" t="s">
        <v>1506</v>
      </c>
      <c r="F167" s="81">
        <v>18.001203275525874</v>
      </c>
      <c r="G167" s="81">
        <v>16.89309596401305</v>
      </c>
      <c r="H167" s="81">
        <v>12.627563977324323</v>
      </c>
      <c r="I167" s="107">
        <v>12.066858578731392</v>
      </c>
      <c r="J167" s="9" t="s">
        <v>1748</v>
      </c>
      <c r="K167" s="10"/>
    </row>
    <row r="168" spans="1:11" s="63" customFormat="1" ht="12.75">
      <c r="A168" s="113" t="s">
        <v>516</v>
      </c>
      <c r="B168" s="29" t="s">
        <v>1559</v>
      </c>
      <c r="C168" s="269" t="s">
        <v>2193</v>
      </c>
      <c r="D168" s="73">
        <v>131481363.57573552</v>
      </c>
      <c r="E168" s="74" t="s">
        <v>1506</v>
      </c>
      <c r="F168" s="81">
        <v>18.076867418177351</v>
      </c>
      <c r="G168" s="81">
        <v>16.058922386034833</v>
      </c>
      <c r="H168" s="81">
        <v>9.4491623638586795</v>
      </c>
      <c r="I168" s="107">
        <v>8.950798876173014</v>
      </c>
      <c r="J168" s="9" t="s">
        <v>1559</v>
      </c>
      <c r="K168" s="10"/>
    </row>
    <row r="169" spans="1:11" s="63" customFormat="1" ht="12.75">
      <c r="A169" s="113" t="s">
        <v>636</v>
      </c>
      <c r="B169" s="29" t="s">
        <v>1679</v>
      </c>
      <c r="C169" s="269" t="s">
        <v>2195</v>
      </c>
      <c r="D169" s="73">
        <v>98246249.09009999</v>
      </c>
      <c r="E169" s="74" t="s">
        <v>1506</v>
      </c>
      <c r="F169" s="81">
        <v>10.975885455915598</v>
      </c>
      <c r="G169" s="81">
        <v>10.6197593875319</v>
      </c>
      <c r="H169" s="81">
        <v>9.6599769953146044</v>
      </c>
      <c r="I169" s="107">
        <v>9.4777370190982761</v>
      </c>
      <c r="J169" s="9" t="s">
        <v>1679</v>
      </c>
      <c r="K169" s="10"/>
    </row>
    <row r="170" spans="1:11" s="63" customFormat="1" ht="12.75">
      <c r="A170" s="113" t="s">
        <v>532</v>
      </c>
      <c r="B170" s="29" t="s">
        <v>1574</v>
      </c>
      <c r="C170" s="269" t="s">
        <v>2197</v>
      </c>
      <c r="D170" s="73">
        <v>91994537.172434464</v>
      </c>
      <c r="E170" s="74" t="s">
        <v>1506</v>
      </c>
      <c r="F170" s="81">
        <v>8.8753885278327207</v>
      </c>
      <c r="G170" s="81">
        <v>8.3626198083067091</v>
      </c>
      <c r="H170" s="81">
        <v>8.2467346017413732</v>
      </c>
      <c r="I170" s="107">
        <v>7.9929637831738187</v>
      </c>
      <c r="J170" s="9" t="s">
        <v>1574</v>
      </c>
      <c r="K170" s="10"/>
    </row>
    <row r="171" spans="1:11" s="63" customFormat="1" ht="12.75">
      <c r="A171" s="113" t="s">
        <v>631</v>
      </c>
      <c r="B171" s="29" t="s">
        <v>1674</v>
      </c>
      <c r="C171" s="269" t="s">
        <v>2199</v>
      </c>
      <c r="D171" s="73">
        <v>84974143.470369995</v>
      </c>
      <c r="E171" s="74" t="s">
        <v>1506</v>
      </c>
      <c r="F171" s="81">
        <v>22.539518900343644</v>
      </c>
      <c r="G171" s="81">
        <v>20.275115919629059</v>
      </c>
      <c r="H171" s="81">
        <v>15.501220488076136</v>
      </c>
      <c r="I171" s="107">
        <v>14.195391019615524</v>
      </c>
      <c r="J171" s="9" t="s">
        <v>1674</v>
      </c>
      <c r="K171" s="10"/>
    </row>
    <row r="172" spans="1:11" s="63" customFormat="1" ht="12.75">
      <c r="A172" s="113" t="s">
        <v>554</v>
      </c>
      <c r="B172" s="29" t="s">
        <v>1600</v>
      </c>
      <c r="C172" s="269" t="s">
        <v>2201</v>
      </c>
      <c r="D172" s="73">
        <v>76106553.281379983</v>
      </c>
      <c r="E172" s="74" t="s">
        <v>1506</v>
      </c>
      <c r="F172" s="81">
        <v>25.532898314301249</v>
      </c>
      <c r="G172" s="81">
        <v>23.714646464646464</v>
      </c>
      <c r="H172" s="81">
        <v>16.60653497074161</v>
      </c>
      <c r="I172" s="107">
        <v>15.684893765953097</v>
      </c>
      <c r="J172" s="9" t="s">
        <v>1600</v>
      </c>
      <c r="K172" s="10"/>
    </row>
    <row r="173" spans="1:11" s="63" customFormat="1" ht="12.75">
      <c r="A173" s="113" t="s">
        <v>571</v>
      </c>
      <c r="B173" s="29" t="s">
        <v>1616</v>
      </c>
      <c r="C173" s="269" t="s">
        <v>2203</v>
      </c>
      <c r="D173" s="73">
        <v>61163123.243178502</v>
      </c>
      <c r="E173" s="74" t="s">
        <v>1506</v>
      </c>
      <c r="F173" s="81">
        <v>16.99860037619904</v>
      </c>
      <c r="G173" s="81">
        <v>16.121767531471306</v>
      </c>
      <c r="H173" s="81">
        <v>13.031865473462684</v>
      </c>
      <c r="I173" s="107">
        <v>12.484364549270465</v>
      </c>
      <c r="J173" s="9" t="s">
        <v>1616</v>
      </c>
      <c r="K173" s="10"/>
    </row>
    <row r="174" spans="1:11" s="63" customFormat="1" ht="12.75">
      <c r="A174" s="113" t="s">
        <v>625</v>
      </c>
      <c r="B174" s="29" t="s">
        <v>1668</v>
      </c>
      <c r="C174" s="269" t="s">
        <v>2205</v>
      </c>
      <c r="D174" s="73">
        <v>57095232.428319998</v>
      </c>
      <c r="E174" s="74" t="s">
        <v>1506</v>
      </c>
      <c r="F174" s="81">
        <v>31.937942297223735</v>
      </c>
      <c r="G174" s="81">
        <v>28.661455788959451</v>
      </c>
      <c r="H174" s="81">
        <v>23.597900661279464</v>
      </c>
      <c r="I174" s="107">
        <v>21.429567910418857</v>
      </c>
      <c r="J174" s="9" t="s">
        <v>1668</v>
      </c>
      <c r="K174" s="10"/>
    </row>
    <row r="175" spans="1:11" s="63" customFormat="1" ht="12.75">
      <c r="A175" s="113" t="s">
        <v>697</v>
      </c>
      <c r="B175" s="29" t="s">
        <v>1739</v>
      </c>
      <c r="C175" s="269" t="s">
        <v>2207</v>
      </c>
      <c r="D175" s="73">
        <v>43999574.893120006</v>
      </c>
      <c r="E175" s="74" t="s">
        <v>1506</v>
      </c>
      <c r="F175" s="81">
        <v>10.788650580875782</v>
      </c>
      <c r="G175" s="81">
        <v>10.324994654693178</v>
      </c>
      <c r="H175" s="81">
        <v>6.3992830585974181</v>
      </c>
      <c r="I175" s="107">
        <v>6.5918369708354865</v>
      </c>
      <c r="J175" s="9" t="s">
        <v>1739</v>
      </c>
      <c r="K175" s="10"/>
    </row>
    <row r="176" spans="1:11" s="63" customFormat="1" ht="12.75">
      <c r="A176" s="113" t="s">
        <v>614</v>
      </c>
      <c r="B176" s="29" t="s">
        <v>1658</v>
      </c>
      <c r="C176" s="269" t="s">
        <v>2209</v>
      </c>
      <c r="D176" s="73">
        <v>35193317.872319996</v>
      </c>
      <c r="E176" s="74" t="s">
        <v>1506</v>
      </c>
      <c r="F176" s="81">
        <v>11.040808685885434</v>
      </c>
      <c r="G176" s="81">
        <v>10.619373424558875</v>
      </c>
      <c r="H176" s="81">
        <v>8.8439202101461163</v>
      </c>
      <c r="I176" s="107">
        <v>8.7945867101905897</v>
      </c>
      <c r="J176" s="9" t="s">
        <v>1658</v>
      </c>
      <c r="K176" s="10"/>
    </row>
    <row r="177" spans="1:11" s="63" customFormat="1" ht="12.75">
      <c r="A177" s="113" t="s">
        <v>582</v>
      </c>
      <c r="B177" s="29" t="s">
        <v>200</v>
      </c>
      <c r="C177" s="269" t="s">
        <v>2211</v>
      </c>
      <c r="D177" s="73">
        <v>21363500.278549999</v>
      </c>
      <c r="E177" s="74" t="s">
        <v>1506</v>
      </c>
      <c r="F177" s="81">
        <v>42.634601579325199</v>
      </c>
      <c r="G177" s="81">
        <v>25.621225194132872</v>
      </c>
      <c r="H177" s="81">
        <v>13.968105065666041</v>
      </c>
      <c r="I177" s="107">
        <v>12.783028415654393</v>
      </c>
      <c r="J177" s="9" t="s">
        <v>200</v>
      </c>
      <c r="K177" s="10"/>
    </row>
    <row r="178" spans="1:11" s="63" customFormat="1" ht="12.75">
      <c r="A178" s="113" t="s">
        <v>572</v>
      </c>
      <c r="B178" s="29" t="s">
        <v>1617</v>
      </c>
      <c r="C178" s="269" t="s">
        <v>2213</v>
      </c>
      <c r="D178" s="73">
        <v>20578248.617679998</v>
      </c>
      <c r="E178" s="74" t="s">
        <v>1506</v>
      </c>
      <c r="F178" s="81">
        <v>16.621069461716111</v>
      </c>
      <c r="G178" s="81">
        <v>15.193244559922052</v>
      </c>
      <c r="H178" s="81">
        <v>8.8367361360993648</v>
      </c>
      <c r="I178" s="107">
        <v>11.900004591344231</v>
      </c>
      <c r="J178" s="9" t="s">
        <v>1617</v>
      </c>
      <c r="K178" s="10"/>
    </row>
    <row r="179" spans="1:11" s="63" customFormat="1" ht="12.75">
      <c r="A179" s="113" t="s">
        <v>720</v>
      </c>
      <c r="B179" s="29" t="s">
        <v>1761</v>
      </c>
      <c r="C179" s="269" t="s">
        <v>2215</v>
      </c>
      <c r="D179" s="73">
        <v>9520764.2569800001</v>
      </c>
      <c r="E179" s="74" t="s">
        <v>1506</v>
      </c>
      <c r="F179" s="81">
        <v>6.7011564211807668</v>
      </c>
      <c r="G179" s="81">
        <v>7.5256322624743675</v>
      </c>
      <c r="H179" s="81">
        <v>4.7502192881745122</v>
      </c>
      <c r="I179" s="107">
        <v>11.753127278849805</v>
      </c>
      <c r="J179" s="9" t="s">
        <v>1761</v>
      </c>
      <c r="K179" s="10"/>
    </row>
    <row r="180" spans="1:11" s="63" customFormat="1" ht="13.5" thickBot="1">
      <c r="A180" s="113" t="s">
        <v>556</v>
      </c>
      <c r="B180" s="29" t="s">
        <v>1601</v>
      </c>
      <c r="C180" s="269" t="s">
        <v>2217</v>
      </c>
      <c r="D180" s="73">
        <v>4333806.6264500003</v>
      </c>
      <c r="E180" s="74" t="s">
        <v>1506</v>
      </c>
      <c r="F180" s="81">
        <v>12.033898305084744</v>
      </c>
      <c r="G180" s="81">
        <v>9.3421052631578938</v>
      </c>
      <c r="H180" s="81">
        <v>7.0957480950246525</v>
      </c>
      <c r="I180" s="107">
        <v>7.0533275465487488</v>
      </c>
      <c r="J180" s="9" t="s">
        <v>1601</v>
      </c>
      <c r="K180" s="10"/>
    </row>
    <row r="181" spans="1:11" s="63" customFormat="1" ht="13.5" hidden="1" thickBot="1">
      <c r="A181" s="113"/>
      <c r="B181" s="125" t="s">
        <v>1851</v>
      </c>
      <c r="C181" s="271"/>
      <c r="D181" s="100" t="s">
        <v>1510</v>
      </c>
      <c r="E181" s="98"/>
      <c r="F181" s="102" t="s">
        <v>2369</v>
      </c>
      <c r="G181" s="102" t="s">
        <v>2369</v>
      </c>
      <c r="H181" s="102" t="s">
        <v>2369</v>
      </c>
      <c r="I181" s="108" t="s">
        <v>2369</v>
      </c>
      <c r="J181" s="9" t="s">
        <v>1851</v>
      </c>
      <c r="K181" s="10"/>
    </row>
    <row r="182" spans="1:11" s="63" customFormat="1" ht="13.5" thickBot="1">
      <c r="A182" s="113"/>
      <c r="B182" s="110" t="s">
        <v>1535</v>
      </c>
      <c r="C182" s="270"/>
      <c r="D182" s="120"/>
      <c r="E182" s="121"/>
      <c r="F182" s="123"/>
      <c r="G182" s="123"/>
      <c r="H182" s="123"/>
      <c r="I182" s="124"/>
      <c r="J182" s="9" t="s">
        <v>1535</v>
      </c>
      <c r="K182" s="10"/>
    </row>
    <row r="183" spans="1:11" s="63" customFormat="1" ht="12.75">
      <c r="A183" s="113" t="s">
        <v>596</v>
      </c>
      <c r="B183" s="29" t="s">
        <v>1641</v>
      </c>
      <c r="C183" s="269" t="s">
        <v>1894</v>
      </c>
      <c r="D183" s="73">
        <v>1976511030.0000002</v>
      </c>
      <c r="E183" s="74" t="s">
        <v>742</v>
      </c>
      <c r="F183" s="81">
        <v>17.426296535399182</v>
      </c>
      <c r="G183" s="81">
        <v>15.540203415851083</v>
      </c>
      <c r="H183" s="81">
        <v>11.259753939346398</v>
      </c>
      <c r="I183" s="107">
        <v>10.161858310264385</v>
      </c>
      <c r="J183" s="9" t="s">
        <v>1641</v>
      </c>
      <c r="K183" s="10"/>
    </row>
    <row r="184" spans="1:11" s="63" customFormat="1" ht="12.75">
      <c r="A184" s="113" t="s">
        <v>628</v>
      </c>
      <c r="B184" s="29" t="s">
        <v>1671</v>
      </c>
      <c r="C184" s="269" t="s">
        <v>1896</v>
      </c>
      <c r="D184" s="73">
        <v>1381555506.8703101</v>
      </c>
      <c r="E184" s="74" t="s">
        <v>742</v>
      </c>
      <c r="F184" s="81">
        <v>21.827064970286763</v>
      </c>
      <c r="G184" s="81">
        <v>18.749828696724681</v>
      </c>
      <c r="H184" s="81">
        <v>13.96620208140563</v>
      </c>
      <c r="I184" s="107">
        <v>11.580984187223148</v>
      </c>
      <c r="J184" s="9" t="s">
        <v>1671</v>
      </c>
      <c r="K184" s="10"/>
    </row>
    <row r="185" spans="1:11" s="63" customFormat="1" ht="12.75">
      <c r="A185" s="113" t="s">
        <v>653</v>
      </c>
      <c r="B185" s="29" t="s">
        <v>1695</v>
      </c>
      <c r="C185" s="269" t="s">
        <v>2351</v>
      </c>
      <c r="D185" s="73">
        <v>468779516.63697994</v>
      </c>
      <c r="E185" s="74" t="s">
        <v>742</v>
      </c>
      <c r="F185" s="81">
        <v>43.343432753600375</v>
      </c>
      <c r="G185" s="81">
        <v>35.57798520719615</v>
      </c>
      <c r="H185" s="81">
        <v>34.582746649839336</v>
      </c>
      <c r="I185" s="107">
        <v>29.225108449935718</v>
      </c>
      <c r="J185" s="9" t="s">
        <v>1695</v>
      </c>
      <c r="K185" s="10"/>
    </row>
    <row r="186" spans="1:11" s="63" customFormat="1" ht="12.75">
      <c r="A186" s="113" t="s">
        <v>524</v>
      </c>
      <c r="B186" s="29" t="s">
        <v>1566</v>
      </c>
      <c r="C186" s="269" t="s">
        <v>2352</v>
      </c>
      <c r="D186" s="73">
        <v>192447086.22999999</v>
      </c>
      <c r="E186" s="74" t="s">
        <v>742</v>
      </c>
      <c r="F186" s="81">
        <v>12.748454588682833</v>
      </c>
      <c r="G186" s="81">
        <v>11.968749999999998</v>
      </c>
      <c r="H186" s="81">
        <v>7.1435196040740525</v>
      </c>
      <c r="I186" s="107">
        <v>7.2996254096212194</v>
      </c>
      <c r="J186" s="9" t="s">
        <v>1566</v>
      </c>
      <c r="K186" s="10"/>
    </row>
    <row r="187" spans="1:11" s="63" customFormat="1" ht="12.75">
      <c r="A187" s="113" t="s">
        <v>712</v>
      </c>
      <c r="B187" s="29" t="s">
        <v>1753</v>
      </c>
      <c r="C187" s="269" t="s">
        <v>2218</v>
      </c>
      <c r="D187" s="73">
        <v>176703243.44573998</v>
      </c>
      <c r="E187" s="74" t="s">
        <v>742</v>
      </c>
      <c r="F187" s="81">
        <v>8.9685426920607743</v>
      </c>
      <c r="G187" s="81">
        <v>8.7149095446038665</v>
      </c>
      <c r="H187" s="81">
        <v>6.3725233545291751</v>
      </c>
      <c r="I187" s="107">
        <v>6.6826993639740149</v>
      </c>
      <c r="J187" s="9" t="s">
        <v>1753</v>
      </c>
      <c r="K187" s="10"/>
    </row>
    <row r="188" spans="1:11" s="63" customFormat="1" ht="12.75">
      <c r="A188" s="113" t="s">
        <v>574</v>
      </c>
      <c r="B188" s="29" t="s">
        <v>1619</v>
      </c>
      <c r="C188" s="269" t="s">
        <v>2219</v>
      </c>
      <c r="D188" s="73">
        <v>163207178.73220003</v>
      </c>
      <c r="E188" s="74" t="s">
        <v>742</v>
      </c>
      <c r="F188" s="81">
        <v>16.718518518518518</v>
      </c>
      <c r="G188" s="81">
        <v>15.180763410122751</v>
      </c>
      <c r="H188" s="81">
        <v>10.727475289174722</v>
      </c>
      <c r="I188" s="107">
        <v>9.8137765657690323</v>
      </c>
      <c r="J188" s="9" t="s">
        <v>1619</v>
      </c>
      <c r="K188" s="10"/>
    </row>
    <row r="189" spans="1:11" s="63" customFormat="1" ht="12.75">
      <c r="A189" s="113" t="s">
        <v>736</v>
      </c>
      <c r="B189" s="29" t="s">
        <v>1598</v>
      </c>
      <c r="C189" s="269" t="s">
        <v>2221</v>
      </c>
      <c r="D189" s="73">
        <v>126572563.12659317</v>
      </c>
      <c r="E189" s="74" t="s">
        <v>742</v>
      </c>
      <c r="F189" s="81">
        <v>7.97271872060207</v>
      </c>
      <c r="G189" s="81">
        <v>7.2358591248665949</v>
      </c>
      <c r="H189" s="81">
        <v>5.7660423947579433</v>
      </c>
      <c r="I189" s="107">
        <v>5.6425663495088019</v>
      </c>
      <c r="J189" s="9" t="s">
        <v>1598</v>
      </c>
      <c r="K189" s="10"/>
    </row>
    <row r="190" spans="1:11" s="63" customFormat="1" ht="12.75">
      <c r="A190" s="113" t="s">
        <v>678</v>
      </c>
      <c r="B190" s="29" t="s">
        <v>1719</v>
      </c>
      <c r="C190" s="269" t="s">
        <v>2223</v>
      </c>
      <c r="D190" s="73">
        <v>126530301.75604825</v>
      </c>
      <c r="E190" s="74" t="s">
        <v>742</v>
      </c>
      <c r="F190" s="81">
        <v>54.374654655638906</v>
      </c>
      <c r="G190" s="81">
        <v>41.658469967745326</v>
      </c>
      <c r="H190" s="81">
        <v>42.458965019829755</v>
      </c>
      <c r="I190" s="107">
        <v>32.155105003482959</v>
      </c>
      <c r="J190" s="9" t="s">
        <v>1719</v>
      </c>
      <c r="K190" s="10"/>
    </row>
    <row r="191" spans="1:11" s="63" customFormat="1" ht="12.75">
      <c r="A191" s="113" t="s">
        <v>651</v>
      </c>
      <c r="B191" s="29" t="s">
        <v>1693</v>
      </c>
      <c r="C191" s="269" t="s">
        <v>2225</v>
      </c>
      <c r="D191" s="73">
        <v>67262522.390202403</v>
      </c>
      <c r="E191" s="74" t="s">
        <v>742</v>
      </c>
      <c r="F191" s="81">
        <v>14.422270290571246</v>
      </c>
      <c r="G191" s="81">
        <v>13.336469253965227</v>
      </c>
      <c r="H191" s="81">
        <v>10.124005621093968</v>
      </c>
      <c r="I191" s="107">
        <v>9.3151108270328677</v>
      </c>
      <c r="J191" s="9" t="s">
        <v>1693</v>
      </c>
      <c r="K191" s="10"/>
    </row>
    <row r="192" spans="1:11" s="63" customFormat="1" ht="12.75">
      <c r="A192" s="113" t="s">
        <v>552</v>
      </c>
      <c r="B192" s="29" t="s">
        <v>1596</v>
      </c>
      <c r="C192" s="269" t="s">
        <v>2227</v>
      </c>
      <c r="D192" s="73">
        <v>58601632.028549999</v>
      </c>
      <c r="E192" s="74" t="s">
        <v>742</v>
      </c>
      <c r="F192" s="81">
        <v>9.9528528048585567</v>
      </c>
      <c r="G192" s="81">
        <v>8.6106374153108725</v>
      </c>
      <c r="H192" s="81">
        <v>6.6617192925089705</v>
      </c>
      <c r="I192" s="107">
        <v>6.4631857423055603</v>
      </c>
      <c r="J192" s="9" t="s">
        <v>1596</v>
      </c>
      <c r="K192" s="10"/>
    </row>
    <row r="193" spans="1:11" s="63" customFormat="1" ht="12.75">
      <c r="A193" s="113" t="s">
        <v>671</v>
      </c>
      <c r="B193" s="29" t="s">
        <v>1712</v>
      </c>
      <c r="C193" s="269" t="s">
        <v>2229</v>
      </c>
      <c r="D193" s="73">
        <v>45157498.43652001</v>
      </c>
      <c r="E193" s="74" t="s">
        <v>742</v>
      </c>
      <c r="F193" s="81" t="s">
        <v>2370</v>
      </c>
      <c r="G193" s="81" t="s">
        <v>2370</v>
      </c>
      <c r="H193" s="81">
        <v>39.468680852339475</v>
      </c>
      <c r="I193" s="107">
        <v>29.973012168238977</v>
      </c>
      <c r="J193" s="9" t="s">
        <v>1712</v>
      </c>
      <c r="K193" s="10"/>
    </row>
    <row r="194" spans="1:11" s="63" customFormat="1" ht="12.75">
      <c r="A194" s="113" t="s">
        <v>694</v>
      </c>
      <c r="B194" s="29" t="s">
        <v>1735</v>
      </c>
      <c r="C194" s="269" t="s">
        <v>2231</v>
      </c>
      <c r="D194" s="73">
        <v>39778602.218279988</v>
      </c>
      <c r="E194" s="74" t="s">
        <v>742</v>
      </c>
      <c r="F194" s="81">
        <v>88.384313725490188</v>
      </c>
      <c r="G194" s="81">
        <v>29.745281773789099</v>
      </c>
      <c r="H194" s="81">
        <v>55.2534534715289</v>
      </c>
      <c r="I194" s="107">
        <v>23.447025050965934</v>
      </c>
      <c r="J194" s="9" t="s">
        <v>1735</v>
      </c>
      <c r="K194" s="10"/>
    </row>
    <row r="195" spans="1:11" s="63" customFormat="1" ht="12.75">
      <c r="A195" s="113" t="s">
        <v>580</v>
      </c>
      <c r="B195" s="29" t="s">
        <v>1625</v>
      </c>
      <c r="C195" s="269" t="s">
        <v>2233</v>
      </c>
      <c r="D195" s="73">
        <v>38206539.280400001</v>
      </c>
      <c r="E195" s="74" t="s">
        <v>742</v>
      </c>
      <c r="F195" s="81">
        <v>22.26609963547995</v>
      </c>
      <c r="G195" s="81">
        <v>19.515441959531415</v>
      </c>
      <c r="H195" s="81">
        <v>15.27631469559697</v>
      </c>
      <c r="I195" s="107">
        <v>15.268114225112475</v>
      </c>
      <c r="J195" s="9" t="s">
        <v>1625</v>
      </c>
      <c r="K195" s="10"/>
    </row>
    <row r="196" spans="1:11" s="63" customFormat="1" ht="12.75">
      <c r="A196" s="113" t="s">
        <v>537</v>
      </c>
      <c r="B196" s="29" t="s">
        <v>1579</v>
      </c>
      <c r="C196" s="269" t="s">
        <v>2235</v>
      </c>
      <c r="D196" s="73">
        <v>31674449.693850711</v>
      </c>
      <c r="E196" s="74" t="s">
        <v>742</v>
      </c>
      <c r="F196" s="81">
        <v>8.9036816824048497</v>
      </c>
      <c r="G196" s="81">
        <v>8.3685915996001654</v>
      </c>
      <c r="H196" s="81">
        <v>1.7019141699050915</v>
      </c>
      <c r="I196" s="107">
        <v>1.7600991698226258</v>
      </c>
      <c r="J196" s="9" t="s">
        <v>1579</v>
      </c>
      <c r="K196" s="10"/>
    </row>
    <row r="197" spans="1:11" s="63" customFormat="1" ht="12.75">
      <c r="A197" s="113" t="s">
        <v>698</v>
      </c>
      <c r="B197" s="29" t="s">
        <v>1740</v>
      </c>
      <c r="C197" s="269" t="s">
        <v>2237</v>
      </c>
      <c r="D197" s="73">
        <v>28308940.167931374</v>
      </c>
      <c r="E197" s="74" t="s">
        <v>742</v>
      </c>
      <c r="F197" s="81">
        <v>14.041533546325876</v>
      </c>
      <c r="G197" s="81">
        <v>13.777429467084637</v>
      </c>
      <c r="H197" s="81">
        <v>5.6137016597838469</v>
      </c>
      <c r="I197" s="107">
        <v>5.6313753611026822</v>
      </c>
      <c r="J197" s="9" t="s">
        <v>1740</v>
      </c>
      <c r="K197" s="10"/>
    </row>
    <row r="198" spans="1:11" s="63" customFormat="1" ht="12.75">
      <c r="A198" s="113" t="s">
        <v>695</v>
      </c>
      <c r="B198" s="29" t="s">
        <v>1737</v>
      </c>
      <c r="C198" s="269" t="s">
        <v>2239</v>
      </c>
      <c r="D198" s="73">
        <v>26529993.825719997</v>
      </c>
      <c r="E198" s="74" t="s">
        <v>742</v>
      </c>
      <c r="F198" s="81">
        <v>34.007561436672965</v>
      </c>
      <c r="G198" s="81">
        <v>27.326582278481013</v>
      </c>
      <c r="H198" s="81">
        <v>22.259785945722982</v>
      </c>
      <c r="I198" s="107">
        <v>18.108790448920804</v>
      </c>
      <c r="J198" s="9" t="s">
        <v>1737</v>
      </c>
      <c r="K198" s="10"/>
    </row>
    <row r="199" spans="1:11" s="63" customFormat="1" ht="12.75">
      <c r="A199" s="113" t="s">
        <v>711</v>
      </c>
      <c r="B199" s="29" t="s">
        <v>1752</v>
      </c>
      <c r="C199" s="269" t="s">
        <v>2241</v>
      </c>
      <c r="D199" s="73">
        <v>23321231.790759746</v>
      </c>
      <c r="E199" s="74" t="s">
        <v>742</v>
      </c>
      <c r="F199" s="81">
        <v>10.173413817365889</v>
      </c>
      <c r="G199" s="81">
        <v>8.6741738863856526</v>
      </c>
      <c r="H199" s="81">
        <v>5.8336220976593589</v>
      </c>
      <c r="I199" s="107">
        <v>5.6647792186230692</v>
      </c>
      <c r="J199" s="9" t="s">
        <v>1752</v>
      </c>
      <c r="K199" s="10"/>
    </row>
    <row r="200" spans="1:11" s="63" customFormat="1" ht="12.75">
      <c r="A200" s="113" t="s">
        <v>716</v>
      </c>
      <c r="B200" s="29" t="s">
        <v>1757</v>
      </c>
      <c r="C200" s="269" t="s">
        <v>2243</v>
      </c>
      <c r="D200" s="73">
        <v>21250247.881309997</v>
      </c>
      <c r="E200" s="74" t="s">
        <v>742</v>
      </c>
      <c r="F200" s="81" t="s">
        <v>2370</v>
      </c>
      <c r="G200" s="81">
        <v>50.233918128654963</v>
      </c>
      <c r="H200" s="81">
        <v>6.3344954013862749</v>
      </c>
      <c r="I200" s="107">
        <v>6.4854618623813343</v>
      </c>
      <c r="J200" s="9" t="s">
        <v>1757</v>
      </c>
      <c r="K200" s="10"/>
    </row>
    <row r="201" spans="1:11" s="63" customFormat="1" ht="12.75">
      <c r="A201" s="113" t="s">
        <v>545</v>
      </c>
      <c r="B201" s="29" t="s">
        <v>114</v>
      </c>
      <c r="C201" s="269" t="s">
        <v>2245</v>
      </c>
      <c r="D201" s="73">
        <v>8308649.0904000029</v>
      </c>
      <c r="E201" s="74" t="s">
        <v>742</v>
      </c>
      <c r="F201" s="81">
        <v>8.0342465753424666</v>
      </c>
      <c r="G201" s="81">
        <v>7.0281605751947271</v>
      </c>
      <c r="H201" s="81">
        <v>7.2004556302051874</v>
      </c>
      <c r="I201" s="107">
        <v>7.2511435002536269</v>
      </c>
      <c r="J201" s="9" t="s">
        <v>114</v>
      </c>
      <c r="K201" s="10"/>
    </row>
    <row r="202" spans="1:11" s="63" customFormat="1" ht="12.75">
      <c r="A202" s="113" t="s">
        <v>616</v>
      </c>
      <c r="B202" s="29" t="s">
        <v>1660</v>
      </c>
      <c r="C202" s="269" t="s">
        <v>2247</v>
      </c>
      <c r="D202" s="73">
        <v>3434082.8157999995</v>
      </c>
      <c r="E202" s="74" t="s">
        <v>742</v>
      </c>
      <c r="F202" s="81" t="s">
        <v>2370</v>
      </c>
      <c r="G202" s="81" t="s">
        <v>2370</v>
      </c>
      <c r="H202" s="81">
        <v>5.7587331729267568</v>
      </c>
      <c r="I202" s="107">
        <v>5.8580900360703581</v>
      </c>
      <c r="J202" s="9" t="s">
        <v>1660</v>
      </c>
      <c r="K202" s="10"/>
    </row>
    <row r="203" spans="1:11" s="63" customFormat="1" ht="12.75">
      <c r="A203" s="113" t="s">
        <v>507</v>
      </c>
      <c r="B203" s="29" t="s">
        <v>1551</v>
      </c>
      <c r="C203" s="269" t="s">
        <v>2249</v>
      </c>
      <c r="D203" s="73">
        <v>3298162.5319066653</v>
      </c>
      <c r="E203" s="74" t="s">
        <v>742</v>
      </c>
      <c r="F203" s="81">
        <v>13.339695195829757</v>
      </c>
      <c r="G203" s="81">
        <v>14.383572676422048</v>
      </c>
      <c r="H203" s="81">
        <v>1.2562558181584687</v>
      </c>
      <c r="I203" s="107">
        <v>1.2689765689330972</v>
      </c>
      <c r="J203" s="9" t="s">
        <v>1551</v>
      </c>
      <c r="K203" s="10"/>
    </row>
    <row r="204" spans="1:11" s="63" customFormat="1" ht="13.5" thickBot="1">
      <c r="A204" s="113" t="s">
        <v>693</v>
      </c>
      <c r="B204" s="29" t="s">
        <v>1734</v>
      </c>
      <c r="C204" s="269" t="s">
        <v>2251</v>
      </c>
      <c r="D204" s="73">
        <v>1787059.41017</v>
      </c>
      <c r="E204" s="74" t="s">
        <v>742</v>
      </c>
      <c r="F204" s="81">
        <v>9.278425655976676</v>
      </c>
      <c r="G204" s="81">
        <v>7.9612257661038148</v>
      </c>
      <c r="H204" s="81">
        <v>4.961132539704562</v>
      </c>
      <c r="I204" s="107">
        <v>4.4355139393617025</v>
      </c>
      <c r="J204" s="9" t="s">
        <v>1734</v>
      </c>
      <c r="K204" s="10"/>
    </row>
    <row r="205" spans="1:11" s="63" customFormat="1" ht="13.5" hidden="1" thickBot="1">
      <c r="A205" s="113"/>
      <c r="B205" s="125" t="s">
        <v>1852</v>
      </c>
      <c r="C205" s="271"/>
      <c r="D205" s="100" t="s">
        <v>1510</v>
      </c>
      <c r="E205" s="98"/>
      <c r="F205" s="102" t="s">
        <v>2369</v>
      </c>
      <c r="G205" s="102" t="s">
        <v>2369</v>
      </c>
      <c r="H205" s="102" t="s">
        <v>2369</v>
      </c>
      <c r="I205" s="108" t="s">
        <v>2369</v>
      </c>
      <c r="J205" s="9" t="s">
        <v>1852</v>
      </c>
      <c r="K205" s="10"/>
    </row>
    <row r="206" spans="1:11" s="63" customFormat="1" ht="13.5" thickBot="1">
      <c r="A206" s="113"/>
      <c r="B206" s="110" t="s">
        <v>749</v>
      </c>
      <c r="C206" s="270"/>
      <c r="D206" s="120"/>
      <c r="E206" s="121"/>
      <c r="F206" s="123"/>
      <c r="G206" s="123"/>
      <c r="H206" s="123"/>
      <c r="I206" s="124"/>
      <c r="J206" s="9" t="s">
        <v>749</v>
      </c>
      <c r="K206" s="10"/>
    </row>
    <row r="207" spans="1:11" s="63" customFormat="1" ht="12.75">
      <c r="A207" s="113" t="s">
        <v>593</v>
      </c>
      <c r="B207" s="29" t="s">
        <v>1638</v>
      </c>
      <c r="C207" s="269" t="s">
        <v>2254</v>
      </c>
      <c r="D207" s="73">
        <v>211603101.57049003</v>
      </c>
      <c r="E207" s="74" t="s">
        <v>749</v>
      </c>
      <c r="F207" s="81">
        <v>36.065067248273358</v>
      </c>
      <c r="G207" s="81">
        <v>30.490165949600492</v>
      </c>
      <c r="H207" s="81">
        <v>22.974064182762955</v>
      </c>
      <c r="I207" s="107">
        <v>20.772018200755177</v>
      </c>
      <c r="J207" s="9" t="s">
        <v>1638</v>
      </c>
      <c r="K207" s="10"/>
    </row>
    <row r="208" spans="1:11" s="63" customFormat="1" ht="12.75">
      <c r="A208" s="113" t="s">
        <v>674</v>
      </c>
      <c r="B208" s="29" t="s">
        <v>1715</v>
      </c>
      <c r="C208" s="269" t="s">
        <v>2256</v>
      </c>
      <c r="D208" s="73">
        <v>167288131.07940003</v>
      </c>
      <c r="E208" s="74" t="s">
        <v>749</v>
      </c>
      <c r="F208" s="81">
        <v>20.821416694379778</v>
      </c>
      <c r="G208" s="81">
        <v>18.767985611510792</v>
      </c>
      <c r="H208" s="81">
        <v>15.420798994000091</v>
      </c>
      <c r="I208" s="107">
        <v>14.107190792016961</v>
      </c>
      <c r="J208" s="9" t="s">
        <v>1715</v>
      </c>
      <c r="K208" s="10"/>
    </row>
    <row r="209" spans="1:11" s="63" customFormat="1" ht="12.75">
      <c r="A209" s="113" t="s">
        <v>703</v>
      </c>
      <c r="B209" s="29" t="s">
        <v>1745</v>
      </c>
      <c r="C209" s="269" t="s">
        <v>1901</v>
      </c>
      <c r="D209" s="73">
        <v>162595318.36349997</v>
      </c>
      <c r="E209" s="74" t="s">
        <v>749</v>
      </c>
      <c r="F209" s="81">
        <v>29.000372995151064</v>
      </c>
      <c r="G209" s="81">
        <v>21.778711484593835</v>
      </c>
      <c r="H209" s="81">
        <v>19.54173002410165</v>
      </c>
      <c r="I209" s="107">
        <v>15.633869861650325</v>
      </c>
      <c r="J209" s="9" t="s">
        <v>1745</v>
      </c>
      <c r="K209" s="10"/>
    </row>
    <row r="210" spans="1:11" s="63" customFormat="1" ht="12.75">
      <c r="A210" s="113" t="s">
        <v>551</v>
      </c>
      <c r="B210" s="29" t="s">
        <v>1595</v>
      </c>
      <c r="C210" s="269" t="s">
        <v>2257</v>
      </c>
      <c r="D210" s="73">
        <v>146462268.75479996</v>
      </c>
      <c r="E210" s="74" t="s">
        <v>749</v>
      </c>
      <c r="F210" s="81">
        <v>15.840483820944897</v>
      </c>
      <c r="G210" s="81">
        <v>14.273404750815091</v>
      </c>
      <c r="H210" s="81">
        <v>11.093214532602284</v>
      </c>
      <c r="I210" s="107">
        <v>10.434059800823398</v>
      </c>
      <c r="J210" s="9" t="s">
        <v>1595</v>
      </c>
      <c r="K210" s="10"/>
    </row>
    <row r="211" spans="1:11" s="63" customFormat="1" ht="12.75">
      <c r="A211" s="113" t="s">
        <v>542</v>
      </c>
      <c r="B211" s="29" t="s">
        <v>1585</v>
      </c>
      <c r="C211" s="269" t="s">
        <v>2259</v>
      </c>
      <c r="D211" s="73">
        <v>134175274.09829997</v>
      </c>
      <c r="E211" s="74" t="s">
        <v>749</v>
      </c>
      <c r="F211" s="81" t="s">
        <v>2370</v>
      </c>
      <c r="G211" s="81">
        <v>49.41682865870591</v>
      </c>
      <c r="H211" s="81">
        <v>43.520882913797955</v>
      </c>
      <c r="I211" s="107">
        <v>20.067776626664038</v>
      </c>
      <c r="J211" s="9" t="s">
        <v>1585</v>
      </c>
      <c r="K211" s="10"/>
    </row>
    <row r="212" spans="1:11" s="63" customFormat="1" ht="12.75">
      <c r="A212" s="113" t="s">
        <v>570</v>
      </c>
      <c r="B212" s="29" t="s">
        <v>1615</v>
      </c>
      <c r="C212" s="269" t="s">
        <v>2261</v>
      </c>
      <c r="D212" s="73">
        <v>124660416.67110001</v>
      </c>
      <c r="E212" s="74" t="s">
        <v>749</v>
      </c>
      <c r="F212" s="81">
        <v>24.124166185198803</v>
      </c>
      <c r="G212" s="81">
        <v>20.892467248908297</v>
      </c>
      <c r="H212" s="81">
        <v>18.285570171117559</v>
      </c>
      <c r="I212" s="107">
        <v>16.142275296531441</v>
      </c>
      <c r="J212" s="9" t="s">
        <v>1615</v>
      </c>
      <c r="K212" s="10"/>
    </row>
    <row r="213" spans="1:11" s="63" customFormat="1" ht="12.75">
      <c r="A213" s="113" t="s">
        <v>732</v>
      </c>
      <c r="B213" s="29" t="s">
        <v>1624</v>
      </c>
      <c r="C213" s="269" t="s">
        <v>2263</v>
      </c>
      <c r="D213" s="73">
        <v>113150832.04278</v>
      </c>
      <c r="E213" s="74" t="s">
        <v>749</v>
      </c>
      <c r="F213" s="81">
        <v>24.016298020954597</v>
      </c>
      <c r="G213" s="81">
        <v>21.409933283914011</v>
      </c>
      <c r="H213" s="81">
        <v>18.825230471101012</v>
      </c>
      <c r="I213" s="107">
        <v>17.153245682047071</v>
      </c>
      <c r="J213" s="9" t="s">
        <v>1624</v>
      </c>
      <c r="K213" s="10"/>
    </row>
    <row r="214" spans="1:11" s="63" customFormat="1" ht="12.75">
      <c r="A214" s="113" t="s">
        <v>621</v>
      </c>
      <c r="B214" s="29" t="s">
        <v>1665</v>
      </c>
      <c r="C214" s="269" t="s">
        <v>2265</v>
      </c>
      <c r="D214" s="73">
        <v>111909118.99091998</v>
      </c>
      <c r="E214" s="74" t="s">
        <v>749</v>
      </c>
      <c r="F214" s="81">
        <v>17.521643433602346</v>
      </c>
      <c r="G214" s="81">
        <v>16.128313354718891</v>
      </c>
      <c r="H214" s="81">
        <v>12.398297781152607</v>
      </c>
      <c r="I214" s="107">
        <v>11.958745437039889</v>
      </c>
      <c r="J214" s="9" t="s">
        <v>1665</v>
      </c>
      <c r="K214" s="10"/>
    </row>
    <row r="215" spans="1:11" s="63" customFormat="1" ht="12.75">
      <c r="A215" s="113" t="s">
        <v>495</v>
      </c>
      <c r="B215" s="29" t="s">
        <v>1537</v>
      </c>
      <c r="C215" s="269" t="s">
        <v>2267</v>
      </c>
      <c r="D215" s="73">
        <v>97176179.09189713</v>
      </c>
      <c r="E215" s="74" t="s">
        <v>749</v>
      </c>
      <c r="F215" s="81">
        <v>20.966638821049127</v>
      </c>
      <c r="G215" s="81">
        <v>19.206552793361642</v>
      </c>
      <c r="H215" s="81">
        <v>14.530573201680379</v>
      </c>
      <c r="I215" s="107">
        <v>13.572355488785597</v>
      </c>
      <c r="J215" s="9" t="s">
        <v>1537</v>
      </c>
      <c r="K215" s="10"/>
    </row>
    <row r="216" spans="1:11" s="63" customFormat="1" ht="12.75">
      <c r="A216" s="113" t="s">
        <v>708</v>
      </c>
      <c r="B216" s="29" t="s">
        <v>1750</v>
      </c>
      <c r="C216" s="272" t="s">
        <v>2269</v>
      </c>
      <c r="D216" s="78">
        <v>82981855.574340031</v>
      </c>
      <c r="E216" s="74" t="s">
        <v>749</v>
      </c>
      <c r="F216" s="81">
        <v>13.000929491435398</v>
      </c>
      <c r="G216" s="81">
        <v>11.665673775765518</v>
      </c>
      <c r="H216" s="81">
        <v>7.767381437316117</v>
      </c>
      <c r="I216" s="107">
        <v>7.5657348540628977</v>
      </c>
      <c r="J216" s="9" t="s">
        <v>1750</v>
      </c>
      <c r="K216" s="10"/>
    </row>
    <row r="217" spans="1:11" s="63" customFormat="1" ht="12.75">
      <c r="A217" s="113" t="s">
        <v>635</v>
      </c>
      <c r="B217" s="29" t="s">
        <v>1678</v>
      </c>
      <c r="C217" s="269" t="s">
        <v>2271</v>
      </c>
      <c r="D217" s="73">
        <v>73903064.629839987</v>
      </c>
      <c r="E217" s="74" t="s">
        <v>749</v>
      </c>
      <c r="F217" s="81">
        <v>17.884865850481894</v>
      </c>
      <c r="G217" s="81">
        <v>16.494894894894895</v>
      </c>
      <c r="H217" s="81">
        <v>12.041525364465715</v>
      </c>
      <c r="I217" s="107">
        <v>11.426666144247701</v>
      </c>
      <c r="J217" s="9" t="s">
        <v>1678</v>
      </c>
      <c r="K217" s="10"/>
    </row>
    <row r="218" spans="1:11" s="63" customFormat="1" ht="12.75">
      <c r="A218" s="113" t="s">
        <v>589</v>
      </c>
      <c r="B218" s="29" t="s">
        <v>1634</v>
      </c>
      <c r="C218" s="269" t="s">
        <v>2273</v>
      </c>
      <c r="D218" s="73">
        <v>50689547.303640001</v>
      </c>
      <c r="E218" s="74" t="s">
        <v>749</v>
      </c>
      <c r="F218" s="81">
        <v>11.650421278704775</v>
      </c>
      <c r="G218" s="81">
        <v>10.434525277435265</v>
      </c>
      <c r="H218" s="81">
        <v>6.32905077071291</v>
      </c>
      <c r="I218" s="107">
        <v>7.5395431792568939</v>
      </c>
      <c r="J218" s="9" t="s">
        <v>1634</v>
      </c>
      <c r="K218" s="10"/>
    </row>
    <row r="219" spans="1:11" s="63" customFormat="1" ht="12.75">
      <c r="A219" s="113" t="s">
        <v>546</v>
      </c>
      <c r="B219" s="29" t="s">
        <v>1589</v>
      </c>
      <c r="C219" s="269" t="s">
        <v>2275</v>
      </c>
      <c r="D219" s="73">
        <v>34930391.037819989</v>
      </c>
      <c r="E219" s="74" t="s">
        <v>754</v>
      </c>
      <c r="F219" s="81">
        <v>87.270811380400403</v>
      </c>
      <c r="G219" s="81">
        <v>54.024787997390725</v>
      </c>
      <c r="H219" s="81">
        <v>79.798955300127716</v>
      </c>
      <c r="I219" s="107">
        <v>41.084844743813342</v>
      </c>
      <c r="J219" s="9" t="s">
        <v>1589</v>
      </c>
      <c r="K219" s="10"/>
    </row>
    <row r="220" spans="1:11" s="63" customFormat="1" ht="12.75">
      <c r="A220" s="113" t="s">
        <v>569</v>
      </c>
      <c r="B220" s="29" t="s">
        <v>1614</v>
      </c>
      <c r="C220" s="269" t="s">
        <v>2277</v>
      </c>
      <c r="D220" s="73">
        <v>27149875.927019998</v>
      </c>
      <c r="E220" s="74" t="s">
        <v>749</v>
      </c>
      <c r="F220" s="81">
        <v>7.731498698400892</v>
      </c>
      <c r="G220" s="81">
        <v>6.3297305525955245</v>
      </c>
      <c r="H220" s="81">
        <v>4.8933403475213613</v>
      </c>
      <c r="I220" s="107">
        <v>5.072459167699046</v>
      </c>
      <c r="J220" s="9" t="s">
        <v>1614</v>
      </c>
      <c r="K220" s="10"/>
    </row>
    <row r="221" spans="1:11" s="63" customFormat="1" ht="13.5" thickBot="1">
      <c r="A221" s="113" t="s">
        <v>702</v>
      </c>
      <c r="B221" s="29" t="s">
        <v>1744</v>
      </c>
      <c r="C221" s="269" t="s">
        <v>2279</v>
      </c>
      <c r="D221" s="73">
        <v>22349403.729400001</v>
      </c>
      <c r="E221" s="74" t="s">
        <v>749</v>
      </c>
      <c r="F221" s="81">
        <v>6.7066574884452752</v>
      </c>
      <c r="G221" s="81">
        <v>5.589247664317325</v>
      </c>
      <c r="H221" s="81">
        <v>4.3704691186894546</v>
      </c>
      <c r="I221" s="107">
        <v>4.4559671728700119</v>
      </c>
      <c r="J221" s="9" t="s">
        <v>1744</v>
      </c>
      <c r="K221" s="10"/>
    </row>
    <row r="222" spans="1:11" s="63" customFormat="1" ht="13.5" hidden="1" thickBot="1">
      <c r="A222" s="113"/>
      <c r="B222" s="125" t="s">
        <v>1853</v>
      </c>
      <c r="C222" s="271"/>
      <c r="D222" s="100" t="s">
        <v>1510</v>
      </c>
      <c r="E222" s="98"/>
      <c r="F222" s="102" t="s">
        <v>2369</v>
      </c>
      <c r="G222" s="102" t="s">
        <v>2369</v>
      </c>
      <c r="H222" s="102" t="s">
        <v>2369</v>
      </c>
      <c r="I222" s="108" t="s">
        <v>2369</v>
      </c>
      <c r="J222" s="9" t="s">
        <v>1853</v>
      </c>
      <c r="K222" s="10"/>
    </row>
    <row r="223" spans="1:11" s="63" customFormat="1" ht="13.5" thickBot="1">
      <c r="A223" s="113"/>
      <c r="B223" s="110" t="s">
        <v>1507</v>
      </c>
      <c r="C223" s="270"/>
      <c r="D223" s="120"/>
      <c r="E223" s="121"/>
      <c r="F223" s="123"/>
      <c r="G223" s="123"/>
      <c r="H223" s="123"/>
      <c r="I223" s="124"/>
      <c r="J223" s="9" t="s">
        <v>1507</v>
      </c>
      <c r="K223" s="10"/>
    </row>
    <row r="224" spans="1:11" s="63" customFormat="1" ht="12.75">
      <c r="A224" s="113" t="s">
        <v>584</v>
      </c>
      <c r="B224" s="29" t="s">
        <v>1628</v>
      </c>
      <c r="C224" s="269" t="s">
        <v>1898</v>
      </c>
      <c r="D224" s="73">
        <v>469597132.01477998</v>
      </c>
      <c r="E224" s="74" t="s">
        <v>1507</v>
      </c>
      <c r="F224" s="81">
        <v>15.851949189662722</v>
      </c>
      <c r="G224" s="81">
        <v>13.362461538461538</v>
      </c>
      <c r="H224" s="81">
        <v>7.0138777657631257</v>
      </c>
      <c r="I224" s="107">
        <v>6.4082284190582373</v>
      </c>
      <c r="J224" s="9" t="s">
        <v>1628</v>
      </c>
      <c r="K224" s="10"/>
    </row>
    <row r="225" spans="1:11" s="63" customFormat="1" ht="12.75">
      <c r="A225" s="113" t="s">
        <v>730</v>
      </c>
      <c r="B225" s="29" t="s">
        <v>1597</v>
      </c>
      <c r="C225" s="269" t="s">
        <v>2281</v>
      </c>
      <c r="D225" s="73">
        <v>242322362.80106997</v>
      </c>
      <c r="E225" s="74" t="s">
        <v>1507</v>
      </c>
      <c r="F225" s="81">
        <v>15.918531267928858</v>
      </c>
      <c r="G225" s="81">
        <v>12.672878414177399</v>
      </c>
      <c r="H225" s="81">
        <v>6.3005110704976408</v>
      </c>
      <c r="I225" s="107">
        <v>5.4896983249096509</v>
      </c>
      <c r="J225" s="9" t="s">
        <v>1597</v>
      </c>
      <c r="K225" s="10"/>
    </row>
    <row r="226" spans="1:11" s="63" customFormat="1" ht="12.75">
      <c r="A226" s="113" t="s">
        <v>555</v>
      </c>
      <c r="B226" s="29" t="s">
        <v>142</v>
      </c>
      <c r="C226" s="269" t="s">
        <v>2283</v>
      </c>
      <c r="D226" s="73">
        <v>115949245.99371998</v>
      </c>
      <c r="E226" s="74" t="s">
        <v>1507</v>
      </c>
      <c r="F226" s="81">
        <v>13.37221169266657</v>
      </c>
      <c r="G226" s="81">
        <v>12.027275111460792</v>
      </c>
      <c r="H226" s="81">
        <v>5.1388454041912697</v>
      </c>
      <c r="I226" s="107">
        <v>5.0425082035296631</v>
      </c>
      <c r="J226" s="9" t="s">
        <v>142</v>
      </c>
      <c r="K226" s="10"/>
    </row>
    <row r="227" spans="1:11" s="63" customFormat="1" ht="12.75">
      <c r="A227" s="113" t="s">
        <v>531</v>
      </c>
      <c r="B227" s="29" t="s">
        <v>82</v>
      </c>
      <c r="C227" s="269" t="s">
        <v>2284</v>
      </c>
      <c r="D227" s="73">
        <v>77447337.158255681</v>
      </c>
      <c r="E227" s="74" t="s">
        <v>1507</v>
      </c>
      <c r="F227" s="81">
        <v>9.7668201652501825</v>
      </c>
      <c r="G227" s="81">
        <v>8.6835592524675125</v>
      </c>
      <c r="H227" s="81">
        <v>3.7145562182156957</v>
      </c>
      <c r="I227" s="107">
        <v>3.6554581185771249</v>
      </c>
      <c r="J227" s="9" t="s">
        <v>82</v>
      </c>
      <c r="K227" s="10"/>
    </row>
    <row r="228" spans="1:11" s="63" customFormat="1" ht="12.75">
      <c r="A228" s="113" t="s">
        <v>577</v>
      </c>
      <c r="B228" s="29" t="s">
        <v>1622</v>
      </c>
      <c r="C228" s="269" t="s">
        <v>2285</v>
      </c>
      <c r="D228" s="73">
        <v>63526404.509582318</v>
      </c>
      <c r="E228" s="74" t="s">
        <v>1507</v>
      </c>
      <c r="F228" s="81">
        <v>7.0634848236638446</v>
      </c>
      <c r="G228" s="81">
        <v>7.1275577232216332</v>
      </c>
      <c r="H228" s="81">
        <v>1.6907714435743477</v>
      </c>
      <c r="I228" s="107">
        <v>1.7806860373345026</v>
      </c>
      <c r="J228" s="9" t="s">
        <v>1622</v>
      </c>
      <c r="K228" s="10"/>
    </row>
    <row r="229" spans="1:11" s="63" customFormat="1" ht="12.75">
      <c r="A229" s="113" t="s">
        <v>576</v>
      </c>
      <c r="B229" s="29" t="s">
        <v>1621</v>
      </c>
      <c r="C229" s="269" t="s">
        <v>2287</v>
      </c>
      <c r="D229" s="73">
        <v>62363125.760279998</v>
      </c>
      <c r="E229" s="74" t="s">
        <v>1507</v>
      </c>
      <c r="F229" s="81">
        <v>11.284431137724551</v>
      </c>
      <c r="G229" s="81">
        <v>10.606941838649155</v>
      </c>
      <c r="H229" s="81">
        <v>5.1275123352449592</v>
      </c>
      <c r="I229" s="107">
        <v>4.9755509541943548</v>
      </c>
      <c r="J229" s="9" t="s">
        <v>1621</v>
      </c>
      <c r="K229" s="10"/>
    </row>
    <row r="230" spans="1:11" s="63" customFormat="1" ht="12.75">
      <c r="A230" s="113" t="s">
        <v>615</v>
      </c>
      <c r="B230" s="29" t="s">
        <v>1659</v>
      </c>
      <c r="C230" s="269" t="s">
        <v>2289</v>
      </c>
      <c r="D230" s="73">
        <v>59662545.830100007</v>
      </c>
      <c r="E230" s="74" t="s">
        <v>1507</v>
      </c>
      <c r="F230" s="81">
        <v>21.292624900872323</v>
      </c>
      <c r="G230" s="81">
        <v>20.097305389221557</v>
      </c>
      <c r="H230" s="81">
        <v>11.272188300815595</v>
      </c>
      <c r="I230" s="107">
        <v>10.847635321200158</v>
      </c>
      <c r="J230" s="9" t="s">
        <v>1659</v>
      </c>
      <c r="K230" s="10"/>
    </row>
    <row r="231" spans="1:11" s="63" customFormat="1" ht="12.75">
      <c r="A231" s="113" t="s">
        <v>585</v>
      </c>
      <c r="B231" s="29" t="s">
        <v>1629</v>
      </c>
      <c r="C231" s="269" t="s">
        <v>2291</v>
      </c>
      <c r="D231" s="73">
        <v>40218784.378759995</v>
      </c>
      <c r="E231" s="74" t="s">
        <v>1507</v>
      </c>
      <c r="F231" s="81">
        <v>9.6622862794969606</v>
      </c>
      <c r="G231" s="81">
        <v>9.9505238649592549</v>
      </c>
      <c r="H231" s="81">
        <v>5.3094680509962737</v>
      </c>
      <c r="I231" s="107">
        <v>5.3735748902742673</v>
      </c>
      <c r="J231" s="9" t="s">
        <v>1629</v>
      </c>
      <c r="K231" s="10"/>
    </row>
    <row r="232" spans="1:11" s="63" customFormat="1" ht="12.75">
      <c r="A232" s="113" t="s">
        <v>659</v>
      </c>
      <c r="B232" s="29" t="s">
        <v>1701</v>
      </c>
      <c r="C232" s="269" t="s">
        <v>2293</v>
      </c>
      <c r="D232" s="73">
        <v>37929624.040879995</v>
      </c>
      <c r="E232" s="74" t="s">
        <v>1507</v>
      </c>
      <c r="F232" s="81">
        <v>15.481396240889911</v>
      </c>
      <c r="G232" s="81">
        <v>12.600686856072432</v>
      </c>
      <c r="H232" s="81">
        <v>5.2238797252773024</v>
      </c>
      <c r="I232" s="107">
        <v>4.9822972621062585</v>
      </c>
      <c r="J232" s="9" t="s">
        <v>1701</v>
      </c>
      <c r="K232" s="10"/>
    </row>
    <row r="233" spans="1:11" s="63" customFormat="1" ht="12.75">
      <c r="A233" s="113" t="s">
        <v>714</v>
      </c>
      <c r="B233" s="29" t="s">
        <v>1755</v>
      </c>
      <c r="C233" s="269" t="s">
        <v>2295</v>
      </c>
      <c r="D233" s="73">
        <v>35664780.998269998</v>
      </c>
      <c r="E233" s="74" t="s">
        <v>1507</v>
      </c>
      <c r="F233" s="81">
        <v>17.350297120219413</v>
      </c>
      <c r="G233" s="81">
        <v>11.055339805825243</v>
      </c>
      <c r="H233" s="81">
        <v>8.0375530483796194</v>
      </c>
      <c r="I233" s="107">
        <v>6.1784187092817957</v>
      </c>
      <c r="J233" s="9" t="s">
        <v>1755</v>
      </c>
      <c r="K233" s="10"/>
    </row>
    <row r="234" spans="1:11" s="63" customFormat="1" ht="12.75">
      <c r="A234" s="113" t="s">
        <v>567</v>
      </c>
      <c r="B234" s="29" t="s">
        <v>1612</v>
      </c>
      <c r="C234" s="269" t="s">
        <v>2297</v>
      </c>
      <c r="D234" s="73">
        <v>20168371.14105</v>
      </c>
      <c r="E234" s="74" t="s">
        <v>1507</v>
      </c>
      <c r="F234" s="81">
        <v>7.3264781491002573</v>
      </c>
      <c r="G234" s="81">
        <v>7.0879493556409683</v>
      </c>
      <c r="H234" s="81">
        <v>3.751548729417737</v>
      </c>
      <c r="I234" s="107">
        <v>3.791207733017127</v>
      </c>
      <c r="J234" s="9" t="s">
        <v>1612</v>
      </c>
      <c r="K234" s="10"/>
    </row>
    <row r="235" spans="1:11" s="63" customFormat="1" ht="12.75">
      <c r="A235" s="113" t="s">
        <v>575</v>
      </c>
      <c r="B235" s="29" t="s">
        <v>1620</v>
      </c>
      <c r="C235" s="269" t="s">
        <v>2299</v>
      </c>
      <c r="D235" s="73">
        <v>17839737.130626518</v>
      </c>
      <c r="E235" s="74" t="s">
        <v>1507</v>
      </c>
      <c r="F235" s="81">
        <v>6.0910461621416507</v>
      </c>
      <c r="G235" s="81">
        <v>5.9811153636223979</v>
      </c>
      <c r="H235" s="81">
        <v>4.1061029498750781</v>
      </c>
      <c r="I235" s="107">
        <v>4.128215669872052</v>
      </c>
      <c r="J235" s="9" t="s">
        <v>1620</v>
      </c>
      <c r="K235" s="10"/>
    </row>
    <row r="236" spans="1:11" s="63" customFormat="1" ht="13.5" thickBot="1">
      <c r="A236" s="113" t="s">
        <v>725</v>
      </c>
      <c r="B236" s="29" t="s">
        <v>1549</v>
      </c>
      <c r="C236" s="269" t="s">
        <v>2301</v>
      </c>
      <c r="D236" s="73">
        <v>5913204.1764000002</v>
      </c>
      <c r="E236" s="74" t="s">
        <v>1507</v>
      </c>
      <c r="F236" s="81">
        <v>5.299837925445706</v>
      </c>
      <c r="G236" s="81">
        <v>5.9802487198244334</v>
      </c>
      <c r="H236" s="81">
        <v>2.432565593555061</v>
      </c>
      <c r="I236" s="107">
        <v>2.6218576856473779</v>
      </c>
      <c r="J236" s="9" t="s">
        <v>1549</v>
      </c>
      <c r="K236" s="10"/>
    </row>
    <row r="237" spans="1:11" s="63" customFormat="1" ht="13.5" thickBot="1">
      <c r="A237" s="113"/>
      <c r="B237" s="110" t="s">
        <v>752</v>
      </c>
      <c r="C237" s="270"/>
      <c r="D237" s="120"/>
      <c r="E237" s="121"/>
      <c r="F237" s="123"/>
      <c r="G237" s="123"/>
      <c r="H237" s="123"/>
      <c r="I237" s="124"/>
      <c r="J237" s="9" t="s">
        <v>752</v>
      </c>
      <c r="K237" s="10"/>
    </row>
    <row r="238" spans="1:11" s="63" customFormat="1" ht="13.5" hidden="1" thickBot="1">
      <c r="A238" s="113"/>
      <c r="B238" s="110" t="s">
        <v>752</v>
      </c>
      <c r="C238" s="270"/>
      <c r="D238" s="120" t="s">
        <v>1510</v>
      </c>
      <c r="E238" s="121"/>
      <c r="F238" s="123"/>
      <c r="G238" s="123"/>
      <c r="H238" s="123"/>
      <c r="I238" s="124"/>
      <c r="J238" s="9" t="s">
        <v>752</v>
      </c>
      <c r="K238" s="10"/>
    </row>
    <row r="239" spans="1:11" s="63" customFormat="1" ht="12.75">
      <c r="A239" s="113"/>
      <c r="B239" s="29" t="s">
        <v>1714</v>
      </c>
      <c r="C239" s="269" t="s">
        <v>1794</v>
      </c>
      <c r="D239" s="73">
        <v>103224944.26585522</v>
      </c>
      <c r="E239" s="74" t="s">
        <v>752</v>
      </c>
      <c r="F239" s="81">
        <v>9.7740477727566173</v>
      </c>
      <c r="G239" s="81">
        <v>9.8375568551007149</v>
      </c>
      <c r="H239" s="81">
        <v>4.9455432980682481</v>
      </c>
      <c r="I239" s="107">
        <v>4.8037902441720233</v>
      </c>
      <c r="J239" s="9" t="s">
        <v>1714</v>
      </c>
      <c r="K239" s="10"/>
    </row>
    <row r="240" spans="1:11" s="63" customFormat="1" ht="12.75">
      <c r="A240" s="113" t="s">
        <v>673</v>
      </c>
      <c r="B240" s="29" t="s">
        <v>1687</v>
      </c>
      <c r="C240" s="269" t="s">
        <v>2304</v>
      </c>
      <c r="D240" s="73">
        <v>60035054.619960003</v>
      </c>
      <c r="E240" s="74" t="s">
        <v>752</v>
      </c>
      <c r="F240" s="81">
        <v>12.879656160458453</v>
      </c>
      <c r="G240" s="81">
        <v>12.075218267293483</v>
      </c>
      <c r="H240" s="81">
        <v>6.4502410480042265</v>
      </c>
      <c r="I240" s="107">
        <v>6.1923605200587177</v>
      </c>
      <c r="J240" s="9" t="s">
        <v>1687</v>
      </c>
      <c r="K240" s="10"/>
    </row>
    <row r="241" spans="1:11" s="63" customFormat="1" ht="12.75">
      <c r="A241" s="113" t="s">
        <v>645</v>
      </c>
      <c r="B241" s="29" t="s">
        <v>1632</v>
      </c>
      <c r="C241" s="269" t="s">
        <v>1921</v>
      </c>
      <c r="D241" s="73">
        <v>53674676.774099991</v>
      </c>
      <c r="E241" s="74" t="s">
        <v>752</v>
      </c>
      <c r="F241" s="81">
        <v>23.242065961418795</v>
      </c>
      <c r="G241" s="81">
        <v>17.023701002734732</v>
      </c>
      <c r="H241" s="81">
        <v>6.6559837730501936</v>
      </c>
      <c r="I241" s="107">
        <v>5.5669518447014648</v>
      </c>
      <c r="J241" s="9" t="s">
        <v>1632</v>
      </c>
      <c r="K241" s="10"/>
    </row>
    <row r="242" spans="1:11" s="63" customFormat="1" ht="12.75">
      <c r="A242" s="113" t="s">
        <v>588</v>
      </c>
      <c r="B242" s="29" t="s">
        <v>1593</v>
      </c>
      <c r="C242" s="269" t="s">
        <v>2306</v>
      </c>
      <c r="D242" s="73">
        <v>41984906.35554</v>
      </c>
      <c r="E242" s="74" t="s">
        <v>752</v>
      </c>
      <c r="F242" s="81">
        <v>20.851424694708278</v>
      </c>
      <c r="G242" s="81">
        <v>17.745381062355658</v>
      </c>
      <c r="H242" s="81">
        <v>11.203260220449323</v>
      </c>
      <c r="I242" s="107">
        <v>10.446338939272296</v>
      </c>
      <c r="J242" s="9" t="s">
        <v>1593</v>
      </c>
      <c r="K242" s="10"/>
    </row>
    <row r="243" spans="1:11" s="63" customFormat="1" ht="12.75">
      <c r="A243" s="113" t="s">
        <v>549</v>
      </c>
      <c r="B243" s="29" t="s">
        <v>1689</v>
      </c>
      <c r="C243" s="269" t="s">
        <v>2307</v>
      </c>
      <c r="D243" s="73">
        <v>26701942.742199998</v>
      </c>
      <c r="E243" s="74" t="s">
        <v>752</v>
      </c>
      <c r="F243" s="81">
        <v>14.603735487127713</v>
      </c>
      <c r="G243" s="81">
        <v>10.534365043240783</v>
      </c>
      <c r="H243" s="81">
        <v>7.4081306709480925</v>
      </c>
      <c r="I243" s="107">
        <v>6.0510118494377805</v>
      </c>
      <c r="J243" s="9" t="s">
        <v>1689</v>
      </c>
      <c r="K243" s="10"/>
    </row>
    <row r="244" spans="1:11" s="63" customFormat="1" ht="12.75">
      <c r="A244" s="113" t="s">
        <v>647</v>
      </c>
      <c r="B244" s="29" t="s">
        <v>1564</v>
      </c>
      <c r="C244" s="269" t="s">
        <v>2308</v>
      </c>
      <c r="D244" s="73">
        <v>25149314.644007728</v>
      </c>
      <c r="E244" s="74" t="s">
        <v>752</v>
      </c>
      <c r="F244" s="81">
        <v>7.5386777947293364</v>
      </c>
      <c r="G244" s="81">
        <v>5.9075107218505503</v>
      </c>
      <c r="H244" s="81">
        <v>4.5217585364150548</v>
      </c>
      <c r="I244" s="107">
        <v>3.9829688489130661</v>
      </c>
      <c r="J244" s="9" t="s">
        <v>1564</v>
      </c>
      <c r="K244" s="10"/>
    </row>
    <row r="245" spans="1:11" s="63" customFormat="1" ht="12.75">
      <c r="A245" s="113" t="s">
        <v>522</v>
      </c>
      <c r="B245" s="29" t="s">
        <v>1611</v>
      </c>
      <c r="C245" s="269" t="s">
        <v>2310</v>
      </c>
      <c r="D245" s="73">
        <v>21187048.96912</v>
      </c>
      <c r="E245" s="74" t="s">
        <v>752</v>
      </c>
      <c r="F245" s="81">
        <v>37.66624843161857</v>
      </c>
      <c r="G245" s="81">
        <v>18.576732673267326</v>
      </c>
      <c r="H245" s="81">
        <v>8.2218309552338784</v>
      </c>
      <c r="I245" s="107">
        <v>7.053131358740103</v>
      </c>
      <c r="J245" s="9" t="s">
        <v>1611</v>
      </c>
      <c r="K245" s="10"/>
    </row>
    <row r="246" spans="1:11" s="63" customFormat="1" ht="12.75">
      <c r="A246" s="113" t="s">
        <v>566</v>
      </c>
      <c r="B246" s="29" t="s">
        <v>1636</v>
      </c>
      <c r="C246" s="269" t="s">
        <v>2312</v>
      </c>
      <c r="D246" s="73">
        <v>19472475.418761503</v>
      </c>
      <c r="E246" s="74" t="s">
        <v>752</v>
      </c>
      <c r="F246" s="81">
        <v>8.6103922934670543</v>
      </c>
      <c r="G246" s="81">
        <v>7.5730678737109258</v>
      </c>
      <c r="H246" s="81">
        <v>4.7969105762861552</v>
      </c>
      <c r="I246" s="107">
        <v>4.3074478797244344</v>
      </c>
      <c r="J246" s="9" t="s">
        <v>1636</v>
      </c>
      <c r="K246" s="10"/>
    </row>
    <row r="247" spans="1:11" s="63" customFormat="1" ht="12.75">
      <c r="A247" s="113" t="s">
        <v>591</v>
      </c>
      <c r="B247" s="29" t="s">
        <v>1538</v>
      </c>
      <c r="C247" s="269" t="s">
        <v>2314</v>
      </c>
      <c r="D247" s="73">
        <v>13788574.242479999</v>
      </c>
      <c r="E247" s="74" t="s">
        <v>752</v>
      </c>
      <c r="F247" s="81">
        <v>13.050615595075239</v>
      </c>
      <c r="G247" s="81">
        <v>12.075949367088606</v>
      </c>
      <c r="H247" s="81">
        <v>10.376229295872127</v>
      </c>
      <c r="I247" s="107">
        <v>9.0324125492080682</v>
      </c>
      <c r="J247" s="9" t="s">
        <v>1538</v>
      </c>
      <c r="K247" s="10"/>
    </row>
    <row r="248" spans="1:11" s="63" customFormat="1" ht="12.75">
      <c r="A248" s="113" t="s">
        <v>496</v>
      </c>
      <c r="B248" s="29" t="s">
        <v>1680</v>
      </c>
      <c r="C248" s="269" t="s">
        <v>2316</v>
      </c>
      <c r="D248" s="73">
        <v>9240902.1222899985</v>
      </c>
      <c r="E248" s="74" t="s">
        <v>752</v>
      </c>
      <c r="F248" s="81">
        <v>12.523645743766121</v>
      </c>
      <c r="G248" s="81">
        <v>12.183186951066499</v>
      </c>
      <c r="H248" s="81">
        <v>5.6897465787057788</v>
      </c>
      <c r="I248" s="107">
        <v>5.7468465433721398</v>
      </c>
      <c r="J248" s="9" t="s">
        <v>1680</v>
      </c>
      <c r="K248" s="10"/>
    </row>
    <row r="249" spans="1:11" s="63" customFormat="1" ht="12.75">
      <c r="A249" s="113" t="s">
        <v>637</v>
      </c>
      <c r="B249" s="29" t="s">
        <v>1543</v>
      </c>
      <c r="C249" s="269" t="s">
        <v>2318</v>
      </c>
      <c r="D249" s="73">
        <v>6791967.2906399993</v>
      </c>
      <c r="E249" s="74" t="s">
        <v>752</v>
      </c>
      <c r="F249" s="81" t="s">
        <v>2370</v>
      </c>
      <c r="G249" s="81">
        <v>35.56993222427603</v>
      </c>
      <c r="H249" s="81">
        <v>12.846828791396797</v>
      </c>
      <c r="I249" s="107">
        <v>8.9140650311550669</v>
      </c>
      <c r="J249" s="9" t="s">
        <v>1543</v>
      </c>
      <c r="K249" s="10"/>
    </row>
    <row r="250" spans="1:11" s="63" customFormat="1" ht="13.5" thickBot="1">
      <c r="A250" s="113" t="s">
        <v>724</v>
      </c>
      <c r="B250" s="29" t="s">
        <v>1716</v>
      </c>
      <c r="C250" s="269" t="s">
        <v>2320</v>
      </c>
      <c r="D250" s="73">
        <v>3186129.6401968757</v>
      </c>
      <c r="E250" s="74" t="s">
        <v>752</v>
      </c>
      <c r="F250" s="81">
        <v>15.017844396859385</v>
      </c>
      <c r="G250" s="81">
        <v>6.5667915106117345</v>
      </c>
      <c r="H250" s="81">
        <v>3.9327256191102342</v>
      </c>
      <c r="I250" s="107">
        <v>3.097152771971198</v>
      </c>
      <c r="J250" s="9" t="s">
        <v>1716</v>
      </c>
      <c r="K250" s="10"/>
    </row>
    <row r="251" spans="1:11" s="63" customFormat="1" ht="13.5" thickBot="1">
      <c r="A251" s="113" t="s">
        <v>675</v>
      </c>
      <c r="B251" s="110" t="s">
        <v>754</v>
      </c>
      <c r="C251" s="270"/>
      <c r="D251" s="120"/>
      <c r="E251" s="121"/>
      <c r="F251" s="123"/>
      <c r="G251" s="123"/>
      <c r="H251" s="123"/>
      <c r="I251" s="124"/>
      <c r="J251" s="9" t="s">
        <v>754</v>
      </c>
      <c r="K251" s="10"/>
    </row>
    <row r="252" spans="1:11" s="63" customFormat="1" ht="13.5" hidden="1" thickBot="1">
      <c r="A252" s="113"/>
      <c r="B252" s="110" t="s">
        <v>754</v>
      </c>
      <c r="C252" s="270"/>
      <c r="D252" s="120" t="s">
        <v>1510</v>
      </c>
      <c r="E252" s="121"/>
      <c r="F252" s="123"/>
      <c r="G252" s="123"/>
      <c r="H252" s="123"/>
      <c r="I252" s="124"/>
      <c r="J252" s="9" t="s">
        <v>754</v>
      </c>
      <c r="K252" s="10"/>
    </row>
    <row r="253" spans="1:11" s="63" customFormat="1" ht="12.75">
      <c r="A253" s="335"/>
      <c r="B253" s="29" t="s">
        <v>1733</v>
      </c>
      <c r="C253" s="269" t="s">
        <v>2322</v>
      </c>
      <c r="D253" s="73">
        <v>98688602.817979991</v>
      </c>
      <c r="E253" s="74" t="s">
        <v>754</v>
      </c>
      <c r="F253" s="81">
        <v>32.766552688840534</v>
      </c>
      <c r="G253" s="81">
        <v>29.382578397212544</v>
      </c>
      <c r="H253" s="81">
        <v>20.199800692217945</v>
      </c>
      <c r="I253" s="107">
        <v>20.106394444425739</v>
      </c>
      <c r="J253" s="9" t="s">
        <v>1733</v>
      </c>
      <c r="K253" s="10"/>
    </row>
    <row r="254" spans="1:11" s="63" customFormat="1" ht="12.75">
      <c r="A254" s="113" t="s">
        <v>734</v>
      </c>
      <c r="B254" s="29" t="s">
        <v>1703</v>
      </c>
      <c r="C254" s="269" t="s">
        <v>2324</v>
      </c>
      <c r="D254" s="73">
        <v>97079333.760000005</v>
      </c>
      <c r="E254" s="74" t="s">
        <v>754</v>
      </c>
      <c r="F254" s="81">
        <v>29.161437535653164</v>
      </c>
      <c r="G254" s="81">
        <v>34.54054054054054</v>
      </c>
      <c r="H254" s="81">
        <v>20.381425045884718</v>
      </c>
      <c r="I254" s="107">
        <v>18.840043538405823</v>
      </c>
      <c r="J254" s="9" t="s">
        <v>1703</v>
      </c>
      <c r="K254" s="10"/>
    </row>
    <row r="255" spans="1:11" s="63" customFormat="1" ht="12.75">
      <c r="A255" s="113" t="s">
        <v>661</v>
      </c>
      <c r="B255" s="29" t="s">
        <v>1627</v>
      </c>
      <c r="C255" s="269" t="s">
        <v>2326</v>
      </c>
      <c r="D255" s="73">
        <v>81981485.382200003</v>
      </c>
      <c r="E255" s="74" t="s">
        <v>754</v>
      </c>
      <c r="F255" s="81">
        <v>63.334089019874554</v>
      </c>
      <c r="G255" s="81">
        <v>54.784939207739576</v>
      </c>
      <c r="H255" s="81">
        <v>21.739728363033919</v>
      </c>
      <c r="I255" s="107">
        <v>20.044488376280594</v>
      </c>
      <c r="J255" s="9" t="s">
        <v>1627</v>
      </c>
      <c r="K255" s="10"/>
    </row>
    <row r="256" spans="1:11" s="63" customFormat="1" ht="12.75">
      <c r="A256" s="113" t="s">
        <v>583</v>
      </c>
      <c r="B256" s="29" t="s">
        <v>1609</v>
      </c>
      <c r="C256" s="269" t="s">
        <v>2328</v>
      </c>
      <c r="D256" s="73">
        <v>54892674.473840006</v>
      </c>
      <c r="E256" s="74" t="s">
        <v>754</v>
      </c>
      <c r="F256" s="81">
        <v>116.44573925710124</v>
      </c>
      <c r="G256" s="81">
        <v>99.427860696517399</v>
      </c>
      <c r="H256" s="81">
        <v>23.002944191708849</v>
      </c>
      <c r="I256" s="107">
        <v>20.962197715832616</v>
      </c>
      <c r="J256" s="9" t="s">
        <v>1609</v>
      </c>
      <c r="K256" s="10"/>
    </row>
    <row r="257" spans="1:49" s="63" customFormat="1" ht="12.75">
      <c r="A257" s="113" t="s">
        <v>564</v>
      </c>
      <c r="B257" s="29" t="s">
        <v>1727</v>
      </c>
      <c r="C257" s="269" t="s">
        <v>1795</v>
      </c>
      <c r="D257" s="73">
        <v>51110548.083839998</v>
      </c>
      <c r="E257" s="74" t="s">
        <v>754</v>
      </c>
      <c r="F257" s="81">
        <v>22.508620689655171</v>
      </c>
      <c r="G257" s="81">
        <v>21.539942252165542</v>
      </c>
      <c r="H257" s="81">
        <v>15.902760669562992</v>
      </c>
      <c r="I257" s="107">
        <v>15.445174201758276</v>
      </c>
      <c r="J257" s="9" t="s">
        <v>1727</v>
      </c>
      <c r="K257" s="10"/>
    </row>
    <row r="258" spans="1:49" s="63" customFormat="1" ht="12.75">
      <c r="A258" s="113" t="s">
        <v>688</v>
      </c>
      <c r="B258" s="29" t="s">
        <v>362</v>
      </c>
      <c r="C258" s="269" t="s">
        <v>2329</v>
      </c>
      <c r="D258" s="73">
        <v>51030694.743150003</v>
      </c>
      <c r="E258" s="74" t="s">
        <v>754</v>
      </c>
      <c r="F258" s="81">
        <v>28.709168064738972</v>
      </c>
      <c r="G258" s="81">
        <v>27.008634295794263</v>
      </c>
      <c r="H258" s="81">
        <v>18.956811203437393</v>
      </c>
      <c r="I258" s="107">
        <v>18.212731032595876</v>
      </c>
      <c r="J258" s="9" t="s">
        <v>362</v>
      </c>
      <c r="K258" s="10"/>
    </row>
    <row r="259" spans="1:49" s="63" customFormat="1" ht="12.75">
      <c r="A259" s="113" t="s">
        <v>662</v>
      </c>
      <c r="B259" s="29" t="s">
        <v>1553</v>
      </c>
      <c r="C259" s="269" t="s">
        <v>2331</v>
      </c>
      <c r="D259" s="73">
        <v>29293767.04544</v>
      </c>
      <c r="E259" s="74" t="s">
        <v>754</v>
      </c>
      <c r="F259" s="81">
        <v>34.786136939983095</v>
      </c>
      <c r="G259" s="81">
        <v>35.70362658337671</v>
      </c>
      <c r="H259" s="81">
        <v>19.517357975559847</v>
      </c>
      <c r="I259" s="107">
        <v>18.563302962256255</v>
      </c>
      <c r="J259" s="9" t="s">
        <v>1553</v>
      </c>
      <c r="K259" s="10"/>
    </row>
    <row r="260" spans="1:49" s="63" customFormat="1" ht="12.75">
      <c r="A260" s="113" t="s">
        <v>509</v>
      </c>
      <c r="B260" s="29" t="s">
        <v>188</v>
      </c>
      <c r="C260" s="269" t="s">
        <v>2333</v>
      </c>
      <c r="D260" s="73">
        <v>26030481.663339995</v>
      </c>
      <c r="E260" s="74" t="s">
        <v>754</v>
      </c>
      <c r="F260" s="81">
        <v>47.889587700908457</v>
      </c>
      <c r="G260" s="81">
        <v>50.352681851579725</v>
      </c>
      <c r="H260" s="81">
        <v>18.224167157960828</v>
      </c>
      <c r="I260" s="107">
        <v>17.479581965881287</v>
      </c>
      <c r="J260" s="9" t="s">
        <v>188</v>
      </c>
      <c r="K260" s="10"/>
    </row>
    <row r="261" spans="1:49" s="63" customFormat="1" ht="12.75">
      <c r="A261" s="113" t="s">
        <v>731</v>
      </c>
      <c r="B261" s="29" t="s">
        <v>1652</v>
      </c>
      <c r="C261" s="269" t="s">
        <v>2335</v>
      </c>
      <c r="D261" s="73">
        <v>25874609.012759998</v>
      </c>
      <c r="E261" s="74" t="s">
        <v>754</v>
      </c>
      <c r="F261" s="81">
        <v>43.816183816183809</v>
      </c>
      <c r="G261" s="81">
        <v>38.272251308900522</v>
      </c>
      <c r="H261" s="81">
        <v>15.975943521461039</v>
      </c>
      <c r="I261" s="107">
        <v>15.554333188587298</v>
      </c>
      <c r="J261" s="9" t="s">
        <v>1652</v>
      </c>
      <c r="K261" s="10"/>
    </row>
    <row r="262" spans="1:49" s="63" customFormat="1" ht="12.75">
      <c r="A262" s="113" t="s">
        <v>607</v>
      </c>
      <c r="B262" s="29" t="s">
        <v>1623</v>
      </c>
      <c r="C262" s="269" t="s">
        <v>2337</v>
      </c>
      <c r="D262" s="73">
        <v>17721697.289999999</v>
      </c>
      <c r="E262" s="74" t="s">
        <v>754</v>
      </c>
      <c r="F262" s="81">
        <v>48.105465339619343</v>
      </c>
      <c r="G262" s="81">
        <v>47.029702970297024</v>
      </c>
      <c r="H262" s="81">
        <v>19.373451354041553</v>
      </c>
      <c r="I262" s="107">
        <v>18.640640295180749</v>
      </c>
      <c r="J262" s="9" t="s">
        <v>1623</v>
      </c>
      <c r="K262" s="10"/>
    </row>
    <row r="263" spans="1:49" s="63" customFormat="1" ht="12.75">
      <c r="A263" s="113" t="s">
        <v>579</v>
      </c>
      <c r="B263" s="29" t="s">
        <v>1550</v>
      </c>
      <c r="C263" s="269" t="s">
        <v>2339</v>
      </c>
      <c r="D263" s="73">
        <v>13126408.582839997</v>
      </c>
      <c r="E263" s="74" t="s">
        <v>754</v>
      </c>
      <c r="F263" s="81">
        <v>25.844686648501362</v>
      </c>
      <c r="G263" s="81">
        <v>22.938331318016925</v>
      </c>
      <c r="H263" s="81">
        <v>14.697508925331906</v>
      </c>
      <c r="I263" s="107">
        <v>14.493257692693323</v>
      </c>
      <c r="J263" s="9" t="s">
        <v>1550</v>
      </c>
      <c r="K263" s="10"/>
    </row>
    <row r="264" spans="1:49" s="63" customFormat="1" ht="12.75">
      <c r="A264" s="113" t="s">
        <v>506</v>
      </c>
      <c r="B264" s="29" t="s">
        <v>1587</v>
      </c>
      <c r="C264" s="269" t="s">
        <v>2341</v>
      </c>
      <c r="D264" s="73">
        <v>10418102.291699998</v>
      </c>
      <c r="E264" s="74" t="s">
        <v>754</v>
      </c>
      <c r="F264" s="81">
        <v>27.278376139188065</v>
      </c>
      <c r="G264" s="81">
        <v>26.276935355147639</v>
      </c>
      <c r="H264" s="81">
        <v>14.241156595584615</v>
      </c>
      <c r="I264" s="107">
        <v>13.922208281354516</v>
      </c>
      <c r="J264" s="9" t="s">
        <v>1587</v>
      </c>
      <c r="K264" s="10"/>
    </row>
    <row r="265" spans="1:49" s="63" customFormat="1" ht="12.75">
      <c r="A265" s="113" t="s">
        <v>544</v>
      </c>
      <c r="B265" s="29" t="s">
        <v>468</v>
      </c>
      <c r="C265" s="269" t="s">
        <v>2343</v>
      </c>
      <c r="D265" s="73">
        <v>6862146.6127499994</v>
      </c>
      <c r="E265" s="74" t="s">
        <v>754</v>
      </c>
      <c r="F265" s="81" t="s">
        <v>2370</v>
      </c>
      <c r="G265" s="81">
        <v>406.25</v>
      </c>
      <c r="H265" s="81">
        <v>23.910614468699258</v>
      </c>
      <c r="I265" s="107">
        <v>23.104503819546363</v>
      </c>
      <c r="J265" s="9" t="s">
        <v>468</v>
      </c>
      <c r="K265" s="10"/>
    </row>
    <row r="266" spans="1:49" s="63" customFormat="1" ht="13.5" thickBot="1">
      <c r="A266" s="113" t="s">
        <v>710</v>
      </c>
      <c r="B266" s="29" t="s">
        <v>1717</v>
      </c>
      <c r="C266" s="269" t="s">
        <v>2345</v>
      </c>
      <c r="D266" s="73">
        <v>3875128.6945800004</v>
      </c>
      <c r="E266" s="74" t="s">
        <v>754</v>
      </c>
      <c r="F266" s="81" t="s">
        <v>2370</v>
      </c>
      <c r="G266" s="81">
        <v>50.221811460258778</v>
      </c>
      <c r="H266" s="81">
        <v>15.342213099458855</v>
      </c>
      <c r="I266" s="107">
        <v>16.326511201772149</v>
      </c>
      <c r="J266" s="9" t="s">
        <v>1717</v>
      </c>
      <c r="K266" s="10"/>
    </row>
    <row r="267" spans="1:49" s="63" customFormat="1" ht="13.5" thickBot="1">
      <c r="A267" s="113" t="s">
        <v>676</v>
      </c>
      <c r="B267" s="110" t="s">
        <v>1508</v>
      </c>
      <c r="C267" s="270"/>
      <c r="D267" s="120"/>
      <c r="E267" s="121"/>
      <c r="F267" s="123"/>
      <c r="G267" s="123"/>
      <c r="H267" s="123"/>
      <c r="I267" s="124"/>
      <c r="J267" s="9" t="s">
        <v>1508</v>
      </c>
      <c r="K267" s="10"/>
    </row>
    <row r="268" spans="1:49" s="63" customFormat="1" ht="13.5" hidden="1" thickBot="1">
      <c r="A268" s="113"/>
      <c r="B268" s="110" t="s">
        <v>1508</v>
      </c>
      <c r="C268" s="270"/>
      <c r="D268" s="120" t="s">
        <v>1510</v>
      </c>
      <c r="E268" s="121"/>
      <c r="F268" s="123"/>
      <c r="G268" s="123"/>
      <c r="H268" s="123"/>
      <c r="I268" s="124"/>
      <c r="J268" s="9" t="s">
        <v>1508</v>
      </c>
      <c r="K268" s="10"/>
    </row>
    <row r="269" spans="1:49" s="63" customFormat="1" ht="12.75">
      <c r="A269" s="113"/>
      <c r="B269" s="29" t="s">
        <v>1694</v>
      </c>
      <c r="C269" s="269" t="s">
        <v>2347</v>
      </c>
      <c r="D269" s="73">
        <v>136054929.86162999</v>
      </c>
      <c r="E269" s="74" t="s">
        <v>1508</v>
      </c>
      <c r="F269" s="81">
        <v>18.022907008453778</v>
      </c>
      <c r="G269" s="81">
        <v>16.799694966954753</v>
      </c>
      <c r="H269" s="81">
        <v>14.096671825104483</v>
      </c>
      <c r="I269" s="107">
        <v>12.499872651730326</v>
      </c>
      <c r="J269" s="9" t="s">
        <v>1694</v>
      </c>
      <c r="K269" s="10"/>
    </row>
    <row r="270" spans="1:49" s="63" customFormat="1" ht="13.5" thickBot="1">
      <c r="A270" s="113" t="s">
        <v>652</v>
      </c>
      <c r="B270" s="126" t="s">
        <v>1540</v>
      </c>
      <c r="C270" s="273" t="s">
        <v>2349</v>
      </c>
      <c r="D270" s="68">
        <v>7154600.4973500008</v>
      </c>
      <c r="E270" s="283" t="s">
        <v>1508</v>
      </c>
      <c r="F270" s="87">
        <v>4.6484736355226648</v>
      </c>
      <c r="G270" s="87">
        <v>4.4528134692069123</v>
      </c>
      <c r="H270" s="87">
        <v>11.076278831353687</v>
      </c>
      <c r="I270" s="109">
        <v>10.005748959231919</v>
      </c>
      <c r="J270" s="9" t="s">
        <v>1540</v>
      </c>
      <c r="K270" s="10"/>
    </row>
    <row r="271" spans="1:49" s="63" customFormat="1" ht="12.75">
      <c r="A271" s="9" t="s">
        <v>498</v>
      </c>
      <c r="B271" s="10"/>
      <c r="C271" s="10"/>
      <c r="D271" s="10"/>
      <c r="E271" s="10"/>
      <c r="F271" s="10"/>
      <c r="G271" s="10"/>
      <c r="H271" s="10"/>
      <c r="I271" s="10"/>
      <c r="J271" s="10"/>
      <c r="K271" s="10"/>
    </row>
    <row r="272" spans="1:49" s="10" customFormat="1" ht="12.75" hidden="1">
      <c r="A272" s="9"/>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row>
    <row r="273" spans="1:49" s="10" customFormat="1" ht="12.75">
      <c r="A273" s="9"/>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row>
    <row r="274" spans="1:49" s="10" customFormat="1" ht="12.75">
      <c r="A274" s="9"/>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row>
    <row r="275" spans="1:49" s="10" customFormat="1" ht="12.75">
      <c r="A275" s="9"/>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row>
    <row r="276" spans="1:49" s="10" customFormat="1" ht="12.75">
      <c r="A276" s="9"/>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row>
    <row r="277" spans="1:49" s="10" customFormat="1" ht="12.75">
      <c r="A277" s="9"/>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row>
    <row r="278" spans="1:49" s="10" customFormat="1" ht="12.75">
      <c r="A278" s="9"/>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row>
    <row r="279" spans="1:49" s="10" customFormat="1" ht="12.75">
      <c r="A279" s="9"/>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row>
    <row r="280" spans="1:49" s="10" customFormat="1" ht="12.75">
      <c r="A280" s="9"/>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row>
    <row r="281" spans="1:49" s="10" customFormat="1" ht="12.75">
      <c r="A281" s="9"/>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row>
  </sheetData>
  <mergeCells count="5">
    <mergeCell ref="H16:I16"/>
    <mergeCell ref="B16:B17"/>
    <mergeCell ref="C16:C17"/>
    <mergeCell ref="E16:E17"/>
    <mergeCell ref="F16:G16"/>
  </mergeCells>
  <conditionalFormatting sqref="B22:I62 B65:I94 B97:I126 B129:I158 B161:I180 B183:I204 B207:I221 B224:I236 B239:I250 B253:I266 B269:I270">
    <cfRule type="expression" dxfId="15" priority="49">
      <formula>MOD(ROW(),2)=0</formula>
    </cfRule>
  </conditionalFormatting>
  <pageMargins left="0.7" right="0.7" top="0.75" bottom="0.75" header="0.3" footer="0.3"/>
  <pageSetup orientation="portrait" horizontalDpi="90" verticalDpi="9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74C44-A240-4B8B-A8BE-7D9D184ECD65}">
  <sheetPr codeName="Planilha8">
    <pageSetUpPr autoPageBreaks="0"/>
  </sheetPr>
  <dimension ref="A2:AF537"/>
  <sheetViews>
    <sheetView showGridLines="0" showRowColHeaders="0" zoomScale="70" zoomScaleNormal="70" workbookViewId="0">
      <pane xSplit="2" ySplit="7" topLeftCell="C8" activePane="bottomRight" state="frozen"/>
      <selection activeCell="A10" sqref="A10:L286"/>
      <selection pane="topRight" activeCell="A10" sqref="A10:L286"/>
      <selection pane="bottomLeft" activeCell="A10" sqref="A10:L286"/>
      <selection pane="bottomRight" activeCell="A8" sqref="A8"/>
    </sheetView>
  </sheetViews>
  <sheetFormatPr defaultColWidth="0" defaultRowHeight="0" customHeight="1" zeroHeight="1"/>
  <cols>
    <col min="1" max="1" width="7.140625" style="9" bestFit="1" customWidth="1"/>
    <col min="2" max="2" width="5.7109375" style="9" hidden="1" customWidth="1"/>
    <col min="3" max="3" width="58.7109375" style="10" bestFit="1" customWidth="1"/>
    <col min="4" max="4" width="10.28515625" style="10" bestFit="1" customWidth="1"/>
    <col min="5" max="5" width="14" style="10" bestFit="1" customWidth="1"/>
    <col min="6" max="6" width="26.42578125" style="10" bestFit="1" customWidth="1"/>
    <col min="7" max="7" width="14.140625" style="10" customWidth="1"/>
    <col min="8" max="8" width="8.85546875" style="10" bestFit="1" customWidth="1"/>
    <col min="9" max="9" width="17.42578125" style="10" customWidth="1"/>
    <col min="10" max="10" width="8.85546875" style="10" bestFit="1" customWidth="1"/>
    <col min="11" max="11" width="8" style="10" customWidth="1"/>
    <col min="12" max="32" width="0" style="10" hidden="1" customWidth="1"/>
    <col min="33" max="16384" width="8" style="10" hidden="1"/>
  </cols>
  <sheetData>
    <row r="2" spans="1:11" ht="12.75" customHeight="1"/>
    <row r="3" spans="1:11" ht="12.75" customHeight="1">
      <c r="G3" s="63"/>
      <c r="H3" s="63"/>
      <c r="I3" s="63"/>
      <c r="J3" s="63"/>
      <c r="K3" s="63"/>
    </row>
    <row r="4" spans="1:11" ht="15" customHeight="1">
      <c r="G4" s="9">
        <v>64</v>
      </c>
      <c r="H4" s="9">
        <v>65</v>
      </c>
      <c r="I4" s="9">
        <v>92</v>
      </c>
      <c r="J4" s="9">
        <v>93</v>
      </c>
      <c r="K4" s="63"/>
    </row>
    <row r="5" spans="1:11" s="9" customFormat="1" ht="15" customHeight="1" thickBot="1">
      <c r="C5" s="112"/>
      <c r="K5" s="63"/>
    </row>
    <row r="6" spans="1:11" ht="25.5" customHeight="1" thickBot="1">
      <c r="C6" s="364" t="s">
        <v>1767</v>
      </c>
      <c r="D6" s="137" t="s">
        <v>1810</v>
      </c>
      <c r="E6" s="138" t="s">
        <v>1121</v>
      </c>
      <c r="F6" s="366" t="s">
        <v>821</v>
      </c>
      <c r="G6" s="362" t="s">
        <v>1149</v>
      </c>
      <c r="H6" s="362"/>
      <c r="I6" s="362" t="s">
        <v>1123</v>
      </c>
      <c r="J6" s="363"/>
    </row>
    <row r="7" spans="1:11" ht="13.5" thickBot="1">
      <c r="C7" s="365"/>
      <c r="D7" s="117" t="s">
        <v>1122</v>
      </c>
      <c r="E7" s="111" t="s">
        <v>1512</v>
      </c>
      <c r="F7" s="367"/>
      <c r="G7" s="118" t="s">
        <v>1089</v>
      </c>
      <c r="H7" s="118" t="s">
        <v>1906</v>
      </c>
      <c r="I7" s="118" t="s">
        <v>1089</v>
      </c>
      <c r="J7" s="139" t="s">
        <v>1906</v>
      </c>
    </row>
    <row r="8" spans="1:11" ht="15.75" customHeight="1" thickBot="1">
      <c r="C8" s="144" t="s">
        <v>1817</v>
      </c>
      <c r="D8" s="130"/>
      <c r="E8" s="130"/>
      <c r="F8" s="130"/>
      <c r="G8" s="130"/>
      <c r="H8" s="130"/>
      <c r="I8" s="130"/>
      <c r="J8" s="141"/>
    </row>
    <row r="9" spans="1:11" ht="15" customHeight="1">
      <c r="A9" s="113" t="s">
        <v>513</v>
      </c>
      <c r="B9" s="113"/>
      <c r="C9" s="136" t="s">
        <v>1557</v>
      </c>
      <c r="D9" s="228" t="s">
        <v>1891</v>
      </c>
      <c r="E9" s="154">
        <v>3143819437.4400001</v>
      </c>
      <c r="F9" s="115" t="s">
        <v>751</v>
      </c>
      <c r="G9" s="145">
        <v>0.34508237346078785</v>
      </c>
      <c r="H9" s="145">
        <v>0.3481547807444863</v>
      </c>
      <c r="I9" s="145">
        <v>0.26703360686350724</v>
      </c>
      <c r="J9" s="147">
        <v>0.26829697135802655</v>
      </c>
    </row>
    <row r="10" spans="1:11" ht="15" customHeight="1">
      <c r="A10" s="113" t="s">
        <v>641</v>
      </c>
      <c r="B10" s="113"/>
      <c r="C10" s="136" t="s">
        <v>1683</v>
      </c>
      <c r="D10" s="228" t="s">
        <v>1893</v>
      </c>
      <c r="E10" s="154">
        <v>2913005938.7847495</v>
      </c>
      <c r="F10" s="115" t="s">
        <v>751</v>
      </c>
      <c r="G10" s="145">
        <v>0.55017628382080042</v>
      </c>
      <c r="H10" s="145">
        <v>0.55799461736401568</v>
      </c>
      <c r="I10" s="145">
        <v>0.35519411630559367</v>
      </c>
      <c r="J10" s="147">
        <v>0.35642908072026663</v>
      </c>
    </row>
    <row r="11" spans="1:11" ht="15" customHeight="1">
      <c r="A11" s="113" t="s">
        <v>656</v>
      </c>
      <c r="B11" s="113"/>
      <c r="C11" s="136" t="s">
        <v>1698</v>
      </c>
      <c r="D11" s="228" t="s">
        <v>1892</v>
      </c>
      <c r="E11" s="154">
        <v>2708644000</v>
      </c>
      <c r="F11" s="115" t="s">
        <v>751</v>
      </c>
      <c r="G11" s="145">
        <v>0.6767288603417938</v>
      </c>
      <c r="H11" s="145">
        <v>0.64065768120399724</v>
      </c>
      <c r="I11" s="145">
        <v>0.56465818523330524</v>
      </c>
      <c r="J11" s="147">
        <v>0.53962209637336223</v>
      </c>
    </row>
    <row r="12" spans="1:11" ht="15" customHeight="1">
      <c r="A12" s="113" t="s">
        <v>526</v>
      </c>
      <c r="B12" s="113"/>
      <c r="C12" s="136" t="s">
        <v>1568</v>
      </c>
      <c r="D12" s="228" t="s">
        <v>1945</v>
      </c>
      <c r="E12" s="154">
        <v>904231757.76627004</v>
      </c>
      <c r="F12" s="115" t="s">
        <v>751</v>
      </c>
      <c r="G12" s="145">
        <v>0.67600886878608213</v>
      </c>
      <c r="H12" s="145">
        <v>0.66204601878134617</v>
      </c>
      <c r="I12" s="145">
        <v>0.52113660021526931</v>
      </c>
      <c r="J12" s="147">
        <v>0.53123638306672827</v>
      </c>
    </row>
    <row r="13" spans="1:11" ht="15" customHeight="1">
      <c r="A13" s="113" t="s">
        <v>1468</v>
      </c>
      <c r="B13" s="113"/>
      <c r="C13" s="136" t="s">
        <v>448</v>
      </c>
      <c r="D13" s="228" t="s">
        <v>1940</v>
      </c>
      <c r="E13" s="154">
        <v>856298851.58479989</v>
      </c>
      <c r="F13" s="115" t="s">
        <v>751</v>
      </c>
      <c r="G13" s="145">
        <v>8.7359010313629748E-2</v>
      </c>
      <c r="H13" s="145">
        <v>0.66268481325705086</v>
      </c>
      <c r="I13" s="145">
        <v>5.420408965495481E-2</v>
      </c>
      <c r="J13" s="147">
        <v>0.41893956557602413</v>
      </c>
    </row>
    <row r="14" spans="1:11" ht="15" customHeight="1">
      <c r="A14" s="113" t="s">
        <v>658</v>
      </c>
      <c r="B14" s="113"/>
      <c r="C14" s="136" t="s">
        <v>1700</v>
      </c>
      <c r="D14" s="230" t="s">
        <v>1943</v>
      </c>
      <c r="E14" s="154">
        <v>388358366.66000003</v>
      </c>
      <c r="F14" s="115" t="s">
        <v>751</v>
      </c>
      <c r="G14" s="146">
        <v>0.51276615536097192</v>
      </c>
      <c r="H14" s="146">
        <v>0.50990142439232444</v>
      </c>
      <c r="I14" s="146">
        <v>0.30044208944882989</v>
      </c>
      <c r="J14" s="148">
        <v>0.29711608606189061</v>
      </c>
    </row>
    <row r="15" spans="1:11" ht="15" customHeight="1">
      <c r="A15" s="113" t="s">
        <v>663</v>
      </c>
      <c r="B15" s="113"/>
      <c r="C15" s="136" t="s">
        <v>1704</v>
      </c>
      <c r="D15" s="230" t="s">
        <v>1947</v>
      </c>
      <c r="E15" s="154">
        <v>266125887.59763998</v>
      </c>
      <c r="F15" s="115" t="s">
        <v>751</v>
      </c>
      <c r="G15" s="146">
        <v>0.42939407946354713</v>
      </c>
      <c r="H15" s="146">
        <v>0.44174072574618345</v>
      </c>
      <c r="I15" s="146">
        <v>0.37687332907957677</v>
      </c>
      <c r="J15" s="148">
        <v>0.3857093992474841</v>
      </c>
    </row>
    <row r="16" spans="1:11" ht="15" customHeight="1">
      <c r="A16" s="113" t="s">
        <v>523</v>
      </c>
      <c r="B16" s="113"/>
      <c r="C16" s="136" t="s">
        <v>1565</v>
      </c>
      <c r="D16" s="230" t="s">
        <v>1871</v>
      </c>
      <c r="E16" s="154">
        <v>263463472.13313642</v>
      </c>
      <c r="F16" s="115" t="s">
        <v>751</v>
      </c>
      <c r="G16" s="146">
        <v>0.41299714424085776</v>
      </c>
      <c r="H16" s="146">
        <v>0.38225608930299781</v>
      </c>
      <c r="I16" s="146">
        <v>0.32136538273452059</v>
      </c>
      <c r="J16" s="148">
        <v>0.29547541682076944</v>
      </c>
    </row>
    <row r="17" spans="1:10" ht="15" customHeight="1">
      <c r="A17" s="113" t="s">
        <v>691</v>
      </c>
      <c r="B17" s="113"/>
      <c r="C17" s="136" t="s">
        <v>1730</v>
      </c>
      <c r="D17" s="230" t="s">
        <v>1949</v>
      </c>
      <c r="E17" s="154">
        <v>256994996.26020002</v>
      </c>
      <c r="F17" s="115" t="s">
        <v>751</v>
      </c>
      <c r="G17" s="146">
        <v>0.39209708312929487</v>
      </c>
      <c r="H17" s="146">
        <v>0.40033528649057687</v>
      </c>
      <c r="I17" s="146">
        <v>0.25750690788709263</v>
      </c>
      <c r="J17" s="148">
        <v>0.26801527422772942</v>
      </c>
    </row>
    <row r="18" spans="1:10" ht="15" customHeight="1">
      <c r="A18" s="113" t="s">
        <v>559</v>
      </c>
      <c r="B18" s="113"/>
      <c r="C18" s="136" t="s">
        <v>1604</v>
      </c>
      <c r="D18" s="230" t="s">
        <v>1951</v>
      </c>
      <c r="E18" s="154">
        <v>225608963.81872001</v>
      </c>
      <c r="F18" s="115" t="s">
        <v>751</v>
      </c>
      <c r="G18" s="146">
        <v>0.38312371667272799</v>
      </c>
      <c r="H18" s="146">
        <v>0.37000006219563858</v>
      </c>
      <c r="I18" s="146">
        <v>0.26349141700860207</v>
      </c>
      <c r="J18" s="148">
        <v>0.26196265503445976</v>
      </c>
    </row>
    <row r="19" spans="1:10" ht="15" customHeight="1">
      <c r="A19" s="113" t="s">
        <v>685</v>
      </c>
      <c r="B19" s="113"/>
      <c r="C19" s="136" t="s">
        <v>1724</v>
      </c>
      <c r="D19" s="230" t="s">
        <v>1953</v>
      </c>
      <c r="E19" s="154">
        <v>206209501.56744355</v>
      </c>
      <c r="F19" s="115" t="s">
        <v>751</v>
      </c>
      <c r="G19" s="146">
        <v>0.37260994680236659</v>
      </c>
      <c r="H19" s="146">
        <v>0.3206317305229251</v>
      </c>
      <c r="I19" s="146">
        <v>0.23189978440810344</v>
      </c>
      <c r="J19" s="148">
        <v>0.2023492371980298</v>
      </c>
    </row>
    <row r="20" spans="1:10" ht="15" customHeight="1">
      <c r="A20" s="113" t="s">
        <v>646</v>
      </c>
      <c r="B20" s="113"/>
      <c r="C20" s="136" t="s">
        <v>1688</v>
      </c>
      <c r="D20" s="230" t="s">
        <v>1955</v>
      </c>
      <c r="E20" s="154">
        <v>195668820</v>
      </c>
      <c r="F20" s="115" t="s">
        <v>751</v>
      </c>
      <c r="G20" s="146">
        <v>0.34244471744471744</v>
      </c>
      <c r="H20" s="146">
        <v>0.35046695560931818</v>
      </c>
      <c r="I20" s="146">
        <v>0.26581303746928747</v>
      </c>
      <c r="J20" s="148">
        <v>0.26979386644273345</v>
      </c>
    </row>
    <row r="21" spans="1:10" ht="15.75" customHeight="1">
      <c r="A21" s="113" t="s">
        <v>517</v>
      </c>
      <c r="B21" s="113"/>
      <c r="C21" s="136" t="s">
        <v>54</v>
      </c>
      <c r="D21" s="230" t="s">
        <v>1957</v>
      </c>
      <c r="E21" s="154">
        <v>183875089.79675004</v>
      </c>
      <c r="F21" s="115" t="s">
        <v>751</v>
      </c>
      <c r="G21" s="146">
        <v>0.18855143561187163</v>
      </c>
      <c r="H21" s="146">
        <v>0.19069835854993103</v>
      </c>
      <c r="I21" s="146">
        <v>0.11775835483220823</v>
      </c>
      <c r="J21" s="148">
        <v>0.11859286627716131</v>
      </c>
    </row>
    <row r="22" spans="1:10" ht="15.75" customHeight="1">
      <c r="A22" s="113" t="s">
        <v>609</v>
      </c>
      <c r="B22" s="113"/>
      <c r="C22" s="136" t="s">
        <v>1654</v>
      </c>
      <c r="D22" s="230" t="s">
        <v>1959</v>
      </c>
      <c r="E22" s="154">
        <v>174480235.44000003</v>
      </c>
      <c r="F22" s="115" t="s">
        <v>751</v>
      </c>
      <c r="G22" s="146">
        <v>0.41198245750843715</v>
      </c>
      <c r="H22" s="146">
        <v>0.41721722727064997</v>
      </c>
      <c r="I22" s="146">
        <v>0.29869372969655611</v>
      </c>
      <c r="J22" s="148">
        <v>0.3067551099213387</v>
      </c>
    </row>
    <row r="23" spans="1:10" ht="15.75" customHeight="1">
      <c r="A23" s="113" t="s">
        <v>669</v>
      </c>
      <c r="B23" s="113"/>
      <c r="C23" s="136" t="s">
        <v>1710</v>
      </c>
      <c r="D23" s="230" t="s">
        <v>1961</v>
      </c>
      <c r="E23" s="154">
        <v>164307360</v>
      </c>
      <c r="F23" s="115" t="s">
        <v>751</v>
      </c>
      <c r="G23" s="146">
        <v>0.38421233006296474</v>
      </c>
      <c r="H23" s="146">
        <v>0.37031865316747747</v>
      </c>
      <c r="I23" s="146">
        <v>0.30206447282339732</v>
      </c>
      <c r="J23" s="148">
        <v>0.30089015265365321</v>
      </c>
    </row>
    <row r="24" spans="1:10" ht="15.75" customHeight="1">
      <c r="A24" s="113" t="s">
        <v>503</v>
      </c>
      <c r="B24" s="113"/>
      <c r="C24" s="136" t="s">
        <v>1546</v>
      </c>
      <c r="D24" s="230" t="s">
        <v>1963</v>
      </c>
      <c r="E24" s="154">
        <v>157012692.14029497</v>
      </c>
      <c r="F24" s="115" t="s">
        <v>751</v>
      </c>
      <c r="G24" s="146">
        <v>0.23105913011403512</v>
      </c>
      <c r="H24" s="146">
        <v>0.26209474366120472</v>
      </c>
      <c r="I24" s="146">
        <v>0.22899431461171138</v>
      </c>
      <c r="J24" s="148">
        <v>0.25837366660851585</v>
      </c>
    </row>
    <row r="25" spans="1:10" ht="15.75" customHeight="1">
      <c r="A25" s="113" t="s">
        <v>518</v>
      </c>
      <c r="B25" s="113"/>
      <c r="C25" s="136" t="s">
        <v>1560</v>
      </c>
      <c r="D25" s="230" t="s">
        <v>1965</v>
      </c>
      <c r="E25" s="154">
        <v>156722264.00000003</v>
      </c>
      <c r="F25" s="115" t="s">
        <v>751</v>
      </c>
      <c r="G25" s="146">
        <v>0.47683402235067274</v>
      </c>
      <c r="H25" s="146">
        <v>0.47570454013326607</v>
      </c>
      <c r="I25" s="146">
        <v>0.37672810200313228</v>
      </c>
      <c r="J25" s="148">
        <v>0.37798721545083408</v>
      </c>
    </row>
    <row r="26" spans="1:10" ht="15.75" customHeight="1">
      <c r="A26" s="113" t="s">
        <v>696</v>
      </c>
      <c r="B26" s="113"/>
      <c r="C26" s="136" t="s">
        <v>1738</v>
      </c>
      <c r="D26" s="230" t="s">
        <v>1967</v>
      </c>
      <c r="E26" s="154">
        <v>147953762.78594002</v>
      </c>
      <c r="F26" s="115" t="s">
        <v>751</v>
      </c>
      <c r="G26" s="146">
        <v>0.45655433419863573</v>
      </c>
      <c r="H26" s="146">
        <v>0.48352956729927887</v>
      </c>
      <c r="I26" s="146">
        <v>0.2992172605630497</v>
      </c>
      <c r="J26" s="148">
        <v>0.32856305864135638</v>
      </c>
    </row>
    <row r="27" spans="1:10" ht="15.75" customHeight="1">
      <c r="A27" s="113" t="s">
        <v>681</v>
      </c>
      <c r="B27" s="113"/>
      <c r="C27" s="136" t="s">
        <v>1720</v>
      </c>
      <c r="D27" s="230" t="s">
        <v>1969</v>
      </c>
      <c r="E27" s="154">
        <v>125943889.10642932</v>
      </c>
      <c r="F27" s="115" t="s">
        <v>751</v>
      </c>
      <c r="G27" s="146">
        <v>0.17909445484875122</v>
      </c>
      <c r="H27" s="146">
        <v>0.19342697476018145</v>
      </c>
      <c r="I27" s="146">
        <v>0.17550285888497363</v>
      </c>
      <c r="J27" s="148">
        <v>0.18601842428149734</v>
      </c>
    </row>
    <row r="28" spans="1:10" s="9" customFormat="1" ht="15.75" customHeight="1">
      <c r="A28" s="113" t="s">
        <v>504</v>
      </c>
      <c r="B28" s="113"/>
      <c r="C28" s="136" t="s">
        <v>1547</v>
      </c>
      <c r="D28" s="230" t="s">
        <v>1971</v>
      </c>
      <c r="E28" s="154">
        <v>123125410.66595</v>
      </c>
      <c r="F28" s="115" t="s">
        <v>751</v>
      </c>
      <c r="G28" s="146">
        <v>0.31645697347432838</v>
      </c>
      <c r="H28" s="146">
        <v>0.32224232548984455</v>
      </c>
      <c r="I28" s="146">
        <v>0.26313240234875845</v>
      </c>
      <c r="J28" s="148">
        <v>0.26360264528694483</v>
      </c>
    </row>
    <row r="29" spans="1:10" s="9" customFormat="1" ht="15.75" customHeight="1">
      <c r="A29" s="113" t="s">
        <v>617</v>
      </c>
      <c r="B29" s="113"/>
      <c r="C29" s="136" t="s">
        <v>1661</v>
      </c>
      <c r="D29" s="230" t="s">
        <v>1973</v>
      </c>
      <c r="E29" s="154">
        <v>91679140.040000007</v>
      </c>
      <c r="F29" s="115" t="s">
        <v>751</v>
      </c>
      <c r="G29" s="146">
        <v>0.3382813373772196</v>
      </c>
      <c r="H29" s="146">
        <v>0.33221414380603426</v>
      </c>
      <c r="I29" s="146">
        <v>0.28345115209091287</v>
      </c>
      <c r="J29" s="148">
        <v>0.27171114072392655</v>
      </c>
    </row>
    <row r="30" spans="1:10" s="9" customFormat="1" ht="15.75" customHeight="1">
      <c r="A30" s="113" t="s">
        <v>642</v>
      </c>
      <c r="B30" s="113"/>
      <c r="C30" s="136" t="s">
        <v>1684</v>
      </c>
      <c r="D30" s="230" t="s">
        <v>1975</v>
      </c>
      <c r="E30" s="154">
        <v>89159856.264499992</v>
      </c>
      <c r="F30" s="115" t="s">
        <v>751</v>
      </c>
      <c r="G30" s="146">
        <v>0.47055493334414106</v>
      </c>
      <c r="H30" s="146">
        <v>0.49003035369187836</v>
      </c>
      <c r="I30" s="146">
        <v>0.22252405006769169</v>
      </c>
      <c r="J30" s="148">
        <v>0.27390057396431516</v>
      </c>
    </row>
    <row r="31" spans="1:10" s="9" customFormat="1" ht="15.75" customHeight="1">
      <c r="A31" s="113" t="s">
        <v>610</v>
      </c>
      <c r="B31" s="113"/>
      <c r="C31" s="136" t="s">
        <v>1655</v>
      </c>
      <c r="D31" s="230" t="s">
        <v>1977</v>
      </c>
      <c r="E31" s="154">
        <v>87458100</v>
      </c>
      <c r="F31" s="115" t="s">
        <v>751</v>
      </c>
      <c r="G31" s="146">
        <v>0.23619560192743208</v>
      </c>
      <c r="H31" s="146">
        <v>0.30767909735297633</v>
      </c>
      <c r="I31" s="146">
        <v>2.8076769330409115E-2</v>
      </c>
      <c r="J31" s="148">
        <v>6.8561011861076451E-2</v>
      </c>
    </row>
    <row r="32" spans="1:10" s="9" customFormat="1" ht="15.75" customHeight="1">
      <c r="A32" s="113" t="s">
        <v>587</v>
      </c>
      <c r="B32" s="113"/>
      <c r="C32" s="136" t="s">
        <v>1631</v>
      </c>
      <c r="D32" s="230" t="s">
        <v>1979</v>
      </c>
      <c r="E32" s="154">
        <v>78281559.511600003</v>
      </c>
      <c r="F32" s="115" t="s">
        <v>751</v>
      </c>
      <c r="G32" s="146">
        <v>0.34381185837935652</v>
      </c>
      <c r="H32" s="146">
        <v>0.34958047069371667</v>
      </c>
      <c r="I32" s="146">
        <v>0.28232158791712414</v>
      </c>
      <c r="J32" s="148">
        <v>0.28668100043729483</v>
      </c>
    </row>
    <row r="33" spans="1:10" s="9" customFormat="1" ht="15.75" customHeight="1">
      <c r="A33" s="113" t="s">
        <v>692</v>
      </c>
      <c r="B33" s="113"/>
      <c r="C33" s="136" t="s">
        <v>1731</v>
      </c>
      <c r="D33" s="230" t="s">
        <v>1981</v>
      </c>
      <c r="E33" s="154">
        <v>59914229.97608</v>
      </c>
      <c r="F33" s="115" t="s">
        <v>751</v>
      </c>
      <c r="G33" s="146">
        <v>0.25224580596568547</v>
      </c>
      <c r="H33" s="146">
        <v>0.25784734122723707</v>
      </c>
      <c r="I33" s="146">
        <v>0.17918893229440694</v>
      </c>
      <c r="J33" s="148">
        <v>0.18439300130073916</v>
      </c>
    </row>
    <row r="34" spans="1:10" s="9" customFormat="1" ht="15.75" customHeight="1">
      <c r="A34" s="113" t="s">
        <v>508</v>
      </c>
      <c r="B34" s="113"/>
      <c r="C34" s="136" t="s">
        <v>1552</v>
      </c>
      <c r="D34" s="230" t="s">
        <v>1983</v>
      </c>
      <c r="E34" s="154">
        <v>57495090</v>
      </c>
      <c r="F34" s="115" t="s">
        <v>751</v>
      </c>
      <c r="G34" s="146">
        <v>0.37710765086388148</v>
      </c>
      <c r="H34" s="146">
        <v>0.36195404975591261</v>
      </c>
      <c r="I34" s="146">
        <v>0.29479179101516217</v>
      </c>
      <c r="J34" s="148">
        <v>0.29755505709801333</v>
      </c>
    </row>
    <row r="35" spans="1:10" s="9" customFormat="1" ht="15.75" customHeight="1">
      <c r="A35" s="113" t="s">
        <v>682</v>
      </c>
      <c r="B35" s="113"/>
      <c r="C35" s="136" t="s">
        <v>1721</v>
      </c>
      <c r="D35" s="230" t="s">
        <v>1985</v>
      </c>
      <c r="E35" s="154">
        <v>52921440</v>
      </c>
      <c r="F35" s="115" t="s">
        <v>751</v>
      </c>
      <c r="G35" s="146">
        <v>9.1574515433137424E-2</v>
      </c>
      <c r="H35" s="146">
        <v>0.1208228637675878</v>
      </c>
      <c r="I35" s="146">
        <v>7.1054151939559648E-2</v>
      </c>
      <c r="J35" s="148">
        <v>9.6498191229702546E-2</v>
      </c>
    </row>
    <row r="36" spans="1:10" s="9" customFormat="1" ht="15.75" customHeight="1">
      <c r="A36" s="113" t="s">
        <v>650</v>
      </c>
      <c r="B36" s="113"/>
      <c r="C36" s="136" t="s">
        <v>1692</v>
      </c>
      <c r="D36" s="230" t="s">
        <v>1987</v>
      </c>
      <c r="E36" s="154">
        <v>49088173.645350002</v>
      </c>
      <c r="F36" s="115" t="s">
        <v>751</v>
      </c>
      <c r="G36" s="146">
        <v>0.38687260197584705</v>
      </c>
      <c r="H36" s="146">
        <v>0.40687945810685017</v>
      </c>
      <c r="I36" s="146">
        <v>0.2459435210693211</v>
      </c>
      <c r="J36" s="148">
        <v>0.26709976997591928</v>
      </c>
    </row>
    <row r="37" spans="1:10" s="9" customFormat="1" ht="15.75" customHeight="1">
      <c r="A37" s="113" t="s">
        <v>562</v>
      </c>
      <c r="B37" s="113"/>
      <c r="C37" s="136" t="s">
        <v>1607</v>
      </c>
      <c r="D37" s="230" t="s">
        <v>1989</v>
      </c>
      <c r="E37" s="154">
        <v>35058268.188720003</v>
      </c>
      <c r="F37" s="115" t="s">
        <v>751</v>
      </c>
      <c r="G37" s="146">
        <v>0.23499462934989737</v>
      </c>
      <c r="H37" s="146">
        <v>0.25007854931825463</v>
      </c>
      <c r="I37" s="146">
        <v>0.1963077642732943</v>
      </c>
      <c r="J37" s="148">
        <v>0.21315880136615692</v>
      </c>
    </row>
    <row r="38" spans="1:10" s="9" customFormat="1" ht="15.75" customHeight="1">
      <c r="A38" s="113" t="s">
        <v>578</v>
      </c>
      <c r="B38" s="113"/>
      <c r="C38" s="136" t="s">
        <v>190</v>
      </c>
      <c r="D38" s="230" t="s">
        <v>1991</v>
      </c>
      <c r="E38" s="154">
        <v>27619245.830032617</v>
      </c>
      <c r="F38" s="115" t="s">
        <v>751</v>
      </c>
      <c r="G38" s="146">
        <v>1.5090154273933471E-2</v>
      </c>
      <c r="H38" s="146">
        <v>0.14381368064155139</v>
      </c>
      <c r="I38" s="146">
        <v>8.4044080873958201E-3</v>
      </c>
      <c r="J38" s="148">
        <v>8.2459521297370733E-2</v>
      </c>
    </row>
    <row r="39" spans="1:10" s="9" customFormat="1" ht="15.75" customHeight="1">
      <c r="A39" s="113" t="s">
        <v>655</v>
      </c>
      <c r="B39" s="113"/>
      <c r="C39" s="136" t="s">
        <v>1697</v>
      </c>
      <c r="D39" s="230" t="s">
        <v>1993</v>
      </c>
      <c r="E39" s="154">
        <v>27158396.241951603</v>
      </c>
      <c r="F39" s="115" t="s">
        <v>751</v>
      </c>
      <c r="G39" s="146">
        <v>0.15840470629270406</v>
      </c>
      <c r="H39" s="146">
        <v>0.15188452263249103</v>
      </c>
      <c r="I39" s="146">
        <v>9.2599707978410786E-2</v>
      </c>
      <c r="J39" s="148">
        <v>9.0854242633827742E-2</v>
      </c>
    </row>
    <row r="40" spans="1:10" s="9" customFormat="1" ht="15.75" customHeight="1">
      <c r="A40" s="113" t="s">
        <v>605</v>
      </c>
      <c r="B40" s="113"/>
      <c r="C40" s="136" t="s">
        <v>1650</v>
      </c>
      <c r="D40" s="230" t="s">
        <v>1995</v>
      </c>
      <c r="E40" s="154">
        <v>23831532.573119998</v>
      </c>
      <c r="F40" s="115" t="s">
        <v>751</v>
      </c>
      <c r="G40" s="146">
        <v>9.2547923063977439E-2</v>
      </c>
      <c r="H40" s="146">
        <v>9.1068639374094096E-2</v>
      </c>
      <c r="I40" s="146">
        <v>5.9251543278932367E-2</v>
      </c>
      <c r="J40" s="148">
        <v>5.8412897439020874E-2</v>
      </c>
    </row>
    <row r="41" spans="1:10" s="9" customFormat="1" ht="15.75" customHeight="1">
      <c r="A41" s="113" t="s">
        <v>721</v>
      </c>
      <c r="B41" s="113"/>
      <c r="C41" s="136" t="s">
        <v>1762</v>
      </c>
      <c r="D41" s="230" t="s">
        <v>1997</v>
      </c>
      <c r="E41" s="154">
        <v>23206929.843589995</v>
      </c>
      <c r="F41" s="115" t="s">
        <v>751</v>
      </c>
      <c r="G41" s="146">
        <v>0.41209510254992121</v>
      </c>
      <c r="H41" s="146">
        <v>0.4188040983596294</v>
      </c>
      <c r="I41" s="146">
        <v>0.3669519840420214</v>
      </c>
      <c r="J41" s="148">
        <v>0.35494596581027493</v>
      </c>
    </row>
    <row r="42" spans="1:10" s="9" customFormat="1" ht="15.75" customHeight="1">
      <c r="A42" s="113" t="s">
        <v>657</v>
      </c>
      <c r="B42" s="113"/>
      <c r="C42" s="136" t="s">
        <v>1699</v>
      </c>
      <c r="D42" s="230" t="s">
        <v>1999</v>
      </c>
      <c r="E42" s="154">
        <v>17947095.094319995</v>
      </c>
      <c r="F42" s="115" t="s">
        <v>751</v>
      </c>
      <c r="G42" s="146">
        <v>0.23883544797580225</v>
      </c>
      <c r="H42" s="146">
        <v>0.26333690073963295</v>
      </c>
      <c r="I42" s="146">
        <v>0.19320547444498795</v>
      </c>
      <c r="J42" s="148">
        <v>0.20850422049721734</v>
      </c>
    </row>
    <row r="43" spans="1:10" s="9" customFormat="1" ht="15.75" customHeight="1">
      <c r="A43" s="113" t="s">
        <v>565</v>
      </c>
      <c r="B43" s="113"/>
      <c r="C43" s="136" t="s">
        <v>1610</v>
      </c>
      <c r="D43" s="230" t="s">
        <v>2001</v>
      </c>
      <c r="E43" s="154">
        <v>16769237.076409997</v>
      </c>
      <c r="F43" s="115" t="s">
        <v>751</v>
      </c>
      <c r="G43" s="146">
        <v>0.33061779347561532</v>
      </c>
      <c r="H43" s="146">
        <v>0.3225499700361672</v>
      </c>
      <c r="I43" s="146">
        <v>0.25063826382786814</v>
      </c>
      <c r="J43" s="148">
        <v>0.23762595818848686</v>
      </c>
    </row>
    <row r="44" spans="1:10" s="9" customFormat="1" ht="15.75" customHeight="1">
      <c r="A44" s="113" t="s">
        <v>590</v>
      </c>
      <c r="B44" s="113"/>
      <c r="C44" s="136" t="s">
        <v>1635</v>
      </c>
      <c r="D44" s="230" t="s">
        <v>2003</v>
      </c>
      <c r="E44" s="154">
        <v>15213125.555620002</v>
      </c>
      <c r="F44" s="115" t="s">
        <v>751</v>
      </c>
      <c r="G44" s="146">
        <v>0.4644856309395875</v>
      </c>
      <c r="H44" s="146">
        <v>0.54059853623021803</v>
      </c>
      <c r="I44" s="146">
        <v>0.33713495140166078</v>
      </c>
      <c r="J44" s="148">
        <v>0.40409012530175886</v>
      </c>
    </row>
    <row r="45" spans="1:10" s="9" customFormat="1" ht="15.75" customHeight="1">
      <c r="A45" s="113" t="s">
        <v>1384</v>
      </c>
      <c r="B45" s="113"/>
      <c r="C45" s="136" t="s">
        <v>1736</v>
      </c>
      <c r="D45" s="230" t="s">
        <v>2005</v>
      </c>
      <c r="E45" s="154">
        <v>14569890.293939998</v>
      </c>
      <c r="F45" s="115" t="s">
        <v>751</v>
      </c>
      <c r="G45" s="146">
        <v>0.20664055281971008</v>
      </c>
      <c r="H45" s="146">
        <v>0.21872671679420472</v>
      </c>
      <c r="I45" s="146">
        <v>0.14514558889794163</v>
      </c>
      <c r="J45" s="148">
        <v>0.16027432814594042</v>
      </c>
    </row>
    <row r="46" spans="1:10" s="9" customFormat="1" ht="15.75" customHeight="1">
      <c r="A46" s="113" t="s">
        <v>623</v>
      </c>
      <c r="B46" s="113"/>
      <c r="C46" s="136" t="s">
        <v>1667</v>
      </c>
      <c r="D46" s="230" t="s">
        <v>2007</v>
      </c>
      <c r="E46" s="154">
        <v>14086059.5305</v>
      </c>
      <c r="F46" s="115" t="s">
        <v>751</v>
      </c>
      <c r="G46" s="146">
        <v>0.13019919939965088</v>
      </c>
      <c r="H46" s="146">
        <v>0.10365408741609637</v>
      </c>
      <c r="I46" s="146">
        <v>0.12948719504671516</v>
      </c>
      <c r="J46" s="148">
        <v>9.9959971975979653E-2</v>
      </c>
    </row>
    <row r="47" spans="1:10" s="9" customFormat="1" ht="15.75" customHeight="1">
      <c r="A47" s="113" t="s">
        <v>500</v>
      </c>
      <c r="B47" s="113"/>
      <c r="C47" s="136" t="s">
        <v>1542</v>
      </c>
      <c r="D47" s="230" t="s">
        <v>2009</v>
      </c>
      <c r="E47" s="154">
        <v>11658497.418510001</v>
      </c>
      <c r="F47" s="115" t="s">
        <v>751</v>
      </c>
      <c r="G47" s="146">
        <v>0.40988961209838964</v>
      </c>
      <c r="H47" s="146">
        <v>0.41394256672352053</v>
      </c>
      <c r="I47" s="146">
        <v>0.23242707727444425</v>
      </c>
      <c r="J47" s="148">
        <v>0.2320819505210478</v>
      </c>
    </row>
    <row r="48" spans="1:10" s="9" customFormat="1" ht="15.75" customHeight="1">
      <c r="A48" s="113" t="s">
        <v>704</v>
      </c>
      <c r="B48" s="113"/>
      <c r="C48" s="136" t="s">
        <v>1746</v>
      </c>
      <c r="D48" s="230" t="s">
        <v>2011</v>
      </c>
      <c r="E48" s="154">
        <v>9328332.8754500002</v>
      </c>
      <c r="F48" s="115" t="s">
        <v>751</v>
      </c>
      <c r="G48" s="146">
        <v>0.20697493342628567</v>
      </c>
      <c r="H48" s="146">
        <v>0.23484172096772696</v>
      </c>
      <c r="I48" s="146">
        <v>0.11327207683959047</v>
      </c>
      <c r="J48" s="148">
        <v>0.16298730320273896</v>
      </c>
    </row>
    <row r="49" spans="1:10" s="9" customFormat="1" ht="15.75" customHeight="1" thickBot="1">
      <c r="A49" s="113" t="s">
        <v>717</v>
      </c>
      <c r="B49" s="113"/>
      <c r="C49" s="136" t="s">
        <v>1758</v>
      </c>
      <c r="D49" s="230" t="s">
        <v>2013</v>
      </c>
      <c r="E49" s="154">
        <v>9265132.5396900009</v>
      </c>
      <c r="F49" s="115" t="s">
        <v>751</v>
      </c>
      <c r="G49" s="146">
        <v>0.2428164270634362</v>
      </c>
      <c r="H49" s="146">
        <v>0.26645106711547906</v>
      </c>
      <c r="I49" s="146">
        <v>0.2276786970946014</v>
      </c>
      <c r="J49" s="148">
        <v>0.24067519339021767</v>
      </c>
    </row>
    <row r="50" spans="1:10" s="9" customFormat="1" ht="15.75" hidden="1" customHeight="1" thickBot="1">
      <c r="A50" s="113">
        <v>0</v>
      </c>
      <c r="B50" s="113"/>
      <c r="C50" s="142" t="s">
        <v>1818</v>
      </c>
      <c r="D50" s="274"/>
      <c r="E50" s="155"/>
      <c r="F50" s="192"/>
      <c r="G50" s="153" t="s">
        <v>2353</v>
      </c>
      <c r="H50" s="153" t="s">
        <v>2353</v>
      </c>
      <c r="I50" s="153" t="s">
        <v>2353</v>
      </c>
      <c r="J50" s="209" t="s">
        <v>2353</v>
      </c>
    </row>
    <row r="51" spans="1:10" s="9" customFormat="1" ht="15.75" customHeight="1" thickBot="1">
      <c r="A51" s="113">
        <v>0</v>
      </c>
      <c r="B51" s="113"/>
      <c r="C51" s="140" t="s">
        <v>1834</v>
      </c>
      <c r="D51" s="275"/>
      <c r="E51" s="156"/>
      <c r="F51" s="254"/>
      <c r="G51" s="164"/>
      <c r="H51" s="164"/>
      <c r="I51" s="164"/>
      <c r="J51" s="168"/>
    </row>
    <row r="52" spans="1:10" s="9" customFormat="1" ht="15.75" customHeight="1">
      <c r="A52" s="113" t="s">
        <v>536</v>
      </c>
      <c r="B52" s="113"/>
      <c r="C52" s="136" t="s">
        <v>1578</v>
      </c>
      <c r="D52" s="229" t="s">
        <v>2015</v>
      </c>
      <c r="E52" s="157">
        <v>1145088097.36344</v>
      </c>
      <c r="F52" s="114" t="s">
        <v>746</v>
      </c>
      <c r="G52" s="149">
        <v>2.5650952400155934E-2</v>
      </c>
      <c r="H52" s="149">
        <v>2.7713825538874484E-2</v>
      </c>
      <c r="I52" s="149">
        <v>0.11820784772351495</v>
      </c>
      <c r="J52" s="150">
        <v>0.12168682826951682</v>
      </c>
    </row>
    <row r="53" spans="1:10" s="9" customFormat="1" ht="15.75" customHeight="1">
      <c r="A53" s="113" t="s">
        <v>613</v>
      </c>
      <c r="B53" s="113"/>
      <c r="C53" s="136" t="s">
        <v>1657</v>
      </c>
      <c r="D53" s="229" t="s">
        <v>1934</v>
      </c>
      <c r="E53" s="157">
        <v>677798747.40370011</v>
      </c>
      <c r="F53" s="114" t="s">
        <v>746</v>
      </c>
      <c r="G53" s="149" t="s">
        <v>2353</v>
      </c>
      <c r="H53" s="149" t="s">
        <v>2353</v>
      </c>
      <c r="I53" s="149">
        <v>0.29097863544205615</v>
      </c>
      <c r="J53" s="150">
        <v>0.28874460011673003</v>
      </c>
    </row>
    <row r="54" spans="1:10" s="9" customFormat="1" ht="15.75" customHeight="1">
      <c r="A54" s="113" t="s">
        <v>713</v>
      </c>
      <c r="B54" s="113"/>
      <c r="C54" s="136" t="s">
        <v>1754</v>
      </c>
      <c r="D54" s="229" t="s">
        <v>2017</v>
      </c>
      <c r="E54" s="157">
        <v>673623076.97578847</v>
      </c>
      <c r="F54" s="114" t="s">
        <v>746</v>
      </c>
      <c r="G54" s="149">
        <v>0.7035523736697753</v>
      </c>
      <c r="H54" s="149">
        <v>0.70736786652542127</v>
      </c>
      <c r="I54" s="149">
        <v>0.55906544230238486</v>
      </c>
      <c r="J54" s="150">
        <v>0.55849286752967131</v>
      </c>
    </row>
    <row r="55" spans="1:10" s="9" customFormat="1" ht="15.75" customHeight="1">
      <c r="A55" s="113" t="s">
        <v>640</v>
      </c>
      <c r="B55" s="113"/>
      <c r="C55" s="136" t="s">
        <v>1682</v>
      </c>
      <c r="D55" s="229" t="s">
        <v>1900</v>
      </c>
      <c r="E55" s="157">
        <v>485096659.30596</v>
      </c>
      <c r="F55" s="114" t="s">
        <v>746</v>
      </c>
      <c r="G55" s="149">
        <v>0.61321304209932093</v>
      </c>
      <c r="H55" s="149">
        <v>0.62240408384938251</v>
      </c>
      <c r="I55" s="149">
        <v>0.45642229234126308</v>
      </c>
      <c r="J55" s="150">
        <v>0.46623720331771829</v>
      </c>
    </row>
    <row r="56" spans="1:10" s="9" customFormat="1" ht="15.75" customHeight="1">
      <c r="A56" s="113" t="s">
        <v>727</v>
      </c>
      <c r="B56" s="113"/>
      <c r="C56" s="136" t="s">
        <v>1584</v>
      </c>
      <c r="D56" s="229" t="s">
        <v>2019</v>
      </c>
      <c r="E56" s="157">
        <v>301755065.51924998</v>
      </c>
      <c r="F56" s="114" t="s">
        <v>746</v>
      </c>
      <c r="G56" s="149" t="s">
        <v>2353</v>
      </c>
      <c r="H56" s="149" t="s">
        <v>2353</v>
      </c>
      <c r="I56" s="149">
        <v>0.25790141240947656</v>
      </c>
      <c r="J56" s="150">
        <v>0.27282377150014026</v>
      </c>
    </row>
    <row r="57" spans="1:10" s="9" customFormat="1" ht="15.75" customHeight="1">
      <c r="A57" s="113" t="s">
        <v>719</v>
      </c>
      <c r="B57" s="113"/>
      <c r="C57" s="136" t="s">
        <v>1760</v>
      </c>
      <c r="D57" s="229" t="s">
        <v>2021</v>
      </c>
      <c r="E57" s="157">
        <v>227679524.86725</v>
      </c>
      <c r="F57" s="114" t="s">
        <v>746</v>
      </c>
      <c r="G57" s="149" t="s">
        <v>2353</v>
      </c>
      <c r="H57" s="149" t="s">
        <v>2353</v>
      </c>
      <c r="I57" s="149">
        <v>0.23187407733043627</v>
      </c>
      <c r="J57" s="150">
        <v>0.23798635050682079</v>
      </c>
    </row>
    <row r="58" spans="1:10" s="9" customFormat="1" ht="15.75" customHeight="1">
      <c r="A58" s="113" t="s">
        <v>601</v>
      </c>
      <c r="B58" s="113"/>
      <c r="C58" s="136" t="s">
        <v>1646</v>
      </c>
      <c r="D58" s="229" t="s">
        <v>2023</v>
      </c>
      <c r="E58" s="157">
        <v>196184929.23370156</v>
      </c>
      <c r="F58" s="114" t="s">
        <v>746</v>
      </c>
      <c r="G58" s="149">
        <v>0.72663893536747182</v>
      </c>
      <c r="H58" s="149">
        <v>0.54491241868351858</v>
      </c>
      <c r="I58" s="149">
        <v>0.46180506157395063</v>
      </c>
      <c r="J58" s="150">
        <v>0.35243646516855764</v>
      </c>
    </row>
    <row r="59" spans="1:10" s="9" customFormat="1" ht="15.75" customHeight="1">
      <c r="A59" s="113" t="s">
        <v>639</v>
      </c>
      <c r="B59" s="113"/>
      <c r="C59" s="136" t="s">
        <v>316</v>
      </c>
      <c r="D59" s="229" t="s">
        <v>2025</v>
      </c>
      <c r="E59" s="157">
        <v>186602987.55780002</v>
      </c>
      <c r="F59" s="114" t="s">
        <v>746</v>
      </c>
      <c r="G59" s="149" t="s">
        <v>2353</v>
      </c>
      <c r="H59" s="149" t="s">
        <v>2353</v>
      </c>
      <c r="I59" s="149">
        <v>0.20993386325175376</v>
      </c>
      <c r="J59" s="150">
        <v>0.21237296272309233</v>
      </c>
    </row>
    <row r="60" spans="1:10" s="9" customFormat="1" ht="15.75" customHeight="1">
      <c r="A60" s="113" t="s">
        <v>527</v>
      </c>
      <c r="B60" s="113"/>
      <c r="C60" s="136" t="s">
        <v>1569</v>
      </c>
      <c r="D60" s="229" t="s">
        <v>2027</v>
      </c>
      <c r="E60" s="157">
        <v>185522938.6647</v>
      </c>
      <c r="F60" s="114" t="s">
        <v>746</v>
      </c>
      <c r="G60" s="149">
        <v>0.18958591753256987</v>
      </c>
      <c r="H60" s="149">
        <v>0.19947924903259751</v>
      </c>
      <c r="I60" s="149">
        <v>0.14882639648929141</v>
      </c>
      <c r="J60" s="150">
        <v>0.1537681056118175</v>
      </c>
    </row>
    <row r="61" spans="1:10" s="9" customFormat="1" ht="15.75" customHeight="1">
      <c r="A61" s="113" t="s">
        <v>598</v>
      </c>
      <c r="B61" s="113"/>
      <c r="C61" s="136" t="s">
        <v>1643</v>
      </c>
      <c r="D61" s="229" t="s">
        <v>1942</v>
      </c>
      <c r="E61" s="157">
        <v>175631427.21258</v>
      </c>
      <c r="F61" s="114" t="s">
        <v>746</v>
      </c>
      <c r="G61" s="149">
        <v>0.38817874527822888</v>
      </c>
      <c r="H61" s="149">
        <v>0.38514712735406065</v>
      </c>
      <c r="I61" s="149">
        <v>0.26014419049627735</v>
      </c>
      <c r="J61" s="150">
        <v>0.26881137633582913</v>
      </c>
    </row>
    <row r="62" spans="1:10" s="9" customFormat="1" ht="15.75" customHeight="1">
      <c r="A62" s="113" t="s">
        <v>690</v>
      </c>
      <c r="B62" s="113"/>
      <c r="C62" s="136" t="s">
        <v>1729</v>
      </c>
      <c r="D62" s="229" t="s">
        <v>2029</v>
      </c>
      <c r="E62" s="157">
        <v>150643233.59999999</v>
      </c>
      <c r="F62" s="114" t="s">
        <v>746</v>
      </c>
      <c r="G62" s="149">
        <v>0.49781658460397543</v>
      </c>
      <c r="H62" s="149">
        <v>0.50748713732232065</v>
      </c>
      <c r="I62" s="149">
        <v>0.34479130975562677</v>
      </c>
      <c r="J62" s="150">
        <v>0.35233029363032725</v>
      </c>
    </row>
    <row r="63" spans="1:10" s="9" customFormat="1" ht="15.75" customHeight="1">
      <c r="A63" s="113" t="s">
        <v>687</v>
      </c>
      <c r="B63" s="113"/>
      <c r="C63" s="136" t="s">
        <v>1726</v>
      </c>
      <c r="D63" s="229" t="s">
        <v>2031</v>
      </c>
      <c r="E63" s="157">
        <v>149232919.94351998</v>
      </c>
      <c r="F63" s="114" t="s">
        <v>746</v>
      </c>
      <c r="G63" s="149">
        <v>0.54303068119733544</v>
      </c>
      <c r="H63" s="149">
        <v>0.54184412435596807</v>
      </c>
      <c r="I63" s="149">
        <v>0.34026732769553758</v>
      </c>
      <c r="J63" s="150">
        <v>0.35871930934619356</v>
      </c>
    </row>
    <row r="64" spans="1:10" s="9" customFormat="1" ht="15.75" customHeight="1">
      <c r="A64" s="113" t="s">
        <v>629</v>
      </c>
      <c r="B64" s="113"/>
      <c r="C64" s="136" t="s">
        <v>1672</v>
      </c>
      <c r="D64" s="229" t="s">
        <v>2033</v>
      </c>
      <c r="E64" s="157">
        <v>145662156.99318215</v>
      </c>
      <c r="F64" s="114" t="s">
        <v>746</v>
      </c>
      <c r="G64" s="149" t="s">
        <v>2353</v>
      </c>
      <c r="H64" s="149" t="s">
        <v>2353</v>
      </c>
      <c r="I64" s="149">
        <v>2.5780472932227373E-3</v>
      </c>
      <c r="J64" s="150">
        <v>0.35965922996167765</v>
      </c>
    </row>
    <row r="65" spans="1:10" s="9" customFormat="1" ht="15.75" customHeight="1">
      <c r="A65" s="113" t="s">
        <v>540</v>
      </c>
      <c r="B65" s="113"/>
      <c r="C65" s="136" t="s">
        <v>1582</v>
      </c>
      <c r="D65" s="229" t="s">
        <v>2035</v>
      </c>
      <c r="E65" s="157">
        <v>140711974.54909</v>
      </c>
      <c r="F65" s="114" t="s">
        <v>746</v>
      </c>
      <c r="G65" s="149">
        <v>0.41631070351614941</v>
      </c>
      <c r="H65" s="149">
        <v>0.42640736773532034</v>
      </c>
      <c r="I65" s="149">
        <v>0.32476051585906945</v>
      </c>
      <c r="J65" s="150">
        <v>0.3292746704355477</v>
      </c>
    </row>
    <row r="66" spans="1:10" s="9" customFormat="1" ht="15.75" customHeight="1">
      <c r="A66" s="113" t="s">
        <v>560</v>
      </c>
      <c r="B66" s="113"/>
      <c r="C66" s="136" t="s">
        <v>1605</v>
      </c>
      <c r="D66" s="229" t="s">
        <v>2037</v>
      </c>
      <c r="E66" s="157">
        <v>128796211.60563001</v>
      </c>
      <c r="F66" s="114" t="s">
        <v>746</v>
      </c>
      <c r="G66" s="149">
        <v>0.23425648969718188</v>
      </c>
      <c r="H66" s="149">
        <v>0.25350450472071157</v>
      </c>
      <c r="I66" s="149">
        <v>0.16462156225910138</v>
      </c>
      <c r="J66" s="150">
        <v>0.18340136006084018</v>
      </c>
    </row>
    <row r="67" spans="1:10" s="9" customFormat="1" ht="15.75" customHeight="1">
      <c r="A67" s="113" t="s">
        <v>535</v>
      </c>
      <c r="B67" s="113"/>
      <c r="C67" s="136" t="s">
        <v>1577</v>
      </c>
      <c r="D67" s="229" t="s">
        <v>2039</v>
      </c>
      <c r="E67" s="157">
        <v>110437794.77218223</v>
      </c>
      <c r="F67" s="114" t="s">
        <v>746</v>
      </c>
      <c r="G67" s="149" t="s">
        <v>2353</v>
      </c>
      <c r="H67" s="149" t="s">
        <v>2353</v>
      </c>
      <c r="I67" s="149">
        <v>0.22536601380883775</v>
      </c>
      <c r="J67" s="150">
        <v>0.20510910691902159</v>
      </c>
    </row>
    <row r="68" spans="1:10" s="9" customFormat="1" ht="15.75" customHeight="1">
      <c r="A68" s="113" t="s">
        <v>705</v>
      </c>
      <c r="B68" s="113"/>
      <c r="C68" s="136" t="s">
        <v>1747</v>
      </c>
      <c r="D68" s="229" t="s">
        <v>2041</v>
      </c>
      <c r="E68" s="157">
        <v>100033583.73392104</v>
      </c>
      <c r="F68" s="114" t="s">
        <v>746</v>
      </c>
      <c r="G68" s="149">
        <v>0.23622658881247766</v>
      </c>
      <c r="H68" s="149">
        <v>0.26698954700068761</v>
      </c>
      <c r="I68" s="149">
        <v>0.1745458213292003</v>
      </c>
      <c r="J68" s="150">
        <v>0.19793427987442605</v>
      </c>
    </row>
    <row r="69" spans="1:10" s="9" customFormat="1" ht="15.75" customHeight="1">
      <c r="A69" s="113" t="s">
        <v>528</v>
      </c>
      <c r="B69" s="113"/>
      <c r="C69" s="136" t="s">
        <v>1570</v>
      </c>
      <c r="D69" s="229" t="s">
        <v>2043</v>
      </c>
      <c r="E69" s="157">
        <v>86789160.930194795</v>
      </c>
      <c r="F69" s="114" t="s">
        <v>746</v>
      </c>
      <c r="G69" s="149">
        <v>0.55086498181132737</v>
      </c>
      <c r="H69" s="149">
        <v>0.55605476946199883</v>
      </c>
      <c r="I69" s="149">
        <v>0.51304998579229755</v>
      </c>
      <c r="J69" s="150">
        <v>0.51886799251910765</v>
      </c>
    </row>
    <row r="70" spans="1:10" s="9" customFormat="1" ht="15.75" customHeight="1">
      <c r="A70" s="113" t="s">
        <v>668</v>
      </c>
      <c r="B70" s="113"/>
      <c r="C70" s="136" t="s">
        <v>1709</v>
      </c>
      <c r="D70" s="229" t="s">
        <v>2045</v>
      </c>
      <c r="E70" s="157">
        <v>63862997.663519993</v>
      </c>
      <c r="F70" s="114" t="s">
        <v>746</v>
      </c>
      <c r="G70" s="149">
        <v>0.21046534352963048</v>
      </c>
      <c r="H70" s="149">
        <v>0.20982799046418257</v>
      </c>
      <c r="I70" s="149">
        <v>0.14837116977851628</v>
      </c>
      <c r="J70" s="150">
        <v>0.14767116303642733</v>
      </c>
    </row>
    <row r="71" spans="1:10" s="9" customFormat="1" ht="15.75" customHeight="1">
      <c r="A71" s="113" t="s">
        <v>709</v>
      </c>
      <c r="B71" s="113"/>
      <c r="C71" s="136" t="s">
        <v>464</v>
      </c>
      <c r="D71" s="229" t="s">
        <v>2047</v>
      </c>
      <c r="E71" s="157">
        <v>62195780.317680001</v>
      </c>
      <c r="F71" s="114" t="s">
        <v>746</v>
      </c>
      <c r="G71" s="149" t="s">
        <v>2353</v>
      </c>
      <c r="H71" s="149" t="s">
        <v>2353</v>
      </c>
      <c r="I71" s="149">
        <v>0.23523587305549948</v>
      </c>
      <c r="J71" s="150">
        <v>0.24625221791010118</v>
      </c>
    </row>
    <row r="72" spans="1:10" s="9" customFormat="1" ht="15.75" customHeight="1">
      <c r="A72" s="113" t="s">
        <v>619</v>
      </c>
      <c r="B72" s="113"/>
      <c r="C72" s="136" t="s">
        <v>1663</v>
      </c>
      <c r="D72" s="229" t="s">
        <v>2049</v>
      </c>
      <c r="E72" s="157">
        <v>58451580.588353507</v>
      </c>
      <c r="F72" s="114" t="s">
        <v>746</v>
      </c>
      <c r="G72" s="149" t="s">
        <v>2353</v>
      </c>
      <c r="H72" s="149" t="s">
        <v>2353</v>
      </c>
      <c r="I72" s="149">
        <v>0.31332953061029906</v>
      </c>
      <c r="J72" s="150">
        <v>0.26486633492858053</v>
      </c>
    </row>
    <row r="73" spans="1:10" s="9" customFormat="1" ht="15.75" customHeight="1">
      <c r="A73" s="113" t="s">
        <v>543</v>
      </c>
      <c r="B73" s="113"/>
      <c r="C73" s="136" t="s">
        <v>1586</v>
      </c>
      <c r="D73" s="229" t="s">
        <v>2051</v>
      </c>
      <c r="E73" s="157">
        <v>56468648.572049998</v>
      </c>
      <c r="F73" s="114" t="s">
        <v>746</v>
      </c>
      <c r="G73" s="149" t="s">
        <v>2353</v>
      </c>
      <c r="H73" s="149" t="s">
        <v>2353</v>
      </c>
      <c r="I73" s="149">
        <v>0.25315485322501635</v>
      </c>
      <c r="J73" s="150">
        <v>0.25924944572775455</v>
      </c>
    </row>
    <row r="74" spans="1:10" s="9" customFormat="1" ht="15.75" customHeight="1">
      <c r="A74" s="113" t="s">
        <v>529</v>
      </c>
      <c r="B74" s="113"/>
      <c r="C74" s="136" t="s">
        <v>1571</v>
      </c>
      <c r="D74" s="229" t="s">
        <v>2053</v>
      </c>
      <c r="E74" s="157">
        <v>55705649.496072806</v>
      </c>
      <c r="F74" s="114" t="s">
        <v>746</v>
      </c>
      <c r="G74" s="149">
        <v>0.62826501985254291</v>
      </c>
      <c r="H74" s="149">
        <v>0.50413446798418027</v>
      </c>
      <c r="I74" s="149">
        <v>0.28103737502903042</v>
      </c>
      <c r="J74" s="150">
        <v>0.23011169164590531</v>
      </c>
    </row>
    <row r="75" spans="1:10" s="9" customFormat="1" ht="15.75" customHeight="1">
      <c r="A75" s="113" t="s">
        <v>550</v>
      </c>
      <c r="B75" s="113"/>
      <c r="C75" s="136" t="s">
        <v>1594</v>
      </c>
      <c r="D75" s="229" t="s">
        <v>2055</v>
      </c>
      <c r="E75" s="157">
        <v>53223291.461879991</v>
      </c>
      <c r="F75" s="114" t="s">
        <v>746</v>
      </c>
      <c r="G75" s="149">
        <v>0.44833663884903052</v>
      </c>
      <c r="H75" s="149">
        <v>0.46717222053981111</v>
      </c>
      <c r="I75" s="149">
        <v>0.26273912376998892</v>
      </c>
      <c r="J75" s="150">
        <v>0.26434388524508468</v>
      </c>
    </row>
    <row r="76" spans="1:10" s="9" customFormat="1" ht="15.75" customHeight="1">
      <c r="A76" s="113" t="s">
        <v>634</v>
      </c>
      <c r="B76" s="113"/>
      <c r="C76" s="136" t="s">
        <v>1677</v>
      </c>
      <c r="D76" s="229" t="s">
        <v>2057</v>
      </c>
      <c r="E76" s="157">
        <v>51221535.425319999</v>
      </c>
      <c r="F76" s="114" t="s">
        <v>746</v>
      </c>
      <c r="G76" s="149" t="s">
        <v>2353</v>
      </c>
      <c r="H76" s="149" t="s">
        <v>2353</v>
      </c>
      <c r="I76" s="149">
        <v>8.1651130627318463E-2</v>
      </c>
      <c r="J76" s="150">
        <v>8.3469807874047661E-2</v>
      </c>
    </row>
    <row r="77" spans="1:10" s="9" customFormat="1" ht="15.75" customHeight="1">
      <c r="A77" s="113" t="s">
        <v>568</v>
      </c>
      <c r="B77" s="113"/>
      <c r="C77" s="136" t="s">
        <v>1613</v>
      </c>
      <c r="D77" s="229" t="s">
        <v>2059</v>
      </c>
      <c r="E77" s="157">
        <v>49774176.284959674</v>
      </c>
      <c r="F77" s="114" t="s">
        <v>746</v>
      </c>
      <c r="G77" s="149">
        <v>0.40164140507158741</v>
      </c>
      <c r="H77" s="149">
        <v>0.36713984379453851</v>
      </c>
      <c r="I77" s="149">
        <v>0.20016387539514274</v>
      </c>
      <c r="J77" s="150">
        <v>0.18503447521405447</v>
      </c>
    </row>
    <row r="78" spans="1:10" s="9" customFormat="1" ht="15.75" customHeight="1">
      <c r="A78" s="113" t="s">
        <v>644</v>
      </c>
      <c r="B78" s="113"/>
      <c r="C78" s="136" t="s">
        <v>1686</v>
      </c>
      <c r="D78" s="229" t="s">
        <v>2061</v>
      </c>
      <c r="E78" s="157">
        <v>43265805.283200003</v>
      </c>
      <c r="F78" s="114" t="s">
        <v>746</v>
      </c>
      <c r="G78" s="149">
        <v>0.56919063165974904</v>
      </c>
      <c r="H78" s="149">
        <v>0.57704561184560121</v>
      </c>
      <c r="I78" s="149">
        <v>0.35962217843287764</v>
      </c>
      <c r="J78" s="150">
        <v>0.37249918287445932</v>
      </c>
    </row>
    <row r="79" spans="1:10" s="9" customFormat="1" ht="15.75" customHeight="1">
      <c r="A79" s="113" t="s">
        <v>586</v>
      </c>
      <c r="B79" s="113"/>
      <c r="C79" s="136" t="s">
        <v>1630</v>
      </c>
      <c r="D79" s="229" t="s">
        <v>2063</v>
      </c>
      <c r="E79" s="157">
        <v>41983355.106360003</v>
      </c>
      <c r="F79" s="114" t="s">
        <v>746</v>
      </c>
      <c r="G79" s="149">
        <v>0.41332780534598462</v>
      </c>
      <c r="H79" s="149">
        <v>0.43485714865644631</v>
      </c>
      <c r="I79" s="149">
        <v>0.28987158906204497</v>
      </c>
      <c r="J79" s="150">
        <v>0.28761283269879284</v>
      </c>
    </row>
    <row r="80" spans="1:10" s="9" customFormat="1" ht="15.75" customHeight="1">
      <c r="A80" s="113" t="s">
        <v>679</v>
      </c>
      <c r="B80" s="113"/>
      <c r="C80" s="136" t="s">
        <v>396</v>
      </c>
      <c r="D80" s="229" t="s">
        <v>2065</v>
      </c>
      <c r="E80" s="157">
        <v>19573059.456779998</v>
      </c>
      <c r="F80" s="114" t="s">
        <v>746</v>
      </c>
      <c r="G80" s="149">
        <v>0.39767655552638487</v>
      </c>
      <c r="H80" s="149">
        <v>0.37365600536202553</v>
      </c>
      <c r="I80" s="149">
        <v>0.18841244421107903</v>
      </c>
      <c r="J80" s="150">
        <v>0.18845150203181599</v>
      </c>
    </row>
    <row r="81" spans="1:10" s="9" customFormat="1" ht="15.75" customHeight="1" thickBot="1">
      <c r="A81" s="113" t="s">
        <v>497</v>
      </c>
      <c r="B81" s="113"/>
      <c r="C81" s="136" t="s">
        <v>1539</v>
      </c>
      <c r="D81" s="229" t="s">
        <v>2067</v>
      </c>
      <c r="E81" s="157">
        <v>10772618.675169827</v>
      </c>
      <c r="F81" s="114" t="s">
        <v>746</v>
      </c>
      <c r="G81" s="149">
        <v>2.0456098064640038</v>
      </c>
      <c r="H81" s="149">
        <v>1.7680663419770961</v>
      </c>
      <c r="I81" s="149">
        <v>1.4799103044295139</v>
      </c>
      <c r="J81" s="150">
        <v>1.2281163617217323</v>
      </c>
    </row>
    <row r="82" spans="1:10" s="9" customFormat="1" ht="15.75" hidden="1" customHeight="1" thickBot="1">
      <c r="A82" s="113" t="e">
        <v>#REF!</v>
      </c>
      <c r="B82" s="113"/>
      <c r="C82" s="142" t="s">
        <v>1835</v>
      </c>
      <c r="D82" s="274" t="e">
        <v>#REF!</v>
      </c>
      <c r="E82" s="155" t="e">
        <v>#REF!</v>
      </c>
      <c r="F82" s="192"/>
      <c r="G82" s="153" t="s">
        <v>2353</v>
      </c>
      <c r="H82" s="153" t="s">
        <v>2353</v>
      </c>
      <c r="I82" s="153" t="s">
        <v>2353</v>
      </c>
      <c r="J82" s="209" t="s">
        <v>2353</v>
      </c>
    </row>
    <row r="83" spans="1:10" s="9" customFormat="1" ht="15.75" customHeight="1" thickBot="1">
      <c r="A83" s="113">
        <v>0</v>
      </c>
      <c r="B83" s="113"/>
      <c r="C83" s="140" t="s">
        <v>1819</v>
      </c>
      <c r="D83" s="275"/>
      <c r="E83" s="156"/>
      <c r="F83" s="254"/>
      <c r="G83" s="164"/>
      <c r="H83" s="164"/>
      <c r="I83" s="164"/>
      <c r="J83" s="168"/>
    </row>
    <row r="84" spans="1:10" s="9" customFormat="1" ht="15.75" customHeight="1">
      <c r="A84" s="113">
        <v>0</v>
      </c>
      <c r="B84" s="113"/>
      <c r="C84" s="136" t="s">
        <v>1664</v>
      </c>
      <c r="D84" s="230" t="s">
        <v>2350</v>
      </c>
      <c r="E84" s="158">
        <v>838534323.62554002</v>
      </c>
      <c r="F84" s="116" t="s">
        <v>748</v>
      </c>
      <c r="G84" s="146">
        <v>0.44211071894010584</v>
      </c>
      <c r="H84" s="146">
        <v>0.47880647711012292</v>
      </c>
      <c r="I84" s="146">
        <v>0.33579550499297683</v>
      </c>
      <c r="J84" s="148">
        <v>0.37605948809106771</v>
      </c>
    </row>
    <row r="85" spans="1:10" s="9" customFormat="1" ht="15.75" customHeight="1">
      <c r="A85" s="113" t="s">
        <v>620</v>
      </c>
      <c r="B85" s="113"/>
      <c r="C85" s="136" t="s">
        <v>1749</v>
      </c>
      <c r="D85" s="230" t="s">
        <v>2068</v>
      </c>
      <c r="E85" s="158">
        <v>381056087.86423999</v>
      </c>
      <c r="F85" s="116" t="s">
        <v>748</v>
      </c>
      <c r="G85" s="146">
        <v>8.4087739988227647E-2</v>
      </c>
      <c r="H85" s="146">
        <v>8.7218855176616455E-2</v>
      </c>
      <c r="I85" s="146">
        <v>5.2774499571113465E-2</v>
      </c>
      <c r="J85" s="148">
        <v>5.5748792244552828E-2</v>
      </c>
    </row>
    <row r="86" spans="1:10" s="9" customFormat="1" ht="15.75" customHeight="1">
      <c r="A86" s="113" t="s">
        <v>707</v>
      </c>
      <c r="B86" s="113"/>
      <c r="C86" s="136" t="s">
        <v>262</v>
      </c>
      <c r="D86" s="230" t="s">
        <v>2070</v>
      </c>
      <c r="E86" s="158">
        <v>371930807.46781999</v>
      </c>
      <c r="F86" s="116" t="s">
        <v>748</v>
      </c>
      <c r="G86" s="146">
        <v>0.37598982812909476</v>
      </c>
      <c r="H86" s="146">
        <v>0.37204794403359948</v>
      </c>
      <c r="I86" s="146">
        <v>0.28277273252044405</v>
      </c>
      <c r="J86" s="148">
        <v>0.2804041313492362</v>
      </c>
    </row>
    <row r="87" spans="1:10" s="9" customFormat="1" ht="15.75" customHeight="1">
      <c r="A87" s="113" t="s">
        <v>612</v>
      </c>
      <c r="B87" s="113"/>
      <c r="C87" s="136" t="s">
        <v>1558</v>
      </c>
      <c r="D87" s="230" t="s">
        <v>2072</v>
      </c>
      <c r="E87" s="158">
        <v>329136098.40468001</v>
      </c>
      <c r="F87" s="116" t="s">
        <v>748</v>
      </c>
      <c r="G87" s="146">
        <v>0.50877056709912494</v>
      </c>
      <c r="H87" s="146">
        <v>0.53442171310243902</v>
      </c>
      <c r="I87" s="146">
        <v>0.36270575207813072</v>
      </c>
      <c r="J87" s="148">
        <v>0.37109759686120647</v>
      </c>
    </row>
    <row r="88" spans="1:10" s="9" customFormat="1" ht="15.75" customHeight="1">
      <c r="A88" s="113" t="s">
        <v>514</v>
      </c>
      <c r="B88" s="113"/>
      <c r="C88" s="136" t="s">
        <v>1690</v>
      </c>
      <c r="D88" s="230" t="s">
        <v>2074</v>
      </c>
      <c r="E88" s="158">
        <v>274128526.21648765</v>
      </c>
      <c r="F88" s="116" t="s">
        <v>748</v>
      </c>
      <c r="G88" s="146">
        <v>7.6500350261436464E-2</v>
      </c>
      <c r="H88" s="146">
        <v>0.50812902158424622</v>
      </c>
      <c r="I88" s="146">
        <v>5.254832438513217E-2</v>
      </c>
      <c r="J88" s="148">
        <v>0.3611823984804014</v>
      </c>
    </row>
    <row r="89" spans="1:10" s="9" customFormat="1" ht="15.75" customHeight="1">
      <c r="A89" s="113" t="s">
        <v>648</v>
      </c>
      <c r="B89" s="113"/>
      <c r="C89" s="136" t="s">
        <v>1691</v>
      </c>
      <c r="D89" s="230" t="s">
        <v>2076</v>
      </c>
      <c r="E89" s="158">
        <v>236062697.22519025</v>
      </c>
      <c r="F89" s="116" t="s">
        <v>748</v>
      </c>
      <c r="G89" s="146">
        <v>0.49995064980782411</v>
      </c>
      <c r="H89" s="146">
        <v>0.4185840169961641</v>
      </c>
      <c r="I89" s="146">
        <v>0.38342662206553185</v>
      </c>
      <c r="J89" s="148">
        <v>0.31325357416492211</v>
      </c>
    </row>
    <row r="90" spans="1:10" s="9" customFormat="1" ht="15.75" customHeight="1">
      <c r="A90" s="113" t="s">
        <v>649</v>
      </c>
      <c r="B90" s="113"/>
      <c r="C90" s="136" t="s">
        <v>50</v>
      </c>
      <c r="D90" s="230" t="s">
        <v>2078</v>
      </c>
      <c r="E90" s="158">
        <v>223467571.50734994</v>
      </c>
      <c r="F90" s="116" t="s">
        <v>748</v>
      </c>
      <c r="G90" s="146">
        <v>0.26269316959718753</v>
      </c>
      <c r="H90" s="146">
        <v>0.26818774008365592</v>
      </c>
      <c r="I90" s="146">
        <v>0.20210599615212949</v>
      </c>
      <c r="J90" s="148">
        <v>0.20612764804043032</v>
      </c>
    </row>
    <row r="91" spans="1:10" s="9" customFormat="1" ht="15.75" customHeight="1">
      <c r="A91" s="113" t="s">
        <v>515</v>
      </c>
      <c r="B91" s="113"/>
      <c r="C91" s="136" t="s">
        <v>1555</v>
      </c>
      <c r="D91" s="230" t="s">
        <v>2080</v>
      </c>
      <c r="E91" s="158">
        <v>214649551.39092243</v>
      </c>
      <c r="F91" s="116" t="s">
        <v>748</v>
      </c>
      <c r="G91" s="146">
        <v>0.45410597864887409</v>
      </c>
      <c r="H91" s="146">
        <v>0.37002944056647646</v>
      </c>
      <c r="I91" s="146">
        <v>0.32186861676562545</v>
      </c>
      <c r="J91" s="148">
        <v>0.2600214000289352</v>
      </c>
    </row>
    <row r="92" spans="1:10" s="9" customFormat="1" ht="15.75" customHeight="1">
      <c r="A92" s="113" t="s">
        <v>511</v>
      </c>
      <c r="B92" s="113"/>
      <c r="C92" s="136" t="s">
        <v>1681</v>
      </c>
      <c r="D92" s="230" t="s">
        <v>2082</v>
      </c>
      <c r="E92" s="158">
        <v>208206450.15072</v>
      </c>
      <c r="F92" s="116" t="s">
        <v>748</v>
      </c>
      <c r="G92" s="146">
        <v>0.46088205466779775</v>
      </c>
      <c r="H92" s="146">
        <v>0.47463307289180179</v>
      </c>
      <c r="I92" s="146">
        <v>0.34638479343157313</v>
      </c>
      <c r="J92" s="148">
        <v>0.35532782571952476</v>
      </c>
    </row>
    <row r="93" spans="1:10" s="9" customFormat="1" ht="15.75" customHeight="1">
      <c r="A93" s="113" t="s">
        <v>638</v>
      </c>
      <c r="B93" s="113"/>
      <c r="C93" s="136" t="s">
        <v>1653</v>
      </c>
      <c r="D93" s="230" t="s">
        <v>2084</v>
      </c>
      <c r="E93" s="158">
        <v>184438449.84045002</v>
      </c>
      <c r="F93" s="116" t="s">
        <v>748</v>
      </c>
      <c r="G93" s="146">
        <v>0.39566899336329514</v>
      </c>
      <c r="H93" s="146">
        <v>0.39491157426853035</v>
      </c>
      <c r="I93" s="146">
        <v>0.29405043862468461</v>
      </c>
      <c r="J93" s="148">
        <v>0.29678091302951781</v>
      </c>
    </row>
    <row r="94" spans="1:10" s="9" customFormat="1" ht="15.75" customHeight="1">
      <c r="A94" s="113" t="s">
        <v>608</v>
      </c>
      <c r="B94" s="113"/>
      <c r="C94" s="136" t="s">
        <v>1742</v>
      </c>
      <c r="D94" s="230" t="s">
        <v>2086</v>
      </c>
      <c r="E94" s="158">
        <v>160147328.26111999</v>
      </c>
      <c r="F94" s="116" t="s">
        <v>748</v>
      </c>
      <c r="G94" s="146">
        <v>0.25038597663229611</v>
      </c>
      <c r="H94" s="146">
        <v>0.25915171594674002</v>
      </c>
      <c r="I94" s="146">
        <v>0.19406910105033412</v>
      </c>
      <c r="J94" s="148">
        <v>0.20131621661820209</v>
      </c>
    </row>
    <row r="95" spans="1:10" s="9" customFormat="1" ht="15.75" customHeight="1">
      <c r="A95" s="113" t="s">
        <v>700</v>
      </c>
      <c r="B95" s="113"/>
      <c r="C95" s="136" t="s">
        <v>1562</v>
      </c>
      <c r="D95" s="230" t="s">
        <v>2088</v>
      </c>
      <c r="E95" s="158">
        <v>150993801.24415997</v>
      </c>
      <c r="F95" s="116" t="s">
        <v>748</v>
      </c>
      <c r="G95" s="146">
        <v>0.5903650468528211</v>
      </c>
      <c r="H95" s="146">
        <v>0.51271415147079968</v>
      </c>
      <c r="I95" s="146">
        <v>0.31748891120905148</v>
      </c>
      <c r="J95" s="148">
        <v>0.3211422501385347</v>
      </c>
    </row>
    <row r="96" spans="1:10" s="9" customFormat="1" ht="15.75" customHeight="1">
      <c r="A96" s="113" t="s">
        <v>520</v>
      </c>
      <c r="B96" s="113"/>
      <c r="C96" s="136" t="s">
        <v>1573</v>
      </c>
      <c r="D96" s="230" t="s">
        <v>2090</v>
      </c>
      <c r="E96" s="158">
        <v>150717252.97239998</v>
      </c>
      <c r="F96" s="116" t="s">
        <v>748</v>
      </c>
      <c r="G96" s="146">
        <v>0.30047715067077685</v>
      </c>
      <c r="H96" s="146">
        <v>0.30617887417351802</v>
      </c>
      <c r="I96" s="146">
        <v>0.22354939892394743</v>
      </c>
      <c r="J96" s="148">
        <v>0.22900929699127731</v>
      </c>
    </row>
    <row r="97" spans="1:10" s="9" customFormat="1" ht="15.75" customHeight="1">
      <c r="A97" s="113" t="s">
        <v>726</v>
      </c>
      <c r="B97" s="113"/>
      <c r="C97" s="136" t="s">
        <v>1618</v>
      </c>
      <c r="D97" s="230" t="s">
        <v>2092</v>
      </c>
      <c r="E97" s="158">
        <v>141087103.76116002</v>
      </c>
      <c r="F97" s="116" t="s">
        <v>748</v>
      </c>
      <c r="G97" s="146">
        <v>0.31210316039045183</v>
      </c>
      <c r="H97" s="146">
        <v>0.31881755078958451</v>
      </c>
      <c r="I97" s="146">
        <v>0.22753357362443952</v>
      </c>
      <c r="J97" s="148">
        <v>0.23788518597295583</v>
      </c>
    </row>
    <row r="98" spans="1:10" s="9" customFormat="1" ht="15.75" customHeight="1">
      <c r="A98" s="113" t="s">
        <v>573</v>
      </c>
      <c r="B98" s="113"/>
      <c r="C98" s="136" t="s">
        <v>1706</v>
      </c>
      <c r="D98" s="230" t="s">
        <v>2093</v>
      </c>
      <c r="E98" s="158">
        <v>129989743.25964001</v>
      </c>
      <c r="F98" s="116" t="s">
        <v>748</v>
      </c>
      <c r="G98" s="146">
        <v>0.46614476642442659</v>
      </c>
      <c r="H98" s="146">
        <v>0.46697491160228122</v>
      </c>
      <c r="I98" s="146">
        <v>0.26897885588502757</v>
      </c>
      <c r="J98" s="148">
        <v>0.27766269001054333</v>
      </c>
    </row>
    <row r="99" spans="1:10" s="9" customFormat="1" ht="15.75" customHeight="1">
      <c r="A99" s="113" t="s">
        <v>665</v>
      </c>
      <c r="B99" s="113"/>
      <c r="C99" s="136" t="s">
        <v>1639</v>
      </c>
      <c r="D99" s="230" t="s">
        <v>2095</v>
      </c>
      <c r="E99" s="158">
        <v>128463445.35381</v>
      </c>
      <c r="F99" s="116" t="s">
        <v>748</v>
      </c>
      <c r="G99" s="146">
        <v>0.50350031906768011</v>
      </c>
      <c r="H99" s="146">
        <v>0.50503919807257547</v>
      </c>
      <c r="I99" s="146">
        <v>0.34524212140211047</v>
      </c>
      <c r="J99" s="148">
        <v>0.3522930799096568</v>
      </c>
    </row>
    <row r="100" spans="1:10" s="9" customFormat="1" ht="15.75" customHeight="1">
      <c r="A100" s="113" t="s">
        <v>594</v>
      </c>
      <c r="B100" s="113"/>
      <c r="C100" s="136" t="s">
        <v>1756</v>
      </c>
      <c r="D100" s="230" t="s">
        <v>2097</v>
      </c>
      <c r="E100" s="158">
        <v>126956804.00095999</v>
      </c>
      <c r="F100" s="116" t="s">
        <v>748</v>
      </c>
      <c r="G100" s="146">
        <v>0.47862424025622474</v>
      </c>
      <c r="H100" s="146">
        <v>0.50297595562735442</v>
      </c>
      <c r="I100" s="146">
        <v>0.39014579817498701</v>
      </c>
      <c r="J100" s="148">
        <v>0.40681403423444512</v>
      </c>
    </row>
    <row r="101" spans="1:10" s="9" customFormat="1" ht="15.75" customHeight="1">
      <c r="A101" s="113" t="s">
        <v>715</v>
      </c>
      <c r="B101" s="113"/>
      <c r="C101" s="136" t="s">
        <v>1675</v>
      </c>
      <c r="D101" s="230" t="s">
        <v>2099</v>
      </c>
      <c r="E101" s="158">
        <v>107938861.38079998</v>
      </c>
      <c r="F101" s="116" t="s">
        <v>748</v>
      </c>
      <c r="G101" s="146">
        <v>0.29169037071327902</v>
      </c>
      <c r="H101" s="146">
        <v>0.30304406294854391</v>
      </c>
      <c r="I101" s="146">
        <v>0.20964339422325542</v>
      </c>
      <c r="J101" s="148">
        <v>0.2126555635333128</v>
      </c>
    </row>
    <row r="102" spans="1:10" s="9" customFormat="1" ht="15.75" customHeight="1">
      <c r="A102" s="113" t="s">
        <v>632</v>
      </c>
      <c r="B102" s="113"/>
      <c r="C102" s="136" t="s">
        <v>1583</v>
      </c>
      <c r="D102" s="230" t="s">
        <v>2101</v>
      </c>
      <c r="E102" s="158">
        <v>97480370.79900001</v>
      </c>
      <c r="F102" s="116" t="s">
        <v>748</v>
      </c>
      <c r="G102" s="146">
        <v>0.43397111635772961</v>
      </c>
      <c r="H102" s="146">
        <v>0.41471726452508018</v>
      </c>
      <c r="I102" s="146">
        <v>0.30220314016831135</v>
      </c>
      <c r="J102" s="148">
        <v>0.2859735296549773</v>
      </c>
    </row>
    <row r="103" spans="1:10" s="9" customFormat="1" ht="15.75" customHeight="1">
      <c r="A103" s="113" t="s">
        <v>541</v>
      </c>
      <c r="B103" s="113"/>
      <c r="C103" s="136" t="s">
        <v>1590</v>
      </c>
      <c r="D103" s="230" t="s">
        <v>2103</v>
      </c>
      <c r="E103" s="158">
        <v>90918812.080640003</v>
      </c>
      <c r="F103" s="116" t="s">
        <v>748</v>
      </c>
      <c r="G103" s="146">
        <v>4.9819641953554164E-2</v>
      </c>
      <c r="H103" s="146">
        <v>5.0013600957294006E-2</v>
      </c>
      <c r="I103" s="146">
        <v>3.137312633892355E-2</v>
      </c>
      <c r="J103" s="148">
        <v>3.2036017159590292E-2</v>
      </c>
    </row>
    <row r="104" spans="1:10" s="9" customFormat="1" ht="15.75" customHeight="1">
      <c r="A104" s="113" t="s">
        <v>729</v>
      </c>
      <c r="B104" s="113"/>
      <c r="C104" s="136" t="s">
        <v>1606</v>
      </c>
      <c r="D104" s="230" t="s">
        <v>2105</v>
      </c>
      <c r="E104" s="158">
        <v>82458911.579639986</v>
      </c>
      <c r="F104" s="116" t="s">
        <v>748</v>
      </c>
      <c r="G104" s="146">
        <v>4.0909890849107795E-2</v>
      </c>
      <c r="H104" s="146">
        <v>4.2676890930082576E-2</v>
      </c>
      <c r="I104" s="146">
        <v>1.9227494022978131E-2</v>
      </c>
      <c r="J104" s="148">
        <v>2.135037066875229E-2</v>
      </c>
    </row>
    <row r="105" spans="1:10" s="9" customFormat="1" ht="15.75" customHeight="1">
      <c r="A105" s="113" t="s">
        <v>561</v>
      </c>
      <c r="B105" s="113"/>
      <c r="C105" s="136" t="s">
        <v>1644</v>
      </c>
      <c r="D105" s="230" t="s">
        <v>2107</v>
      </c>
      <c r="E105" s="158">
        <v>80734986.463919997</v>
      </c>
      <c r="F105" s="116" t="s">
        <v>748</v>
      </c>
      <c r="G105" s="146">
        <v>0.19698979211882781</v>
      </c>
      <c r="H105" s="146">
        <v>0.19614378668839852</v>
      </c>
      <c r="I105" s="146">
        <v>8.1696802409216396E-2</v>
      </c>
      <c r="J105" s="148">
        <v>8.1907707587892994E-2</v>
      </c>
    </row>
    <row r="106" spans="1:10" s="9" customFormat="1" ht="15.75" customHeight="1">
      <c r="A106" s="113" t="s">
        <v>599</v>
      </c>
      <c r="B106" s="113"/>
      <c r="C106" s="136" t="s">
        <v>1637</v>
      </c>
      <c r="D106" s="230" t="s">
        <v>2109</v>
      </c>
      <c r="E106" s="158">
        <v>76047091.884293899</v>
      </c>
      <c r="F106" s="116" t="s">
        <v>748</v>
      </c>
      <c r="G106" s="146">
        <v>0.4460817844654017</v>
      </c>
      <c r="H106" s="146">
        <v>0.34737068599054072</v>
      </c>
      <c r="I106" s="146">
        <v>0.27752890137249692</v>
      </c>
      <c r="J106" s="148">
        <v>0.2187504003484633</v>
      </c>
    </row>
    <row r="107" spans="1:10" s="9" customFormat="1" ht="15.75" customHeight="1">
      <c r="A107" s="113" t="s">
        <v>592</v>
      </c>
      <c r="B107" s="113"/>
      <c r="C107" s="136" t="s">
        <v>1763</v>
      </c>
      <c r="D107" s="230" t="s">
        <v>2111</v>
      </c>
      <c r="E107" s="158">
        <v>68475242.758359998</v>
      </c>
      <c r="F107" s="116" t="s">
        <v>748</v>
      </c>
      <c r="G107" s="146">
        <v>0.44475581891949612</v>
      </c>
      <c r="H107" s="146">
        <v>0.45320439053728956</v>
      </c>
      <c r="I107" s="146">
        <v>0.29276105060858426</v>
      </c>
      <c r="J107" s="148">
        <v>0.30282678428227744</v>
      </c>
    </row>
    <row r="108" spans="1:10" s="9" customFormat="1" ht="15.75" customHeight="1">
      <c r="A108" s="113" t="s">
        <v>722</v>
      </c>
      <c r="B108" s="113"/>
      <c r="C108" s="136" t="s">
        <v>1713</v>
      </c>
      <c r="D108" s="230" t="s">
        <v>2113</v>
      </c>
      <c r="E108" s="158">
        <v>65548347.070320003</v>
      </c>
      <c r="F108" s="116" t="s">
        <v>748</v>
      </c>
      <c r="G108" s="146">
        <v>0.34506248520309801</v>
      </c>
      <c r="H108" s="146">
        <v>0.36669451184746144</v>
      </c>
      <c r="I108" s="146">
        <v>0.32165329308576002</v>
      </c>
      <c r="J108" s="148">
        <v>0.32817832849357575</v>
      </c>
    </row>
    <row r="109" spans="1:10" s="9" customFormat="1" ht="15.75" customHeight="1">
      <c r="A109" s="113" t="s">
        <v>672</v>
      </c>
      <c r="B109" s="113"/>
      <c r="C109" s="136" t="s">
        <v>1545</v>
      </c>
      <c r="D109" s="230" t="s">
        <v>2115</v>
      </c>
      <c r="E109" s="158">
        <v>32724146.878479999</v>
      </c>
      <c r="F109" s="116" t="s">
        <v>748</v>
      </c>
      <c r="G109" s="146">
        <v>4.7967646943562703E-2</v>
      </c>
      <c r="H109" s="146">
        <v>0.18586600537932643</v>
      </c>
      <c r="I109" s="146">
        <v>3.1534292896211576E-2</v>
      </c>
      <c r="J109" s="148">
        <v>0.10428376888588543</v>
      </c>
    </row>
    <row r="110" spans="1:10" s="9" customFormat="1" ht="15.75" customHeight="1">
      <c r="A110" s="113" t="s">
        <v>502</v>
      </c>
      <c r="B110" s="113"/>
      <c r="C110" s="136" t="s">
        <v>1608</v>
      </c>
      <c r="D110" s="230" t="s">
        <v>2117</v>
      </c>
      <c r="E110" s="158">
        <v>28098423.521659996</v>
      </c>
      <c r="F110" s="116" t="s">
        <v>748</v>
      </c>
      <c r="G110" s="146">
        <v>0.29427517542031401</v>
      </c>
      <c r="H110" s="146">
        <v>0.30909162687521147</v>
      </c>
      <c r="I110" s="146">
        <v>0.17418716131721551</v>
      </c>
      <c r="J110" s="148">
        <v>0.18724668195661165</v>
      </c>
    </row>
    <row r="111" spans="1:10" s="9" customFormat="1" ht="15.75" customHeight="1">
      <c r="A111" s="113" t="s">
        <v>563</v>
      </c>
      <c r="B111" s="113"/>
      <c r="C111" s="136" t="s">
        <v>1572</v>
      </c>
      <c r="D111" s="230" t="s">
        <v>2119</v>
      </c>
      <c r="E111" s="158">
        <v>24252779.484699998</v>
      </c>
      <c r="F111" s="116" t="s">
        <v>748</v>
      </c>
      <c r="G111" s="146">
        <v>-0.80471997947749874</v>
      </c>
      <c r="H111" s="146">
        <v>-0.75690300977824454</v>
      </c>
      <c r="I111" s="146">
        <v>-0.6245718767318309</v>
      </c>
      <c r="J111" s="148">
        <v>-0.50468085488384828</v>
      </c>
    </row>
    <row r="112" spans="1:10" s="9" customFormat="1" ht="15.75" customHeight="1">
      <c r="A112" s="113" t="s">
        <v>530</v>
      </c>
      <c r="B112" s="113"/>
      <c r="C112" s="136" t="s">
        <v>1580</v>
      </c>
      <c r="D112" s="230" t="s">
        <v>2121</v>
      </c>
      <c r="E112" s="158">
        <v>17395197.513079997</v>
      </c>
      <c r="F112" s="116" t="s">
        <v>748</v>
      </c>
      <c r="G112" s="146">
        <v>0.36107219217968689</v>
      </c>
      <c r="H112" s="146">
        <v>0.36276187857457109</v>
      </c>
      <c r="I112" s="146">
        <v>0.24125413022849193</v>
      </c>
      <c r="J112" s="148">
        <v>0.24809766827980645</v>
      </c>
    </row>
    <row r="113" spans="1:10" s="9" customFormat="1" ht="15.75" customHeight="1">
      <c r="A113" s="113" t="s">
        <v>538</v>
      </c>
      <c r="B113" s="113"/>
      <c r="C113" s="136" t="s">
        <v>1732</v>
      </c>
      <c r="D113" s="230" t="s">
        <v>2123</v>
      </c>
      <c r="E113" s="158">
        <v>17038621.305429999</v>
      </c>
      <c r="F113" s="116" t="s">
        <v>748</v>
      </c>
      <c r="G113" s="146">
        <v>0.28383819505395819</v>
      </c>
      <c r="H113" s="146">
        <v>0.28931642722757644</v>
      </c>
      <c r="I113" s="146">
        <v>0.17362976907792288</v>
      </c>
      <c r="J113" s="148">
        <v>0.18232724703914882</v>
      </c>
    </row>
    <row r="114" spans="1:10" s="9" customFormat="1" ht="15.75" customHeight="1">
      <c r="A114" s="113" t="s">
        <v>735</v>
      </c>
      <c r="B114" s="113"/>
      <c r="C114" s="136" t="s">
        <v>1544</v>
      </c>
      <c r="D114" s="230" t="s">
        <v>2125</v>
      </c>
      <c r="E114" s="158">
        <v>13423113.45545</v>
      </c>
      <c r="F114" s="116" t="s">
        <v>748</v>
      </c>
      <c r="G114" s="146">
        <v>0.2458449154187313</v>
      </c>
      <c r="H114" s="146">
        <v>0.25575026714251747</v>
      </c>
      <c r="I114" s="146">
        <v>0.17907228564138811</v>
      </c>
      <c r="J114" s="148">
        <v>0.18076578476840013</v>
      </c>
    </row>
    <row r="115" spans="1:10" s="9" customFormat="1" ht="15.75" customHeight="1" thickBot="1">
      <c r="A115" s="113" t="s">
        <v>501</v>
      </c>
      <c r="B115" s="113"/>
      <c r="C115" s="136" t="s">
        <v>1651</v>
      </c>
      <c r="D115" s="230" t="s">
        <v>2127</v>
      </c>
      <c r="E115" s="158">
        <v>12241644.210249998</v>
      </c>
      <c r="F115" s="116" t="s">
        <v>748</v>
      </c>
      <c r="G115" s="146">
        <v>0.27961721876336343</v>
      </c>
      <c r="H115" s="146">
        <v>0.29147580242984655</v>
      </c>
      <c r="I115" s="146">
        <v>0.1662745365184955</v>
      </c>
      <c r="J115" s="148">
        <v>0.1798265576344065</v>
      </c>
    </row>
    <row r="116" spans="1:10" s="9" customFormat="1" ht="15.75" hidden="1" customHeight="1" thickBot="1">
      <c r="A116" s="113" t="s">
        <v>606</v>
      </c>
      <c r="B116" s="113"/>
      <c r="C116" s="143" t="s">
        <v>1820</v>
      </c>
      <c r="D116" s="276" t="s">
        <v>2127</v>
      </c>
      <c r="E116" s="159">
        <v>12241644.210249998</v>
      </c>
      <c r="F116" s="286"/>
      <c r="G116" s="151">
        <v>0.27961721876336343</v>
      </c>
      <c r="H116" s="151">
        <v>0.29147580242984655</v>
      </c>
      <c r="I116" s="151">
        <v>0.1662745365184955</v>
      </c>
      <c r="J116" s="152">
        <v>0.1798265576344065</v>
      </c>
    </row>
    <row r="117" spans="1:10" s="9" customFormat="1" ht="15.75" customHeight="1" thickBot="1">
      <c r="A117" s="113" t="s">
        <v>626</v>
      </c>
      <c r="B117" s="113"/>
      <c r="C117" s="131" t="s">
        <v>1821</v>
      </c>
      <c r="D117" s="277"/>
      <c r="E117" s="160"/>
      <c r="F117" s="135"/>
      <c r="G117" s="165"/>
      <c r="H117" s="165"/>
      <c r="I117" s="165"/>
      <c r="J117" s="169"/>
    </row>
    <row r="118" spans="1:10" s="9" customFormat="1" ht="15.75" customHeight="1">
      <c r="A118" s="113">
        <v>0</v>
      </c>
      <c r="B118" s="113"/>
      <c r="C118" s="136" t="s">
        <v>1563</v>
      </c>
      <c r="D118" s="230" t="s">
        <v>1895</v>
      </c>
      <c r="E118" s="158">
        <v>2005630671.79303</v>
      </c>
      <c r="F118" s="116" t="s">
        <v>743</v>
      </c>
      <c r="G118" s="146">
        <v>0.23647066683625687</v>
      </c>
      <c r="H118" s="146">
        <v>0.24603313620157555</v>
      </c>
      <c r="I118" s="146">
        <v>0.12063310680832226</v>
      </c>
      <c r="J118" s="148">
        <v>0.12054243052584872</v>
      </c>
    </row>
    <row r="119" spans="1:10" s="9" customFormat="1" ht="15.75" customHeight="1">
      <c r="A119" s="113" t="s">
        <v>521</v>
      </c>
      <c r="B119" s="113"/>
      <c r="C119" s="136" t="s">
        <v>1743</v>
      </c>
      <c r="D119" s="230" t="s">
        <v>1941</v>
      </c>
      <c r="E119" s="158">
        <v>917811472.3244499</v>
      </c>
      <c r="F119" s="116" t="s">
        <v>743</v>
      </c>
      <c r="G119" s="146">
        <v>0.14151545571820176</v>
      </c>
      <c r="H119" s="146">
        <v>0.15494488278892937</v>
      </c>
      <c r="I119" s="146">
        <v>7.3446608093485702E-2</v>
      </c>
      <c r="J119" s="148">
        <v>9.1127650707700444E-2</v>
      </c>
    </row>
    <row r="120" spans="1:10" s="9" customFormat="1" ht="15.75" customHeight="1">
      <c r="A120" s="113" t="s">
        <v>701</v>
      </c>
      <c r="B120" s="113"/>
      <c r="C120" s="136" t="s">
        <v>1648</v>
      </c>
      <c r="D120" s="230" t="s">
        <v>2130</v>
      </c>
      <c r="E120" s="158">
        <v>355408832.52553999</v>
      </c>
      <c r="F120" s="116" t="s">
        <v>743</v>
      </c>
      <c r="G120" s="146">
        <v>0.15778287193146506</v>
      </c>
      <c r="H120" s="146">
        <v>0.15426335181563017</v>
      </c>
      <c r="I120" s="146">
        <v>9.4244292690298756E-2</v>
      </c>
      <c r="J120" s="148">
        <v>9.071247096539399E-2</v>
      </c>
    </row>
    <row r="121" spans="1:10" s="9" customFormat="1" ht="15.75" customHeight="1">
      <c r="A121" s="113" t="s">
        <v>603</v>
      </c>
      <c r="B121" s="113"/>
      <c r="C121" s="136" t="s">
        <v>1741</v>
      </c>
      <c r="D121" s="230" t="s">
        <v>2132</v>
      </c>
      <c r="E121" s="158">
        <v>295592850.0584389</v>
      </c>
      <c r="F121" s="116" t="s">
        <v>743</v>
      </c>
      <c r="G121" s="146">
        <v>9.4984851823311494E-4</v>
      </c>
      <c r="H121" s="146">
        <v>0.13009025054783027</v>
      </c>
      <c r="I121" s="146">
        <v>6.7143333288103993E-4</v>
      </c>
      <c r="J121" s="148">
        <v>8.2447957812602862E-2</v>
      </c>
    </row>
    <row r="122" spans="1:10" s="9" customFormat="1" ht="15.75" customHeight="1">
      <c r="A122" s="113" t="s">
        <v>699</v>
      </c>
      <c r="B122" s="113"/>
      <c r="C122" s="136" t="s">
        <v>1575</v>
      </c>
      <c r="D122" s="230" t="s">
        <v>1786</v>
      </c>
      <c r="E122" s="158">
        <v>284688581.50583988</v>
      </c>
      <c r="F122" s="116" t="s">
        <v>743</v>
      </c>
      <c r="G122" s="146">
        <v>2.5862523949330463E-2</v>
      </c>
      <c r="H122" s="146">
        <v>0.21798738943180906</v>
      </c>
      <c r="I122" s="146">
        <v>1.9837689642510214E-2</v>
      </c>
      <c r="J122" s="148">
        <v>0.16157682980644172</v>
      </c>
    </row>
    <row r="123" spans="1:10" s="9" customFormat="1" ht="15.75" customHeight="1">
      <c r="A123" s="113" t="s">
        <v>533</v>
      </c>
      <c r="B123" s="113"/>
      <c r="C123" s="136" t="s">
        <v>1673</v>
      </c>
      <c r="D123" s="230" t="s">
        <v>2135</v>
      </c>
      <c r="E123" s="158">
        <v>226491944.55575997</v>
      </c>
      <c r="F123" s="116" t="s">
        <v>743</v>
      </c>
      <c r="G123" s="146">
        <v>0.55069821831995547</v>
      </c>
      <c r="H123" s="146">
        <v>0.57000877058239829</v>
      </c>
      <c r="I123" s="146">
        <v>0.33031735427532666</v>
      </c>
      <c r="J123" s="148">
        <v>0.34278332155877506</v>
      </c>
    </row>
    <row r="124" spans="1:10" s="9" customFormat="1" ht="15.75" customHeight="1">
      <c r="A124" s="113" t="s">
        <v>630</v>
      </c>
      <c r="B124" s="113"/>
      <c r="C124" s="136" t="s">
        <v>1581</v>
      </c>
      <c r="D124" s="230" t="s">
        <v>1902</v>
      </c>
      <c r="E124" s="158">
        <v>158212802.74939996</v>
      </c>
      <c r="F124" s="116" t="s">
        <v>743</v>
      </c>
      <c r="G124" s="146">
        <v>0.35873295242729636</v>
      </c>
      <c r="H124" s="146">
        <v>0.36931928779564116</v>
      </c>
      <c r="I124" s="146">
        <v>0.27032034703469776</v>
      </c>
      <c r="J124" s="148">
        <v>0.28002948827546903</v>
      </c>
    </row>
    <row r="125" spans="1:10" s="9" customFormat="1" ht="15.75" customHeight="1">
      <c r="A125" s="113" t="s">
        <v>539</v>
      </c>
      <c r="B125" s="113"/>
      <c r="C125" s="136" t="s">
        <v>1728</v>
      </c>
      <c r="D125" s="230" t="s">
        <v>2137</v>
      </c>
      <c r="E125" s="158">
        <v>151242386.46218866</v>
      </c>
      <c r="F125" s="116" t="s">
        <v>743</v>
      </c>
      <c r="G125" s="146">
        <v>1.1904853893499581E-3</v>
      </c>
      <c r="H125" s="146">
        <v>0.17868584108771238</v>
      </c>
      <c r="I125" s="146">
        <v>5.7054702706113743E-4</v>
      </c>
      <c r="J125" s="148">
        <v>8.7144501273123218E-2</v>
      </c>
    </row>
    <row r="126" spans="1:10" s="9" customFormat="1" ht="15.75" customHeight="1">
      <c r="A126" s="113" t="s">
        <v>689</v>
      </c>
      <c r="B126" s="113"/>
      <c r="C126" s="136" t="s">
        <v>1702</v>
      </c>
      <c r="D126" s="230" t="s">
        <v>1920</v>
      </c>
      <c r="E126" s="158">
        <v>144446031.66615</v>
      </c>
      <c r="F126" s="116" t="s">
        <v>743</v>
      </c>
      <c r="G126" s="146">
        <v>0.26407159546709852</v>
      </c>
      <c r="H126" s="146">
        <v>0.27776681675696324</v>
      </c>
      <c r="I126" s="146">
        <v>0.27856443145044174</v>
      </c>
      <c r="J126" s="148">
        <v>0.28608937588378969</v>
      </c>
    </row>
    <row r="127" spans="1:10" s="9" customFormat="1" ht="15.75" customHeight="1">
      <c r="A127" s="113" t="s">
        <v>660</v>
      </c>
      <c r="B127" s="113"/>
      <c r="C127" s="136" t="s">
        <v>1666</v>
      </c>
      <c r="D127" s="230" t="s">
        <v>2139</v>
      </c>
      <c r="E127" s="158">
        <v>123644610.26618998</v>
      </c>
      <c r="F127" s="116" t="s">
        <v>743</v>
      </c>
      <c r="G127" s="146">
        <v>0.14599787281242183</v>
      </c>
      <c r="H127" s="146">
        <v>0.14538271050093127</v>
      </c>
      <c r="I127" s="146">
        <v>8.1398553612655827E-2</v>
      </c>
      <c r="J127" s="148">
        <v>8.1964219923712736E-2</v>
      </c>
    </row>
    <row r="128" spans="1:10" s="9" customFormat="1" ht="15.75" customHeight="1">
      <c r="A128" s="113" t="s">
        <v>622</v>
      </c>
      <c r="B128" s="113"/>
      <c r="C128" s="136" t="s">
        <v>1676</v>
      </c>
      <c r="D128" s="230" t="s">
        <v>2141</v>
      </c>
      <c r="E128" s="158">
        <v>112844752.14375</v>
      </c>
      <c r="F128" s="116" t="s">
        <v>743</v>
      </c>
      <c r="G128" s="146">
        <v>0.16065326086826012</v>
      </c>
      <c r="H128" s="146">
        <v>0.17438241334549082</v>
      </c>
      <c r="I128" s="146">
        <v>9.2791330281303944E-2</v>
      </c>
      <c r="J128" s="148">
        <v>0.10466209808788797</v>
      </c>
    </row>
    <row r="129" spans="1:10" s="9" customFormat="1" ht="15.75" customHeight="1">
      <c r="A129" s="113" t="s">
        <v>633</v>
      </c>
      <c r="B129" s="113"/>
      <c r="C129" s="136" t="s">
        <v>1725</v>
      </c>
      <c r="D129" s="230" t="s">
        <v>2143</v>
      </c>
      <c r="E129" s="158">
        <v>95199779.000000015</v>
      </c>
      <c r="F129" s="116" t="s">
        <v>743</v>
      </c>
      <c r="G129" s="146">
        <v>0.17218087499168172</v>
      </c>
      <c r="H129" s="146">
        <v>0.18834101923893234</v>
      </c>
      <c r="I129" s="146">
        <v>8.8457250887635452E-2</v>
      </c>
      <c r="J129" s="148">
        <v>0.10068171339798732</v>
      </c>
    </row>
    <row r="130" spans="1:10" s="9" customFormat="1" ht="15.75" customHeight="1">
      <c r="A130" s="113" t="s">
        <v>686</v>
      </c>
      <c r="B130" s="113"/>
      <c r="C130" s="136" t="s">
        <v>1696</v>
      </c>
      <c r="D130" s="230" t="s">
        <v>2145</v>
      </c>
      <c r="E130" s="158">
        <v>85046571.860939994</v>
      </c>
      <c r="F130" s="116" t="s">
        <v>743</v>
      </c>
      <c r="G130" s="146">
        <v>9.3412249569775729E-2</v>
      </c>
      <c r="H130" s="146">
        <v>8.7289931944567897E-2</v>
      </c>
      <c r="I130" s="146">
        <v>6.901203896707174E-2</v>
      </c>
      <c r="J130" s="148">
        <v>6.3195279909654525E-2</v>
      </c>
    </row>
    <row r="131" spans="1:10" s="9" customFormat="1" ht="15.75" customHeight="1">
      <c r="A131" s="113" t="s">
        <v>654</v>
      </c>
      <c r="B131" s="113"/>
      <c r="C131" s="136" t="s">
        <v>1561</v>
      </c>
      <c r="D131" s="230" t="s">
        <v>2147</v>
      </c>
      <c r="E131" s="158">
        <v>78605290.697150007</v>
      </c>
      <c r="F131" s="116" t="s">
        <v>743</v>
      </c>
      <c r="G131" s="146">
        <v>0.34813475507098501</v>
      </c>
      <c r="H131" s="146">
        <v>0.35696869630183037</v>
      </c>
      <c r="I131" s="146">
        <v>0.22949834227673202</v>
      </c>
      <c r="J131" s="148">
        <v>0.2353707881957415</v>
      </c>
    </row>
    <row r="132" spans="1:10" s="9" customFormat="1" ht="15.75" customHeight="1">
      <c r="A132" s="113" t="s">
        <v>519</v>
      </c>
      <c r="B132" s="113"/>
      <c r="C132" s="136" t="s">
        <v>1711</v>
      </c>
      <c r="D132" s="230" t="s">
        <v>2149</v>
      </c>
      <c r="E132" s="158">
        <v>57551833.527979992</v>
      </c>
      <c r="F132" s="116" t="s">
        <v>743</v>
      </c>
      <c r="G132" s="146">
        <v>0.37480415400540956</v>
      </c>
      <c r="H132" s="146">
        <v>0.37541111005602507</v>
      </c>
      <c r="I132" s="146">
        <v>0.22832003205663337</v>
      </c>
      <c r="J132" s="148">
        <v>0.24025362580318427</v>
      </c>
    </row>
    <row r="133" spans="1:10" s="9" customFormat="1" ht="15.75" customHeight="1">
      <c r="A133" s="113" t="s">
        <v>670</v>
      </c>
      <c r="B133" s="113"/>
      <c r="C133" s="136" t="s">
        <v>1649</v>
      </c>
      <c r="D133" s="230" t="s">
        <v>2151</v>
      </c>
      <c r="E133" s="158">
        <v>52803673.299012102</v>
      </c>
      <c r="F133" s="116" t="s">
        <v>743</v>
      </c>
      <c r="G133" s="146">
        <v>6.5352416892685444E-4</v>
      </c>
      <c r="H133" s="146">
        <v>9.1347642887724678E-2</v>
      </c>
      <c r="I133" s="146">
        <v>3.1126766328015015E-4</v>
      </c>
      <c r="J133" s="148">
        <v>4.2812084545165822E-2</v>
      </c>
    </row>
    <row r="134" spans="1:10" s="9" customFormat="1" ht="15.75" customHeight="1">
      <c r="A134" s="113" t="s">
        <v>604</v>
      </c>
      <c r="B134" s="113"/>
      <c r="C134" s="136" t="s">
        <v>1656</v>
      </c>
      <c r="D134" s="230" t="s">
        <v>2153</v>
      </c>
      <c r="E134" s="158">
        <v>46388515.069098875</v>
      </c>
      <c r="F134" s="116" t="s">
        <v>743</v>
      </c>
      <c r="G134" s="146">
        <v>5.9792598808986706E-3</v>
      </c>
      <c r="H134" s="146">
        <v>4.889501226106957E-2</v>
      </c>
      <c r="I134" s="146">
        <v>5.2690079824859277E-3</v>
      </c>
      <c r="J134" s="148">
        <v>4.1753585933835713E-2</v>
      </c>
    </row>
    <row r="135" spans="1:10" s="9" customFormat="1" ht="15.75" customHeight="1">
      <c r="A135" s="113" t="s">
        <v>611</v>
      </c>
      <c r="B135" s="113"/>
      <c r="C135" s="136" t="s">
        <v>1640</v>
      </c>
      <c r="D135" s="230" t="s">
        <v>2155</v>
      </c>
      <c r="E135" s="158">
        <v>45521473.883900009</v>
      </c>
      <c r="F135" s="116" t="s">
        <v>743</v>
      </c>
      <c r="G135" s="146">
        <v>0.10378615223190499</v>
      </c>
      <c r="H135" s="146">
        <v>0.10553061199983779</v>
      </c>
      <c r="I135" s="146">
        <v>5.9334337881382058E-2</v>
      </c>
      <c r="J135" s="148">
        <v>5.2501697538800969E-2</v>
      </c>
    </row>
    <row r="136" spans="1:10" s="9" customFormat="1" ht="15.75" customHeight="1">
      <c r="A136" s="113" t="s">
        <v>595</v>
      </c>
      <c r="B136" s="113"/>
      <c r="C136" s="136" t="s">
        <v>1633</v>
      </c>
      <c r="D136" s="230" t="s">
        <v>2157</v>
      </c>
      <c r="E136" s="158">
        <v>39924536.618879989</v>
      </c>
      <c r="F136" s="116" t="s">
        <v>743</v>
      </c>
      <c r="G136" s="146">
        <v>6.1607274496833793E-2</v>
      </c>
      <c r="H136" s="146">
        <v>6.8850742402677204E-2</v>
      </c>
      <c r="I136" s="146">
        <v>2.3952016049629779E-2</v>
      </c>
      <c r="J136" s="148">
        <v>3.0797506072850006E-2</v>
      </c>
    </row>
    <row r="137" spans="1:10" s="9" customFormat="1" ht="15.75" customHeight="1">
      <c r="A137" s="113" t="s">
        <v>0</v>
      </c>
      <c r="B137" s="113"/>
      <c r="C137" s="136" t="s">
        <v>1603</v>
      </c>
      <c r="D137" s="230" t="s">
        <v>2159</v>
      </c>
      <c r="E137" s="158">
        <v>37595269.408639997</v>
      </c>
      <c r="F137" s="116" t="s">
        <v>743</v>
      </c>
      <c r="G137" s="146">
        <v>0.29330980454436517</v>
      </c>
      <c r="H137" s="146">
        <v>0.30255426299478266</v>
      </c>
      <c r="I137" s="146">
        <v>0.28515975171649</v>
      </c>
      <c r="J137" s="148">
        <v>0.29122394392870937</v>
      </c>
    </row>
    <row r="138" spans="1:10" s="9" customFormat="1" ht="15.75" customHeight="1">
      <c r="A138" s="113" t="s">
        <v>558</v>
      </c>
      <c r="B138" s="113"/>
      <c r="C138" s="136" t="s">
        <v>1662</v>
      </c>
      <c r="D138" s="230" t="s">
        <v>2161</v>
      </c>
      <c r="E138" s="158">
        <v>32318703.7368</v>
      </c>
      <c r="F138" s="116" t="s">
        <v>743</v>
      </c>
      <c r="G138" s="146">
        <v>0.27429867672276947</v>
      </c>
      <c r="H138" s="146">
        <v>0.26783094507867883</v>
      </c>
      <c r="I138" s="146">
        <v>0.16881049184705407</v>
      </c>
      <c r="J138" s="148">
        <v>0.16016553522250676</v>
      </c>
    </row>
    <row r="139" spans="1:10" s="9" customFormat="1" ht="15.75" customHeight="1">
      <c r="A139" s="113" t="s">
        <v>618</v>
      </c>
      <c r="B139" s="113"/>
      <c r="C139" s="136" t="s">
        <v>1626</v>
      </c>
      <c r="D139" s="230" t="s">
        <v>2163</v>
      </c>
      <c r="E139" s="158">
        <v>31608780</v>
      </c>
      <c r="F139" s="116" t="s">
        <v>743</v>
      </c>
      <c r="G139" s="146">
        <v>0.31285355768541312</v>
      </c>
      <c r="H139" s="146">
        <v>0.31773397243792317</v>
      </c>
      <c r="I139" s="146">
        <v>0.23402633906164105</v>
      </c>
      <c r="J139" s="148">
        <v>0.23478446997232874</v>
      </c>
    </row>
    <row r="140" spans="1:10" s="9" customFormat="1" ht="15.75" customHeight="1">
      <c r="A140" s="113" t="s">
        <v>581</v>
      </c>
      <c r="B140" s="113"/>
      <c r="C140" s="136" t="s">
        <v>1588</v>
      </c>
      <c r="D140" s="230" t="s">
        <v>2165</v>
      </c>
      <c r="E140" s="158">
        <v>24167074.383653238</v>
      </c>
      <c r="F140" s="116" t="s">
        <v>743</v>
      </c>
      <c r="G140" s="146">
        <v>0.25766296239512715</v>
      </c>
      <c r="H140" s="146">
        <v>0.26459170292898992</v>
      </c>
      <c r="I140" s="146">
        <v>9.5989278804441747E-2</v>
      </c>
      <c r="J140" s="148">
        <v>0.10950316089515365</v>
      </c>
    </row>
    <row r="141" spans="1:10" s="9" customFormat="1" ht="15.75" customHeight="1">
      <c r="A141" s="113" t="s">
        <v>728</v>
      </c>
      <c r="B141" s="113"/>
      <c r="C141" s="136" t="s">
        <v>1576</v>
      </c>
      <c r="D141" s="230" t="s">
        <v>2167</v>
      </c>
      <c r="E141" s="158">
        <v>14311839.475469999</v>
      </c>
      <c r="F141" s="116" t="s">
        <v>743</v>
      </c>
      <c r="G141" s="146">
        <v>6.2537257142920841E-2</v>
      </c>
      <c r="H141" s="146">
        <v>6.3049767451207286E-2</v>
      </c>
      <c r="I141" s="146">
        <v>3.2390798752189996E-2</v>
      </c>
      <c r="J141" s="148">
        <v>3.1990943876384799E-2</v>
      </c>
    </row>
    <row r="142" spans="1:10" s="9" customFormat="1" ht="15.75" customHeight="1">
      <c r="A142" s="113" t="s">
        <v>534</v>
      </c>
      <c r="B142" s="113"/>
      <c r="C142" s="136" t="s">
        <v>286</v>
      </c>
      <c r="D142" s="230" t="s">
        <v>2169</v>
      </c>
      <c r="E142" s="158">
        <v>8961045.2803099994</v>
      </c>
      <c r="F142" s="116" t="s">
        <v>743</v>
      </c>
      <c r="G142" s="146">
        <v>0.26303766452585414</v>
      </c>
      <c r="H142" s="146">
        <v>0.27239542056980609</v>
      </c>
      <c r="I142" s="146">
        <v>3.7377713239766144E-2</v>
      </c>
      <c r="J142" s="148">
        <v>4.1633987673396315E-2</v>
      </c>
    </row>
    <row r="143" spans="1:10" s="9" customFormat="1" ht="15.75" customHeight="1">
      <c r="A143" s="113" t="s">
        <v>624</v>
      </c>
      <c r="B143" s="113"/>
      <c r="C143" s="136" t="s">
        <v>1685</v>
      </c>
      <c r="D143" s="230" t="s">
        <v>2171</v>
      </c>
      <c r="E143" s="158">
        <v>7636669.9001700003</v>
      </c>
      <c r="F143" s="116" t="s">
        <v>743</v>
      </c>
      <c r="G143" s="146">
        <v>0.2681531591165916</v>
      </c>
      <c r="H143" s="146">
        <v>0.27634592139678626</v>
      </c>
      <c r="I143" s="146">
        <v>0.10445656165434984</v>
      </c>
      <c r="J143" s="148">
        <v>0.1169384572798997</v>
      </c>
    </row>
    <row r="144" spans="1:10" s="9" customFormat="1" ht="15.75" customHeight="1">
      <c r="A144" s="113" t="s">
        <v>643</v>
      </c>
      <c r="B144" s="113"/>
      <c r="C144" s="136" t="s">
        <v>1751</v>
      </c>
      <c r="D144" s="230" t="s">
        <v>2173</v>
      </c>
      <c r="E144" s="158">
        <v>6817055.0752503788</v>
      </c>
      <c r="F144" s="116" t="s">
        <v>743</v>
      </c>
      <c r="G144" s="146">
        <v>9.425173616892174E-2</v>
      </c>
      <c r="H144" s="146">
        <v>9.6278977296489404E-2</v>
      </c>
      <c r="I144" s="146">
        <v>8.2248731865960725E-2</v>
      </c>
      <c r="J144" s="148">
        <v>8.3705837931072072E-2</v>
      </c>
    </row>
    <row r="145" spans="1:10" s="9" customFormat="1" ht="15.75" customHeight="1">
      <c r="A145" s="113" t="s">
        <v>733</v>
      </c>
      <c r="B145" s="113"/>
      <c r="C145" s="136" t="s">
        <v>1645</v>
      </c>
      <c r="D145" s="230" t="s">
        <v>2175</v>
      </c>
      <c r="E145" s="158">
        <v>2907029.6415000004</v>
      </c>
      <c r="F145" s="116" t="s">
        <v>743</v>
      </c>
      <c r="G145" s="146">
        <v>0.13692127678179331</v>
      </c>
      <c r="H145" s="146">
        <v>0.16202357277048041</v>
      </c>
      <c r="I145" s="146">
        <v>8.8630591572729997E-2</v>
      </c>
      <c r="J145" s="148">
        <v>0.1029684027371955</v>
      </c>
    </row>
    <row r="146" spans="1:10" s="9" customFormat="1" ht="15.75" customHeight="1">
      <c r="A146" s="113" t="s">
        <v>600</v>
      </c>
      <c r="B146" s="113"/>
      <c r="C146" s="136" t="s">
        <v>1536</v>
      </c>
      <c r="D146" s="230" t="s">
        <v>2177</v>
      </c>
      <c r="E146" s="158">
        <v>1967313.5445600001</v>
      </c>
      <c r="F146" s="116" t="s">
        <v>743</v>
      </c>
      <c r="G146" s="146">
        <v>5.2133100136094741E-2</v>
      </c>
      <c r="H146" s="146">
        <v>6.2677671923452166E-2</v>
      </c>
      <c r="I146" s="146">
        <v>1.0355039723641895E-2</v>
      </c>
      <c r="J146" s="148">
        <v>2.0544023499979615E-2</v>
      </c>
    </row>
    <row r="147" spans="1:10" s="9" customFormat="1" ht="15.75" customHeight="1">
      <c r="A147" s="113" t="s">
        <v>494</v>
      </c>
      <c r="B147" s="113"/>
      <c r="C147" s="136" t="s">
        <v>1642</v>
      </c>
      <c r="D147" s="230" t="s">
        <v>2179</v>
      </c>
      <c r="E147" s="158">
        <v>99573.037327499973</v>
      </c>
      <c r="F147" s="116" t="s">
        <v>743</v>
      </c>
      <c r="G147" s="146">
        <v>2.0045738045738046E-2</v>
      </c>
      <c r="H147" s="146">
        <v>1.1885790172642763E-2</v>
      </c>
      <c r="I147" s="146">
        <v>-2.2102564102564105E-2</v>
      </c>
      <c r="J147" s="148">
        <v>2.2177954847277557E-4</v>
      </c>
    </row>
    <row r="148" spans="1:10" s="9" customFormat="1" ht="15.75" hidden="1" customHeight="1" thickBot="1">
      <c r="A148" s="113" t="s">
        <v>597</v>
      </c>
      <c r="B148" s="113"/>
      <c r="C148" s="133" t="s">
        <v>1822</v>
      </c>
      <c r="D148" s="276" t="s">
        <v>2179</v>
      </c>
      <c r="E148" s="161">
        <v>99573.037327499973</v>
      </c>
      <c r="F148" s="134"/>
      <c r="G148" s="153">
        <v>2.0045738045738046E-2</v>
      </c>
      <c r="H148" s="153">
        <v>1.1885790172642763E-2</v>
      </c>
      <c r="I148" s="153">
        <v>-2.2102564102564105E-2</v>
      </c>
      <c r="J148" s="209">
        <v>2.2177954847277557E-4</v>
      </c>
    </row>
    <row r="149" spans="1:10" s="9" customFormat="1" ht="15.75" customHeight="1" thickBot="1">
      <c r="A149" s="113" t="s">
        <v>600</v>
      </c>
      <c r="B149" s="113"/>
      <c r="C149" s="144" t="s">
        <v>1823</v>
      </c>
      <c r="D149" s="278"/>
      <c r="E149" s="162"/>
      <c r="F149" s="130"/>
      <c r="G149" s="166"/>
      <c r="H149" s="166"/>
      <c r="I149" s="166"/>
      <c r="J149" s="170"/>
    </row>
    <row r="150" spans="1:10" s="9" customFormat="1" ht="15.75" customHeight="1">
      <c r="A150" s="113">
        <v>0</v>
      </c>
      <c r="B150" s="113"/>
      <c r="C150" s="136" t="s">
        <v>1759</v>
      </c>
      <c r="D150" s="230" t="s">
        <v>2181</v>
      </c>
      <c r="E150" s="158">
        <v>760804336.36698997</v>
      </c>
      <c r="F150" s="116" t="s">
        <v>1506</v>
      </c>
      <c r="G150" s="146">
        <v>6.2260094512696824E-2</v>
      </c>
      <c r="H150" s="146">
        <v>6.358080818535583E-2</v>
      </c>
      <c r="I150" s="146">
        <v>2.9715305234506481E-2</v>
      </c>
      <c r="J150" s="148">
        <v>2.9933096421855935E-2</v>
      </c>
    </row>
    <row r="151" spans="1:10" s="9" customFormat="1" ht="15.75" customHeight="1">
      <c r="A151" s="113" t="s">
        <v>718</v>
      </c>
      <c r="B151" s="113"/>
      <c r="C151" s="136" t="s">
        <v>1602</v>
      </c>
      <c r="D151" s="230" t="s">
        <v>2182</v>
      </c>
      <c r="E151" s="158">
        <v>433549629.12611997</v>
      </c>
      <c r="F151" s="116" t="s">
        <v>1506</v>
      </c>
      <c r="G151" s="146">
        <v>4.6577206077941614E-2</v>
      </c>
      <c r="H151" s="146">
        <v>4.7840518699540389E-2</v>
      </c>
      <c r="I151" s="146">
        <v>2.9364379133743589E-2</v>
      </c>
      <c r="J151" s="148">
        <v>3.0170256416089319E-2</v>
      </c>
    </row>
    <row r="152" spans="1:10" s="9" customFormat="1" ht="15.75" customHeight="1">
      <c r="A152" s="113" t="s">
        <v>557</v>
      </c>
      <c r="B152" s="113"/>
      <c r="C152" s="136" t="s">
        <v>1707</v>
      </c>
      <c r="D152" s="230" t="s">
        <v>2183</v>
      </c>
      <c r="E152" s="158">
        <v>377518158.31468004</v>
      </c>
      <c r="F152" s="116" t="s">
        <v>1506</v>
      </c>
      <c r="G152" s="146">
        <v>0.27893867400016709</v>
      </c>
      <c r="H152" s="146">
        <v>0.2810261888447011</v>
      </c>
      <c r="I152" s="146">
        <v>0.19640734763098069</v>
      </c>
      <c r="J152" s="148">
        <v>0.19762204611190273</v>
      </c>
    </row>
    <row r="153" spans="1:10" s="9" customFormat="1" ht="15.75" customHeight="1">
      <c r="A153" s="113" t="s">
        <v>666</v>
      </c>
      <c r="B153" s="113"/>
      <c r="C153" s="136" t="s">
        <v>1599</v>
      </c>
      <c r="D153" s="230" t="s">
        <v>2185</v>
      </c>
      <c r="E153" s="158">
        <v>309469489.45091999</v>
      </c>
      <c r="F153" s="116" t="s">
        <v>1506</v>
      </c>
      <c r="G153" s="146">
        <v>0.33645663664607489</v>
      </c>
      <c r="H153" s="146">
        <v>0.34283465497699561</v>
      </c>
      <c r="I153" s="146">
        <v>0.26505754473173415</v>
      </c>
      <c r="J153" s="148">
        <v>0.27066251141946757</v>
      </c>
    </row>
    <row r="154" spans="1:10" s="9" customFormat="1" ht="15.75" customHeight="1">
      <c r="A154" s="113" t="s">
        <v>553</v>
      </c>
      <c r="B154" s="113"/>
      <c r="C154" s="136" t="s">
        <v>1708</v>
      </c>
      <c r="D154" s="230" t="s">
        <v>2187</v>
      </c>
      <c r="E154" s="158">
        <v>264981485.06367999</v>
      </c>
      <c r="F154" s="116" t="s">
        <v>1506</v>
      </c>
      <c r="G154" s="146">
        <v>0.44162183847137115</v>
      </c>
      <c r="H154" s="146">
        <v>0.44548192880083232</v>
      </c>
      <c r="I154" s="146">
        <v>0.28002204343007669</v>
      </c>
      <c r="J154" s="148">
        <v>0.28749857511195548</v>
      </c>
    </row>
    <row r="155" spans="1:10" s="9" customFormat="1" ht="15.75" customHeight="1">
      <c r="A155" s="113" t="s">
        <v>667</v>
      </c>
      <c r="B155" s="113"/>
      <c r="C155" s="136" t="s">
        <v>1705</v>
      </c>
      <c r="D155" s="230" t="s">
        <v>2189</v>
      </c>
      <c r="E155" s="158">
        <v>182874589.04520005</v>
      </c>
      <c r="F155" s="116" t="s">
        <v>1506</v>
      </c>
      <c r="G155" s="146">
        <v>0.19378286075156137</v>
      </c>
      <c r="H155" s="146">
        <v>0.19706249123827171</v>
      </c>
      <c r="I155" s="146">
        <v>0.11896682267120585</v>
      </c>
      <c r="J155" s="148">
        <v>0.1218627744122719</v>
      </c>
    </row>
    <row r="156" spans="1:10" s="9" customFormat="1" ht="15.75" customHeight="1">
      <c r="A156" s="113" t="s">
        <v>664</v>
      </c>
      <c r="B156" s="113"/>
      <c r="C156" s="136" t="s">
        <v>1748</v>
      </c>
      <c r="D156" s="230" t="s">
        <v>2191</v>
      </c>
      <c r="E156" s="158">
        <v>155980688.48382807</v>
      </c>
      <c r="F156" s="116" t="s">
        <v>1506</v>
      </c>
      <c r="G156" s="146">
        <v>0.28377448525707305</v>
      </c>
      <c r="H156" s="146">
        <v>0.21613011334726542</v>
      </c>
      <c r="I156" s="146">
        <v>0.16325608132695521</v>
      </c>
      <c r="J156" s="148">
        <v>0.12557714097923003</v>
      </c>
    </row>
    <row r="157" spans="1:10" s="9" customFormat="1" ht="15.75" customHeight="1">
      <c r="A157" s="113" t="s">
        <v>706</v>
      </c>
      <c r="B157" s="113"/>
      <c r="C157" s="136" t="s">
        <v>1559</v>
      </c>
      <c r="D157" s="230" t="s">
        <v>2193</v>
      </c>
      <c r="E157" s="158">
        <v>131481363.57573552</v>
      </c>
      <c r="F157" s="116" t="s">
        <v>1506</v>
      </c>
      <c r="G157" s="146">
        <v>0.4039670541557599</v>
      </c>
      <c r="H157" s="146">
        <v>0.36012477367743223</v>
      </c>
      <c r="I157" s="146">
        <v>0.139266579546901</v>
      </c>
      <c r="J157" s="148">
        <v>0.12892103187355844</v>
      </c>
    </row>
    <row r="158" spans="1:10" s="9" customFormat="1" ht="15.75" customHeight="1">
      <c r="A158" s="113" t="s">
        <v>516</v>
      </c>
      <c r="B158" s="113"/>
      <c r="C158" s="136" t="s">
        <v>1679</v>
      </c>
      <c r="D158" s="230" t="s">
        <v>2195</v>
      </c>
      <c r="E158" s="158">
        <v>98246249.09009999</v>
      </c>
      <c r="F158" s="116" t="s">
        <v>1506</v>
      </c>
      <c r="G158" s="146">
        <v>0.61400649454877698</v>
      </c>
      <c r="H158" s="146">
        <v>0.62550767920721217</v>
      </c>
      <c r="I158" s="146">
        <v>0.44194540134088972</v>
      </c>
      <c r="J158" s="148">
        <v>0.45075866494714956</v>
      </c>
    </row>
    <row r="159" spans="1:10" s="9" customFormat="1" ht="15.75" customHeight="1">
      <c r="A159" s="113" t="s">
        <v>636</v>
      </c>
      <c r="B159" s="113"/>
      <c r="C159" s="136" t="s">
        <v>1574</v>
      </c>
      <c r="D159" s="230" t="s">
        <v>2197</v>
      </c>
      <c r="E159" s="158">
        <v>91994537.172434464</v>
      </c>
      <c r="F159" s="116" t="s">
        <v>1506</v>
      </c>
      <c r="G159" s="146">
        <v>0.63355203468870036</v>
      </c>
      <c r="H159" s="146">
        <v>0.47847932188817555</v>
      </c>
      <c r="I159" s="146">
        <v>0.39125331769822536</v>
      </c>
      <c r="J159" s="148">
        <v>0.2994197785556636</v>
      </c>
    </row>
    <row r="160" spans="1:10" s="9" customFormat="1" ht="15.75" customHeight="1">
      <c r="A160" s="113" t="s">
        <v>532</v>
      </c>
      <c r="B160" s="113"/>
      <c r="C160" s="136" t="s">
        <v>1674</v>
      </c>
      <c r="D160" s="230" t="s">
        <v>2199</v>
      </c>
      <c r="E160" s="158">
        <v>84974143.470369995</v>
      </c>
      <c r="F160" s="116" t="s">
        <v>1506</v>
      </c>
      <c r="G160" s="146">
        <v>0.17380291101470474</v>
      </c>
      <c r="H160" s="146">
        <v>0.18348251522639428</v>
      </c>
      <c r="I160" s="146">
        <v>0.10118599647374896</v>
      </c>
      <c r="J160" s="148">
        <v>0.1057332028677482</v>
      </c>
    </row>
    <row r="161" spans="1:10" s="9" customFormat="1" ht="15.75" customHeight="1">
      <c r="A161" s="113" t="s">
        <v>631</v>
      </c>
      <c r="B161" s="113"/>
      <c r="C161" s="136" t="s">
        <v>1600</v>
      </c>
      <c r="D161" s="230" t="s">
        <v>2201</v>
      </c>
      <c r="E161" s="158">
        <v>76106553.281379983</v>
      </c>
      <c r="F161" s="116" t="s">
        <v>1506</v>
      </c>
      <c r="G161" s="146">
        <v>0.24911909362340004</v>
      </c>
      <c r="H161" s="146">
        <v>0.25367102402020586</v>
      </c>
      <c r="I161" s="146">
        <v>0.14770528004353856</v>
      </c>
      <c r="J161" s="148">
        <v>0.1519974332565148</v>
      </c>
    </row>
    <row r="162" spans="1:10" s="9" customFormat="1" ht="15.75" customHeight="1">
      <c r="A162" s="113" t="s">
        <v>554</v>
      </c>
      <c r="B162" s="113"/>
      <c r="C162" s="136" t="s">
        <v>1616</v>
      </c>
      <c r="D162" s="230" t="s">
        <v>2203</v>
      </c>
      <c r="E162" s="158">
        <v>61163123.243178502</v>
      </c>
      <c r="F162" s="116" t="s">
        <v>1506</v>
      </c>
      <c r="G162" s="146">
        <v>0.42112075601614424</v>
      </c>
      <c r="H162" s="146">
        <v>0.32152333254020299</v>
      </c>
      <c r="I162" s="146">
        <v>0.23533041754330353</v>
      </c>
      <c r="J162" s="148">
        <v>0.18279003905683261</v>
      </c>
    </row>
    <row r="163" spans="1:10" s="9" customFormat="1" ht="15.75" customHeight="1">
      <c r="A163" s="113" t="s">
        <v>571</v>
      </c>
      <c r="B163" s="113"/>
      <c r="C163" s="136" t="s">
        <v>1668</v>
      </c>
      <c r="D163" s="230" t="s">
        <v>2205</v>
      </c>
      <c r="E163" s="158">
        <v>57095232.428319998</v>
      </c>
      <c r="F163" s="116" t="s">
        <v>1506</v>
      </c>
      <c r="G163" s="146">
        <v>0.29643225541915508</v>
      </c>
      <c r="H163" s="146">
        <v>0.3037263358356278</v>
      </c>
      <c r="I163" s="146">
        <v>0.22405109843656781</v>
      </c>
      <c r="J163" s="148">
        <v>0.22961585456006206</v>
      </c>
    </row>
    <row r="164" spans="1:10" s="9" customFormat="1" ht="15.75" customHeight="1">
      <c r="A164" s="113" t="s">
        <v>625</v>
      </c>
      <c r="B164" s="113"/>
      <c r="C164" s="136" t="s">
        <v>1739</v>
      </c>
      <c r="D164" s="230" t="s">
        <v>2207</v>
      </c>
      <c r="E164" s="158">
        <v>43999574.893120006</v>
      </c>
      <c r="F164" s="116" t="s">
        <v>1506</v>
      </c>
      <c r="G164" s="146">
        <v>8.0191461014394588E-2</v>
      </c>
      <c r="H164" s="146">
        <v>8.0278904995192871E-2</v>
      </c>
      <c r="I164" s="146">
        <v>3.8370629754284048E-2</v>
      </c>
      <c r="J164" s="148">
        <v>3.748382672033191E-2</v>
      </c>
    </row>
    <row r="165" spans="1:10" s="9" customFormat="1" ht="15.75" customHeight="1">
      <c r="A165" s="113" t="s">
        <v>697</v>
      </c>
      <c r="B165" s="113"/>
      <c r="C165" s="136" t="s">
        <v>1658</v>
      </c>
      <c r="D165" s="230" t="s">
        <v>2209</v>
      </c>
      <c r="E165" s="158">
        <v>35193317.872319996</v>
      </c>
      <c r="F165" s="116" t="s">
        <v>1506</v>
      </c>
      <c r="G165" s="146">
        <v>0.24348232084901816</v>
      </c>
      <c r="H165" s="146">
        <v>0.24552231943034603</v>
      </c>
      <c r="I165" s="146">
        <v>0.12767731617004827</v>
      </c>
      <c r="J165" s="148">
        <v>0.13002957459997239</v>
      </c>
    </row>
    <row r="166" spans="1:10" s="9" customFormat="1" ht="15.75" customHeight="1">
      <c r="A166" s="113" t="s">
        <v>614</v>
      </c>
      <c r="B166" s="113"/>
      <c r="C166" s="136" t="s">
        <v>200</v>
      </c>
      <c r="D166" s="230" t="s">
        <v>2211</v>
      </c>
      <c r="E166" s="158">
        <v>21363500.278549999</v>
      </c>
      <c r="F166" s="116" t="s">
        <v>1506</v>
      </c>
      <c r="G166" s="146">
        <v>0.12878681029761524</v>
      </c>
      <c r="H166" s="146">
        <v>0.14820775026910657</v>
      </c>
      <c r="I166" s="146">
        <v>3.4270684539003629E-2</v>
      </c>
      <c r="J166" s="148">
        <v>5.5392895586652315E-2</v>
      </c>
    </row>
    <row r="167" spans="1:10" s="9" customFormat="1" ht="15.75" customHeight="1">
      <c r="A167" s="113" t="s">
        <v>582</v>
      </c>
      <c r="B167" s="113"/>
      <c r="C167" s="136" t="s">
        <v>1617</v>
      </c>
      <c r="D167" s="230" t="s">
        <v>2213</v>
      </c>
      <c r="E167" s="158">
        <v>20578248.617679998</v>
      </c>
      <c r="F167" s="116" t="s">
        <v>1506</v>
      </c>
      <c r="G167" s="146">
        <v>7.0866655961367403E-2</v>
      </c>
      <c r="H167" s="146">
        <v>6.9364269986782162E-2</v>
      </c>
      <c r="I167" s="146">
        <v>3.1154393886170865E-2</v>
      </c>
      <c r="J167" s="148">
        <v>2.9127199213063591E-2</v>
      </c>
    </row>
    <row r="168" spans="1:10" s="9" customFormat="1" ht="15.75" customHeight="1">
      <c r="A168" s="113" t="s">
        <v>572</v>
      </c>
      <c r="B168" s="113"/>
      <c r="C168" s="136" t="s">
        <v>1761</v>
      </c>
      <c r="D168" s="230" t="s">
        <v>2215</v>
      </c>
      <c r="E168" s="158">
        <v>9520764.2569800001</v>
      </c>
      <c r="F168" s="116" t="s">
        <v>1506</v>
      </c>
      <c r="G168" s="146">
        <v>2.2991064506941675E-2</v>
      </c>
      <c r="H168" s="146">
        <v>2.1381085819823731E-2</v>
      </c>
      <c r="I168" s="146">
        <v>9.2772376787674873E-3</v>
      </c>
      <c r="J168" s="148">
        <v>7.8191712666251609E-3</v>
      </c>
    </row>
    <row r="169" spans="1:10" s="9" customFormat="1" ht="15.75" customHeight="1">
      <c r="A169" s="113" t="s">
        <v>720</v>
      </c>
      <c r="B169" s="113"/>
      <c r="C169" s="136" t="s">
        <v>1601</v>
      </c>
      <c r="D169" s="230" t="s">
        <v>2217</v>
      </c>
      <c r="E169" s="158">
        <v>4333806.6264500003</v>
      </c>
      <c r="F169" s="116" t="s">
        <v>1506</v>
      </c>
      <c r="G169" s="146">
        <v>0.1872404881244546</v>
      </c>
      <c r="H169" s="146">
        <v>0.18913348956836604</v>
      </c>
      <c r="I169" s="146">
        <v>5.5821836353324057E-2</v>
      </c>
      <c r="J169" s="148">
        <v>7.4621728941193524E-2</v>
      </c>
    </row>
    <row r="170" spans="1:10" s="9" customFormat="1" ht="15.75" hidden="1" customHeight="1" thickBot="1">
      <c r="A170" s="113" t="s">
        <v>556</v>
      </c>
      <c r="B170" s="113"/>
      <c r="C170" s="133" t="s">
        <v>1824</v>
      </c>
      <c r="D170" s="276" t="s">
        <v>2217</v>
      </c>
      <c r="E170" s="161">
        <v>4333806.6264500003</v>
      </c>
      <c r="F170" s="134"/>
      <c r="G170" s="153">
        <v>0.1872404881244546</v>
      </c>
      <c r="H170" s="153">
        <v>0.18913348956836604</v>
      </c>
      <c r="I170" s="153">
        <v>5.5821836353324057E-2</v>
      </c>
      <c r="J170" s="209">
        <v>7.4621728941193524E-2</v>
      </c>
    </row>
    <row r="171" spans="1:10" s="9" customFormat="1" ht="15.75" customHeight="1" thickBot="1">
      <c r="A171" s="113" t="s">
        <v>572</v>
      </c>
      <c r="B171" s="113"/>
      <c r="C171" s="144" t="s">
        <v>1825</v>
      </c>
      <c r="D171" s="278"/>
      <c r="E171" s="162"/>
      <c r="F171" s="130"/>
      <c r="G171" s="166"/>
      <c r="H171" s="166"/>
      <c r="I171" s="166"/>
      <c r="J171" s="170"/>
    </row>
    <row r="172" spans="1:10" s="9" customFormat="1" ht="15.75" customHeight="1">
      <c r="A172" s="113">
        <v>0</v>
      </c>
      <c r="B172" s="113"/>
      <c r="C172" s="136" t="s">
        <v>1641</v>
      </c>
      <c r="D172" s="230" t="s">
        <v>1894</v>
      </c>
      <c r="E172" s="158">
        <v>1976511030.0000002</v>
      </c>
      <c r="F172" s="116" t="s">
        <v>742</v>
      </c>
      <c r="G172" s="146">
        <v>0.50122015582933355</v>
      </c>
      <c r="H172" s="146">
        <v>0.50306879108372216</v>
      </c>
      <c r="I172" s="146">
        <v>0.33719218661228001</v>
      </c>
      <c r="J172" s="148">
        <v>0.32863377265448684</v>
      </c>
    </row>
    <row r="173" spans="1:10" s="9" customFormat="1" ht="15.75" customHeight="1">
      <c r="A173" s="113" t="s">
        <v>596</v>
      </c>
      <c r="B173" s="113"/>
      <c r="C173" s="136" t="s">
        <v>1671</v>
      </c>
      <c r="D173" s="230" t="s">
        <v>1896</v>
      </c>
      <c r="E173" s="158">
        <v>1381555506.8703101</v>
      </c>
      <c r="F173" s="116" t="s">
        <v>742</v>
      </c>
      <c r="G173" s="146">
        <v>0.51210832980119614</v>
      </c>
      <c r="H173" s="146">
        <v>0.55268016753863458</v>
      </c>
      <c r="I173" s="146">
        <v>0.3480255918475364</v>
      </c>
      <c r="J173" s="148">
        <v>0.3550025825107857</v>
      </c>
    </row>
    <row r="174" spans="1:10" s="9" customFormat="1" ht="15.75" customHeight="1">
      <c r="A174" s="113" t="s">
        <v>628</v>
      </c>
      <c r="B174" s="113"/>
      <c r="C174" s="136" t="s">
        <v>1695</v>
      </c>
      <c r="D174" s="230" t="s">
        <v>2351</v>
      </c>
      <c r="E174" s="158">
        <v>468779516.63697994</v>
      </c>
      <c r="F174" s="116" t="s">
        <v>742</v>
      </c>
      <c r="G174" s="146">
        <v>0.30937797866160105</v>
      </c>
      <c r="H174" s="146">
        <v>0.32830444775237749</v>
      </c>
      <c r="I174" s="146">
        <v>0.24697002004349866</v>
      </c>
      <c r="J174" s="148">
        <v>0.26425038157994102</v>
      </c>
    </row>
    <row r="175" spans="1:10" s="9" customFormat="1" ht="15.75" customHeight="1">
      <c r="A175" s="113" t="s">
        <v>653</v>
      </c>
      <c r="B175" s="113"/>
      <c r="C175" s="136" t="s">
        <v>1566</v>
      </c>
      <c r="D175" s="230" t="s">
        <v>2352</v>
      </c>
      <c r="E175" s="158">
        <v>192447086.22999999</v>
      </c>
      <c r="F175" s="116" t="s">
        <v>742</v>
      </c>
      <c r="G175" s="146">
        <v>0.37171769996180515</v>
      </c>
      <c r="H175" s="146">
        <v>0.37850917137396728</v>
      </c>
      <c r="I175" s="146">
        <v>0.12175828717662275</v>
      </c>
      <c r="J175" s="148">
        <v>0.12625660572781219</v>
      </c>
    </row>
    <row r="176" spans="1:10" s="9" customFormat="1" ht="15.75" customHeight="1">
      <c r="A176" s="113" t="s">
        <v>524</v>
      </c>
      <c r="B176" s="113"/>
      <c r="C176" s="136" t="s">
        <v>1753</v>
      </c>
      <c r="D176" s="230" t="s">
        <v>2218</v>
      </c>
      <c r="E176" s="158">
        <v>176703243.44573998</v>
      </c>
      <c r="F176" s="116" t="s">
        <v>742</v>
      </c>
      <c r="G176" s="146">
        <v>0.36584260605735697</v>
      </c>
      <c r="H176" s="146">
        <v>0.36783892370797311</v>
      </c>
      <c r="I176" s="146">
        <v>0.14311189605007013</v>
      </c>
      <c r="J176" s="148">
        <v>0.14506467168547085</v>
      </c>
    </row>
    <row r="177" spans="1:10" s="9" customFormat="1" ht="15.75" customHeight="1">
      <c r="A177" s="113" t="s">
        <v>712</v>
      </c>
      <c r="B177" s="113"/>
      <c r="C177" s="136" t="s">
        <v>1619</v>
      </c>
      <c r="D177" s="230" t="s">
        <v>2219</v>
      </c>
      <c r="E177" s="158">
        <v>163207178.73220003</v>
      </c>
      <c r="F177" s="116" t="s">
        <v>742</v>
      </c>
      <c r="G177" s="146">
        <v>0.20544240352162135</v>
      </c>
      <c r="H177" s="146">
        <v>0.21302438529153525</v>
      </c>
      <c r="I177" s="146">
        <v>0.10156992857907099</v>
      </c>
      <c r="J177" s="148">
        <v>0.10627547876672079</v>
      </c>
    </row>
    <row r="178" spans="1:10" s="9" customFormat="1" ht="15.75" customHeight="1">
      <c r="A178" s="113" t="s">
        <v>574</v>
      </c>
      <c r="B178" s="113"/>
      <c r="C178" s="136" t="s">
        <v>1598</v>
      </c>
      <c r="D178" s="230" t="s">
        <v>2221</v>
      </c>
      <c r="E178" s="158">
        <v>126572563.12659317</v>
      </c>
      <c r="F178" s="116" t="s">
        <v>742</v>
      </c>
      <c r="G178" s="146">
        <v>0.30814661952852695</v>
      </c>
      <c r="H178" s="146">
        <v>0.30618142072288823</v>
      </c>
      <c r="I178" s="146">
        <v>0.12661585605033995</v>
      </c>
      <c r="J178" s="148">
        <v>0.12682342587361928</v>
      </c>
    </row>
    <row r="179" spans="1:10" s="9" customFormat="1" ht="15.75" customHeight="1">
      <c r="A179" s="113" t="s">
        <v>736</v>
      </c>
      <c r="B179" s="113"/>
      <c r="C179" s="136" t="s">
        <v>1719</v>
      </c>
      <c r="D179" s="230" t="s">
        <v>2223</v>
      </c>
      <c r="E179" s="158">
        <v>126530301.75604825</v>
      </c>
      <c r="F179" s="116" t="s">
        <v>742</v>
      </c>
      <c r="G179" s="146">
        <v>0.13724284161278336</v>
      </c>
      <c r="H179" s="146">
        <v>0.15808080178387321</v>
      </c>
      <c r="I179" s="146">
        <v>0.11641235957073848</v>
      </c>
      <c r="J179" s="148">
        <v>0.13265691610521016</v>
      </c>
    </row>
    <row r="180" spans="1:10" s="9" customFormat="1" ht="15.75" customHeight="1">
      <c r="A180" s="113" t="s">
        <v>678</v>
      </c>
      <c r="B180" s="113"/>
      <c r="C180" s="136" t="s">
        <v>1693</v>
      </c>
      <c r="D180" s="230" t="s">
        <v>2225</v>
      </c>
      <c r="E180" s="158">
        <v>67262522.390202403</v>
      </c>
      <c r="F180" s="116" t="s">
        <v>742</v>
      </c>
      <c r="G180" s="146">
        <v>4.1196121783694147E-2</v>
      </c>
      <c r="H180" s="146">
        <v>0.32590147779500095</v>
      </c>
      <c r="I180" s="146">
        <v>3.9832210604574279E-2</v>
      </c>
      <c r="J180" s="148">
        <v>0.31403716731188114</v>
      </c>
    </row>
    <row r="181" spans="1:10" s="9" customFormat="1" ht="15.75" customHeight="1">
      <c r="A181" s="113" t="s">
        <v>651</v>
      </c>
      <c r="B181" s="113"/>
      <c r="C181" s="136" t="s">
        <v>1596</v>
      </c>
      <c r="D181" s="230" t="s">
        <v>2227</v>
      </c>
      <c r="E181" s="158">
        <v>58601632.028549999</v>
      </c>
      <c r="F181" s="116" t="s">
        <v>742</v>
      </c>
      <c r="G181" s="146">
        <v>0.41247369136641743</v>
      </c>
      <c r="H181" s="146">
        <v>0.4182468181978527</v>
      </c>
      <c r="I181" s="146">
        <v>0.10266032177656922</v>
      </c>
      <c r="J181" s="148">
        <v>0.10753148523596935</v>
      </c>
    </row>
    <row r="182" spans="1:10" s="9" customFormat="1" ht="15.75" customHeight="1">
      <c r="A182" s="113" t="s">
        <v>552</v>
      </c>
      <c r="B182" s="113"/>
      <c r="C182" s="136" t="s">
        <v>1712</v>
      </c>
      <c r="D182" s="230" t="s">
        <v>2229</v>
      </c>
      <c r="E182" s="158">
        <v>45157498.43652001</v>
      </c>
      <c r="F182" s="116" t="s">
        <v>742</v>
      </c>
      <c r="G182" s="146">
        <v>0.21124509023207508</v>
      </c>
      <c r="H182" s="146">
        <v>0.23291986675573903</v>
      </c>
      <c r="I182" s="146">
        <v>-0.19876545359843836</v>
      </c>
      <c r="J182" s="148">
        <v>-0.14195304577360573</v>
      </c>
    </row>
    <row r="183" spans="1:10" s="9" customFormat="1" ht="15.75" customHeight="1">
      <c r="A183" s="113" t="s">
        <v>671</v>
      </c>
      <c r="B183" s="113"/>
      <c r="C183" s="136" t="s">
        <v>1735</v>
      </c>
      <c r="D183" s="230" t="s">
        <v>2231</v>
      </c>
      <c r="E183" s="158">
        <v>39778602.218279988</v>
      </c>
      <c r="F183" s="116" t="s">
        <v>742</v>
      </c>
      <c r="G183" s="146">
        <v>0.13611029580436818</v>
      </c>
      <c r="H183" s="146">
        <v>0.22172546257146766</v>
      </c>
      <c r="I183" s="146">
        <v>8.0623467441002267E-2</v>
      </c>
      <c r="J183" s="148">
        <v>0.16765997614790198</v>
      </c>
    </row>
    <row r="184" spans="1:10" s="9" customFormat="1" ht="15.75" customHeight="1">
      <c r="A184" s="113" t="s">
        <v>694</v>
      </c>
      <c r="B184" s="113"/>
      <c r="C184" s="136" t="s">
        <v>1625</v>
      </c>
      <c r="D184" s="230" t="s">
        <v>2233</v>
      </c>
      <c r="E184" s="158">
        <v>38206539.280400001</v>
      </c>
      <c r="F184" s="116" t="s">
        <v>742</v>
      </c>
      <c r="G184" s="146">
        <v>0.34015386072060816</v>
      </c>
      <c r="H184" s="146">
        <v>0.32341954327075706</v>
      </c>
      <c r="I184" s="146">
        <v>0.24618418744215029</v>
      </c>
      <c r="J184" s="148">
        <v>0.25847769264957987</v>
      </c>
    </row>
    <row r="185" spans="1:10" s="9" customFormat="1" ht="15.75" customHeight="1">
      <c r="A185" s="113" t="s">
        <v>580</v>
      </c>
      <c r="B185" s="113"/>
      <c r="C185" s="136" t="s">
        <v>1579</v>
      </c>
      <c r="D185" s="230" t="s">
        <v>2235</v>
      </c>
      <c r="E185" s="158">
        <v>31674449.693850711</v>
      </c>
      <c r="F185" s="116" t="s">
        <v>742</v>
      </c>
      <c r="G185" s="146">
        <v>2.992672069798356E-2</v>
      </c>
      <c r="H185" s="146">
        <v>0.24577267431340888</v>
      </c>
      <c r="I185" s="146">
        <v>2.3603081810637302E-2</v>
      </c>
      <c r="J185" s="148">
        <v>0.19136723925413601</v>
      </c>
    </row>
    <row r="186" spans="1:10" s="9" customFormat="1" ht="15.75" customHeight="1">
      <c r="A186" s="113" t="s">
        <v>537</v>
      </c>
      <c r="B186" s="113"/>
      <c r="C186" s="136" t="s">
        <v>1740</v>
      </c>
      <c r="D186" s="230" t="s">
        <v>2237</v>
      </c>
      <c r="E186" s="158">
        <v>28308940.167931374</v>
      </c>
      <c r="F186" s="116" t="s">
        <v>742</v>
      </c>
      <c r="G186" s="146">
        <v>0.36325267799599209</v>
      </c>
      <c r="H186" s="146">
        <v>0.31687874178260506</v>
      </c>
      <c r="I186" s="146">
        <v>5.1254026251421309E-2</v>
      </c>
      <c r="J186" s="148">
        <v>4.5177950205013043E-2</v>
      </c>
    </row>
    <row r="187" spans="1:10" s="9" customFormat="1" ht="15.75" customHeight="1">
      <c r="A187" s="113" t="s">
        <v>698</v>
      </c>
      <c r="B187" s="113"/>
      <c r="C187" s="136" t="s">
        <v>1737</v>
      </c>
      <c r="D187" s="230" t="s">
        <v>2239</v>
      </c>
      <c r="E187" s="158">
        <v>26529993.825719997</v>
      </c>
      <c r="F187" s="116" t="s">
        <v>742</v>
      </c>
      <c r="G187" s="146">
        <v>0.38649835526143289</v>
      </c>
      <c r="H187" s="146">
        <v>0.40258212219868583</v>
      </c>
      <c r="I187" s="146">
        <v>0.28384562217056547</v>
      </c>
      <c r="J187" s="148">
        <v>0.29440891236739586</v>
      </c>
    </row>
    <row r="188" spans="1:10" s="9" customFormat="1" ht="15.75" customHeight="1">
      <c r="A188" s="113" t="s">
        <v>695</v>
      </c>
      <c r="B188" s="113"/>
      <c r="C188" s="136" t="s">
        <v>1752</v>
      </c>
      <c r="D188" s="230" t="s">
        <v>2241</v>
      </c>
      <c r="E188" s="158">
        <v>23321231.790759746</v>
      </c>
      <c r="F188" s="116" t="s">
        <v>742</v>
      </c>
      <c r="G188" s="146">
        <v>0.38841765847447124</v>
      </c>
      <c r="H188" s="146">
        <v>0.29206626772282573</v>
      </c>
      <c r="I188" s="146">
        <v>6.9601591383139746E-2</v>
      </c>
      <c r="J188" s="148">
        <v>5.754035993663293E-2</v>
      </c>
    </row>
    <row r="189" spans="1:10" s="9" customFormat="1" ht="15.75" customHeight="1">
      <c r="A189" s="113" t="s">
        <v>711</v>
      </c>
      <c r="B189" s="113"/>
      <c r="C189" s="136" t="s">
        <v>1757</v>
      </c>
      <c r="D189" s="230" t="s">
        <v>2243</v>
      </c>
      <c r="E189" s="158">
        <v>21250247.881309997</v>
      </c>
      <c r="F189" s="116" t="s">
        <v>742</v>
      </c>
      <c r="G189" s="146">
        <v>0.23160191366662078</v>
      </c>
      <c r="H189" s="146">
        <v>0.23644190447707086</v>
      </c>
      <c r="I189" s="146">
        <v>-9.9279029310738749E-3</v>
      </c>
      <c r="J189" s="148">
        <v>7.0246378378331295E-3</v>
      </c>
    </row>
    <row r="190" spans="1:10" s="9" customFormat="1" ht="15.75" customHeight="1">
      <c r="A190" s="113" t="s">
        <v>716</v>
      </c>
      <c r="B190" s="113"/>
      <c r="C190" s="136" t="s">
        <v>114</v>
      </c>
      <c r="D190" s="230" t="s">
        <v>2245</v>
      </c>
      <c r="E190" s="158">
        <v>8308649.0904000029</v>
      </c>
      <c r="F190" s="116" t="s">
        <v>742</v>
      </c>
      <c r="G190" s="146">
        <v>9.9559690444908408E-2</v>
      </c>
      <c r="H190" s="146">
        <v>0.10398441258674962</v>
      </c>
      <c r="I190" s="146">
        <v>3.2460551718390539E-2</v>
      </c>
      <c r="J190" s="148">
        <v>3.7598703486347695E-2</v>
      </c>
    </row>
    <row r="191" spans="1:10" s="9" customFormat="1" ht="15.75" customHeight="1">
      <c r="A191" s="113" t="s">
        <v>545</v>
      </c>
      <c r="B191" s="113"/>
      <c r="C191" s="136" t="s">
        <v>1660</v>
      </c>
      <c r="D191" s="230" t="s">
        <v>2247</v>
      </c>
      <c r="E191" s="158">
        <v>3434082.8157999995</v>
      </c>
      <c r="F191" s="116" t="s">
        <v>742</v>
      </c>
      <c r="G191" s="146">
        <v>0.27409967678530694</v>
      </c>
      <c r="H191" s="146">
        <v>0.29636175416111543</v>
      </c>
      <c r="I191" s="146">
        <v>-7.762630298433737E-2</v>
      </c>
      <c r="J191" s="148">
        <v>-5.5801346959485604E-2</v>
      </c>
    </row>
    <row r="192" spans="1:10" s="9" customFormat="1" ht="15.75" customHeight="1">
      <c r="A192" s="113" t="s">
        <v>616</v>
      </c>
      <c r="B192" s="113"/>
      <c r="C192" s="136" t="s">
        <v>1551</v>
      </c>
      <c r="D192" s="230" t="s">
        <v>2249</v>
      </c>
      <c r="E192" s="158">
        <v>3298162.5319066653</v>
      </c>
      <c r="F192" s="116" t="s">
        <v>742</v>
      </c>
      <c r="G192" s="146">
        <v>2.8678948714528609E-2</v>
      </c>
      <c r="H192" s="146">
        <v>0.2277188029622956</v>
      </c>
      <c r="I192" s="146">
        <v>3.3999314656748832E-2</v>
      </c>
      <c r="J192" s="148">
        <v>0.26140735794460879</v>
      </c>
    </row>
    <row r="193" spans="1:10" s="9" customFormat="1" ht="15.75" customHeight="1">
      <c r="A193" s="113" t="s">
        <v>507</v>
      </c>
      <c r="B193" s="113"/>
      <c r="C193" s="136" t="s">
        <v>1734</v>
      </c>
      <c r="D193" s="230" t="s">
        <v>2251</v>
      </c>
      <c r="E193" s="158">
        <v>1787059.41017</v>
      </c>
      <c r="F193" s="116" t="s">
        <v>742</v>
      </c>
      <c r="G193" s="146">
        <v>0.16963023012552303</v>
      </c>
      <c r="H193" s="146">
        <v>0.17897113565631295</v>
      </c>
      <c r="I193" s="146">
        <v>0.10038127615062761</v>
      </c>
      <c r="J193" s="148">
        <v>0.10771611643375847</v>
      </c>
    </row>
    <row r="194" spans="1:10" s="9" customFormat="1" ht="15.75" hidden="1" customHeight="1" thickBot="1">
      <c r="A194" s="113" t="s">
        <v>693</v>
      </c>
      <c r="B194" s="113"/>
      <c r="C194" s="136"/>
      <c r="D194" s="230" t="s">
        <v>2251</v>
      </c>
      <c r="E194" s="158">
        <v>1787059.41017</v>
      </c>
      <c r="F194" s="116"/>
      <c r="G194" s="146">
        <v>0.16963023012552303</v>
      </c>
      <c r="H194" s="146">
        <v>0.17897113565631295</v>
      </c>
      <c r="I194" s="146">
        <v>0.10038127615062761</v>
      </c>
      <c r="J194" s="148">
        <v>0.10771611643375847</v>
      </c>
    </row>
    <row r="195" spans="1:10" s="9" customFormat="1" ht="15.75" hidden="1" customHeight="1" thickBot="1">
      <c r="A195" s="113" t="s">
        <v>616</v>
      </c>
      <c r="B195" s="113"/>
      <c r="C195" s="133" t="s">
        <v>1826</v>
      </c>
      <c r="D195" s="276" t="s">
        <v>2247</v>
      </c>
      <c r="E195" s="161">
        <v>3434082.8157999995</v>
      </c>
      <c r="F195" s="134"/>
      <c r="G195" s="153">
        <v>0.27409967678530694</v>
      </c>
      <c r="H195" s="153">
        <v>0.29636175416111543</v>
      </c>
      <c r="I195" s="153">
        <v>-7.762630298433737E-2</v>
      </c>
      <c r="J195" s="209">
        <v>-5.5801346959485604E-2</v>
      </c>
    </row>
    <row r="196" spans="1:10" s="9" customFormat="1" ht="15.75" customHeight="1" thickBot="1">
      <c r="A196" s="113">
        <v>0</v>
      </c>
      <c r="B196" s="113"/>
      <c r="C196" s="144" t="s">
        <v>1836</v>
      </c>
      <c r="D196" s="278"/>
      <c r="E196" s="162"/>
      <c r="F196" s="130"/>
      <c r="G196" s="166"/>
      <c r="H196" s="166"/>
      <c r="I196" s="166"/>
      <c r="J196" s="170"/>
    </row>
    <row r="197" spans="1:10" s="9" customFormat="1" ht="15.75" customHeight="1">
      <c r="A197" s="113" t="s">
        <v>593</v>
      </c>
      <c r="B197" s="113"/>
      <c r="C197" s="136" t="s">
        <v>1638</v>
      </c>
      <c r="D197" s="230" t="s">
        <v>2254</v>
      </c>
      <c r="E197" s="158">
        <v>211603101.57049003</v>
      </c>
      <c r="F197" s="116" t="s">
        <v>749</v>
      </c>
      <c r="G197" s="146">
        <v>0.23559364208811939</v>
      </c>
      <c r="H197" s="146">
        <v>0.23682595078196308</v>
      </c>
      <c r="I197" s="146">
        <v>0.14774561802551678</v>
      </c>
      <c r="J197" s="148">
        <v>0.15331832630534947</v>
      </c>
    </row>
    <row r="198" spans="1:10" s="9" customFormat="1" ht="15.75" customHeight="1">
      <c r="A198" s="113" t="s">
        <v>674</v>
      </c>
      <c r="B198" s="113"/>
      <c r="C198" s="136" t="s">
        <v>1715</v>
      </c>
      <c r="D198" s="230" t="s">
        <v>2256</v>
      </c>
      <c r="E198" s="158">
        <v>167288131.07940003</v>
      </c>
      <c r="F198" s="116" t="s">
        <v>749</v>
      </c>
      <c r="G198" s="146">
        <v>0.15791914778645158</v>
      </c>
      <c r="H198" s="146">
        <v>0.1645483260645676</v>
      </c>
      <c r="I198" s="146">
        <v>9.5352734108847537E-2</v>
      </c>
      <c r="J198" s="148">
        <v>0.10110033755385886</v>
      </c>
    </row>
    <row r="199" spans="1:10" s="9" customFormat="1" ht="15.75" customHeight="1">
      <c r="A199" s="113" t="s">
        <v>703</v>
      </c>
      <c r="B199" s="113"/>
      <c r="C199" s="136" t="s">
        <v>1745</v>
      </c>
      <c r="D199" s="230" t="s">
        <v>1901</v>
      </c>
      <c r="E199" s="158">
        <v>162595318.36349997</v>
      </c>
      <c r="F199" s="116" t="s">
        <v>749</v>
      </c>
      <c r="G199" s="146">
        <v>0.16734106669472393</v>
      </c>
      <c r="H199" s="146">
        <v>0.18394218904659609</v>
      </c>
      <c r="I199" s="146">
        <v>0.11348207831753117</v>
      </c>
      <c r="J199" s="148">
        <v>0.13445599293644631</v>
      </c>
    </row>
    <row r="200" spans="1:10" s="9" customFormat="1" ht="15.75" customHeight="1">
      <c r="A200" s="113" t="s">
        <v>551</v>
      </c>
      <c r="B200" s="113"/>
      <c r="C200" s="136" t="s">
        <v>1595</v>
      </c>
      <c r="D200" s="230" t="s">
        <v>2257</v>
      </c>
      <c r="E200" s="158">
        <v>146462268.75479996</v>
      </c>
      <c r="F200" s="116" t="s">
        <v>749</v>
      </c>
      <c r="G200" s="146">
        <v>0.2192963703473709</v>
      </c>
      <c r="H200" s="146">
        <v>0.22296038138534727</v>
      </c>
      <c r="I200" s="146">
        <v>0.15103390864203778</v>
      </c>
      <c r="J200" s="148">
        <v>0.15456896857040375</v>
      </c>
    </row>
    <row r="201" spans="1:10" s="9" customFormat="1" ht="15.75" customHeight="1">
      <c r="A201" s="113" t="s">
        <v>542</v>
      </c>
      <c r="B201" s="113"/>
      <c r="C201" s="136" t="s">
        <v>1585</v>
      </c>
      <c r="D201" s="230" t="s">
        <v>2259</v>
      </c>
      <c r="E201" s="158">
        <v>134175274.09829997</v>
      </c>
      <c r="F201" s="116" t="s">
        <v>749</v>
      </c>
      <c r="G201" s="146">
        <v>4.6557109501417587E-2</v>
      </c>
      <c r="H201" s="146">
        <v>8.7467913468622233E-2</v>
      </c>
      <c r="I201" s="146">
        <v>-9.7641337394574514E-3</v>
      </c>
      <c r="J201" s="148">
        <v>2.9972366647664669E-2</v>
      </c>
    </row>
    <row r="202" spans="1:10" s="9" customFormat="1" ht="15.75" customHeight="1">
      <c r="A202" s="113" t="s">
        <v>570</v>
      </c>
      <c r="B202" s="113"/>
      <c r="C202" s="136" t="s">
        <v>1615</v>
      </c>
      <c r="D202" s="230" t="s">
        <v>2261</v>
      </c>
      <c r="E202" s="158">
        <v>124660416.67110001</v>
      </c>
      <c r="F202" s="116" t="s">
        <v>749</v>
      </c>
      <c r="G202" s="146">
        <v>0.18683662844876092</v>
      </c>
      <c r="H202" s="146">
        <v>0.19861661810010919</v>
      </c>
      <c r="I202" s="146">
        <v>0.13407861004874949</v>
      </c>
      <c r="J202" s="148">
        <v>0.14173595357610444</v>
      </c>
    </row>
    <row r="203" spans="1:10" s="9" customFormat="1" ht="15.75" customHeight="1">
      <c r="A203" s="113" t="s">
        <v>732</v>
      </c>
      <c r="B203" s="113"/>
      <c r="C203" s="136" t="s">
        <v>1624</v>
      </c>
      <c r="D203" s="230" t="s">
        <v>2263</v>
      </c>
      <c r="E203" s="158">
        <v>113150832.04278</v>
      </c>
      <c r="F203" s="116" t="s">
        <v>749</v>
      </c>
      <c r="G203" s="146">
        <v>0.23863103956675352</v>
      </c>
      <c r="H203" s="146">
        <v>0.24482018790132054</v>
      </c>
      <c r="I203" s="146">
        <v>0.17577677246032306</v>
      </c>
      <c r="J203" s="148">
        <v>0.1813599276667201</v>
      </c>
    </row>
    <row r="204" spans="1:10" s="9" customFormat="1" ht="15.75" customHeight="1">
      <c r="A204" s="113" t="s">
        <v>621</v>
      </c>
      <c r="B204" s="113"/>
      <c r="C204" s="136" t="s">
        <v>1665</v>
      </c>
      <c r="D204" s="230" t="s">
        <v>2265</v>
      </c>
      <c r="E204" s="158">
        <v>111909118.99091998</v>
      </c>
      <c r="F204" s="116" t="s">
        <v>749</v>
      </c>
      <c r="G204" s="146">
        <v>0.14142752074005352</v>
      </c>
      <c r="H204" s="146">
        <v>0.14123759621770768</v>
      </c>
      <c r="I204" s="146">
        <v>8.587916313716E-2</v>
      </c>
      <c r="J204" s="148">
        <v>8.8203001878505355E-2</v>
      </c>
    </row>
    <row r="205" spans="1:10" s="9" customFormat="1" ht="15.75" customHeight="1">
      <c r="A205" s="113" t="s">
        <v>495</v>
      </c>
      <c r="B205" s="113"/>
      <c r="C205" s="136" t="s">
        <v>1537</v>
      </c>
      <c r="D205" s="230" t="s">
        <v>2267</v>
      </c>
      <c r="E205" s="158">
        <v>97176179.09189713</v>
      </c>
      <c r="F205" s="116" t="s">
        <v>749</v>
      </c>
      <c r="G205" s="146">
        <v>0.23978532700139873</v>
      </c>
      <c r="H205" s="146">
        <v>0.20351402370203858</v>
      </c>
      <c r="I205" s="146">
        <v>0.15782049727070285</v>
      </c>
      <c r="J205" s="148">
        <v>0.13464361870027053</v>
      </c>
    </row>
    <row r="206" spans="1:10" s="9" customFormat="1" ht="15.75" customHeight="1">
      <c r="A206" s="113" t="s">
        <v>708</v>
      </c>
      <c r="B206" s="113"/>
      <c r="C206" s="136" t="s">
        <v>1750</v>
      </c>
      <c r="D206" s="230" t="s">
        <v>2269</v>
      </c>
      <c r="E206" s="158">
        <v>82981855.574340031</v>
      </c>
      <c r="F206" s="116" t="s">
        <v>749</v>
      </c>
      <c r="G206" s="146">
        <v>0.14383686192182624</v>
      </c>
      <c r="H206" s="146">
        <v>0.15250988720793912</v>
      </c>
      <c r="I206" s="146">
        <v>7.2901209428059235E-2</v>
      </c>
      <c r="J206" s="148">
        <v>8.0025414238776793E-2</v>
      </c>
    </row>
    <row r="207" spans="1:10" s="9" customFormat="1" ht="15.75" customHeight="1">
      <c r="A207" s="113" t="s">
        <v>635</v>
      </c>
      <c r="B207" s="113"/>
      <c r="C207" s="136" t="s">
        <v>1678</v>
      </c>
      <c r="D207" s="230" t="s">
        <v>2271</v>
      </c>
      <c r="E207" s="158">
        <v>73903064.629839987</v>
      </c>
      <c r="F207" s="116" t="s">
        <v>749</v>
      </c>
      <c r="G207" s="146">
        <v>0.27942855349596218</v>
      </c>
      <c r="H207" s="146">
        <v>0.28794446250807026</v>
      </c>
      <c r="I207" s="146">
        <v>0.17516686890664881</v>
      </c>
      <c r="J207" s="148">
        <v>0.18160461726584312</v>
      </c>
    </row>
    <row r="208" spans="1:10" s="9" customFormat="1" ht="15.75" customHeight="1">
      <c r="A208" s="113" t="s">
        <v>589</v>
      </c>
      <c r="B208" s="113"/>
      <c r="C208" s="136" t="s">
        <v>1634</v>
      </c>
      <c r="D208" s="230" t="s">
        <v>2273</v>
      </c>
      <c r="E208" s="158">
        <v>50689547.303640001</v>
      </c>
      <c r="F208" s="116" t="s">
        <v>749</v>
      </c>
      <c r="G208" s="146">
        <v>0.11867889127847349</v>
      </c>
      <c r="H208" s="146">
        <v>0.12173950464015655</v>
      </c>
      <c r="I208" s="146">
        <v>4.9672489707064359E-2</v>
      </c>
      <c r="J208" s="148">
        <v>5.2908266252328799E-2</v>
      </c>
    </row>
    <row r="209" spans="1:10" s="9" customFormat="1" ht="15.75" customHeight="1">
      <c r="A209" s="113" t="s">
        <v>546</v>
      </c>
      <c r="B209" s="113"/>
      <c r="C209" s="136" t="s">
        <v>1589</v>
      </c>
      <c r="D209" s="230" t="s">
        <v>2275</v>
      </c>
      <c r="E209" s="158">
        <v>34930391.037819989</v>
      </c>
      <c r="F209" s="116" t="s">
        <v>749</v>
      </c>
      <c r="G209" s="146">
        <v>0.12789657985271149</v>
      </c>
      <c r="H209" s="146">
        <v>0.22132619004524889</v>
      </c>
      <c r="I209" s="146">
        <v>0.12201627733074774</v>
      </c>
      <c r="J209" s="148">
        <v>0.17768919457013574</v>
      </c>
    </row>
    <row r="210" spans="1:10" s="9" customFormat="1" ht="15.75" customHeight="1">
      <c r="A210" s="113" t="s">
        <v>569</v>
      </c>
      <c r="B210" s="113"/>
      <c r="C210" s="136" t="s">
        <v>1614</v>
      </c>
      <c r="D210" s="230" t="s">
        <v>2277</v>
      </c>
      <c r="E210" s="158">
        <v>27149875.927019998</v>
      </c>
      <c r="F210" s="116" t="s">
        <v>749</v>
      </c>
      <c r="G210" s="146">
        <v>0.13984662693398026</v>
      </c>
      <c r="H210" s="146">
        <v>0.14800149755907721</v>
      </c>
      <c r="I210" s="146">
        <v>6.0479025603769346E-2</v>
      </c>
      <c r="J210" s="148">
        <v>6.9411452714407934E-2</v>
      </c>
    </row>
    <row r="211" spans="1:10" s="9" customFormat="1" ht="15.75" customHeight="1">
      <c r="A211" s="113" t="s">
        <v>702</v>
      </c>
      <c r="B211" s="113"/>
      <c r="C211" s="136" t="s">
        <v>1744</v>
      </c>
      <c r="D211" s="230" t="s">
        <v>2279</v>
      </c>
      <c r="E211" s="158">
        <v>22349403.729400001</v>
      </c>
      <c r="F211" s="116" t="s">
        <v>749</v>
      </c>
      <c r="G211" s="146">
        <v>0.13544988444312386</v>
      </c>
      <c r="H211" s="146">
        <v>0.14278755099945073</v>
      </c>
      <c r="I211" s="146">
        <v>5.686649774343927E-2</v>
      </c>
      <c r="J211" s="148">
        <v>6.2720087833876254E-2</v>
      </c>
    </row>
    <row r="212" spans="1:10" s="9" customFormat="1" ht="15.75" hidden="1" customHeight="1" thickBot="1">
      <c r="A212" s="113" t="s">
        <v>589</v>
      </c>
      <c r="B212" s="113"/>
      <c r="C212" s="133" t="s">
        <v>1837</v>
      </c>
      <c r="D212" s="276" t="s">
        <v>2273</v>
      </c>
      <c r="E212" s="161">
        <v>50689547.303640001</v>
      </c>
      <c r="F212" s="134"/>
      <c r="G212" s="153">
        <v>0.11867889127847349</v>
      </c>
      <c r="H212" s="153">
        <v>0.12173950464015655</v>
      </c>
      <c r="I212" s="153">
        <v>4.9672489707064359E-2</v>
      </c>
      <c r="J212" s="209">
        <v>5.2908266252328799E-2</v>
      </c>
    </row>
    <row r="213" spans="1:10" s="9" customFormat="1" ht="15.75" customHeight="1" thickBot="1">
      <c r="A213" s="113">
        <v>0</v>
      </c>
      <c r="B213" s="113"/>
      <c r="C213" s="144" t="s">
        <v>1827</v>
      </c>
      <c r="D213" s="278"/>
      <c r="E213" s="162"/>
      <c r="F213" s="130"/>
      <c r="G213" s="166"/>
      <c r="H213" s="166"/>
      <c r="I213" s="166"/>
      <c r="J213" s="170"/>
    </row>
    <row r="214" spans="1:10" s="9" customFormat="1" ht="15.75" customHeight="1">
      <c r="A214" s="113" t="s">
        <v>584</v>
      </c>
      <c r="B214" s="113"/>
      <c r="C214" s="136" t="s">
        <v>1628</v>
      </c>
      <c r="D214" s="230" t="s">
        <v>1898</v>
      </c>
      <c r="E214" s="158">
        <v>469597132.01477998</v>
      </c>
      <c r="F214" s="116" t="s">
        <v>1507</v>
      </c>
      <c r="G214" s="146">
        <v>0.21361232369207286</v>
      </c>
      <c r="H214" s="146">
        <v>0.22739001448253304</v>
      </c>
      <c r="I214" s="146">
        <v>8.8408436366364973E-2</v>
      </c>
      <c r="J214" s="148">
        <v>9.8370225807158818E-2</v>
      </c>
    </row>
    <row r="215" spans="1:10" s="9" customFormat="1" ht="15.75" customHeight="1">
      <c r="A215" s="113" t="s">
        <v>730</v>
      </c>
      <c r="B215" s="113"/>
      <c r="C215" s="136" t="s">
        <v>1597</v>
      </c>
      <c r="D215" s="230" t="s">
        <v>2281</v>
      </c>
      <c r="E215" s="158">
        <v>242322362.80106997</v>
      </c>
      <c r="F215" s="116" t="s">
        <v>1507</v>
      </c>
      <c r="G215" s="146">
        <v>0.22364395372354287</v>
      </c>
      <c r="H215" s="146">
        <v>0.2488968220792005</v>
      </c>
      <c r="I215" s="146">
        <v>8.2763615547355882E-2</v>
      </c>
      <c r="J215" s="148">
        <v>0.10122662824214895</v>
      </c>
    </row>
    <row r="216" spans="1:10" s="9" customFormat="1" ht="15.75" customHeight="1">
      <c r="A216" s="113" t="s">
        <v>555</v>
      </c>
      <c r="B216" s="113"/>
      <c r="C216" s="136" t="s">
        <v>142</v>
      </c>
      <c r="D216" s="230" t="s">
        <v>2283</v>
      </c>
      <c r="E216" s="158">
        <v>115949245.99371998</v>
      </c>
      <c r="F216" s="116" t="s">
        <v>1507</v>
      </c>
      <c r="G216" s="146">
        <v>0.44195398796373891</v>
      </c>
      <c r="H216" s="146">
        <v>0.44613108986946598</v>
      </c>
      <c r="I216" s="146">
        <v>0.14763528943737675</v>
      </c>
      <c r="J216" s="148">
        <v>0.14469704584334581</v>
      </c>
    </row>
    <row r="217" spans="1:10" s="9" customFormat="1" ht="15.75" customHeight="1">
      <c r="A217" s="113" t="s">
        <v>531</v>
      </c>
      <c r="B217" s="113"/>
      <c r="C217" s="136" t="s">
        <v>82</v>
      </c>
      <c r="D217" s="230" t="s">
        <v>2284</v>
      </c>
      <c r="E217" s="158">
        <v>77447337.158255681</v>
      </c>
      <c r="F217" s="116" t="s">
        <v>1507</v>
      </c>
      <c r="G217" s="146">
        <v>0.25171524341894491</v>
      </c>
      <c r="H217" s="146">
        <v>0.19273413888339599</v>
      </c>
      <c r="I217" s="146">
        <v>5.4641299269420456E-2</v>
      </c>
      <c r="J217" s="148">
        <v>4.5768850743997842E-2</v>
      </c>
    </row>
    <row r="218" spans="1:10" s="9" customFormat="1" ht="15.75" customHeight="1">
      <c r="A218" s="113" t="s">
        <v>577</v>
      </c>
      <c r="B218" s="113"/>
      <c r="C218" s="136" t="s">
        <v>1622</v>
      </c>
      <c r="D218" s="230" t="s">
        <v>2285</v>
      </c>
      <c r="E218" s="158">
        <v>63526404.509582318</v>
      </c>
      <c r="F218" s="116" t="s">
        <v>1507</v>
      </c>
      <c r="G218" s="146">
        <v>3.8897669802855632E-2</v>
      </c>
      <c r="H218" s="146">
        <v>0.40121286865170869</v>
      </c>
      <c r="I218" s="146">
        <v>8.2454082739021276E-3</v>
      </c>
      <c r="J218" s="148">
        <v>8.5281155548618273E-2</v>
      </c>
    </row>
    <row r="219" spans="1:10" s="9" customFormat="1" ht="15.75" customHeight="1">
      <c r="A219" s="113" t="s">
        <v>576</v>
      </c>
      <c r="B219" s="113"/>
      <c r="C219" s="136" t="s">
        <v>1621</v>
      </c>
      <c r="D219" s="230" t="s">
        <v>2287</v>
      </c>
      <c r="E219" s="158">
        <v>62363125.760279998</v>
      </c>
      <c r="F219" s="116" t="s">
        <v>1507</v>
      </c>
      <c r="G219" s="146">
        <v>0.53543317927285028</v>
      </c>
      <c r="H219" s="146">
        <v>0.56824649247980574</v>
      </c>
      <c r="I219" s="146">
        <v>0.25066425490336525</v>
      </c>
      <c r="J219" s="148">
        <v>0.26432482716307132</v>
      </c>
    </row>
    <row r="220" spans="1:10" s="9" customFormat="1" ht="15.75" customHeight="1">
      <c r="A220" s="113" t="s">
        <v>615</v>
      </c>
      <c r="B220" s="113"/>
      <c r="C220" s="136" t="s">
        <v>1659</v>
      </c>
      <c r="D220" s="230" t="s">
        <v>2289</v>
      </c>
      <c r="E220" s="158">
        <v>59662545.830100007</v>
      </c>
      <c r="F220" s="116" t="s">
        <v>1507</v>
      </c>
      <c r="G220" s="146">
        <v>0.50737610184171433</v>
      </c>
      <c r="H220" s="146">
        <v>0.50618572493531933</v>
      </c>
      <c r="I220" s="146">
        <v>0.17236287261588623</v>
      </c>
      <c r="J220" s="148">
        <v>0.17286018739128528</v>
      </c>
    </row>
    <row r="221" spans="1:10" s="9" customFormat="1" ht="15.75" customHeight="1">
      <c r="A221" s="113" t="s">
        <v>585</v>
      </c>
      <c r="B221" s="113"/>
      <c r="C221" s="136" t="s">
        <v>1629</v>
      </c>
      <c r="D221" s="230" t="s">
        <v>2291</v>
      </c>
      <c r="E221" s="158">
        <v>40218784.378759995</v>
      </c>
      <c r="F221" s="116" t="s">
        <v>1507</v>
      </c>
      <c r="G221" s="146">
        <v>0.71651555279674461</v>
      </c>
      <c r="H221" s="146">
        <v>0.70925306369500685</v>
      </c>
      <c r="I221" s="146">
        <v>0.28160328298503345</v>
      </c>
      <c r="J221" s="148">
        <v>0.27018811944126603</v>
      </c>
    </row>
    <row r="222" spans="1:10" s="9" customFormat="1" ht="15.75" customHeight="1">
      <c r="A222" s="113" t="s">
        <v>659</v>
      </c>
      <c r="B222" s="113"/>
      <c r="C222" s="136" t="s">
        <v>1701</v>
      </c>
      <c r="D222" s="230" t="s">
        <v>2293</v>
      </c>
      <c r="E222" s="158">
        <v>37929624.040879995</v>
      </c>
      <c r="F222" s="116" t="s">
        <v>1507</v>
      </c>
      <c r="G222" s="146">
        <v>0.49473604066434873</v>
      </c>
      <c r="H222" s="146">
        <v>0.50545220133456459</v>
      </c>
      <c r="I222" s="146">
        <v>9.5514014625533411E-2</v>
      </c>
      <c r="J222" s="148">
        <v>0.11380239385333729</v>
      </c>
    </row>
    <row r="223" spans="1:10" s="9" customFormat="1" ht="15.75" customHeight="1">
      <c r="A223" s="113" t="s">
        <v>714</v>
      </c>
      <c r="B223" s="113"/>
      <c r="C223" s="136" t="s">
        <v>1755</v>
      </c>
      <c r="D223" s="230" t="s">
        <v>2295</v>
      </c>
      <c r="E223" s="158">
        <v>35664780.998269998</v>
      </c>
      <c r="F223" s="116" t="s">
        <v>1507</v>
      </c>
      <c r="G223" s="146">
        <v>4.7193110345521927E-2</v>
      </c>
      <c r="H223" s="146">
        <v>5.9889299485750822E-2</v>
      </c>
      <c r="I223" s="146">
        <v>1.6508418705345022E-2</v>
      </c>
      <c r="J223" s="148">
        <v>2.5177105156202789E-2</v>
      </c>
    </row>
    <row r="224" spans="1:10" s="9" customFormat="1" ht="15.75" customHeight="1">
      <c r="A224" s="113" t="s">
        <v>567</v>
      </c>
      <c r="B224" s="113"/>
      <c r="C224" s="136" t="s">
        <v>1612</v>
      </c>
      <c r="D224" s="230" t="s">
        <v>2297</v>
      </c>
      <c r="E224" s="158">
        <v>20168371.14105</v>
      </c>
      <c r="F224" s="116" t="s">
        <v>1507</v>
      </c>
      <c r="G224" s="146">
        <v>0.51324443884488546</v>
      </c>
      <c r="H224" s="146">
        <v>0.50913043758135235</v>
      </c>
      <c r="I224" s="146">
        <v>0.17994036916433062</v>
      </c>
      <c r="J224" s="148">
        <v>0.17732602971638362</v>
      </c>
    </row>
    <row r="225" spans="1:10" s="9" customFormat="1" ht="15.75" customHeight="1">
      <c r="A225" s="113" t="s">
        <v>575</v>
      </c>
      <c r="B225" s="113"/>
      <c r="C225" s="136" t="s">
        <v>1620</v>
      </c>
      <c r="D225" s="230" t="s">
        <v>2299</v>
      </c>
      <c r="E225" s="158">
        <v>17839737.130626518</v>
      </c>
      <c r="F225" s="116" t="s">
        <v>1507</v>
      </c>
      <c r="G225" s="146">
        <v>9.7141919082425777E-5</v>
      </c>
      <c r="H225" s="146">
        <v>0.40835669192969232</v>
      </c>
      <c r="I225" s="146">
        <v>2.3964679789566238E-5</v>
      </c>
      <c r="J225" s="148">
        <v>0.10245574748469165</v>
      </c>
    </row>
    <row r="226" spans="1:10" s="9" customFormat="1" ht="15.75" customHeight="1">
      <c r="A226" s="113" t="s">
        <v>725</v>
      </c>
      <c r="B226" s="113"/>
      <c r="C226" s="136" t="s">
        <v>1549</v>
      </c>
      <c r="D226" s="230" t="s">
        <v>2301</v>
      </c>
      <c r="E226" s="158">
        <v>5913204.1764000002</v>
      </c>
      <c r="F226" s="116" t="s">
        <v>1507</v>
      </c>
      <c r="G226" s="146">
        <v>0.61276195232515696</v>
      </c>
      <c r="H226" s="146">
        <v>0.60461303549540502</v>
      </c>
      <c r="I226" s="146">
        <v>0.13064374003572732</v>
      </c>
      <c r="J226" s="148">
        <v>0.12356725777541504</v>
      </c>
    </row>
    <row r="227" spans="1:10" s="9" customFormat="1" ht="15.75" hidden="1" customHeight="1" thickBot="1">
      <c r="A227" s="113">
        <v>0</v>
      </c>
      <c r="B227" s="113"/>
      <c r="C227" s="133" t="s">
        <v>1828</v>
      </c>
      <c r="D227" s="276"/>
      <c r="E227" s="161"/>
      <c r="F227" s="134"/>
      <c r="G227" s="153" t="s">
        <v>2353</v>
      </c>
      <c r="H227" s="153" t="s">
        <v>2353</v>
      </c>
      <c r="I227" s="153" t="s">
        <v>2353</v>
      </c>
      <c r="J227" s="209" t="s">
        <v>2353</v>
      </c>
    </row>
    <row r="228" spans="1:10" s="9" customFormat="1" ht="15.75" customHeight="1" thickBot="1">
      <c r="A228" s="113" t="s">
        <v>567</v>
      </c>
      <c r="B228" s="113"/>
      <c r="C228" s="144" t="s">
        <v>1829</v>
      </c>
      <c r="D228" s="278"/>
      <c r="E228" s="162"/>
      <c r="F228" s="130"/>
      <c r="G228" s="166"/>
      <c r="H228" s="166"/>
      <c r="I228" s="166"/>
      <c r="J228" s="170"/>
    </row>
    <row r="229" spans="1:10" s="9" customFormat="1" ht="15.75" customHeight="1">
      <c r="A229" s="113" t="s">
        <v>673</v>
      </c>
      <c r="B229" s="113"/>
      <c r="C229" s="136" t="s">
        <v>1714</v>
      </c>
      <c r="D229" s="230" t="s">
        <v>1794</v>
      </c>
      <c r="E229" s="158">
        <v>103224944.26585522</v>
      </c>
      <c r="F229" s="116" t="s">
        <v>752</v>
      </c>
      <c r="G229" s="146">
        <v>0.42741444032680032</v>
      </c>
      <c r="H229" s="146">
        <v>0.43054032401677717</v>
      </c>
      <c r="I229" s="146">
        <v>0.19559528199849796</v>
      </c>
      <c r="J229" s="148">
        <v>0.19340592196261863</v>
      </c>
    </row>
    <row r="230" spans="1:10" s="9" customFormat="1" ht="15.75" customHeight="1">
      <c r="A230" s="113" t="s">
        <v>645</v>
      </c>
      <c r="B230" s="113"/>
      <c r="C230" s="136" t="s">
        <v>1687</v>
      </c>
      <c r="D230" s="230" t="s">
        <v>2304</v>
      </c>
      <c r="E230" s="158">
        <v>60035054.619960003</v>
      </c>
      <c r="F230" s="116" t="s">
        <v>752</v>
      </c>
      <c r="G230" s="146">
        <v>0.51484679147942425</v>
      </c>
      <c r="H230" s="146">
        <v>0.53912350087161198</v>
      </c>
      <c r="I230" s="146">
        <v>0.2486388350572114</v>
      </c>
      <c r="J230" s="148">
        <v>0.26493647941140214</v>
      </c>
    </row>
    <row r="231" spans="1:10" s="9" customFormat="1" ht="15.75" customHeight="1">
      <c r="A231" s="113" t="s">
        <v>588</v>
      </c>
      <c r="B231" s="113"/>
      <c r="C231" s="136" t="s">
        <v>1632</v>
      </c>
      <c r="D231" s="230" t="s">
        <v>1921</v>
      </c>
      <c r="E231" s="158">
        <v>53674676.774099991</v>
      </c>
      <c r="F231" s="116" t="s">
        <v>752</v>
      </c>
      <c r="G231" s="146">
        <v>0.40174856292019945</v>
      </c>
      <c r="H231" s="146">
        <v>0.44464585757949254</v>
      </c>
      <c r="I231" s="146">
        <v>9.0032311684948699E-2</v>
      </c>
      <c r="J231" s="148">
        <v>0.11611097686310529</v>
      </c>
    </row>
    <row r="232" spans="1:10" s="9" customFormat="1" ht="15.75" customHeight="1">
      <c r="A232" s="113" t="s">
        <v>549</v>
      </c>
      <c r="B232" s="113"/>
      <c r="C232" s="136" t="s">
        <v>1593</v>
      </c>
      <c r="D232" s="230" t="s">
        <v>2306</v>
      </c>
      <c r="E232" s="158">
        <v>41984906.35554</v>
      </c>
      <c r="F232" s="116" t="s">
        <v>752</v>
      </c>
      <c r="G232" s="146">
        <v>0.21502990303377689</v>
      </c>
      <c r="H232" s="146">
        <v>0.22554886021714363</v>
      </c>
      <c r="I232" s="146">
        <v>0.11354961171514055</v>
      </c>
      <c r="J232" s="148">
        <v>0.12717930345856313</v>
      </c>
    </row>
    <row r="233" spans="1:10" s="9" customFormat="1" ht="15.75" customHeight="1">
      <c r="A233" s="113" t="s">
        <v>647</v>
      </c>
      <c r="B233" s="113"/>
      <c r="C233" s="136" t="s">
        <v>1689</v>
      </c>
      <c r="D233" s="230" t="s">
        <v>2307</v>
      </c>
      <c r="E233" s="158">
        <v>26701942.742199998</v>
      </c>
      <c r="F233" s="116" t="s">
        <v>752</v>
      </c>
      <c r="G233" s="146">
        <v>0.13206134732608704</v>
      </c>
      <c r="H233" s="146">
        <v>0.15490283446797878</v>
      </c>
      <c r="I233" s="146">
        <v>5.8040072760779146E-2</v>
      </c>
      <c r="J233" s="148">
        <v>7.5086003347140926E-2</v>
      </c>
    </row>
    <row r="234" spans="1:10" s="9" customFormat="1" ht="15.75" customHeight="1">
      <c r="A234" s="113" t="s">
        <v>522</v>
      </c>
      <c r="B234" s="113"/>
      <c r="C234" s="136" t="s">
        <v>1564</v>
      </c>
      <c r="D234" s="230" t="s">
        <v>2308</v>
      </c>
      <c r="E234" s="158">
        <v>25149314.644007728</v>
      </c>
      <c r="F234" s="116" t="s">
        <v>752</v>
      </c>
      <c r="G234" s="146">
        <v>0.13375275270989581</v>
      </c>
      <c r="H234" s="146">
        <v>0.12864956825352866</v>
      </c>
      <c r="I234" s="146">
        <v>5.6427933717065074E-2</v>
      </c>
      <c r="J234" s="148">
        <v>6.022789883383943E-2</v>
      </c>
    </row>
    <row r="235" spans="1:10" s="9" customFormat="1" ht="15.75" customHeight="1">
      <c r="A235" s="113" t="s">
        <v>566</v>
      </c>
      <c r="B235" s="113"/>
      <c r="C235" s="136" t="s">
        <v>1611</v>
      </c>
      <c r="D235" s="230" t="s">
        <v>2310</v>
      </c>
      <c r="E235" s="158">
        <v>21187048.96912</v>
      </c>
      <c r="F235" s="116" t="s">
        <v>752</v>
      </c>
      <c r="G235" s="146">
        <v>0.10585517355440938</v>
      </c>
      <c r="H235" s="146">
        <v>0.12342250424087504</v>
      </c>
      <c r="I235" s="146">
        <v>1.4040641319058307E-2</v>
      </c>
      <c r="J235" s="148">
        <v>2.7977384981367353E-2</v>
      </c>
    </row>
    <row r="236" spans="1:10" s="9" customFormat="1" ht="15.75" customHeight="1">
      <c r="A236" s="113" t="s">
        <v>591</v>
      </c>
      <c r="B236" s="113"/>
      <c r="C236" s="136" t="s">
        <v>1636</v>
      </c>
      <c r="D236" s="230" t="s">
        <v>2312</v>
      </c>
      <c r="E236" s="158">
        <v>19472475.418761503</v>
      </c>
      <c r="F236" s="116" t="s">
        <v>752</v>
      </c>
      <c r="G236" s="146">
        <v>3.3609300544342136E-2</v>
      </c>
      <c r="H236" s="146">
        <v>0.65021012465677486</v>
      </c>
      <c r="I236" s="146">
        <v>1.6585733432679328E-2</v>
      </c>
      <c r="J236" s="148">
        <v>0.32413906900596856</v>
      </c>
    </row>
    <row r="237" spans="1:10" s="9" customFormat="1" ht="15.75" customHeight="1">
      <c r="A237" s="113" t="s">
        <v>496</v>
      </c>
      <c r="B237" s="113"/>
      <c r="C237" s="136" t="s">
        <v>1538</v>
      </c>
      <c r="D237" s="230" t="s">
        <v>2314</v>
      </c>
      <c r="E237" s="158">
        <v>13788574.242479999</v>
      </c>
      <c r="F237" s="116" t="s">
        <v>752</v>
      </c>
      <c r="G237" s="146">
        <v>0.14582082138287109</v>
      </c>
      <c r="H237" s="146">
        <v>0.15134942506607929</v>
      </c>
      <c r="I237" s="146">
        <v>7.6165510973229697E-2</v>
      </c>
      <c r="J237" s="148">
        <v>8.2182105001774572E-2</v>
      </c>
    </row>
    <row r="238" spans="1:10" s="9" customFormat="1" ht="15.75" customHeight="1">
      <c r="A238" s="113" t="s">
        <v>637</v>
      </c>
      <c r="B238" s="113"/>
      <c r="C238" s="136" t="s">
        <v>1680</v>
      </c>
      <c r="D238" s="230" t="s">
        <v>2316</v>
      </c>
      <c r="E238" s="158">
        <v>9240902.1222899985</v>
      </c>
      <c r="F238" s="116" t="s">
        <v>752</v>
      </c>
      <c r="G238" s="146">
        <v>0.19337966837733989</v>
      </c>
      <c r="H238" s="146">
        <v>0.19469426844052851</v>
      </c>
      <c r="I238" s="146">
        <v>6.0884766377179995E-2</v>
      </c>
      <c r="J238" s="148">
        <v>6.2025959896374445E-2</v>
      </c>
    </row>
    <row r="239" spans="1:10" s="9" customFormat="1" ht="15.75" customHeight="1">
      <c r="A239" s="113" t="s">
        <v>724</v>
      </c>
      <c r="B239" s="113"/>
      <c r="C239" s="136" t="s">
        <v>1543</v>
      </c>
      <c r="D239" s="230" t="s">
        <v>2318</v>
      </c>
      <c r="E239" s="158">
        <v>6791967.2906399993</v>
      </c>
      <c r="F239" s="116" t="s">
        <v>752</v>
      </c>
      <c r="G239" s="146">
        <v>0.188324669011707</v>
      </c>
      <c r="H239" s="146">
        <v>0.24335814700302122</v>
      </c>
      <c r="I239" s="146">
        <v>-2.1120372132563823E-2</v>
      </c>
      <c r="J239" s="148">
        <v>3.9911201154022906E-2</v>
      </c>
    </row>
    <row r="240" spans="1:10" s="9" customFormat="1" ht="15.75" customHeight="1">
      <c r="A240" s="113" t="s">
        <v>675</v>
      </c>
      <c r="B240" s="113"/>
      <c r="C240" s="136" t="s">
        <v>1716</v>
      </c>
      <c r="D240" s="230" t="s">
        <v>2320</v>
      </c>
      <c r="E240" s="158">
        <v>3186129.6401968757</v>
      </c>
      <c r="F240" s="116" t="s">
        <v>752</v>
      </c>
      <c r="G240" s="146">
        <v>1.1804254470643609E-2</v>
      </c>
      <c r="H240" s="146">
        <v>0.23297961743997619</v>
      </c>
      <c r="I240" s="146">
        <v>3.3660363241338241E-3</v>
      </c>
      <c r="J240" s="148">
        <v>8.8713393621855069E-2</v>
      </c>
    </row>
    <row r="241" spans="1:10" s="9" customFormat="1" ht="15.75" hidden="1" customHeight="1" thickBot="1">
      <c r="A241" s="113">
        <v>0</v>
      </c>
      <c r="B241" s="113"/>
      <c r="C241" s="133" t="s">
        <v>1830</v>
      </c>
      <c r="D241" s="276"/>
      <c r="E241" s="161"/>
      <c r="F241" s="134"/>
      <c r="G241" s="153" t="s">
        <v>2353</v>
      </c>
      <c r="H241" s="153" t="s">
        <v>2353</v>
      </c>
      <c r="I241" s="153" t="s">
        <v>2353</v>
      </c>
      <c r="J241" s="209" t="s">
        <v>2353</v>
      </c>
    </row>
    <row r="242" spans="1:10" s="9" customFormat="1" ht="15.75" customHeight="1" thickBot="1">
      <c r="A242" s="113">
        <v>0</v>
      </c>
      <c r="B242" s="113"/>
      <c r="C242" s="144" t="s">
        <v>1831</v>
      </c>
      <c r="D242" s="278"/>
      <c r="E242" s="162"/>
      <c r="F242" s="130"/>
      <c r="G242" s="166"/>
      <c r="H242" s="166"/>
      <c r="I242" s="166"/>
      <c r="J242" s="170"/>
    </row>
    <row r="243" spans="1:10" s="9" customFormat="1" ht="15.75" customHeight="1">
      <c r="A243" s="113" t="s">
        <v>734</v>
      </c>
      <c r="B243" s="113"/>
      <c r="C243" s="136" t="s">
        <v>1733</v>
      </c>
      <c r="D243" s="230" t="s">
        <v>2322</v>
      </c>
      <c r="E243" s="158">
        <v>98688602.817979991</v>
      </c>
      <c r="F243" s="116" t="s">
        <v>754</v>
      </c>
      <c r="G243" s="146">
        <v>0.67288283804933524</v>
      </c>
      <c r="H243" s="146">
        <v>0.6762164770531347</v>
      </c>
      <c r="I243" s="146">
        <v>0.29610102128872279</v>
      </c>
      <c r="J243" s="148">
        <v>0.31326769047608471</v>
      </c>
    </row>
    <row r="244" spans="1:10" s="9" customFormat="1" ht="15.75" customHeight="1">
      <c r="A244" s="113" t="s">
        <v>661</v>
      </c>
      <c r="B244" s="113"/>
      <c r="C244" s="136" t="s">
        <v>1703</v>
      </c>
      <c r="D244" s="230" t="s">
        <v>2324</v>
      </c>
      <c r="E244" s="158">
        <v>97079333.760000005</v>
      </c>
      <c r="F244" s="116" t="s">
        <v>754</v>
      </c>
      <c r="G244" s="146">
        <v>0.77901574896952652</v>
      </c>
      <c r="H244" s="146">
        <v>0.78768079561147908</v>
      </c>
      <c r="I244" s="146">
        <v>0.33480260179647853</v>
      </c>
      <c r="J244" s="148">
        <v>0.34765201061299283</v>
      </c>
    </row>
    <row r="245" spans="1:10" s="9" customFormat="1" ht="15.75" customHeight="1">
      <c r="A245" s="113" t="s">
        <v>583</v>
      </c>
      <c r="B245" s="113"/>
      <c r="C245" s="136" t="s">
        <v>1627</v>
      </c>
      <c r="D245" s="230" t="s">
        <v>2326</v>
      </c>
      <c r="E245" s="158">
        <v>81981485.382200003</v>
      </c>
      <c r="F245" s="116" t="s">
        <v>754</v>
      </c>
      <c r="G245" s="146">
        <v>0.48334264105916952</v>
      </c>
      <c r="H245" s="146">
        <v>0.49262965338168163</v>
      </c>
      <c r="I245" s="146">
        <v>0.14191319354794873</v>
      </c>
      <c r="J245" s="148">
        <v>0.15065960740506415</v>
      </c>
    </row>
    <row r="246" spans="1:10" s="9" customFormat="1" ht="15.75" customHeight="1">
      <c r="A246" s="113" t="s">
        <v>564</v>
      </c>
      <c r="B246" s="113"/>
      <c r="C246" s="136" t="s">
        <v>1609</v>
      </c>
      <c r="D246" s="230" t="s">
        <v>2328</v>
      </c>
      <c r="E246" s="158">
        <v>54892674.473840006</v>
      </c>
      <c r="F246" s="116" t="s">
        <v>754</v>
      </c>
      <c r="G246" s="146">
        <v>0.52818069214785135</v>
      </c>
      <c r="H246" s="146">
        <v>0.53035097551002519</v>
      </c>
      <c r="I246" s="146">
        <v>8.4665263328888671E-2</v>
      </c>
      <c r="J246" s="148">
        <v>8.3278418301035384E-2</v>
      </c>
    </row>
    <row r="247" spans="1:10" s="9" customFormat="1" ht="15.75" customHeight="1">
      <c r="A247" s="113" t="s">
        <v>688</v>
      </c>
      <c r="B247" s="113"/>
      <c r="C247" s="136" t="s">
        <v>1727</v>
      </c>
      <c r="D247" s="230" t="s">
        <v>1795</v>
      </c>
      <c r="E247" s="158">
        <v>51110548.083839998</v>
      </c>
      <c r="F247" s="116" t="s">
        <v>754</v>
      </c>
      <c r="G247" s="146">
        <v>0.81490967459668873</v>
      </c>
      <c r="H247" s="146">
        <v>0.81982603535369269</v>
      </c>
      <c r="I247" s="146">
        <v>0.39799788653845786</v>
      </c>
      <c r="J247" s="148">
        <v>0.40037683976294353</v>
      </c>
    </row>
    <row r="248" spans="1:10" s="9" customFormat="1" ht="15.75" customHeight="1">
      <c r="A248" s="113" t="s">
        <v>662</v>
      </c>
      <c r="B248" s="113"/>
      <c r="C248" s="136" t="s">
        <v>362</v>
      </c>
      <c r="D248" s="230" t="s">
        <v>2329</v>
      </c>
      <c r="E248" s="158">
        <v>51030694.743150003</v>
      </c>
      <c r="F248" s="116" t="s">
        <v>754</v>
      </c>
      <c r="G248" s="146">
        <v>0.71586547956043933</v>
      </c>
      <c r="H248" s="146">
        <v>0.72597450121382701</v>
      </c>
      <c r="I248" s="146">
        <v>0.3832634967364274</v>
      </c>
      <c r="J248" s="148">
        <v>0.39435516031510631</v>
      </c>
    </row>
    <row r="249" spans="1:10" s="9" customFormat="1" ht="15.75" customHeight="1">
      <c r="A249" s="113" t="s">
        <v>509</v>
      </c>
      <c r="B249" s="113"/>
      <c r="C249" s="136" t="s">
        <v>1553</v>
      </c>
      <c r="D249" s="230" t="s">
        <v>2331</v>
      </c>
      <c r="E249" s="158">
        <v>29293767.04544</v>
      </c>
      <c r="F249" s="116" t="s">
        <v>754</v>
      </c>
      <c r="G249" s="146">
        <v>0.62837119031563016</v>
      </c>
      <c r="H249" s="146">
        <v>0.62802528728473117</v>
      </c>
      <c r="I249" s="146">
        <v>0.26021743778680567</v>
      </c>
      <c r="J249" s="148">
        <v>0.26072903366447636</v>
      </c>
    </row>
    <row r="250" spans="1:10" s="9" customFormat="1" ht="15.75" customHeight="1">
      <c r="A250" s="113" t="s">
        <v>731</v>
      </c>
      <c r="B250" s="113"/>
      <c r="C250" s="136" t="s">
        <v>188</v>
      </c>
      <c r="D250" s="230" t="s">
        <v>2333</v>
      </c>
      <c r="E250" s="158">
        <v>26030481.663339995</v>
      </c>
      <c r="F250" s="116" t="s">
        <v>754</v>
      </c>
      <c r="G250" s="146">
        <v>0.60790919306303637</v>
      </c>
      <c r="H250" s="146">
        <v>0.6127828713439113</v>
      </c>
      <c r="I250" s="146">
        <v>0.1825626783795454</v>
      </c>
      <c r="J250" s="148">
        <v>0.17422014911106865</v>
      </c>
    </row>
    <row r="251" spans="1:10" s="9" customFormat="1" ht="15.75" customHeight="1">
      <c r="A251" s="113" t="s">
        <v>607</v>
      </c>
      <c r="B251" s="113"/>
      <c r="C251" s="136" t="s">
        <v>1652</v>
      </c>
      <c r="D251" s="230" t="s">
        <v>2335</v>
      </c>
      <c r="E251" s="158">
        <v>25874609.012759998</v>
      </c>
      <c r="F251" s="116" t="s">
        <v>754</v>
      </c>
      <c r="G251" s="146">
        <v>0.37009693029019836</v>
      </c>
      <c r="H251" s="146">
        <v>0.3728326963329392</v>
      </c>
      <c r="I251" s="146">
        <v>7.0345065997070966E-2</v>
      </c>
      <c r="J251" s="148">
        <v>8.4390403558605748E-2</v>
      </c>
    </row>
    <row r="252" spans="1:10" s="9" customFormat="1" ht="15.75" customHeight="1">
      <c r="A252" s="113" t="s">
        <v>579</v>
      </c>
      <c r="B252" s="113"/>
      <c r="C252" s="136" t="s">
        <v>1623</v>
      </c>
      <c r="D252" s="230" t="s">
        <v>2337</v>
      </c>
      <c r="E252" s="158">
        <v>17721697.289999999</v>
      </c>
      <c r="F252" s="116" t="s">
        <v>754</v>
      </c>
      <c r="G252" s="146">
        <v>0.67565475394937324</v>
      </c>
      <c r="H252" s="146">
        <v>0.67612409471467461</v>
      </c>
      <c r="I252" s="146">
        <v>0.20417524257571304</v>
      </c>
      <c r="J252" s="148">
        <v>0.20377574605783552</v>
      </c>
    </row>
    <row r="253" spans="1:10" s="9" customFormat="1" ht="15.75" customHeight="1">
      <c r="A253" s="113" t="s">
        <v>506</v>
      </c>
      <c r="B253" s="113"/>
      <c r="C253" s="136" t="s">
        <v>1550</v>
      </c>
      <c r="D253" s="230" t="s">
        <v>2339</v>
      </c>
      <c r="E253" s="158">
        <v>13126408.582839997</v>
      </c>
      <c r="F253" s="116" t="s">
        <v>754</v>
      </c>
      <c r="G253" s="146">
        <v>0.65247135160021008</v>
      </c>
      <c r="H253" s="146">
        <v>0.6774629972438192</v>
      </c>
      <c r="I253" s="146">
        <v>0.13756528983881822</v>
      </c>
      <c r="J253" s="148">
        <v>0.13673947920523263</v>
      </c>
    </row>
    <row r="254" spans="1:10" s="9" customFormat="1" ht="15.75" customHeight="1">
      <c r="A254" s="113" t="s">
        <v>544</v>
      </c>
      <c r="B254" s="113"/>
      <c r="C254" s="136" t="s">
        <v>1587</v>
      </c>
      <c r="D254" s="230" t="s">
        <v>2341</v>
      </c>
      <c r="E254" s="158">
        <v>10418102.291699998</v>
      </c>
      <c r="F254" s="116" t="s">
        <v>754</v>
      </c>
      <c r="G254" s="146">
        <v>0.57441296228263539</v>
      </c>
      <c r="H254" s="146">
        <v>0.57919493294350688</v>
      </c>
      <c r="I254" s="146">
        <v>9.0921963017389182E-2</v>
      </c>
      <c r="J254" s="148">
        <v>9.937826351566531E-2</v>
      </c>
    </row>
    <row r="255" spans="1:10" s="9" customFormat="1" ht="15.75" customHeight="1">
      <c r="A255" s="113" t="s">
        <v>710</v>
      </c>
      <c r="B255" s="113"/>
      <c r="C255" s="136" t="s">
        <v>468</v>
      </c>
      <c r="D255" s="230" t="s">
        <v>2343</v>
      </c>
      <c r="E255" s="158">
        <v>6862146.6127499994</v>
      </c>
      <c r="F255" s="116" t="s">
        <v>754</v>
      </c>
      <c r="G255" s="146">
        <v>0.39150390613964009</v>
      </c>
      <c r="H255" s="146">
        <v>0.40706661119625986</v>
      </c>
      <c r="I255" s="146">
        <v>7.3404686915534033E-3</v>
      </c>
      <c r="J255" s="148">
        <v>1.2613905330264357E-2</v>
      </c>
    </row>
    <row r="256" spans="1:10" s="9" customFormat="1" ht="15.75" customHeight="1" thickBot="1">
      <c r="A256" s="113" t="s">
        <v>676</v>
      </c>
      <c r="B256" s="113"/>
      <c r="C256" s="136" t="s">
        <v>1717</v>
      </c>
      <c r="D256" s="230" t="s">
        <v>2345</v>
      </c>
      <c r="E256" s="158">
        <v>3875128.6945800004</v>
      </c>
      <c r="F256" s="116" t="s">
        <v>754</v>
      </c>
      <c r="G256" s="146">
        <v>0.62323012065707217</v>
      </c>
      <c r="H256" s="146">
        <v>0.62512363996043518</v>
      </c>
      <c r="I256" s="146">
        <v>-9.5226631777874687E-2</v>
      </c>
      <c r="J256" s="148">
        <v>-7.5868305779285009E-2</v>
      </c>
    </row>
    <row r="257" spans="1:10" s="9" customFormat="1" ht="15.75" hidden="1" customHeight="1" thickBot="1">
      <c r="A257" s="113">
        <v>0</v>
      </c>
      <c r="B257" s="113"/>
      <c r="C257" s="133" t="s">
        <v>1838</v>
      </c>
      <c r="D257" s="276"/>
      <c r="E257" s="161"/>
      <c r="F257" s="134"/>
      <c r="G257" s="153" t="s">
        <v>2353</v>
      </c>
      <c r="H257" s="153" t="s">
        <v>2353</v>
      </c>
      <c r="I257" s="153" t="s">
        <v>2353</v>
      </c>
      <c r="J257" s="209" t="s">
        <v>2353</v>
      </c>
    </row>
    <row r="258" spans="1:10" s="9" customFormat="1" ht="15.75" customHeight="1" thickBot="1">
      <c r="A258" s="113">
        <v>0</v>
      </c>
      <c r="B258" s="113"/>
      <c r="C258" s="131" t="s">
        <v>1832</v>
      </c>
      <c r="D258" s="279"/>
      <c r="E258" s="163"/>
      <c r="F258" s="132"/>
      <c r="G258" s="167"/>
      <c r="H258" s="167"/>
      <c r="I258" s="167"/>
      <c r="J258" s="210"/>
    </row>
    <row r="259" spans="1:10" s="9" customFormat="1" ht="15.75" customHeight="1">
      <c r="A259" s="113" t="s">
        <v>652</v>
      </c>
      <c r="B259" s="113"/>
      <c r="C259" s="136" t="s">
        <v>1694</v>
      </c>
      <c r="D259" s="230" t="s">
        <v>2347</v>
      </c>
      <c r="E259" s="158">
        <v>136054929.86162999</v>
      </c>
      <c r="F259" s="116" t="s">
        <v>1508</v>
      </c>
      <c r="G259" s="146">
        <v>0.57498424106683022</v>
      </c>
      <c r="H259" s="146">
        <v>0.59475114442617838</v>
      </c>
      <c r="I259" s="146">
        <v>0.2642125336995792</v>
      </c>
      <c r="J259" s="148">
        <v>0.2663019040842039</v>
      </c>
    </row>
    <row r="260" spans="1:10" s="9" customFormat="1" ht="15.75" customHeight="1" thickBot="1">
      <c r="A260" s="113" t="s">
        <v>498</v>
      </c>
      <c r="B260" s="113"/>
      <c r="C260" s="261" t="s">
        <v>1540</v>
      </c>
      <c r="D260" s="264" t="s">
        <v>2349</v>
      </c>
      <c r="E260" s="263">
        <v>7154600.4973500008</v>
      </c>
      <c r="F260" s="262" t="s">
        <v>1508</v>
      </c>
      <c r="G260" s="265">
        <v>0.23478690266238872</v>
      </c>
      <c r="H260" s="265">
        <v>0.23488504963249227</v>
      </c>
      <c r="I260" s="265">
        <v>0.1325187089645794</v>
      </c>
      <c r="J260" s="266">
        <v>0.12788262483897855</v>
      </c>
    </row>
    <row r="261" spans="1:10" s="9" customFormat="1" ht="15.75" hidden="1" customHeight="1" thickBot="1">
      <c r="A261" s="113"/>
      <c r="B261" s="113"/>
      <c r="C261" s="256" t="s">
        <v>1833</v>
      </c>
      <c r="D261" s="257"/>
      <c r="E261" s="258"/>
      <c r="F261" s="257"/>
      <c r="G261" s="259">
        <v>0.40488557186460949</v>
      </c>
      <c r="H261" s="259">
        <v>0.41481809702933536</v>
      </c>
      <c r="I261" s="259">
        <v>0.1983656213320793</v>
      </c>
      <c r="J261" s="260">
        <v>0.19709226446159123</v>
      </c>
    </row>
    <row r="262" spans="1:10" s="9" customFormat="1" ht="15.75" customHeight="1">
      <c r="C262" s="29"/>
    </row>
    <row r="263" spans="1:10" s="9" customFormat="1" ht="15.75" hidden="1" customHeight="1">
      <c r="C263" s="29"/>
    </row>
    <row r="264" spans="1:10" s="9" customFormat="1" ht="15.75" hidden="1" customHeight="1">
      <c r="C264" s="29"/>
    </row>
    <row r="265" spans="1:10" s="9" customFormat="1" ht="15.75" hidden="1" customHeight="1">
      <c r="C265" s="29"/>
    </row>
    <row r="266" spans="1:10" s="9" customFormat="1" ht="15.75" hidden="1" customHeight="1">
      <c r="C266" s="29"/>
    </row>
    <row r="267" spans="1:10" s="9" customFormat="1" ht="15.75" hidden="1" customHeight="1">
      <c r="C267" s="29"/>
    </row>
    <row r="268" spans="1:10" s="9" customFormat="1" ht="15.75" hidden="1" customHeight="1">
      <c r="C268" s="29"/>
    </row>
    <row r="269" spans="1:10" s="9" customFormat="1" ht="15.75" hidden="1" customHeight="1">
      <c r="C269" s="29"/>
    </row>
    <row r="270" spans="1:10" s="9" customFormat="1" ht="15.75" hidden="1" customHeight="1">
      <c r="C270" s="29"/>
    </row>
    <row r="271" spans="1:10" s="9" customFormat="1" ht="15.75" hidden="1" customHeight="1">
      <c r="C271" s="29"/>
    </row>
    <row r="272" spans="1:10" s="9" customFormat="1" ht="15.75" hidden="1" customHeight="1">
      <c r="C272" s="29"/>
    </row>
    <row r="273" spans="3:3" s="9" customFormat="1" ht="15.75" hidden="1" customHeight="1">
      <c r="C273" s="29"/>
    </row>
    <row r="274" spans="3:3" s="9" customFormat="1" ht="15.75" hidden="1" customHeight="1">
      <c r="C274" s="29"/>
    </row>
    <row r="275" spans="3:3" s="9" customFormat="1" ht="15.75" hidden="1" customHeight="1">
      <c r="C275" s="29"/>
    </row>
    <row r="276" spans="3:3" ht="0" hidden="1" customHeight="1">
      <c r="C276" s="11"/>
    </row>
    <row r="277" spans="3:3" ht="0" hidden="1" customHeight="1">
      <c r="C277" s="11"/>
    </row>
    <row r="278" spans="3:3" ht="0" hidden="1" customHeight="1">
      <c r="C278" s="11"/>
    </row>
    <row r="279" spans="3:3" ht="0" hidden="1" customHeight="1">
      <c r="C279" s="11"/>
    </row>
    <row r="280" spans="3:3" ht="0" hidden="1" customHeight="1">
      <c r="C280" s="11"/>
    </row>
    <row r="281" spans="3:3" ht="0" hidden="1" customHeight="1">
      <c r="C281" s="11"/>
    </row>
    <row r="282" spans="3:3" ht="0" hidden="1" customHeight="1">
      <c r="C282" s="11"/>
    </row>
    <row r="283" spans="3:3" ht="0" hidden="1" customHeight="1">
      <c r="C283" s="11"/>
    </row>
    <row r="284" spans="3:3" ht="0" hidden="1" customHeight="1">
      <c r="C284" s="11"/>
    </row>
    <row r="285" spans="3:3" ht="0" hidden="1" customHeight="1">
      <c r="C285" s="11"/>
    </row>
    <row r="286" spans="3:3" ht="0" hidden="1" customHeight="1">
      <c r="C286" s="11"/>
    </row>
    <row r="287" spans="3:3" ht="0" hidden="1" customHeight="1">
      <c r="C287" s="11"/>
    </row>
    <row r="288" spans="3:3" ht="0" hidden="1" customHeight="1">
      <c r="C288" s="11"/>
    </row>
    <row r="289" spans="3:3" ht="0" hidden="1" customHeight="1">
      <c r="C289" s="11"/>
    </row>
    <row r="290" spans="3:3" ht="0" hidden="1" customHeight="1">
      <c r="C290" s="11"/>
    </row>
    <row r="291" spans="3:3" ht="0" hidden="1" customHeight="1">
      <c r="C291" s="11"/>
    </row>
    <row r="292" spans="3:3" ht="0" hidden="1" customHeight="1">
      <c r="C292" s="11"/>
    </row>
    <row r="293" spans="3:3" ht="0" hidden="1" customHeight="1">
      <c r="C293" s="11"/>
    </row>
    <row r="294" spans="3:3" ht="0" hidden="1" customHeight="1">
      <c r="C294" s="11"/>
    </row>
    <row r="295" spans="3:3" ht="0" hidden="1" customHeight="1">
      <c r="C295" s="11"/>
    </row>
    <row r="296" spans="3:3" ht="0" hidden="1" customHeight="1">
      <c r="C296" s="11"/>
    </row>
    <row r="297" spans="3:3" ht="0" hidden="1" customHeight="1">
      <c r="C297" s="11"/>
    </row>
    <row r="298" spans="3:3" ht="0" hidden="1" customHeight="1">
      <c r="C298" s="11"/>
    </row>
    <row r="299" spans="3:3" ht="0" hidden="1" customHeight="1">
      <c r="C299" s="11"/>
    </row>
    <row r="300" spans="3:3" ht="0" hidden="1" customHeight="1">
      <c r="C300" s="11"/>
    </row>
    <row r="301" spans="3:3" ht="0" hidden="1" customHeight="1">
      <c r="C301" s="11"/>
    </row>
    <row r="302" spans="3:3" ht="0" hidden="1" customHeight="1">
      <c r="C302" s="11"/>
    </row>
    <row r="303" spans="3:3" ht="0" hidden="1" customHeight="1">
      <c r="C303" s="11"/>
    </row>
    <row r="304" spans="3:3" ht="0" hidden="1" customHeight="1">
      <c r="C304" s="11"/>
    </row>
    <row r="305" spans="3:3" ht="0" hidden="1" customHeight="1">
      <c r="C305" s="11"/>
    </row>
    <row r="306" spans="3:3" ht="0" hidden="1" customHeight="1">
      <c r="C306" s="11"/>
    </row>
    <row r="307" spans="3:3" ht="0" hidden="1" customHeight="1">
      <c r="C307" s="11"/>
    </row>
    <row r="308" spans="3:3" ht="0" hidden="1" customHeight="1">
      <c r="C308" s="11"/>
    </row>
    <row r="309" spans="3:3" ht="0" hidden="1" customHeight="1">
      <c r="C309" s="11"/>
    </row>
    <row r="310" spans="3:3" ht="0" hidden="1" customHeight="1">
      <c r="C310" s="11"/>
    </row>
    <row r="311" spans="3:3" ht="0" hidden="1" customHeight="1">
      <c r="C311" s="11"/>
    </row>
    <row r="312" spans="3:3" ht="0" hidden="1" customHeight="1">
      <c r="C312" s="11"/>
    </row>
    <row r="313" spans="3:3" ht="0" hidden="1" customHeight="1">
      <c r="C313" s="11"/>
    </row>
    <row r="314" spans="3:3" ht="0" hidden="1" customHeight="1">
      <c r="C314" s="11"/>
    </row>
    <row r="315" spans="3:3" ht="0" hidden="1" customHeight="1">
      <c r="C315" s="11"/>
    </row>
    <row r="316" spans="3:3" ht="0" hidden="1" customHeight="1">
      <c r="C316" s="11"/>
    </row>
    <row r="317" spans="3:3" s="9" customFormat="1" ht="12.75" hidden="1">
      <c r="C317" s="11"/>
    </row>
    <row r="318" spans="3:3" ht="0" hidden="1" customHeight="1">
      <c r="C318" s="11"/>
    </row>
    <row r="319" spans="3:3" ht="0" hidden="1" customHeight="1">
      <c r="C319" s="11"/>
    </row>
    <row r="320" spans="3:3" ht="0" hidden="1" customHeight="1">
      <c r="C320" s="11"/>
    </row>
    <row r="321" spans="3:3" ht="0" hidden="1" customHeight="1">
      <c r="C321" s="11"/>
    </row>
    <row r="322" spans="3:3" ht="0" hidden="1" customHeight="1">
      <c r="C322" s="11"/>
    </row>
    <row r="323" spans="3:3" ht="0" hidden="1" customHeight="1">
      <c r="C323" s="11"/>
    </row>
    <row r="324" spans="3:3" ht="0" hidden="1" customHeight="1">
      <c r="C324" s="11"/>
    </row>
    <row r="325" spans="3:3" ht="0" hidden="1" customHeight="1">
      <c r="C325" s="11"/>
    </row>
    <row r="326" spans="3:3" ht="0" hidden="1" customHeight="1">
      <c r="C326" s="11"/>
    </row>
    <row r="327" spans="3:3" ht="0" hidden="1" customHeight="1">
      <c r="C327" s="11"/>
    </row>
    <row r="328" spans="3:3" ht="0" hidden="1" customHeight="1">
      <c r="C328" s="11"/>
    </row>
    <row r="329" spans="3:3" ht="0" hidden="1" customHeight="1">
      <c r="C329" s="11"/>
    </row>
    <row r="330" spans="3:3" ht="0" hidden="1" customHeight="1">
      <c r="C330" s="11"/>
    </row>
    <row r="331" spans="3:3" ht="0" hidden="1" customHeight="1">
      <c r="C331" s="11"/>
    </row>
    <row r="332" spans="3:3" ht="0" hidden="1" customHeight="1">
      <c r="C332" s="11"/>
    </row>
    <row r="333" spans="3:3" ht="0" hidden="1" customHeight="1">
      <c r="C333" s="11"/>
    </row>
    <row r="334" spans="3:3" ht="0" hidden="1" customHeight="1">
      <c r="C334" s="11"/>
    </row>
    <row r="335" spans="3:3" ht="0" hidden="1" customHeight="1">
      <c r="C335" s="11"/>
    </row>
    <row r="336" spans="3:3" ht="0" hidden="1" customHeight="1">
      <c r="C336" s="11"/>
    </row>
    <row r="337" spans="3:3" ht="0" hidden="1" customHeight="1">
      <c r="C337" s="11"/>
    </row>
    <row r="338" spans="3:3" ht="0" hidden="1" customHeight="1">
      <c r="C338" s="11"/>
    </row>
    <row r="339" spans="3:3" ht="0" hidden="1" customHeight="1">
      <c r="C339" s="11"/>
    </row>
    <row r="340" spans="3:3" ht="0" hidden="1" customHeight="1">
      <c r="C340" s="11"/>
    </row>
    <row r="341" spans="3:3" ht="0" hidden="1" customHeight="1">
      <c r="C341" s="11"/>
    </row>
    <row r="342" spans="3:3" ht="0" hidden="1" customHeight="1">
      <c r="C342" s="11"/>
    </row>
    <row r="343" spans="3:3" ht="0" hidden="1" customHeight="1">
      <c r="C343" s="11"/>
    </row>
    <row r="344" spans="3:3" ht="0" hidden="1" customHeight="1">
      <c r="C344" s="11"/>
    </row>
    <row r="345" spans="3:3" ht="0" hidden="1" customHeight="1">
      <c r="C345" s="11"/>
    </row>
    <row r="346" spans="3:3" ht="0" hidden="1" customHeight="1">
      <c r="C346" s="11"/>
    </row>
    <row r="347" spans="3:3" ht="0" hidden="1" customHeight="1">
      <c r="C347" s="11"/>
    </row>
    <row r="348" spans="3:3" ht="0" hidden="1" customHeight="1">
      <c r="C348" s="11"/>
    </row>
    <row r="349" spans="3:3" ht="0" hidden="1" customHeight="1">
      <c r="C349" s="11"/>
    </row>
    <row r="350" spans="3:3" ht="0" hidden="1" customHeight="1">
      <c r="C350" s="11"/>
    </row>
    <row r="351" spans="3:3" ht="0" hidden="1" customHeight="1">
      <c r="C351" s="11"/>
    </row>
    <row r="352" spans="3:3" ht="0" hidden="1" customHeight="1">
      <c r="C352" s="11"/>
    </row>
    <row r="353" spans="3:3" ht="0" hidden="1" customHeight="1">
      <c r="C353" s="11"/>
    </row>
    <row r="354" spans="3:3" ht="0" hidden="1" customHeight="1">
      <c r="C354" s="11"/>
    </row>
    <row r="355" spans="3:3" ht="0" hidden="1" customHeight="1">
      <c r="C355" s="11"/>
    </row>
    <row r="356" spans="3:3" ht="0" hidden="1" customHeight="1">
      <c r="C356" s="11"/>
    </row>
    <row r="357" spans="3:3" ht="0" hidden="1" customHeight="1">
      <c r="C357" s="11"/>
    </row>
    <row r="358" spans="3:3" ht="0" hidden="1" customHeight="1">
      <c r="C358" s="11"/>
    </row>
    <row r="359" spans="3:3" ht="0" hidden="1" customHeight="1">
      <c r="C359" s="11"/>
    </row>
    <row r="360" spans="3:3" ht="0" hidden="1" customHeight="1">
      <c r="C360" s="11"/>
    </row>
    <row r="361" spans="3:3" ht="0" hidden="1" customHeight="1">
      <c r="C361" s="11"/>
    </row>
    <row r="362" spans="3:3" ht="0" hidden="1" customHeight="1">
      <c r="C362" s="11"/>
    </row>
    <row r="363" spans="3:3" ht="0" hidden="1" customHeight="1">
      <c r="C363" s="11"/>
    </row>
    <row r="364" spans="3:3" ht="0" hidden="1" customHeight="1">
      <c r="C364" s="11"/>
    </row>
    <row r="365" spans="3:3" ht="0" hidden="1" customHeight="1">
      <c r="C365" s="11"/>
    </row>
    <row r="366" spans="3:3" ht="0" hidden="1" customHeight="1">
      <c r="C366" s="11"/>
    </row>
    <row r="367" spans="3:3" ht="0" hidden="1" customHeight="1">
      <c r="C367" s="11"/>
    </row>
    <row r="368" spans="3:3" ht="0" hidden="1" customHeight="1">
      <c r="C368" s="11"/>
    </row>
    <row r="369" spans="3:3" ht="0" hidden="1" customHeight="1">
      <c r="C369" s="11"/>
    </row>
    <row r="370" spans="3:3" ht="0" hidden="1" customHeight="1">
      <c r="C370" s="11"/>
    </row>
    <row r="371" spans="3:3" ht="0" hidden="1" customHeight="1">
      <c r="C371" s="11"/>
    </row>
    <row r="372" spans="3:3" ht="0" hidden="1" customHeight="1">
      <c r="C372" s="11"/>
    </row>
    <row r="373" spans="3:3" ht="0" hidden="1" customHeight="1">
      <c r="C373" s="11"/>
    </row>
    <row r="374" spans="3:3" ht="0" hidden="1" customHeight="1">
      <c r="C374" s="11"/>
    </row>
    <row r="375" spans="3:3" ht="0" hidden="1" customHeight="1">
      <c r="C375" s="11"/>
    </row>
    <row r="376" spans="3:3" ht="0" hidden="1" customHeight="1">
      <c r="C376" s="11"/>
    </row>
    <row r="377" spans="3:3" ht="0" hidden="1" customHeight="1">
      <c r="C377" s="11"/>
    </row>
    <row r="378" spans="3:3" ht="0" hidden="1" customHeight="1">
      <c r="C378" s="11"/>
    </row>
    <row r="379" spans="3:3" ht="0" hidden="1" customHeight="1">
      <c r="C379" s="11"/>
    </row>
    <row r="380" spans="3:3" ht="0" hidden="1" customHeight="1">
      <c r="C380" s="11"/>
    </row>
    <row r="381" spans="3:3" ht="0" hidden="1" customHeight="1">
      <c r="C381" s="11"/>
    </row>
    <row r="382" spans="3:3" ht="0" hidden="1" customHeight="1">
      <c r="C382" s="11"/>
    </row>
    <row r="383" spans="3:3" ht="0" hidden="1" customHeight="1">
      <c r="C383" s="11"/>
    </row>
    <row r="384" spans="3:3" ht="0" hidden="1" customHeight="1">
      <c r="C384" s="11"/>
    </row>
    <row r="385" spans="3:3" ht="0" hidden="1" customHeight="1">
      <c r="C385" s="11"/>
    </row>
    <row r="386" spans="3:3" ht="0" hidden="1" customHeight="1">
      <c r="C386" s="11"/>
    </row>
    <row r="387" spans="3:3" ht="0" hidden="1" customHeight="1">
      <c r="C387" s="11"/>
    </row>
    <row r="388" spans="3:3" ht="0" hidden="1" customHeight="1">
      <c r="C388" s="11"/>
    </row>
    <row r="389" spans="3:3" ht="0" hidden="1" customHeight="1">
      <c r="C389" s="11"/>
    </row>
    <row r="390" spans="3:3" ht="0" hidden="1" customHeight="1">
      <c r="C390" s="11"/>
    </row>
    <row r="391" spans="3:3" ht="0" hidden="1" customHeight="1">
      <c r="C391" s="11"/>
    </row>
    <row r="392" spans="3:3" ht="0" hidden="1" customHeight="1">
      <c r="C392" s="11"/>
    </row>
    <row r="393" spans="3:3" ht="0" hidden="1" customHeight="1">
      <c r="C393" s="11"/>
    </row>
    <row r="394" spans="3:3" ht="0" hidden="1" customHeight="1">
      <c r="C394" s="11"/>
    </row>
    <row r="395" spans="3:3" ht="0" hidden="1" customHeight="1">
      <c r="C395" s="11"/>
    </row>
    <row r="396" spans="3:3" ht="0" hidden="1" customHeight="1">
      <c r="C396" s="11"/>
    </row>
    <row r="397" spans="3:3" ht="0" hidden="1" customHeight="1">
      <c r="C397" s="11"/>
    </row>
    <row r="398" spans="3:3" ht="0" hidden="1" customHeight="1">
      <c r="C398" s="11"/>
    </row>
    <row r="399" spans="3:3" ht="0" hidden="1" customHeight="1">
      <c r="C399" s="11"/>
    </row>
    <row r="400" spans="3:3" ht="0" hidden="1" customHeight="1">
      <c r="C400" s="11"/>
    </row>
    <row r="401" spans="3:3" ht="0" hidden="1" customHeight="1">
      <c r="C401" s="11"/>
    </row>
    <row r="402" spans="3:3" ht="0" hidden="1" customHeight="1">
      <c r="C402" s="11"/>
    </row>
    <row r="403" spans="3:3" ht="0" hidden="1" customHeight="1">
      <c r="C403" s="11"/>
    </row>
    <row r="404" spans="3:3" ht="0" hidden="1" customHeight="1">
      <c r="C404" s="11"/>
    </row>
    <row r="405" spans="3:3" ht="0" hidden="1" customHeight="1">
      <c r="C405" s="11"/>
    </row>
    <row r="406" spans="3:3" ht="0" hidden="1" customHeight="1">
      <c r="C406" s="11"/>
    </row>
    <row r="407" spans="3:3" ht="0" hidden="1" customHeight="1">
      <c r="C407" s="11"/>
    </row>
    <row r="408" spans="3:3" ht="0" hidden="1" customHeight="1">
      <c r="C408" s="11"/>
    </row>
    <row r="409" spans="3:3" ht="0" hidden="1" customHeight="1">
      <c r="C409" s="11"/>
    </row>
    <row r="410" spans="3:3" ht="0" hidden="1" customHeight="1">
      <c r="C410" s="11"/>
    </row>
    <row r="411" spans="3:3" ht="0" hidden="1" customHeight="1">
      <c r="C411" s="11"/>
    </row>
    <row r="412" spans="3:3" ht="0" hidden="1" customHeight="1">
      <c r="C412" s="11"/>
    </row>
    <row r="413" spans="3:3" ht="0" hidden="1" customHeight="1">
      <c r="C413" s="11"/>
    </row>
    <row r="414" spans="3:3" ht="0" hidden="1" customHeight="1">
      <c r="C414" s="11"/>
    </row>
    <row r="415" spans="3:3" ht="0" hidden="1" customHeight="1">
      <c r="C415" s="11"/>
    </row>
    <row r="416" spans="3:3" ht="0" hidden="1" customHeight="1">
      <c r="C416" s="11"/>
    </row>
    <row r="417" spans="3:3" ht="0" hidden="1" customHeight="1">
      <c r="C417" s="11"/>
    </row>
    <row r="418" spans="3:3" ht="0" hidden="1" customHeight="1">
      <c r="C418" s="11"/>
    </row>
    <row r="419" spans="3:3" ht="0" hidden="1" customHeight="1">
      <c r="C419" s="11"/>
    </row>
    <row r="420" spans="3:3" ht="0" hidden="1" customHeight="1">
      <c r="C420" s="11"/>
    </row>
    <row r="421" spans="3:3" ht="0" hidden="1" customHeight="1">
      <c r="C421" s="11"/>
    </row>
    <row r="422" spans="3:3" ht="0" hidden="1" customHeight="1">
      <c r="C422" s="11"/>
    </row>
    <row r="423" spans="3:3" ht="0" hidden="1" customHeight="1">
      <c r="C423" s="11"/>
    </row>
    <row r="424" spans="3:3" ht="0" hidden="1" customHeight="1">
      <c r="C424" s="11"/>
    </row>
    <row r="425" spans="3:3" ht="0" hidden="1" customHeight="1">
      <c r="C425" s="11"/>
    </row>
    <row r="426" spans="3:3" ht="0" hidden="1" customHeight="1">
      <c r="C426" s="11"/>
    </row>
    <row r="427" spans="3:3" ht="0" hidden="1" customHeight="1">
      <c r="C427" s="11"/>
    </row>
    <row r="428" spans="3:3" ht="0" hidden="1" customHeight="1">
      <c r="C428" s="11"/>
    </row>
    <row r="429" spans="3:3" ht="0" hidden="1" customHeight="1">
      <c r="C429" s="11"/>
    </row>
    <row r="430" spans="3:3" ht="0" hidden="1" customHeight="1">
      <c r="C430" s="11"/>
    </row>
    <row r="431" spans="3:3" ht="0" hidden="1" customHeight="1">
      <c r="C431" s="11"/>
    </row>
    <row r="432" spans="3:3" ht="0" hidden="1" customHeight="1">
      <c r="C432" s="11"/>
    </row>
    <row r="433" spans="3:3" ht="0" hidden="1" customHeight="1">
      <c r="C433" s="11"/>
    </row>
    <row r="434" spans="3:3" ht="0" hidden="1" customHeight="1">
      <c r="C434" s="11"/>
    </row>
    <row r="435" spans="3:3" ht="0" hidden="1" customHeight="1">
      <c r="C435" s="11"/>
    </row>
    <row r="436" spans="3:3" ht="0" hidden="1" customHeight="1">
      <c r="C436" s="11"/>
    </row>
    <row r="437" spans="3:3" ht="0" hidden="1" customHeight="1">
      <c r="C437" s="11"/>
    </row>
    <row r="438" spans="3:3" ht="0" hidden="1" customHeight="1">
      <c r="C438" s="11"/>
    </row>
    <row r="439" spans="3:3" ht="0" hidden="1" customHeight="1">
      <c r="C439" s="11"/>
    </row>
    <row r="440" spans="3:3" ht="0" hidden="1" customHeight="1">
      <c r="C440" s="11"/>
    </row>
    <row r="441" spans="3:3" ht="0" hidden="1" customHeight="1">
      <c r="C441" s="11"/>
    </row>
    <row r="442" spans="3:3" ht="0" hidden="1" customHeight="1">
      <c r="C442" s="11"/>
    </row>
    <row r="443" spans="3:3" ht="0" hidden="1" customHeight="1">
      <c r="C443" s="11"/>
    </row>
    <row r="444" spans="3:3" ht="0" hidden="1" customHeight="1">
      <c r="C444" s="11"/>
    </row>
    <row r="445" spans="3:3" ht="0" hidden="1" customHeight="1">
      <c r="C445" s="11"/>
    </row>
    <row r="446" spans="3:3" ht="0" hidden="1" customHeight="1">
      <c r="C446" s="11"/>
    </row>
    <row r="447" spans="3:3" ht="0" hidden="1" customHeight="1">
      <c r="C447" s="11"/>
    </row>
    <row r="448" spans="3:3" ht="0" hidden="1" customHeight="1">
      <c r="C448" s="11"/>
    </row>
    <row r="449" spans="3:3" ht="0" hidden="1" customHeight="1">
      <c r="C449" s="11"/>
    </row>
    <row r="450" spans="3:3" ht="0" hidden="1" customHeight="1">
      <c r="C450" s="11"/>
    </row>
    <row r="451" spans="3:3" ht="0" hidden="1" customHeight="1">
      <c r="C451" s="11"/>
    </row>
    <row r="452" spans="3:3" ht="0" hidden="1" customHeight="1">
      <c r="C452" s="11"/>
    </row>
    <row r="453" spans="3:3" ht="0" hidden="1" customHeight="1">
      <c r="C453" s="11"/>
    </row>
    <row r="454" spans="3:3" ht="0" hidden="1" customHeight="1">
      <c r="C454" s="11"/>
    </row>
    <row r="455" spans="3:3" ht="0" hidden="1" customHeight="1">
      <c r="C455" s="11"/>
    </row>
    <row r="456" spans="3:3" ht="0" hidden="1" customHeight="1">
      <c r="C456" s="11"/>
    </row>
    <row r="457" spans="3:3" ht="0" hidden="1" customHeight="1">
      <c r="C457" s="11"/>
    </row>
    <row r="458" spans="3:3" ht="0" hidden="1" customHeight="1">
      <c r="C458" s="11"/>
    </row>
    <row r="459" spans="3:3" ht="0" hidden="1" customHeight="1">
      <c r="C459" s="11"/>
    </row>
    <row r="460" spans="3:3" ht="0" hidden="1" customHeight="1">
      <c r="C460" s="11"/>
    </row>
    <row r="461" spans="3:3" ht="0" hidden="1" customHeight="1">
      <c r="C461" s="11"/>
    </row>
    <row r="462" spans="3:3" ht="0" hidden="1" customHeight="1">
      <c r="C462" s="11"/>
    </row>
    <row r="463" spans="3:3" ht="0" hidden="1" customHeight="1">
      <c r="C463" s="11"/>
    </row>
    <row r="464" spans="3:3" ht="0" hidden="1" customHeight="1">
      <c r="C464" s="11"/>
    </row>
    <row r="465" spans="3:3" ht="0" hidden="1" customHeight="1">
      <c r="C465" s="11"/>
    </row>
    <row r="466" spans="3:3" ht="0" hidden="1" customHeight="1">
      <c r="C466" s="11"/>
    </row>
    <row r="467" spans="3:3" ht="0" hidden="1" customHeight="1">
      <c r="C467" s="11"/>
    </row>
    <row r="468" spans="3:3" ht="0" hidden="1" customHeight="1">
      <c r="C468" s="11"/>
    </row>
    <row r="469" spans="3:3" ht="0" hidden="1" customHeight="1">
      <c r="C469" s="11"/>
    </row>
    <row r="470" spans="3:3" ht="0" hidden="1" customHeight="1">
      <c r="C470" s="11"/>
    </row>
    <row r="471" spans="3:3" ht="0" hidden="1" customHeight="1">
      <c r="C471" s="11"/>
    </row>
    <row r="472" spans="3:3" ht="0" hidden="1" customHeight="1">
      <c r="C472" s="11"/>
    </row>
    <row r="473" spans="3:3" ht="0" hidden="1" customHeight="1">
      <c r="C473" s="11"/>
    </row>
    <row r="474" spans="3:3" ht="0" hidden="1" customHeight="1">
      <c r="C474" s="11"/>
    </row>
    <row r="475" spans="3:3" ht="0" hidden="1" customHeight="1">
      <c r="C475" s="11"/>
    </row>
    <row r="476" spans="3:3" ht="0" hidden="1" customHeight="1">
      <c r="C476" s="11"/>
    </row>
    <row r="477" spans="3:3" ht="0" hidden="1" customHeight="1">
      <c r="C477" s="11"/>
    </row>
    <row r="478" spans="3:3" ht="0" hidden="1" customHeight="1">
      <c r="C478" s="11"/>
    </row>
    <row r="479" spans="3:3" ht="0" hidden="1" customHeight="1">
      <c r="C479" s="11"/>
    </row>
    <row r="480" spans="3:3" ht="0" hidden="1" customHeight="1">
      <c r="C480" s="11"/>
    </row>
    <row r="481" spans="3:3" ht="0" hidden="1" customHeight="1">
      <c r="C481" s="11"/>
    </row>
    <row r="482" spans="3:3" ht="0" hidden="1" customHeight="1">
      <c r="C482" s="11"/>
    </row>
    <row r="483" spans="3:3" ht="0" hidden="1" customHeight="1">
      <c r="C483" s="11"/>
    </row>
    <row r="484" spans="3:3" ht="0" hidden="1" customHeight="1">
      <c r="C484" s="11"/>
    </row>
    <row r="485" spans="3:3" ht="0" hidden="1" customHeight="1">
      <c r="C485" s="11"/>
    </row>
    <row r="486" spans="3:3" ht="0" hidden="1" customHeight="1">
      <c r="C486" s="11"/>
    </row>
    <row r="487" spans="3:3" ht="0" hidden="1" customHeight="1">
      <c r="C487" s="13"/>
    </row>
    <row r="501" spans="3:6" s="9" customFormat="1" ht="0" hidden="1" customHeight="1">
      <c r="C501" s="10"/>
      <c r="D501" s="10"/>
      <c r="E501" s="10"/>
      <c r="F501" s="10"/>
    </row>
    <row r="502" spans="3:6" s="9" customFormat="1" ht="0" hidden="1" customHeight="1">
      <c r="C502" s="10"/>
      <c r="D502" s="10"/>
      <c r="E502" s="10"/>
      <c r="F502" s="10"/>
    </row>
    <row r="503" spans="3:6" s="9" customFormat="1" ht="0" hidden="1" customHeight="1">
      <c r="C503" s="10"/>
      <c r="D503" s="10"/>
      <c r="E503" s="10"/>
      <c r="F503" s="10"/>
    </row>
    <row r="504" spans="3:6" s="9" customFormat="1" ht="0" hidden="1" customHeight="1">
      <c r="C504" s="10"/>
      <c r="D504" s="10"/>
      <c r="E504" s="10"/>
      <c r="F504" s="10"/>
    </row>
    <row r="505" spans="3:6" s="9" customFormat="1" ht="0" hidden="1" customHeight="1">
      <c r="C505" s="10"/>
      <c r="D505" s="10"/>
      <c r="E505" s="10"/>
      <c r="F505" s="10"/>
    </row>
    <row r="506" spans="3:6" s="9" customFormat="1" ht="0" hidden="1" customHeight="1">
      <c r="C506" s="10"/>
      <c r="D506" s="10"/>
      <c r="E506" s="10"/>
      <c r="F506" s="10"/>
    </row>
    <row r="507" spans="3:6" s="9" customFormat="1" ht="0" hidden="1" customHeight="1">
      <c r="C507" s="10"/>
      <c r="D507" s="10"/>
      <c r="E507" s="10"/>
      <c r="F507" s="10"/>
    </row>
    <row r="508" spans="3:6" s="9" customFormat="1" ht="0" hidden="1" customHeight="1">
      <c r="C508" s="10"/>
      <c r="D508" s="10"/>
      <c r="E508" s="10"/>
      <c r="F508" s="10"/>
    </row>
    <row r="509" spans="3:6" s="9" customFormat="1" ht="0" hidden="1" customHeight="1">
      <c r="C509" s="10"/>
      <c r="D509" s="10"/>
      <c r="E509" s="10"/>
      <c r="F509" s="10"/>
    </row>
    <row r="510" spans="3:6" s="9" customFormat="1" ht="0" hidden="1" customHeight="1">
      <c r="C510" s="10"/>
      <c r="D510" s="10"/>
      <c r="E510" s="10"/>
      <c r="F510" s="10"/>
    </row>
    <row r="511" spans="3:6" s="9" customFormat="1" ht="0" hidden="1" customHeight="1">
      <c r="C511" s="10"/>
      <c r="D511" s="10"/>
      <c r="E511" s="10"/>
      <c r="F511" s="10"/>
    </row>
    <row r="512" spans="3:6" s="9" customFormat="1" ht="0" hidden="1" customHeight="1">
      <c r="C512" s="10"/>
      <c r="D512" s="10"/>
      <c r="E512" s="10"/>
      <c r="F512" s="10"/>
    </row>
    <row r="513" spans="3:6" s="9" customFormat="1" ht="0" hidden="1" customHeight="1">
      <c r="C513" s="10"/>
      <c r="D513" s="10"/>
      <c r="E513" s="10"/>
      <c r="F513" s="10"/>
    </row>
    <row r="514" spans="3:6" s="9" customFormat="1" ht="0" hidden="1" customHeight="1">
      <c r="C514" s="10"/>
      <c r="D514" s="10"/>
      <c r="E514" s="10"/>
      <c r="F514" s="10"/>
    </row>
    <row r="515" spans="3:6" s="9" customFormat="1" ht="0" hidden="1" customHeight="1">
      <c r="C515" s="10"/>
      <c r="D515" s="10"/>
      <c r="E515" s="10"/>
      <c r="F515" s="10"/>
    </row>
    <row r="516" spans="3:6" s="9" customFormat="1" ht="0" hidden="1" customHeight="1">
      <c r="C516" s="10"/>
      <c r="D516" s="10"/>
      <c r="E516" s="10"/>
      <c r="F516" s="10"/>
    </row>
    <row r="517" spans="3:6" s="9" customFormat="1" ht="0" hidden="1" customHeight="1">
      <c r="C517" s="10"/>
      <c r="D517" s="10"/>
      <c r="E517" s="10"/>
      <c r="F517" s="10"/>
    </row>
    <row r="518" spans="3:6" s="9" customFormat="1" ht="0" hidden="1" customHeight="1">
      <c r="C518" s="10"/>
      <c r="D518" s="10"/>
      <c r="E518" s="10"/>
      <c r="F518" s="10"/>
    </row>
    <row r="519" spans="3:6" s="9" customFormat="1" ht="0" hidden="1" customHeight="1">
      <c r="C519" s="10"/>
      <c r="D519" s="10"/>
      <c r="E519" s="10"/>
      <c r="F519" s="10"/>
    </row>
    <row r="520" spans="3:6" s="9" customFormat="1" ht="0" hidden="1" customHeight="1">
      <c r="C520" s="10"/>
      <c r="D520" s="10"/>
      <c r="E520" s="10"/>
      <c r="F520" s="10"/>
    </row>
    <row r="521" spans="3:6" s="9" customFormat="1" ht="0" hidden="1" customHeight="1">
      <c r="C521" s="10"/>
      <c r="D521" s="10"/>
      <c r="E521" s="10"/>
      <c r="F521" s="10"/>
    </row>
    <row r="522" spans="3:6" s="9" customFormat="1" ht="0" hidden="1" customHeight="1">
      <c r="C522" s="10"/>
      <c r="D522" s="10"/>
      <c r="E522" s="10"/>
      <c r="F522" s="10"/>
    </row>
    <row r="523" spans="3:6" s="9" customFormat="1" ht="0" hidden="1" customHeight="1">
      <c r="C523" s="10"/>
      <c r="D523" s="10"/>
      <c r="E523" s="10"/>
      <c r="F523" s="10"/>
    </row>
    <row r="524" spans="3:6" s="9" customFormat="1" ht="0" hidden="1" customHeight="1">
      <c r="C524" s="10"/>
      <c r="D524" s="10"/>
      <c r="E524" s="10"/>
      <c r="F524" s="10"/>
    </row>
    <row r="525" spans="3:6" s="9" customFormat="1" ht="0" hidden="1" customHeight="1">
      <c r="C525" s="10"/>
      <c r="D525" s="10"/>
      <c r="E525" s="10"/>
      <c r="F525" s="10"/>
    </row>
    <row r="526" spans="3:6" s="9" customFormat="1" ht="0" hidden="1" customHeight="1">
      <c r="C526" s="10"/>
      <c r="D526" s="10"/>
      <c r="E526" s="10"/>
      <c r="F526" s="10"/>
    </row>
    <row r="527" spans="3:6" s="9" customFormat="1" ht="0" hidden="1" customHeight="1">
      <c r="C527" s="10"/>
      <c r="D527" s="10"/>
      <c r="E527" s="10"/>
      <c r="F527" s="10"/>
    </row>
    <row r="528" spans="3:6" s="9" customFormat="1" ht="0" hidden="1" customHeight="1">
      <c r="C528" s="10"/>
      <c r="D528" s="10"/>
      <c r="E528" s="10"/>
      <c r="F528" s="10"/>
    </row>
    <row r="529" spans="3:6" s="9" customFormat="1" ht="0" hidden="1" customHeight="1">
      <c r="C529" s="10"/>
      <c r="D529" s="10"/>
      <c r="E529" s="10"/>
      <c r="F529" s="10"/>
    </row>
    <row r="530" spans="3:6" s="9" customFormat="1" ht="0" hidden="1" customHeight="1">
      <c r="C530" s="10"/>
      <c r="D530" s="10"/>
      <c r="E530" s="10"/>
      <c r="F530" s="10"/>
    </row>
    <row r="531" spans="3:6" s="9" customFormat="1" ht="0" hidden="1" customHeight="1">
      <c r="C531" s="10"/>
      <c r="D531" s="10"/>
      <c r="E531" s="10"/>
      <c r="F531" s="10"/>
    </row>
    <row r="532" spans="3:6" s="9" customFormat="1" ht="0" hidden="1" customHeight="1">
      <c r="C532" s="10"/>
      <c r="D532" s="10"/>
      <c r="E532" s="10"/>
      <c r="F532" s="10"/>
    </row>
    <row r="533" spans="3:6" s="9" customFormat="1" ht="0" hidden="1" customHeight="1">
      <c r="C533" s="10"/>
      <c r="D533" s="10"/>
      <c r="E533" s="10"/>
      <c r="F533" s="10"/>
    </row>
    <row r="534" spans="3:6" s="9" customFormat="1" ht="0" hidden="1" customHeight="1">
      <c r="C534" s="10"/>
      <c r="D534" s="10"/>
      <c r="E534" s="10"/>
      <c r="F534" s="10"/>
    </row>
    <row r="535" spans="3:6" s="9" customFormat="1" ht="0" hidden="1" customHeight="1">
      <c r="C535" s="10"/>
      <c r="D535" s="10"/>
      <c r="E535" s="10"/>
      <c r="F535" s="10"/>
    </row>
    <row r="536" spans="3:6" s="9" customFormat="1" ht="0" hidden="1" customHeight="1">
      <c r="C536" s="10"/>
      <c r="D536" s="10"/>
      <c r="E536" s="10"/>
      <c r="F536" s="10"/>
    </row>
    <row r="537" spans="3:6" s="9" customFormat="1" ht="0" hidden="1" customHeight="1">
      <c r="C537" s="10"/>
      <c r="D537" s="10"/>
      <c r="E537" s="10"/>
      <c r="F537" s="10"/>
    </row>
  </sheetData>
  <mergeCells count="4">
    <mergeCell ref="I6:J6"/>
    <mergeCell ref="C6:C7"/>
    <mergeCell ref="F6:F7"/>
    <mergeCell ref="G6:H6"/>
  </mergeCells>
  <conditionalFormatting sqref="C9:C49 C52:J81 C84:C115 C118:C147 C150:C169 C172:C194 C197:C211 C214:C226 C229:C240 C243:C256 C259:C260">
    <cfRule type="expression" dxfId="14" priority="21">
      <formula>MOD(ROW(),2)=0</formula>
    </cfRule>
  </conditionalFormatting>
  <conditionalFormatting sqref="D9:J49 D84:J115 D118:J147 D150:J169 D172:J194 D197:J211">
    <cfRule type="expression" dxfId="13" priority="16">
      <formula>MOD(ROW(),2)=0</formula>
    </cfRule>
  </conditionalFormatting>
  <conditionalFormatting sqref="D214:J226">
    <cfRule type="expression" dxfId="12" priority="4">
      <formula>MOD(ROW(),2)=0</formula>
    </cfRule>
  </conditionalFormatting>
  <conditionalFormatting sqref="D229:J240">
    <cfRule type="expression" dxfId="11" priority="3">
      <formula>MOD(ROW(),2)=0</formula>
    </cfRule>
  </conditionalFormatting>
  <conditionalFormatting sqref="D243:J256">
    <cfRule type="expression" dxfId="10" priority="2">
      <formula>MOD(ROW(),2)=0</formula>
    </cfRule>
  </conditionalFormatting>
  <conditionalFormatting sqref="D259:J260">
    <cfRule type="expression" dxfId="9" priority="1">
      <formula>MOD(ROW(),2)=0</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C5DCF-B954-485C-A022-6447898D8CCB}">
  <sheetPr codeName="Planilha9">
    <pageSetUpPr autoPageBreaks="0"/>
  </sheetPr>
  <dimension ref="A2:AF537"/>
  <sheetViews>
    <sheetView showGridLines="0" showRowColHeaders="0" zoomScale="85" zoomScaleNormal="85" workbookViewId="0">
      <pane xSplit="2" ySplit="7" topLeftCell="C8" activePane="bottomRight" state="frozen"/>
      <selection activeCell="A10" sqref="A10:L286"/>
      <selection pane="topRight" activeCell="A10" sqref="A10:L286"/>
      <selection pane="bottomLeft" activeCell="A10" sqref="A10:L286"/>
      <selection pane="bottomRight" activeCell="A8" sqref="A8"/>
    </sheetView>
  </sheetViews>
  <sheetFormatPr defaultColWidth="0" defaultRowHeight="0" customHeight="1" zeroHeight="1"/>
  <cols>
    <col min="1" max="1" width="7.140625" style="9" bestFit="1" customWidth="1"/>
    <col min="2" max="2" width="5.7109375" style="9" hidden="1" customWidth="1"/>
    <col min="3" max="3" width="58.7109375" style="10" bestFit="1" customWidth="1"/>
    <col min="4" max="4" width="10.28515625" style="10" bestFit="1" customWidth="1"/>
    <col min="5" max="5" width="14" style="10" bestFit="1" customWidth="1"/>
    <col min="6" max="6" width="26.42578125" style="10" bestFit="1" customWidth="1"/>
    <col min="7" max="7" width="14.140625" style="10" customWidth="1"/>
    <col min="8" max="8" width="8.85546875" style="10" bestFit="1" customWidth="1"/>
    <col min="9" max="9" width="17.42578125" style="10" customWidth="1"/>
    <col min="10" max="10" width="8" style="10" customWidth="1"/>
    <col min="11" max="32" width="0" style="10" hidden="1" customWidth="1"/>
    <col min="33" max="16384" width="8" style="10" hidden="1"/>
  </cols>
  <sheetData>
    <row r="2" spans="1:9" ht="12.75" customHeight="1"/>
    <row r="3" spans="1:9" ht="12.75" customHeight="1"/>
    <row r="4" spans="1:9" ht="15" customHeight="1"/>
    <row r="5" spans="1:9" s="9" customFormat="1" ht="15" customHeight="1" thickBot="1">
      <c r="C5" s="112">
        <v>5</v>
      </c>
      <c r="D5" s="9">
        <v>3</v>
      </c>
    </row>
    <row r="6" spans="1:9" ht="25.5" customHeight="1" thickBot="1">
      <c r="C6" s="364" t="s">
        <v>1767</v>
      </c>
      <c r="D6" s="137" t="s">
        <v>1810</v>
      </c>
      <c r="E6" s="138" t="s">
        <v>1845</v>
      </c>
      <c r="F6" s="366" t="s">
        <v>821</v>
      </c>
      <c r="G6" s="369" t="s">
        <v>1908</v>
      </c>
      <c r="H6" s="370"/>
      <c r="I6" s="371"/>
    </row>
    <row r="7" spans="1:9" ht="13.5" thickBot="1">
      <c r="C7" s="368"/>
      <c r="D7" s="117" t="s">
        <v>1122</v>
      </c>
      <c r="E7" s="111" t="s">
        <v>1512</v>
      </c>
      <c r="F7" s="367"/>
      <c r="G7" s="118" t="s">
        <v>1771</v>
      </c>
      <c r="H7" s="118" t="s">
        <v>1097</v>
      </c>
      <c r="I7" s="139" t="s">
        <v>1772</v>
      </c>
    </row>
    <row r="8" spans="1:9" ht="15.75" customHeight="1" thickBot="1">
      <c r="C8" s="140" t="s">
        <v>1846</v>
      </c>
      <c r="D8" s="130"/>
      <c r="E8" s="130"/>
      <c r="F8" s="130"/>
      <c r="G8" s="130"/>
      <c r="H8" s="130"/>
      <c r="I8" s="141"/>
    </row>
    <row r="9" spans="1:9" ht="15" customHeight="1">
      <c r="A9" s="113" t="s">
        <v>513</v>
      </c>
      <c r="B9" s="113"/>
      <c r="C9" s="136" t="s">
        <v>1557</v>
      </c>
      <c r="D9" s="228" t="s">
        <v>1891</v>
      </c>
      <c r="E9" s="154">
        <v>3143819437.4400001</v>
      </c>
      <c r="F9" s="115" t="s">
        <v>751</v>
      </c>
      <c r="G9" s="145">
        <v>4.3301204658101611E-2</v>
      </c>
      <c r="H9" s="145">
        <v>6.1932156485633216E-2</v>
      </c>
      <c r="I9" s="147">
        <v>6.8433955453424344E-2</v>
      </c>
    </row>
    <row r="10" spans="1:9" ht="15" customHeight="1">
      <c r="A10" s="113" t="s">
        <v>641</v>
      </c>
      <c r="B10" s="113"/>
      <c r="C10" s="136" t="s">
        <v>1683</v>
      </c>
      <c r="D10" s="228" t="s">
        <v>1893</v>
      </c>
      <c r="E10" s="154">
        <v>2913005938.7847495</v>
      </c>
      <c r="F10" s="115" t="s">
        <v>751</v>
      </c>
      <c r="G10" s="145">
        <v>0.14019103664171029</v>
      </c>
      <c r="H10" s="145">
        <v>0.19906663019537385</v>
      </c>
      <c r="I10" s="147">
        <v>0.15863836085213534</v>
      </c>
    </row>
    <row r="11" spans="1:9" ht="15" customHeight="1">
      <c r="A11" s="113" t="s">
        <v>656</v>
      </c>
      <c r="B11" s="113"/>
      <c r="C11" s="136" t="s">
        <v>1698</v>
      </c>
      <c r="D11" s="228" t="s">
        <v>1892</v>
      </c>
      <c r="E11" s="154">
        <v>2708644000</v>
      </c>
      <c r="F11" s="115" t="s">
        <v>751</v>
      </c>
      <c r="G11" s="145">
        <v>0.95616825585043741</v>
      </c>
      <c r="H11" s="145">
        <v>1.311048494186946</v>
      </c>
      <c r="I11" s="147">
        <v>1.3666421078019191</v>
      </c>
    </row>
    <row r="12" spans="1:9" ht="15" customHeight="1">
      <c r="A12" s="113" t="s">
        <v>526</v>
      </c>
      <c r="B12" s="113"/>
      <c r="C12" s="136" t="s">
        <v>1568</v>
      </c>
      <c r="D12" s="228" t="s">
        <v>1945</v>
      </c>
      <c r="E12" s="154">
        <v>904231757.76627004</v>
      </c>
      <c r="F12" s="115" t="s">
        <v>751</v>
      </c>
      <c r="G12" s="145">
        <v>0.26317322167223578</v>
      </c>
      <c r="H12" s="145">
        <v>0.2776998895650209</v>
      </c>
      <c r="I12" s="147">
        <v>0.27903885648517246</v>
      </c>
    </row>
    <row r="13" spans="1:9" ht="15" customHeight="1">
      <c r="A13" s="113" t="s">
        <v>1468</v>
      </c>
      <c r="B13" s="113"/>
      <c r="C13" s="136" t="s">
        <v>448</v>
      </c>
      <c r="D13" s="228" t="s">
        <v>1940</v>
      </c>
      <c r="E13" s="154">
        <v>856298851.58479989</v>
      </c>
      <c r="F13" s="115" t="s">
        <v>751</v>
      </c>
      <c r="G13" s="145">
        <v>1.4933485833695261</v>
      </c>
      <c r="H13" s="145">
        <v>1.4790459201633674</v>
      </c>
      <c r="I13" s="147">
        <v>1.5709074172658042</v>
      </c>
    </row>
    <row r="14" spans="1:9" ht="15" customHeight="1">
      <c r="A14" s="113" t="s">
        <v>658</v>
      </c>
      <c r="B14" s="113"/>
      <c r="C14" s="136" t="s">
        <v>1700</v>
      </c>
      <c r="D14" s="230" t="s">
        <v>1943</v>
      </c>
      <c r="E14" s="154">
        <v>388358366.66000003</v>
      </c>
      <c r="F14" s="115" t="s">
        <v>751</v>
      </c>
      <c r="G14" s="146">
        <v>9.3144991403477206E-2</v>
      </c>
      <c r="H14" s="146">
        <v>9.2834567052351602E-2</v>
      </c>
      <c r="I14" s="148">
        <v>0.11643720689342518</v>
      </c>
    </row>
    <row r="15" spans="1:9" ht="15" customHeight="1">
      <c r="A15" s="113" t="s">
        <v>663</v>
      </c>
      <c r="B15" s="113"/>
      <c r="C15" s="136" t="s">
        <v>1704</v>
      </c>
      <c r="D15" s="230" t="s">
        <v>1947</v>
      </c>
      <c r="E15" s="154">
        <v>266125887.59763998</v>
      </c>
      <c r="F15" s="115" t="s">
        <v>751</v>
      </c>
      <c r="G15" s="146">
        <v>0.29107809517007821</v>
      </c>
      <c r="H15" s="146">
        <v>0.48649598611970934</v>
      </c>
      <c r="I15" s="148">
        <v>0.48275292844933015</v>
      </c>
    </row>
    <row r="16" spans="1:9" ht="15" customHeight="1">
      <c r="A16" s="113" t="s">
        <v>523</v>
      </c>
      <c r="B16" s="113"/>
      <c r="C16" s="136" t="s">
        <v>1565</v>
      </c>
      <c r="D16" s="230" t="s">
        <v>1871</v>
      </c>
      <c r="E16" s="154">
        <v>263463472.13313642</v>
      </c>
      <c r="F16" s="115" t="s">
        <v>751</v>
      </c>
      <c r="G16" s="146">
        <v>4.6470396691073779E-2</v>
      </c>
      <c r="H16" s="146">
        <v>7.6754222628399038E-2</v>
      </c>
      <c r="I16" s="148">
        <v>6.4966549730235856E-2</v>
      </c>
    </row>
    <row r="17" spans="1:9" ht="15" customHeight="1">
      <c r="A17" s="113" t="s">
        <v>691</v>
      </c>
      <c r="B17" s="113"/>
      <c r="C17" s="136" t="s">
        <v>1730</v>
      </c>
      <c r="D17" s="230" t="s">
        <v>1949</v>
      </c>
      <c r="E17" s="154">
        <v>256994996.26020002</v>
      </c>
      <c r="F17" s="115" t="s">
        <v>751</v>
      </c>
      <c r="G17" s="146">
        <v>9.593262602720265E-2</v>
      </c>
      <c r="H17" s="146">
        <v>0.17201871288457093</v>
      </c>
      <c r="I17" s="148">
        <v>0.30317872884027386</v>
      </c>
    </row>
    <row r="18" spans="1:9" ht="15" customHeight="1">
      <c r="A18" s="113" t="s">
        <v>559</v>
      </c>
      <c r="B18" s="113"/>
      <c r="C18" s="136" t="s">
        <v>1604</v>
      </c>
      <c r="D18" s="230" t="s">
        <v>1951</v>
      </c>
      <c r="E18" s="154">
        <v>225608963.81872001</v>
      </c>
      <c r="F18" s="115" t="s">
        <v>751</v>
      </c>
      <c r="G18" s="146">
        <v>1.3420361754426624E-2</v>
      </c>
      <c r="H18" s="146">
        <v>2.1704155620544174E-2</v>
      </c>
      <c r="I18" s="148">
        <v>-2.6896020556333999E-3</v>
      </c>
    </row>
    <row r="19" spans="1:9" ht="15" customHeight="1">
      <c r="A19" s="113" t="s">
        <v>685</v>
      </c>
      <c r="B19" s="113"/>
      <c r="C19" s="136" t="s">
        <v>1724</v>
      </c>
      <c r="D19" s="230" t="s">
        <v>1953</v>
      </c>
      <c r="E19" s="154">
        <v>206209501.56744355</v>
      </c>
      <c r="F19" s="115" t="s">
        <v>751</v>
      </c>
      <c r="G19" s="146">
        <v>3.8928872234255785E-2</v>
      </c>
      <c r="H19" s="146">
        <v>6.2349492480638702E-2</v>
      </c>
      <c r="I19" s="148">
        <v>5.0134917377228305E-2</v>
      </c>
    </row>
    <row r="20" spans="1:9" ht="15" customHeight="1">
      <c r="A20" s="113" t="s">
        <v>646</v>
      </c>
      <c r="B20" s="113"/>
      <c r="C20" s="136" t="s">
        <v>1688</v>
      </c>
      <c r="D20" s="230" t="s">
        <v>1955</v>
      </c>
      <c r="E20" s="154">
        <v>195668820</v>
      </c>
      <c r="F20" s="115" t="s">
        <v>751</v>
      </c>
      <c r="G20" s="146">
        <v>0.20181147478097072</v>
      </c>
      <c r="H20" s="146">
        <v>0.24179042459802869</v>
      </c>
      <c r="I20" s="148">
        <v>0.24951106899024889</v>
      </c>
    </row>
    <row r="21" spans="1:9" ht="15.75" customHeight="1">
      <c r="A21" s="113" t="s">
        <v>517</v>
      </c>
      <c r="B21" s="113"/>
      <c r="C21" s="136" t="s">
        <v>54</v>
      </c>
      <c r="D21" s="230" t="s">
        <v>1957</v>
      </c>
      <c r="E21" s="154">
        <v>183875089.79675004</v>
      </c>
      <c r="F21" s="115" t="s">
        <v>751</v>
      </c>
      <c r="G21" s="146">
        <v>4.1426820939380438E-2</v>
      </c>
      <c r="H21" s="146">
        <v>5.8001533866946398E-2</v>
      </c>
      <c r="I21" s="148">
        <v>5.4277661339865668E-2</v>
      </c>
    </row>
    <row r="22" spans="1:9" ht="15.75" customHeight="1">
      <c r="A22" s="113" t="s">
        <v>609</v>
      </c>
      <c r="B22" s="113"/>
      <c r="C22" s="136" t="s">
        <v>1654</v>
      </c>
      <c r="D22" s="230" t="s">
        <v>1959</v>
      </c>
      <c r="E22" s="154">
        <v>174480235.44000003</v>
      </c>
      <c r="F22" s="115" t="s">
        <v>751</v>
      </c>
      <c r="G22" s="146">
        <v>0.12919005492319724</v>
      </c>
      <c r="H22" s="146">
        <v>0.15085507915618668</v>
      </c>
      <c r="I22" s="148">
        <v>0.16172907689795779</v>
      </c>
    </row>
    <row r="23" spans="1:9" ht="15.75" customHeight="1">
      <c r="A23" s="113" t="s">
        <v>669</v>
      </c>
      <c r="B23" s="113"/>
      <c r="C23" s="136" t="s">
        <v>1710</v>
      </c>
      <c r="D23" s="230" t="s">
        <v>1961</v>
      </c>
      <c r="E23" s="154">
        <v>164307360</v>
      </c>
      <c r="F23" s="115" t="s">
        <v>751</v>
      </c>
      <c r="G23" s="146">
        <v>8.0401156548086883E-2</v>
      </c>
      <c r="H23" s="146">
        <v>0.11323077953598992</v>
      </c>
      <c r="I23" s="148">
        <v>0.1320718048208378</v>
      </c>
    </row>
    <row r="24" spans="1:9" ht="15.75" customHeight="1">
      <c r="A24" s="113" t="s">
        <v>503</v>
      </c>
      <c r="B24" s="113"/>
      <c r="C24" s="136" t="s">
        <v>1546</v>
      </c>
      <c r="D24" s="230" t="s">
        <v>1963</v>
      </c>
      <c r="E24" s="154">
        <v>157012692.14029497</v>
      </c>
      <c r="F24" s="115" t="s">
        <v>751</v>
      </c>
      <c r="G24" s="146">
        <v>0.18416169070408062</v>
      </c>
      <c r="H24" s="146">
        <v>0.23150113898577906</v>
      </c>
      <c r="I24" s="148">
        <v>0.31199426810995057</v>
      </c>
    </row>
    <row r="25" spans="1:9" ht="15.75" customHeight="1">
      <c r="A25" s="113" t="s">
        <v>518</v>
      </c>
      <c r="B25" s="113"/>
      <c r="C25" s="136" t="s">
        <v>1560</v>
      </c>
      <c r="D25" s="230" t="s">
        <v>1965</v>
      </c>
      <c r="E25" s="154">
        <v>156722264.00000003</v>
      </c>
      <c r="F25" s="115" t="s">
        <v>751</v>
      </c>
      <c r="G25" s="146">
        <v>9.9035507458003158E-2</v>
      </c>
      <c r="H25" s="146">
        <v>8.0487267503686954E-2</v>
      </c>
      <c r="I25" s="148">
        <v>0.10011979129883075</v>
      </c>
    </row>
    <row r="26" spans="1:9" ht="15.75" customHeight="1">
      <c r="A26" s="113" t="s">
        <v>696</v>
      </c>
      <c r="B26" s="113"/>
      <c r="C26" s="136" t="s">
        <v>1738</v>
      </c>
      <c r="D26" s="230" t="s">
        <v>1967</v>
      </c>
      <c r="E26" s="154">
        <v>147953762.78594002</v>
      </c>
      <c r="F26" s="115" t="s">
        <v>751</v>
      </c>
      <c r="G26" s="146">
        <v>2.8551179613614641E-2</v>
      </c>
      <c r="H26" s="146">
        <v>2.5652988618113604E-2</v>
      </c>
      <c r="I26" s="148">
        <v>-1.3268509549078433E-2</v>
      </c>
    </row>
    <row r="27" spans="1:9" ht="15.75" customHeight="1">
      <c r="A27" s="113" t="s">
        <v>681</v>
      </c>
      <c r="B27" s="113"/>
      <c r="C27" s="136" t="s">
        <v>1720</v>
      </c>
      <c r="D27" s="230" t="s">
        <v>1969</v>
      </c>
      <c r="E27" s="154">
        <v>125943889.10642932</v>
      </c>
      <c r="F27" s="115" t="s">
        <v>751</v>
      </c>
      <c r="G27" s="146">
        <v>0.23300584133039215</v>
      </c>
      <c r="H27" s="146">
        <v>0.46238003431144814</v>
      </c>
      <c r="I27" s="148">
        <v>0.39570258364462996</v>
      </c>
    </row>
    <row r="28" spans="1:9" s="9" customFormat="1" ht="15.75" customHeight="1">
      <c r="A28" s="113" t="s">
        <v>504</v>
      </c>
      <c r="B28" s="113"/>
      <c r="C28" s="136" t="s">
        <v>1547</v>
      </c>
      <c r="D28" s="230" t="s">
        <v>1971</v>
      </c>
      <c r="E28" s="154">
        <v>123125410.66595</v>
      </c>
      <c r="F28" s="115" t="s">
        <v>751</v>
      </c>
      <c r="G28" s="146">
        <v>5.0025939402694952E-2</v>
      </c>
      <c r="H28" s="146">
        <v>6.4961221413818881E-2</v>
      </c>
      <c r="I28" s="148">
        <v>6.3639148750095131E-2</v>
      </c>
    </row>
    <row r="29" spans="1:9" s="9" customFormat="1" ht="15.75" customHeight="1">
      <c r="A29" s="113" t="s">
        <v>617</v>
      </c>
      <c r="B29" s="113"/>
      <c r="C29" s="136" t="s">
        <v>1661</v>
      </c>
      <c r="D29" s="230" t="s">
        <v>1973</v>
      </c>
      <c r="E29" s="154">
        <v>91679140.040000007</v>
      </c>
      <c r="F29" s="115" t="s">
        <v>751</v>
      </c>
      <c r="G29" s="146">
        <v>2.3634261572800686E-2</v>
      </c>
      <c r="H29" s="146">
        <v>3.7081933228644726E-2</v>
      </c>
      <c r="I29" s="148">
        <v>3.9876571877737188E-2</v>
      </c>
    </row>
    <row r="30" spans="1:9" s="9" customFormat="1" ht="15.75" customHeight="1">
      <c r="A30" s="113" t="s">
        <v>642</v>
      </c>
      <c r="B30" s="113"/>
      <c r="C30" s="136" t="s">
        <v>1684</v>
      </c>
      <c r="D30" s="230" t="s">
        <v>1975</v>
      </c>
      <c r="E30" s="154">
        <v>89159856.264499992</v>
      </c>
      <c r="F30" s="115" t="s">
        <v>751</v>
      </c>
      <c r="G30" s="146">
        <v>0.42763114929801715</v>
      </c>
      <c r="H30" s="146">
        <v>1.0553627735353084</v>
      </c>
      <c r="I30" s="148">
        <v>-2.3485156871613833</v>
      </c>
    </row>
    <row r="31" spans="1:9" s="9" customFormat="1" ht="15.75" customHeight="1">
      <c r="A31" s="113" t="s">
        <v>610</v>
      </c>
      <c r="B31" s="113"/>
      <c r="C31" s="136" t="s">
        <v>1655</v>
      </c>
      <c r="D31" s="230" t="s">
        <v>1977</v>
      </c>
      <c r="E31" s="154">
        <v>87458100</v>
      </c>
      <c r="F31" s="115" t="s">
        <v>751</v>
      </c>
      <c r="G31" s="146">
        <v>2.700441109870777E-4</v>
      </c>
      <c r="H31" s="146">
        <v>8.9283601738331164E-2</v>
      </c>
      <c r="I31" s="148">
        <v>-2.624745853798105E-2</v>
      </c>
    </row>
    <row r="32" spans="1:9" s="9" customFormat="1" ht="15.75" customHeight="1">
      <c r="A32" s="113" t="s">
        <v>587</v>
      </c>
      <c r="B32" s="113"/>
      <c r="C32" s="136" t="s">
        <v>1631</v>
      </c>
      <c r="D32" s="230" t="s">
        <v>1979</v>
      </c>
      <c r="E32" s="154">
        <v>78281559.511600003</v>
      </c>
      <c r="F32" s="115" t="s">
        <v>751</v>
      </c>
      <c r="G32" s="146">
        <v>0.12922881060185709</v>
      </c>
      <c r="H32" s="146">
        <v>0.19760264261149652</v>
      </c>
      <c r="I32" s="148">
        <v>0.21024651153729201</v>
      </c>
    </row>
    <row r="33" spans="1:9" s="9" customFormat="1" ht="15.75" customHeight="1">
      <c r="A33" s="113" t="s">
        <v>692</v>
      </c>
      <c r="B33" s="113"/>
      <c r="C33" s="136" t="s">
        <v>1731</v>
      </c>
      <c r="D33" s="230" t="s">
        <v>1981</v>
      </c>
      <c r="E33" s="154">
        <v>59914229.97608</v>
      </c>
      <c r="F33" s="115" t="s">
        <v>751</v>
      </c>
      <c r="G33" s="146">
        <v>0.20859639996038393</v>
      </c>
      <c r="H33" s="146">
        <v>0.2982776521913022</v>
      </c>
      <c r="I33" s="148">
        <v>0.3528633529597538</v>
      </c>
    </row>
    <row r="34" spans="1:9" s="9" customFormat="1" ht="15.75" customHeight="1">
      <c r="A34" s="113" t="s">
        <v>508</v>
      </c>
      <c r="B34" s="113"/>
      <c r="C34" s="136" t="s">
        <v>1552</v>
      </c>
      <c r="D34" s="230" t="s">
        <v>1983</v>
      </c>
      <c r="E34" s="154">
        <v>57495090</v>
      </c>
      <c r="F34" s="115" t="s">
        <v>751</v>
      </c>
      <c r="G34" s="146">
        <v>0.1150941670459118</v>
      </c>
      <c r="H34" s="146">
        <v>9.6064168954608675E-2</v>
      </c>
      <c r="I34" s="148">
        <v>0.1282876742666943</v>
      </c>
    </row>
    <row r="35" spans="1:9" s="9" customFormat="1" ht="15.75" customHeight="1">
      <c r="A35" s="113" t="s">
        <v>682</v>
      </c>
      <c r="B35" s="113"/>
      <c r="C35" s="136" t="s">
        <v>1721</v>
      </c>
      <c r="D35" s="230" t="s">
        <v>1985</v>
      </c>
      <c r="E35" s="154">
        <v>52921440</v>
      </c>
      <c r="F35" s="115" t="s">
        <v>751</v>
      </c>
      <c r="G35" s="146">
        <v>0.29703025600635224</v>
      </c>
      <c r="H35" s="146">
        <v>0.62942987292827524</v>
      </c>
      <c r="I35" s="148">
        <v>0.76952442226015783</v>
      </c>
    </row>
    <row r="36" spans="1:9" s="9" customFormat="1" ht="15.75" customHeight="1">
      <c r="A36" s="113" t="s">
        <v>650</v>
      </c>
      <c r="B36" s="113"/>
      <c r="C36" s="136" t="s">
        <v>1692</v>
      </c>
      <c r="D36" s="230" t="s">
        <v>1987</v>
      </c>
      <c r="E36" s="154">
        <v>49088173.645350002</v>
      </c>
      <c r="F36" s="115" t="s">
        <v>751</v>
      </c>
      <c r="G36" s="146">
        <v>1.9353993514759082E-4</v>
      </c>
      <c r="H36" s="146">
        <v>5.2133674642897976E-3</v>
      </c>
      <c r="I36" s="148">
        <v>-9.2107792181885806E-3</v>
      </c>
    </row>
    <row r="37" spans="1:9" s="9" customFormat="1" ht="15.75" customHeight="1">
      <c r="A37" s="113" t="s">
        <v>562</v>
      </c>
      <c r="B37" s="113"/>
      <c r="C37" s="136" t="s">
        <v>1607</v>
      </c>
      <c r="D37" s="230" t="s">
        <v>1989</v>
      </c>
      <c r="E37" s="154">
        <v>35058268.188720003</v>
      </c>
      <c r="F37" s="115" t="s">
        <v>751</v>
      </c>
      <c r="G37" s="146">
        <v>0.21972108594405393</v>
      </c>
      <c r="H37" s="146">
        <v>0.24318528992643773</v>
      </c>
      <c r="I37" s="148">
        <v>0.14925705590788119</v>
      </c>
    </row>
    <row r="38" spans="1:9" s="9" customFormat="1" ht="15.75" customHeight="1">
      <c r="A38" s="113" t="s">
        <v>578</v>
      </c>
      <c r="B38" s="113"/>
      <c r="C38" s="136" t="s">
        <v>190</v>
      </c>
      <c r="D38" s="230" t="s">
        <v>1991</v>
      </c>
      <c r="E38" s="154">
        <v>27619245.830032617</v>
      </c>
      <c r="F38" s="115" t="s">
        <v>751</v>
      </c>
      <c r="G38" s="146">
        <v>1.0889006128123699</v>
      </c>
      <c r="H38" s="146">
        <v>1.4869112071326422</v>
      </c>
      <c r="I38" s="148">
        <v>1.865214754143981</v>
      </c>
    </row>
    <row r="39" spans="1:9" s="9" customFormat="1" ht="15.75" customHeight="1">
      <c r="A39" s="113" t="s">
        <v>655</v>
      </c>
      <c r="B39" s="113"/>
      <c r="C39" s="136" t="s">
        <v>1697</v>
      </c>
      <c r="D39" s="230" t="s">
        <v>1993</v>
      </c>
      <c r="E39" s="154">
        <v>27158396.241951603</v>
      </c>
      <c r="F39" s="115" t="s">
        <v>751</v>
      </c>
      <c r="G39" s="146">
        <v>-6.8352882671557258E-2</v>
      </c>
      <c r="H39" s="146">
        <v>-3.6095768882679513E-2</v>
      </c>
      <c r="I39" s="148">
        <v>1.0714313756691407E-2</v>
      </c>
    </row>
    <row r="40" spans="1:9" s="9" customFormat="1" ht="15.75" customHeight="1">
      <c r="A40" s="113" t="s">
        <v>605</v>
      </c>
      <c r="B40" s="113"/>
      <c r="C40" s="136" t="s">
        <v>1650</v>
      </c>
      <c r="D40" s="230" t="s">
        <v>1995</v>
      </c>
      <c r="E40" s="154">
        <v>23831532.573119998</v>
      </c>
      <c r="F40" s="115" t="s">
        <v>751</v>
      </c>
      <c r="G40" s="146">
        <v>1.3284806567149365E-2</v>
      </c>
      <c r="H40" s="146">
        <v>-1.0829104553985225E-2</v>
      </c>
      <c r="I40" s="148">
        <v>-1.2619850977891867E-3</v>
      </c>
    </row>
    <row r="41" spans="1:9" s="9" customFormat="1" ht="15.75" customHeight="1">
      <c r="A41" s="113" t="s">
        <v>721</v>
      </c>
      <c r="B41" s="113"/>
      <c r="C41" s="136" t="s">
        <v>1762</v>
      </c>
      <c r="D41" s="230" t="s">
        <v>1997</v>
      </c>
      <c r="E41" s="154">
        <v>23206929.843589995</v>
      </c>
      <c r="F41" s="115" t="s">
        <v>751</v>
      </c>
      <c r="G41" s="146">
        <v>3.0814476738221241E-2</v>
      </c>
      <c r="H41" s="146">
        <v>8.5155728478723214E-2</v>
      </c>
      <c r="I41" s="148">
        <v>0.13204066773019929</v>
      </c>
    </row>
    <row r="42" spans="1:9" s="9" customFormat="1" ht="15.75" customHeight="1">
      <c r="A42" s="113" t="s">
        <v>657</v>
      </c>
      <c r="B42" s="113"/>
      <c r="C42" s="136" t="s">
        <v>1699</v>
      </c>
      <c r="D42" s="230" t="s">
        <v>1999</v>
      </c>
      <c r="E42" s="154">
        <v>17947095.094319995</v>
      </c>
      <c r="F42" s="115" t="s">
        <v>751</v>
      </c>
      <c r="G42" s="146">
        <v>0.15836885196364969</v>
      </c>
      <c r="H42" s="146">
        <v>1.680953861276711</v>
      </c>
      <c r="I42" s="148">
        <v>-3.3985474826522206</v>
      </c>
    </row>
    <row r="43" spans="1:9" s="9" customFormat="1" ht="15.75" customHeight="1">
      <c r="A43" s="113" t="s">
        <v>565</v>
      </c>
      <c r="B43" s="113"/>
      <c r="C43" s="136" t="s">
        <v>1610</v>
      </c>
      <c r="D43" s="230" t="s">
        <v>2001</v>
      </c>
      <c r="E43" s="154">
        <v>16769237.076409997</v>
      </c>
      <c r="F43" s="115" t="s">
        <v>751</v>
      </c>
      <c r="G43" s="146">
        <v>7.8831954873388677E-2</v>
      </c>
      <c r="H43" s="146">
        <v>0.21456058893825469</v>
      </c>
      <c r="I43" s="148">
        <v>0.23544009643758068</v>
      </c>
    </row>
    <row r="44" spans="1:9" s="9" customFormat="1" ht="15.75" customHeight="1">
      <c r="A44" s="113" t="s">
        <v>590</v>
      </c>
      <c r="B44" s="113"/>
      <c r="C44" s="136" t="s">
        <v>1635</v>
      </c>
      <c r="D44" s="230" t="s">
        <v>2003</v>
      </c>
      <c r="E44" s="154">
        <v>15213125.555620002</v>
      </c>
      <c r="F44" s="115" t="s">
        <v>751</v>
      </c>
      <c r="G44" s="146">
        <v>0.23329509861741626</v>
      </c>
      <c r="H44" s="146">
        <v>0.45565669518133611</v>
      </c>
      <c r="I44" s="148">
        <v>0.47241930901699081</v>
      </c>
    </row>
    <row r="45" spans="1:9" s="9" customFormat="1" ht="15.75" customHeight="1">
      <c r="A45" s="113" t="s">
        <v>1384</v>
      </c>
      <c r="B45" s="113"/>
      <c r="C45" s="136" t="s">
        <v>1736</v>
      </c>
      <c r="D45" s="230" t="s">
        <v>2005</v>
      </c>
      <c r="E45" s="154">
        <v>14569890.293939998</v>
      </c>
      <c r="F45" s="115" t="s">
        <v>751</v>
      </c>
      <c r="G45" s="146">
        <v>7.9536320066117216E-2</v>
      </c>
      <c r="H45" s="146">
        <v>0.21087345359084386</v>
      </c>
      <c r="I45" s="148">
        <v>0.27731782227864832</v>
      </c>
    </row>
    <row r="46" spans="1:9" s="9" customFormat="1" ht="15.75" customHeight="1">
      <c r="A46" s="113" t="s">
        <v>623</v>
      </c>
      <c r="B46" s="113"/>
      <c r="C46" s="136" t="s">
        <v>1667</v>
      </c>
      <c r="D46" s="230" t="s">
        <v>2007</v>
      </c>
      <c r="E46" s="154">
        <v>14086059.5305</v>
      </c>
      <c r="F46" s="115" t="s">
        <v>751</v>
      </c>
      <c r="G46" s="146">
        <v>0.21626949944194318</v>
      </c>
      <c r="H46" s="146">
        <v>0.6920495948217873</v>
      </c>
      <c r="I46" s="148">
        <v>1.1024730047444642</v>
      </c>
    </row>
    <row r="47" spans="1:9" s="9" customFormat="1" ht="15.75" customHeight="1">
      <c r="A47" s="113" t="s">
        <v>500</v>
      </c>
      <c r="B47" s="113"/>
      <c r="C47" s="136" t="s">
        <v>1542</v>
      </c>
      <c r="D47" s="230" t="s">
        <v>2009</v>
      </c>
      <c r="E47" s="154">
        <v>11658497.418510001</v>
      </c>
      <c r="F47" s="115" t="s">
        <v>751</v>
      </c>
      <c r="G47" s="146">
        <v>4.4373864031826526E-2</v>
      </c>
      <c r="H47" s="146">
        <v>4.054247249495524E-2</v>
      </c>
      <c r="I47" s="148">
        <v>2.2071253031441529E-2</v>
      </c>
    </row>
    <row r="48" spans="1:9" s="9" customFormat="1" ht="15.75" customHeight="1">
      <c r="A48" s="113" t="s">
        <v>704</v>
      </c>
      <c r="B48" s="113"/>
      <c r="C48" s="136" t="s">
        <v>1746</v>
      </c>
      <c r="D48" s="230" t="s">
        <v>2011</v>
      </c>
      <c r="E48" s="154">
        <v>9328332.8754500002</v>
      </c>
      <c r="F48" s="115" t="s">
        <v>751</v>
      </c>
      <c r="G48" s="146">
        <v>-3.1450548293598168E-2</v>
      </c>
      <c r="H48" s="146">
        <v>6.5408463613131795E-2</v>
      </c>
      <c r="I48" s="148">
        <v>0.14684986089088081</v>
      </c>
    </row>
    <row r="49" spans="1:9" s="9" customFormat="1" ht="15.75" customHeight="1" thickBot="1">
      <c r="A49" s="113" t="s">
        <v>717</v>
      </c>
      <c r="B49" s="113"/>
      <c r="C49" s="136" t="s">
        <v>1758</v>
      </c>
      <c r="D49" s="230" t="s">
        <v>2013</v>
      </c>
      <c r="E49" s="154">
        <v>9265132.5396900009</v>
      </c>
      <c r="F49" s="115" t="s">
        <v>751</v>
      </c>
      <c r="G49" s="146">
        <v>0.12922713586553169</v>
      </c>
      <c r="H49" s="146">
        <v>0.33946823478349297</v>
      </c>
      <c r="I49" s="148">
        <v>0.28283827632851022</v>
      </c>
    </row>
    <row r="50" spans="1:9" s="9" customFormat="1" ht="15.75" hidden="1" customHeight="1" thickBot="1">
      <c r="A50" s="113">
        <v>0</v>
      </c>
      <c r="B50" s="113"/>
      <c r="C50" s="142" t="s">
        <v>1839</v>
      </c>
      <c r="D50" s="274"/>
      <c r="E50" s="155"/>
      <c r="F50" s="192"/>
      <c r="G50" s="153"/>
      <c r="H50" s="153" t="s">
        <v>2353</v>
      </c>
      <c r="I50" s="209" t="s">
        <v>2353</v>
      </c>
    </row>
    <row r="51" spans="1:9" s="9" customFormat="1" ht="15.75" customHeight="1" thickBot="1">
      <c r="A51" s="113">
        <v>0</v>
      </c>
      <c r="B51" s="113"/>
      <c r="C51" s="140" t="s">
        <v>1834</v>
      </c>
      <c r="D51" s="275"/>
      <c r="E51" s="156"/>
      <c r="F51" s="254"/>
      <c r="G51" s="164"/>
      <c r="H51" s="164"/>
      <c r="I51" s="168"/>
    </row>
    <row r="52" spans="1:9" s="9" customFormat="1" ht="15.75" customHeight="1">
      <c r="A52" s="113" t="s">
        <v>536</v>
      </c>
      <c r="B52" s="113"/>
      <c r="C52" s="136" t="s">
        <v>1578</v>
      </c>
      <c r="D52" s="229" t="s">
        <v>2015</v>
      </c>
      <c r="E52" s="157">
        <v>1145088097.36344</v>
      </c>
      <c r="F52" s="114" t="s">
        <v>746</v>
      </c>
      <c r="G52" s="149">
        <v>6.7137603148765379E-2</v>
      </c>
      <c r="H52" s="149" t="s">
        <v>2353</v>
      </c>
      <c r="I52" s="150">
        <v>7.9614900923384191E-2</v>
      </c>
    </row>
    <row r="53" spans="1:9" s="9" customFormat="1" ht="15.75" customHeight="1">
      <c r="A53" s="113" t="s">
        <v>613</v>
      </c>
      <c r="B53" s="113"/>
      <c r="C53" s="136" t="s">
        <v>1657</v>
      </c>
      <c r="D53" s="229" t="s">
        <v>1934</v>
      </c>
      <c r="E53" s="157">
        <v>677798747.40370011</v>
      </c>
      <c r="F53" s="114" t="s">
        <v>746</v>
      </c>
      <c r="G53" s="149">
        <v>3.7967743229757822E-2</v>
      </c>
      <c r="H53" s="149" t="s">
        <v>2353</v>
      </c>
      <c r="I53" s="150">
        <v>1.9672282721237E-2</v>
      </c>
    </row>
    <row r="54" spans="1:9" s="9" customFormat="1" ht="15.75" customHeight="1">
      <c r="A54" s="113" t="s">
        <v>713</v>
      </c>
      <c r="B54" s="113"/>
      <c r="C54" s="136" t="s">
        <v>1754</v>
      </c>
      <c r="D54" s="229" t="s">
        <v>2017</v>
      </c>
      <c r="E54" s="157">
        <v>673623076.97578847</v>
      </c>
      <c r="F54" s="114" t="s">
        <v>746</v>
      </c>
      <c r="G54" s="149">
        <v>0.10138235060767009</v>
      </c>
      <c r="H54" s="149">
        <v>0.10545491022970688</v>
      </c>
      <c r="I54" s="150">
        <v>0.10557578398519651</v>
      </c>
    </row>
    <row r="55" spans="1:9" s="9" customFormat="1" ht="15.75" customHeight="1">
      <c r="A55" s="113" t="s">
        <v>640</v>
      </c>
      <c r="B55" s="113"/>
      <c r="C55" s="136" t="s">
        <v>1682</v>
      </c>
      <c r="D55" s="229" t="s">
        <v>1900</v>
      </c>
      <c r="E55" s="157">
        <v>485096659.30596</v>
      </c>
      <c r="F55" s="114" t="s">
        <v>746</v>
      </c>
      <c r="G55" s="149">
        <v>0.12247027432442592</v>
      </c>
      <c r="H55" s="149">
        <v>0.12965916526475185</v>
      </c>
      <c r="I55" s="150">
        <v>0.12792170223716992</v>
      </c>
    </row>
    <row r="56" spans="1:9" s="9" customFormat="1" ht="15.75" customHeight="1">
      <c r="A56" s="113" t="s">
        <v>727</v>
      </c>
      <c r="B56" s="113"/>
      <c r="C56" s="136" t="s">
        <v>1584</v>
      </c>
      <c r="D56" s="229" t="s">
        <v>2019</v>
      </c>
      <c r="E56" s="157">
        <v>301755065.51924998</v>
      </c>
      <c r="F56" s="114" t="s">
        <v>746</v>
      </c>
      <c r="G56" s="149">
        <v>4.320549718176947E-2</v>
      </c>
      <c r="H56" s="149" t="s">
        <v>2353</v>
      </c>
      <c r="I56" s="150">
        <v>4.6918533921255223E-2</v>
      </c>
    </row>
    <row r="57" spans="1:9" s="9" customFormat="1" ht="15.75" customHeight="1">
      <c r="A57" s="113" t="s">
        <v>719</v>
      </c>
      <c r="B57" s="113"/>
      <c r="C57" s="136" t="s">
        <v>1760</v>
      </c>
      <c r="D57" s="229" t="s">
        <v>2021</v>
      </c>
      <c r="E57" s="157">
        <v>227679524.86725</v>
      </c>
      <c r="F57" s="114" t="s">
        <v>746</v>
      </c>
      <c r="G57" s="149">
        <v>1.8186292578556751E-2</v>
      </c>
      <c r="H57" s="149" t="s">
        <v>2353</v>
      </c>
      <c r="I57" s="150">
        <v>3.4801912048300743E-2</v>
      </c>
    </row>
    <row r="58" spans="1:9" s="9" customFormat="1" ht="15.75" customHeight="1">
      <c r="A58" s="113" t="s">
        <v>601</v>
      </c>
      <c r="B58" s="113"/>
      <c r="C58" s="136" t="s">
        <v>1646</v>
      </c>
      <c r="D58" s="229" t="s">
        <v>2023</v>
      </c>
      <c r="E58" s="157">
        <v>196184929.23370156</v>
      </c>
      <c r="F58" s="114" t="s">
        <v>746</v>
      </c>
      <c r="G58" s="149">
        <v>-8.361754561893997E-2</v>
      </c>
      <c r="H58" s="149" t="s">
        <v>2353</v>
      </c>
      <c r="I58" s="150">
        <v>-0.11459841662237358</v>
      </c>
    </row>
    <row r="59" spans="1:9" s="9" customFormat="1" ht="15.75" customHeight="1">
      <c r="A59" s="113" t="s">
        <v>639</v>
      </c>
      <c r="B59" s="113"/>
      <c r="C59" s="136" t="s">
        <v>316</v>
      </c>
      <c r="D59" s="229" t="s">
        <v>2025</v>
      </c>
      <c r="E59" s="157">
        <v>186602987.55780002</v>
      </c>
      <c r="F59" s="114" t="s">
        <v>746</v>
      </c>
      <c r="G59" s="149">
        <v>8.0908469673728556E-2</v>
      </c>
      <c r="H59" s="149" t="s">
        <v>2353</v>
      </c>
      <c r="I59" s="150">
        <v>0.17129168529423322</v>
      </c>
    </row>
    <row r="60" spans="1:9" s="9" customFormat="1" ht="15.75" customHeight="1">
      <c r="A60" s="113" t="s">
        <v>527</v>
      </c>
      <c r="B60" s="113"/>
      <c r="C60" s="136" t="s">
        <v>1569</v>
      </c>
      <c r="D60" s="229" t="s">
        <v>2027</v>
      </c>
      <c r="E60" s="157">
        <v>185522938.6647</v>
      </c>
      <c r="F60" s="114" t="s">
        <v>746</v>
      </c>
      <c r="G60" s="149">
        <v>8.2380596142222373E-2</v>
      </c>
      <c r="H60" s="149">
        <v>3.4381543396738046E-2</v>
      </c>
      <c r="I60" s="150">
        <v>0.1262256121300267</v>
      </c>
    </row>
    <row r="61" spans="1:9" s="9" customFormat="1" ht="15.75" customHeight="1">
      <c r="A61" s="113" t="s">
        <v>598</v>
      </c>
      <c r="B61" s="113"/>
      <c r="C61" s="136" t="s">
        <v>1643</v>
      </c>
      <c r="D61" s="229" t="s">
        <v>1942</v>
      </c>
      <c r="E61" s="157">
        <v>175631427.21258</v>
      </c>
      <c r="F61" s="114" t="s">
        <v>746</v>
      </c>
      <c r="G61" s="149">
        <v>7.7524598162450831E-2</v>
      </c>
      <c r="H61" s="149">
        <v>0.12360995950189668</v>
      </c>
      <c r="I61" s="150">
        <v>0.2470830799003747</v>
      </c>
    </row>
    <row r="62" spans="1:9" s="9" customFormat="1" ht="15.75" customHeight="1">
      <c r="A62" s="113" t="s">
        <v>690</v>
      </c>
      <c r="B62" s="113"/>
      <c r="C62" s="136" t="s">
        <v>1729</v>
      </c>
      <c r="D62" s="229" t="s">
        <v>2029</v>
      </c>
      <c r="E62" s="157">
        <v>150643233.59999999</v>
      </c>
      <c r="F62" s="114" t="s">
        <v>746</v>
      </c>
      <c r="G62" s="149">
        <v>8.7819048420569645E-2</v>
      </c>
      <c r="H62" s="149">
        <v>0.11749753686782505</v>
      </c>
      <c r="I62" s="150">
        <v>0.12006930162489571</v>
      </c>
    </row>
    <row r="63" spans="1:9" s="9" customFormat="1" ht="15.75" customHeight="1">
      <c r="A63" s="113" t="s">
        <v>687</v>
      </c>
      <c r="B63" s="113"/>
      <c r="C63" s="136" t="s">
        <v>1726</v>
      </c>
      <c r="D63" s="229" t="s">
        <v>2031</v>
      </c>
      <c r="E63" s="157">
        <v>149232919.94351998</v>
      </c>
      <c r="F63" s="114" t="s">
        <v>746</v>
      </c>
      <c r="G63" s="149">
        <v>9.5243162891801791E-2</v>
      </c>
      <c r="H63" s="149">
        <v>0.14652001512923918</v>
      </c>
      <c r="I63" s="150">
        <v>0.15701688659136015</v>
      </c>
    </row>
    <row r="64" spans="1:9" s="9" customFormat="1" ht="15.75" customHeight="1">
      <c r="A64" s="113" t="s">
        <v>629</v>
      </c>
      <c r="B64" s="113"/>
      <c r="C64" s="136" t="s">
        <v>1672</v>
      </c>
      <c r="D64" s="229" t="s">
        <v>2033</v>
      </c>
      <c r="E64" s="157">
        <v>145662156.99318215</v>
      </c>
      <c r="F64" s="114" t="s">
        <v>746</v>
      </c>
      <c r="G64" s="149">
        <v>4.5813848442956377</v>
      </c>
      <c r="H64" s="149" t="s">
        <v>2353</v>
      </c>
      <c r="I64" s="150">
        <v>5.4758948354682468</v>
      </c>
    </row>
    <row r="65" spans="1:9" s="9" customFormat="1" ht="15.75" customHeight="1">
      <c r="A65" s="113" t="s">
        <v>540</v>
      </c>
      <c r="B65" s="113"/>
      <c r="C65" s="136" t="s">
        <v>1582</v>
      </c>
      <c r="D65" s="229" t="s">
        <v>2035</v>
      </c>
      <c r="E65" s="157">
        <v>140711974.54909</v>
      </c>
      <c r="F65" s="114" t="s">
        <v>746</v>
      </c>
      <c r="G65" s="149">
        <v>0.11584705790255545</v>
      </c>
      <c r="H65" s="149">
        <v>0.14066535818260562</v>
      </c>
      <c r="I65" s="150">
        <v>0.13807440582261599</v>
      </c>
    </row>
    <row r="66" spans="1:9" s="9" customFormat="1" ht="15.75" customHeight="1">
      <c r="A66" s="113" t="s">
        <v>560</v>
      </c>
      <c r="B66" s="113"/>
      <c r="C66" s="136" t="s">
        <v>1605</v>
      </c>
      <c r="D66" s="229" t="s">
        <v>2037</v>
      </c>
      <c r="E66" s="157">
        <v>128796211.60563001</v>
      </c>
      <c r="F66" s="114" t="s">
        <v>746</v>
      </c>
      <c r="G66" s="149">
        <v>2.6880807558968156E-2</v>
      </c>
      <c r="H66" s="149">
        <v>0.10881667534076178</v>
      </c>
      <c r="I66" s="150">
        <v>0.13198524417707524</v>
      </c>
    </row>
    <row r="67" spans="1:9" s="9" customFormat="1" ht="15.75" customHeight="1">
      <c r="A67" s="113" t="s">
        <v>535</v>
      </c>
      <c r="B67" s="113"/>
      <c r="C67" s="136" t="s">
        <v>1577</v>
      </c>
      <c r="D67" s="229" t="s">
        <v>2039</v>
      </c>
      <c r="E67" s="157">
        <v>110437794.77218223</v>
      </c>
      <c r="F67" s="114" t="s">
        <v>746</v>
      </c>
      <c r="G67" s="149">
        <v>-8.4397379656804272E-3</v>
      </c>
      <c r="H67" s="149" t="s">
        <v>2353</v>
      </c>
      <c r="I67" s="150">
        <v>3.6682420408784555E-2</v>
      </c>
    </row>
    <row r="68" spans="1:9" s="9" customFormat="1" ht="15.75" customHeight="1">
      <c r="A68" s="113" t="s">
        <v>705</v>
      </c>
      <c r="B68" s="113"/>
      <c r="C68" s="136" t="s">
        <v>1747</v>
      </c>
      <c r="D68" s="229" t="s">
        <v>2041</v>
      </c>
      <c r="E68" s="157">
        <v>100033583.73392104</v>
      </c>
      <c r="F68" s="114" t="s">
        <v>746</v>
      </c>
      <c r="G68" s="149">
        <v>-1.9361054266012423E-2</v>
      </c>
      <c r="H68" s="149">
        <v>-0.17940394597867482</v>
      </c>
      <c r="I68" s="150">
        <v>0.32967704276644838</v>
      </c>
    </row>
    <row r="69" spans="1:9" s="9" customFormat="1" ht="15.75" customHeight="1">
      <c r="A69" s="113" t="s">
        <v>528</v>
      </c>
      <c r="B69" s="113"/>
      <c r="C69" s="136" t="s">
        <v>1570</v>
      </c>
      <c r="D69" s="229" t="s">
        <v>2043</v>
      </c>
      <c r="E69" s="157">
        <v>86789160.930194795</v>
      </c>
      <c r="F69" s="114" t="s">
        <v>746</v>
      </c>
      <c r="G69" s="149">
        <v>0.12621342966131155</v>
      </c>
      <c r="H69" s="149">
        <v>0.13808164348947716</v>
      </c>
      <c r="I69" s="150">
        <v>0.12661860717173679</v>
      </c>
    </row>
    <row r="70" spans="1:9" s="9" customFormat="1" ht="15.75" customHeight="1">
      <c r="A70" s="113" t="s">
        <v>668</v>
      </c>
      <c r="B70" s="113"/>
      <c r="C70" s="136" t="s">
        <v>1709</v>
      </c>
      <c r="D70" s="229" t="s">
        <v>2045</v>
      </c>
      <c r="E70" s="157">
        <v>63862997.663519993</v>
      </c>
      <c r="F70" s="114" t="s">
        <v>746</v>
      </c>
      <c r="G70" s="149">
        <v>5.6109852752239897E-2</v>
      </c>
      <c r="H70" s="149">
        <v>1.0499765154930119E-2</v>
      </c>
      <c r="I70" s="150">
        <v>-2.2526541030400749E-2</v>
      </c>
    </row>
    <row r="71" spans="1:9" s="9" customFormat="1" ht="15.75" customHeight="1">
      <c r="A71" s="113" t="s">
        <v>709</v>
      </c>
      <c r="B71" s="113"/>
      <c r="C71" s="136" t="s">
        <v>464</v>
      </c>
      <c r="D71" s="229" t="s">
        <v>2047</v>
      </c>
      <c r="E71" s="157">
        <v>62195780.317680001</v>
      </c>
      <c r="F71" s="114" t="s">
        <v>746</v>
      </c>
      <c r="G71" s="149">
        <v>1.697240291213542E-2</v>
      </c>
      <c r="H71" s="149" t="s">
        <v>2353</v>
      </c>
      <c r="I71" s="150">
        <v>6.8261044176543662E-2</v>
      </c>
    </row>
    <row r="72" spans="1:9" s="9" customFormat="1" ht="15.75" customHeight="1">
      <c r="A72" s="113" t="s">
        <v>619</v>
      </c>
      <c r="B72" s="113"/>
      <c r="C72" s="136" t="s">
        <v>1663</v>
      </c>
      <c r="D72" s="229" t="s">
        <v>2049</v>
      </c>
      <c r="E72" s="157">
        <v>58451580.588353507</v>
      </c>
      <c r="F72" s="114" t="s">
        <v>746</v>
      </c>
      <c r="G72" s="149">
        <v>-5.9773404080393999E-2</v>
      </c>
      <c r="H72" s="149" t="s">
        <v>2353</v>
      </c>
      <c r="I72" s="150">
        <v>-7.4677188403099559E-2</v>
      </c>
    </row>
    <row r="73" spans="1:9" s="9" customFormat="1" ht="15.75" customHeight="1">
      <c r="A73" s="113" t="s">
        <v>543</v>
      </c>
      <c r="B73" s="113"/>
      <c r="C73" s="136" t="s">
        <v>1586</v>
      </c>
      <c r="D73" s="229" t="s">
        <v>2051</v>
      </c>
      <c r="E73" s="157">
        <v>56468648.572049998</v>
      </c>
      <c r="F73" s="114" t="s">
        <v>746</v>
      </c>
      <c r="G73" s="149">
        <v>4.1875884599864133E-2</v>
      </c>
      <c r="H73" s="149" t="s">
        <v>2353</v>
      </c>
      <c r="I73" s="150">
        <v>0.10564648650985364</v>
      </c>
    </row>
    <row r="74" spans="1:9" s="9" customFormat="1" ht="15.75" customHeight="1">
      <c r="A74" s="113" t="s">
        <v>529</v>
      </c>
      <c r="B74" s="113"/>
      <c r="C74" s="136" t="s">
        <v>1571</v>
      </c>
      <c r="D74" s="229" t="s">
        <v>2053</v>
      </c>
      <c r="E74" s="157">
        <v>55705649.496072806</v>
      </c>
      <c r="F74" s="114" t="s">
        <v>746</v>
      </c>
      <c r="G74" s="149">
        <v>-4.5259865588456738E-2</v>
      </c>
      <c r="H74" s="149" t="s">
        <v>2353</v>
      </c>
      <c r="I74" s="150">
        <v>4.829166023833853E-2</v>
      </c>
    </row>
    <row r="75" spans="1:9" s="9" customFormat="1" ht="15.75" customHeight="1">
      <c r="A75" s="113" t="s">
        <v>550</v>
      </c>
      <c r="B75" s="113"/>
      <c r="C75" s="136" t="s">
        <v>1594</v>
      </c>
      <c r="D75" s="229" t="s">
        <v>2055</v>
      </c>
      <c r="E75" s="157">
        <v>53223291.461879991</v>
      </c>
      <c r="F75" s="114" t="s">
        <v>746</v>
      </c>
      <c r="G75" s="149">
        <v>0.41229870620249032</v>
      </c>
      <c r="H75" s="149">
        <v>0.62772569151043212</v>
      </c>
      <c r="I75" s="150">
        <v>-3.2493027693470764</v>
      </c>
    </row>
    <row r="76" spans="1:9" s="9" customFormat="1" ht="15.75" customHeight="1">
      <c r="A76" s="113" t="s">
        <v>634</v>
      </c>
      <c r="B76" s="113"/>
      <c r="C76" s="136" t="s">
        <v>1677</v>
      </c>
      <c r="D76" s="229" t="s">
        <v>2057</v>
      </c>
      <c r="E76" s="157">
        <v>51221535.425319999</v>
      </c>
      <c r="F76" s="114" t="s">
        <v>746</v>
      </c>
      <c r="G76" s="149">
        <v>3.4516808165167223E-2</v>
      </c>
      <c r="H76" s="149" t="s">
        <v>2353</v>
      </c>
      <c r="I76" s="150">
        <v>5.6886567516116093E-2</v>
      </c>
    </row>
    <row r="77" spans="1:9" s="9" customFormat="1" ht="15.75" customHeight="1">
      <c r="A77" s="113" t="s">
        <v>568</v>
      </c>
      <c r="B77" s="113"/>
      <c r="C77" s="136" t="s">
        <v>1613</v>
      </c>
      <c r="D77" s="229" t="s">
        <v>2059</v>
      </c>
      <c r="E77" s="157">
        <v>49774176.284959674</v>
      </c>
      <c r="F77" s="114" t="s">
        <v>746</v>
      </c>
      <c r="G77" s="149">
        <v>-4.4451482156866451E-3</v>
      </c>
      <c r="H77" s="149" t="s">
        <v>2353</v>
      </c>
      <c r="I77" s="150">
        <v>6.9996813494024979E-2</v>
      </c>
    </row>
    <row r="78" spans="1:9" s="9" customFormat="1" ht="15.75" customHeight="1">
      <c r="A78" s="113" t="s">
        <v>644</v>
      </c>
      <c r="B78" s="113"/>
      <c r="C78" s="136" t="s">
        <v>1686</v>
      </c>
      <c r="D78" s="229" t="s">
        <v>2061</v>
      </c>
      <c r="E78" s="157">
        <v>43265805.283200003</v>
      </c>
      <c r="F78" s="114" t="s">
        <v>746</v>
      </c>
      <c r="G78" s="149">
        <v>0.11931867109681638</v>
      </c>
      <c r="H78" s="149">
        <v>0.13333736997635159</v>
      </c>
      <c r="I78" s="150">
        <v>0.1267461363830662</v>
      </c>
    </row>
    <row r="79" spans="1:9" s="9" customFormat="1" ht="15.75" customHeight="1">
      <c r="A79" s="113" t="s">
        <v>586</v>
      </c>
      <c r="B79" s="113"/>
      <c r="C79" s="136" t="s">
        <v>1630</v>
      </c>
      <c r="D79" s="229" t="s">
        <v>2063</v>
      </c>
      <c r="E79" s="157">
        <v>41983355.106360003</v>
      </c>
      <c r="F79" s="114" t="s">
        <v>746</v>
      </c>
      <c r="G79" s="149">
        <v>-7.1220593336671634E-3</v>
      </c>
      <c r="H79" s="149">
        <v>1.5276115096787279E-3</v>
      </c>
      <c r="I79" s="150">
        <v>5.2643511537805443E-2</v>
      </c>
    </row>
    <row r="80" spans="1:9" s="9" customFormat="1" ht="15.75" customHeight="1">
      <c r="A80" s="113" t="s">
        <v>679</v>
      </c>
      <c r="B80" s="113"/>
      <c r="C80" s="136" t="s">
        <v>396</v>
      </c>
      <c r="D80" s="229" t="s">
        <v>2065</v>
      </c>
      <c r="E80" s="157">
        <v>19573059.456779998</v>
      </c>
      <c r="F80" s="114" t="s">
        <v>746</v>
      </c>
      <c r="G80" s="149">
        <v>5.2809526123916761E-2</v>
      </c>
      <c r="H80" s="149">
        <v>7.4051535305578398E-2</v>
      </c>
      <c r="I80" s="150">
        <v>0.11357608688050203</v>
      </c>
    </row>
    <row r="81" spans="1:9" s="9" customFormat="1" ht="15.75" customHeight="1" thickBot="1">
      <c r="A81" s="113" t="s">
        <v>497</v>
      </c>
      <c r="B81" s="113"/>
      <c r="C81" s="136" t="s">
        <v>1539</v>
      </c>
      <c r="D81" s="229" t="s">
        <v>2067</v>
      </c>
      <c r="E81" s="157">
        <v>10772618.675169827</v>
      </c>
      <c r="F81" s="114" t="s">
        <v>746</v>
      </c>
      <c r="G81" s="149">
        <v>-0.60988248260168576</v>
      </c>
      <c r="H81" s="149" t="s">
        <v>2353</v>
      </c>
      <c r="I81" s="150">
        <v>5.0016087489019423E-2</v>
      </c>
    </row>
    <row r="82" spans="1:9" s="9" customFormat="1" ht="15.75" hidden="1" customHeight="1" thickBot="1">
      <c r="A82" s="113">
        <v>0</v>
      </c>
      <c r="B82" s="113"/>
      <c r="C82" s="142" t="s">
        <v>1835</v>
      </c>
      <c r="D82" s="274"/>
      <c r="E82" s="155"/>
      <c r="F82" s="192"/>
      <c r="G82" s="153"/>
      <c r="H82" s="153" t="s">
        <v>2353</v>
      </c>
      <c r="I82" s="209" t="s">
        <v>2353</v>
      </c>
    </row>
    <row r="83" spans="1:9" s="9" customFormat="1" ht="15.75" customHeight="1" thickBot="1">
      <c r="A83" s="113">
        <v>0</v>
      </c>
      <c r="B83" s="113"/>
      <c r="C83" s="140" t="s">
        <v>748</v>
      </c>
      <c r="D83" s="275"/>
      <c r="E83" s="156"/>
      <c r="F83" s="254"/>
      <c r="G83" s="164"/>
      <c r="H83" s="164"/>
      <c r="I83" s="168"/>
    </row>
    <row r="84" spans="1:9" s="9" customFormat="1" ht="15.75" customHeight="1">
      <c r="A84" s="113" t="s">
        <v>620</v>
      </c>
      <c r="B84" s="113"/>
      <c r="C84" s="136" t="s">
        <v>1664</v>
      </c>
      <c r="D84" s="230" t="s">
        <v>2350</v>
      </c>
      <c r="E84" s="158">
        <v>838534323.62554002</v>
      </c>
      <c r="F84" s="116" t="s">
        <v>748</v>
      </c>
      <c r="G84" s="146">
        <v>0.28413049989820816</v>
      </c>
      <c r="H84" s="146">
        <v>0.61033289870416896</v>
      </c>
      <c r="I84" s="148">
        <v>0.70022214146900663</v>
      </c>
    </row>
    <row r="85" spans="1:9" s="9" customFormat="1" ht="15.75" customHeight="1">
      <c r="A85" s="113" t="s">
        <v>707</v>
      </c>
      <c r="B85" s="113"/>
      <c r="C85" s="136" t="s">
        <v>1749</v>
      </c>
      <c r="D85" s="230" t="s">
        <v>2068</v>
      </c>
      <c r="E85" s="158">
        <v>381056087.86423999</v>
      </c>
      <c r="F85" s="116" t="s">
        <v>748</v>
      </c>
      <c r="G85" s="146">
        <v>9.6962452429520951E-2</v>
      </c>
      <c r="H85" s="146">
        <v>5.1145612691120723E-2</v>
      </c>
      <c r="I85" s="148">
        <v>5.09755196785866E-2</v>
      </c>
    </row>
    <row r="86" spans="1:9" s="9" customFormat="1" ht="15.75" customHeight="1">
      <c r="A86" s="113" t="s">
        <v>612</v>
      </c>
      <c r="B86" s="113"/>
      <c r="C86" s="136" t="s">
        <v>262</v>
      </c>
      <c r="D86" s="230" t="s">
        <v>2070</v>
      </c>
      <c r="E86" s="158">
        <v>371930807.46781999</v>
      </c>
      <c r="F86" s="116" t="s">
        <v>748</v>
      </c>
      <c r="G86" s="146">
        <v>3.7872473852087696E-2</v>
      </c>
      <c r="H86" s="146">
        <v>3.8072768907172927E-2</v>
      </c>
      <c r="I86" s="148">
        <v>1.5145115344297633E-2</v>
      </c>
    </row>
    <row r="87" spans="1:9" s="9" customFormat="1" ht="15.75" customHeight="1">
      <c r="A87" s="113" t="s">
        <v>514</v>
      </c>
      <c r="B87" s="113"/>
      <c r="C87" s="136" t="s">
        <v>1558</v>
      </c>
      <c r="D87" s="230" t="s">
        <v>2072</v>
      </c>
      <c r="E87" s="158">
        <v>329136098.40468001</v>
      </c>
      <c r="F87" s="116" t="s">
        <v>748</v>
      </c>
      <c r="G87" s="146">
        <v>5.9231393408893496E-2</v>
      </c>
      <c r="H87" s="146">
        <v>0.10188738817996401</v>
      </c>
      <c r="I87" s="148">
        <v>6.5378658711740645E-2</v>
      </c>
    </row>
    <row r="88" spans="1:9" s="9" customFormat="1" ht="15.75" customHeight="1">
      <c r="A88" s="113" t="s">
        <v>648</v>
      </c>
      <c r="B88" s="113"/>
      <c r="C88" s="136" t="s">
        <v>1690</v>
      </c>
      <c r="D88" s="230" t="s">
        <v>2074</v>
      </c>
      <c r="E88" s="158">
        <v>274128526.21648765</v>
      </c>
      <c r="F88" s="116" t="s">
        <v>748</v>
      </c>
      <c r="G88" s="146">
        <v>1.2582746463489696</v>
      </c>
      <c r="H88" s="146">
        <v>1.3037682002851545</v>
      </c>
      <c r="I88" s="148">
        <v>1.2584498143740399</v>
      </c>
    </row>
    <row r="89" spans="1:9" s="9" customFormat="1" ht="15.75" customHeight="1">
      <c r="A89" s="113" t="s">
        <v>649</v>
      </c>
      <c r="B89" s="113"/>
      <c r="C89" s="136" t="s">
        <v>1691</v>
      </c>
      <c r="D89" s="230" t="s">
        <v>2076</v>
      </c>
      <c r="E89" s="158">
        <v>236062697.22519025</v>
      </c>
      <c r="F89" s="116" t="s">
        <v>748</v>
      </c>
      <c r="G89" s="146">
        <v>-7.5033307948068062E-3</v>
      </c>
      <c r="H89" s="146">
        <v>1.1216803040857926E-2</v>
      </c>
      <c r="I89" s="148">
        <v>5.776869047234845E-3</v>
      </c>
    </row>
    <row r="90" spans="1:9" s="9" customFormat="1" ht="15.75" customHeight="1">
      <c r="A90" s="113" t="s">
        <v>515</v>
      </c>
      <c r="B90" s="113"/>
      <c r="C90" s="136" t="s">
        <v>50</v>
      </c>
      <c r="D90" s="230" t="s">
        <v>2078</v>
      </c>
      <c r="E90" s="158">
        <v>223467571.50734994</v>
      </c>
      <c r="F90" s="116" t="s">
        <v>748</v>
      </c>
      <c r="G90" s="146">
        <v>6.2018564497231754E-2</v>
      </c>
      <c r="H90" s="146">
        <v>8.0634305270631534E-2</v>
      </c>
      <c r="I90" s="148">
        <v>8.3322160618162666E-2</v>
      </c>
    </row>
    <row r="91" spans="1:9" s="9" customFormat="1" ht="15.75" customHeight="1">
      <c r="A91" s="113" t="s">
        <v>511</v>
      </c>
      <c r="B91" s="113"/>
      <c r="C91" s="136" t="s">
        <v>1555</v>
      </c>
      <c r="D91" s="230" t="s">
        <v>2080</v>
      </c>
      <c r="E91" s="158">
        <v>214649551.39092243</v>
      </c>
      <c r="F91" s="116" t="s">
        <v>748</v>
      </c>
      <c r="G91" s="146">
        <v>1.2140197016381471E-3</v>
      </c>
      <c r="H91" s="146">
        <v>1.1811778722242039E-2</v>
      </c>
      <c r="I91" s="148">
        <v>1.7597009132472641E-2</v>
      </c>
    </row>
    <row r="92" spans="1:9" s="9" customFormat="1" ht="15.75" customHeight="1">
      <c r="A92" s="113" t="s">
        <v>638</v>
      </c>
      <c r="B92" s="113"/>
      <c r="C92" s="136" t="s">
        <v>1681</v>
      </c>
      <c r="D92" s="230" t="s">
        <v>2082</v>
      </c>
      <c r="E92" s="158">
        <v>208206450.15072</v>
      </c>
      <c r="F92" s="116" t="s">
        <v>748</v>
      </c>
      <c r="G92" s="146">
        <v>4.7232254464642853E-2</v>
      </c>
      <c r="H92" s="146">
        <v>0.52917870016452517</v>
      </c>
      <c r="I92" s="148">
        <v>0.91067396638990061</v>
      </c>
    </row>
    <row r="93" spans="1:9" s="9" customFormat="1" ht="15.75" customHeight="1">
      <c r="A93" s="113" t="s">
        <v>608</v>
      </c>
      <c r="B93" s="113"/>
      <c r="C93" s="136" t="s">
        <v>1653</v>
      </c>
      <c r="D93" s="230" t="s">
        <v>2084</v>
      </c>
      <c r="E93" s="158">
        <v>184438449.84045002</v>
      </c>
      <c r="F93" s="116" t="s">
        <v>748</v>
      </c>
      <c r="G93" s="146">
        <v>0.16232268284135243</v>
      </c>
      <c r="H93" s="146">
        <v>0.17405421740046934</v>
      </c>
      <c r="I93" s="148">
        <v>0.18145179104667064</v>
      </c>
    </row>
    <row r="94" spans="1:9" s="9" customFormat="1" ht="15.75" customHeight="1">
      <c r="A94" s="113" t="s">
        <v>700</v>
      </c>
      <c r="B94" s="113"/>
      <c r="C94" s="136" t="s">
        <v>1742</v>
      </c>
      <c r="D94" s="230" t="s">
        <v>2086</v>
      </c>
      <c r="E94" s="158">
        <v>160147328.26111999</v>
      </c>
      <c r="F94" s="116" t="s">
        <v>748</v>
      </c>
      <c r="G94" s="146">
        <v>2.7801417443533927E-2</v>
      </c>
      <c r="H94" s="146">
        <v>3.5079631096807784E-2</v>
      </c>
      <c r="I94" s="148">
        <v>3.7867526120469508E-2</v>
      </c>
    </row>
    <row r="95" spans="1:9" s="9" customFormat="1" ht="15.75" customHeight="1">
      <c r="A95" s="113" t="s">
        <v>520</v>
      </c>
      <c r="B95" s="113"/>
      <c r="C95" s="136" t="s">
        <v>1562</v>
      </c>
      <c r="D95" s="230" t="s">
        <v>2088</v>
      </c>
      <c r="E95" s="158">
        <v>150993801.24415997</v>
      </c>
      <c r="F95" s="116" t="s">
        <v>748</v>
      </c>
      <c r="G95" s="146">
        <v>8.4461689616822655E-2</v>
      </c>
      <c r="H95" s="146">
        <v>2.4660019610333928E-2</v>
      </c>
      <c r="I95" s="148">
        <v>4.8666426697663301E-2</v>
      </c>
    </row>
    <row r="96" spans="1:9" s="9" customFormat="1" ht="15.75" customHeight="1">
      <c r="A96" s="113" t="s">
        <v>726</v>
      </c>
      <c r="B96" s="113"/>
      <c r="C96" s="136" t="s">
        <v>1573</v>
      </c>
      <c r="D96" s="230" t="s">
        <v>2090</v>
      </c>
      <c r="E96" s="158">
        <v>150717252.97239998</v>
      </c>
      <c r="F96" s="116" t="s">
        <v>748</v>
      </c>
      <c r="G96" s="146">
        <v>0.15097840546688435</v>
      </c>
      <c r="H96" s="146">
        <v>0.17460233981280071</v>
      </c>
      <c r="I96" s="148">
        <v>0.18700532033642636</v>
      </c>
    </row>
    <row r="97" spans="1:9" s="9" customFormat="1" ht="15.75" customHeight="1">
      <c r="A97" s="113" t="s">
        <v>573</v>
      </c>
      <c r="B97" s="113"/>
      <c r="C97" s="136" t="s">
        <v>1618</v>
      </c>
      <c r="D97" s="230" t="s">
        <v>2092</v>
      </c>
      <c r="E97" s="158">
        <v>141087103.76116002</v>
      </c>
      <c r="F97" s="116" t="s">
        <v>748</v>
      </c>
      <c r="G97" s="146">
        <v>8.0482723105859133E-3</v>
      </c>
      <c r="H97" s="146">
        <v>9.7439456646724043E-3</v>
      </c>
      <c r="I97" s="148">
        <v>1.7471263637700352E-2</v>
      </c>
    </row>
    <row r="98" spans="1:9" s="9" customFormat="1" ht="15.75" customHeight="1">
      <c r="A98" s="113" t="s">
        <v>665</v>
      </c>
      <c r="B98" s="113"/>
      <c r="C98" s="136" t="s">
        <v>1706</v>
      </c>
      <c r="D98" s="230" t="s">
        <v>2093</v>
      </c>
      <c r="E98" s="158">
        <v>129989743.25964001</v>
      </c>
      <c r="F98" s="116" t="s">
        <v>748</v>
      </c>
      <c r="G98" s="146">
        <v>2.1023863952020383E-2</v>
      </c>
      <c r="H98" s="146">
        <v>0.2779112777951549</v>
      </c>
      <c r="I98" s="148">
        <v>0.25071967724687161</v>
      </c>
    </row>
    <row r="99" spans="1:9" s="9" customFormat="1" ht="15.75" customHeight="1">
      <c r="A99" s="113" t="s">
        <v>594</v>
      </c>
      <c r="B99" s="113"/>
      <c r="C99" s="136" t="s">
        <v>1639</v>
      </c>
      <c r="D99" s="230" t="s">
        <v>2095</v>
      </c>
      <c r="E99" s="158">
        <v>128463445.35381</v>
      </c>
      <c r="F99" s="116" t="s">
        <v>748</v>
      </c>
      <c r="G99" s="146">
        <v>3.0669838511323988E-2</v>
      </c>
      <c r="H99" s="146">
        <v>7.35440443798141E-2</v>
      </c>
      <c r="I99" s="148">
        <v>7.3236473741514319E-2</v>
      </c>
    </row>
    <row r="100" spans="1:9" s="9" customFormat="1" ht="15.75" customHeight="1">
      <c r="A100" s="113" t="s">
        <v>715</v>
      </c>
      <c r="B100" s="113"/>
      <c r="C100" s="136" t="s">
        <v>1756</v>
      </c>
      <c r="D100" s="230" t="s">
        <v>2097</v>
      </c>
      <c r="E100" s="158">
        <v>126956804.00095999</v>
      </c>
      <c r="F100" s="116" t="s">
        <v>748</v>
      </c>
      <c r="G100" s="146">
        <v>0.10121787131796589</v>
      </c>
      <c r="H100" s="146">
        <v>0.12576508496134364</v>
      </c>
      <c r="I100" s="148">
        <v>0.11291836686973356</v>
      </c>
    </row>
    <row r="101" spans="1:9" s="9" customFormat="1" ht="15.75" customHeight="1">
      <c r="A101" s="113" t="s">
        <v>632</v>
      </c>
      <c r="B101" s="113"/>
      <c r="C101" s="136" t="s">
        <v>1675</v>
      </c>
      <c r="D101" s="230" t="s">
        <v>2099</v>
      </c>
      <c r="E101" s="158">
        <v>107938861.38079998</v>
      </c>
      <c r="F101" s="116" t="s">
        <v>748</v>
      </c>
      <c r="G101" s="146">
        <v>4.2792185180059006E-2</v>
      </c>
      <c r="H101" s="146">
        <v>5.4683257225547566E-2</v>
      </c>
      <c r="I101" s="148">
        <v>2.0476053330229949E-2</v>
      </c>
    </row>
    <row r="102" spans="1:9" s="9" customFormat="1" ht="15.75" customHeight="1">
      <c r="A102" s="113" t="s">
        <v>541</v>
      </c>
      <c r="B102" s="113"/>
      <c r="C102" s="136" t="s">
        <v>1583</v>
      </c>
      <c r="D102" s="230" t="s">
        <v>2101</v>
      </c>
      <c r="E102" s="158">
        <v>97480370.79900001</v>
      </c>
      <c r="F102" s="116" t="s">
        <v>748</v>
      </c>
      <c r="G102" s="146">
        <v>-1.3881063773819258E-2</v>
      </c>
      <c r="H102" s="146">
        <v>8.0594957226947095E-3</v>
      </c>
      <c r="I102" s="148">
        <v>-6.8895874425803139E-2</v>
      </c>
    </row>
    <row r="103" spans="1:9" s="9" customFormat="1" ht="15.75" customHeight="1">
      <c r="A103" s="113" t="s">
        <v>729</v>
      </c>
      <c r="B103" s="113"/>
      <c r="C103" s="136" t="s">
        <v>1590</v>
      </c>
      <c r="D103" s="230" t="s">
        <v>2103</v>
      </c>
      <c r="E103" s="158">
        <v>90918812.080640003</v>
      </c>
      <c r="F103" s="116" t="s">
        <v>748</v>
      </c>
      <c r="G103" s="146">
        <v>0.11017825218622246</v>
      </c>
      <c r="H103" s="146">
        <v>3.2989945377517094E-2</v>
      </c>
      <c r="I103" s="148">
        <v>4.6401211756684324E-2</v>
      </c>
    </row>
    <row r="104" spans="1:9" s="9" customFormat="1" ht="15.75" customHeight="1">
      <c r="A104" s="113" t="s">
        <v>561</v>
      </c>
      <c r="B104" s="113"/>
      <c r="C104" s="136" t="s">
        <v>1606</v>
      </c>
      <c r="D104" s="230" t="s">
        <v>2105</v>
      </c>
      <c r="E104" s="158">
        <v>82458911.579639986</v>
      </c>
      <c r="F104" s="116" t="s">
        <v>748</v>
      </c>
      <c r="G104" s="146">
        <v>4.8081109042518166E-2</v>
      </c>
      <c r="H104" s="146">
        <v>-4.2154239460671206E-2</v>
      </c>
      <c r="I104" s="148">
        <v>-7.7592219627566683E-2</v>
      </c>
    </row>
    <row r="105" spans="1:9" s="9" customFormat="1" ht="15.75" customHeight="1">
      <c r="A105" s="113" t="s">
        <v>599</v>
      </c>
      <c r="B105" s="113"/>
      <c r="C105" s="136" t="s">
        <v>1644</v>
      </c>
      <c r="D105" s="230" t="s">
        <v>2107</v>
      </c>
      <c r="E105" s="158">
        <v>80734986.463919997</v>
      </c>
      <c r="F105" s="116" t="s">
        <v>748</v>
      </c>
      <c r="G105" s="146">
        <v>6.9835433572876582E-2</v>
      </c>
      <c r="H105" s="146">
        <v>7.3930532332507681E-2</v>
      </c>
      <c r="I105" s="148">
        <v>8.5480907617948798E-2</v>
      </c>
    </row>
    <row r="106" spans="1:9" s="9" customFormat="1" ht="15.75" customHeight="1">
      <c r="A106" s="113" t="s">
        <v>592</v>
      </c>
      <c r="B106" s="113"/>
      <c r="C106" s="136" t="s">
        <v>1637</v>
      </c>
      <c r="D106" s="230" t="s">
        <v>2109</v>
      </c>
      <c r="E106" s="158">
        <v>76047091.884293899</v>
      </c>
      <c r="F106" s="116" t="s">
        <v>748</v>
      </c>
      <c r="G106" s="146">
        <v>-4.7291818393910612E-2</v>
      </c>
      <c r="H106" s="146">
        <v>-3.2764356150701057E-2</v>
      </c>
      <c r="I106" s="148">
        <v>-3.3606275141385922E-2</v>
      </c>
    </row>
    <row r="107" spans="1:9" s="9" customFormat="1" ht="15.75" customHeight="1">
      <c r="A107" s="113" t="s">
        <v>722</v>
      </c>
      <c r="B107" s="113"/>
      <c r="C107" s="136" t="s">
        <v>1763</v>
      </c>
      <c r="D107" s="230" t="s">
        <v>2111</v>
      </c>
      <c r="E107" s="158">
        <v>68475242.758359998</v>
      </c>
      <c r="F107" s="116" t="s">
        <v>748</v>
      </c>
      <c r="G107" s="146">
        <v>5.3800867266366792E-2</v>
      </c>
      <c r="H107" s="146">
        <v>7.15884665126163E-2</v>
      </c>
      <c r="I107" s="148">
        <v>6.3867278104972725E-2</v>
      </c>
    </row>
    <row r="108" spans="1:9" s="9" customFormat="1" ht="15.75" customHeight="1">
      <c r="A108" s="113" t="s">
        <v>672</v>
      </c>
      <c r="B108" s="113"/>
      <c r="C108" s="136" t="s">
        <v>1713</v>
      </c>
      <c r="D108" s="230" t="s">
        <v>2113</v>
      </c>
      <c r="E108" s="158">
        <v>65548347.070320003</v>
      </c>
      <c r="F108" s="116" t="s">
        <v>748</v>
      </c>
      <c r="G108" s="146">
        <v>5.266745220109148E-2</v>
      </c>
      <c r="H108" s="146">
        <v>5.0088403373802493E-3</v>
      </c>
      <c r="I108" s="148">
        <v>4.1619771907615011E-3</v>
      </c>
    </row>
    <row r="109" spans="1:9" s="9" customFormat="1" ht="15.75" customHeight="1">
      <c r="A109" s="113" t="s">
        <v>502</v>
      </c>
      <c r="B109" s="113"/>
      <c r="C109" s="136" t="s">
        <v>1545</v>
      </c>
      <c r="D109" s="230" t="s">
        <v>2115</v>
      </c>
      <c r="E109" s="158">
        <v>32724146.878479999</v>
      </c>
      <c r="F109" s="116" t="s">
        <v>748</v>
      </c>
      <c r="G109" s="146">
        <v>0.26669622750314659</v>
      </c>
      <c r="H109" s="146">
        <v>-2.5046426820786221</v>
      </c>
      <c r="I109" s="148">
        <v>-2.2447771115913455</v>
      </c>
    </row>
    <row r="110" spans="1:9" s="9" customFormat="1" ht="15.75" customHeight="1">
      <c r="A110" s="113" t="s">
        <v>563</v>
      </c>
      <c r="B110" s="113"/>
      <c r="C110" s="136" t="s">
        <v>1608</v>
      </c>
      <c r="D110" s="230" t="s">
        <v>2117</v>
      </c>
      <c r="E110" s="158">
        <v>28098423.521659996</v>
      </c>
      <c r="F110" s="116" t="s">
        <v>748</v>
      </c>
      <c r="G110" s="146">
        <v>0.13866972763948948</v>
      </c>
      <c r="H110" s="146">
        <v>0.18860983615307148</v>
      </c>
      <c r="I110" s="148">
        <v>0.21097980045100506</v>
      </c>
    </row>
    <row r="111" spans="1:9" s="9" customFormat="1" ht="15.75" customHeight="1">
      <c r="A111" s="113" t="s">
        <v>530</v>
      </c>
      <c r="B111" s="113"/>
      <c r="C111" s="136" t="s">
        <v>1572</v>
      </c>
      <c r="D111" s="230" t="s">
        <v>2119</v>
      </c>
      <c r="E111" s="158">
        <v>24252779.484699998</v>
      </c>
      <c r="F111" s="116" t="s">
        <v>748</v>
      </c>
      <c r="G111" s="146">
        <v>-0.19270957595230487</v>
      </c>
      <c r="H111" s="146">
        <v>-2.179216975059683</v>
      </c>
      <c r="I111" s="148">
        <v>-2.0316629812104221</v>
      </c>
    </row>
    <row r="112" spans="1:9" s="9" customFormat="1" ht="15.75" customHeight="1">
      <c r="A112" s="113" t="s">
        <v>538</v>
      </c>
      <c r="B112" s="113"/>
      <c r="C112" s="136" t="s">
        <v>1580</v>
      </c>
      <c r="D112" s="230" t="s">
        <v>2121</v>
      </c>
      <c r="E112" s="158">
        <v>17395197.513079997</v>
      </c>
      <c r="F112" s="116" t="s">
        <v>748</v>
      </c>
      <c r="G112" s="146">
        <v>-2.8923196790104799E-2</v>
      </c>
      <c r="H112" s="146">
        <v>5.1495078930511751E-2</v>
      </c>
      <c r="I112" s="148">
        <v>1.0959226488200136E-2</v>
      </c>
    </row>
    <row r="113" spans="1:9" s="9" customFormat="1" ht="15.75" customHeight="1">
      <c r="A113" s="113" t="s">
        <v>735</v>
      </c>
      <c r="B113" s="113"/>
      <c r="C113" s="136" t="s">
        <v>1732</v>
      </c>
      <c r="D113" s="230" t="s">
        <v>2123</v>
      </c>
      <c r="E113" s="158">
        <v>17038621.305429999</v>
      </c>
      <c r="F113" s="116" t="s">
        <v>748</v>
      </c>
      <c r="G113" s="146">
        <v>4.0898435284816292E-2</v>
      </c>
      <c r="H113" s="146">
        <v>3.3364111474510905E-2</v>
      </c>
      <c r="I113" s="148">
        <v>6.693294473897593E-2</v>
      </c>
    </row>
    <row r="114" spans="1:9" s="9" customFormat="1" ht="15.75" customHeight="1">
      <c r="A114" s="113" t="s">
        <v>501</v>
      </c>
      <c r="B114" s="113"/>
      <c r="C114" s="136" t="s">
        <v>1544</v>
      </c>
      <c r="D114" s="230" t="s">
        <v>2125</v>
      </c>
      <c r="E114" s="158">
        <v>13423113.45545</v>
      </c>
      <c r="F114" s="116" t="s">
        <v>748</v>
      </c>
      <c r="G114" s="146">
        <v>4.2438998699162012E-2</v>
      </c>
      <c r="H114" s="146">
        <v>8.7813736605528936E-2</v>
      </c>
      <c r="I114" s="148">
        <v>7.0813069356196356E-2</v>
      </c>
    </row>
    <row r="115" spans="1:9" s="9" customFormat="1" ht="15.75" customHeight="1" thickBot="1">
      <c r="A115" s="113" t="s">
        <v>606</v>
      </c>
      <c r="B115" s="113"/>
      <c r="C115" s="136" t="s">
        <v>1651</v>
      </c>
      <c r="D115" s="230" t="s">
        <v>2127</v>
      </c>
      <c r="E115" s="158">
        <v>12241644.210249998</v>
      </c>
      <c r="F115" s="116" t="s">
        <v>748</v>
      </c>
      <c r="G115" s="146">
        <v>1.4610199802391755E-3</v>
      </c>
      <c r="H115" s="146">
        <v>0.43884724784092022</v>
      </c>
      <c r="I115" s="148">
        <v>0.91514433963016595</v>
      </c>
    </row>
    <row r="116" spans="1:9" s="9" customFormat="1" ht="15.75" hidden="1" customHeight="1" thickBot="1">
      <c r="A116" s="113" t="s">
        <v>626</v>
      </c>
      <c r="B116" s="113"/>
      <c r="C116" s="143" t="s">
        <v>1840</v>
      </c>
      <c r="D116" s="276"/>
      <c r="E116" s="159">
        <v>10523867.280879999</v>
      </c>
      <c r="F116" s="286"/>
      <c r="G116" s="151">
        <v>-0.26656804924190192</v>
      </c>
      <c r="H116" s="151">
        <v>-0.12404313149601376</v>
      </c>
      <c r="I116" s="152">
        <v>-0.15510604586516619</v>
      </c>
    </row>
    <row r="117" spans="1:9" s="9" customFormat="1" ht="15.75" customHeight="1" thickBot="1">
      <c r="A117" s="113">
        <v>0</v>
      </c>
      <c r="B117" s="113"/>
      <c r="C117" s="131" t="s">
        <v>1533</v>
      </c>
      <c r="D117" s="277"/>
      <c r="E117" s="160"/>
      <c r="F117" s="135"/>
      <c r="G117" s="165"/>
      <c r="H117" s="165"/>
      <c r="I117" s="169"/>
    </row>
    <row r="118" spans="1:9" s="9" customFormat="1" ht="15.75" customHeight="1">
      <c r="A118" s="113" t="s">
        <v>521</v>
      </c>
      <c r="B118" s="113"/>
      <c r="C118" s="136" t="s">
        <v>1563</v>
      </c>
      <c r="D118" s="230" t="s">
        <v>1895</v>
      </c>
      <c r="E118" s="158">
        <v>2005630671.79303</v>
      </c>
      <c r="F118" s="116" t="s">
        <v>743</v>
      </c>
      <c r="G118" s="146">
        <v>0.10204519941145129</v>
      </c>
      <c r="H118" s="146">
        <v>0.21208651001731482</v>
      </c>
      <c r="I118" s="148">
        <v>0.32970632511620113</v>
      </c>
    </row>
    <row r="119" spans="1:9" s="9" customFormat="1" ht="15.75" customHeight="1">
      <c r="A119" s="113" t="s">
        <v>701</v>
      </c>
      <c r="B119" s="113"/>
      <c r="C119" s="136" t="s">
        <v>1743</v>
      </c>
      <c r="D119" s="230" t="s">
        <v>1941</v>
      </c>
      <c r="E119" s="158">
        <v>917811472.3244499</v>
      </c>
      <c r="F119" s="116" t="s">
        <v>743</v>
      </c>
      <c r="G119" s="146">
        <v>7.9265461814290061E-2</v>
      </c>
      <c r="H119" s="146">
        <v>7.1187703761739218E-2</v>
      </c>
      <c r="I119" s="148">
        <v>2.2532327498953952E-2</v>
      </c>
    </row>
    <row r="120" spans="1:9" s="9" customFormat="1" ht="15.75" customHeight="1">
      <c r="A120" s="113" t="s">
        <v>603</v>
      </c>
      <c r="B120" s="113"/>
      <c r="C120" s="136" t="s">
        <v>1648</v>
      </c>
      <c r="D120" s="230" t="s">
        <v>2130</v>
      </c>
      <c r="E120" s="158">
        <v>355408832.52553999</v>
      </c>
      <c r="F120" s="116" t="s">
        <v>743</v>
      </c>
      <c r="G120" s="146">
        <v>1.4074566192037841E-2</v>
      </c>
      <c r="H120" s="146">
        <v>-1.7660023428976768E-2</v>
      </c>
      <c r="I120" s="148">
        <v>-4.4497445487879816E-2</v>
      </c>
    </row>
    <row r="121" spans="1:9" s="9" customFormat="1" ht="15.75" customHeight="1">
      <c r="A121" s="113" t="s">
        <v>699</v>
      </c>
      <c r="B121" s="113"/>
      <c r="C121" s="136" t="s">
        <v>1741</v>
      </c>
      <c r="D121" s="230" t="s">
        <v>2132</v>
      </c>
      <c r="E121" s="158">
        <v>295592850.0584389</v>
      </c>
      <c r="F121" s="116" t="s">
        <v>743</v>
      </c>
      <c r="G121" s="146">
        <v>4.7841920873008972</v>
      </c>
      <c r="H121" s="146">
        <v>5.0850785437130126</v>
      </c>
      <c r="I121" s="148">
        <v>5.16968745127022</v>
      </c>
    </row>
    <row r="122" spans="1:9" s="9" customFormat="1" ht="15.75" customHeight="1">
      <c r="A122" s="113" t="s">
        <v>533</v>
      </c>
      <c r="B122" s="113"/>
      <c r="C122" s="136" t="s">
        <v>1575</v>
      </c>
      <c r="D122" s="230" t="s">
        <v>1786</v>
      </c>
      <c r="E122" s="158">
        <v>284688581.50583988</v>
      </c>
      <c r="F122" s="116" t="s">
        <v>743</v>
      </c>
      <c r="G122" s="146">
        <v>1.1120117390459745</v>
      </c>
      <c r="H122" s="146">
        <v>1.1979877147153069</v>
      </c>
      <c r="I122" s="148">
        <v>1.1389449521534356</v>
      </c>
    </row>
    <row r="123" spans="1:9" s="9" customFormat="1" ht="15.75" customHeight="1">
      <c r="A123" s="113" t="s">
        <v>630</v>
      </c>
      <c r="B123" s="113"/>
      <c r="C123" s="136" t="s">
        <v>1673</v>
      </c>
      <c r="D123" s="230" t="s">
        <v>2135</v>
      </c>
      <c r="E123" s="158">
        <v>226491944.55575997</v>
      </c>
      <c r="F123" s="116" t="s">
        <v>743</v>
      </c>
      <c r="G123" s="146">
        <v>2.376014355812428E-2</v>
      </c>
      <c r="H123" s="146">
        <v>4.0250091706407032E-2</v>
      </c>
      <c r="I123" s="148">
        <v>2.932532722562109E-2</v>
      </c>
    </row>
    <row r="124" spans="1:9" s="9" customFormat="1" ht="15.75" customHeight="1">
      <c r="A124" s="113" t="s">
        <v>539</v>
      </c>
      <c r="B124" s="113"/>
      <c r="C124" s="136" t="s">
        <v>1581</v>
      </c>
      <c r="D124" s="230" t="s">
        <v>1902</v>
      </c>
      <c r="E124" s="158">
        <v>158212802.74939996</v>
      </c>
      <c r="F124" s="116" t="s">
        <v>743</v>
      </c>
      <c r="G124" s="146">
        <v>8.4564529254191445E-2</v>
      </c>
      <c r="H124" s="146">
        <v>0.12294775586161788</v>
      </c>
      <c r="I124" s="148">
        <v>0.12418392910012366</v>
      </c>
    </row>
    <row r="125" spans="1:9" s="9" customFormat="1" ht="15.75" customHeight="1">
      <c r="A125" s="113" t="s">
        <v>689</v>
      </c>
      <c r="B125" s="113"/>
      <c r="C125" s="136" t="s">
        <v>1728</v>
      </c>
      <c r="D125" s="230" t="s">
        <v>2137</v>
      </c>
      <c r="E125" s="158">
        <v>151242386.46218866</v>
      </c>
      <c r="F125" s="116" t="s">
        <v>743</v>
      </c>
      <c r="G125" s="146">
        <v>4.514851511806758</v>
      </c>
      <c r="H125" s="146">
        <v>4.5409479272689897</v>
      </c>
      <c r="I125" s="148">
        <v>4.7491895030595348</v>
      </c>
    </row>
    <row r="126" spans="1:9" s="9" customFormat="1" ht="15.75" customHeight="1">
      <c r="A126" s="113" t="s">
        <v>660</v>
      </c>
      <c r="B126" s="113"/>
      <c r="C126" s="136" t="s">
        <v>1702</v>
      </c>
      <c r="D126" s="230" t="s">
        <v>1920</v>
      </c>
      <c r="E126" s="158">
        <v>144446031.66615</v>
      </c>
      <c r="F126" s="116" t="s">
        <v>743</v>
      </c>
      <c r="G126" s="146">
        <v>0.33276668838171397</v>
      </c>
      <c r="H126" s="146">
        <v>0.41644274511010426</v>
      </c>
      <c r="I126" s="148">
        <v>0.39686965106483574</v>
      </c>
    </row>
    <row r="127" spans="1:9" s="9" customFormat="1" ht="15.75" customHeight="1">
      <c r="A127" s="113" t="s">
        <v>622</v>
      </c>
      <c r="B127" s="113"/>
      <c r="C127" s="136" t="s">
        <v>1666</v>
      </c>
      <c r="D127" s="230" t="s">
        <v>2139</v>
      </c>
      <c r="E127" s="158">
        <v>123644610.26618998</v>
      </c>
      <c r="F127" s="116" t="s">
        <v>743</v>
      </c>
      <c r="G127" s="146">
        <v>-4.6389947411780819E-2</v>
      </c>
      <c r="H127" s="146">
        <v>-5.3810243635416311E-2</v>
      </c>
      <c r="I127" s="148">
        <v>-7.2623094246497599E-2</v>
      </c>
    </row>
    <row r="128" spans="1:9" s="9" customFormat="1" ht="15.75" customHeight="1">
      <c r="A128" s="113" t="s">
        <v>633</v>
      </c>
      <c r="B128" s="113"/>
      <c r="C128" s="136" t="s">
        <v>1676</v>
      </c>
      <c r="D128" s="230" t="s">
        <v>2141</v>
      </c>
      <c r="E128" s="158">
        <v>112844752.14375</v>
      </c>
      <c r="F128" s="116" t="s">
        <v>743</v>
      </c>
      <c r="G128" s="146">
        <v>0.3041092324082344</v>
      </c>
      <c r="H128" s="146">
        <v>0.25834077630044283</v>
      </c>
      <c r="I128" s="148">
        <v>0.42684934208561409</v>
      </c>
    </row>
    <row r="129" spans="1:9" s="9" customFormat="1" ht="15.75" customHeight="1">
      <c r="A129" s="113" t="s">
        <v>686</v>
      </c>
      <c r="B129" s="113"/>
      <c r="C129" s="136" t="s">
        <v>1725</v>
      </c>
      <c r="D129" s="230" t="s">
        <v>2143</v>
      </c>
      <c r="E129" s="158">
        <v>95199779.000000015</v>
      </c>
      <c r="F129" s="116" t="s">
        <v>743</v>
      </c>
      <c r="G129" s="146">
        <v>3.5419909411184003E-2</v>
      </c>
      <c r="H129" s="146">
        <v>1.8951257226372586E-2</v>
      </c>
      <c r="I129" s="148">
        <v>2.5045097594331711E-3</v>
      </c>
    </row>
    <row r="130" spans="1:9" s="9" customFormat="1" ht="15.75" customHeight="1">
      <c r="A130" s="113" t="s">
        <v>654</v>
      </c>
      <c r="B130" s="113"/>
      <c r="C130" s="136" t="s">
        <v>1696</v>
      </c>
      <c r="D130" s="230" t="s">
        <v>2145</v>
      </c>
      <c r="E130" s="158">
        <v>85046571.860939994</v>
      </c>
      <c r="F130" s="116" t="s">
        <v>743</v>
      </c>
      <c r="G130" s="146">
        <v>-3.6452082746993963E-2</v>
      </c>
      <c r="H130" s="146">
        <v>-0.16504754550744483</v>
      </c>
      <c r="I130" s="148">
        <v>-0.17230156994741508</v>
      </c>
    </row>
    <row r="131" spans="1:9" s="9" customFormat="1" ht="15.75" customHeight="1">
      <c r="A131" s="113" t="s">
        <v>519</v>
      </c>
      <c r="B131" s="113"/>
      <c r="C131" s="136" t="s">
        <v>1561</v>
      </c>
      <c r="D131" s="230" t="s">
        <v>2147</v>
      </c>
      <c r="E131" s="158">
        <v>78605290.697150007</v>
      </c>
      <c r="F131" s="116" t="s">
        <v>743</v>
      </c>
      <c r="G131" s="146">
        <v>0.10724999075736363</v>
      </c>
      <c r="H131" s="146">
        <v>0.10356872574219889</v>
      </c>
      <c r="I131" s="148">
        <v>-0.17305211228284678</v>
      </c>
    </row>
    <row r="132" spans="1:9" s="9" customFormat="1" ht="15.75" customHeight="1">
      <c r="A132" s="113" t="s">
        <v>670</v>
      </c>
      <c r="B132" s="113"/>
      <c r="C132" s="136" t="s">
        <v>1711</v>
      </c>
      <c r="D132" s="230" t="s">
        <v>2149</v>
      </c>
      <c r="E132" s="158">
        <v>57551833.527979992</v>
      </c>
      <c r="F132" s="116" t="s">
        <v>743</v>
      </c>
      <c r="G132" s="146">
        <v>0.1234061117403249</v>
      </c>
      <c r="H132" s="146">
        <v>0.18509720532709939</v>
      </c>
      <c r="I132" s="148">
        <v>0.3774647430118887</v>
      </c>
    </row>
    <row r="133" spans="1:9" s="9" customFormat="1" ht="15.75" customHeight="1">
      <c r="A133" s="113" t="s">
        <v>604</v>
      </c>
      <c r="B133" s="113"/>
      <c r="C133" s="136" t="s">
        <v>1649</v>
      </c>
      <c r="D133" s="230" t="s">
        <v>2151</v>
      </c>
      <c r="E133" s="158">
        <v>52803673.299012102</v>
      </c>
      <c r="F133" s="116" t="s">
        <v>743</v>
      </c>
      <c r="G133" s="146">
        <v>4.6726044919919874</v>
      </c>
      <c r="H133" s="146">
        <v>4.8326858136581867</v>
      </c>
      <c r="I133" s="148">
        <v>4.7407880753832794</v>
      </c>
    </row>
    <row r="134" spans="1:9" s="9" customFormat="1" ht="15.75" customHeight="1">
      <c r="A134" s="113" t="s">
        <v>611</v>
      </c>
      <c r="B134" s="113"/>
      <c r="C134" s="136" t="s">
        <v>1656</v>
      </c>
      <c r="D134" s="230" t="s">
        <v>2153</v>
      </c>
      <c r="E134" s="158">
        <v>46388515.069098875</v>
      </c>
      <c r="F134" s="116" t="s">
        <v>743</v>
      </c>
      <c r="G134" s="146">
        <v>1.1208829269579734</v>
      </c>
      <c r="H134" s="146">
        <v>1.3092465606624812</v>
      </c>
      <c r="I134" s="148">
        <v>1.3323906248141979</v>
      </c>
    </row>
    <row r="135" spans="1:9" s="9" customFormat="1" ht="15.75" customHeight="1">
      <c r="A135" s="113" t="s">
        <v>595</v>
      </c>
      <c r="B135" s="113"/>
      <c r="C135" s="136" t="s">
        <v>1640</v>
      </c>
      <c r="D135" s="230" t="s">
        <v>2155</v>
      </c>
      <c r="E135" s="158">
        <v>45521473.883900009</v>
      </c>
      <c r="F135" s="116" t="s">
        <v>743</v>
      </c>
      <c r="G135" s="146">
        <v>1.6809665590953315E-2</v>
      </c>
      <c r="H135" s="146">
        <v>5.6627181832957785E-3</v>
      </c>
      <c r="I135" s="148">
        <v>-3.6510121464875755E-2</v>
      </c>
    </row>
    <row r="136" spans="1:9" s="9" customFormat="1" ht="15.75" customHeight="1">
      <c r="A136" s="113" t="s">
        <v>0</v>
      </c>
      <c r="B136" s="113"/>
      <c r="C136" s="136" t="s">
        <v>1633</v>
      </c>
      <c r="D136" s="230" t="s">
        <v>2157</v>
      </c>
      <c r="E136" s="158">
        <v>39924536.618879989</v>
      </c>
      <c r="F136" s="116" t="s">
        <v>743</v>
      </c>
      <c r="G136" s="146">
        <v>1.510490656469865E-2</v>
      </c>
      <c r="H136" s="146">
        <v>-8.4330296202707378E-2</v>
      </c>
      <c r="I136" s="148">
        <v>-0.11272723784331762</v>
      </c>
    </row>
    <row r="137" spans="1:9" s="9" customFormat="1" ht="15.75" customHeight="1">
      <c r="A137" s="113" t="s">
        <v>558</v>
      </c>
      <c r="B137" s="113"/>
      <c r="C137" s="136" t="s">
        <v>1603</v>
      </c>
      <c r="D137" s="230" t="s">
        <v>2159</v>
      </c>
      <c r="E137" s="158">
        <v>37595269.408639997</v>
      </c>
      <c r="F137" s="116" t="s">
        <v>743</v>
      </c>
      <c r="G137" s="146">
        <v>0.16356577796314586</v>
      </c>
      <c r="H137" s="146">
        <v>0.1885664420673443</v>
      </c>
      <c r="I137" s="148">
        <v>0.20053947379447745</v>
      </c>
    </row>
    <row r="138" spans="1:9" s="9" customFormat="1" ht="15.75" customHeight="1">
      <c r="A138" s="113" t="s">
        <v>618</v>
      </c>
      <c r="B138" s="113"/>
      <c r="C138" s="136" t="s">
        <v>1662</v>
      </c>
      <c r="D138" s="230" t="s">
        <v>2161</v>
      </c>
      <c r="E138" s="158">
        <v>32318703.7368</v>
      </c>
      <c r="F138" s="116" t="s">
        <v>743</v>
      </c>
      <c r="G138" s="146">
        <v>0.11819286029895237</v>
      </c>
      <c r="H138" s="146">
        <v>0.13744090668560749</v>
      </c>
      <c r="I138" s="148">
        <v>0.1229819460203192</v>
      </c>
    </row>
    <row r="139" spans="1:9" s="9" customFormat="1" ht="15.75" customHeight="1">
      <c r="A139" s="113" t="s">
        <v>581</v>
      </c>
      <c r="B139" s="113"/>
      <c r="C139" s="136" t="s">
        <v>1626</v>
      </c>
      <c r="D139" s="230" t="s">
        <v>2163</v>
      </c>
      <c r="E139" s="158">
        <v>31608780</v>
      </c>
      <c r="F139" s="116" t="s">
        <v>743</v>
      </c>
      <c r="G139" s="146">
        <v>2.5422947626392522E-2</v>
      </c>
      <c r="H139" s="146">
        <v>3.2801352452213495E-2</v>
      </c>
      <c r="I139" s="148">
        <v>4.0847701718564888E-2</v>
      </c>
    </row>
    <row r="140" spans="1:9" s="9" customFormat="1" ht="15.75" customHeight="1">
      <c r="A140" s="113" t="s">
        <v>728</v>
      </c>
      <c r="B140" s="113"/>
      <c r="C140" s="136" t="s">
        <v>1588</v>
      </c>
      <c r="D140" s="230" t="s">
        <v>2165</v>
      </c>
      <c r="E140" s="158">
        <v>24167074.383653238</v>
      </c>
      <c r="F140" s="116" t="s">
        <v>743</v>
      </c>
      <c r="G140" s="146">
        <v>7.502542281041058E-2</v>
      </c>
      <c r="H140" s="146">
        <v>0.19406879400169541</v>
      </c>
      <c r="I140" s="148">
        <v>-4.0383314365795933</v>
      </c>
    </row>
    <row r="141" spans="1:9" s="9" customFormat="1" ht="15.75" customHeight="1">
      <c r="A141" s="113" t="s">
        <v>534</v>
      </c>
      <c r="B141" s="113"/>
      <c r="C141" s="136" t="s">
        <v>1576</v>
      </c>
      <c r="D141" s="230" t="s">
        <v>2167</v>
      </c>
      <c r="E141" s="158">
        <v>14311839.475469999</v>
      </c>
      <c r="F141" s="116" t="s">
        <v>743</v>
      </c>
      <c r="G141" s="146">
        <v>-3.6396201354902291E-2</v>
      </c>
      <c r="H141" s="146">
        <v>-2.3963001593188316E-2</v>
      </c>
      <c r="I141" s="148">
        <v>-3.3672771861488315E-2</v>
      </c>
    </row>
    <row r="142" spans="1:9" s="9" customFormat="1" ht="15.75" customHeight="1">
      <c r="A142" s="113" t="s">
        <v>624</v>
      </c>
      <c r="B142" s="113"/>
      <c r="C142" s="136" t="s">
        <v>286</v>
      </c>
      <c r="D142" s="230" t="s">
        <v>2169</v>
      </c>
      <c r="E142" s="158">
        <v>8961045.2803099994</v>
      </c>
      <c r="F142" s="116" t="s">
        <v>743</v>
      </c>
      <c r="G142" s="146">
        <v>3.2658158612162591E-2</v>
      </c>
      <c r="H142" s="146">
        <v>1.1992043484637005E-2</v>
      </c>
      <c r="I142" s="148">
        <v>-5.598220659906028E-2</v>
      </c>
    </row>
    <row r="143" spans="1:9" s="9" customFormat="1" ht="15.75" customHeight="1">
      <c r="A143" s="113" t="s">
        <v>643</v>
      </c>
      <c r="B143" s="113"/>
      <c r="C143" s="136" t="s">
        <v>1685</v>
      </c>
      <c r="D143" s="230" t="s">
        <v>2171</v>
      </c>
      <c r="E143" s="158">
        <v>7636669.9001700003</v>
      </c>
      <c r="F143" s="116" t="s">
        <v>743</v>
      </c>
      <c r="G143" s="146">
        <v>9.4082669266826624E-2</v>
      </c>
      <c r="H143" s="146">
        <v>0.18436222343029796</v>
      </c>
      <c r="I143" s="148">
        <v>0.57824038027121416</v>
      </c>
    </row>
    <row r="144" spans="1:9" s="9" customFormat="1" ht="15.75" customHeight="1">
      <c r="A144" s="113" t="s">
        <v>733</v>
      </c>
      <c r="B144" s="113"/>
      <c r="C144" s="136" t="s">
        <v>1751</v>
      </c>
      <c r="D144" s="230" t="s">
        <v>2173</v>
      </c>
      <c r="E144" s="158">
        <v>6817055.0752503788</v>
      </c>
      <c r="F144" s="116" t="s">
        <v>743</v>
      </c>
      <c r="G144" s="146">
        <v>-3.4825229859662965E-3</v>
      </c>
      <c r="H144" s="146">
        <v>2.4147743974408442E-2</v>
      </c>
      <c r="I144" s="148">
        <v>8.5089754421918684E-3</v>
      </c>
    </row>
    <row r="145" spans="1:9" s="9" customFormat="1" ht="15.75" customHeight="1">
      <c r="A145" s="113" t="s">
        <v>600</v>
      </c>
      <c r="B145" s="113"/>
      <c r="C145" s="136" t="s">
        <v>1645</v>
      </c>
      <c r="D145" s="230" t="s">
        <v>2175</v>
      </c>
      <c r="E145" s="158">
        <v>2907029.6415000004</v>
      </c>
      <c r="F145" s="116" t="s">
        <v>743</v>
      </c>
      <c r="G145" s="146">
        <v>-3.7683563005754594E-2</v>
      </c>
      <c r="H145" s="146">
        <v>-0.10128145467190675</v>
      </c>
      <c r="I145" s="148">
        <v>-0.12685786830040413</v>
      </c>
    </row>
    <row r="146" spans="1:9" s="9" customFormat="1" ht="15.75" customHeight="1">
      <c r="A146" s="113" t="s">
        <v>494</v>
      </c>
      <c r="B146" s="113"/>
      <c r="C146" s="136" t="s">
        <v>1536</v>
      </c>
      <c r="D146" s="230" t="s">
        <v>2177</v>
      </c>
      <c r="E146" s="158">
        <v>1967313.5445600001</v>
      </c>
      <c r="F146" s="116" t="s">
        <v>743</v>
      </c>
      <c r="G146" s="146">
        <v>-8.8058155415474682E-2</v>
      </c>
      <c r="H146" s="146">
        <v>2.4480979379000178E-3</v>
      </c>
      <c r="I146" s="148">
        <v>0.25170862360247437</v>
      </c>
    </row>
    <row r="147" spans="1:9" s="9" customFormat="1" ht="15.75" customHeight="1" thickBot="1">
      <c r="A147" s="113" t="s">
        <v>597</v>
      </c>
      <c r="B147" s="113"/>
      <c r="C147" s="136" t="s">
        <v>1642</v>
      </c>
      <c r="D147" s="230" t="s">
        <v>2179</v>
      </c>
      <c r="E147" s="158">
        <v>99573.037327499973</v>
      </c>
      <c r="F147" s="116" t="s">
        <v>743</v>
      </c>
      <c r="G147" s="146">
        <v>-0.10118135402585027</v>
      </c>
      <c r="H147" s="146">
        <v>-1.7014392952007742</v>
      </c>
      <c r="I147" s="148">
        <v>-1.1769666242474401</v>
      </c>
    </row>
    <row r="148" spans="1:9" s="9" customFormat="1" ht="15.75" hidden="1" customHeight="1" thickBot="1">
      <c r="A148" s="113" t="s">
        <v>600</v>
      </c>
      <c r="B148" s="113"/>
      <c r="C148" s="304" t="s">
        <v>1841</v>
      </c>
      <c r="D148" s="305"/>
      <c r="E148" s="159">
        <v>2907029.6415000004</v>
      </c>
      <c r="F148" s="286"/>
      <c r="G148" s="306">
        <v>-3.7683563005754594E-2</v>
      </c>
      <c r="H148" s="306">
        <v>-0.10128145467190675</v>
      </c>
      <c r="I148" s="307">
        <v>-0.12685786830040413</v>
      </c>
    </row>
    <row r="149" spans="1:9" s="9" customFormat="1" ht="15.75" customHeight="1" thickBot="1">
      <c r="A149" s="113">
        <v>0</v>
      </c>
      <c r="B149" s="113"/>
      <c r="C149" s="308" t="s">
        <v>1847</v>
      </c>
      <c r="D149" s="309"/>
      <c r="E149" s="310"/>
      <c r="F149" s="311"/>
      <c r="G149" s="312"/>
      <c r="H149" s="312"/>
      <c r="I149" s="313"/>
    </row>
    <row r="150" spans="1:9" s="9" customFormat="1" ht="15.75" customHeight="1">
      <c r="A150" s="113" t="s">
        <v>718</v>
      </c>
      <c r="B150" s="113"/>
      <c r="C150" s="136" t="s">
        <v>1759</v>
      </c>
      <c r="D150" s="230" t="s">
        <v>2181</v>
      </c>
      <c r="E150" s="158">
        <v>760804336.36698997</v>
      </c>
      <c r="F150" s="116" t="s">
        <v>1506</v>
      </c>
      <c r="G150" s="146">
        <v>5.1440168527286723E-2</v>
      </c>
      <c r="H150" s="146">
        <v>8.729655009965942E-2</v>
      </c>
      <c r="I150" s="148">
        <v>8.192226996633778E-2</v>
      </c>
    </row>
    <row r="151" spans="1:9" s="9" customFormat="1" ht="15.75" customHeight="1">
      <c r="A151" s="113" t="s">
        <v>557</v>
      </c>
      <c r="B151" s="113"/>
      <c r="C151" s="136" t="s">
        <v>1602</v>
      </c>
      <c r="D151" s="230" t="s">
        <v>2182</v>
      </c>
      <c r="E151" s="158">
        <v>433549629.12611997</v>
      </c>
      <c r="F151" s="116" t="s">
        <v>1506</v>
      </c>
      <c r="G151" s="146">
        <v>6.859160017956456E-2</v>
      </c>
      <c r="H151" s="146">
        <v>0.10611021670879039</v>
      </c>
      <c r="I151" s="148">
        <v>0.11692898185677136</v>
      </c>
    </row>
    <row r="152" spans="1:9" s="9" customFormat="1" ht="15.75" customHeight="1">
      <c r="A152" s="113" t="s">
        <v>666</v>
      </c>
      <c r="B152" s="113"/>
      <c r="C152" s="136" t="s">
        <v>1707</v>
      </c>
      <c r="D152" s="230" t="s">
        <v>2183</v>
      </c>
      <c r="E152" s="158">
        <v>377518158.31468004</v>
      </c>
      <c r="F152" s="116" t="s">
        <v>1506</v>
      </c>
      <c r="G152" s="146">
        <v>2.2082160182661958E-2</v>
      </c>
      <c r="H152" s="146">
        <v>5.089859081451964E-2</v>
      </c>
      <c r="I152" s="148">
        <v>5.6333478049485741E-2</v>
      </c>
    </row>
    <row r="153" spans="1:9" s="9" customFormat="1" ht="15.75" customHeight="1">
      <c r="A153" s="113" t="s">
        <v>553</v>
      </c>
      <c r="B153" s="113"/>
      <c r="C153" s="136" t="s">
        <v>1599</v>
      </c>
      <c r="D153" s="230" t="s">
        <v>2185</v>
      </c>
      <c r="E153" s="158">
        <v>309469489.45091999</v>
      </c>
      <c r="F153" s="116" t="s">
        <v>1506</v>
      </c>
      <c r="G153" s="146">
        <v>3.5664179304143895E-2</v>
      </c>
      <c r="H153" s="146">
        <v>6.738518615634792E-2</v>
      </c>
      <c r="I153" s="148">
        <v>5.6069506016047432E-2</v>
      </c>
    </row>
    <row r="154" spans="1:9" s="9" customFormat="1" ht="15.75" customHeight="1">
      <c r="A154" s="113" t="s">
        <v>667</v>
      </c>
      <c r="B154" s="113"/>
      <c r="C154" s="136" t="s">
        <v>1708</v>
      </c>
      <c r="D154" s="230" t="s">
        <v>2187</v>
      </c>
      <c r="E154" s="158">
        <v>264981485.06367999</v>
      </c>
      <c r="F154" s="116" t="s">
        <v>1506</v>
      </c>
      <c r="G154" s="146">
        <v>7.9695530048708996E-2</v>
      </c>
      <c r="H154" s="146">
        <v>0.10983405573004856</v>
      </c>
      <c r="I154" s="148">
        <v>0.10310504714984958</v>
      </c>
    </row>
    <row r="155" spans="1:9" s="9" customFormat="1" ht="15.75" customHeight="1">
      <c r="A155" s="113" t="s">
        <v>664</v>
      </c>
      <c r="B155" s="113"/>
      <c r="C155" s="136" t="s">
        <v>1705</v>
      </c>
      <c r="D155" s="230" t="s">
        <v>2189</v>
      </c>
      <c r="E155" s="158">
        <v>182874589.04520005</v>
      </c>
      <c r="F155" s="116" t="s">
        <v>1506</v>
      </c>
      <c r="G155" s="146">
        <v>9.4265325456375226E-3</v>
      </c>
      <c r="H155" s="146">
        <v>3.7294392058646597E-2</v>
      </c>
      <c r="I155" s="148">
        <v>3.4817752267860103E-2</v>
      </c>
    </row>
    <row r="156" spans="1:9" s="9" customFormat="1" ht="15.75" customHeight="1">
      <c r="A156" s="113" t="s">
        <v>706</v>
      </c>
      <c r="B156" s="113"/>
      <c r="C156" s="136" t="s">
        <v>1748</v>
      </c>
      <c r="D156" s="230" t="s">
        <v>2191</v>
      </c>
      <c r="E156" s="158">
        <v>155980688.48382807</v>
      </c>
      <c r="F156" s="116" t="s">
        <v>1506</v>
      </c>
      <c r="G156" s="146">
        <v>-7.5743230359022196E-2</v>
      </c>
      <c r="H156" s="146">
        <v>-4.2975228109152663E-2</v>
      </c>
      <c r="I156" s="148">
        <v>-3.3794363040169695E-2</v>
      </c>
    </row>
    <row r="157" spans="1:9" s="9" customFormat="1" ht="15.75" customHeight="1">
      <c r="A157" s="113" t="s">
        <v>516</v>
      </c>
      <c r="B157" s="113"/>
      <c r="C157" s="136" t="s">
        <v>1559</v>
      </c>
      <c r="D157" s="230" t="s">
        <v>2193</v>
      </c>
      <c r="E157" s="158">
        <v>131481363.57573552</v>
      </c>
      <c r="F157" s="116" t="s">
        <v>1506</v>
      </c>
      <c r="G157" s="146">
        <v>-2.9458692824691823E-2</v>
      </c>
      <c r="H157" s="146">
        <v>-7.6076086483386485E-3</v>
      </c>
      <c r="I157" s="148">
        <v>5.4760492613228795E-2</v>
      </c>
    </row>
    <row r="158" spans="1:9" s="9" customFormat="1" ht="15.75" customHeight="1">
      <c r="A158" s="113" t="s">
        <v>636</v>
      </c>
      <c r="B158" s="113"/>
      <c r="C158" s="136" t="s">
        <v>1679</v>
      </c>
      <c r="D158" s="230" t="s">
        <v>2195</v>
      </c>
      <c r="E158" s="158">
        <v>98246249.09009999</v>
      </c>
      <c r="F158" s="116" t="s">
        <v>1506</v>
      </c>
      <c r="G158" s="146">
        <v>-4.7813115208087398E-3</v>
      </c>
      <c r="H158" s="146">
        <v>1.0639477166713318E-2</v>
      </c>
      <c r="I158" s="148">
        <v>1.199742119070657E-2</v>
      </c>
    </row>
    <row r="159" spans="1:9" s="9" customFormat="1" ht="15.75" customHeight="1">
      <c r="A159" s="113" t="s">
        <v>532</v>
      </c>
      <c r="B159" s="113"/>
      <c r="C159" s="136" t="s">
        <v>1574</v>
      </c>
      <c r="D159" s="230" t="s">
        <v>2197</v>
      </c>
      <c r="E159" s="158">
        <v>91994537.172434464</v>
      </c>
      <c r="F159" s="116" t="s">
        <v>1506</v>
      </c>
      <c r="G159" s="146">
        <v>-0.10175656854960502</v>
      </c>
      <c r="H159" s="146">
        <v>-0.1047392928078219</v>
      </c>
      <c r="I159" s="148">
        <v>-0.10610486804000385</v>
      </c>
    </row>
    <row r="160" spans="1:9" s="9" customFormat="1" ht="15.75" customHeight="1">
      <c r="A160" s="113" t="s">
        <v>631</v>
      </c>
      <c r="B160" s="113"/>
      <c r="C160" s="136" t="s">
        <v>1674</v>
      </c>
      <c r="D160" s="230" t="s">
        <v>2199</v>
      </c>
      <c r="E160" s="158">
        <v>84974143.470369995</v>
      </c>
      <c r="F160" s="116" t="s">
        <v>1506</v>
      </c>
      <c r="G160" s="146">
        <v>2.9048929949003321E-2</v>
      </c>
      <c r="H160" s="146">
        <v>6.4314443673154642E-3</v>
      </c>
      <c r="I160" s="148">
        <v>-2.4985175842388796E-2</v>
      </c>
    </row>
    <row r="161" spans="1:9" s="9" customFormat="1" ht="15.75" customHeight="1">
      <c r="A161" s="113" t="s">
        <v>554</v>
      </c>
      <c r="B161" s="113"/>
      <c r="C161" s="136" t="s">
        <v>1600</v>
      </c>
      <c r="D161" s="230" t="s">
        <v>2201</v>
      </c>
      <c r="E161" s="158">
        <v>76106553.281379983</v>
      </c>
      <c r="F161" s="116" t="s">
        <v>1506</v>
      </c>
      <c r="G161" s="146">
        <v>2.6388803046455189E-2</v>
      </c>
      <c r="H161" s="146">
        <v>5.2050488600777101E-2</v>
      </c>
      <c r="I161" s="148">
        <v>6.1638463564958945E-2</v>
      </c>
    </row>
    <row r="162" spans="1:9" s="9" customFormat="1" ht="15.75" customHeight="1">
      <c r="A162" s="113" t="s">
        <v>571</v>
      </c>
      <c r="B162" s="113"/>
      <c r="C162" s="136" t="s">
        <v>1616</v>
      </c>
      <c r="D162" s="230" t="s">
        <v>2203</v>
      </c>
      <c r="E162" s="158">
        <v>61163123.243178502</v>
      </c>
      <c r="F162" s="116" t="s">
        <v>1506</v>
      </c>
      <c r="G162" s="146">
        <v>-0.10717167011879791</v>
      </c>
      <c r="H162" s="146">
        <v>-0.12514797049675364</v>
      </c>
      <c r="I162" s="148">
        <v>-0.15729915225193891</v>
      </c>
    </row>
    <row r="163" spans="1:9" s="9" customFormat="1" ht="15.75" customHeight="1">
      <c r="A163" s="113" t="s">
        <v>625</v>
      </c>
      <c r="B163" s="113"/>
      <c r="C163" s="136" t="s">
        <v>1668</v>
      </c>
      <c r="D163" s="230" t="s">
        <v>2205</v>
      </c>
      <c r="E163" s="158">
        <v>57095232.428319998</v>
      </c>
      <c r="F163" s="116" t="s">
        <v>1506</v>
      </c>
      <c r="G163" s="146">
        <v>6.3040661073940241E-2</v>
      </c>
      <c r="H163" s="146">
        <v>7.6715560776207115E-2</v>
      </c>
      <c r="I163" s="148">
        <v>6.151513359976013E-2</v>
      </c>
    </row>
    <row r="164" spans="1:9" s="9" customFormat="1" ht="15.75" customHeight="1">
      <c r="A164" s="113" t="s">
        <v>697</v>
      </c>
      <c r="B164" s="113"/>
      <c r="C164" s="136" t="s">
        <v>1739</v>
      </c>
      <c r="D164" s="230" t="s">
        <v>2207</v>
      </c>
      <c r="E164" s="158">
        <v>43999574.893120006</v>
      </c>
      <c r="F164" s="116" t="s">
        <v>1506</v>
      </c>
      <c r="G164" s="146">
        <v>-1.2036735259489673E-3</v>
      </c>
      <c r="H164" s="146">
        <v>9.5814841176926402E-2</v>
      </c>
      <c r="I164" s="148">
        <v>0.143366851231991</v>
      </c>
    </row>
    <row r="165" spans="1:9" s="9" customFormat="1" ht="15.75" customHeight="1">
      <c r="A165" s="113" t="s">
        <v>614</v>
      </c>
      <c r="B165" s="113"/>
      <c r="C165" s="136" t="s">
        <v>1658</v>
      </c>
      <c r="D165" s="230" t="s">
        <v>2209</v>
      </c>
      <c r="E165" s="158">
        <v>35193317.872319996</v>
      </c>
      <c r="F165" s="116" t="s">
        <v>1506</v>
      </c>
      <c r="G165" s="146">
        <v>-1.9702543745080292E-2</v>
      </c>
      <c r="H165" s="146">
        <v>-6.2964158773132217E-3</v>
      </c>
      <c r="I165" s="148">
        <v>-3.5882793415560665E-2</v>
      </c>
    </row>
    <row r="166" spans="1:9" s="9" customFormat="1" ht="15.75" customHeight="1">
      <c r="A166" s="113" t="s">
        <v>582</v>
      </c>
      <c r="B166" s="113"/>
      <c r="C166" s="136" t="s">
        <v>200</v>
      </c>
      <c r="D166" s="230" t="s">
        <v>2211</v>
      </c>
      <c r="E166" s="158">
        <v>21363500.278549999</v>
      </c>
      <c r="F166" s="116" t="s">
        <v>1506</v>
      </c>
      <c r="G166" s="146">
        <v>-2.0159397114459576E-2</v>
      </c>
      <c r="H166" s="146">
        <v>-4.5158581216021232E-2</v>
      </c>
      <c r="I166" s="148">
        <v>-0.12135537560363485</v>
      </c>
    </row>
    <row r="167" spans="1:9" s="9" customFormat="1" ht="15.75" customHeight="1">
      <c r="A167" s="113" t="s">
        <v>572</v>
      </c>
      <c r="B167" s="113"/>
      <c r="C167" s="136" t="s">
        <v>1617</v>
      </c>
      <c r="D167" s="230" t="s">
        <v>2213</v>
      </c>
      <c r="E167" s="158">
        <v>20578248.617679998</v>
      </c>
      <c r="F167" s="116" t="s">
        <v>1506</v>
      </c>
      <c r="G167" s="146">
        <v>3.6907616802484888E-2</v>
      </c>
      <c r="H167" s="146">
        <v>-0.10141660120762219</v>
      </c>
      <c r="I167" s="148">
        <v>-0.20190197071157856</v>
      </c>
    </row>
    <row r="168" spans="1:9" s="9" customFormat="1" ht="15.75" customHeight="1">
      <c r="A168" s="113" t="s">
        <v>720</v>
      </c>
      <c r="B168" s="113"/>
      <c r="C168" s="136" t="s">
        <v>1761</v>
      </c>
      <c r="D168" s="230" t="s">
        <v>2215</v>
      </c>
      <c r="E168" s="158">
        <v>9520764.2569800001</v>
      </c>
      <c r="F168" s="116" t="s">
        <v>1506</v>
      </c>
      <c r="G168" s="146">
        <v>3.5810107801446778E-2</v>
      </c>
      <c r="H168" s="146">
        <v>-0.15282329474434819</v>
      </c>
      <c r="I168" s="148">
        <v>-0.29629063894224861</v>
      </c>
    </row>
    <row r="169" spans="1:9" s="9" customFormat="1" ht="15.75" customHeight="1" thickBot="1">
      <c r="A169" s="113" t="s">
        <v>556</v>
      </c>
      <c r="B169" s="113"/>
      <c r="C169" s="136" t="s">
        <v>1601</v>
      </c>
      <c r="D169" s="230" t="s">
        <v>2217</v>
      </c>
      <c r="E169" s="158">
        <v>4333806.6264500003</v>
      </c>
      <c r="F169" s="116" t="s">
        <v>1506</v>
      </c>
      <c r="G169" s="146">
        <v>3.5843677811240759E-2</v>
      </c>
      <c r="H169" s="146">
        <v>6.2518996296158091E-2</v>
      </c>
      <c r="I169" s="148">
        <v>-5.388133506800119E-3</v>
      </c>
    </row>
    <row r="170" spans="1:9" s="9" customFormat="1" ht="15.75" hidden="1" customHeight="1" thickBot="1">
      <c r="A170" s="113" t="s">
        <v>572</v>
      </c>
      <c r="B170" s="113"/>
      <c r="C170" s="304" t="s">
        <v>1842</v>
      </c>
      <c r="D170" s="305"/>
      <c r="E170" s="159">
        <v>20578248.617679998</v>
      </c>
      <c r="F170" s="286"/>
      <c r="G170" s="306">
        <v>3.6907616802484888E-2</v>
      </c>
      <c r="H170" s="306">
        <v>-0.10141660120762219</v>
      </c>
      <c r="I170" s="307">
        <v>-0.20190197071157856</v>
      </c>
    </row>
    <row r="171" spans="1:9" s="9" customFormat="1" ht="15.75" customHeight="1" thickBot="1">
      <c r="A171" s="113">
        <v>0</v>
      </c>
      <c r="B171" s="113"/>
      <c r="C171" s="308" t="s">
        <v>742</v>
      </c>
      <c r="D171" s="309"/>
      <c r="E171" s="310"/>
      <c r="F171" s="311"/>
      <c r="G171" s="312"/>
      <c r="H171" s="312"/>
      <c r="I171" s="313"/>
    </row>
    <row r="172" spans="1:9" s="9" customFormat="1" ht="15.75" customHeight="1">
      <c r="A172" s="113" t="s">
        <v>596</v>
      </c>
      <c r="B172" s="113"/>
      <c r="C172" s="136" t="s">
        <v>1641</v>
      </c>
      <c r="D172" s="230" t="s">
        <v>1894</v>
      </c>
      <c r="E172" s="158">
        <v>1976511030.0000002</v>
      </c>
      <c r="F172" s="116" t="s">
        <v>742</v>
      </c>
      <c r="G172" s="146">
        <v>0.13501447934047683</v>
      </c>
      <c r="H172" s="146">
        <v>0.15230261744505635</v>
      </c>
      <c r="I172" s="148">
        <v>0.16581678609915751</v>
      </c>
    </row>
    <row r="173" spans="1:9" s="9" customFormat="1" ht="15.75" customHeight="1">
      <c r="A173" s="113" t="s">
        <v>628</v>
      </c>
      <c r="B173" s="113"/>
      <c r="C173" s="136" t="s">
        <v>1671</v>
      </c>
      <c r="D173" s="230" t="s">
        <v>1896</v>
      </c>
      <c r="E173" s="158">
        <v>1381555506.8703101</v>
      </c>
      <c r="F173" s="116" t="s">
        <v>742</v>
      </c>
      <c r="G173" s="146">
        <v>0.16524642655044608</v>
      </c>
      <c r="H173" s="146">
        <v>0.1822541198545089</v>
      </c>
      <c r="I173" s="148">
        <v>0.26266362074236893</v>
      </c>
    </row>
    <row r="174" spans="1:9" s="9" customFormat="1" ht="15.75" customHeight="1">
      <c r="A174" s="113" t="s">
        <v>653</v>
      </c>
      <c r="B174" s="113"/>
      <c r="C174" s="136" t="s">
        <v>1695</v>
      </c>
      <c r="D174" s="230" t="s">
        <v>2351</v>
      </c>
      <c r="E174" s="158">
        <v>468779516.63697994</v>
      </c>
      <c r="F174" s="116" t="s">
        <v>742</v>
      </c>
      <c r="G174" s="146">
        <v>0.14006509816112889</v>
      </c>
      <c r="H174" s="146">
        <v>0.30469460744097421</v>
      </c>
      <c r="I174" s="148">
        <v>0.3388170360381455</v>
      </c>
    </row>
    <row r="175" spans="1:9" s="9" customFormat="1" ht="15.75" customHeight="1">
      <c r="A175" s="113" t="s">
        <v>524</v>
      </c>
      <c r="B175" s="113"/>
      <c r="C175" s="136" t="s">
        <v>1566</v>
      </c>
      <c r="D175" s="230" t="s">
        <v>2352</v>
      </c>
      <c r="E175" s="158">
        <v>192447086.22999999</v>
      </c>
      <c r="F175" s="116" t="s">
        <v>742</v>
      </c>
      <c r="G175" s="146">
        <v>1.0303600202600904E-2</v>
      </c>
      <c r="H175" s="146">
        <v>3.1554138633363094E-2</v>
      </c>
      <c r="I175" s="148">
        <v>-2.7879346011637107E-2</v>
      </c>
    </row>
    <row r="176" spans="1:9" s="9" customFormat="1" ht="15.75" customHeight="1">
      <c r="A176" s="113" t="s">
        <v>712</v>
      </c>
      <c r="B176" s="113"/>
      <c r="C176" s="136" t="s">
        <v>1753</v>
      </c>
      <c r="D176" s="230" t="s">
        <v>2218</v>
      </c>
      <c r="E176" s="158">
        <v>176703243.44573998</v>
      </c>
      <c r="F176" s="116" t="s">
        <v>742</v>
      </c>
      <c r="G176" s="146">
        <v>1.5216355405390569E-2</v>
      </c>
      <c r="H176" s="146">
        <v>2.5469688970941817E-2</v>
      </c>
      <c r="I176" s="148">
        <v>1.3783413824749902E-2</v>
      </c>
    </row>
    <row r="177" spans="1:9" s="9" customFormat="1" ht="15.75" customHeight="1">
      <c r="A177" s="113" t="s">
        <v>574</v>
      </c>
      <c r="B177" s="113"/>
      <c r="C177" s="136" t="s">
        <v>1619</v>
      </c>
      <c r="D177" s="230" t="s">
        <v>2219</v>
      </c>
      <c r="E177" s="158">
        <v>163207178.73220003</v>
      </c>
      <c r="F177" s="116" t="s">
        <v>742</v>
      </c>
      <c r="G177" s="146">
        <v>3.7218637089179163E-2</v>
      </c>
      <c r="H177" s="146">
        <v>0.11390142798144232</v>
      </c>
      <c r="I177" s="148">
        <v>0.19893852461381623</v>
      </c>
    </row>
    <row r="178" spans="1:9" s="9" customFormat="1" ht="15.75" customHeight="1">
      <c r="A178" s="113" t="s">
        <v>736</v>
      </c>
      <c r="B178" s="113"/>
      <c r="C178" s="136" t="s">
        <v>1598</v>
      </c>
      <c r="D178" s="230" t="s">
        <v>2221</v>
      </c>
      <c r="E178" s="158">
        <v>126572563.12659317</v>
      </c>
      <c r="F178" s="116" t="s">
        <v>742</v>
      </c>
      <c r="G178" s="146">
        <v>1.4603947427079156E-2</v>
      </c>
      <c r="H178" s="146">
        <v>6.5116551013753021E-3</v>
      </c>
      <c r="I178" s="148">
        <v>-5.6803112931113064E-3</v>
      </c>
    </row>
    <row r="179" spans="1:9" s="9" customFormat="1" ht="15.75" customHeight="1">
      <c r="A179" s="113" t="s">
        <v>678</v>
      </c>
      <c r="B179" s="113"/>
      <c r="C179" s="136" t="s">
        <v>1719</v>
      </c>
      <c r="D179" s="230" t="s">
        <v>2223</v>
      </c>
      <c r="E179" s="158">
        <v>126530301.75604825</v>
      </c>
      <c r="F179" s="116" t="s">
        <v>742</v>
      </c>
      <c r="G179" s="146">
        <v>0.16174681060903895</v>
      </c>
      <c r="H179" s="146">
        <v>-3.3433220054580648</v>
      </c>
      <c r="I179" s="148">
        <v>-2.7533628958089809</v>
      </c>
    </row>
    <row r="180" spans="1:9" s="9" customFormat="1" ht="15.75" customHeight="1">
      <c r="A180" s="113" t="s">
        <v>651</v>
      </c>
      <c r="B180" s="113"/>
      <c r="C180" s="136" t="s">
        <v>1693</v>
      </c>
      <c r="D180" s="230" t="s">
        <v>2225</v>
      </c>
      <c r="E180" s="158">
        <v>67262522.390202403</v>
      </c>
      <c r="F180" s="116" t="s">
        <v>742</v>
      </c>
      <c r="G180" s="146">
        <v>1.0798984154248807</v>
      </c>
      <c r="H180" s="146">
        <v>1.119153535775935</v>
      </c>
      <c r="I180" s="148">
        <v>1.0997090449389906</v>
      </c>
    </row>
    <row r="181" spans="1:9" s="9" customFormat="1" ht="15.75" customHeight="1">
      <c r="A181" s="113" t="s">
        <v>552</v>
      </c>
      <c r="B181" s="113"/>
      <c r="C181" s="136" t="s">
        <v>1596</v>
      </c>
      <c r="D181" s="230" t="s">
        <v>2227</v>
      </c>
      <c r="E181" s="158">
        <v>58601632.028549999</v>
      </c>
      <c r="F181" s="116" t="s">
        <v>742</v>
      </c>
      <c r="G181" s="146">
        <v>8.901504455531617E-3</v>
      </c>
      <c r="H181" s="146">
        <v>2.4667035907262935E-2</v>
      </c>
      <c r="I181" s="148">
        <v>6.9931891678432168E-2</v>
      </c>
    </row>
    <row r="182" spans="1:9" s="9" customFormat="1" ht="15.75" customHeight="1">
      <c r="A182" s="113" t="s">
        <v>671</v>
      </c>
      <c r="B182" s="113"/>
      <c r="C182" s="136" t="s">
        <v>1712</v>
      </c>
      <c r="D182" s="230" t="s">
        <v>2229</v>
      </c>
      <c r="E182" s="158">
        <v>45157498.43652001</v>
      </c>
      <c r="F182" s="116" t="s">
        <v>742</v>
      </c>
      <c r="G182" s="146">
        <v>0.21163909283387405</v>
      </c>
      <c r="H182" s="146">
        <v>0.58336677677733828</v>
      </c>
      <c r="I182" s="148">
        <v>-9.4949180758123863E-2</v>
      </c>
    </row>
    <row r="183" spans="1:9" s="9" customFormat="1" ht="15.75" customHeight="1">
      <c r="A183" s="113" t="s">
        <v>694</v>
      </c>
      <c r="B183" s="113"/>
      <c r="C183" s="136" t="s">
        <v>1735</v>
      </c>
      <c r="D183" s="230" t="s">
        <v>2231</v>
      </c>
      <c r="E183" s="158">
        <v>39778602.218279988</v>
      </c>
      <c r="F183" s="116" t="s">
        <v>742</v>
      </c>
      <c r="G183" s="146">
        <v>0.16047719208384748</v>
      </c>
      <c r="H183" s="146">
        <v>0.28121102142247612</v>
      </c>
      <c r="I183" s="148">
        <v>0.33469988662837213</v>
      </c>
    </row>
    <row r="184" spans="1:9" s="9" customFormat="1" ht="15.75" customHeight="1">
      <c r="A184" s="113" t="s">
        <v>580</v>
      </c>
      <c r="B184" s="113"/>
      <c r="C184" s="136" t="s">
        <v>1625</v>
      </c>
      <c r="D184" s="230" t="s">
        <v>2233</v>
      </c>
      <c r="E184" s="158">
        <v>38206539.280400001</v>
      </c>
      <c r="F184" s="116" t="s">
        <v>742</v>
      </c>
      <c r="G184" s="146">
        <v>2.0141124632465868E-2</v>
      </c>
      <c r="H184" s="146">
        <v>1.0638207463999905E-2</v>
      </c>
      <c r="I184" s="148">
        <v>5.2015226951414029E-2</v>
      </c>
    </row>
    <row r="185" spans="1:9" s="9" customFormat="1" ht="15.75" customHeight="1">
      <c r="A185" s="113" t="s">
        <v>537</v>
      </c>
      <c r="B185" s="113"/>
      <c r="C185" s="136" t="s">
        <v>1579</v>
      </c>
      <c r="D185" s="230" t="s">
        <v>2235</v>
      </c>
      <c r="E185" s="158">
        <v>31674449.693850711</v>
      </c>
      <c r="F185" s="116" t="s">
        <v>742</v>
      </c>
      <c r="G185" s="146">
        <v>1.0250304187271797</v>
      </c>
      <c r="H185" s="146">
        <v>1.005384563481611</v>
      </c>
      <c r="I185" s="148">
        <v>0.98691395182757491</v>
      </c>
    </row>
    <row r="186" spans="1:9" s="9" customFormat="1" ht="15.75" customHeight="1">
      <c r="A186" s="113" t="s">
        <v>698</v>
      </c>
      <c r="B186" s="113"/>
      <c r="C186" s="136" t="s">
        <v>1740</v>
      </c>
      <c r="D186" s="230" t="s">
        <v>2237</v>
      </c>
      <c r="E186" s="158">
        <v>28308940.167931374</v>
      </c>
      <c r="F186" s="116" t="s">
        <v>742</v>
      </c>
      <c r="G186" s="146">
        <v>-4.6082555595163388E-2</v>
      </c>
      <c r="H186" s="146">
        <v>-4.9097710012161233E-2</v>
      </c>
      <c r="I186" s="148">
        <v>-6.0617317342302912E-2</v>
      </c>
    </row>
    <row r="187" spans="1:9" s="9" customFormat="1" ht="15.75" customHeight="1">
      <c r="A187" s="113" t="s">
        <v>695</v>
      </c>
      <c r="B187" s="113"/>
      <c r="C187" s="136" t="s">
        <v>1737</v>
      </c>
      <c r="D187" s="230" t="s">
        <v>2239</v>
      </c>
      <c r="E187" s="158">
        <v>26529993.825719997</v>
      </c>
      <c r="F187" s="116" t="s">
        <v>742</v>
      </c>
      <c r="G187" s="146">
        <v>0.21133444847808591</v>
      </c>
      <c r="H187" s="146">
        <v>0.21769528209951816</v>
      </c>
      <c r="I187" s="148">
        <v>0.17882837660347528</v>
      </c>
    </row>
    <row r="188" spans="1:9" s="9" customFormat="1" ht="15.75" customHeight="1">
      <c r="A188" s="113" t="s">
        <v>711</v>
      </c>
      <c r="B188" s="113"/>
      <c r="C188" s="136" t="s">
        <v>1752</v>
      </c>
      <c r="D188" s="230" t="s">
        <v>2241</v>
      </c>
      <c r="E188" s="158">
        <v>23321231.790759746</v>
      </c>
      <c r="F188" s="116" t="s">
        <v>742</v>
      </c>
      <c r="G188" s="146">
        <v>-0.13865328068621774</v>
      </c>
      <c r="H188" s="146">
        <v>-0.16690780241723768</v>
      </c>
      <c r="I188" s="148">
        <v>-0.18524100886649653</v>
      </c>
    </row>
    <row r="189" spans="1:9" s="9" customFormat="1" ht="15.75" customHeight="1">
      <c r="A189" s="113" t="s">
        <v>716</v>
      </c>
      <c r="B189" s="113"/>
      <c r="C189" s="136" t="s">
        <v>1757</v>
      </c>
      <c r="D189" s="230" t="s">
        <v>2243</v>
      </c>
      <c r="E189" s="158">
        <v>21250247.881309997</v>
      </c>
      <c r="F189" s="116" t="s">
        <v>742</v>
      </c>
      <c r="G189" s="146">
        <v>-1.996728414950022E-2</v>
      </c>
      <c r="H189" s="146">
        <v>-4.2549978390460264E-2</v>
      </c>
      <c r="I189" s="148">
        <v>-1.4559183736024608</v>
      </c>
    </row>
    <row r="190" spans="1:9" s="9" customFormat="1" ht="15.75" customHeight="1">
      <c r="A190" s="113" t="s">
        <v>545</v>
      </c>
      <c r="B190" s="113"/>
      <c r="C190" s="136" t="s">
        <v>114</v>
      </c>
      <c r="D190" s="230" t="s">
        <v>2245</v>
      </c>
      <c r="E190" s="158">
        <v>8308649.0904000029</v>
      </c>
      <c r="F190" s="116" t="s">
        <v>742</v>
      </c>
      <c r="G190" s="146">
        <v>-9.0588321281735995E-3</v>
      </c>
      <c r="H190" s="146">
        <v>8.8582604923437724E-2</v>
      </c>
      <c r="I190" s="148">
        <v>0.46875615991387209</v>
      </c>
    </row>
    <row r="191" spans="1:9" s="9" customFormat="1" ht="15.75" customHeight="1">
      <c r="A191" s="113" t="s">
        <v>616</v>
      </c>
      <c r="B191" s="113"/>
      <c r="C191" s="136" t="s">
        <v>1660</v>
      </c>
      <c r="D191" s="230" t="s">
        <v>2247</v>
      </c>
      <c r="E191" s="158">
        <v>3434082.8157999995</v>
      </c>
      <c r="F191" s="116" t="s">
        <v>742</v>
      </c>
      <c r="G191" s="146">
        <v>-6.3444190809245349E-2</v>
      </c>
      <c r="H191" s="146">
        <v>-8.1113396466643839E-2</v>
      </c>
      <c r="I191" s="148">
        <v>-2.8351102375836703</v>
      </c>
    </row>
    <row r="192" spans="1:9" s="9" customFormat="1" ht="15.75" customHeight="1">
      <c r="A192" s="113" t="s">
        <v>507</v>
      </c>
      <c r="B192" s="113"/>
      <c r="C192" s="136" t="s">
        <v>1551</v>
      </c>
      <c r="D192" s="230" t="s">
        <v>2249</v>
      </c>
      <c r="E192" s="158">
        <v>3298162.5319066653</v>
      </c>
      <c r="F192" s="116" t="s">
        <v>742</v>
      </c>
      <c r="G192" s="146">
        <v>0.97637874243061828</v>
      </c>
      <c r="H192" s="146">
        <v>0.94677834734829602</v>
      </c>
      <c r="I192" s="148">
        <v>0.90844424936552559</v>
      </c>
    </row>
    <row r="193" spans="1:9" s="9" customFormat="1" ht="15.75" customHeight="1" thickBot="1">
      <c r="A193" s="113" t="s">
        <v>693</v>
      </c>
      <c r="B193" s="113"/>
      <c r="C193" s="136" t="s">
        <v>1734</v>
      </c>
      <c r="D193" s="230" t="s">
        <v>2251</v>
      </c>
      <c r="E193" s="158">
        <v>1787059.41017</v>
      </c>
      <c r="F193" s="116" t="s">
        <v>742</v>
      </c>
      <c r="G193" s="146">
        <v>4.9394903849287575E-2</v>
      </c>
      <c r="H193" s="146">
        <v>5.558363988101811E-2</v>
      </c>
      <c r="I193" s="148">
        <v>0.12591531933688982</v>
      </c>
    </row>
    <row r="194" spans="1:9" s="9" customFormat="1" ht="15.75" hidden="1" customHeight="1" thickBot="1">
      <c r="A194" s="113" t="s">
        <v>616</v>
      </c>
      <c r="B194" s="113"/>
      <c r="C194" s="136"/>
      <c r="D194" s="230"/>
      <c r="E194" s="158">
        <v>3434082.8157999995</v>
      </c>
      <c r="F194" s="116"/>
      <c r="G194" s="146">
        <v>-6.3444190809245349E-2</v>
      </c>
      <c r="H194" s="146">
        <v>-8.1113396466643839E-2</v>
      </c>
      <c r="I194" s="148">
        <v>-2.8351102375836703</v>
      </c>
    </row>
    <row r="195" spans="1:9" s="9" customFormat="1" ht="15.75" hidden="1" customHeight="1" thickBot="1">
      <c r="A195" s="113">
        <v>0</v>
      </c>
      <c r="B195" s="113"/>
      <c r="C195" s="304" t="s">
        <v>1843</v>
      </c>
      <c r="D195" s="305"/>
      <c r="E195" s="159"/>
      <c r="F195" s="286"/>
      <c r="G195" s="306"/>
      <c r="H195" s="306" t="s">
        <v>2353</v>
      </c>
      <c r="I195" s="307" t="s">
        <v>2353</v>
      </c>
    </row>
    <row r="196" spans="1:9" s="9" customFormat="1" ht="15.75" customHeight="1" thickBot="1">
      <c r="A196" s="113" t="s">
        <v>593</v>
      </c>
      <c r="B196" s="113"/>
      <c r="C196" s="308" t="s">
        <v>1836</v>
      </c>
      <c r="D196" s="309"/>
      <c r="E196" s="310"/>
      <c r="F196" s="311"/>
      <c r="G196" s="312"/>
      <c r="H196" s="312"/>
      <c r="I196" s="313"/>
    </row>
    <row r="197" spans="1:9" s="9" customFormat="1" ht="15.75" customHeight="1">
      <c r="A197" s="113" t="s">
        <v>674</v>
      </c>
      <c r="B197" s="113"/>
      <c r="C197" s="136" t="s">
        <v>1638</v>
      </c>
      <c r="D197" s="230" t="s">
        <v>2254</v>
      </c>
      <c r="E197" s="158">
        <v>211603101.57049003</v>
      </c>
      <c r="F197" s="116" t="s">
        <v>749</v>
      </c>
      <c r="G197" s="146">
        <v>-0.11480391190695782</v>
      </c>
      <c r="H197" s="146">
        <v>9.7919183308636581E-2</v>
      </c>
      <c r="I197" s="148">
        <v>0.32057376722891751</v>
      </c>
    </row>
    <row r="198" spans="1:9" s="9" customFormat="1" ht="15.75" customHeight="1">
      <c r="A198" s="113" t="s">
        <v>703</v>
      </c>
      <c r="B198" s="113"/>
      <c r="C198" s="136" t="s">
        <v>1715</v>
      </c>
      <c r="D198" s="230" t="s">
        <v>2256</v>
      </c>
      <c r="E198" s="158">
        <v>167288131.07940003</v>
      </c>
      <c r="F198" s="116" t="s">
        <v>749</v>
      </c>
      <c r="G198" s="146">
        <v>6.344845530247567E-2</v>
      </c>
      <c r="H198" s="146">
        <v>8.6676724583314213E-2</v>
      </c>
      <c r="I198" s="148">
        <v>8.9306091569227641E-2</v>
      </c>
    </row>
    <row r="199" spans="1:9" s="9" customFormat="1" ht="15.75" customHeight="1">
      <c r="A199" s="113" t="s">
        <v>551</v>
      </c>
      <c r="B199" s="113"/>
      <c r="C199" s="136" t="s">
        <v>1745</v>
      </c>
      <c r="D199" s="230" t="s">
        <v>1901</v>
      </c>
      <c r="E199" s="158">
        <v>162595318.36349997</v>
      </c>
      <c r="F199" s="116" t="s">
        <v>749</v>
      </c>
      <c r="G199" s="146">
        <v>0.16045223712024081</v>
      </c>
      <c r="H199" s="146">
        <v>0.38743152789670754</v>
      </c>
      <c r="I199" s="148">
        <v>1.1165440425344646</v>
      </c>
    </row>
    <row r="200" spans="1:9" s="9" customFormat="1" ht="15.75" customHeight="1">
      <c r="A200" s="113" t="s">
        <v>542</v>
      </c>
      <c r="B200" s="113"/>
      <c r="C200" s="136" t="s">
        <v>1595</v>
      </c>
      <c r="D200" s="230" t="s">
        <v>2257</v>
      </c>
      <c r="E200" s="158">
        <v>146462268.75479996</v>
      </c>
      <c r="F200" s="116" t="s">
        <v>749</v>
      </c>
      <c r="G200" s="146">
        <v>-4.6149593528580501E-3</v>
      </c>
      <c r="H200" s="146">
        <v>-1.7138210147140898E-2</v>
      </c>
      <c r="I200" s="148">
        <v>-1.8883623223082235E-2</v>
      </c>
    </row>
    <row r="201" spans="1:9" s="9" customFormat="1" ht="15.75" customHeight="1">
      <c r="A201" s="113" t="s">
        <v>570</v>
      </c>
      <c r="B201" s="113"/>
      <c r="C201" s="136" t="s">
        <v>1585</v>
      </c>
      <c r="D201" s="230" t="s">
        <v>2259</v>
      </c>
      <c r="E201" s="158">
        <v>134175274.09829997</v>
      </c>
      <c r="F201" s="116" t="s">
        <v>749</v>
      </c>
      <c r="G201" s="146">
        <v>7.9856216568219507E-2</v>
      </c>
      <c r="H201" s="146">
        <v>0.99535744692441175</v>
      </c>
      <c r="I201" s="148">
        <v>-1.9296587299633097</v>
      </c>
    </row>
    <row r="202" spans="1:9" s="9" customFormat="1" ht="15.75" customHeight="1">
      <c r="A202" s="113" t="s">
        <v>732</v>
      </c>
      <c r="B202" s="113"/>
      <c r="C202" s="136" t="s">
        <v>1615</v>
      </c>
      <c r="D202" s="230" t="s">
        <v>2261</v>
      </c>
      <c r="E202" s="158">
        <v>124660416.67110001</v>
      </c>
      <c r="F202" s="116" t="s">
        <v>749</v>
      </c>
      <c r="G202" s="146">
        <v>-0.10554741299419057</v>
      </c>
      <c r="H202" s="146">
        <v>-0.16450553976549609</v>
      </c>
      <c r="I202" s="148">
        <v>-0.16850835480485682</v>
      </c>
    </row>
    <row r="203" spans="1:9" s="9" customFormat="1" ht="15.75" customHeight="1">
      <c r="A203" s="113" t="s">
        <v>621</v>
      </c>
      <c r="B203" s="113"/>
      <c r="C203" s="136" t="s">
        <v>1624</v>
      </c>
      <c r="D203" s="230" t="s">
        <v>2263</v>
      </c>
      <c r="E203" s="158">
        <v>113150832.04278</v>
      </c>
      <c r="F203" s="116" t="s">
        <v>749</v>
      </c>
      <c r="G203" s="146">
        <v>7.6263287023210058E-2</v>
      </c>
      <c r="H203" s="146">
        <v>0.12851826576498149</v>
      </c>
      <c r="I203" s="148">
        <v>0.1366841295752701</v>
      </c>
    </row>
    <row r="204" spans="1:9" s="9" customFormat="1" ht="15.75" customHeight="1">
      <c r="A204" s="113" t="s">
        <v>495</v>
      </c>
      <c r="B204" s="113"/>
      <c r="C204" s="136" t="s">
        <v>1665</v>
      </c>
      <c r="D204" s="230" t="s">
        <v>2265</v>
      </c>
      <c r="E204" s="158">
        <v>111909118.99091998</v>
      </c>
      <c r="F204" s="116" t="s">
        <v>749</v>
      </c>
      <c r="G204" s="146">
        <v>5.0285138274411167E-2</v>
      </c>
      <c r="H204" s="146">
        <v>3.1823171135528128E-2</v>
      </c>
      <c r="I204" s="148">
        <v>-1.2280265593249684E-3</v>
      </c>
    </row>
    <row r="205" spans="1:9" s="9" customFormat="1" ht="15.75" customHeight="1">
      <c r="A205" s="113" t="s">
        <v>708</v>
      </c>
      <c r="B205" s="113"/>
      <c r="C205" s="136" t="s">
        <v>1537</v>
      </c>
      <c r="D205" s="230" t="s">
        <v>2267</v>
      </c>
      <c r="E205" s="158">
        <v>97176179.09189713</v>
      </c>
      <c r="F205" s="116" t="s">
        <v>749</v>
      </c>
      <c r="G205" s="146">
        <v>-2.1639887169125571E-2</v>
      </c>
      <c r="H205" s="146">
        <v>2.3532979976655488E-2</v>
      </c>
      <c r="I205" s="148">
        <v>1.2517564101341749E-2</v>
      </c>
    </row>
    <row r="206" spans="1:9" s="9" customFormat="1" ht="15.75" customHeight="1">
      <c r="A206" s="113" t="s">
        <v>635</v>
      </c>
      <c r="B206" s="113"/>
      <c r="C206" s="136" t="s">
        <v>1750</v>
      </c>
      <c r="D206" s="230" t="s">
        <v>2269</v>
      </c>
      <c r="E206" s="158">
        <v>82981855.574340031</v>
      </c>
      <c r="F206" s="116" t="s">
        <v>749</v>
      </c>
      <c r="G206" s="146">
        <v>-1.0246395456810942E-2</v>
      </c>
      <c r="H206" s="146">
        <v>7.7953533338905867E-3</v>
      </c>
      <c r="I206" s="148">
        <v>-1.9854444987050468E-2</v>
      </c>
    </row>
    <row r="207" spans="1:9" s="9" customFormat="1" ht="15.75" customHeight="1">
      <c r="A207" s="113" t="s">
        <v>589</v>
      </c>
      <c r="B207" s="113"/>
      <c r="C207" s="136" t="s">
        <v>1678</v>
      </c>
      <c r="D207" s="230" t="s">
        <v>2271</v>
      </c>
      <c r="E207" s="158">
        <v>73903064.629839987</v>
      </c>
      <c r="F207" s="116" t="s">
        <v>749</v>
      </c>
      <c r="G207" s="146">
        <v>-7.9154075913652089E-2</v>
      </c>
      <c r="H207" s="146">
        <v>-4.8664601292319309E-2</v>
      </c>
      <c r="I207" s="148">
        <v>-4.0023232317958235E-2</v>
      </c>
    </row>
    <row r="208" spans="1:9" s="9" customFormat="1" ht="15.75" customHeight="1">
      <c r="A208" s="113" t="s">
        <v>546</v>
      </c>
      <c r="B208" s="113"/>
      <c r="C208" s="136" t="s">
        <v>1634</v>
      </c>
      <c r="D208" s="230" t="s">
        <v>2273</v>
      </c>
      <c r="E208" s="158">
        <v>50689547.303640001</v>
      </c>
      <c r="F208" s="116" t="s">
        <v>749</v>
      </c>
      <c r="G208" s="146">
        <v>-3.3325635749349436E-3</v>
      </c>
      <c r="H208" s="146">
        <v>4.9953514638319207E-2</v>
      </c>
      <c r="I208" s="148">
        <v>7.8024441702677194E-2</v>
      </c>
    </row>
    <row r="209" spans="1:9" s="9" customFormat="1" ht="15.75" customHeight="1">
      <c r="A209" s="113" t="s">
        <v>569</v>
      </c>
      <c r="B209" s="113"/>
      <c r="C209" s="136" t="s">
        <v>1589</v>
      </c>
      <c r="D209" s="230" t="s">
        <v>2275</v>
      </c>
      <c r="E209" s="158">
        <v>34930391.037819989</v>
      </c>
      <c r="F209" s="116" t="s">
        <v>749</v>
      </c>
      <c r="G209" s="146">
        <v>0.12127869132952318</v>
      </c>
      <c r="H209" s="146">
        <v>0.16166355242292929</v>
      </c>
      <c r="I209" s="148">
        <v>7.4934800502848731E-2</v>
      </c>
    </row>
    <row r="210" spans="1:9" s="9" customFormat="1" ht="15.75" customHeight="1">
      <c r="A210" s="113" t="s">
        <v>702</v>
      </c>
      <c r="B210" s="113"/>
      <c r="C210" s="136" t="s">
        <v>1614</v>
      </c>
      <c r="D210" s="230" t="s">
        <v>2277</v>
      </c>
      <c r="E210" s="158">
        <v>27149875.927019998</v>
      </c>
      <c r="F210" s="116" t="s">
        <v>749</v>
      </c>
      <c r="G210" s="146">
        <v>3.7395517647372145E-2</v>
      </c>
      <c r="H210" s="146">
        <v>1.5636141873439424E-2</v>
      </c>
      <c r="I210" s="148">
        <v>2.7094238744233889E-2</v>
      </c>
    </row>
    <row r="211" spans="1:9" s="9" customFormat="1" ht="15.75" customHeight="1" thickBot="1">
      <c r="A211" s="113" t="s">
        <v>589</v>
      </c>
      <c r="B211" s="113"/>
      <c r="C211" s="136" t="s">
        <v>1744</v>
      </c>
      <c r="D211" s="230" t="s">
        <v>2279</v>
      </c>
      <c r="E211" s="158">
        <v>22349403.729400001</v>
      </c>
      <c r="F211" s="116" t="s">
        <v>749</v>
      </c>
      <c r="G211" s="146">
        <v>5.3900045702752974E-2</v>
      </c>
      <c r="H211" s="146">
        <v>4.8454808838683139E-2</v>
      </c>
      <c r="I211" s="148">
        <v>6.716944102771305E-2</v>
      </c>
    </row>
    <row r="212" spans="1:9" s="9" customFormat="1" ht="15.75" hidden="1" customHeight="1" thickBot="1">
      <c r="A212" s="113">
        <v>0</v>
      </c>
      <c r="B212" s="113"/>
      <c r="C212" s="304" t="s">
        <v>1837</v>
      </c>
      <c r="D212" s="305"/>
      <c r="E212" s="159"/>
      <c r="F212" s="286"/>
      <c r="G212" s="306"/>
      <c r="H212" s="306" t="s">
        <v>2353</v>
      </c>
      <c r="I212" s="307" t="s">
        <v>2353</v>
      </c>
    </row>
    <row r="213" spans="1:9" s="9" customFormat="1" ht="15.75" customHeight="1" thickBot="1">
      <c r="A213" s="113" t="s">
        <v>584</v>
      </c>
      <c r="B213" s="113"/>
      <c r="C213" s="308" t="s">
        <v>1827</v>
      </c>
      <c r="D213" s="309"/>
      <c r="E213" s="310"/>
      <c r="F213" s="311"/>
      <c r="G213" s="312"/>
      <c r="H213" s="312"/>
      <c r="I213" s="313"/>
    </row>
    <row r="214" spans="1:9" s="9" customFormat="1" ht="15.75" customHeight="1">
      <c r="A214" s="113" t="s">
        <v>730</v>
      </c>
      <c r="B214" s="113"/>
      <c r="C214" s="136" t="s">
        <v>1628</v>
      </c>
      <c r="D214" s="230" t="s">
        <v>1898</v>
      </c>
      <c r="E214" s="158">
        <v>469597132.01477998</v>
      </c>
      <c r="F214" s="116" t="s">
        <v>1507</v>
      </c>
      <c r="G214" s="146">
        <v>-5.9983183254839201E-3</v>
      </c>
      <c r="H214" s="146">
        <v>2.3273085899502055E-2</v>
      </c>
      <c r="I214" s="148">
        <v>-3.6646541234453545E-2</v>
      </c>
    </row>
    <row r="215" spans="1:9" s="9" customFormat="1" ht="15.75" customHeight="1">
      <c r="A215" s="113" t="s">
        <v>555</v>
      </c>
      <c r="B215" s="113"/>
      <c r="C215" s="136" t="s">
        <v>1597</v>
      </c>
      <c r="D215" s="230" t="s">
        <v>2281</v>
      </c>
      <c r="E215" s="158">
        <v>242322362.80106997</v>
      </c>
      <c r="F215" s="116" t="s">
        <v>1507</v>
      </c>
      <c r="G215" s="146">
        <v>-1.1872309826046812E-2</v>
      </c>
      <c r="H215" s="146">
        <v>-1.4996352280338354E-2</v>
      </c>
      <c r="I215" s="148">
        <v>-7.2709737292777743E-2</v>
      </c>
    </row>
    <row r="216" spans="1:9" s="9" customFormat="1" ht="15.75" customHeight="1">
      <c r="A216" s="113" t="s">
        <v>531</v>
      </c>
      <c r="B216" s="113"/>
      <c r="C216" s="136" t="s">
        <v>142</v>
      </c>
      <c r="D216" s="230" t="s">
        <v>2283</v>
      </c>
      <c r="E216" s="158">
        <v>115949245.99371998</v>
      </c>
      <c r="F216" s="116" t="s">
        <v>1507</v>
      </c>
      <c r="G216" s="146">
        <v>1.0111516615290306E-2</v>
      </c>
      <c r="H216" s="146">
        <v>1.9882061516174776E-2</v>
      </c>
      <c r="I216" s="148">
        <v>-5.8217216523441473E-2</v>
      </c>
    </row>
    <row r="217" spans="1:9" s="9" customFormat="1" ht="15.75" customHeight="1">
      <c r="A217" s="113" t="s">
        <v>577</v>
      </c>
      <c r="B217" s="113"/>
      <c r="C217" s="136" t="s">
        <v>82</v>
      </c>
      <c r="D217" s="230" t="s">
        <v>2284</v>
      </c>
      <c r="E217" s="158">
        <v>77447337.158255681</v>
      </c>
      <c r="F217" s="116" t="s">
        <v>1507</v>
      </c>
      <c r="G217" s="146">
        <v>-0.13689382866559885</v>
      </c>
      <c r="H217" s="146">
        <v>-0.14872902672810961</v>
      </c>
      <c r="I217" s="148">
        <v>-0.2337871671288857</v>
      </c>
    </row>
    <row r="218" spans="1:9" s="9" customFormat="1" ht="15.75" customHeight="1">
      <c r="A218" s="113" t="s">
        <v>576</v>
      </c>
      <c r="B218" s="113"/>
      <c r="C218" s="136" t="s">
        <v>1622</v>
      </c>
      <c r="D218" s="230" t="s">
        <v>2285</v>
      </c>
      <c r="E218" s="158">
        <v>63526404.509582318</v>
      </c>
      <c r="F218" s="116" t="s">
        <v>1507</v>
      </c>
      <c r="G218" s="146">
        <v>1.0817038379334112</v>
      </c>
      <c r="H218" s="146">
        <v>1.0398493254098797</v>
      </c>
      <c r="I218" s="148">
        <v>0.93301236531673415</v>
      </c>
    </row>
    <row r="219" spans="1:9" s="9" customFormat="1" ht="15.75" customHeight="1">
      <c r="A219" s="113" t="s">
        <v>615</v>
      </c>
      <c r="B219" s="113"/>
      <c r="C219" s="136" t="s">
        <v>1621</v>
      </c>
      <c r="D219" s="230" t="s">
        <v>2287</v>
      </c>
      <c r="E219" s="158">
        <v>62363125.760279998</v>
      </c>
      <c r="F219" s="116" t="s">
        <v>1507</v>
      </c>
      <c r="G219" s="146">
        <v>-2.0659415250266489E-2</v>
      </c>
      <c r="H219" s="146">
        <v>-1.2962203778758341E-2</v>
      </c>
      <c r="I219" s="148">
        <v>-6.196174911205965E-2</v>
      </c>
    </row>
    <row r="220" spans="1:9" s="9" customFormat="1" ht="15.75" customHeight="1">
      <c r="A220" s="113" t="s">
        <v>585</v>
      </c>
      <c r="B220" s="113"/>
      <c r="C220" s="136" t="s">
        <v>1659</v>
      </c>
      <c r="D220" s="230" t="s">
        <v>2289</v>
      </c>
      <c r="E220" s="158">
        <v>59662545.830100007</v>
      </c>
      <c r="F220" s="116" t="s">
        <v>1507</v>
      </c>
      <c r="G220" s="146">
        <v>2.4427881602125945E-2</v>
      </c>
      <c r="H220" s="146">
        <v>4.3137302140807909E-2</v>
      </c>
      <c r="I220" s="148">
        <v>5.8601935194963595E-2</v>
      </c>
    </row>
    <row r="221" spans="1:9" s="9" customFormat="1" ht="15.75" customHeight="1">
      <c r="A221" s="113" t="s">
        <v>659</v>
      </c>
      <c r="B221" s="113"/>
      <c r="C221" s="136" t="s">
        <v>1629</v>
      </c>
      <c r="D221" s="230" t="s">
        <v>2291</v>
      </c>
      <c r="E221" s="158">
        <v>40218784.378759995</v>
      </c>
      <c r="F221" s="116" t="s">
        <v>1507</v>
      </c>
      <c r="G221" s="146">
        <v>0.20540819689820933</v>
      </c>
      <c r="H221" s="146">
        <v>0.18260478502303745</v>
      </c>
      <c r="I221" s="148">
        <v>6.6105116145943166E-2</v>
      </c>
    </row>
    <row r="222" spans="1:9" s="9" customFormat="1" ht="15.75" customHeight="1">
      <c r="A222" s="113" t="s">
        <v>714</v>
      </c>
      <c r="B222" s="113"/>
      <c r="C222" s="136" t="s">
        <v>1701</v>
      </c>
      <c r="D222" s="230" t="s">
        <v>2293</v>
      </c>
      <c r="E222" s="158">
        <v>37929624.040879995</v>
      </c>
      <c r="F222" s="116" t="s">
        <v>1507</v>
      </c>
      <c r="G222" s="146">
        <v>5.6907373432817376E-3</v>
      </c>
      <c r="H222" s="146">
        <v>1.1807272984022843E-2</v>
      </c>
      <c r="I222" s="148">
        <v>-2.6194682326473262E-2</v>
      </c>
    </row>
    <row r="223" spans="1:9" s="9" customFormat="1" ht="15.75" customHeight="1">
      <c r="A223" s="113" t="s">
        <v>567</v>
      </c>
      <c r="B223" s="113"/>
      <c r="C223" s="136" t="s">
        <v>1755</v>
      </c>
      <c r="D223" s="230" t="s">
        <v>2295</v>
      </c>
      <c r="E223" s="158">
        <v>35664780.998269998</v>
      </c>
      <c r="F223" s="116" t="s">
        <v>1507</v>
      </c>
      <c r="G223" s="146">
        <v>-6.1386374199094984E-2</v>
      </c>
      <c r="H223" s="146">
        <v>-0.20561483561938365</v>
      </c>
      <c r="I223" s="148">
        <v>-0.29319025790818931</v>
      </c>
    </row>
    <row r="224" spans="1:9" s="9" customFormat="1" ht="15.75" customHeight="1">
      <c r="A224" s="113" t="s">
        <v>575</v>
      </c>
      <c r="B224" s="113"/>
      <c r="C224" s="136" t="s">
        <v>1612</v>
      </c>
      <c r="D224" s="230" t="s">
        <v>2297</v>
      </c>
      <c r="E224" s="158">
        <v>20168371.14105</v>
      </c>
      <c r="F224" s="116" t="s">
        <v>1507</v>
      </c>
      <c r="G224" s="146">
        <v>7.3697180349441282E-4</v>
      </c>
      <c r="H224" s="146">
        <v>4.4508448174491733E-3</v>
      </c>
      <c r="I224" s="148">
        <v>-0.1018765222617587</v>
      </c>
    </row>
    <row r="225" spans="1:9" s="9" customFormat="1" ht="15.75" customHeight="1">
      <c r="A225" s="113" t="s">
        <v>725</v>
      </c>
      <c r="B225" s="113"/>
      <c r="C225" s="136" t="s">
        <v>1620</v>
      </c>
      <c r="D225" s="230" t="s">
        <v>2299</v>
      </c>
      <c r="E225" s="158">
        <v>17839737.130626518</v>
      </c>
      <c r="F225" s="116" t="s">
        <v>1507</v>
      </c>
      <c r="G225" s="146">
        <v>14.529701173770126</v>
      </c>
      <c r="H225" s="146">
        <v>14.211904905033862</v>
      </c>
      <c r="I225" s="148">
        <v>13.295795004956872</v>
      </c>
    </row>
    <row r="226" spans="1:9" s="9" customFormat="1" ht="15.75" customHeight="1" thickBot="1">
      <c r="A226" s="113" t="e">
        <v>#REF!</v>
      </c>
      <c r="B226" s="113"/>
      <c r="C226" s="136" t="s">
        <v>1549</v>
      </c>
      <c r="D226" s="230" t="s">
        <v>2301</v>
      </c>
      <c r="E226" s="158">
        <v>5913204.1764000002</v>
      </c>
      <c r="F226" s="116" t="s">
        <v>1507</v>
      </c>
      <c r="G226" s="146">
        <v>-5.5001727345760365E-4</v>
      </c>
      <c r="H226" s="146">
        <v>-2.250199290420074E-2</v>
      </c>
      <c r="I226" s="148">
        <v>-0.11998313747615963</v>
      </c>
    </row>
    <row r="227" spans="1:9" s="9" customFormat="1" ht="15.75" hidden="1" customHeight="1" thickBot="1">
      <c r="A227" s="113" t="s">
        <v>567</v>
      </c>
      <c r="B227" s="113"/>
      <c r="C227" s="304" t="s">
        <v>1844</v>
      </c>
      <c r="D227" s="305"/>
      <c r="E227" s="159">
        <v>20168371.14105</v>
      </c>
      <c r="F227" s="286"/>
      <c r="G227" s="306">
        <v>7.3697180349441282E-4</v>
      </c>
      <c r="H227" s="306">
        <v>4.4508448174491733E-3</v>
      </c>
      <c r="I227" s="307">
        <v>-0.1018765222617587</v>
      </c>
    </row>
    <row r="228" spans="1:9" s="9" customFormat="1" ht="15.75" customHeight="1" thickBot="1">
      <c r="B228" s="113"/>
      <c r="C228" s="308" t="s">
        <v>752</v>
      </c>
      <c r="D228" s="309"/>
      <c r="E228" s="310"/>
      <c r="F228" s="311"/>
      <c r="G228" s="312"/>
      <c r="H228" s="312"/>
      <c r="I228" s="313"/>
    </row>
    <row r="229" spans="1:9" s="9" customFormat="1" ht="15.75" customHeight="1">
      <c r="A229" s="113" t="s">
        <v>673</v>
      </c>
      <c r="B229" s="113"/>
      <c r="C229" s="136" t="s">
        <v>1714</v>
      </c>
      <c r="D229" s="230" t="s">
        <v>1794</v>
      </c>
      <c r="E229" s="158">
        <v>103224944.26585522</v>
      </c>
      <c r="F229" s="116" t="s">
        <v>752</v>
      </c>
      <c r="G229" s="146">
        <v>-1.0621912294495051E-4</v>
      </c>
      <c r="H229" s="146">
        <v>-1.0702325343487362E-2</v>
      </c>
      <c r="I229" s="148">
        <v>-3.9739633626826865E-2</v>
      </c>
    </row>
    <row r="230" spans="1:9" s="9" customFormat="1" ht="15.75" customHeight="1">
      <c r="A230" s="113" t="s">
        <v>645</v>
      </c>
      <c r="B230" s="113"/>
      <c r="C230" s="136" t="s">
        <v>1687</v>
      </c>
      <c r="D230" s="230" t="s">
        <v>2304</v>
      </c>
      <c r="E230" s="158">
        <v>60035054.619960003</v>
      </c>
      <c r="F230" s="116" t="s">
        <v>752</v>
      </c>
      <c r="G230" s="146">
        <v>0.18732369164248208</v>
      </c>
      <c r="H230" s="146">
        <v>0.34834998816585738</v>
      </c>
      <c r="I230" s="148">
        <v>0.56090185230305489</v>
      </c>
    </row>
    <row r="231" spans="1:9" s="9" customFormat="1" ht="15.75" customHeight="1">
      <c r="A231" s="113" t="s">
        <v>588</v>
      </c>
      <c r="B231" s="113"/>
      <c r="C231" s="136" t="s">
        <v>1632</v>
      </c>
      <c r="D231" s="230" t="s">
        <v>1921</v>
      </c>
      <c r="E231" s="158">
        <v>53674676.774099991</v>
      </c>
      <c r="F231" s="116" t="s">
        <v>752</v>
      </c>
      <c r="G231" s="146">
        <v>7.4952627908846381E-2</v>
      </c>
      <c r="H231" s="146">
        <v>0.13337240686242313</v>
      </c>
      <c r="I231" s="148">
        <v>0.17375694000774833</v>
      </c>
    </row>
    <row r="232" spans="1:9" s="9" customFormat="1" ht="15.75" customHeight="1">
      <c r="A232" s="113" t="s">
        <v>549</v>
      </c>
      <c r="B232" s="113"/>
      <c r="C232" s="136" t="s">
        <v>1593</v>
      </c>
      <c r="D232" s="230" t="s">
        <v>2306</v>
      </c>
      <c r="E232" s="158">
        <v>41984906.35554</v>
      </c>
      <c r="F232" s="116" t="s">
        <v>752</v>
      </c>
      <c r="G232" s="146">
        <v>1.5628764351653501E-2</v>
      </c>
      <c r="H232" s="146">
        <v>6.9791017552388368E-2</v>
      </c>
      <c r="I232" s="148">
        <v>7.2418273756108542E-2</v>
      </c>
    </row>
    <row r="233" spans="1:9" s="9" customFormat="1" ht="15.75" customHeight="1">
      <c r="A233" s="113" t="s">
        <v>647</v>
      </c>
      <c r="B233" s="113"/>
      <c r="C233" s="136" t="s">
        <v>1689</v>
      </c>
      <c r="D233" s="230" t="s">
        <v>2307</v>
      </c>
      <c r="E233" s="158">
        <v>26701942.742199998</v>
      </c>
      <c r="F233" s="116" t="s">
        <v>752</v>
      </c>
      <c r="G233" s="146">
        <v>-1.5071550549119794E-2</v>
      </c>
      <c r="H233" s="146">
        <v>-0.11243296155616811</v>
      </c>
      <c r="I233" s="148">
        <v>-0.17837050025853263</v>
      </c>
    </row>
    <row r="234" spans="1:9" s="9" customFormat="1" ht="15.75" customHeight="1">
      <c r="A234" s="113" t="s">
        <v>522</v>
      </c>
      <c r="B234" s="113"/>
      <c r="C234" s="136" t="s">
        <v>1564</v>
      </c>
      <c r="D234" s="230" t="s">
        <v>2308</v>
      </c>
      <c r="E234" s="158">
        <v>25149314.644007728</v>
      </c>
      <c r="F234" s="116" t="s">
        <v>752</v>
      </c>
      <c r="G234" s="146">
        <v>-7.0709699786779989E-2</v>
      </c>
      <c r="H234" s="146">
        <v>-2.3419820606953801E-2</v>
      </c>
      <c r="I234" s="148">
        <v>-1.8502031264216234E-2</v>
      </c>
    </row>
    <row r="235" spans="1:9" s="9" customFormat="1" ht="15.75" customHeight="1">
      <c r="A235" s="113" t="s">
        <v>566</v>
      </c>
      <c r="B235" s="113"/>
      <c r="C235" s="136" t="s">
        <v>1611</v>
      </c>
      <c r="D235" s="230" t="s">
        <v>2310</v>
      </c>
      <c r="E235" s="158">
        <v>21187048.96912</v>
      </c>
      <c r="F235" s="116" t="s">
        <v>752</v>
      </c>
      <c r="G235" s="146">
        <v>-4.2169464899211029E-3</v>
      </c>
      <c r="H235" s="146">
        <v>1.8198685657733193E-4</v>
      </c>
      <c r="I235" s="148">
        <v>-7.0675594217771143E-2</v>
      </c>
    </row>
    <row r="236" spans="1:9" s="9" customFormat="1" ht="15.75" customHeight="1">
      <c r="A236" s="113" t="s">
        <v>591</v>
      </c>
      <c r="B236" s="113"/>
      <c r="C236" s="136" t="s">
        <v>1636</v>
      </c>
      <c r="D236" s="230" t="s">
        <v>2312</v>
      </c>
      <c r="E236" s="158">
        <v>19472475.418761503</v>
      </c>
      <c r="F236" s="116" t="s">
        <v>752</v>
      </c>
      <c r="G236" s="146">
        <v>2.17438949704992</v>
      </c>
      <c r="H236" s="146">
        <v>2.443157634876191</v>
      </c>
      <c r="I236" s="148">
        <v>2.7473865870077137</v>
      </c>
    </row>
    <row r="237" spans="1:9" s="9" customFormat="1" ht="15.75" customHeight="1">
      <c r="A237" s="113" t="s">
        <v>496</v>
      </c>
      <c r="B237" s="113"/>
      <c r="C237" s="136" t="s">
        <v>1538</v>
      </c>
      <c r="D237" s="230" t="s">
        <v>2314</v>
      </c>
      <c r="E237" s="158">
        <v>13788574.242479999</v>
      </c>
      <c r="F237" s="116" t="s">
        <v>752</v>
      </c>
      <c r="G237" s="146">
        <v>8.6114253991085299E-3</v>
      </c>
      <c r="H237" s="146">
        <v>4.6500588204712257E-2</v>
      </c>
      <c r="I237" s="148">
        <v>5.0195128900707209E-2</v>
      </c>
    </row>
    <row r="238" spans="1:9" s="9" customFormat="1" ht="15.75" customHeight="1">
      <c r="A238" s="113" t="s">
        <v>637</v>
      </c>
      <c r="B238" s="113"/>
      <c r="C238" s="136" t="s">
        <v>1680</v>
      </c>
      <c r="D238" s="230" t="s">
        <v>2316</v>
      </c>
      <c r="E238" s="158">
        <v>9240902.1222899985</v>
      </c>
      <c r="F238" s="116" t="s">
        <v>752</v>
      </c>
      <c r="G238" s="146">
        <v>-3.7648578895850604E-2</v>
      </c>
      <c r="H238" s="146">
        <v>-4.2837024330254936E-2</v>
      </c>
      <c r="I238" s="148">
        <v>-0.15207644540386522</v>
      </c>
    </row>
    <row r="239" spans="1:9" s="9" customFormat="1" ht="15.75" customHeight="1">
      <c r="A239" s="113" t="s">
        <v>724</v>
      </c>
      <c r="B239" s="113"/>
      <c r="C239" s="136" t="s">
        <v>1543</v>
      </c>
      <c r="D239" s="230" t="s">
        <v>2318</v>
      </c>
      <c r="E239" s="158">
        <v>6791967.2906399993</v>
      </c>
      <c r="F239" s="116" t="s">
        <v>752</v>
      </c>
      <c r="G239" s="146">
        <v>-0.15814987756750565</v>
      </c>
      <c r="H239" s="146">
        <v>-0.2521036462949563</v>
      </c>
      <c r="I239" s="148">
        <v>-0.55262766182410106</v>
      </c>
    </row>
    <row r="240" spans="1:9" s="9" customFormat="1" ht="15.75" customHeight="1" thickBot="1">
      <c r="A240" s="113" t="s">
        <v>675</v>
      </c>
      <c r="B240" s="113"/>
      <c r="C240" s="136" t="s">
        <v>1716</v>
      </c>
      <c r="D240" s="230" t="s">
        <v>2320</v>
      </c>
      <c r="E240" s="158">
        <v>3186129.6401968757</v>
      </c>
      <c r="F240" s="116" t="s">
        <v>752</v>
      </c>
      <c r="G240" s="146">
        <v>1.7379659070394591</v>
      </c>
      <c r="H240" s="146">
        <v>1.9646872199711591</v>
      </c>
      <c r="I240" s="148">
        <v>2.0828813442984364</v>
      </c>
    </row>
    <row r="241" spans="1:9" s="9" customFormat="1" ht="15.75" hidden="1" customHeight="1" thickBot="1">
      <c r="A241" s="113">
        <v>0</v>
      </c>
      <c r="B241" s="113"/>
      <c r="C241" s="136"/>
      <c r="D241" s="305"/>
      <c r="E241" s="159"/>
      <c r="F241" s="286"/>
      <c r="G241" s="306"/>
      <c r="H241" s="306" t="s">
        <v>2353</v>
      </c>
      <c r="I241" s="307" t="s">
        <v>2353</v>
      </c>
    </row>
    <row r="242" spans="1:9" s="9" customFormat="1" ht="15.75" customHeight="1" thickBot="1">
      <c r="A242" s="113" t="s">
        <v>734</v>
      </c>
      <c r="B242" s="113"/>
      <c r="C242" s="308" t="s">
        <v>754</v>
      </c>
      <c r="D242" s="309"/>
      <c r="E242" s="310"/>
      <c r="F242" s="311"/>
      <c r="G242" s="312"/>
      <c r="H242" s="312"/>
      <c r="I242" s="313"/>
    </row>
    <row r="243" spans="1:9" s="9" customFormat="1" ht="15.75" customHeight="1">
      <c r="A243" s="113" t="s">
        <v>661</v>
      </c>
      <c r="B243" s="113"/>
      <c r="C243" s="136" t="s">
        <v>1733</v>
      </c>
      <c r="D243" s="230" t="s">
        <v>2322</v>
      </c>
      <c r="E243" s="158">
        <v>98688602.817979991</v>
      </c>
      <c r="F243" s="116" t="s">
        <v>754</v>
      </c>
      <c r="G243" s="146">
        <v>-8.8497625589728512E-3</v>
      </c>
      <c r="H243" s="146">
        <v>1.1480730229728398E-2</v>
      </c>
      <c r="I243" s="148">
        <v>0.22288229439837592</v>
      </c>
    </row>
    <row r="244" spans="1:9" s="9" customFormat="1" ht="15.75" customHeight="1">
      <c r="A244" s="113" t="s">
        <v>583</v>
      </c>
      <c r="B244" s="113"/>
      <c r="C244" s="136" t="s">
        <v>1703</v>
      </c>
      <c r="D244" s="230" t="s">
        <v>2324</v>
      </c>
      <c r="E244" s="158">
        <v>97079333.760000005</v>
      </c>
      <c r="F244" s="116" t="s">
        <v>754</v>
      </c>
      <c r="G244" s="146">
        <v>3.9496209085678968E-2</v>
      </c>
      <c r="H244" s="146">
        <v>5.2872012376879995E-2</v>
      </c>
      <c r="I244" s="148">
        <v>1.9367037148000144E-2</v>
      </c>
    </row>
    <row r="245" spans="1:9" s="9" customFormat="1" ht="15.75" customHeight="1">
      <c r="A245" s="113" t="s">
        <v>564</v>
      </c>
      <c r="B245" s="113"/>
      <c r="C245" s="136" t="s">
        <v>1627</v>
      </c>
      <c r="D245" s="230" t="s">
        <v>2326</v>
      </c>
      <c r="E245" s="158">
        <v>81981485.382200003</v>
      </c>
      <c r="F245" s="116" t="s">
        <v>754</v>
      </c>
      <c r="G245" s="146">
        <v>6.3818048419910012E-2</v>
      </c>
      <c r="H245" s="146">
        <v>9.4368016615285377E-2</v>
      </c>
      <c r="I245" s="148">
        <v>0.16319999733722401</v>
      </c>
    </row>
    <row r="246" spans="1:9" s="9" customFormat="1" ht="15.75" customHeight="1">
      <c r="A246" s="113" t="s">
        <v>688</v>
      </c>
      <c r="B246" s="113"/>
      <c r="C246" s="136" t="s">
        <v>1609</v>
      </c>
      <c r="D246" s="230" t="s">
        <v>2328</v>
      </c>
      <c r="E246" s="158">
        <v>54892674.473840006</v>
      </c>
      <c r="F246" s="116" t="s">
        <v>754</v>
      </c>
      <c r="G246" s="146">
        <v>6.1050496899187401E-2</v>
      </c>
      <c r="H246" s="146">
        <v>8.7700650353386811E-2</v>
      </c>
      <c r="I246" s="148">
        <v>-0.1678512607767102</v>
      </c>
    </row>
    <row r="247" spans="1:9" s="9" customFormat="1" ht="15.75" customHeight="1">
      <c r="A247" s="113" t="s">
        <v>662</v>
      </c>
      <c r="B247" s="113"/>
      <c r="C247" s="136" t="s">
        <v>1727</v>
      </c>
      <c r="D247" s="230" t="s">
        <v>1795</v>
      </c>
      <c r="E247" s="158">
        <v>51110548.083839998</v>
      </c>
      <c r="F247" s="116" t="s">
        <v>754</v>
      </c>
      <c r="G247" s="146">
        <v>3.8138874432913417E-2</v>
      </c>
      <c r="H247" s="146">
        <v>2.0135888914122546E-2</v>
      </c>
      <c r="I247" s="148">
        <v>-7.8699001293089932E-3</v>
      </c>
    </row>
    <row r="248" spans="1:9" s="9" customFormat="1" ht="15.75" customHeight="1">
      <c r="A248" s="113" t="s">
        <v>509</v>
      </c>
      <c r="B248" s="113"/>
      <c r="C248" s="136" t="s">
        <v>362</v>
      </c>
      <c r="D248" s="230" t="s">
        <v>2329</v>
      </c>
      <c r="E248" s="158">
        <v>51030694.743150003</v>
      </c>
      <c r="F248" s="116" t="s">
        <v>754</v>
      </c>
      <c r="G248" s="146">
        <v>2.6714877249041535E-2</v>
      </c>
      <c r="H248" s="146">
        <v>2.3878953495195976E-2</v>
      </c>
      <c r="I248" s="148">
        <v>-2.1225801340293726E-2</v>
      </c>
    </row>
    <row r="249" spans="1:9" s="9" customFormat="1" ht="15.75" customHeight="1">
      <c r="A249" s="113" t="s">
        <v>731</v>
      </c>
      <c r="B249" s="113"/>
      <c r="C249" s="136" t="s">
        <v>1553</v>
      </c>
      <c r="D249" s="230" t="s">
        <v>2331</v>
      </c>
      <c r="E249" s="158">
        <v>29293767.04544</v>
      </c>
      <c r="F249" s="116" t="s">
        <v>754</v>
      </c>
      <c r="G249" s="146">
        <v>5.1832026485443272E-2</v>
      </c>
      <c r="H249" s="146">
        <v>5.5324630578938772E-2</v>
      </c>
      <c r="I249" s="148">
        <v>-1.2717760756529528E-2</v>
      </c>
    </row>
    <row r="250" spans="1:9" s="9" customFormat="1" ht="15.75" customHeight="1">
      <c r="A250" s="113" t="s">
        <v>607</v>
      </c>
      <c r="B250" s="113"/>
      <c r="C250" s="136" t="s">
        <v>188</v>
      </c>
      <c r="D250" s="230" t="s">
        <v>2333</v>
      </c>
      <c r="E250" s="158">
        <v>26030481.663339995</v>
      </c>
      <c r="F250" s="116" t="s">
        <v>754</v>
      </c>
      <c r="G250" s="146">
        <v>4.391373931196596E-2</v>
      </c>
      <c r="H250" s="146">
        <v>4.3150109918884239E-2</v>
      </c>
      <c r="I250" s="148">
        <v>-5.8482894605909497E-2</v>
      </c>
    </row>
    <row r="251" spans="1:9" s="9" customFormat="1" ht="15.75" customHeight="1">
      <c r="A251" s="113" t="s">
        <v>579</v>
      </c>
      <c r="B251" s="113"/>
      <c r="C251" s="136" t="s">
        <v>1652</v>
      </c>
      <c r="D251" s="230" t="s">
        <v>2335</v>
      </c>
      <c r="E251" s="158">
        <v>25874609.012759998</v>
      </c>
      <c r="F251" s="116" t="s">
        <v>754</v>
      </c>
      <c r="G251" s="146">
        <v>9.9084413401267613E-2</v>
      </c>
      <c r="H251" s="146">
        <v>0.11622749914253805</v>
      </c>
      <c r="I251" s="148">
        <v>0.20100606414961031</v>
      </c>
    </row>
    <row r="252" spans="1:9" s="9" customFormat="1" ht="15.75" customHeight="1">
      <c r="A252" s="113" t="s">
        <v>506</v>
      </c>
      <c r="B252" s="113"/>
      <c r="C252" s="136" t="s">
        <v>1623</v>
      </c>
      <c r="D252" s="230" t="s">
        <v>2337</v>
      </c>
      <c r="E252" s="158">
        <v>17721697.289999999</v>
      </c>
      <c r="F252" s="116" t="s">
        <v>754</v>
      </c>
      <c r="G252" s="146">
        <v>5.4907251935558232E-2</v>
      </c>
      <c r="H252" s="146">
        <v>4.3152272694499283E-2</v>
      </c>
      <c r="I252" s="148">
        <v>-3.253040209136171E-2</v>
      </c>
    </row>
    <row r="253" spans="1:9" s="9" customFormat="1" ht="15.75" customHeight="1">
      <c r="A253" s="113" t="s">
        <v>544</v>
      </c>
      <c r="B253" s="113"/>
      <c r="C253" s="136" t="s">
        <v>1550</v>
      </c>
      <c r="D253" s="230" t="s">
        <v>2339</v>
      </c>
      <c r="E253" s="158">
        <v>13126408.582839997</v>
      </c>
      <c r="F253" s="116" t="s">
        <v>754</v>
      </c>
      <c r="G253" s="146">
        <v>2.0162039000519494E-2</v>
      </c>
      <c r="H253" s="146">
        <v>6.5870857602232658E-2</v>
      </c>
      <c r="I253" s="148">
        <v>0.15090221807082416</v>
      </c>
    </row>
    <row r="254" spans="1:9" s="9" customFormat="1" ht="15.75" customHeight="1">
      <c r="A254" s="113" t="s">
        <v>710</v>
      </c>
      <c r="B254" s="113"/>
      <c r="C254" s="136" t="s">
        <v>1587</v>
      </c>
      <c r="D254" s="230" t="s">
        <v>2341</v>
      </c>
      <c r="E254" s="158">
        <v>10418102.291699998</v>
      </c>
      <c r="F254" s="116" t="s">
        <v>754</v>
      </c>
      <c r="G254" s="146">
        <v>2.7045477587895439E-2</v>
      </c>
      <c r="H254" s="146">
        <v>3.0988809538180728E-2</v>
      </c>
      <c r="I254" s="148">
        <v>0.18082590245858365</v>
      </c>
    </row>
    <row r="255" spans="1:9" s="9" customFormat="1" ht="15.75" customHeight="1">
      <c r="A255" s="113" t="s">
        <v>676</v>
      </c>
      <c r="B255" s="113"/>
      <c r="C255" s="136" t="s">
        <v>468</v>
      </c>
      <c r="D255" s="230" t="s">
        <v>2343</v>
      </c>
      <c r="E255" s="158">
        <v>6862146.6127499994</v>
      </c>
      <c r="F255" s="116" t="s">
        <v>754</v>
      </c>
      <c r="G255" s="146">
        <v>9.6996839102265753E-3</v>
      </c>
      <c r="H255" s="146">
        <v>-2.783902164569052E-2</v>
      </c>
      <c r="I255" s="148">
        <v>-0.41660807854001103</v>
      </c>
    </row>
    <row r="256" spans="1:9" s="9" customFormat="1" ht="15.75" customHeight="1" thickBot="1">
      <c r="A256" s="113">
        <v>0</v>
      </c>
      <c r="B256" s="113"/>
      <c r="C256" s="136" t="s">
        <v>1717</v>
      </c>
      <c r="D256" s="230" t="s">
        <v>2345</v>
      </c>
      <c r="E256" s="158">
        <v>3875128.6945800004</v>
      </c>
      <c r="F256" s="116" t="s">
        <v>754</v>
      </c>
      <c r="G256" s="146">
        <v>2.9576752771439896E-2</v>
      </c>
      <c r="H256" s="146">
        <v>-4.8500986289927717E-3</v>
      </c>
      <c r="I256" s="148">
        <v>-0.47763534912815286</v>
      </c>
    </row>
    <row r="257" spans="1:9" s="9" customFormat="1" ht="15.75" hidden="1" customHeight="1" thickBot="1">
      <c r="A257" s="113">
        <v>0</v>
      </c>
      <c r="B257" s="113"/>
      <c r="C257" s="133" t="s">
        <v>1838</v>
      </c>
      <c r="D257" s="276"/>
      <c r="E257" s="161"/>
      <c r="F257" s="134"/>
      <c r="G257" s="153"/>
      <c r="H257" s="153" t="s">
        <v>2353</v>
      </c>
      <c r="I257" s="209" t="s">
        <v>2353</v>
      </c>
    </row>
    <row r="258" spans="1:9" s="9" customFormat="1" ht="15.75" customHeight="1" thickBot="1">
      <c r="A258" s="113" t="s">
        <v>652</v>
      </c>
      <c r="B258" s="113"/>
      <c r="C258" s="131" t="s">
        <v>1508</v>
      </c>
      <c r="D258" s="279"/>
      <c r="E258" s="163"/>
      <c r="F258" s="132"/>
      <c r="G258" s="167"/>
      <c r="H258" s="167"/>
      <c r="I258" s="210"/>
    </row>
    <row r="259" spans="1:9" s="9" customFormat="1" ht="15.75" customHeight="1">
      <c r="A259" s="113" t="s">
        <v>498</v>
      </c>
      <c r="B259" s="113"/>
      <c r="C259" s="329" t="s">
        <v>1694</v>
      </c>
      <c r="D259" s="330" t="s">
        <v>2347</v>
      </c>
      <c r="E259" s="331">
        <v>136054929.86162999</v>
      </c>
      <c r="F259" s="332" t="s">
        <v>1508</v>
      </c>
      <c r="G259" s="333">
        <v>6.1546767930030333E-2</v>
      </c>
      <c r="H259" s="333">
        <v>0.10056806171723087</v>
      </c>
      <c r="I259" s="334">
        <v>9.8051451273680534E-2</v>
      </c>
    </row>
    <row r="260" spans="1:9" s="9" customFormat="1" ht="15.75" customHeight="1" thickBot="1">
      <c r="A260" s="113">
        <v>0</v>
      </c>
      <c r="B260" s="113"/>
      <c r="C260" s="261" t="s">
        <v>1540</v>
      </c>
      <c r="D260" s="264" t="s">
        <v>2349</v>
      </c>
      <c r="E260" s="263">
        <v>7154600.4973500008</v>
      </c>
      <c r="F260" s="262" t="s">
        <v>1508</v>
      </c>
      <c r="G260" s="265">
        <v>1.718243446458767E-2</v>
      </c>
      <c r="H260" s="265">
        <v>-1.3979580629921662E-2</v>
      </c>
      <c r="I260" s="266">
        <v>0.11591148257424178</v>
      </c>
    </row>
    <row r="261" spans="1:9" s="9" customFormat="1" ht="15.75" hidden="1" customHeight="1" thickBot="1">
      <c r="A261" s="113"/>
      <c r="B261" s="113"/>
      <c r="C261" s="136"/>
      <c r="D261" s="230" t="s">
        <v>1510</v>
      </c>
      <c r="E261" s="158"/>
      <c r="F261" s="116" t="e">
        <v>#REF!</v>
      </c>
      <c r="G261" s="146"/>
      <c r="H261" s="146" t="s">
        <v>2353</v>
      </c>
      <c r="I261" s="148" t="s">
        <v>2353</v>
      </c>
    </row>
    <row r="262" spans="1:9" s="9" customFormat="1" ht="15.75" customHeight="1">
      <c r="C262" s="29"/>
    </row>
    <row r="263" spans="1:9" s="9" customFormat="1" ht="15.75" hidden="1" customHeight="1">
      <c r="C263" s="29"/>
    </row>
    <row r="264" spans="1:9" s="9" customFormat="1" ht="15.75" hidden="1" customHeight="1">
      <c r="C264" s="29"/>
    </row>
    <row r="265" spans="1:9" s="9" customFormat="1" ht="15.75" hidden="1" customHeight="1">
      <c r="C265" s="29"/>
    </row>
    <row r="266" spans="1:9" s="9" customFormat="1" ht="15.75" hidden="1" customHeight="1">
      <c r="C266" s="29"/>
    </row>
    <row r="267" spans="1:9" s="9" customFormat="1" ht="15.75" hidden="1" customHeight="1">
      <c r="C267" s="29"/>
    </row>
    <row r="268" spans="1:9" s="9" customFormat="1" ht="15.75" hidden="1" customHeight="1">
      <c r="C268" s="29"/>
    </row>
    <row r="269" spans="1:9" s="9" customFormat="1" ht="15.75" hidden="1" customHeight="1">
      <c r="C269" s="29"/>
    </row>
    <row r="270" spans="1:9" s="9" customFormat="1" ht="15.75" hidden="1" customHeight="1">
      <c r="C270" s="29"/>
    </row>
    <row r="271" spans="1:9" s="9" customFormat="1" ht="15.75" hidden="1" customHeight="1">
      <c r="C271" s="29"/>
    </row>
    <row r="272" spans="1:9" s="9" customFormat="1" ht="15.75" hidden="1" customHeight="1">
      <c r="C272" s="29"/>
    </row>
    <row r="273" spans="3:3" s="9" customFormat="1" ht="15.75" hidden="1" customHeight="1">
      <c r="C273" s="29"/>
    </row>
    <row r="274" spans="3:3" s="9" customFormat="1" ht="15.75" hidden="1" customHeight="1">
      <c r="C274" s="29"/>
    </row>
    <row r="275" spans="3:3" s="9" customFormat="1" ht="15.75" hidden="1" customHeight="1">
      <c r="C275" s="29"/>
    </row>
    <row r="276" spans="3:3" ht="0" hidden="1" customHeight="1">
      <c r="C276" s="11"/>
    </row>
    <row r="277" spans="3:3" ht="0" hidden="1" customHeight="1">
      <c r="C277" s="11"/>
    </row>
    <row r="278" spans="3:3" ht="0" hidden="1" customHeight="1">
      <c r="C278" s="11"/>
    </row>
    <row r="279" spans="3:3" ht="0" hidden="1" customHeight="1">
      <c r="C279" s="11"/>
    </row>
    <row r="280" spans="3:3" ht="0" hidden="1" customHeight="1">
      <c r="C280" s="11"/>
    </row>
    <row r="281" spans="3:3" ht="0" hidden="1" customHeight="1">
      <c r="C281" s="11"/>
    </row>
    <row r="282" spans="3:3" ht="0" hidden="1" customHeight="1">
      <c r="C282" s="11"/>
    </row>
    <row r="283" spans="3:3" ht="0" hidden="1" customHeight="1">
      <c r="C283" s="11"/>
    </row>
    <row r="284" spans="3:3" ht="0" hidden="1" customHeight="1">
      <c r="C284" s="11"/>
    </row>
    <row r="285" spans="3:3" ht="0" hidden="1" customHeight="1">
      <c r="C285" s="11"/>
    </row>
    <row r="286" spans="3:3" ht="0" hidden="1" customHeight="1">
      <c r="C286" s="11"/>
    </row>
    <row r="287" spans="3:3" ht="0" hidden="1" customHeight="1">
      <c r="C287" s="11"/>
    </row>
    <row r="288" spans="3:3" ht="0" hidden="1" customHeight="1">
      <c r="C288" s="11"/>
    </row>
    <row r="289" spans="3:3" ht="0" hidden="1" customHeight="1">
      <c r="C289" s="11"/>
    </row>
    <row r="290" spans="3:3" ht="0" hidden="1" customHeight="1">
      <c r="C290" s="11"/>
    </row>
    <row r="291" spans="3:3" ht="0" hidden="1" customHeight="1">
      <c r="C291" s="11"/>
    </row>
    <row r="292" spans="3:3" ht="0" hidden="1" customHeight="1">
      <c r="C292" s="11"/>
    </row>
    <row r="293" spans="3:3" ht="0" hidden="1" customHeight="1">
      <c r="C293" s="11"/>
    </row>
    <row r="294" spans="3:3" ht="0" hidden="1" customHeight="1">
      <c r="C294" s="11"/>
    </row>
    <row r="295" spans="3:3" ht="0" hidden="1" customHeight="1">
      <c r="C295" s="11"/>
    </row>
    <row r="296" spans="3:3" ht="0" hidden="1" customHeight="1">
      <c r="C296" s="11"/>
    </row>
    <row r="297" spans="3:3" ht="0" hidden="1" customHeight="1">
      <c r="C297" s="11"/>
    </row>
    <row r="298" spans="3:3" ht="0" hidden="1" customHeight="1">
      <c r="C298" s="11"/>
    </row>
    <row r="299" spans="3:3" ht="0" hidden="1" customHeight="1">
      <c r="C299" s="11"/>
    </row>
    <row r="300" spans="3:3" ht="0" hidden="1" customHeight="1">
      <c r="C300" s="11"/>
    </row>
    <row r="301" spans="3:3" ht="0" hidden="1" customHeight="1">
      <c r="C301" s="11"/>
    </row>
    <row r="302" spans="3:3" ht="0" hidden="1" customHeight="1">
      <c r="C302" s="11"/>
    </row>
    <row r="303" spans="3:3" ht="0" hidden="1" customHeight="1">
      <c r="C303" s="11"/>
    </row>
    <row r="304" spans="3:3" ht="0" hidden="1" customHeight="1">
      <c r="C304" s="11"/>
    </row>
    <row r="305" spans="3:3" ht="0" hidden="1" customHeight="1">
      <c r="C305" s="11"/>
    </row>
    <row r="306" spans="3:3" ht="0" hidden="1" customHeight="1">
      <c r="C306" s="11"/>
    </row>
    <row r="307" spans="3:3" ht="0" hidden="1" customHeight="1">
      <c r="C307" s="11"/>
    </row>
    <row r="308" spans="3:3" ht="0" hidden="1" customHeight="1">
      <c r="C308" s="11"/>
    </row>
    <row r="309" spans="3:3" ht="0" hidden="1" customHeight="1">
      <c r="C309" s="11"/>
    </row>
    <row r="310" spans="3:3" ht="0" hidden="1" customHeight="1">
      <c r="C310" s="11"/>
    </row>
    <row r="311" spans="3:3" ht="0" hidden="1" customHeight="1">
      <c r="C311" s="11"/>
    </row>
    <row r="312" spans="3:3" ht="0" hidden="1" customHeight="1">
      <c r="C312" s="11"/>
    </row>
    <row r="313" spans="3:3" ht="0" hidden="1" customHeight="1">
      <c r="C313" s="11"/>
    </row>
    <row r="314" spans="3:3" ht="0" hidden="1" customHeight="1">
      <c r="C314" s="11"/>
    </row>
    <row r="315" spans="3:3" ht="0" hidden="1" customHeight="1">
      <c r="C315" s="11"/>
    </row>
    <row r="316" spans="3:3" ht="0" hidden="1" customHeight="1">
      <c r="C316" s="11"/>
    </row>
    <row r="317" spans="3:3" s="9" customFormat="1" ht="12.75" hidden="1">
      <c r="C317" s="11"/>
    </row>
    <row r="318" spans="3:3" ht="0" hidden="1" customHeight="1">
      <c r="C318" s="11"/>
    </row>
    <row r="319" spans="3:3" ht="0" hidden="1" customHeight="1">
      <c r="C319" s="11"/>
    </row>
    <row r="320" spans="3:3" ht="0" hidden="1" customHeight="1">
      <c r="C320" s="11"/>
    </row>
    <row r="321" spans="3:3" ht="0" hidden="1" customHeight="1">
      <c r="C321" s="11"/>
    </row>
    <row r="322" spans="3:3" ht="0" hidden="1" customHeight="1">
      <c r="C322" s="11"/>
    </row>
    <row r="323" spans="3:3" ht="0" hidden="1" customHeight="1">
      <c r="C323" s="11"/>
    </row>
    <row r="324" spans="3:3" ht="0" hidden="1" customHeight="1">
      <c r="C324" s="11"/>
    </row>
    <row r="325" spans="3:3" ht="0" hidden="1" customHeight="1">
      <c r="C325" s="11"/>
    </row>
    <row r="326" spans="3:3" ht="0" hidden="1" customHeight="1">
      <c r="C326" s="11"/>
    </row>
    <row r="327" spans="3:3" ht="0" hidden="1" customHeight="1">
      <c r="C327" s="11"/>
    </row>
    <row r="328" spans="3:3" ht="0" hidden="1" customHeight="1">
      <c r="C328" s="11"/>
    </row>
    <row r="329" spans="3:3" ht="0" hidden="1" customHeight="1">
      <c r="C329" s="11"/>
    </row>
    <row r="330" spans="3:3" ht="0" hidden="1" customHeight="1">
      <c r="C330" s="11"/>
    </row>
    <row r="331" spans="3:3" ht="0" hidden="1" customHeight="1">
      <c r="C331" s="11"/>
    </row>
    <row r="332" spans="3:3" ht="0" hidden="1" customHeight="1">
      <c r="C332" s="11"/>
    </row>
    <row r="333" spans="3:3" ht="0" hidden="1" customHeight="1">
      <c r="C333" s="11"/>
    </row>
    <row r="334" spans="3:3" ht="0" hidden="1" customHeight="1">
      <c r="C334" s="11"/>
    </row>
    <row r="335" spans="3:3" ht="0" hidden="1" customHeight="1">
      <c r="C335" s="11"/>
    </row>
    <row r="336" spans="3:3" ht="0" hidden="1" customHeight="1">
      <c r="C336" s="11"/>
    </row>
    <row r="337" spans="3:3" ht="0" hidden="1" customHeight="1">
      <c r="C337" s="11"/>
    </row>
    <row r="338" spans="3:3" ht="0" hidden="1" customHeight="1">
      <c r="C338" s="11"/>
    </row>
    <row r="339" spans="3:3" ht="0" hidden="1" customHeight="1">
      <c r="C339" s="11"/>
    </row>
    <row r="340" spans="3:3" ht="0" hidden="1" customHeight="1">
      <c r="C340" s="11"/>
    </row>
    <row r="341" spans="3:3" ht="0" hidden="1" customHeight="1">
      <c r="C341" s="11"/>
    </row>
    <row r="342" spans="3:3" ht="0" hidden="1" customHeight="1">
      <c r="C342" s="11"/>
    </row>
    <row r="343" spans="3:3" ht="0" hidden="1" customHeight="1">
      <c r="C343" s="11"/>
    </row>
    <row r="344" spans="3:3" ht="0" hidden="1" customHeight="1">
      <c r="C344" s="11"/>
    </row>
    <row r="345" spans="3:3" ht="0" hidden="1" customHeight="1">
      <c r="C345" s="11"/>
    </row>
    <row r="346" spans="3:3" ht="0" hidden="1" customHeight="1">
      <c r="C346" s="11"/>
    </row>
    <row r="347" spans="3:3" ht="0" hidden="1" customHeight="1">
      <c r="C347" s="11"/>
    </row>
    <row r="348" spans="3:3" ht="0" hidden="1" customHeight="1">
      <c r="C348" s="11"/>
    </row>
    <row r="349" spans="3:3" ht="0" hidden="1" customHeight="1">
      <c r="C349" s="11"/>
    </row>
    <row r="350" spans="3:3" ht="0" hidden="1" customHeight="1">
      <c r="C350" s="11"/>
    </row>
    <row r="351" spans="3:3" ht="0" hidden="1" customHeight="1">
      <c r="C351" s="11"/>
    </row>
    <row r="352" spans="3:3" ht="0" hidden="1" customHeight="1">
      <c r="C352" s="11"/>
    </row>
    <row r="353" spans="3:3" ht="0" hidden="1" customHeight="1">
      <c r="C353" s="11"/>
    </row>
    <row r="354" spans="3:3" ht="0" hidden="1" customHeight="1">
      <c r="C354" s="11"/>
    </row>
    <row r="355" spans="3:3" ht="0" hidden="1" customHeight="1">
      <c r="C355" s="11"/>
    </row>
    <row r="356" spans="3:3" ht="0" hidden="1" customHeight="1">
      <c r="C356" s="11"/>
    </row>
    <row r="357" spans="3:3" ht="0" hidden="1" customHeight="1">
      <c r="C357" s="11"/>
    </row>
    <row r="358" spans="3:3" ht="0" hidden="1" customHeight="1">
      <c r="C358" s="11"/>
    </row>
    <row r="359" spans="3:3" ht="0" hidden="1" customHeight="1">
      <c r="C359" s="11"/>
    </row>
    <row r="360" spans="3:3" ht="0" hidden="1" customHeight="1">
      <c r="C360" s="11"/>
    </row>
    <row r="361" spans="3:3" ht="0" hidden="1" customHeight="1">
      <c r="C361" s="11"/>
    </row>
    <row r="362" spans="3:3" ht="0" hidden="1" customHeight="1">
      <c r="C362" s="11"/>
    </row>
    <row r="363" spans="3:3" ht="0" hidden="1" customHeight="1">
      <c r="C363" s="11"/>
    </row>
    <row r="364" spans="3:3" ht="0" hidden="1" customHeight="1">
      <c r="C364" s="11"/>
    </row>
    <row r="365" spans="3:3" ht="0" hidden="1" customHeight="1">
      <c r="C365" s="11"/>
    </row>
    <row r="366" spans="3:3" ht="0" hidden="1" customHeight="1">
      <c r="C366" s="11"/>
    </row>
    <row r="367" spans="3:3" ht="0" hidden="1" customHeight="1">
      <c r="C367" s="11"/>
    </row>
    <row r="368" spans="3:3" ht="0" hidden="1" customHeight="1">
      <c r="C368" s="11"/>
    </row>
    <row r="369" spans="3:3" ht="0" hidden="1" customHeight="1">
      <c r="C369" s="11"/>
    </row>
    <row r="370" spans="3:3" ht="0" hidden="1" customHeight="1">
      <c r="C370" s="11"/>
    </row>
    <row r="371" spans="3:3" ht="0" hidden="1" customHeight="1">
      <c r="C371" s="11"/>
    </row>
    <row r="372" spans="3:3" ht="0" hidden="1" customHeight="1">
      <c r="C372" s="11"/>
    </row>
    <row r="373" spans="3:3" ht="0" hidden="1" customHeight="1">
      <c r="C373" s="11"/>
    </row>
    <row r="374" spans="3:3" ht="0" hidden="1" customHeight="1">
      <c r="C374" s="11"/>
    </row>
    <row r="375" spans="3:3" ht="0" hidden="1" customHeight="1">
      <c r="C375" s="11"/>
    </row>
    <row r="376" spans="3:3" ht="0" hidden="1" customHeight="1">
      <c r="C376" s="11"/>
    </row>
    <row r="377" spans="3:3" ht="0" hidden="1" customHeight="1">
      <c r="C377" s="11"/>
    </row>
    <row r="378" spans="3:3" ht="0" hidden="1" customHeight="1">
      <c r="C378" s="11"/>
    </row>
    <row r="379" spans="3:3" ht="0" hidden="1" customHeight="1">
      <c r="C379" s="11"/>
    </row>
    <row r="380" spans="3:3" ht="0" hidden="1" customHeight="1">
      <c r="C380" s="11"/>
    </row>
    <row r="381" spans="3:3" ht="0" hidden="1" customHeight="1">
      <c r="C381" s="11"/>
    </row>
    <row r="382" spans="3:3" ht="0" hidden="1" customHeight="1">
      <c r="C382" s="11"/>
    </row>
    <row r="383" spans="3:3" ht="0" hidden="1" customHeight="1">
      <c r="C383" s="11"/>
    </row>
    <row r="384" spans="3:3" ht="0" hidden="1" customHeight="1">
      <c r="C384" s="11"/>
    </row>
    <row r="385" spans="3:3" ht="0" hidden="1" customHeight="1">
      <c r="C385" s="11"/>
    </row>
    <row r="386" spans="3:3" ht="0" hidden="1" customHeight="1">
      <c r="C386" s="11"/>
    </row>
    <row r="387" spans="3:3" ht="0" hidden="1" customHeight="1">
      <c r="C387" s="11"/>
    </row>
    <row r="388" spans="3:3" ht="0" hidden="1" customHeight="1">
      <c r="C388" s="11"/>
    </row>
    <row r="389" spans="3:3" ht="0" hidden="1" customHeight="1">
      <c r="C389" s="11"/>
    </row>
    <row r="390" spans="3:3" ht="0" hidden="1" customHeight="1">
      <c r="C390" s="11"/>
    </row>
    <row r="391" spans="3:3" ht="0" hidden="1" customHeight="1">
      <c r="C391" s="11"/>
    </row>
    <row r="392" spans="3:3" ht="0" hidden="1" customHeight="1">
      <c r="C392" s="11"/>
    </row>
    <row r="393" spans="3:3" ht="0" hidden="1" customHeight="1">
      <c r="C393" s="11"/>
    </row>
    <row r="394" spans="3:3" ht="0" hidden="1" customHeight="1">
      <c r="C394" s="11"/>
    </row>
    <row r="395" spans="3:3" ht="0" hidden="1" customHeight="1">
      <c r="C395" s="11"/>
    </row>
    <row r="396" spans="3:3" ht="0" hidden="1" customHeight="1">
      <c r="C396" s="11"/>
    </row>
    <row r="397" spans="3:3" ht="0" hidden="1" customHeight="1">
      <c r="C397" s="11"/>
    </row>
    <row r="398" spans="3:3" ht="0" hidden="1" customHeight="1">
      <c r="C398" s="11"/>
    </row>
    <row r="399" spans="3:3" ht="0" hidden="1" customHeight="1">
      <c r="C399" s="11"/>
    </row>
    <row r="400" spans="3:3" ht="0" hidden="1" customHeight="1">
      <c r="C400" s="11"/>
    </row>
    <row r="401" spans="3:3" ht="0" hidden="1" customHeight="1">
      <c r="C401" s="11"/>
    </row>
    <row r="402" spans="3:3" ht="0" hidden="1" customHeight="1">
      <c r="C402" s="11"/>
    </row>
    <row r="403" spans="3:3" ht="0" hidden="1" customHeight="1">
      <c r="C403" s="11"/>
    </row>
    <row r="404" spans="3:3" ht="0" hidden="1" customHeight="1">
      <c r="C404" s="11"/>
    </row>
    <row r="405" spans="3:3" ht="0" hidden="1" customHeight="1">
      <c r="C405" s="11"/>
    </row>
    <row r="406" spans="3:3" ht="0" hidden="1" customHeight="1">
      <c r="C406" s="11"/>
    </row>
    <row r="407" spans="3:3" ht="0" hidden="1" customHeight="1">
      <c r="C407" s="11"/>
    </row>
    <row r="408" spans="3:3" ht="0" hidden="1" customHeight="1">
      <c r="C408" s="11"/>
    </row>
    <row r="409" spans="3:3" ht="0" hidden="1" customHeight="1">
      <c r="C409" s="11"/>
    </row>
    <row r="410" spans="3:3" ht="0" hidden="1" customHeight="1">
      <c r="C410" s="11"/>
    </row>
    <row r="411" spans="3:3" ht="0" hidden="1" customHeight="1">
      <c r="C411" s="11"/>
    </row>
    <row r="412" spans="3:3" ht="0" hidden="1" customHeight="1">
      <c r="C412" s="11"/>
    </row>
    <row r="413" spans="3:3" ht="0" hidden="1" customHeight="1">
      <c r="C413" s="11"/>
    </row>
    <row r="414" spans="3:3" ht="0" hidden="1" customHeight="1">
      <c r="C414" s="11"/>
    </row>
    <row r="415" spans="3:3" ht="0" hidden="1" customHeight="1">
      <c r="C415" s="11"/>
    </row>
    <row r="416" spans="3:3" ht="0" hidden="1" customHeight="1">
      <c r="C416" s="11"/>
    </row>
    <row r="417" spans="3:3" ht="0" hidden="1" customHeight="1">
      <c r="C417" s="11"/>
    </row>
    <row r="418" spans="3:3" ht="0" hidden="1" customHeight="1">
      <c r="C418" s="11"/>
    </row>
    <row r="419" spans="3:3" ht="0" hidden="1" customHeight="1">
      <c r="C419" s="11"/>
    </row>
    <row r="420" spans="3:3" ht="0" hidden="1" customHeight="1">
      <c r="C420" s="11"/>
    </row>
    <row r="421" spans="3:3" ht="0" hidden="1" customHeight="1">
      <c r="C421" s="11"/>
    </row>
    <row r="422" spans="3:3" ht="0" hidden="1" customHeight="1">
      <c r="C422" s="11"/>
    </row>
    <row r="423" spans="3:3" ht="0" hidden="1" customHeight="1">
      <c r="C423" s="11"/>
    </row>
    <row r="424" spans="3:3" ht="0" hidden="1" customHeight="1">
      <c r="C424" s="11"/>
    </row>
    <row r="425" spans="3:3" ht="0" hidden="1" customHeight="1">
      <c r="C425" s="11"/>
    </row>
    <row r="426" spans="3:3" ht="0" hidden="1" customHeight="1">
      <c r="C426" s="11"/>
    </row>
    <row r="427" spans="3:3" ht="0" hidden="1" customHeight="1">
      <c r="C427" s="11"/>
    </row>
    <row r="428" spans="3:3" ht="0" hidden="1" customHeight="1">
      <c r="C428" s="11"/>
    </row>
    <row r="429" spans="3:3" ht="0" hidden="1" customHeight="1">
      <c r="C429" s="11"/>
    </row>
    <row r="430" spans="3:3" ht="0" hidden="1" customHeight="1">
      <c r="C430" s="11"/>
    </row>
    <row r="431" spans="3:3" ht="0" hidden="1" customHeight="1">
      <c r="C431" s="11"/>
    </row>
    <row r="432" spans="3:3" ht="0" hidden="1" customHeight="1">
      <c r="C432" s="11"/>
    </row>
    <row r="433" spans="3:3" ht="0" hidden="1" customHeight="1">
      <c r="C433" s="11"/>
    </row>
    <row r="434" spans="3:3" ht="0" hidden="1" customHeight="1">
      <c r="C434" s="11"/>
    </row>
    <row r="435" spans="3:3" ht="0" hidden="1" customHeight="1">
      <c r="C435" s="11"/>
    </row>
    <row r="436" spans="3:3" ht="0" hidden="1" customHeight="1">
      <c r="C436" s="11"/>
    </row>
    <row r="437" spans="3:3" ht="0" hidden="1" customHeight="1">
      <c r="C437" s="11"/>
    </row>
    <row r="438" spans="3:3" ht="0" hidden="1" customHeight="1">
      <c r="C438" s="11"/>
    </row>
    <row r="439" spans="3:3" ht="0" hidden="1" customHeight="1">
      <c r="C439" s="11"/>
    </row>
    <row r="440" spans="3:3" ht="0" hidden="1" customHeight="1">
      <c r="C440" s="11"/>
    </row>
    <row r="441" spans="3:3" ht="0" hidden="1" customHeight="1">
      <c r="C441" s="11"/>
    </row>
    <row r="442" spans="3:3" ht="0" hidden="1" customHeight="1">
      <c r="C442" s="11"/>
    </row>
    <row r="443" spans="3:3" ht="0" hidden="1" customHeight="1">
      <c r="C443" s="11"/>
    </row>
    <row r="444" spans="3:3" ht="0" hidden="1" customHeight="1">
      <c r="C444" s="11"/>
    </row>
    <row r="445" spans="3:3" ht="0" hidden="1" customHeight="1">
      <c r="C445" s="11"/>
    </row>
    <row r="446" spans="3:3" ht="0" hidden="1" customHeight="1">
      <c r="C446" s="11"/>
    </row>
    <row r="447" spans="3:3" ht="0" hidden="1" customHeight="1">
      <c r="C447" s="11"/>
    </row>
    <row r="448" spans="3:3" ht="0" hidden="1" customHeight="1">
      <c r="C448" s="11"/>
    </row>
    <row r="449" spans="3:3" ht="0" hidden="1" customHeight="1">
      <c r="C449" s="11"/>
    </row>
    <row r="450" spans="3:3" ht="0" hidden="1" customHeight="1">
      <c r="C450" s="11"/>
    </row>
    <row r="451" spans="3:3" ht="0" hidden="1" customHeight="1">
      <c r="C451" s="11"/>
    </row>
    <row r="452" spans="3:3" ht="0" hidden="1" customHeight="1">
      <c r="C452" s="11"/>
    </row>
    <row r="453" spans="3:3" ht="0" hidden="1" customHeight="1">
      <c r="C453" s="11"/>
    </row>
    <row r="454" spans="3:3" ht="0" hidden="1" customHeight="1">
      <c r="C454" s="11"/>
    </row>
    <row r="455" spans="3:3" ht="0" hidden="1" customHeight="1">
      <c r="C455" s="11"/>
    </row>
    <row r="456" spans="3:3" ht="0" hidden="1" customHeight="1">
      <c r="C456" s="11"/>
    </row>
    <row r="457" spans="3:3" ht="0" hidden="1" customHeight="1">
      <c r="C457" s="11"/>
    </row>
    <row r="458" spans="3:3" ht="0" hidden="1" customHeight="1">
      <c r="C458" s="11"/>
    </row>
    <row r="459" spans="3:3" ht="0" hidden="1" customHeight="1">
      <c r="C459" s="11"/>
    </row>
    <row r="460" spans="3:3" ht="0" hidden="1" customHeight="1">
      <c r="C460" s="11"/>
    </row>
    <row r="461" spans="3:3" ht="0" hidden="1" customHeight="1">
      <c r="C461" s="11"/>
    </row>
    <row r="462" spans="3:3" ht="0" hidden="1" customHeight="1">
      <c r="C462" s="11"/>
    </row>
    <row r="463" spans="3:3" ht="0" hidden="1" customHeight="1">
      <c r="C463" s="11"/>
    </row>
    <row r="464" spans="3:3" ht="0" hidden="1" customHeight="1">
      <c r="C464" s="11"/>
    </row>
    <row r="465" spans="3:3" ht="0" hidden="1" customHeight="1">
      <c r="C465" s="11"/>
    </row>
    <row r="466" spans="3:3" ht="0" hidden="1" customHeight="1">
      <c r="C466" s="11"/>
    </row>
    <row r="467" spans="3:3" ht="0" hidden="1" customHeight="1">
      <c r="C467" s="11"/>
    </row>
    <row r="468" spans="3:3" ht="0" hidden="1" customHeight="1">
      <c r="C468" s="11"/>
    </row>
    <row r="469" spans="3:3" ht="0" hidden="1" customHeight="1">
      <c r="C469" s="11"/>
    </row>
    <row r="470" spans="3:3" ht="0" hidden="1" customHeight="1">
      <c r="C470" s="11"/>
    </row>
    <row r="471" spans="3:3" ht="0" hidden="1" customHeight="1">
      <c r="C471" s="11"/>
    </row>
    <row r="472" spans="3:3" ht="0" hidden="1" customHeight="1">
      <c r="C472" s="11"/>
    </row>
    <row r="473" spans="3:3" ht="0" hidden="1" customHeight="1">
      <c r="C473" s="11"/>
    </row>
    <row r="474" spans="3:3" ht="0" hidden="1" customHeight="1">
      <c r="C474" s="11"/>
    </row>
    <row r="475" spans="3:3" ht="0" hidden="1" customHeight="1">
      <c r="C475" s="11"/>
    </row>
    <row r="476" spans="3:3" ht="0" hidden="1" customHeight="1">
      <c r="C476" s="11"/>
    </row>
    <row r="477" spans="3:3" ht="0" hidden="1" customHeight="1">
      <c r="C477" s="11"/>
    </row>
    <row r="478" spans="3:3" ht="0" hidden="1" customHeight="1">
      <c r="C478" s="11"/>
    </row>
    <row r="479" spans="3:3" ht="0" hidden="1" customHeight="1">
      <c r="C479" s="11"/>
    </row>
    <row r="480" spans="3:3" ht="0" hidden="1" customHeight="1">
      <c r="C480" s="11"/>
    </row>
    <row r="481" spans="3:3" ht="0" hidden="1" customHeight="1">
      <c r="C481" s="11"/>
    </row>
    <row r="482" spans="3:3" ht="0" hidden="1" customHeight="1">
      <c r="C482" s="11"/>
    </row>
    <row r="483" spans="3:3" ht="0" hidden="1" customHeight="1">
      <c r="C483" s="11"/>
    </row>
    <row r="484" spans="3:3" ht="0" hidden="1" customHeight="1">
      <c r="C484" s="11"/>
    </row>
    <row r="485" spans="3:3" ht="0" hidden="1" customHeight="1">
      <c r="C485" s="11"/>
    </row>
    <row r="486" spans="3:3" ht="0" hidden="1" customHeight="1">
      <c r="C486" s="11"/>
    </row>
    <row r="487" spans="3:3" ht="0" hidden="1" customHeight="1">
      <c r="C487" s="13"/>
    </row>
    <row r="501" spans="3:6" s="9" customFormat="1" ht="0" hidden="1" customHeight="1">
      <c r="C501" s="10"/>
      <c r="D501" s="10"/>
      <c r="E501" s="10"/>
      <c r="F501" s="10"/>
    </row>
    <row r="502" spans="3:6" s="9" customFormat="1" ht="0" hidden="1" customHeight="1">
      <c r="C502" s="10"/>
      <c r="D502" s="10"/>
      <c r="E502" s="10"/>
      <c r="F502" s="10"/>
    </row>
    <row r="503" spans="3:6" s="9" customFormat="1" ht="0" hidden="1" customHeight="1">
      <c r="C503" s="10"/>
      <c r="D503" s="10"/>
      <c r="E503" s="10"/>
      <c r="F503" s="10"/>
    </row>
    <row r="504" spans="3:6" s="9" customFormat="1" ht="0" hidden="1" customHeight="1">
      <c r="C504" s="10"/>
      <c r="D504" s="10"/>
      <c r="E504" s="10"/>
      <c r="F504" s="10"/>
    </row>
    <row r="505" spans="3:6" s="9" customFormat="1" ht="0" hidden="1" customHeight="1">
      <c r="C505" s="10"/>
      <c r="D505" s="10"/>
      <c r="E505" s="10"/>
      <c r="F505" s="10"/>
    </row>
    <row r="506" spans="3:6" s="9" customFormat="1" ht="0" hidden="1" customHeight="1">
      <c r="C506" s="10"/>
      <c r="D506" s="10"/>
      <c r="E506" s="10"/>
      <c r="F506" s="10"/>
    </row>
    <row r="507" spans="3:6" s="9" customFormat="1" ht="0" hidden="1" customHeight="1">
      <c r="C507" s="10"/>
      <c r="D507" s="10"/>
      <c r="E507" s="10"/>
      <c r="F507" s="10"/>
    </row>
    <row r="508" spans="3:6" s="9" customFormat="1" ht="0" hidden="1" customHeight="1">
      <c r="C508" s="10"/>
      <c r="D508" s="10"/>
      <c r="E508" s="10"/>
      <c r="F508" s="10"/>
    </row>
    <row r="509" spans="3:6" s="9" customFormat="1" ht="0" hidden="1" customHeight="1">
      <c r="C509" s="10"/>
      <c r="D509" s="10"/>
      <c r="E509" s="10"/>
      <c r="F509" s="10"/>
    </row>
    <row r="510" spans="3:6" s="9" customFormat="1" ht="0" hidden="1" customHeight="1">
      <c r="C510" s="10"/>
      <c r="D510" s="10"/>
      <c r="E510" s="10"/>
      <c r="F510" s="10"/>
    </row>
    <row r="511" spans="3:6" s="9" customFormat="1" ht="0" hidden="1" customHeight="1">
      <c r="C511" s="10"/>
      <c r="D511" s="10"/>
      <c r="E511" s="10"/>
      <c r="F511" s="10"/>
    </row>
    <row r="512" spans="3:6" s="9" customFormat="1" ht="0" hidden="1" customHeight="1">
      <c r="C512" s="10"/>
      <c r="D512" s="10"/>
      <c r="E512" s="10"/>
      <c r="F512" s="10"/>
    </row>
    <row r="513" spans="3:6" s="9" customFormat="1" ht="0" hidden="1" customHeight="1">
      <c r="C513" s="10"/>
      <c r="D513" s="10"/>
      <c r="E513" s="10"/>
      <c r="F513" s="10"/>
    </row>
    <row r="514" spans="3:6" s="9" customFormat="1" ht="0" hidden="1" customHeight="1">
      <c r="C514" s="10"/>
      <c r="D514" s="10"/>
      <c r="E514" s="10"/>
      <c r="F514" s="10"/>
    </row>
    <row r="515" spans="3:6" s="9" customFormat="1" ht="0" hidden="1" customHeight="1">
      <c r="C515" s="10"/>
      <c r="D515" s="10"/>
      <c r="E515" s="10"/>
      <c r="F515" s="10"/>
    </row>
    <row r="516" spans="3:6" s="9" customFormat="1" ht="0" hidden="1" customHeight="1">
      <c r="C516" s="10"/>
      <c r="D516" s="10"/>
      <c r="E516" s="10"/>
      <c r="F516" s="10"/>
    </row>
    <row r="517" spans="3:6" s="9" customFormat="1" ht="0" hidden="1" customHeight="1">
      <c r="C517" s="10"/>
      <c r="D517" s="10"/>
      <c r="E517" s="10"/>
      <c r="F517" s="10"/>
    </row>
    <row r="518" spans="3:6" s="9" customFormat="1" ht="0" hidden="1" customHeight="1">
      <c r="C518" s="10"/>
      <c r="D518" s="10"/>
      <c r="E518" s="10"/>
      <c r="F518" s="10"/>
    </row>
    <row r="519" spans="3:6" s="9" customFormat="1" ht="0" hidden="1" customHeight="1">
      <c r="C519" s="10"/>
      <c r="D519" s="10"/>
      <c r="E519" s="10"/>
      <c r="F519" s="10"/>
    </row>
    <row r="520" spans="3:6" s="9" customFormat="1" ht="0" hidden="1" customHeight="1">
      <c r="C520" s="10"/>
      <c r="D520" s="10"/>
      <c r="E520" s="10"/>
      <c r="F520" s="10"/>
    </row>
    <row r="521" spans="3:6" s="9" customFormat="1" ht="0" hidden="1" customHeight="1">
      <c r="C521" s="10"/>
      <c r="D521" s="10"/>
      <c r="E521" s="10"/>
      <c r="F521" s="10"/>
    </row>
    <row r="522" spans="3:6" s="9" customFormat="1" ht="0" hidden="1" customHeight="1">
      <c r="C522" s="10"/>
      <c r="D522" s="10"/>
      <c r="E522" s="10"/>
      <c r="F522" s="10"/>
    </row>
    <row r="523" spans="3:6" s="9" customFormat="1" ht="0" hidden="1" customHeight="1">
      <c r="C523" s="10"/>
      <c r="D523" s="10"/>
      <c r="E523" s="10"/>
      <c r="F523" s="10"/>
    </row>
    <row r="524" spans="3:6" s="9" customFormat="1" ht="0" hidden="1" customHeight="1">
      <c r="C524" s="10"/>
      <c r="D524" s="10"/>
      <c r="E524" s="10"/>
      <c r="F524" s="10"/>
    </row>
    <row r="525" spans="3:6" s="9" customFormat="1" ht="0" hidden="1" customHeight="1">
      <c r="C525" s="10"/>
      <c r="D525" s="10"/>
      <c r="E525" s="10"/>
      <c r="F525" s="10"/>
    </row>
    <row r="526" spans="3:6" s="9" customFormat="1" ht="0" hidden="1" customHeight="1">
      <c r="C526" s="10"/>
      <c r="D526" s="10"/>
      <c r="E526" s="10"/>
      <c r="F526" s="10"/>
    </row>
    <row r="527" spans="3:6" s="9" customFormat="1" ht="0" hidden="1" customHeight="1">
      <c r="C527" s="10"/>
      <c r="D527" s="10"/>
      <c r="E527" s="10"/>
      <c r="F527" s="10"/>
    </row>
    <row r="528" spans="3:6" s="9" customFormat="1" ht="0" hidden="1" customHeight="1">
      <c r="C528" s="10"/>
      <c r="D528" s="10"/>
      <c r="E528" s="10"/>
      <c r="F528" s="10"/>
    </row>
    <row r="529" spans="3:6" s="9" customFormat="1" ht="0" hidden="1" customHeight="1">
      <c r="C529" s="10"/>
      <c r="D529" s="10"/>
      <c r="E529" s="10"/>
      <c r="F529" s="10"/>
    </row>
    <row r="530" spans="3:6" s="9" customFormat="1" ht="0" hidden="1" customHeight="1">
      <c r="C530" s="10"/>
      <c r="D530" s="10"/>
      <c r="E530" s="10"/>
      <c r="F530" s="10"/>
    </row>
    <row r="531" spans="3:6" s="9" customFormat="1" ht="0" hidden="1" customHeight="1">
      <c r="C531" s="10"/>
      <c r="D531" s="10"/>
      <c r="E531" s="10"/>
      <c r="F531" s="10"/>
    </row>
    <row r="532" spans="3:6" s="9" customFormat="1" ht="0" hidden="1" customHeight="1">
      <c r="C532" s="10"/>
      <c r="D532" s="10"/>
      <c r="E532" s="10"/>
      <c r="F532" s="10"/>
    </row>
    <row r="533" spans="3:6" s="9" customFormat="1" ht="0" hidden="1" customHeight="1">
      <c r="C533" s="10"/>
      <c r="D533" s="10"/>
      <c r="E533" s="10"/>
      <c r="F533" s="10"/>
    </row>
    <row r="534" spans="3:6" s="9" customFormat="1" ht="0" hidden="1" customHeight="1">
      <c r="C534" s="10"/>
      <c r="D534" s="10"/>
      <c r="E534" s="10"/>
      <c r="F534" s="10"/>
    </row>
    <row r="535" spans="3:6" s="9" customFormat="1" ht="0" hidden="1" customHeight="1">
      <c r="C535" s="10"/>
      <c r="D535" s="10"/>
      <c r="E535" s="10"/>
      <c r="F535" s="10"/>
    </row>
    <row r="536" spans="3:6" s="9" customFormat="1" ht="0" hidden="1" customHeight="1">
      <c r="C536" s="10"/>
      <c r="D536" s="10"/>
      <c r="E536" s="10"/>
      <c r="F536" s="10"/>
    </row>
    <row r="537" spans="3:6" s="9" customFormat="1" ht="0" hidden="1" customHeight="1">
      <c r="C537" s="10"/>
      <c r="D537" s="10"/>
      <c r="E537" s="10"/>
      <c r="F537" s="10"/>
    </row>
  </sheetData>
  <mergeCells count="3">
    <mergeCell ref="C6:C7"/>
    <mergeCell ref="F6:F7"/>
    <mergeCell ref="G6:I6"/>
  </mergeCells>
  <conditionalFormatting sqref="C9:C49 C52:I81 C84:C115 C118:C147 C150:C169 C172:C194 C197:C211 C214:C226 C229:C241 C243:C256 C259:C261">
    <cfRule type="expression" dxfId="8" priority="6">
      <formula>MOD(ROW(),2)=0</formula>
    </cfRule>
  </conditionalFormatting>
  <conditionalFormatting sqref="D9:I49 D84:I115 D118:I147 D150:I169 D172:I194 D197:I211">
    <cfRule type="expression" dxfId="7" priority="5">
      <formula>MOD(ROW(),2)=0</formula>
    </cfRule>
  </conditionalFormatting>
  <conditionalFormatting sqref="D214:I226">
    <cfRule type="expression" dxfId="6" priority="4">
      <formula>MOD(ROW(),2)=0</formula>
    </cfRule>
  </conditionalFormatting>
  <conditionalFormatting sqref="D229:I240">
    <cfRule type="expression" dxfId="5" priority="3">
      <formula>MOD(ROW(),2)=0</formula>
    </cfRule>
  </conditionalFormatting>
  <conditionalFormatting sqref="D243:I256">
    <cfRule type="expression" dxfId="4" priority="2">
      <formula>MOD(ROW(),2)=0</formula>
    </cfRule>
  </conditionalFormatting>
  <conditionalFormatting sqref="D259:I261">
    <cfRule type="expression" dxfId="3" priority="1">
      <formula>MOD(ROW(),2)=0</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0D1C2-80E7-4A23-8238-4137C26E12D7}">
  <sheetPr codeName="Planilha10">
    <pageSetUpPr autoPageBreaks="0"/>
  </sheetPr>
  <dimension ref="A1:AL664"/>
  <sheetViews>
    <sheetView showGridLines="0" showRowColHeaders="0" zoomScale="85" zoomScaleNormal="85" workbookViewId="0">
      <selection activeCell="O18" sqref="O18"/>
    </sheetView>
  </sheetViews>
  <sheetFormatPr defaultColWidth="8" defaultRowHeight="0" customHeight="1" zeroHeight="1"/>
  <cols>
    <col min="1" max="2" width="10.85546875" style="63" customWidth="1"/>
    <col min="3" max="3" width="41.28515625" style="63" bestFit="1" customWidth="1"/>
    <col min="4" max="4" width="19.140625" style="63" bestFit="1" customWidth="1"/>
    <col min="5" max="5" width="6.42578125" style="63" customWidth="1"/>
    <col min="6" max="6" width="13.140625" style="63" bestFit="1" customWidth="1"/>
    <col min="7" max="8" width="13.42578125" style="63" bestFit="1" customWidth="1"/>
    <col min="9" max="9" width="14.140625" style="63" bestFit="1" customWidth="1"/>
    <col min="10" max="10" width="16.5703125" style="63" bestFit="1" customWidth="1"/>
    <col min="11" max="11" width="16.5703125" style="63" customWidth="1"/>
    <col min="12" max="12" width="5.7109375" style="63" customWidth="1"/>
    <col min="13" max="13" width="8" style="63" bestFit="1" customWidth="1"/>
    <col min="14" max="14" width="8" style="63"/>
    <col min="15" max="15" width="12.28515625" style="63" bestFit="1" customWidth="1"/>
    <col min="16" max="16" width="9.5703125" style="63" customWidth="1"/>
    <col min="17" max="18" width="8" style="63"/>
    <col min="19" max="19" width="8.5703125" style="63" bestFit="1" customWidth="1"/>
    <col min="20" max="27" width="8" style="63"/>
    <col min="28" max="28" width="9.42578125" style="63" bestFit="1" customWidth="1"/>
    <col min="29" max="16384" width="8" style="63"/>
  </cols>
  <sheetData>
    <row r="1" ht="15" customHeight="1"/>
    <row r="2" ht="15" customHeight="1"/>
    <row r="3" ht="15" customHeight="1"/>
    <row r="4" ht="15" customHeight="1"/>
    <row r="5" ht="15" hidden="1" customHeight="1"/>
    <row r="6" ht="15" hidden="1" customHeight="1"/>
    <row r="7" ht="15" customHeight="1"/>
    <row r="8" ht="15" customHeight="1"/>
    <row r="9" ht="15" customHeight="1"/>
    <row r="10" ht="15" customHeight="1"/>
    <row r="11" ht="15" customHeight="1"/>
    <row r="12" ht="15" customHeight="1"/>
    <row r="13" ht="15" customHeight="1"/>
    <row r="14" s="9" customFormat="1" ht="15" customHeight="1"/>
    <row r="15" s="9" customFormat="1" ht="15" customHeight="1"/>
    <row r="16" s="9" customFormat="1" ht="15" customHeight="1"/>
    <row r="17" s="9" customFormat="1" ht="15" customHeight="1"/>
    <row r="18" s="9" customFormat="1" ht="15" customHeight="1"/>
    <row r="19" s="9" customFormat="1" ht="15" customHeight="1"/>
    <row r="20" s="9" customFormat="1" ht="15" customHeight="1"/>
    <row r="21" s="9" customFormat="1" ht="15" customHeight="1"/>
    <row r="22" s="9" customFormat="1" ht="15" customHeight="1"/>
    <row r="23" s="9" customFormat="1" ht="15" customHeight="1"/>
    <row r="24" s="9" customFormat="1" ht="15" customHeight="1"/>
    <row r="25" s="9" customFormat="1" ht="15" customHeight="1"/>
    <row r="26" s="9" customFormat="1" ht="15" customHeight="1"/>
    <row r="27" s="9" customFormat="1" ht="15" customHeight="1"/>
    <row r="28" s="9" customFormat="1" ht="15" customHeight="1"/>
    <row r="29" s="9" customFormat="1" ht="15" customHeight="1"/>
    <row r="30" s="9" customFormat="1" ht="15" customHeight="1"/>
    <row r="31" s="9" customFormat="1" ht="15" customHeight="1"/>
    <row r="32" s="9" customFormat="1" ht="15" customHeight="1"/>
    <row r="33" s="9" customFormat="1" ht="15" customHeight="1"/>
    <row r="34" s="9" customFormat="1" ht="15" customHeight="1"/>
    <row r="35" s="9" customFormat="1" ht="15" customHeight="1"/>
    <row r="36" s="9" customFormat="1" ht="15" customHeight="1"/>
    <row r="37" s="9" customFormat="1" ht="15" customHeight="1"/>
    <row r="38" s="9" customFormat="1" ht="15" customHeight="1"/>
    <row r="39" s="9" customFormat="1" ht="15" customHeight="1"/>
    <row r="40" s="9" customFormat="1" ht="15" customHeight="1"/>
    <row r="41" s="9" customFormat="1" ht="15" customHeight="1"/>
    <row r="42" s="9" customFormat="1" ht="15" customHeight="1"/>
    <row r="43" s="9" customFormat="1" ht="15" customHeight="1"/>
    <row r="44" s="9" customFormat="1" ht="15" customHeight="1"/>
    <row r="45" s="9" customFormat="1" ht="15" customHeight="1"/>
    <row r="46" s="9" customFormat="1" ht="15" customHeight="1"/>
    <row r="47" s="9" customFormat="1" ht="15" customHeight="1"/>
    <row r="48" s="9" customFormat="1" ht="15" customHeight="1"/>
    <row r="49" s="9" customFormat="1" ht="15" customHeight="1"/>
    <row r="50" s="9" customFormat="1" ht="15" customHeight="1"/>
    <row r="51" s="9" customFormat="1" ht="15" customHeight="1"/>
    <row r="52" s="9" customFormat="1" ht="15" customHeight="1"/>
    <row r="53" s="9" customFormat="1" ht="15" customHeight="1"/>
    <row r="54" s="9" customFormat="1" ht="15" customHeight="1"/>
    <row r="55" s="9" customFormat="1" ht="15" customHeight="1"/>
    <row r="56" s="9" customFormat="1" ht="15" customHeight="1"/>
    <row r="57" s="9" customFormat="1" ht="15" customHeight="1"/>
    <row r="58" s="9" customFormat="1" ht="15" customHeight="1"/>
    <row r="59" s="9" customFormat="1" ht="15" customHeight="1"/>
    <row r="60" s="9" customFormat="1" ht="15" customHeight="1"/>
    <row r="61" s="9" customFormat="1" ht="15" customHeight="1"/>
    <row r="62" s="9" customFormat="1" ht="15" customHeight="1"/>
    <row r="63" s="9" customFormat="1" ht="15" customHeight="1"/>
    <row r="64" s="9" customFormat="1" ht="15" customHeight="1"/>
    <row r="65" s="9" customFormat="1" ht="15" customHeight="1"/>
    <row r="66" s="9" customFormat="1" ht="15" customHeight="1"/>
    <row r="67" s="9" customFormat="1" ht="15" customHeight="1"/>
    <row r="68" s="9" customFormat="1" ht="15" customHeight="1"/>
    <row r="69" s="9" customFormat="1" ht="15" customHeight="1"/>
    <row r="70" s="9" customFormat="1" ht="15" customHeight="1"/>
    <row r="71" s="9" customFormat="1" ht="15" customHeight="1"/>
    <row r="72" s="9" customFormat="1" ht="15" customHeight="1"/>
    <row r="73" s="9" customFormat="1" ht="15" customHeight="1"/>
    <row r="74" s="9" customFormat="1" ht="15" customHeight="1"/>
    <row r="75" s="9" customFormat="1" ht="15" customHeight="1"/>
    <row r="76" s="9" customFormat="1" ht="15" customHeight="1"/>
    <row r="77" s="9" customFormat="1" ht="15" customHeight="1"/>
    <row r="78" s="9" customFormat="1" ht="15" customHeight="1"/>
    <row r="79" s="9" customFormat="1" ht="15" customHeight="1"/>
    <row r="80" s="9" customFormat="1" ht="15" customHeight="1"/>
    <row r="81" s="9" customFormat="1" ht="15" customHeight="1"/>
    <row r="82" s="9" customFormat="1" ht="15" customHeight="1"/>
    <row r="83" s="9" customFormat="1" ht="15" customHeight="1"/>
    <row r="84" s="9" customFormat="1" ht="15" customHeight="1"/>
    <row r="85" s="9" customFormat="1" ht="15" customHeight="1"/>
    <row r="86" s="9" customFormat="1" ht="15" customHeight="1"/>
    <row r="87" s="9" customFormat="1" ht="15" customHeight="1"/>
    <row r="88" s="9" customFormat="1" ht="15" customHeight="1"/>
    <row r="89" s="9" customFormat="1" ht="15" customHeight="1"/>
    <row r="90" s="9" customFormat="1" ht="15" customHeight="1"/>
    <row r="91" s="9" customFormat="1" ht="15" customHeight="1"/>
    <row r="92" s="9" customFormat="1" ht="15" customHeight="1"/>
    <row r="93" s="9" customFormat="1" ht="15" customHeight="1"/>
    <row r="94" s="9" customFormat="1" ht="15" customHeight="1"/>
    <row r="95" s="9" customFormat="1" ht="15" customHeight="1"/>
    <row r="96" s="9" customFormat="1" ht="15" customHeight="1"/>
    <row r="97" s="9" customFormat="1" ht="15" customHeight="1"/>
    <row r="98" s="9" customFormat="1" ht="15" customHeight="1"/>
    <row r="99" s="9" customFormat="1" ht="15" customHeight="1"/>
    <row r="100" s="9" customFormat="1" ht="15" customHeight="1"/>
    <row r="101" s="9" customFormat="1" ht="15" customHeight="1"/>
    <row r="102" s="9" customFormat="1" ht="15" customHeight="1"/>
    <row r="103" s="9" customFormat="1" ht="15" customHeight="1"/>
    <row r="104" s="9" customFormat="1" ht="15" customHeight="1"/>
    <row r="105" s="9" customFormat="1" ht="15" customHeight="1"/>
    <row r="106" s="9" customFormat="1" ht="15" customHeight="1"/>
    <row r="107" s="9" customFormat="1" ht="15" customHeight="1"/>
    <row r="108" s="9" customFormat="1" ht="15" customHeight="1"/>
    <row r="109" s="9" customFormat="1" ht="15" customHeight="1"/>
    <row r="110" s="9" customFormat="1" ht="15" customHeight="1"/>
    <row r="111" s="9" customFormat="1" ht="15" customHeight="1"/>
    <row r="112" s="9" customFormat="1" ht="15" customHeight="1"/>
    <row r="113" s="9" customFormat="1" ht="15" customHeight="1"/>
    <row r="114" s="9" customFormat="1" ht="15" customHeight="1"/>
    <row r="115" s="9" customFormat="1" ht="15" customHeight="1"/>
    <row r="116" s="9" customFormat="1" ht="15" customHeight="1"/>
    <row r="117" s="9" customFormat="1" ht="15" customHeight="1"/>
    <row r="118" s="9" customFormat="1" ht="15" customHeight="1"/>
    <row r="119" s="9" customFormat="1" ht="15" customHeight="1"/>
    <row r="120" s="9" customFormat="1" ht="15" customHeight="1"/>
    <row r="121" ht="15" customHeight="1"/>
    <row r="122" s="9" customFormat="1" ht="15" customHeight="1"/>
    <row r="123" s="9" customFormat="1" ht="15" customHeight="1"/>
    <row r="124" s="9" customFormat="1" ht="15" customHeight="1"/>
    <row r="125" s="9" customFormat="1" ht="15" customHeight="1"/>
    <row r="126" s="9" customFormat="1" ht="15" customHeight="1"/>
    <row r="127" s="9" customFormat="1" ht="15" customHeight="1"/>
    <row r="128" s="9" customFormat="1" ht="15" customHeight="1"/>
    <row r="129" s="9" customFormat="1" ht="15" customHeight="1"/>
    <row r="130" s="9" customFormat="1" ht="15" customHeight="1"/>
    <row r="131" s="9" customFormat="1" ht="15" customHeight="1"/>
    <row r="132" s="9" customFormat="1" ht="15" customHeight="1"/>
    <row r="133" s="9" customFormat="1" ht="15" customHeight="1"/>
    <row r="134" s="9" customFormat="1" ht="15" customHeight="1"/>
    <row r="135" s="9" customFormat="1" ht="15" customHeight="1"/>
    <row r="136" s="9" customFormat="1" ht="15" customHeight="1"/>
    <row r="137" s="9" customFormat="1" ht="15" customHeight="1"/>
    <row r="138" s="9" customFormat="1" ht="15" customHeight="1"/>
    <row r="139" s="9" customFormat="1" ht="15" customHeight="1"/>
    <row r="140" s="9" customFormat="1" ht="15" customHeight="1"/>
    <row r="141" s="9" customFormat="1" ht="15" customHeight="1"/>
    <row r="142" s="9" customFormat="1" ht="15" customHeight="1"/>
    <row r="143" s="9" customFormat="1" ht="15" customHeight="1"/>
    <row r="144" s="9" customFormat="1" ht="15" customHeight="1"/>
    <row r="145" s="9" customFormat="1" ht="15" customHeight="1"/>
    <row r="146" s="9" customFormat="1" ht="15" customHeight="1"/>
    <row r="147" s="9" customFormat="1" ht="15" customHeight="1"/>
    <row r="148" s="9" customFormat="1" ht="15" customHeight="1"/>
    <row r="149" s="9" customFormat="1" ht="15" customHeight="1"/>
    <row r="150" s="9" customFormat="1" ht="15" customHeight="1"/>
    <row r="151" s="9" customFormat="1" ht="15" customHeight="1"/>
    <row r="152" s="9" customFormat="1" ht="15" customHeight="1"/>
    <row r="153" s="9" customFormat="1" ht="15" customHeight="1"/>
    <row r="154" s="9" customFormat="1" ht="15" customHeight="1"/>
    <row r="155" s="9" customFormat="1" ht="15" customHeight="1"/>
    <row r="156" s="9" customFormat="1" ht="15" customHeight="1"/>
    <row r="157" s="9" customFormat="1" ht="15" customHeight="1"/>
    <row r="158" s="9" customFormat="1" ht="15" customHeight="1"/>
    <row r="159" s="9" customFormat="1" ht="15" customHeight="1"/>
    <row r="160" s="9" customFormat="1" ht="15" customHeight="1"/>
    <row r="161" s="9" customFormat="1" ht="15" customHeight="1"/>
    <row r="162" s="9" customFormat="1" ht="15" customHeight="1"/>
    <row r="163" s="9" customFormat="1" ht="15" customHeight="1"/>
    <row r="164" s="9" customFormat="1" ht="15" customHeight="1"/>
    <row r="165" s="9" customFormat="1" ht="15" customHeight="1"/>
    <row r="166" s="9" customFormat="1" ht="15" customHeight="1"/>
    <row r="167" s="9" customFormat="1" ht="15" customHeight="1"/>
    <row r="168" s="9" customFormat="1" ht="15" customHeight="1"/>
    <row r="169" s="9" customFormat="1" ht="15" customHeight="1"/>
    <row r="170" s="9" customFormat="1" ht="15" customHeight="1"/>
    <row r="171" s="9" customFormat="1" ht="15" customHeight="1"/>
    <row r="172" s="9" customFormat="1" ht="15" customHeight="1"/>
    <row r="173" s="9" customFormat="1" ht="15" customHeight="1"/>
    <row r="174" s="9" customFormat="1" ht="15" customHeight="1"/>
    <row r="175" s="9" customFormat="1" ht="15" customHeight="1"/>
    <row r="176" s="9" customFormat="1" ht="15" customHeight="1"/>
    <row r="177" s="9" customFormat="1" ht="15" customHeight="1"/>
    <row r="178" s="9" customFormat="1" ht="15" customHeight="1"/>
    <row r="179" s="9" customFormat="1" ht="15" customHeight="1"/>
    <row r="180" s="9" customFormat="1" ht="15" customHeight="1"/>
    <row r="181" s="9" customFormat="1" ht="15" customHeight="1"/>
    <row r="182" s="9" customFormat="1" ht="15" customHeight="1"/>
    <row r="183" s="9" customFormat="1" ht="15" customHeight="1"/>
    <row r="184" s="9" customFormat="1" ht="15" customHeight="1"/>
    <row r="185" s="9" customFormat="1" ht="15" customHeight="1"/>
    <row r="186" s="9" customFormat="1" ht="15" customHeight="1"/>
    <row r="187" s="9" customFormat="1" ht="15" customHeight="1"/>
    <row r="188" s="9" customFormat="1" ht="15" customHeight="1"/>
    <row r="189" s="9" customFormat="1" ht="15" customHeight="1"/>
    <row r="190" s="9" customFormat="1" ht="15" customHeight="1"/>
    <row r="191" s="9" customFormat="1" ht="15" customHeight="1"/>
    <row r="192" s="9" customFormat="1" ht="15" customHeight="1"/>
    <row r="193" spans="1:38" s="9" customFormat="1" ht="15" customHeight="1"/>
    <row r="194" spans="1:38" s="9" customFormat="1" ht="15" customHeight="1"/>
    <row r="195" spans="1:38" s="9" customFormat="1" ht="15" customHeight="1"/>
    <row r="196" spans="1:38" s="9" customFormat="1" ht="15" customHeight="1">
      <c r="F196" s="197" t="s">
        <v>1128</v>
      </c>
      <c r="G196" s="197" t="s">
        <v>1129</v>
      </c>
      <c r="H196" s="197" t="s">
        <v>1130</v>
      </c>
      <c r="I196" s="197" t="s">
        <v>1131</v>
      </c>
      <c r="J196" s="197" t="s">
        <v>1132</v>
      </c>
    </row>
    <row r="197" spans="1:38" s="9" customFormat="1" ht="15" customHeight="1"/>
    <row r="198" spans="1:38" s="9" customFormat="1" ht="15" customHeight="1"/>
    <row r="199" spans="1:38" s="198" customFormat="1" ht="15" customHeight="1"/>
    <row r="200" spans="1:38" s="198" customFormat="1" ht="15" customHeight="1"/>
    <row r="201" spans="1:38" s="198" customFormat="1" ht="15" customHeight="1"/>
    <row r="202" spans="1:38" s="198" customFormat="1" ht="15" customHeight="1"/>
    <row r="203" spans="1:38" s="198" customFormat="1" ht="15" customHeight="1">
      <c r="C203" s="199">
        <v>5</v>
      </c>
      <c r="D203" s="199">
        <v>1</v>
      </c>
      <c r="F203" s="198">
        <v>15</v>
      </c>
      <c r="G203" s="198">
        <v>16</v>
      </c>
      <c r="H203" s="198">
        <v>17</v>
      </c>
      <c r="I203" s="198">
        <v>18</v>
      </c>
      <c r="J203" s="198">
        <v>19</v>
      </c>
    </row>
    <row r="204" spans="1:38" s="198" customFormat="1" ht="15" customHeight="1">
      <c r="C204" s="373" t="s">
        <v>1119</v>
      </c>
      <c r="D204" s="373" t="s">
        <v>1810</v>
      </c>
      <c r="F204" s="373" t="s">
        <v>1125</v>
      </c>
      <c r="G204" s="373"/>
      <c r="H204" s="373"/>
      <c r="I204" s="373"/>
      <c r="J204" s="373"/>
      <c r="K204" s="200"/>
      <c r="M204" s="372" t="s">
        <v>1139</v>
      </c>
      <c r="N204" s="372"/>
      <c r="O204" s="372"/>
      <c r="P204" s="372"/>
      <c r="Q204" s="372"/>
      <c r="R204" s="372"/>
    </row>
    <row r="205" spans="1:38" s="198" customFormat="1" ht="12.75">
      <c r="C205" s="373"/>
      <c r="D205" s="373"/>
      <c r="F205" s="201" t="s">
        <v>790</v>
      </c>
      <c r="G205" s="201" t="s">
        <v>1126</v>
      </c>
      <c r="H205" s="201" t="s">
        <v>792</v>
      </c>
      <c r="I205" s="201" t="s">
        <v>1127</v>
      </c>
      <c r="J205" s="201" t="s">
        <v>1133</v>
      </c>
      <c r="K205" s="201"/>
    </row>
    <row r="206" spans="1:38" s="198" customFormat="1" ht="15">
      <c r="A206" s="202" t="s">
        <v>494</v>
      </c>
      <c r="B206" s="203">
        <v>1967313.5445600001</v>
      </c>
      <c r="C206" s="202" t="s">
        <v>1536</v>
      </c>
      <c r="D206" s="204" t="s">
        <v>494</v>
      </c>
      <c r="F206" s="205">
        <v>3.1691250000000004E-2</v>
      </c>
      <c r="G206" s="205">
        <v>-0.1241343</v>
      </c>
      <c r="H206" s="205">
        <v>-0.32122210000000001</v>
      </c>
      <c r="I206" s="205">
        <v>-0.55989829999999996</v>
      </c>
      <c r="J206" s="205">
        <v>-0.30471559999999998</v>
      </c>
      <c r="K206" s="205" t="s">
        <v>1536</v>
      </c>
      <c r="M206" s="198">
        <v>1</v>
      </c>
      <c r="O206" s="206" t="s">
        <v>1688</v>
      </c>
      <c r="P206" s="212">
        <v>0.2241763</v>
      </c>
      <c r="W206" s="206">
        <v>1</v>
      </c>
      <c r="Y206" s="206" t="s">
        <v>1636</v>
      </c>
      <c r="Z206" s="212">
        <v>-0.13419200000000001</v>
      </c>
      <c r="AE206" s="198" t="s">
        <v>2177</v>
      </c>
    </row>
    <row r="207" spans="1:38" s="198" customFormat="1" ht="15" customHeight="1">
      <c r="A207" s="202" t="s">
        <v>495</v>
      </c>
      <c r="B207" s="202">
        <v>97176179.09189713</v>
      </c>
      <c r="C207" s="202" t="s">
        <v>1537</v>
      </c>
      <c r="D207" s="204" t="s">
        <v>495</v>
      </c>
      <c r="E207" s="207"/>
      <c r="F207" s="205">
        <v>3.9663460000000005E-2</v>
      </c>
      <c r="G207" s="205">
        <v>-0.12820000000000001</v>
      </c>
      <c r="H207" s="205">
        <v>-0.19907409999999998</v>
      </c>
      <c r="I207" s="205">
        <v>-2.8308209999999997E-2</v>
      </c>
      <c r="J207" s="205">
        <v>-0.11860609999999999</v>
      </c>
      <c r="K207" s="205" t="s">
        <v>1537</v>
      </c>
      <c r="M207" s="206">
        <v>2</v>
      </c>
      <c r="O207" s="206" t="s">
        <v>1642</v>
      </c>
      <c r="P207" s="212">
        <v>0.20361560000000001</v>
      </c>
      <c r="W207" s="206">
        <v>2</v>
      </c>
      <c r="Y207" s="206" t="s">
        <v>1656</v>
      </c>
      <c r="Z207" s="212">
        <v>-0.1054913</v>
      </c>
      <c r="AE207" s="198" t="s">
        <v>2267</v>
      </c>
      <c r="AK207" s="198" t="s">
        <v>4</v>
      </c>
      <c r="AL207" s="208">
        <v>0.01</v>
      </c>
    </row>
    <row r="208" spans="1:38" s="198" customFormat="1" ht="15" customHeight="1">
      <c r="A208" s="202" t="s">
        <v>496</v>
      </c>
      <c r="B208" s="202">
        <v>13788574.242479999</v>
      </c>
      <c r="C208" s="202" t="s">
        <v>1538</v>
      </c>
      <c r="D208" s="204" t="s">
        <v>496</v>
      </c>
      <c r="E208" s="207"/>
      <c r="F208" s="205">
        <v>1.5974439999999999E-2</v>
      </c>
      <c r="G208" s="205">
        <v>1.0593269999999998E-2</v>
      </c>
      <c r="H208" s="205">
        <v>-2.254101E-2</v>
      </c>
      <c r="I208" s="205">
        <v>6.5921809999999997E-2</v>
      </c>
      <c r="J208" s="205">
        <v>1.3815109999999999E-2</v>
      </c>
      <c r="K208" s="205" t="s">
        <v>1538</v>
      </c>
      <c r="M208" s="206">
        <v>3</v>
      </c>
      <c r="O208" s="206" t="s">
        <v>1704</v>
      </c>
      <c r="P208" s="212">
        <v>0.20260179999999997</v>
      </c>
      <c r="W208" s="206">
        <v>3</v>
      </c>
      <c r="Y208" s="206" t="s">
        <v>1749</v>
      </c>
      <c r="Z208" s="212">
        <v>-7.810882999999999E-2</v>
      </c>
      <c r="AE208" s="198" t="s">
        <v>2314</v>
      </c>
      <c r="AK208" s="198" t="s">
        <v>6</v>
      </c>
      <c r="AL208" s="208">
        <v>0.02</v>
      </c>
    </row>
    <row r="209" spans="1:38" s="198" customFormat="1" ht="15" customHeight="1">
      <c r="A209" s="202" t="s">
        <v>497</v>
      </c>
      <c r="B209" s="202">
        <v>10772618.675169827</v>
      </c>
      <c r="C209" s="202" t="s">
        <v>1539</v>
      </c>
      <c r="D209" s="204" t="s">
        <v>497</v>
      </c>
      <c r="E209" s="207"/>
      <c r="F209" s="205">
        <v>5.825603E-2</v>
      </c>
      <c r="G209" s="205">
        <v>-8.7360000000000007E-2</v>
      </c>
      <c r="H209" s="205">
        <v>-8.6483019999999994E-2</v>
      </c>
      <c r="I209" s="205">
        <v>-4.1899730000000005E-3</v>
      </c>
      <c r="J209" s="205">
        <v>-2.7971659999999998E-3</v>
      </c>
      <c r="K209" s="205" t="s">
        <v>1539</v>
      </c>
      <c r="M209" s="206">
        <v>4</v>
      </c>
      <c r="O209" s="206" t="s">
        <v>1594</v>
      </c>
      <c r="P209" s="212">
        <v>0.19773750000000001</v>
      </c>
      <c r="W209" s="206">
        <v>4</v>
      </c>
      <c r="Y209" s="206" t="s">
        <v>1716</v>
      </c>
      <c r="Z209" s="212">
        <v>-7.4758140000000001E-2</v>
      </c>
      <c r="AE209" s="198" t="s">
        <v>2067</v>
      </c>
      <c r="AK209" s="198" t="s">
        <v>8</v>
      </c>
      <c r="AL209" s="208">
        <v>0.03</v>
      </c>
    </row>
    <row r="210" spans="1:38" s="198" customFormat="1" ht="15" customHeight="1">
      <c r="A210" s="202" t="s">
        <v>498</v>
      </c>
      <c r="B210" s="202">
        <v>7154600.4973500008</v>
      </c>
      <c r="C210" s="202" t="s">
        <v>1540</v>
      </c>
      <c r="D210" s="204" t="s">
        <v>498</v>
      </c>
      <c r="E210" s="207"/>
      <c r="F210" s="205">
        <v>-1.2770140000000001E-2</v>
      </c>
      <c r="G210" s="205">
        <v>-0.20616109999999999</v>
      </c>
      <c r="H210" s="205">
        <v>-0.13362069999999998</v>
      </c>
      <c r="I210" s="205">
        <v>-0.41331000000000001</v>
      </c>
      <c r="J210" s="205">
        <v>-0.21911420000000001</v>
      </c>
      <c r="K210" s="205" t="s">
        <v>1540</v>
      </c>
      <c r="M210" s="206">
        <v>5</v>
      </c>
      <c r="O210" s="206" t="s">
        <v>1743</v>
      </c>
      <c r="P210" s="212">
        <v>0.18055270000000001</v>
      </c>
      <c r="W210" s="206">
        <v>5</v>
      </c>
      <c r="Y210" s="206" t="s">
        <v>1705</v>
      </c>
      <c r="Z210" s="212">
        <v>-6.6227949999999994E-2</v>
      </c>
      <c r="AE210" s="198" t="s">
        <v>2349</v>
      </c>
      <c r="AK210" s="198" t="s">
        <v>10</v>
      </c>
      <c r="AL210" s="208">
        <v>0.04</v>
      </c>
    </row>
    <row r="211" spans="1:38" s="198" customFormat="1" ht="15" customHeight="1">
      <c r="A211" s="202" t="s">
        <v>499</v>
      </c>
      <c r="B211" s="202">
        <v>1156700.4383599996</v>
      </c>
      <c r="C211" s="202" t="s">
        <v>1541</v>
      </c>
      <c r="D211" s="204" t="s">
        <v>499</v>
      </c>
      <c r="E211" s="207"/>
      <c r="F211" s="205">
        <v>-1.4048529999999998E-2</v>
      </c>
      <c r="G211" s="205">
        <v>-9.6018729999999997E-2</v>
      </c>
      <c r="H211" s="205">
        <v>-0.13549829999999999</v>
      </c>
      <c r="I211" s="205">
        <v>3.6520209999999997E-2</v>
      </c>
      <c r="J211" s="205">
        <v>-9.0051579999999992E-2</v>
      </c>
      <c r="K211" s="205" t="s">
        <v>1541</v>
      </c>
      <c r="M211" s="206">
        <v>6</v>
      </c>
      <c r="O211" s="206" t="s">
        <v>1746</v>
      </c>
      <c r="P211" s="212">
        <v>0.1674467</v>
      </c>
      <c r="W211" s="206">
        <v>6</v>
      </c>
      <c r="Y211" s="206" t="s">
        <v>1707</v>
      </c>
      <c r="Z211" s="212">
        <v>-5.6320690000000007E-2</v>
      </c>
      <c r="AE211" s="198" t="s">
        <v>2354</v>
      </c>
      <c r="AK211" s="198" t="s">
        <v>12</v>
      </c>
      <c r="AL211" s="208">
        <v>0.05</v>
      </c>
    </row>
    <row r="212" spans="1:38" s="198" customFormat="1" ht="15" customHeight="1">
      <c r="A212" s="202" t="s">
        <v>500</v>
      </c>
      <c r="B212" s="202">
        <v>11658497.418510001</v>
      </c>
      <c r="C212" s="202" t="s">
        <v>1542</v>
      </c>
      <c r="D212" s="204" t="s">
        <v>500</v>
      </c>
      <c r="E212" s="207"/>
      <c r="F212" s="205">
        <v>8.6169340000000011E-2</v>
      </c>
      <c r="G212" s="205">
        <v>-2.5167969999999998E-2</v>
      </c>
      <c r="H212" s="205">
        <v>-0.18331620000000001</v>
      </c>
      <c r="I212" s="205">
        <v>-0.21613130000000003</v>
      </c>
      <c r="J212" s="205">
        <v>-0.16581289999999999</v>
      </c>
      <c r="K212" s="205" t="s">
        <v>1542</v>
      </c>
      <c r="M212" s="206">
        <v>7</v>
      </c>
      <c r="O212" s="206" t="s">
        <v>1720</v>
      </c>
      <c r="P212" s="212">
        <v>0.16102810000000001</v>
      </c>
      <c r="W212" s="206">
        <v>7</v>
      </c>
      <c r="Y212" s="206" t="s">
        <v>1733</v>
      </c>
      <c r="Z212" s="212">
        <v>-5.3175239999999999E-2</v>
      </c>
      <c r="AE212" s="198" t="s">
        <v>2009</v>
      </c>
      <c r="AK212" s="198" t="s">
        <v>14</v>
      </c>
      <c r="AL212" s="208">
        <v>0.06</v>
      </c>
    </row>
    <row r="213" spans="1:38" s="198" customFormat="1" ht="15" customHeight="1">
      <c r="A213" s="202" t="s">
        <v>724</v>
      </c>
      <c r="B213" s="202">
        <v>6791967.2906399993</v>
      </c>
      <c r="C213" s="202" t="s">
        <v>1543</v>
      </c>
      <c r="D213" s="204" t="s">
        <v>724</v>
      </c>
      <c r="E213" s="207"/>
      <c r="F213" s="205">
        <v>9.1098090000000007E-2</v>
      </c>
      <c r="G213" s="205">
        <v>-0.25672720000000004</v>
      </c>
      <c r="H213" s="205">
        <v>-0.34959440000000003</v>
      </c>
      <c r="I213" s="205">
        <v>-0.49791269999999999</v>
      </c>
      <c r="J213" s="205">
        <v>-0.32934479999999999</v>
      </c>
      <c r="K213" s="205" t="s">
        <v>1543</v>
      </c>
      <c r="M213" s="206">
        <v>8</v>
      </c>
      <c r="O213" s="206" t="s">
        <v>1684</v>
      </c>
      <c r="P213" s="212">
        <v>0.15959300000000001</v>
      </c>
      <c r="W213" s="206">
        <v>8</v>
      </c>
      <c r="Y213" s="206" t="s">
        <v>1690</v>
      </c>
      <c r="Z213" s="212">
        <v>-5.2038060000000004E-2</v>
      </c>
      <c r="AE213" s="198" t="s">
        <v>2318</v>
      </c>
      <c r="AK213" s="198" t="s">
        <v>16</v>
      </c>
      <c r="AL213" s="208">
        <v>7.0000000000000007E-2</v>
      </c>
    </row>
    <row r="214" spans="1:38" s="198" customFormat="1" ht="15" customHeight="1">
      <c r="A214" s="202" t="s">
        <v>501</v>
      </c>
      <c r="B214" s="202">
        <v>13423113.45545</v>
      </c>
      <c r="C214" s="202" t="s">
        <v>1544</v>
      </c>
      <c r="D214" s="204" t="s">
        <v>501</v>
      </c>
      <c r="E214" s="207"/>
      <c r="F214" s="205">
        <v>6.9657549999999999E-2</v>
      </c>
      <c r="G214" s="205">
        <v>7.8529410000000008E-2</v>
      </c>
      <c r="H214" s="205">
        <v>-0.21410199999999999</v>
      </c>
      <c r="I214" s="205">
        <v>-0.4095008</v>
      </c>
      <c r="J214" s="205">
        <v>-0.1206657</v>
      </c>
      <c r="K214" s="205" t="s">
        <v>1544</v>
      </c>
      <c r="M214" s="206">
        <v>9</v>
      </c>
      <c r="O214" s="206" t="s">
        <v>1632</v>
      </c>
      <c r="P214" s="212">
        <v>0.1352584</v>
      </c>
      <c r="W214" s="206">
        <v>9</v>
      </c>
      <c r="Y214" s="206" t="s">
        <v>1753</v>
      </c>
      <c r="Z214" s="212">
        <v>-4.8365119999999998E-2</v>
      </c>
      <c r="AE214" s="198" t="s">
        <v>2125</v>
      </c>
      <c r="AK214" s="198" t="s">
        <v>18</v>
      </c>
      <c r="AL214" s="208">
        <v>0.08</v>
      </c>
    </row>
    <row r="215" spans="1:38" s="198" customFormat="1" ht="15" customHeight="1">
      <c r="A215" s="202" t="s">
        <v>502</v>
      </c>
      <c r="B215" s="202">
        <v>32724146.878479999</v>
      </c>
      <c r="C215" s="202" t="s">
        <v>1545</v>
      </c>
      <c r="D215" s="204" t="s">
        <v>502</v>
      </c>
      <c r="E215" s="207"/>
      <c r="F215" s="205">
        <v>7.247613E-2</v>
      </c>
      <c r="G215" s="205">
        <v>-0.10464119999999999</v>
      </c>
      <c r="H215" s="205">
        <v>-9.757500999999999E-2</v>
      </c>
      <c r="I215" s="205">
        <v>0.75046959999999996</v>
      </c>
      <c r="J215" s="205">
        <v>6.9057850000000004E-2</v>
      </c>
      <c r="K215" s="205" t="s">
        <v>1545</v>
      </c>
      <c r="M215" s="206">
        <v>10</v>
      </c>
      <c r="O215" s="206" t="s">
        <v>1692</v>
      </c>
      <c r="P215" s="212">
        <v>0.13359489999999999</v>
      </c>
      <c r="W215" s="206">
        <v>10</v>
      </c>
      <c r="Y215" s="206" t="s">
        <v>1622</v>
      </c>
      <c r="Z215" s="212">
        <v>-4.0404039999999995E-2</v>
      </c>
      <c r="AE215" s="198" t="s">
        <v>2115</v>
      </c>
      <c r="AK215" s="198" t="s">
        <v>20</v>
      </c>
      <c r="AL215" s="208">
        <v>0.09</v>
      </c>
    </row>
    <row r="216" spans="1:38" s="198" customFormat="1" ht="15" customHeight="1">
      <c r="A216" s="202" t="s">
        <v>503</v>
      </c>
      <c r="B216" s="202">
        <v>157012692.14029497</v>
      </c>
      <c r="C216" s="202" t="s">
        <v>1546</v>
      </c>
      <c r="D216" s="204" t="s">
        <v>503</v>
      </c>
      <c r="E216" s="207"/>
      <c r="F216" s="205">
        <v>0.1045143</v>
      </c>
      <c r="G216" s="205">
        <v>-0.15821789999999999</v>
      </c>
      <c r="H216" s="205">
        <v>-0.21324480000000001</v>
      </c>
      <c r="I216" s="205">
        <v>-0.37145549999999999</v>
      </c>
      <c r="J216" s="205">
        <v>-0.1998924</v>
      </c>
      <c r="K216" s="205" t="s">
        <v>1546</v>
      </c>
      <c r="AE216" s="198" t="s">
        <v>1963</v>
      </c>
      <c r="AK216" s="198" t="s">
        <v>22</v>
      </c>
      <c r="AL216" s="208">
        <v>0.1</v>
      </c>
    </row>
    <row r="217" spans="1:38" s="198" customFormat="1" ht="15" customHeight="1">
      <c r="A217" s="202" t="s">
        <v>504</v>
      </c>
      <c r="B217" s="202">
        <v>123125410.66595</v>
      </c>
      <c r="C217" s="202" t="s">
        <v>1547</v>
      </c>
      <c r="D217" s="204" t="s">
        <v>504</v>
      </c>
      <c r="E217" s="207"/>
      <c r="F217" s="205">
        <v>0.1025025</v>
      </c>
      <c r="G217" s="205">
        <v>-1.3603220000000001E-2</v>
      </c>
      <c r="H217" s="205">
        <v>-0.1884873</v>
      </c>
      <c r="I217" s="205">
        <v>-0.23265820000000001</v>
      </c>
      <c r="J217" s="205">
        <v>-6.8130140000000006E-2</v>
      </c>
      <c r="K217" s="205" t="s">
        <v>1547</v>
      </c>
      <c r="AE217" s="198" t="s">
        <v>1971</v>
      </c>
    </row>
    <row r="218" spans="1:38" s="198" customFormat="1" ht="15.75" customHeight="1">
      <c r="A218" s="202" t="s">
        <v>505</v>
      </c>
      <c r="B218" s="202"/>
      <c r="C218" s="202" t="s">
        <v>1548</v>
      </c>
      <c r="D218" s="204" t="s">
        <v>505</v>
      </c>
      <c r="E218" s="207"/>
      <c r="F218" s="205" t="s">
        <v>2355</v>
      </c>
      <c r="G218" s="205" t="s">
        <v>2355</v>
      </c>
      <c r="H218" s="205" t="s">
        <v>2355</v>
      </c>
      <c r="I218" s="205" t="s">
        <v>2355</v>
      </c>
      <c r="J218" s="205" t="s">
        <v>2355</v>
      </c>
      <c r="K218" s="205" t="s">
        <v>1548</v>
      </c>
      <c r="M218" s="372" t="s">
        <v>1140</v>
      </c>
      <c r="N218" s="372"/>
      <c r="O218" s="372"/>
      <c r="P218" s="372"/>
      <c r="Q218" s="372"/>
      <c r="R218" s="372"/>
      <c r="S218" s="372"/>
      <c r="T218" s="372"/>
      <c r="U218" s="372"/>
      <c r="V218" s="372"/>
      <c r="W218" s="372"/>
      <c r="X218" s="372"/>
      <c r="Y218" s="372"/>
      <c r="Z218" s="372"/>
      <c r="AE218" s="198" t="s">
        <v>2356</v>
      </c>
    </row>
    <row r="219" spans="1:38" s="198" customFormat="1" ht="15.75" customHeight="1">
      <c r="A219" s="202" t="s">
        <v>725</v>
      </c>
      <c r="B219" s="202">
        <v>5913204.1764000002</v>
      </c>
      <c r="C219" s="202" t="s">
        <v>1549</v>
      </c>
      <c r="D219" s="204" t="s">
        <v>725</v>
      </c>
      <c r="E219" s="207"/>
      <c r="F219" s="205">
        <v>1.4897579999999999E-2</v>
      </c>
      <c r="G219" s="205">
        <v>-0.21732880000000002</v>
      </c>
      <c r="H219" s="205">
        <v>-0.29888510000000001</v>
      </c>
      <c r="I219" s="205">
        <v>-0.49474659999999998</v>
      </c>
      <c r="J219" s="205">
        <v>-0.29190129999999997</v>
      </c>
      <c r="K219" s="205" t="s">
        <v>1549</v>
      </c>
      <c r="AE219" s="198" t="s">
        <v>2301</v>
      </c>
    </row>
    <row r="220" spans="1:38" s="198" customFormat="1" ht="15.75" customHeight="1">
      <c r="A220" s="202" t="s">
        <v>506</v>
      </c>
      <c r="B220" s="202">
        <v>13126408.582839997</v>
      </c>
      <c r="C220" s="202" t="s">
        <v>1550</v>
      </c>
      <c r="D220" s="204" t="s">
        <v>506</v>
      </c>
      <c r="E220" s="207"/>
      <c r="F220" s="205">
        <v>-2.5179860000000002E-2</v>
      </c>
      <c r="G220" s="205">
        <v>-0.20941870000000001</v>
      </c>
      <c r="H220" s="205">
        <v>-0.25336999999999998</v>
      </c>
      <c r="I220" s="205">
        <v>-0.35311169999999997</v>
      </c>
      <c r="J220" s="205">
        <v>-0.22214249999999999</v>
      </c>
      <c r="K220" s="205" t="s">
        <v>1550</v>
      </c>
      <c r="M220" s="206">
        <v>1</v>
      </c>
      <c r="O220" s="206" t="s">
        <v>1704</v>
      </c>
      <c r="P220" s="212">
        <v>0.16870470000000001</v>
      </c>
      <c r="W220" s="206">
        <v>1</v>
      </c>
      <c r="Y220" s="206" t="s">
        <v>1543</v>
      </c>
      <c r="Z220" s="212">
        <v>-0.25672720000000004</v>
      </c>
      <c r="AE220" s="198" t="s">
        <v>2339</v>
      </c>
    </row>
    <row r="221" spans="1:38" s="198" customFormat="1" ht="15.75" customHeight="1">
      <c r="A221" s="202" t="s">
        <v>507</v>
      </c>
      <c r="B221" s="202">
        <v>3298162.5319066653</v>
      </c>
      <c r="C221" s="202" t="s">
        <v>1551</v>
      </c>
      <c r="D221" s="204" t="s">
        <v>507</v>
      </c>
      <c r="E221" s="207"/>
      <c r="F221" s="205">
        <v>7.0366700000000004E-2</v>
      </c>
      <c r="G221" s="205">
        <v>-1.0988979999999999E-2</v>
      </c>
      <c r="H221" s="205">
        <v>1.9830009999999999E-2</v>
      </c>
      <c r="I221" s="205">
        <v>9.5334699999999994E-2</v>
      </c>
      <c r="J221" s="205">
        <v>8.1081059999999996E-2</v>
      </c>
      <c r="K221" s="205" t="s">
        <v>1551</v>
      </c>
      <c r="M221" s="206">
        <v>2</v>
      </c>
      <c r="O221" s="206" t="s">
        <v>1687</v>
      </c>
      <c r="P221" s="212">
        <v>0.1343849</v>
      </c>
      <c r="W221" s="206">
        <v>2</v>
      </c>
      <c r="Y221" s="206" t="s">
        <v>1656</v>
      </c>
      <c r="Z221" s="212">
        <v>-0.24558199999999999</v>
      </c>
      <c r="AE221" s="198" t="s">
        <v>2249</v>
      </c>
    </row>
    <row r="222" spans="1:38" s="198" customFormat="1" ht="15.75" customHeight="1">
      <c r="A222" s="202" t="s">
        <v>508</v>
      </c>
      <c r="B222" s="202">
        <v>57495090</v>
      </c>
      <c r="C222" s="202" t="s">
        <v>1552</v>
      </c>
      <c r="D222" s="204" t="s">
        <v>508</v>
      </c>
      <c r="E222" s="207"/>
      <c r="F222" s="205">
        <v>4.031295E-2</v>
      </c>
      <c r="G222" s="205">
        <v>-1.153503E-2</v>
      </c>
      <c r="H222" s="205">
        <v>-0.1027158</v>
      </c>
      <c r="I222" s="205">
        <v>0.247366</v>
      </c>
      <c r="J222" s="205">
        <v>-8.6747660000000004E-2</v>
      </c>
      <c r="K222" s="205" t="s">
        <v>1552</v>
      </c>
      <c r="M222" s="206">
        <v>3</v>
      </c>
      <c r="O222" s="206" t="s">
        <v>1617</v>
      </c>
      <c r="P222" s="212">
        <v>0.132962</v>
      </c>
      <c r="W222" s="206">
        <v>3</v>
      </c>
      <c r="Y222" s="206" t="s">
        <v>1660</v>
      </c>
      <c r="Z222" s="212">
        <v>-0.2386364</v>
      </c>
      <c r="AE222" s="198" t="s">
        <v>1983</v>
      </c>
    </row>
    <row r="223" spans="1:38" s="198" customFormat="1" ht="15.75" customHeight="1">
      <c r="A223" s="202" t="s">
        <v>509</v>
      </c>
      <c r="B223" s="202">
        <v>29293767.04544</v>
      </c>
      <c r="C223" s="202" t="s">
        <v>1553</v>
      </c>
      <c r="D223" s="204" t="s">
        <v>509</v>
      </c>
      <c r="E223" s="207"/>
      <c r="F223" s="205">
        <v>1.1702230000000001E-2</v>
      </c>
      <c r="G223" s="205">
        <v>-3.2446169999999996E-2</v>
      </c>
      <c r="H223" s="205">
        <v>-4.1862630000000005E-2</v>
      </c>
      <c r="I223" s="205">
        <v>7.5475600000000004E-2</v>
      </c>
      <c r="J223" s="205">
        <v>-6.4599719999999999E-2</v>
      </c>
      <c r="K223" s="205" t="s">
        <v>1553</v>
      </c>
      <c r="M223" s="206">
        <v>4</v>
      </c>
      <c r="O223" s="206" t="s">
        <v>1759</v>
      </c>
      <c r="P223" s="212">
        <v>0.12187350000000001</v>
      </c>
      <c r="W223" s="206">
        <v>4</v>
      </c>
      <c r="Y223" s="206" t="s">
        <v>1757</v>
      </c>
      <c r="Z223" s="212">
        <v>-0.21766850000000001</v>
      </c>
      <c r="AE223" s="198" t="s">
        <v>2331</v>
      </c>
    </row>
    <row r="224" spans="1:38" s="198" customFormat="1" ht="15.75" customHeight="1">
      <c r="A224" s="202" t="s">
        <v>510</v>
      </c>
      <c r="B224" s="202"/>
      <c r="C224" s="202" t="s">
        <v>1554</v>
      </c>
      <c r="D224" s="204" t="s">
        <v>510</v>
      </c>
      <c r="E224" s="207"/>
      <c r="F224" s="205" t="s">
        <v>2355</v>
      </c>
      <c r="G224" s="205" t="s">
        <v>2355</v>
      </c>
      <c r="H224" s="205" t="s">
        <v>2355</v>
      </c>
      <c r="I224" s="205" t="s">
        <v>2355</v>
      </c>
      <c r="J224" s="205" t="s">
        <v>2355</v>
      </c>
      <c r="K224" s="205" t="s">
        <v>1554</v>
      </c>
      <c r="M224" s="206">
        <v>5</v>
      </c>
      <c r="O224" s="206" t="s">
        <v>1708</v>
      </c>
      <c r="P224" s="212">
        <v>0.11845470000000001</v>
      </c>
      <c r="W224" s="206">
        <v>5</v>
      </c>
      <c r="Y224" s="206" t="s">
        <v>1549</v>
      </c>
      <c r="Z224" s="212">
        <v>-0.21732880000000002</v>
      </c>
      <c r="AE224" s="198" t="s">
        <v>2357</v>
      </c>
    </row>
    <row r="225" spans="1:31" s="198" customFormat="1" ht="15.75" customHeight="1">
      <c r="A225" s="202" t="s">
        <v>511</v>
      </c>
      <c r="B225" s="202">
        <v>214649551.39092243</v>
      </c>
      <c r="C225" s="202" t="s">
        <v>1555</v>
      </c>
      <c r="D225" s="204" t="s">
        <v>511</v>
      </c>
      <c r="E225" s="207"/>
      <c r="F225" s="205">
        <v>1.423835E-2</v>
      </c>
      <c r="G225" s="205">
        <v>-8.0947329999999998E-2</v>
      </c>
      <c r="H225" s="205">
        <v>-5.8823529999999999E-2</v>
      </c>
      <c r="I225" s="205">
        <v>-0.1352071</v>
      </c>
      <c r="J225" s="205">
        <v>-6.4959880000000003E-3</v>
      </c>
      <c r="K225" s="205" t="s">
        <v>1555</v>
      </c>
      <c r="M225" s="206">
        <v>6</v>
      </c>
      <c r="O225" s="206" t="s">
        <v>1695</v>
      </c>
      <c r="P225" s="212">
        <v>0.10453430000000001</v>
      </c>
      <c r="W225" s="206">
        <v>6</v>
      </c>
      <c r="Y225" s="206" t="s">
        <v>1690</v>
      </c>
      <c r="Z225" s="212">
        <v>-0.2125293</v>
      </c>
      <c r="AE225" s="198" t="s">
        <v>2080</v>
      </c>
    </row>
    <row r="226" spans="1:31" s="198" customFormat="1" ht="15.75" customHeight="1">
      <c r="A226" s="202" t="s">
        <v>512</v>
      </c>
      <c r="B226" s="202">
        <v>6430245.3247499997</v>
      </c>
      <c r="C226" s="202" t="s">
        <v>1556</v>
      </c>
      <c r="D226" s="204" t="s">
        <v>512</v>
      </c>
      <c r="E226" s="207"/>
      <c r="F226" s="205">
        <v>3.0655389999999998E-2</v>
      </c>
      <c r="G226" s="205">
        <v>-0.1529105</v>
      </c>
      <c r="H226" s="205">
        <v>-0.42511789999999999</v>
      </c>
      <c r="I226" s="205">
        <v>-0.3099788</v>
      </c>
      <c r="J226" s="205">
        <v>-0.4406196</v>
      </c>
      <c r="K226" s="205" t="s">
        <v>1556</v>
      </c>
      <c r="M226" s="206">
        <v>7</v>
      </c>
      <c r="O226" s="206" t="s">
        <v>1688</v>
      </c>
      <c r="P226" s="212">
        <v>9.7378619999999999E-2</v>
      </c>
      <c r="W226" s="206">
        <v>7</v>
      </c>
      <c r="Y226" s="206" t="s">
        <v>1550</v>
      </c>
      <c r="Z226" s="212">
        <v>-0.20941870000000001</v>
      </c>
      <c r="AE226" s="198" t="s">
        <v>2358</v>
      </c>
    </row>
    <row r="227" spans="1:31" s="198" customFormat="1" ht="15.75" customHeight="1">
      <c r="A227" s="202" t="s">
        <v>513</v>
      </c>
      <c r="B227" s="202">
        <v>3143819437.4400001</v>
      </c>
      <c r="C227" s="202" t="s">
        <v>1557</v>
      </c>
      <c r="D227" s="204" t="s">
        <v>513</v>
      </c>
      <c r="E227" s="207"/>
      <c r="F227" s="205">
        <v>6.2442890000000001E-2</v>
      </c>
      <c r="G227" s="205">
        <v>-6.4670389999999994E-2</v>
      </c>
      <c r="H227" s="205">
        <v>-6.0597890000000001E-2</v>
      </c>
      <c r="I227" s="205">
        <v>0.2318559</v>
      </c>
      <c r="J227" s="205">
        <v>-0.16428399999999999</v>
      </c>
      <c r="K227" s="205" t="s">
        <v>1557</v>
      </c>
      <c r="M227" s="206">
        <v>8</v>
      </c>
      <c r="O227" s="206" t="s">
        <v>1665</v>
      </c>
      <c r="P227" s="212">
        <v>8.0462349999999988E-2</v>
      </c>
      <c r="W227" s="206">
        <v>8</v>
      </c>
      <c r="Y227" s="206" t="s">
        <v>1540</v>
      </c>
      <c r="Z227" s="212">
        <v>-0.20616109999999999</v>
      </c>
      <c r="AE227" s="198" t="s">
        <v>1891</v>
      </c>
    </row>
    <row r="228" spans="1:31" s="198" customFormat="1" ht="15.75" customHeight="1">
      <c r="A228" s="202" t="s">
        <v>514</v>
      </c>
      <c r="B228" s="202">
        <v>329136098.40468001</v>
      </c>
      <c r="C228" s="202" t="s">
        <v>1558</v>
      </c>
      <c r="D228" s="204" t="s">
        <v>514</v>
      </c>
      <c r="E228" s="207"/>
      <c r="F228" s="205">
        <v>7.5553499999999996E-2</v>
      </c>
      <c r="G228" s="205">
        <v>-7.5891509999999995E-2</v>
      </c>
      <c r="H228" s="205">
        <v>9.2542550000000001E-2</v>
      </c>
      <c r="I228" s="205">
        <v>0.11220039999999999</v>
      </c>
      <c r="J228" s="205">
        <v>4.70456E-2</v>
      </c>
      <c r="K228" s="205" t="s">
        <v>1558</v>
      </c>
      <c r="M228" s="206">
        <v>9</v>
      </c>
      <c r="O228" s="206" t="s">
        <v>1635</v>
      </c>
      <c r="P228" s="212">
        <v>7.9111459999999995E-2</v>
      </c>
      <c r="W228" s="206">
        <v>9</v>
      </c>
      <c r="Y228" s="206" t="s">
        <v>1662</v>
      </c>
      <c r="Z228" s="212">
        <v>-0.20586929999999998</v>
      </c>
      <c r="AE228" s="198" t="s">
        <v>2072</v>
      </c>
    </row>
    <row r="229" spans="1:31" s="198" customFormat="1" ht="15.75" customHeight="1">
      <c r="A229" s="202" t="s">
        <v>515</v>
      </c>
      <c r="B229" s="202">
        <v>223467571.50734994</v>
      </c>
      <c r="C229" s="202" t="s">
        <v>50</v>
      </c>
      <c r="D229" s="204" t="s">
        <v>515</v>
      </c>
      <c r="E229" s="207"/>
      <c r="F229" s="205">
        <v>-1.6262019999999999E-2</v>
      </c>
      <c r="G229" s="205">
        <v>2.5875810000000003E-2</v>
      </c>
      <c r="H229" s="205">
        <v>3.0552679999999999E-2</v>
      </c>
      <c r="I229" s="205">
        <v>0.2057833</v>
      </c>
      <c r="J229" s="205">
        <v>0.13915660000000002</v>
      </c>
      <c r="K229" s="205" t="s">
        <v>50</v>
      </c>
      <c r="M229" s="206">
        <v>10</v>
      </c>
      <c r="O229" s="206" t="s">
        <v>1544</v>
      </c>
      <c r="P229" s="212">
        <v>7.8529410000000008E-2</v>
      </c>
      <c r="W229" s="206">
        <v>10</v>
      </c>
      <c r="Y229" s="206" t="s">
        <v>1672</v>
      </c>
      <c r="Z229" s="212">
        <v>-0.19638719999999998</v>
      </c>
      <c r="AE229" s="198" t="s">
        <v>2078</v>
      </c>
    </row>
    <row r="230" spans="1:31" s="198" customFormat="1" ht="15.75" customHeight="1">
      <c r="A230" s="202" t="s">
        <v>516</v>
      </c>
      <c r="B230" s="202">
        <v>131481363.57573552</v>
      </c>
      <c r="C230" s="202" t="s">
        <v>1559</v>
      </c>
      <c r="D230" s="204" t="s">
        <v>516</v>
      </c>
      <c r="E230" s="207"/>
      <c r="F230" s="205">
        <v>-3.8234269999999999E-3</v>
      </c>
      <c r="G230" s="205">
        <v>2.0978889999999999E-3</v>
      </c>
      <c r="H230" s="205">
        <v>0.22951530000000001</v>
      </c>
      <c r="I230" s="205">
        <v>2.2475890000000002E-2</v>
      </c>
      <c r="J230" s="205">
        <v>0.18797930000000002</v>
      </c>
      <c r="K230" s="205" t="s">
        <v>1559</v>
      </c>
      <c r="AE230" s="198" t="s">
        <v>2193</v>
      </c>
    </row>
    <row r="231" spans="1:31" s="198" customFormat="1" ht="15.75" customHeight="1">
      <c r="A231" s="202" t="s">
        <v>517</v>
      </c>
      <c r="B231" s="202">
        <v>183875089.79675004</v>
      </c>
      <c r="C231" s="202" t="s">
        <v>54</v>
      </c>
      <c r="D231" s="204" t="s">
        <v>517</v>
      </c>
      <c r="E231" s="207"/>
      <c r="F231" s="205">
        <v>3.9100410000000002E-2</v>
      </c>
      <c r="G231" s="205">
        <v>-5.0210410000000004E-2</v>
      </c>
      <c r="H231" s="205">
        <v>-0.19044730000000001</v>
      </c>
      <c r="I231" s="205">
        <v>-5.0517800000000002E-2</v>
      </c>
      <c r="J231" s="205">
        <v>-0.16600819999999999</v>
      </c>
      <c r="K231" s="205" t="s">
        <v>54</v>
      </c>
      <c r="M231" s="372" t="s">
        <v>792</v>
      </c>
      <c r="N231" s="372"/>
      <c r="O231" s="372"/>
      <c r="P231" s="372"/>
      <c r="Q231" s="372"/>
      <c r="R231" s="372"/>
      <c r="S231" s="372"/>
      <c r="T231" s="372"/>
      <c r="U231" s="372"/>
      <c r="V231" s="372"/>
      <c r="W231" s="372"/>
      <c r="X231" s="372"/>
      <c r="Y231" s="372"/>
      <c r="Z231" s="372"/>
      <c r="AE231" s="198" t="s">
        <v>1957</v>
      </c>
    </row>
    <row r="232" spans="1:31" s="198" customFormat="1" ht="15.75" customHeight="1">
      <c r="A232" s="202" t="s">
        <v>518</v>
      </c>
      <c r="B232" s="202">
        <v>156722264.00000003</v>
      </c>
      <c r="C232" s="202" t="s">
        <v>1560</v>
      </c>
      <c r="D232" s="204" t="s">
        <v>518</v>
      </c>
      <c r="E232" s="207"/>
      <c r="F232" s="205">
        <v>5.4243119999999999E-2</v>
      </c>
      <c r="G232" s="205">
        <v>-8.8990220000000009E-2</v>
      </c>
      <c r="H232" s="205">
        <v>-0.1554045</v>
      </c>
      <c r="I232" s="205">
        <v>-0.22330179999999999</v>
      </c>
      <c r="J232" s="205">
        <v>-0.17306830000000001</v>
      </c>
      <c r="K232" s="205" t="s">
        <v>1560</v>
      </c>
      <c r="AE232" s="198" t="s">
        <v>1965</v>
      </c>
    </row>
    <row r="233" spans="1:31" s="198" customFormat="1" ht="15.75" customHeight="1">
      <c r="A233" s="202" t="s">
        <v>519</v>
      </c>
      <c r="B233" s="202">
        <v>78605290.697150007</v>
      </c>
      <c r="C233" s="202" t="s">
        <v>1561</v>
      </c>
      <c r="D233" s="204" t="s">
        <v>519</v>
      </c>
      <c r="E233" s="207"/>
      <c r="F233" s="205">
        <v>8.7045250000000005E-2</v>
      </c>
      <c r="G233" s="205">
        <v>-5.6744719999999998E-2</v>
      </c>
      <c r="H233" s="205">
        <v>-3.6037430000000002E-2</v>
      </c>
      <c r="I233" s="205">
        <v>-0.24845099999999998</v>
      </c>
      <c r="J233" s="205">
        <v>-6.7726990000000001E-2</v>
      </c>
      <c r="K233" s="205" t="s">
        <v>1561</v>
      </c>
      <c r="M233" s="206">
        <v>1</v>
      </c>
      <c r="O233" s="206" t="s">
        <v>1704</v>
      </c>
      <c r="P233" s="212">
        <v>0.42795640000000001</v>
      </c>
      <c r="W233" s="206">
        <v>1</v>
      </c>
      <c r="Y233" s="206" t="s">
        <v>1737</v>
      </c>
      <c r="Z233" s="212">
        <v>-0.55010000000000003</v>
      </c>
      <c r="AE233" s="198" t="s">
        <v>2147</v>
      </c>
    </row>
    <row r="234" spans="1:31" s="198" customFormat="1" ht="15.75" customHeight="1">
      <c r="A234" s="202" t="s">
        <v>520</v>
      </c>
      <c r="B234" s="202">
        <v>150993801.24415997</v>
      </c>
      <c r="C234" s="202" t="s">
        <v>1562</v>
      </c>
      <c r="D234" s="204" t="s">
        <v>520</v>
      </c>
      <c r="E234" s="207"/>
      <c r="F234" s="205">
        <v>1.280248E-2</v>
      </c>
      <c r="G234" s="205">
        <v>-8.4794330000000001E-2</v>
      </c>
      <c r="H234" s="205">
        <v>1.967899E-2</v>
      </c>
      <c r="I234" s="205">
        <v>4.2542109999999994E-2</v>
      </c>
      <c r="J234" s="205">
        <v>7.7501470000000003E-2</v>
      </c>
      <c r="K234" s="205" t="s">
        <v>1562</v>
      </c>
      <c r="M234" s="206">
        <v>2</v>
      </c>
      <c r="O234" s="206" t="s">
        <v>1575</v>
      </c>
      <c r="P234" s="212">
        <v>0.36401179999999994</v>
      </c>
      <c r="W234" s="206">
        <v>2</v>
      </c>
      <c r="Y234" s="206" t="s">
        <v>1660</v>
      </c>
      <c r="Z234" s="212">
        <v>-0.4341216</v>
      </c>
      <c r="AE234" s="198" t="s">
        <v>2088</v>
      </c>
    </row>
    <row r="235" spans="1:31" s="198" customFormat="1" ht="15.75" customHeight="1">
      <c r="A235" s="202" t="s">
        <v>521</v>
      </c>
      <c r="B235" s="202">
        <v>2005630671.79303</v>
      </c>
      <c r="C235" s="202" t="s">
        <v>1563</v>
      </c>
      <c r="D235" s="204" t="s">
        <v>521</v>
      </c>
      <c r="E235" s="207"/>
      <c r="F235" s="205">
        <v>9.4896010000000003E-2</v>
      </c>
      <c r="G235" s="205">
        <v>-8.1279500000000005E-2</v>
      </c>
      <c r="H235" s="205">
        <v>-0.19527360000000002</v>
      </c>
      <c r="I235" s="205">
        <v>8.821329E-2</v>
      </c>
      <c r="J235" s="205">
        <v>-0.13856599999999999</v>
      </c>
      <c r="K235" s="205" t="s">
        <v>1563</v>
      </c>
      <c r="M235" s="206">
        <v>3</v>
      </c>
      <c r="O235" s="206" t="s">
        <v>1708</v>
      </c>
      <c r="P235" s="212">
        <v>0.33752360000000003</v>
      </c>
      <c r="W235" s="206">
        <v>3</v>
      </c>
      <c r="Y235" s="206" t="s">
        <v>1651</v>
      </c>
      <c r="Z235" s="212">
        <v>-0.43216859999999996</v>
      </c>
      <c r="AE235" s="198" t="s">
        <v>1895</v>
      </c>
    </row>
    <row r="236" spans="1:31" s="198" customFormat="1" ht="15.75" customHeight="1">
      <c r="A236" s="202" t="s">
        <v>522</v>
      </c>
      <c r="B236" s="202">
        <v>25149314.644007728</v>
      </c>
      <c r="C236" s="202" t="s">
        <v>1564</v>
      </c>
      <c r="D236" s="204" t="s">
        <v>522</v>
      </c>
      <c r="E236" s="207"/>
      <c r="F236" s="205">
        <v>8.0766030000000003E-2</v>
      </c>
      <c r="G236" s="205">
        <v>-0.11940300000000001</v>
      </c>
      <c r="H236" s="205">
        <v>9.4896709999999995E-2</v>
      </c>
      <c r="I236" s="205">
        <v>0.1028037</v>
      </c>
      <c r="J236" s="205">
        <v>0.1573785</v>
      </c>
      <c r="K236" s="205" t="s">
        <v>1564</v>
      </c>
      <c r="M236" s="206">
        <v>4</v>
      </c>
      <c r="O236" s="206" t="s">
        <v>1577</v>
      </c>
      <c r="P236" s="212">
        <v>0.3140809</v>
      </c>
      <c r="W236" s="206">
        <v>4</v>
      </c>
      <c r="Y236" s="206" t="s">
        <v>1556</v>
      </c>
      <c r="Z236" s="212">
        <v>-0.42511789999999999</v>
      </c>
      <c r="AE236" s="198" t="s">
        <v>2308</v>
      </c>
    </row>
    <row r="237" spans="1:31" s="198" customFormat="1" ht="15.75" customHeight="1">
      <c r="A237" s="202" t="s">
        <v>523</v>
      </c>
      <c r="B237" s="202">
        <v>263463472.13313642</v>
      </c>
      <c r="C237" s="202" t="s">
        <v>1565</v>
      </c>
      <c r="D237" s="204" t="s">
        <v>523</v>
      </c>
      <c r="E237" s="207"/>
      <c r="F237" s="205">
        <v>2.5958190000000003E-2</v>
      </c>
      <c r="G237" s="205">
        <v>-0.12716760000000002</v>
      </c>
      <c r="H237" s="205">
        <v>-0.15955469999999999</v>
      </c>
      <c r="I237" s="205">
        <v>-0.29363080000000003</v>
      </c>
      <c r="J237" s="205">
        <v>-0.13231180000000001</v>
      </c>
      <c r="K237" s="205" t="s">
        <v>1565</v>
      </c>
      <c r="M237" s="206">
        <v>5</v>
      </c>
      <c r="O237" s="206" t="s">
        <v>1636</v>
      </c>
      <c r="P237" s="212">
        <v>0.31192329999999996</v>
      </c>
      <c r="W237" s="206">
        <v>5</v>
      </c>
      <c r="Y237" s="206" t="s">
        <v>1642</v>
      </c>
      <c r="Z237" s="212">
        <v>-0.39182690000000003</v>
      </c>
      <c r="AE237" s="198" t="s">
        <v>1871</v>
      </c>
    </row>
    <row r="238" spans="1:31" s="198" customFormat="1" ht="15.75" customHeight="1">
      <c r="A238" s="202" t="s">
        <v>524</v>
      </c>
      <c r="B238" s="202">
        <v>192447086.22999999</v>
      </c>
      <c r="C238" s="202" t="s">
        <v>1566</v>
      </c>
      <c r="D238" s="204" t="s">
        <v>524</v>
      </c>
      <c r="E238" s="207"/>
      <c r="F238" s="205">
        <v>-1.2523020000000001E-2</v>
      </c>
      <c r="G238" s="205">
        <v>-1.8308290000000001E-2</v>
      </c>
      <c r="H238" s="205">
        <v>0.1800176</v>
      </c>
      <c r="I238" s="205">
        <v>0.61700850000000007</v>
      </c>
      <c r="J238" s="205">
        <v>0.17742640000000001</v>
      </c>
      <c r="K238" s="205" t="s">
        <v>1566</v>
      </c>
      <c r="M238" s="206">
        <v>6</v>
      </c>
      <c r="O238" s="206" t="s">
        <v>1617</v>
      </c>
      <c r="P238" s="212">
        <v>0.30342720000000001</v>
      </c>
      <c r="W238" s="206">
        <v>6</v>
      </c>
      <c r="Y238" s="206" t="s">
        <v>1614</v>
      </c>
      <c r="Z238" s="212">
        <v>-0.38106580000000001</v>
      </c>
      <c r="AE238" s="198" t="s">
        <v>2352</v>
      </c>
    </row>
    <row r="239" spans="1:31" s="198" customFormat="1" ht="15.75" customHeight="1">
      <c r="A239" s="202" t="s">
        <v>525</v>
      </c>
      <c r="B239" s="202"/>
      <c r="C239" s="202" t="s">
        <v>1567</v>
      </c>
      <c r="D239" s="204" t="s">
        <v>525</v>
      </c>
      <c r="E239" s="207"/>
      <c r="F239" s="205" t="s">
        <v>2355</v>
      </c>
      <c r="G239" s="205" t="s">
        <v>2355</v>
      </c>
      <c r="H239" s="205" t="s">
        <v>2355</v>
      </c>
      <c r="I239" s="205" t="s">
        <v>2355</v>
      </c>
      <c r="J239" s="205" t="s">
        <v>2355</v>
      </c>
      <c r="K239" s="205" t="s">
        <v>1567</v>
      </c>
      <c r="M239" s="206">
        <v>7</v>
      </c>
      <c r="O239" s="206" t="s">
        <v>1687</v>
      </c>
      <c r="P239" s="212">
        <v>0.28306370000000003</v>
      </c>
      <c r="W239" s="206">
        <v>7</v>
      </c>
      <c r="Y239" s="206" t="s">
        <v>1690</v>
      </c>
      <c r="Z239" s="212">
        <v>-0.35170309999999999</v>
      </c>
      <c r="AE239" s="198" t="s">
        <v>2359</v>
      </c>
    </row>
    <row r="240" spans="1:31" s="198" customFormat="1" ht="15.75" customHeight="1">
      <c r="A240" s="202" t="s">
        <v>526</v>
      </c>
      <c r="B240" s="202">
        <v>904231757.76627004</v>
      </c>
      <c r="C240" s="202" t="s">
        <v>1568</v>
      </c>
      <c r="D240" s="204" t="s">
        <v>526</v>
      </c>
      <c r="E240" s="207"/>
      <c r="F240" s="205">
        <v>0.1246857</v>
      </c>
      <c r="G240" s="205">
        <v>2.1512829999999997E-2</v>
      </c>
      <c r="H240" s="205">
        <v>-0.21409890000000001</v>
      </c>
      <c r="I240" s="205">
        <v>0.48568469999999997</v>
      </c>
      <c r="J240" s="205">
        <v>-0.1705055</v>
      </c>
      <c r="K240" s="205" t="s">
        <v>1568</v>
      </c>
      <c r="M240" s="206">
        <v>8</v>
      </c>
      <c r="O240" s="206" t="s">
        <v>1625</v>
      </c>
      <c r="P240" s="212">
        <v>0.25772139999999999</v>
      </c>
      <c r="W240" s="206">
        <v>8</v>
      </c>
      <c r="Y240" s="206" t="s">
        <v>1744</v>
      </c>
      <c r="Z240" s="212">
        <v>-0.35047620000000002</v>
      </c>
      <c r="AE240" s="198" t="s">
        <v>1945</v>
      </c>
    </row>
    <row r="241" spans="1:31" s="198" customFormat="1" ht="15.75" customHeight="1">
      <c r="A241" s="202" t="s">
        <v>527</v>
      </c>
      <c r="B241" s="202">
        <v>185522938.6647</v>
      </c>
      <c r="C241" s="202" t="s">
        <v>1569</v>
      </c>
      <c r="D241" s="204" t="s">
        <v>527</v>
      </c>
      <c r="E241" s="207"/>
      <c r="F241" s="205">
        <v>5.3718510000000004E-2</v>
      </c>
      <c r="G241" s="205">
        <v>-5.1811800000000005E-2</v>
      </c>
      <c r="H241" s="205">
        <v>-0.17591960000000001</v>
      </c>
      <c r="I241" s="205">
        <v>0.11687049999999999</v>
      </c>
      <c r="J241" s="205">
        <v>-0.107753</v>
      </c>
      <c r="K241" s="205" t="s">
        <v>1569</v>
      </c>
      <c r="M241" s="206">
        <v>9</v>
      </c>
      <c r="O241" s="206" t="s">
        <v>1559</v>
      </c>
      <c r="P241" s="212">
        <v>0.22951530000000001</v>
      </c>
      <c r="W241" s="206">
        <v>9</v>
      </c>
      <c r="Y241" s="206" t="s">
        <v>1543</v>
      </c>
      <c r="Z241" s="212">
        <v>-0.34959440000000003</v>
      </c>
      <c r="AE241" s="198" t="s">
        <v>2027</v>
      </c>
    </row>
    <row r="242" spans="1:31" s="198" customFormat="1" ht="15.75" customHeight="1">
      <c r="A242" s="202" t="s">
        <v>528</v>
      </c>
      <c r="B242" s="202">
        <v>86789160.930194795</v>
      </c>
      <c r="C242" s="202" t="s">
        <v>1570</v>
      </c>
      <c r="D242" s="204" t="s">
        <v>528</v>
      </c>
      <c r="E242" s="207"/>
      <c r="F242" s="205">
        <v>8.9730399999999988E-2</v>
      </c>
      <c r="G242" s="205">
        <v>2.3386130000000001E-2</v>
      </c>
      <c r="H242" s="205">
        <v>-0.1169113</v>
      </c>
      <c r="I242" s="205">
        <v>0.35873739999999998</v>
      </c>
      <c r="J242" s="205">
        <v>-2.2882429999999999E-2</v>
      </c>
      <c r="K242" s="205" t="s">
        <v>1570</v>
      </c>
      <c r="M242" s="206">
        <v>10</v>
      </c>
      <c r="O242" s="206" t="s">
        <v>1719</v>
      </c>
      <c r="P242" s="212">
        <v>0.21607270000000001</v>
      </c>
      <c r="W242" s="206">
        <v>10</v>
      </c>
      <c r="Y242" s="206" t="s">
        <v>1669</v>
      </c>
      <c r="Z242" s="212">
        <v>-0.34267090000000006</v>
      </c>
      <c r="AE242" s="198" t="s">
        <v>2043</v>
      </c>
    </row>
    <row r="243" spans="1:31" s="198" customFormat="1" ht="15.75" customHeight="1">
      <c r="A243" s="202" t="s">
        <v>529</v>
      </c>
      <c r="B243" s="202">
        <v>55705649.496072806</v>
      </c>
      <c r="C243" s="202" t="s">
        <v>1571</v>
      </c>
      <c r="D243" s="204" t="s">
        <v>529</v>
      </c>
      <c r="E243" s="207"/>
      <c r="F243" s="205">
        <v>5.3417269999999996E-2</v>
      </c>
      <c r="G243" s="205">
        <v>-4.9188309999999999E-2</v>
      </c>
      <c r="H243" s="205">
        <v>-6.8243579999999996E-4</v>
      </c>
      <c r="I243" s="205">
        <v>0.43553919999999996</v>
      </c>
      <c r="J243" s="205">
        <v>9.211264999999999E-2</v>
      </c>
      <c r="K243" s="205" t="s">
        <v>1571</v>
      </c>
      <c r="AE243" s="198" t="s">
        <v>2053</v>
      </c>
    </row>
    <row r="244" spans="1:31" s="198" customFormat="1" ht="15.75" customHeight="1">
      <c r="A244" s="202" t="s">
        <v>530</v>
      </c>
      <c r="B244" s="202">
        <v>24252779.484699998</v>
      </c>
      <c r="C244" s="202" t="s">
        <v>1572</v>
      </c>
      <c r="D244" s="204" t="s">
        <v>530</v>
      </c>
      <c r="E244" s="207"/>
      <c r="F244" s="205">
        <v>3.3009320000000002E-2</v>
      </c>
      <c r="G244" s="205">
        <v>5.1210680000000001E-2</v>
      </c>
      <c r="H244" s="205">
        <v>-0.13644829999999999</v>
      </c>
      <c r="I244" s="205">
        <v>0.17656559999999999</v>
      </c>
      <c r="J244" s="205">
        <v>-0.104695</v>
      </c>
      <c r="K244" s="205" t="s">
        <v>1572</v>
      </c>
      <c r="M244" s="372" t="s">
        <v>1127</v>
      </c>
      <c r="N244" s="372"/>
      <c r="O244" s="372"/>
      <c r="P244" s="372"/>
      <c r="Q244" s="372"/>
      <c r="R244" s="372"/>
      <c r="S244" s="372"/>
      <c r="T244" s="372"/>
      <c r="U244" s="372"/>
      <c r="V244" s="372"/>
      <c r="W244" s="372"/>
      <c r="X244" s="372"/>
      <c r="Y244" s="372"/>
      <c r="Z244" s="372"/>
      <c r="AE244" s="198" t="s">
        <v>2119</v>
      </c>
    </row>
    <row r="245" spans="1:31" s="198" customFormat="1" ht="15.75" customHeight="1">
      <c r="A245" s="202" t="s">
        <v>531</v>
      </c>
      <c r="B245" s="202">
        <v>77447337.158255681</v>
      </c>
      <c r="C245" s="202" t="s">
        <v>82</v>
      </c>
      <c r="D245" s="204" t="s">
        <v>531</v>
      </c>
      <c r="E245" s="207"/>
      <c r="F245" s="205">
        <v>2.879323E-2</v>
      </c>
      <c r="G245" s="205">
        <v>-0.17526589999999997</v>
      </c>
      <c r="H245" s="205">
        <v>-0.13195190000000001</v>
      </c>
      <c r="I245" s="205">
        <v>-0.30752420000000003</v>
      </c>
      <c r="J245" s="205">
        <v>-7.2646309999999992E-2</v>
      </c>
      <c r="K245" s="205" t="s">
        <v>82</v>
      </c>
      <c r="AE245" s="198" t="s">
        <v>2284</v>
      </c>
    </row>
    <row r="246" spans="1:31" s="198" customFormat="1" ht="15.75" customHeight="1">
      <c r="A246" s="202" t="s">
        <v>726</v>
      </c>
      <c r="B246" s="202">
        <v>150717252.97239998</v>
      </c>
      <c r="C246" s="202" t="s">
        <v>1573</v>
      </c>
      <c r="D246" s="204" t="s">
        <v>726</v>
      </c>
      <c r="E246" s="207"/>
      <c r="F246" s="205">
        <v>7.1278389999999997E-2</v>
      </c>
      <c r="G246" s="205">
        <v>-1.144744E-2</v>
      </c>
      <c r="H246" s="205">
        <v>-3.924116E-4</v>
      </c>
      <c r="I246" s="205">
        <v>0.39093640000000002</v>
      </c>
      <c r="J246" s="205">
        <v>0.14084189999999999</v>
      </c>
      <c r="K246" s="205" t="s">
        <v>1573</v>
      </c>
      <c r="M246" s="206">
        <v>1</v>
      </c>
      <c r="O246" s="206" t="s">
        <v>1704</v>
      </c>
      <c r="P246" s="212">
        <v>4.1948410000000003</v>
      </c>
      <c r="W246" s="206">
        <v>1</v>
      </c>
      <c r="Y246" s="206" t="s">
        <v>1669</v>
      </c>
      <c r="Z246" s="212">
        <v>-0.7436429</v>
      </c>
      <c r="AE246" s="198" t="s">
        <v>2090</v>
      </c>
    </row>
    <row r="247" spans="1:31" s="198" customFormat="1" ht="15.75" customHeight="1">
      <c r="A247" s="202" t="s">
        <v>532</v>
      </c>
      <c r="B247" s="202">
        <v>91994537.172434464</v>
      </c>
      <c r="C247" s="202" t="s">
        <v>1574</v>
      </c>
      <c r="D247" s="204" t="s">
        <v>532</v>
      </c>
      <c r="E247" s="207"/>
      <c r="F247" s="205">
        <v>-9.773014E-3</v>
      </c>
      <c r="G247" s="205">
        <v>1.594388E-3</v>
      </c>
      <c r="H247" s="205">
        <v>4.421543E-2</v>
      </c>
      <c r="I247" s="205">
        <v>0.34403080000000003</v>
      </c>
      <c r="J247" s="205">
        <v>9.0624999999999997E-2</v>
      </c>
      <c r="K247" s="205" t="s">
        <v>1574</v>
      </c>
      <c r="M247" s="206">
        <v>2</v>
      </c>
      <c r="O247" s="206" t="s">
        <v>1660</v>
      </c>
      <c r="P247" s="212">
        <v>1.7685949999999999</v>
      </c>
      <c r="W247" s="206">
        <v>2</v>
      </c>
      <c r="Y247" s="206" t="s">
        <v>1642</v>
      </c>
      <c r="Z247" s="212">
        <v>-0.63011699999999993</v>
      </c>
      <c r="AE247" s="198" t="s">
        <v>2197</v>
      </c>
    </row>
    <row r="248" spans="1:31" s="198" customFormat="1" ht="15.75" customHeight="1">
      <c r="A248" s="202" t="s">
        <v>533</v>
      </c>
      <c r="B248" s="202">
        <v>284688581.50583988</v>
      </c>
      <c r="C248" s="202" t="s">
        <v>1575</v>
      </c>
      <c r="D248" s="204" t="s">
        <v>533</v>
      </c>
      <c r="E248" s="207"/>
      <c r="F248" s="205">
        <v>9.677419000000001E-2</v>
      </c>
      <c r="G248" s="205">
        <v>-0.1073359</v>
      </c>
      <c r="H248" s="205">
        <v>0.36401179999999994</v>
      </c>
      <c r="I248" s="205">
        <v>0.5484097</v>
      </c>
      <c r="J248" s="205">
        <v>0.40291260000000001</v>
      </c>
      <c r="K248" s="205" t="s">
        <v>1575</v>
      </c>
      <c r="M248" s="206">
        <v>3</v>
      </c>
      <c r="O248" s="206" t="s">
        <v>1719</v>
      </c>
      <c r="P248" s="212">
        <v>1.147672</v>
      </c>
      <c r="W248" s="206">
        <v>3</v>
      </c>
      <c r="Y248" s="206" t="s">
        <v>200</v>
      </c>
      <c r="Z248" s="212">
        <v>-0.59038559999999995</v>
      </c>
      <c r="AE248" s="198" t="s">
        <v>1786</v>
      </c>
    </row>
    <row r="249" spans="1:31" s="198" customFormat="1" ht="15.75" customHeight="1">
      <c r="A249" s="202" t="s">
        <v>534</v>
      </c>
      <c r="B249" s="202">
        <v>14311839.475469999</v>
      </c>
      <c r="C249" s="202" t="s">
        <v>1576</v>
      </c>
      <c r="D249" s="204" t="s">
        <v>534</v>
      </c>
      <c r="E249" s="207"/>
      <c r="F249" s="205">
        <v>9.2625460000000007E-2</v>
      </c>
      <c r="G249" s="205">
        <v>-9.2602550000000006E-2</v>
      </c>
      <c r="H249" s="205">
        <v>-0.20087340000000001</v>
      </c>
      <c r="I249" s="205">
        <v>-0.10007970000000001</v>
      </c>
      <c r="J249" s="205">
        <v>-0.2108392</v>
      </c>
      <c r="K249" s="205" t="s">
        <v>1576</v>
      </c>
      <c r="M249" s="206">
        <v>4</v>
      </c>
      <c r="O249" s="206" t="s">
        <v>1695</v>
      </c>
      <c r="P249" s="212">
        <v>0.95030100000000006</v>
      </c>
      <c r="W249" s="206">
        <v>4</v>
      </c>
      <c r="Y249" s="206" t="s">
        <v>1601</v>
      </c>
      <c r="Z249" s="212">
        <v>-0.56479860000000004</v>
      </c>
      <c r="AE249" s="198" t="s">
        <v>2167</v>
      </c>
    </row>
    <row r="250" spans="1:31" s="198" customFormat="1" ht="15.75" customHeight="1">
      <c r="A250" s="202" t="s">
        <v>535</v>
      </c>
      <c r="B250" s="202">
        <v>110437794.77218223</v>
      </c>
      <c r="C250" s="202" t="s">
        <v>1577</v>
      </c>
      <c r="D250" s="204" t="s">
        <v>535</v>
      </c>
      <c r="E250" s="207"/>
      <c r="F250" s="205">
        <v>6.4896269999999992E-2</v>
      </c>
      <c r="G250" s="205">
        <v>-3.066928E-2</v>
      </c>
      <c r="H250" s="205">
        <v>0.3140809</v>
      </c>
      <c r="I250" s="205">
        <v>0.3513058</v>
      </c>
      <c r="J250" s="205">
        <v>0.43711500000000003</v>
      </c>
      <c r="K250" s="205" t="s">
        <v>1577</v>
      </c>
      <c r="M250" s="206">
        <v>5</v>
      </c>
      <c r="O250" s="206" t="s">
        <v>1712</v>
      </c>
      <c r="P250" s="212">
        <v>0.87390940000000006</v>
      </c>
      <c r="W250" s="206">
        <v>5</v>
      </c>
      <c r="Y250" s="206" t="s">
        <v>1536</v>
      </c>
      <c r="Z250" s="212">
        <v>-0.55989829999999996</v>
      </c>
      <c r="AE250" s="198" t="s">
        <v>2039</v>
      </c>
    </row>
    <row r="251" spans="1:31" s="198" customFormat="1" ht="15.75" customHeight="1">
      <c r="A251" s="202" t="s">
        <v>536</v>
      </c>
      <c r="B251" s="202">
        <v>1145088097.36344</v>
      </c>
      <c r="C251" s="202" t="s">
        <v>1578</v>
      </c>
      <c r="D251" s="204" t="s">
        <v>536</v>
      </c>
      <c r="E251" s="207"/>
      <c r="F251" s="205">
        <v>2.460393E-2</v>
      </c>
      <c r="G251" s="205">
        <v>3.9518310000000003E-3</v>
      </c>
      <c r="H251" s="205">
        <v>0.14631140000000001</v>
      </c>
      <c r="I251" s="205">
        <v>0.31130370000000002</v>
      </c>
      <c r="J251" s="205">
        <v>0.1713731</v>
      </c>
      <c r="K251" s="205" t="s">
        <v>1578</v>
      </c>
      <c r="M251" s="206">
        <v>6</v>
      </c>
      <c r="O251" s="206" t="s">
        <v>1708</v>
      </c>
      <c r="P251" s="212">
        <v>0.77167249999999998</v>
      </c>
      <c r="W251" s="206">
        <v>6</v>
      </c>
      <c r="Y251" s="206" t="s">
        <v>1690</v>
      </c>
      <c r="Z251" s="212">
        <v>-0.53449469999999999</v>
      </c>
      <c r="AE251" s="198" t="s">
        <v>2015</v>
      </c>
    </row>
    <row r="252" spans="1:31" s="198" customFormat="1" ht="15.75" customHeight="1">
      <c r="A252" s="202" t="s">
        <v>537</v>
      </c>
      <c r="B252" s="202">
        <v>31674449.693850711</v>
      </c>
      <c r="C252" s="202" t="s">
        <v>1579</v>
      </c>
      <c r="D252" s="204" t="s">
        <v>537</v>
      </c>
      <c r="E252" s="207"/>
      <c r="F252" s="205">
        <v>8.8198760000000001E-2</v>
      </c>
      <c r="G252" s="205">
        <v>-6.1596129999999999E-2</v>
      </c>
      <c r="H252" s="205">
        <v>7.4187570000000008E-2</v>
      </c>
      <c r="I252" s="205">
        <v>-0.13181370000000001</v>
      </c>
      <c r="J252" s="205">
        <v>5.9250339999999999E-2</v>
      </c>
      <c r="K252" s="205" t="s">
        <v>1579</v>
      </c>
      <c r="M252" s="206">
        <v>7</v>
      </c>
      <c r="O252" s="206" t="s">
        <v>1545</v>
      </c>
      <c r="P252" s="212">
        <v>0.75046959999999996</v>
      </c>
      <c r="W252" s="206">
        <v>7</v>
      </c>
      <c r="Y252" s="206" t="s">
        <v>1667</v>
      </c>
      <c r="Z252" s="212">
        <v>-0.52612459999999994</v>
      </c>
      <c r="AE252" s="198" t="s">
        <v>2235</v>
      </c>
    </row>
    <row r="253" spans="1:31" s="198" customFormat="1" ht="15.75" customHeight="1">
      <c r="A253" s="202" t="s">
        <v>538</v>
      </c>
      <c r="B253" s="202">
        <v>17395197.513079997</v>
      </c>
      <c r="C253" s="202" t="s">
        <v>1580</v>
      </c>
      <c r="D253" s="204" t="s">
        <v>538</v>
      </c>
      <c r="E253" s="207"/>
      <c r="F253" s="205">
        <v>1.939128E-3</v>
      </c>
      <c r="G253" s="205">
        <v>-0.14601900000000001</v>
      </c>
      <c r="H253" s="205">
        <v>-0.1871409</v>
      </c>
      <c r="I253" s="205">
        <v>-0.41301990000000005</v>
      </c>
      <c r="J253" s="205">
        <v>-0.22286159999999999</v>
      </c>
      <c r="K253" s="205" t="s">
        <v>1580</v>
      </c>
      <c r="M253" s="206">
        <v>8</v>
      </c>
      <c r="O253" s="206" t="s">
        <v>1743</v>
      </c>
      <c r="P253" s="212">
        <v>0.67440359999999999</v>
      </c>
      <c r="W253" s="206">
        <v>8</v>
      </c>
      <c r="Y253" s="206" t="s">
        <v>1734</v>
      </c>
      <c r="Z253" s="212">
        <v>-0.51486279999999995</v>
      </c>
      <c r="AE253" s="198" t="s">
        <v>2121</v>
      </c>
    </row>
    <row r="254" spans="1:31" s="198" customFormat="1" ht="15.75" customHeight="1">
      <c r="A254" s="202" t="s">
        <v>539</v>
      </c>
      <c r="B254" s="202">
        <v>158212802.74939996</v>
      </c>
      <c r="C254" s="202" t="s">
        <v>1581</v>
      </c>
      <c r="D254" s="204" t="s">
        <v>539</v>
      </c>
      <c r="E254" s="207"/>
      <c r="F254" s="205">
        <v>5.7973330000000003E-2</v>
      </c>
      <c r="G254" s="205">
        <v>1.266869E-2</v>
      </c>
      <c r="H254" s="205">
        <v>1.543579E-2</v>
      </c>
      <c r="I254" s="205">
        <v>0.38143259999999996</v>
      </c>
      <c r="J254" s="205">
        <v>-2.6161219999999999E-2</v>
      </c>
      <c r="K254" s="205" t="s">
        <v>1581</v>
      </c>
      <c r="M254" s="206">
        <v>9</v>
      </c>
      <c r="O254" s="206" t="s">
        <v>1676</v>
      </c>
      <c r="P254" s="212">
        <v>0.63205829999999996</v>
      </c>
      <c r="W254" s="206">
        <v>9</v>
      </c>
      <c r="Y254" s="206" t="s">
        <v>1543</v>
      </c>
      <c r="Z254" s="212">
        <v>-0.49791269999999999</v>
      </c>
      <c r="AE254" s="198" t="s">
        <v>1902</v>
      </c>
    </row>
    <row r="255" spans="1:31" s="198" customFormat="1" ht="15.75" customHeight="1">
      <c r="A255" s="202" t="s">
        <v>540</v>
      </c>
      <c r="B255" s="202">
        <v>140711974.54909</v>
      </c>
      <c r="C255" s="202" t="s">
        <v>1582</v>
      </c>
      <c r="D255" s="204" t="s">
        <v>540</v>
      </c>
      <c r="E255" s="207"/>
      <c r="F255" s="205">
        <v>3.6436090000000004E-2</v>
      </c>
      <c r="G255" s="205">
        <v>-6.7582259999999991E-2</v>
      </c>
      <c r="H255" s="205">
        <v>-0.1105003</v>
      </c>
      <c r="I255" s="205">
        <v>0.1980334</v>
      </c>
      <c r="J255" s="205">
        <v>-0.1145438</v>
      </c>
      <c r="K255" s="205" t="s">
        <v>1582</v>
      </c>
      <c r="M255" s="206">
        <v>10</v>
      </c>
      <c r="O255" s="206" t="s">
        <v>1566</v>
      </c>
      <c r="P255" s="212">
        <v>0.61700850000000007</v>
      </c>
      <c r="W255" s="206">
        <v>10</v>
      </c>
      <c r="Y255" s="206" t="s">
        <v>1549</v>
      </c>
      <c r="Z255" s="212">
        <v>-0.49474659999999998</v>
      </c>
      <c r="AE255" s="198" t="s">
        <v>2035</v>
      </c>
    </row>
    <row r="256" spans="1:31" s="198" customFormat="1" ht="15.75" customHeight="1">
      <c r="A256" s="202" t="s">
        <v>541</v>
      </c>
      <c r="B256" s="202">
        <v>97480370.79900001</v>
      </c>
      <c r="C256" s="202" t="s">
        <v>1583</v>
      </c>
      <c r="D256" s="204" t="s">
        <v>541</v>
      </c>
      <c r="E256" s="207"/>
      <c r="F256" s="205">
        <v>-2.701605E-2</v>
      </c>
      <c r="G256" s="205">
        <v>-0.19074169999999999</v>
      </c>
      <c r="H256" s="205">
        <v>-0.1972515</v>
      </c>
      <c r="I256" s="205">
        <v>7.1588349999999995E-2</v>
      </c>
      <c r="J256" s="205">
        <v>-0.15311179999999999</v>
      </c>
      <c r="K256" s="205" t="s">
        <v>1583</v>
      </c>
      <c r="AE256" s="198" t="s">
        <v>2101</v>
      </c>
    </row>
    <row r="257" spans="1:31" s="198" customFormat="1" ht="15.75" customHeight="1">
      <c r="A257" s="202" t="s">
        <v>727</v>
      </c>
      <c r="B257" s="202">
        <v>301755065.51924998</v>
      </c>
      <c r="C257" s="202" t="s">
        <v>1584</v>
      </c>
      <c r="D257" s="204" t="s">
        <v>727</v>
      </c>
      <c r="E257" s="207"/>
      <c r="F257" s="205">
        <v>6.0946269999999997E-2</v>
      </c>
      <c r="G257" s="205">
        <v>-8.2948220000000003E-2</v>
      </c>
      <c r="H257" s="205">
        <v>-0.14681859999999999</v>
      </c>
      <c r="I257" s="205">
        <v>4.6953310000000005E-2</v>
      </c>
      <c r="J257" s="205">
        <v>-9.6928340000000002E-2</v>
      </c>
      <c r="K257" s="205" t="s">
        <v>1584</v>
      </c>
      <c r="M257" s="372" t="s">
        <v>1133</v>
      </c>
      <c r="N257" s="372"/>
      <c r="O257" s="372"/>
      <c r="P257" s="372"/>
      <c r="Q257" s="372"/>
      <c r="R257" s="372"/>
      <c r="S257" s="372"/>
      <c r="T257" s="372"/>
      <c r="U257" s="372"/>
      <c r="V257" s="372"/>
      <c r="W257" s="372"/>
      <c r="X257" s="372"/>
      <c r="Y257" s="372"/>
      <c r="Z257" s="372"/>
      <c r="AE257" s="198" t="s">
        <v>2019</v>
      </c>
    </row>
    <row r="258" spans="1:31" s="198" customFormat="1" ht="15.75" customHeight="1">
      <c r="A258" s="202" t="s">
        <v>542</v>
      </c>
      <c r="B258" s="202">
        <v>134175274.09829997</v>
      </c>
      <c r="C258" s="202" t="s">
        <v>1585</v>
      </c>
      <c r="D258" s="204" t="s">
        <v>542</v>
      </c>
      <c r="E258" s="207"/>
      <c r="F258" s="205">
        <v>9.9135269999999998E-2</v>
      </c>
      <c r="G258" s="205">
        <v>-2.5412110000000002E-2</v>
      </c>
      <c r="H258" s="205">
        <v>1.073499E-2</v>
      </c>
      <c r="I258" s="205">
        <v>6.6782579999999994E-2</v>
      </c>
      <c r="J258" s="205">
        <v>5.3672319999999996E-3</v>
      </c>
      <c r="K258" s="205" t="s">
        <v>1585</v>
      </c>
      <c r="AE258" s="198" t="s">
        <v>2259</v>
      </c>
    </row>
    <row r="259" spans="1:31" s="198" customFormat="1" ht="15.75" customHeight="1">
      <c r="A259" s="202" t="s">
        <v>543</v>
      </c>
      <c r="B259" s="202">
        <v>56468648.572049998</v>
      </c>
      <c r="C259" s="202" t="s">
        <v>1586</v>
      </c>
      <c r="D259" s="204" t="s">
        <v>543</v>
      </c>
      <c r="E259" s="207"/>
      <c r="F259" s="205">
        <v>3.0259369999999997E-2</v>
      </c>
      <c r="G259" s="205">
        <v>-7.7419349999999998E-2</v>
      </c>
      <c r="H259" s="205">
        <v>-8.322649E-2</v>
      </c>
      <c r="I259" s="205">
        <v>0.37548090000000001</v>
      </c>
      <c r="J259" s="205">
        <v>2.3688639999999997E-2</v>
      </c>
      <c r="K259" s="205" t="s">
        <v>1586</v>
      </c>
      <c r="M259" s="206">
        <v>1</v>
      </c>
      <c r="O259" s="206" t="s">
        <v>1636</v>
      </c>
      <c r="P259" s="212">
        <v>0.64577090000000004</v>
      </c>
      <c r="W259" s="206">
        <v>1</v>
      </c>
      <c r="Y259" s="206" t="s">
        <v>1737</v>
      </c>
      <c r="Z259" s="212">
        <v>-0.54079810000000006</v>
      </c>
      <c r="AE259" s="198" t="s">
        <v>2051</v>
      </c>
    </row>
    <row r="260" spans="1:31" s="198" customFormat="1" ht="15.75" customHeight="1">
      <c r="A260" s="202" t="s">
        <v>544</v>
      </c>
      <c r="B260" s="202">
        <v>10418102.291699998</v>
      </c>
      <c r="C260" s="202" t="s">
        <v>1587</v>
      </c>
      <c r="D260" s="204" t="s">
        <v>544</v>
      </c>
      <c r="E260" s="207"/>
      <c r="F260" s="205">
        <v>3.083907E-2</v>
      </c>
      <c r="G260" s="205">
        <v>-3.8826480000000003E-2</v>
      </c>
      <c r="H260" s="205">
        <v>-0.1048124</v>
      </c>
      <c r="I260" s="205">
        <v>6.2953979999999993E-2</v>
      </c>
      <c r="J260" s="205">
        <v>-0.11444330000000001</v>
      </c>
      <c r="K260" s="205" t="s">
        <v>1587</v>
      </c>
      <c r="M260" s="206">
        <v>2</v>
      </c>
      <c r="O260" s="206" t="s">
        <v>1704</v>
      </c>
      <c r="P260" s="212">
        <v>0.49120720000000001</v>
      </c>
      <c r="W260" s="206">
        <v>2</v>
      </c>
      <c r="Y260" s="206" t="s">
        <v>1556</v>
      </c>
      <c r="Z260" s="212">
        <v>-0.4406196</v>
      </c>
      <c r="AE260" s="198" t="s">
        <v>2341</v>
      </c>
    </row>
    <row r="261" spans="1:31" s="198" customFormat="1" ht="15.75" customHeight="1">
      <c r="A261" s="202" t="s">
        <v>545</v>
      </c>
      <c r="B261" s="202">
        <v>8308649.0904000029</v>
      </c>
      <c r="C261" s="202" t="s">
        <v>114</v>
      </c>
      <c r="D261" s="204" t="s">
        <v>545</v>
      </c>
      <c r="E261" s="207"/>
      <c r="F261" s="205">
        <v>7.2212070000000003E-2</v>
      </c>
      <c r="G261" s="205">
        <v>1.033595E-2</v>
      </c>
      <c r="H261" s="205">
        <v>5.9620629999999994E-2</v>
      </c>
      <c r="I261" s="205">
        <v>-3.6945840000000001E-2</v>
      </c>
      <c r="J261" s="205">
        <v>0.12141489999999999</v>
      </c>
      <c r="K261" s="205" t="s">
        <v>114</v>
      </c>
      <c r="M261" s="206">
        <v>3</v>
      </c>
      <c r="O261" s="206" t="s">
        <v>1606</v>
      </c>
      <c r="P261" s="212">
        <v>0.45511249999999998</v>
      </c>
      <c r="W261" s="206">
        <v>3</v>
      </c>
      <c r="Y261" s="206" t="s">
        <v>1651</v>
      </c>
      <c r="Z261" s="212">
        <v>-0.42116290000000001</v>
      </c>
      <c r="AE261" s="198" t="s">
        <v>2245</v>
      </c>
    </row>
    <row r="262" spans="1:31" s="198" customFormat="1" ht="15.75" customHeight="1">
      <c r="A262" s="202" t="s">
        <v>728</v>
      </c>
      <c r="B262" s="202">
        <v>24167074.383653238</v>
      </c>
      <c r="C262" s="202" t="s">
        <v>1588</v>
      </c>
      <c r="D262" s="204" t="s">
        <v>728</v>
      </c>
      <c r="E262" s="207"/>
      <c r="F262" s="205">
        <v>3.3907729999999997E-2</v>
      </c>
      <c r="G262" s="205">
        <v>-0.1251176</v>
      </c>
      <c r="H262" s="205">
        <v>-0.2682927</v>
      </c>
      <c r="I262" s="205">
        <v>0.22529640000000001</v>
      </c>
      <c r="J262" s="205">
        <v>-0.25361159999999999</v>
      </c>
      <c r="K262" s="205" t="s">
        <v>1588</v>
      </c>
      <c r="M262" s="206">
        <v>4</v>
      </c>
      <c r="O262" s="206" t="s">
        <v>1687</v>
      </c>
      <c r="P262" s="212">
        <v>0.44922080000000003</v>
      </c>
      <c r="W262" s="206">
        <v>4</v>
      </c>
      <c r="Y262" s="206" t="s">
        <v>1642</v>
      </c>
      <c r="Z262" s="212">
        <v>-0.41972479999999995</v>
      </c>
      <c r="AE262" s="198" t="s">
        <v>2165</v>
      </c>
    </row>
    <row r="263" spans="1:31" s="198" customFormat="1" ht="15.75" customHeight="1">
      <c r="A263" s="202" t="s">
        <v>546</v>
      </c>
      <c r="B263" s="202">
        <v>34930391.037819989</v>
      </c>
      <c r="C263" s="202" t="s">
        <v>1589</v>
      </c>
      <c r="D263" s="204" t="s">
        <v>546</v>
      </c>
      <c r="E263" s="207"/>
      <c r="F263" s="205">
        <v>3.9146800000000002E-2</v>
      </c>
      <c r="G263" s="205">
        <v>3.2282150000000003E-2</v>
      </c>
      <c r="H263" s="205">
        <v>0.1167745</v>
      </c>
      <c r="I263" s="205">
        <v>-8.3241049999999997E-2</v>
      </c>
      <c r="J263" s="205">
        <v>0.15686549999999999</v>
      </c>
      <c r="K263" s="205" t="s">
        <v>1589</v>
      </c>
      <c r="M263" s="206">
        <v>5</v>
      </c>
      <c r="O263" s="206" t="s">
        <v>1577</v>
      </c>
      <c r="P263" s="212">
        <v>0.43711500000000003</v>
      </c>
      <c r="W263" s="206">
        <v>5</v>
      </c>
      <c r="Y263" s="206" t="s">
        <v>1660</v>
      </c>
      <c r="Z263" s="212">
        <v>-0.36911490000000002</v>
      </c>
      <c r="AE263" s="198" t="s">
        <v>2275</v>
      </c>
    </row>
    <row r="264" spans="1:31" s="198" customFormat="1" ht="15.75" customHeight="1">
      <c r="A264" s="202" t="s">
        <v>729</v>
      </c>
      <c r="B264" s="202">
        <v>90918812.080640003</v>
      </c>
      <c r="C264" s="202" t="s">
        <v>1590</v>
      </c>
      <c r="D264" s="204" t="s">
        <v>729</v>
      </c>
      <c r="E264" s="207"/>
      <c r="F264" s="205">
        <v>1.584224E-2</v>
      </c>
      <c r="G264" s="205">
        <v>5.8452230000000001E-2</v>
      </c>
      <c r="H264" s="205">
        <v>0.1420787</v>
      </c>
      <c r="I264" s="205">
        <v>-5.4018249999999997E-2</v>
      </c>
      <c r="J264" s="205">
        <v>0.21445640000000002</v>
      </c>
      <c r="K264" s="205" t="s">
        <v>1590</v>
      </c>
      <c r="M264" s="206">
        <v>6</v>
      </c>
      <c r="O264" s="206" t="s">
        <v>1708</v>
      </c>
      <c r="P264" s="212">
        <v>0.41454089999999999</v>
      </c>
      <c r="W264" s="206">
        <v>6</v>
      </c>
      <c r="Y264" s="206" t="s">
        <v>1690</v>
      </c>
      <c r="Z264" s="212">
        <v>-0.35357259999999996</v>
      </c>
      <c r="AE264" s="198" t="s">
        <v>2103</v>
      </c>
    </row>
    <row r="265" spans="1:31" s="198" customFormat="1" ht="15.75" customHeight="1">
      <c r="A265" s="202" t="s">
        <v>547</v>
      </c>
      <c r="B265" s="202"/>
      <c r="C265" s="202" t="s">
        <v>1591</v>
      </c>
      <c r="D265" s="204" t="s">
        <v>547</v>
      </c>
      <c r="E265" s="207"/>
      <c r="F265" s="205" t="s">
        <v>2355</v>
      </c>
      <c r="G265" s="205" t="s">
        <v>2355</v>
      </c>
      <c r="H265" s="205" t="s">
        <v>2355</v>
      </c>
      <c r="I265" s="205" t="s">
        <v>2355</v>
      </c>
      <c r="J265" s="205" t="s">
        <v>2355</v>
      </c>
      <c r="K265" s="205" t="s">
        <v>1591</v>
      </c>
      <c r="M265" s="206">
        <v>7</v>
      </c>
      <c r="O265" s="206" t="s">
        <v>1716</v>
      </c>
      <c r="P265" s="212">
        <v>0.40453940000000005</v>
      </c>
      <c r="W265" s="206">
        <v>7</v>
      </c>
      <c r="Y265" s="206" t="s">
        <v>1669</v>
      </c>
      <c r="Z265" s="212">
        <v>-0.34535840000000001</v>
      </c>
      <c r="AE265" s="198" t="s">
        <v>2360</v>
      </c>
    </row>
    <row r="266" spans="1:31" s="198" customFormat="1" ht="15.75" customHeight="1">
      <c r="A266" s="202" t="s">
        <v>548</v>
      </c>
      <c r="B266" s="202"/>
      <c r="C266" s="202" t="s">
        <v>1592</v>
      </c>
      <c r="D266" s="204" t="s">
        <v>548</v>
      </c>
      <c r="E266" s="207"/>
      <c r="F266" s="205" t="s">
        <v>2355</v>
      </c>
      <c r="G266" s="205" t="s">
        <v>2355</v>
      </c>
      <c r="H266" s="205" t="s">
        <v>2355</v>
      </c>
      <c r="I266" s="205" t="s">
        <v>2355</v>
      </c>
      <c r="J266" s="205" t="s">
        <v>2355</v>
      </c>
      <c r="K266" s="205" t="s">
        <v>1592</v>
      </c>
      <c r="M266" s="206">
        <v>8</v>
      </c>
      <c r="O266" s="206" t="s">
        <v>1575</v>
      </c>
      <c r="P266" s="212">
        <v>0.40291260000000001</v>
      </c>
      <c r="W266" s="206">
        <v>8</v>
      </c>
      <c r="Y266" s="206" t="s">
        <v>1685</v>
      </c>
      <c r="Z266" s="212">
        <v>-0.33035370000000003</v>
      </c>
      <c r="AE266" s="198" t="s">
        <v>2361</v>
      </c>
    </row>
    <row r="267" spans="1:31" s="198" customFormat="1" ht="15.75" customHeight="1">
      <c r="A267" s="202" t="s">
        <v>549</v>
      </c>
      <c r="B267" s="202">
        <v>41984906.35554</v>
      </c>
      <c r="C267" s="202" t="s">
        <v>1593</v>
      </c>
      <c r="D267" s="204" t="s">
        <v>549</v>
      </c>
      <c r="E267" s="207"/>
      <c r="F267" s="205">
        <v>2.895882E-2</v>
      </c>
      <c r="G267" s="205">
        <v>-6.1438719999999999E-3</v>
      </c>
      <c r="H267" s="205">
        <v>-3.8930570000000005E-2</v>
      </c>
      <c r="I267" s="205">
        <v>0.123766</v>
      </c>
      <c r="J267" s="205">
        <v>7.9178390000000001E-2</v>
      </c>
      <c r="K267" s="205" t="s">
        <v>1593</v>
      </c>
      <c r="M267" s="206">
        <v>9</v>
      </c>
      <c r="O267" s="206" t="s">
        <v>1719</v>
      </c>
      <c r="P267" s="212">
        <v>0.38745579999999996</v>
      </c>
      <c r="W267" s="206">
        <v>9</v>
      </c>
      <c r="Y267" s="206"/>
      <c r="Z267" s="212">
        <v>-0.32934479999999999</v>
      </c>
      <c r="AE267" s="198" t="s">
        <v>2306</v>
      </c>
    </row>
    <row r="268" spans="1:31" s="198" customFormat="1" ht="15.75" customHeight="1">
      <c r="A268" s="202" t="s">
        <v>550</v>
      </c>
      <c r="B268" s="202">
        <v>53223291.461879991</v>
      </c>
      <c r="C268" s="202" t="s">
        <v>1594</v>
      </c>
      <c r="D268" s="204" t="s">
        <v>550</v>
      </c>
      <c r="E268" s="207"/>
      <c r="F268" s="205">
        <v>0.19773750000000001</v>
      </c>
      <c r="G268" s="205">
        <v>2.6489760000000001E-2</v>
      </c>
      <c r="H268" s="205">
        <v>-0.2965101</v>
      </c>
      <c r="I268" s="205">
        <v>-6.2474849999999998E-2</v>
      </c>
      <c r="J268" s="205">
        <v>-0.1556988</v>
      </c>
      <c r="K268" s="205" t="s">
        <v>1594</v>
      </c>
      <c r="M268" s="206">
        <v>10</v>
      </c>
      <c r="O268" s="206" t="s">
        <v>1613</v>
      </c>
      <c r="P268" s="212">
        <v>0.3515625</v>
      </c>
      <c r="W268" s="206">
        <v>10</v>
      </c>
      <c r="Y268" s="206" t="s">
        <v>1732</v>
      </c>
      <c r="Z268" s="212">
        <v>-0.32531759999999998</v>
      </c>
      <c r="AE268" s="198" t="s">
        <v>2055</v>
      </c>
    </row>
    <row r="269" spans="1:31" s="198" customFormat="1" ht="15.75" customHeight="1">
      <c r="A269" s="202" t="s">
        <v>551</v>
      </c>
      <c r="B269" s="202">
        <v>146462268.75479996</v>
      </c>
      <c r="C269" s="202" t="s">
        <v>1595</v>
      </c>
      <c r="D269" s="204" t="s">
        <v>551</v>
      </c>
      <c r="E269" s="207"/>
      <c r="F269" s="205">
        <v>4.1461339999999999E-2</v>
      </c>
      <c r="G269" s="205">
        <v>-0.10556879999999999</v>
      </c>
      <c r="H269" s="205">
        <v>-0.2482153</v>
      </c>
      <c r="I269" s="205">
        <v>-9.3343200000000001E-2</v>
      </c>
      <c r="J269" s="205">
        <v>-0.15522659999999999</v>
      </c>
      <c r="K269" s="205" t="s">
        <v>1595</v>
      </c>
      <c r="AE269" s="198" t="s">
        <v>2257</v>
      </c>
    </row>
    <row r="270" spans="1:31" s="198" customFormat="1" ht="15.75" customHeight="1">
      <c r="A270" s="202" t="s">
        <v>552</v>
      </c>
      <c r="B270" s="202">
        <v>58601632.028549999</v>
      </c>
      <c r="C270" s="202" t="s">
        <v>1596</v>
      </c>
      <c r="D270" s="204" t="s">
        <v>552</v>
      </c>
      <c r="E270" s="207"/>
      <c r="F270" s="205">
        <v>0.10234249999999999</v>
      </c>
      <c r="G270" s="205">
        <v>-3.6265960000000002E-3</v>
      </c>
      <c r="H270" s="205">
        <v>1.6513449999999999E-2</v>
      </c>
      <c r="I270" s="205">
        <v>0.44210729999999998</v>
      </c>
      <c r="J270" s="205">
        <v>9.0089600000000006E-2</v>
      </c>
      <c r="K270" s="205" t="s">
        <v>1596</v>
      </c>
      <c r="AE270" s="198" t="s">
        <v>2227</v>
      </c>
    </row>
    <row r="271" spans="1:31" s="198" customFormat="1" ht="15.75" customHeight="1">
      <c r="A271" s="202" t="s">
        <v>730</v>
      </c>
      <c r="B271" s="202">
        <v>242322362.80106997</v>
      </c>
      <c r="C271" s="202" t="s">
        <v>1597</v>
      </c>
      <c r="D271" s="204" t="s">
        <v>730</v>
      </c>
      <c r="E271" s="207"/>
      <c r="F271" s="205">
        <v>6.2377600000000002E-3</v>
      </c>
      <c r="G271" s="205">
        <v>-0.16397490000000001</v>
      </c>
      <c r="H271" s="205">
        <v>-0.10870540000000001</v>
      </c>
      <c r="I271" s="205">
        <v>-0.16063649999999999</v>
      </c>
      <c r="J271" s="205">
        <v>-4.218446E-2</v>
      </c>
      <c r="K271" s="205" t="s">
        <v>1597</v>
      </c>
      <c r="AE271" s="198" t="s">
        <v>2281</v>
      </c>
    </row>
    <row r="272" spans="1:31" s="198" customFormat="1" ht="15.75" customHeight="1">
      <c r="A272" s="202" t="s">
        <v>736</v>
      </c>
      <c r="B272" s="202">
        <v>126572563.12659317</v>
      </c>
      <c r="C272" s="202" t="s">
        <v>1598</v>
      </c>
      <c r="D272" s="204" t="s">
        <v>736</v>
      </c>
      <c r="E272" s="207"/>
      <c r="F272" s="205">
        <v>-3.2343430000000002E-3</v>
      </c>
      <c r="G272" s="205">
        <v>-8.2295580000000007E-2</v>
      </c>
      <c r="H272" s="205">
        <v>-9.8883550000000001E-2</v>
      </c>
      <c r="I272" s="205">
        <v>-0.1048323</v>
      </c>
      <c r="J272" s="205">
        <v>-9.6722589999999997E-2</v>
      </c>
      <c r="K272" s="205" t="s">
        <v>1598</v>
      </c>
      <c r="AE272" s="198" t="s">
        <v>2221</v>
      </c>
    </row>
    <row r="273" spans="1:31" s="198" customFormat="1" ht="15.75" customHeight="1">
      <c r="A273" s="202" t="s">
        <v>553</v>
      </c>
      <c r="B273" s="202">
        <v>309469489.45091999</v>
      </c>
      <c r="C273" s="202" t="s">
        <v>1599</v>
      </c>
      <c r="D273" s="204" t="s">
        <v>553</v>
      </c>
      <c r="E273" s="207"/>
      <c r="F273" s="205">
        <v>-1.4931509999999999E-2</v>
      </c>
      <c r="G273" s="205">
        <v>4.5051629999999995E-2</v>
      </c>
      <c r="H273" s="205">
        <v>0.16133720000000001</v>
      </c>
      <c r="I273" s="205">
        <v>0.16472300000000001</v>
      </c>
      <c r="J273" s="205">
        <v>0.1549952</v>
      </c>
      <c r="K273" s="205" t="s">
        <v>1599</v>
      </c>
      <c r="AE273" s="198" t="s">
        <v>2185</v>
      </c>
    </row>
    <row r="274" spans="1:31" s="198" customFormat="1" ht="15.75" customHeight="1">
      <c r="A274" s="202" t="s">
        <v>554</v>
      </c>
      <c r="B274" s="202">
        <v>76106553.281379983</v>
      </c>
      <c r="C274" s="202" t="s">
        <v>1600</v>
      </c>
      <c r="D274" s="204" t="s">
        <v>554</v>
      </c>
      <c r="E274" s="207"/>
      <c r="F274" s="205">
        <v>-1.6649210000000001E-2</v>
      </c>
      <c r="G274" s="205">
        <v>4.8219709999999999E-2</v>
      </c>
      <c r="H274" s="205">
        <v>6.8616330000000003E-2</v>
      </c>
      <c r="I274" s="205">
        <v>5.1741510000000004E-2</v>
      </c>
      <c r="J274" s="205">
        <v>3.2999630000000002E-2</v>
      </c>
      <c r="K274" s="205" t="s">
        <v>1600</v>
      </c>
      <c r="AE274" s="198" t="s">
        <v>2201</v>
      </c>
    </row>
    <row r="275" spans="1:31" s="198" customFormat="1" ht="15.75" customHeight="1">
      <c r="A275" s="202" t="s">
        <v>555</v>
      </c>
      <c r="B275" s="202">
        <v>115949245.99371998</v>
      </c>
      <c r="C275" s="202" t="s">
        <v>142</v>
      </c>
      <c r="D275" s="204" t="s">
        <v>555</v>
      </c>
      <c r="E275" s="207"/>
      <c r="F275" s="205">
        <v>3.0793439999999998E-2</v>
      </c>
      <c r="G275" s="205">
        <v>-0.10560700000000001</v>
      </c>
      <c r="H275" s="205">
        <v>-9.9283140000000006E-2</v>
      </c>
      <c r="I275" s="205">
        <v>-0.29505799999999999</v>
      </c>
      <c r="J275" s="205">
        <v>-7.5123510000000004E-2</v>
      </c>
      <c r="K275" s="205" t="s">
        <v>142</v>
      </c>
      <c r="AE275" s="198" t="s">
        <v>2283</v>
      </c>
    </row>
    <row r="276" spans="1:31" s="198" customFormat="1" ht="15.75" customHeight="1">
      <c r="A276" s="202" t="s">
        <v>556</v>
      </c>
      <c r="B276" s="202">
        <v>4333806.6264500003</v>
      </c>
      <c r="C276" s="202" t="s">
        <v>1601</v>
      </c>
      <c r="D276" s="204" t="s">
        <v>556</v>
      </c>
      <c r="E276" s="207"/>
      <c r="F276" s="205">
        <v>5.0739960000000001E-2</v>
      </c>
      <c r="G276" s="205">
        <v>-9.3065700000000001E-2</v>
      </c>
      <c r="H276" s="205">
        <v>-0.33288590000000001</v>
      </c>
      <c r="I276" s="205">
        <v>-0.56479860000000004</v>
      </c>
      <c r="J276" s="205">
        <v>-0.28591949999999999</v>
      </c>
      <c r="K276" s="205" t="s">
        <v>1601</v>
      </c>
      <c r="AE276" s="198" t="s">
        <v>2217</v>
      </c>
    </row>
    <row r="277" spans="1:31" s="198" customFormat="1" ht="15.75" customHeight="1">
      <c r="A277" s="202" t="s">
        <v>557</v>
      </c>
      <c r="B277" s="202">
        <v>433549629.12611997</v>
      </c>
      <c r="C277" s="202" t="s">
        <v>1602</v>
      </c>
      <c r="D277" s="204" t="s">
        <v>557</v>
      </c>
      <c r="E277" s="207"/>
      <c r="F277" s="205">
        <v>-1.7435900000000001E-2</v>
      </c>
      <c r="G277" s="205">
        <v>5.0415999999999996E-2</v>
      </c>
      <c r="H277" s="205">
        <v>3.988593E-2</v>
      </c>
      <c r="I277" s="205">
        <v>0.35366970000000003</v>
      </c>
      <c r="J277" s="205">
        <v>6.645419000000001E-2</v>
      </c>
      <c r="K277" s="205" t="s">
        <v>1602</v>
      </c>
      <c r="AE277" s="198" t="s">
        <v>2182</v>
      </c>
    </row>
    <row r="278" spans="1:31" s="198" customFormat="1" ht="15.75" customHeight="1">
      <c r="A278" s="202" t="s">
        <v>558</v>
      </c>
      <c r="B278" s="202">
        <v>37595269.408639997</v>
      </c>
      <c r="C278" s="202" t="s">
        <v>1603</v>
      </c>
      <c r="D278" s="204" t="s">
        <v>558</v>
      </c>
      <c r="E278" s="207"/>
      <c r="F278" s="205">
        <v>4.867821E-2</v>
      </c>
      <c r="G278" s="205">
        <v>-9.6591780000000002E-2</v>
      </c>
      <c r="H278" s="205">
        <v>-0.19574940000000002</v>
      </c>
      <c r="I278" s="205">
        <v>0.1408172</v>
      </c>
      <c r="J278" s="205">
        <v>-0.1622488</v>
      </c>
      <c r="K278" s="205" t="s">
        <v>1603</v>
      </c>
      <c r="AE278" s="198" t="s">
        <v>2159</v>
      </c>
    </row>
    <row r="279" spans="1:31" s="198" customFormat="1" ht="15.75" customHeight="1">
      <c r="A279" s="202" t="s">
        <v>559</v>
      </c>
      <c r="B279" s="202">
        <v>225608963.81872001</v>
      </c>
      <c r="C279" s="202" t="s">
        <v>1604</v>
      </c>
      <c r="D279" s="204" t="s">
        <v>559</v>
      </c>
      <c r="E279" s="207"/>
      <c r="F279" s="205">
        <v>1.7037299999999998E-2</v>
      </c>
      <c r="G279" s="205">
        <v>-7.0175460000000009E-2</v>
      </c>
      <c r="H279" s="205">
        <v>-8.8703190000000001E-2</v>
      </c>
      <c r="I279" s="205">
        <v>0.17900210000000003</v>
      </c>
      <c r="J279" s="205">
        <v>-4.2060820000000006E-2</v>
      </c>
      <c r="K279" s="205" t="s">
        <v>1604</v>
      </c>
      <c r="AE279" s="198" t="s">
        <v>1951</v>
      </c>
    </row>
    <row r="280" spans="1:31" s="198" customFormat="1" ht="15.75" customHeight="1">
      <c r="A280" s="202" t="s">
        <v>560</v>
      </c>
      <c r="B280" s="202">
        <v>128796211.60563001</v>
      </c>
      <c r="C280" s="202" t="s">
        <v>1605</v>
      </c>
      <c r="D280" s="204" t="s">
        <v>560</v>
      </c>
      <c r="E280" s="207"/>
      <c r="F280" s="205">
        <v>8.1897230000000001E-2</v>
      </c>
      <c r="G280" s="205">
        <v>-8.1106499999999998E-2</v>
      </c>
      <c r="H280" s="205">
        <v>-0.16016200000000003</v>
      </c>
      <c r="I280" s="205">
        <v>0.10746069999999999</v>
      </c>
      <c r="J280" s="205">
        <v>-2.7844859999999999E-2</v>
      </c>
      <c r="K280" s="205" t="s">
        <v>1605</v>
      </c>
      <c r="AE280" s="198" t="s">
        <v>2037</v>
      </c>
    </row>
    <row r="281" spans="1:31" s="198" customFormat="1" ht="15.75" customHeight="1">
      <c r="A281" s="202" t="s">
        <v>561</v>
      </c>
      <c r="B281" s="202">
        <v>82458911.579639986</v>
      </c>
      <c r="C281" s="202" t="s">
        <v>1606</v>
      </c>
      <c r="D281" s="204" t="s">
        <v>561</v>
      </c>
      <c r="E281" s="207"/>
      <c r="F281" s="205">
        <v>-2.9276270000000004E-2</v>
      </c>
      <c r="G281" s="205">
        <v>-1.7448909999999998E-2</v>
      </c>
      <c r="H281" s="205">
        <v>0.19743359999999999</v>
      </c>
      <c r="I281" s="205">
        <v>-2.9852989999999999E-2</v>
      </c>
      <c r="J281" s="205">
        <v>0.45511249999999998</v>
      </c>
      <c r="K281" s="205" t="s">
        <v>1606</v>
      </c>
      <c r="AE281" s="198" t="s">
        <v>2105</v>
      </c>
    </row>
    <row r="282" spans="1:31" s="198" customFormat="1" ht="15.75" customHeight="1">
      <c r="A282" s="202" t="s">
        <v>562</v>
      </c>
      <c r="B282" s="202">
        <v>35058268.188720003</v>
      </c>
      <c r="C282" s="202" t="s">
        <v>1607</v>
      </c>
      <c r="D282" s="204" t="s">
        <v>562</v>
      </c>
      <c r="E282" s="207"/>
      <c r="F282" s="205">
        <v>0.11340210000000001</v>
      </c>
      <c r="G282" s="205">
        <v>-8.1931650000000009E-2</v>
      </c>
      <c r="H282" s="205">
        <v>-0.279949</v>
      </c>
      <c r="I282" s="205">
        <v>-0.18946110000000002</v>
      </c>
      <c r="J282" s="205">
        <v>-0.28952339999999999</v>
      </c>
      <c r="K282" s="205" t="s">
        <v>1607</v>
      </c>
      <c r="AE282" s="198" t="s">
        <v>1989</v>
      </c>
    </row>
    <row r="283" spans="1:31" s="198" customFormat="1" ht="15.75" customHeight="1">
      <c r="A283" s="202" t="s">
        <v>563</v>
      </c>
      <c r="B283" s="202">
        <v>28098423.521659996</v>
      </c>
      <c r="C283" s="202" t="s">
        <v>1608</v>
      </c>
      <c r="D283" s="204" t="s">
        <v>563</v>
      </c>
      <c r="E283" s="207"/>
      <c r="F283" s="205">
        <v>4.5063440000000003E-2</v>
      </c>
      <c r="G283" s="205">
        <v>-2.5696850000000004E-2</v>
      </c>
      <c r="H283" s="205">
        <v>-0.19256340000000002</v>
      </c>
      <c r="I283" s="205">
        <v>-0.48076219999999997</v>
      </c>
      <c r="J283" s="205">
        <v>-7.8564960000000003E-2</v>
      </c>
      <c r="K283" s="205" t="s">
        <v>1608</v>
      </c>
      <c r="AE283" s="198" t="s">
        <v>2117</v>
      </c>
    </row>
    <row r="284" spans="1:31" s="198" customFormat="1" ht="15.75" customHeight="1">
      <c r="A284" s="202" t="s">
        <v>564</v>
      </c>
      <c r="B284" s="202">
        <v>54892674.473840006</v>
      </c>
      <c r="C284" s="202" t="s">
        <v>1609</v>
      </c>
      <c r="D284" s="204" t="s">
        <v>564</v>
      </c>
      <c r="E284" s="207"/>
      <c r="F284" s="205">
        <v>6.0563849999999995E-2</v>
      </c>
      <c r="G284" s="205">
        <v>5.58711E-2</v>
      </c>
      <c r="H284" s="205">
        <v>-0.1142382</v>
      </c>
      <c r="I284" s="205">
        <v>0.1299738</v>
      </c>
      <c r="J284" s="205">
        <v>-9.8404109999999989E-2</v>
      </c>
      <c r="K284" s="205" t="s">
        <v>1609</v>
      </c>
      <c r="AE284" s="198" t="s">
        <v>2328</v>
      </c>
    </row>
    <row r="285" spans="1:31" s="198" customFormat="1" ht="15.75" customHeight="1">
      <c r="A285" s="202" t="s">
        <v>565</v>
      </c>
      <c r="B285" s="202">
        <v>16769237.076409997</v>
      </c>
      <c r="C285" s="202" t="s">
        <v>1610</v>
      </c>
      <c r="D285" s="204" t="s">
        <v>565</v>
      </c>
      <c r="E285" s="207"/>
      <c r="F285" s="205">
        <v>9.7984620000000008E-2</v>
      </c>
      <c r="G285" s="205">
        <v>-7.3610019999999998E-2</v>
      </c>
      <c r="H285" s="205">
        <v>-9.5960680000000007E-2</v>
      </c>
      <c r="I285" s="205">
        <v>0.44394080000000002</v>
      </c>
      <c r="J285" s="205">
        <v>-7.9275100000000001E-2</v>
      </c>
      <c r="K285" s="205" t="s">
        <v>1610</v>
      </c>
      <c r="AE285" s="198" t="s">
        <v>2001</v>
      </c>
    </row>
    <row r="286" spans="1:31" s="198" customFormat="1" ht="15.75" customHeight="1">
      <c r="A286" s="202" t="s">
        <v>566</v>
      </c>
      <c r="B286" s="202">
        <v>21187048.96912</v>
      </c>
      <c r="C286" s="202" t="s">
        <v>1611</v>
      </c>
      <c r="D286" s="204" t="s">
        <v>566</v>
      </c>
      <c r="E286" s="207"/>
      <c r="F286" s="205">
        <v>6.6429840000000004E-2</v>
      </c>
      <c r="G286" s="205">
        <v>-0.15005660000000001</v>
      </c>
      <c r="H286" s="205">
        <v>-0.27435340000000003</v>
      </c>
      <c r="I286" s="205">
        <v>-0.46810769999999996</v>
      </c>
      <c r="J286" s="205">
        <v>-0.25193120000000002</v>
      </c>
      <c r="K286" s="205" t="s">
        <v>1611</v>
      </c>
      <c r="AE286" s="198" t="s">
        <v>2310</v>
      </c>
    </row>
    <row r="287" spans="1:31" s="198" customFormat="1" ht="15.75" customHeight="1">
      <c r="A287" s="202" t="s">
        <v>567</v>
      </c>
      <c r="B287" s="202">
        <v>20168371.14105</v>
      </c>
      <c r="C287" s="202" t="s">
        <v>1612</v>
      </c>
      <c r="D287" s="204" t="s">
        <v>567</v>
      </c>
      <c r="E287" s="207"/>
      <c r="F287" s="205">
        <v>3.431211E-2</v>
      </c>
      <c r="G287" s="205">
        <v>-0.15201520000000002</v>
      </c>
      <c r="H287" s="205">
        <v>-0.12819800000000001</v>
      </c>
      <c r="I287" s="205">
        <v>-0.40410570000000001</v>
      </c>
      <c r="J287" s="205">
        <v>-4.2163139999999995E-2</v>
      </c>
      <c r="K287" s="205" t="s">
        <v>1612</v>
      </c>
      <c r="AE287" s="198" t="s">
        <v>2297</v>
      </c>
    </row>
    <row r="288" spans="1:31" s="198" customFormat="1" ht="15.75" customHeight="1">
      <c r="A288" s="202" t="s">
        <v>568</v>
      </c>
      <c r="B288" s="202">
        <v>49774176.284959674</v>
      </c>
      <c r="C288" s="202" t="s">
        <v>1613</v>
      </c>
      <c r="D288" s="204" t="s">
        <v>568</v>
      </c>
      <c r="E288" s="207"/>
      <c r="F288" s="205">
        <v>8.0470810000000004E-2</v>
      </c>
      <c r="G288" s="205">
        <v>-3.7037019999999997E-2</v>
      </c>
      <c r="H288" s="205">
        <v>0.18057749999999997</v>
      </c>
      <c r="I288" s="205">
        <v>0.34993999999999997</v>
      </c>
      <c r="J288" s="205">
        <v>0.3515625</v>
      </c>
      <c r="K288" s="205" t="s">
        <v>1613</v>
      </c>
      <c r="AE288" s="198" t="s">
        <v>2059</v>
      </c>
    </row>
    <row r="289" spans="1:31" s="198" customFormat="1" ht="15.75" customHeight="1">
      <c r="A289" s="202" t="s">
        <v>569</v>
      </c>
      <c r="B289" s="202">
        <v>27149875.927019998</v>
      </c>
      <c r="C289" s="202" t="s">
        <v>1614</v>
      </c>
      <c r="D289" s="204" t="s">
        <v>569</v>
      </c>
      <c r="E289" s="207"/>
      <c r="F289" s="205">
        <v>1.7870259999999999E-2</v>
      </c>
      <c r="G289" s="205">
        <v>-0.1456749</v>
      </c>
      <c r="H289" s="205">
        <v>-0.38106580000000001</v>
      </c>
      <c r="I289" s="205">
        <v>-0.1663994</v>
      </c>
      <c r="J289" s="205">
        <v>-0.31272729999999999</v>
      </c>
      <c r="K289" s="205" t="s">
        <v>1614</v>
      </c>
      <c r="AE289" s="198" t="s">
        <v>2277</v>
      </c>
    </row>
    <row r="290" spans="1:31" s="198" customFormat="1" ht="15.75" customHeight="1">
      <c r="A290" s="202" t="s">
        <v>570</v>
      </c>
      <c r="B290" s="202">
        <v>124660416.67110001</v>
      </c>
      <c r="C290" s="202" t="s">
        <v>1615</v>
      </c>
      <c r="D290" s="204" t="s">
        <v>570</v>
      </c>
      <c r="E290" s="207"/>
      <c r="F290" s="205">
        <v>1.59931E-2</v>
      </c>
      <c r="G290" s="205">
        <v>-4.098719E-2</v>
      </c>
      <c r="H290" s="205">
        <v>-4.0666689999999998E-2</v>
      </c>
      <c r="I290" s="205">
        <v>0.1655586</v>
      </c>
      <c r="J290" s="205">
        <v>8.4021680000000001E-2</v>
      </c>
      <c r="K290" s="205" t="s">
        <v>1615</v>
      </c>
      <c r="AE290" s="198" t="s">
        <v>2261</v>
      </c>
    </row>
    <row r="291" spans="1:31" s="198" customFormat="1" ht="15.75" customHeight="1">
      <c r="A291" s="202" t="s">
        <v>571</v>
      </c>
      <c r="B291" s="202">
        <v>61163123.243178502</v>
      </c>
      <c r="C291" s="202" t="s">
        <v>1616</v>
      </c>
      <c r="D291" s="204" t="s">
        <v>571</v>
      </c>
      <c r="E291" s="207"/>
      <c r="F291" s="205">
        <v>-6.2560150000000002E-3</v>
      </c>
      <c r="G291" s="205">
        <v>1.924975E-2</v>
      </c>
      <c r="H291" s="205">
        <v>-0.1751548</v>
      </c>
      <c r="I291" s="205">
        <v>-0.2515404</v>
      </c>
      <c r="J291" s="205">
        <v>-0.18620690000000001</v>
      </c>
      <c r="K291" s="205" t="s">
        <v>1616</v>
      </c>
      <c r="AE291" s="198" t="s">
        <v>2203</v>
      </c>
    </row>
    <row r="292" spans="1:31" s="198" customFormat="1" ht="15.75" customHeight="1">
      <c r="A292" s="202" t="s">
        <v>572</v>
      </c>
      <c r="B292" s="202">
        <v>20578248.617679998</v>
      </c>
      <c r="C292" s="202" t="s">
        <v>1617</v>
      </c>
      <c r="D292" s="204" t="s">
        <v>572</v>
      </c>
      <c r="E292" s="207"/>
      <c r="F292" s="205">
        <v>5.2648540000000002E-3</v>
      </c>
      <c r="G292" s="205">
        <v>0.132962</v>
      </c>
      <c r="H292" s="205">
        <v>0.30342720000000001</v>
      </c>
      <c r="I292" s="205">
        <v>-0.34412900000000002</v>
      </c>
      <c r="J292" s="205">
        <v>0.23397519999999999</v>
      </c>
      <c r="K292" s="205" t="s">
        <v>1617</v>
      </c>
      <c r="AE292" s="198" t="s">
        <v>2213</v>
      </c>
    </row>
    <row r="293" spans="1:31" s="198" customFormat="1" ht="15.75" customHeight="1">
      <c r="A293" s="202" t="s">
        <v>573</v>
      </c>
      <c r="B293" s="202">
        <v>141087103.76116002</v>
      </c>
      <c r="C293" s="202" t="s">
        <v>1618</v>
      </c>
      <c r="D293" s="204" t="s">
        <v>573</v>
      </c>
      <c r="E293" s="207"/>
      <c r="F293" s="205">
        <v>5.5183859999999994E-2</v>
      </c>
      <c r="G293" s="205">
        <v>-7.1845549999999994E-2</v>
      </c>
      <c r="H293" s="205">
        <v>-0.1979658</v>
      </c>
      <c r="I293" s="205">
        <v>-0.1979658</v>
      </c>
      <c r="J293" s="205">
        <v>-0.14118930000000002</v>
      </c>
      <c r="K293" s="205" t="s">
        <v>1618</v>
      </c>
      <c r="AE293" s="198" t="s">
        <v>2092</v>
      </c>
    </row>
    <row r="294" spans="1:31" s="198" customFormat="1" ht="15.75" customHeight="1">
      <c r="A294" s="202" t="s">
        <v>574</v>
      </c>
      <c r="B294" s="202">
        <v>163207178.73220003</v>
      </c>
      <c r="C294" s="202" t="s">
        <v>1619</v>
      </c>
      <c r="D294" s="204" t="s">
        <v>574</v>
      </c>
      <c r="E294" s="207"/>
      <c r="F294" s="205">
        <v>6.4497109999999996E-2</v>
      </c>
      <c r="G294" s="205">
        <v>-0.1115048</v>
      </c>
      <c r="H294" s="205">
        <v>-0.19507850000000002</v>
      </c>
      <c r="I294" s="205">
        <v>-0.19943239999999998</v>
      </c>
      <c r="J294" s="205">
        <v>-0.18922319999999998</v>
      </c>
      <c r="K294" s="205" t="s">
        <v>1619</v>
      </c>
      <c r="AE294" s="198" t="s">
        <v>2219</v>
      </c>
    </row>
    <row r="295" spans="1:31" s="198" customFormat="1" ht="15.75" customHeight="1">
      <c r="A295" s="202" t="s">
        <v>575</v>
      </c>
      <c r="B295" s="202">
        <v>17839737.130626518</v>
      </c>
      <c r="C295" s="202" t="s">
        <v>1620</v>
      </c>
      <c r="D295" s="204" t="s">
        <v>575</v>
      </c>
      <c r="E295" s="207"/>
      <c r="F295" s="205">
        <v>-3.9370080000000002E-2</v>
      </c>
      <c r="G295" s="205">
        <v>-0.13679249999999998</v>
      </c>
      <c r="H295" s="205">
        <v>3.9772729999999999E-2</v>
      </c>
      <c r="I295" s="205">
        <v>-0.2004803</v>
      </c>
      <c r="J295" s="205">
        <v>9.2537309999999998E-2</v>
      </c>
      <c r="K295" s="205" t="s">
        <v>1620</v>
      </c>
      <c r="AE295" s="198" t="s">
        <v>2299</v>
      </c>
    </row>
    <row r="296" spans="1:31" s="198" customFormat="1" ht="15.75" customHeight="1">
      <c r="A296" s="202" t="s">
        <v>576</v>
      </c>
      <c r="B296" s="202">
        <v>62363125.760279998</v>
      </c>
      <c r="C296" s="202" t="s">
        <v>1621</v>
      </c>
      <c r="D296" s="204" t="s">
        <v>576</v>
      </c>
      <c r="E296" s="207"/>
      <c r="F296" s="205">
        <v>2.3257919999999998E-2</v>
      </c>
      <c r="G296" s="205">
        <v>-0.112341</v>
      </c>
      <c r="H296" s="205">
        <v>-0.14223949999999999</v>
      </c>
      <c r="I296" s="205">
        <v>-0.16467199999999999</v>
      </c>
      <c r="J296" s="205">
        <v>-7.7581999999999998E-2</v>
      </c>
      <c r="K296" s="205" t="s">
        <v>1621</v>
      </c>
      <c r="AE296" s="198" t="s">
        <v>2287</v>
      </c>
    </row>
    <row r="297" spans="1:31" s="198" customFormat="1" ht="15.75" customHeight="1">
      <c r="A297" s="202" t="s">
        <v>577</v>
      </c>
      <c r="B297" s="202">
        <v>63526404.509582318</v>
      </c>
      <c r="C297" s="202" t="s">
        <v>1622</v>
      </c>
      <c r="D297" s="204" t="s">
        <v>577</v>
      </c>
      <c r="E297" s="207"/>
      <c r="F297" s="205">
        <v>-4.0404039999999995E-2</v>
      </c>
      <c r="G297" s="205">
        <v>-0.12069610000000001</v>
      </c>
      <c r="H297" s="205">
        <v>-0.10033640000000001</v>
      </c>
      <c r="I297" s="205">
        <v>-0.1773969</v>
      </c>
      <c r="J297" s="205">
        <v>-9.1692239999999994E-2</v>
      </c>
      <c r="K297" s="205" t="s">
        <v>1622</v>
      </c>
      <c r="AE297" s="198" t="s">
        <v>2285</v>
      </c>
    </row>
    <row r="298" spans="1:31" s="198" customFormat="1" ht="15.75" customHeight="1">
      <c r="A298" s="202" t="s">
        <v>731</v>
      </c>
      <c r="B298" s="202">
        <v>26030481.663339995</v>
      </c>
      <c r="C298" s="202" t="s">
        <v>188</v>
      </c>
      <c r="D298" s="204" t="s">
        <v>731</v>
      </c>
      <c r="E298" s="207"/>
      <c r="F298" s="205">
        <v>4.2497070000000001E-3</v>
      </c>
      <c r="G298" s="205">
        <v>-3.5196379999999999E-2</v>
      </c>
      <c r="H298" s="205">
        <v>4.1025640000000004E-3</v>
      </c>
      <c r="I298" s="205">
        <v>5.6257750000000002E-2</v>
      </c>
      <c r="J298" s="205">
        <v>-4.5011179999999998E-2</v>
      </c>
      <c r="K298" s="205" t="s">
        <v>188</v>
      </c>
      <c r="AE298" s="198" t="s">
        <v>2333</v>
      </c>
    </row>
    <row r="299" spans="1:31" s="198" customFormat="1" ht="15.75" customHeight="1">
      <c r="A299" s="202" t="s">
        <v>578</v>
      </c>
      <c r="B299" s="202">
        <v>27619245.830032617</v>
      </c>
      <c r="C299" s="202" t="s">
        <v>190</v>
      </c>
      <c r="D299" s="204" t="s">
        <v>578</v>
      </c>
      <c r="E299" s="207"/>
      <c r="F299" s="205">
        <v>1.319127E-2</v>
      </c>
      <c r="G299" s="205">
        <v>-4.5182919999999994E-2</v>
      </c>
      <c r="H299" s="205">
        <v>-6.2441280000000002E-2</v>
      </c>
      <c r="I299" s="205">
        <v>0.39212269999999999</v>
      </c>
      <c r="J299" s="205">
        <v>-0.11125939999999999</v>
      </c>
      <c r="K299" s="205" t="s">
        <v>190</v>
      </c>
      <c r="AE299" s="198" t="s">
        <v>1991</v>
      </c>
    </row>
    <row r="300" spans="1:31" s="198" customFormat="1" ht="15.75" customHeight="1">
      <c r="A300" s="202" t="s">
        <v>579</v>
      </c>
      <c r="B300" s="202">
        <v>17721697.289999999</v>
      </c>
      <c r="C300" s="202" t="s">
        <v>1623</v>
      </c>
      <c r="D300" s="204" t="s">
        <v>579</v>
      </c>
      <c r="E300" s="207"/>
      <c r="F300" s="205">
        <v>7.6283190000000004E-4</v>
      </c>
      <c r="G300" s="205">
        <v>-9.0789109999999992E-2</v>
      </c>
      <c r="H300" s="205">
        <v>-8.7431829999999999E-3</v>
      </c>
      <c r="I300" s="205">
        <v>0.1144371</v>
      </c>
      <c r="J300" s="205">
        <v>-3.4823439999999997E-2</v>
      </c>
      <c r="K300" s="205" t="s">
        <v>1623</v>
      </c>
      <c r="AE300" s="198" t="s">
        <v>2337</v>
      </c>
    </row>
    <row r="301" spans="1:31" s="198" customFormat="1" ht="15.75" customHeight="1">
      <c r="A301" s="202" t="s">
        <v>732</v>
      </c>
      <c r="B301" s="202">
        <v>113150832.04278</v>
      </c>
      <c r="C301" s="202" t="s">
        <v>1624</v>
      </c>
      <c r="D301" s="204" t="s">
        <v>732</v>
      </c>
      <c r="E301" s="207"/>
      <c r="F301" s="205">
        <v>7.640131E-2</v>
      </c>
      <c r="G301" s="205">
        <v>-3.7266670000000002E-2</v>
      </c>
      <c r="H301" s="205">
        <v>-0.21724759999999999</v>
      </c>
      <c r="I301" s="205">
        <v>-8.9183239999999997E-2</v>
      </c>
      <c r="J301" s="205">
        <v>-0.12971949999999999</v>
      </c>
      <c r="K301" s="205" t="s">
        <v>1624</v>
      </c>
      <c r="AE301" s="198" t="s">
        <v>2263</v>
      </c>
    </row>
    <row r="302" spans="1:31" s="198" customFormat="1" ht="15.75" customHeight="1">
      <c r="A302" s="202" t="s">
        <v>580</v>
      </c>
      <c r="B302" s="202">
        <v>38206539.280400001</v>
      </c>
      <c r="C302" s="202" t="s">
        <v>1625</v>
      </c>
      <c r="D302" s="204" t="s">
        <v>580</v>
      </c>
      <c r="E302" s="207"/>
      <c r="F302" s="205">
        <v>6.7989840000000001E-3</v>
      </c>
      <c r="G302" s="205">
        <v>1.453287E-2</v>
      </c>
      <c r="H302" s="205">
        <v>0.25772139999999999</v>
      </c>
      <c r="I302" s="205">
        <v>0.15151989999999999</v>
      </c>
      <c r="J302" s="205">
        <v>2.0505599999999999E-3</v>
      </c>
      <c r="K302" s="205" t="s">
        <v>1625</v>
      </c>
      <c r="AE302" s="198" t="s">
        <v>2233</v>
      </c>
    </row>
    <row r="303" spans="1:31" s="198" customFormat="1" ht="15.75" customHeight="1">
      <c r="A303" s="202" t="s">
        <v>581</v>
      </c>
      <c r="B303" s="202">
        <v>31608780</v>
      </c>
      <c r="C303" s="202" t="s">
        <v>1626</v>
      </c>
      <c r="D303" s="204" t="s">
        <v>581</v>
      </c>
      <c r="E303" s="207"/>
      <c r="F303" s="205">
        <v>2.369454E-2</v>
      </c>
      <c r="G303" s="205">
        <v>2.3076880000000001E-2</v>
      </c>
      <c r="H303" s="205">
        <v>4.659779E-2</v>
      </c>
      <c r="I303" s="205">
        <v>0.32119199999999998</v>
      </c>
      <c r="J303" s="205">
        <v>9.4915239999999998E-2</v>
      </c>
      <c r="K303" s="205" t="s">
        <v>1626</v>
      </c>
      <c r="AE303" s="198" t="s">
        <v>2163</v>
      </c>
    </row>
    <row r="304" spans="1:31" s="198" customFormat="1" ht="15.75" customHeight="1">
      <c r="A304" s="202" t="s">
        <v>582</v>
      </c>
      <c r="B304" s="202">
        <v>21363500.278549999</v>
      </c>
      <c r="C304" s="202" t="s">
        <v>200</v>
      </c>
      <c r="D304" s="204" t="s">
        <v>582</v>
      </c>
      <c r="E304" s="207"/>
      <c r="F304" s="205">
        <v>9.0324950000000015E-2</v>
      </c>
      <c r="G304" s="205">
        <v>-0.10124090000000001</v>
      </c>
      <c r="H304" s="205">
        <v>-0.27994669999999999</v>
      </c>
      <c r="I304" s="205">
        <v>-0.59038559999999995</v>
      </c>
      <c r="J304" s="205">
        <v>-0.2079221</v>
      </c>
      <c r="K304" s="205" t="s">
        <v>200</v>
      </c>
      <c r="AE304" s="198" t="s">
        <v>2211</v>
      </c>
    </row>
    <row r="305" spans="1:31" s="198" customFormat="1" ht="15.75" customHeight="1">
      <c r="A305" s="202" t="s">
        <v>583</v>
      </c>
      <c r="B305" s="202">
        <v>81981485.382200003</v>
      </c>
      <c r="C305" s="202" t="s">
        <v>1627</v>
      </c>
      <c r="D305" s="204" t="s">
        <v>583</v>
      </c>
      <c r="E305" s="207"/>
      <c r="F305" s="205">
        <v>6.0684680000000005E-2</v>
      </c>
      <c r="G305" s="205">
        <v>-3.7088640000000001E-3</v>
      </c>
      <c r="H305" s="205">
        <v>-0.10920970000000001</v>
      </c>
      <c r="I305" s="205">
        <v>0.13509859999999999</v>
      </c>
      <c r="J305" s="205">
        <v>-0.111137</v>
      </c>
      <c r="K305" s="205" t="s">
        <v>1627</v>
      </c>
      <c r="AE305" s="198" t="s">
        <v>2326</v>
      </c>
    </row>
    <row r="306" spans="1:31" s="198" customFormat="1" ht="15.75" customHeight="1">
      <c r="A306" s="202" t="s">
        <v>584</v>
      </c>
      <c r="B306" s="202">
        <v>469597132.01477998</v>
      </c>
      <c r="C306" s="202" t="s">
        <v>1628</v>
      </c>
      <c r="D306" s="204" t="s">
        <v>584</v>
      </c>
      <c r="E306" s="207"/>
      <c r="F306" s="205">
        <v>1.5432099999999999E-2</v>
      </c>
      <c r="G306" s="205">
        <v>-6.878803E-2</v>
      </c>
      <c r="H306" s="205">
        <v>-8.2830529999999999E-4</v>
      </c>
      <c r="I306" s="205">
        <v>-0.10516769999999999</v>
      </c>
      <c r="J306" s="205">
        <v>9.2962749999999997E-3</v>
      </c>
      <c r="K306" s="205" t="s">
        <v>1628</v>
      </c>
      <c r="AE306" s="198" t="s">
        <v>1898</v>
      </c>
    </row>
    <row r="307" spans="1:31" s="198" customFormat="1" ht="15.75" customHeight="1">
      <c r="A307" s="202" t="s">
        <v>585</v>
      </c>
      <c r="B307" s="202">
        <v>40218784.378759995</v>
      </c>
      <c r="C307" s="202" t="s">
        <v>1629</v>
      </c>
      <c r="D307" s="204" t="s">
        <v>585</v>
      </c>
      <c r="E307" s="207"/>
      <c r="F307" s="205">
        <v>-6.3934899999999991E-3</v>
      </c>
      <c r="G307" s="205">
        <v>-0.15371290000000001</v>
      </c>
      <c r="H307" s="205">
        <v>-0.21066600000000002</v>
      </c>
      <c r="I307" s="205">
        <v>-0.33964269999999996</v>
      </c>
      <c r="J307" s="205">
        <v>-0.16523230000000003</v>
      </c>
      <c r="K307" s="205" t="s">
        <v>1629</v>
      </c>
      <c r="AE307" s="198" t="s">
        <v>2291</v>
      </c>
    </row>
    <row r="308" spans="1:31" s="198" customFormat="1" ht="15.75" customHeight="1">
      <c r="A308" s="202" t="s">
        <v>586</v>
      </c>
      <c r="B308" s="202">
        <v>41983355.106360003</v>
      </c>
      <c r="C308" s="202" t="s">
        <v>1630</v>
      </c>
      <c r="D308" s="204" t="s">
        <v>586</v>
      </c>
      <c r="E308" s="207"/>
      <c r="F308" s="205">
        <v>6.2751409999999994E-2</v>
      </c>
      <c r="G308" s="205">
        <v>6.8626160000000005E-2</v>
      </c>
      <c r="H308" s="205">
        <v>3.786021E-4</v>
      </c>
      <c r="I308" s="205">
        <v>0.12473390000000001</v>
      </c>
      <c r="J308" s="205">
        <v>-1.869502E-2</v>
      </c>
      <c r="K308" s="205" t="s">
        <v>1630</v>
      </c>
      <c r="AE308" s="198" t="s">
        <v>2063</v>
      </c>
    </row>
    <row r="309" spans="1:31" s="198" customFormat="1" ht="15.75" customHeight="1">
      <c r="A309" s="202" t="s">
        <v>587</v>
      </c>
      <c r="B309" s="202">
        <v>78281559.511600003</v>
      </c>
      <c r="C309" s="202" t="s">
        <v>1631</v>
      </c>
      <c r="D309" s="204" t="s">
        <v>587</v>
      </c>
      <c r="E309" s="207"/>
      <c r="F309" s="205">
        <v>5.8982630000000001E-2</v>
      </c>
      <c r="G309" s="205">
        <v>-2.840595E-3</v>
      </c>
      <c r="H309" s="205">
        <v>5.0567580000000001E-2</v>
      </c>
      <c r="I309" s="205">
        <v>0.58987979999999995</v>
      </c>
      <c r="J309" s="205">
        <v>7.7476680000000006E-2</v>
      </c>
      <c r="K309" s="205" t="s">
        <v>1631</v>
      </c>
      <c r="AE309" s="198" t="s">
        <v>1979</v>
      </c>
    </row>
    <row r="310" spans="1:31" s="198" customFormat="1" ht="15.75" customHeight="1">
      <c r="A310" s="202" t="s">
        <v>588</v>
      </c>
      <c r="B310" s="202">
        <v>53674676.774099991</v>
      </c>
      <c r="C310" s="202" t="s">
        <v>1632</v>
      </c>
      <c r="D310" s="204" t="s">
        <v>588</v>
      </c>
      <c r="E310" s="207"/>
      <c r="F310" s="205">
        <v>0.1352584</v>
      </c>
      <c r="G310" s="205">
        <v>-0.1315973</v>
      </c>
      <c r="H310" s="205">
        <v>-1.2166129999999999E-2</v>
      </c>
      <c r="I310" s="205">
        <v>-0.24392710000000001</v>
      </c>
      <c r="J310" s="205">
        <v>-1.9170220000000002E-2</v>
      </c>
      <c r="K310" s="205" t="s">
        <v>1632</v>
      </c>
      <c r="AE310" s="198" t="s">
        <v>1921</v>
      </c>
    </row>
    <row r="311" spans="1:31" s="198" customFormat="1" ht="15.75" customHeight="1">
      <c r="A311" s="202" t="s">
        <v>0</v>
      </c>
      <c r="B311" s="202">
        <v>39924536.618879989</v>
      </c>
      <c r="C311" s="202" t="s">
        <v>1633</v>
      </c>
      <c r="D311" s="204" t="s">
        <v>0</v>
      </c>
      <c r="E311" s="207"/>
      <c r="F311" s="205">
        <v>4.2575290000000002E-2</v>
      </c>
      <c r="G311" s="205">
        <v>-2.4295429999999996E-2</v>
      </c>
      <c r="H311" s="205">
        <v>-7.9051269999999996E-3</v>
      </c>
      <c r="I311" s="205">
        <v>-0.2300613</v>
      </c>
      <c r="J311" s="205">
        <v>1.414145E-2</v>
      </c>
      <c r="K311" s="205" t="s">
        <v>1633</v>
      </c>
      <c r="AE311" s="198" t="s">
        <v>2157</v>
      </c>
    </row>
    <row r="312" spans="1:31" s="198" customFormat="1" ht="15.75" customHeight="1">
      <c r="A312" s="202" t="s">
        <v>589</v>
      </c>
      <c r="B312" s="202">
        <v>50689547.303640001</v>
      </c>
      <c r="C312" s="202" t="s">
        <v>1634</v>
      </c>
      <c r="D312" s="204" t="s">
        <v>589</v>
      </c>
      <c r="E312" s="207"/>
      <c r="F312" s="205">
        <v>1.9320649999999998E-2</v>
      </c>
      <c r="G312" s="205">
        <v>-0.12241260000000001</v>
      </c>
      <c r="H312" s="205">
        <v>-0.2258773</v>
      </c>
      <c r="I312" s="205">
        <v>-0.20322379999999998</v>
      </c>
      <c r="J312" s="205">
        <v>-0.24800049999999998</v>
      </c>
      <c r="K312" s="205" t="s">
        <v>1634</v>
      </c>
      <c r="AE312" s="198" t="s">
        <v>2273</v>
      </c>
    </row>
    <row r="313" spans="1:31" s="198" customFormat="1" ht="15.75" customHeight="1">
      <c r="A313" s="202" t="s">
        <v>590</v>
      </c>
      <c r="B313" s="202">
        <v>15213125.555620002</v>
      </c>
      <c r="C313" s="202" t="s">
        <v>1635</v>
      </c>
      <c r="D313" s="204" t="s">
        <v>590</v>
      </c>
      <c r="E313" s="207"/>
      <c r="F313" s="205">
        <v>0.10845440000000001</v>
      </c>
      <c r="G313" s="205">
        <v>7.9111459999999995E-2</v>
      </c>
      <c r="H313" s="205">
        <v>-0.15684990000000001</v>
      </c>
      <c r="I313" s="205">
        <v>-0.1894641</v>
      </c>
      <c r="J313" s="205">
        <v>-0.1950749</v>
      </c>
      <c r="K313" s="205" t="s">
        <v>1635</v>
      </c>
      <c r="AE313" s="198" t="s">
        <v>2003</v>
      </c>
    </row>
    <row r="314" spans="1:31" s="198" customFormat="1" ht="15.75" customHeight="1">
      <c r="A314" s="202" t="s">
        <v>591</v>
      </c>
      <c r="B314" s="202">
        <v>19472475.418761503</v>
      </c>
      <c r="C314" s="202" t="s">
        <v>1636</v>
      </c>
      <c r="D314" s="204" t="s">
        <v>591</v>
      </c>
      <c r="E314" s="207"/>
      <c r="F314" s="205">
        <v>-0.13419200000000001</v>
      </c>
      <c r="G314" s="205">
        <v>7.4964980000000001E-2</v>
      </c>
      <c r="H314" s="205">
        <v>0.31192329999999996</v>
      </c>
      <c r="I314" s="205">
        <v>0.24223359999999999</v>
      </c>
      <c r="J314" s="205">
        <v>0.64577090000000004</v>
      </c>
      <c r="K314" s="205" t="s">
        <v>1636</v>
      </c>
      <c r="AE314" s="198" t="s">
        <v>2312</v>
      </c>
    </row>
    <row r="315" spans="1:31" s="198" customFormat="1" ht="15.75" customHeight="1">
      <c r="A315" s="202" t="s">
        <v>592</v>
      </c>
      <c r="B315" s="202">
        <v>76047091.884293899</v>
      </c>
      <c r="C315" s="202" t="s">
        <v>1637</v>
      </c>
      <c r="D315" s="204" t="s">
        <v>592</v>
      </c>
      <c r="E315" s="207"/>
      <c r="F315" s="205">
        <v>3.2329990000000003E-2</v>
      </c>
      <c r="G315" s="205">
        <v>-6.5275910000000006E-2</v>
      </c>
      <c r="H315" s="205">
        <v>2.3958719999999999E-2</v>
      </c>
      <c r="I315" s="205">
        <v>-0.1533069</v>
      </c>
      <c r="J315" s="205">
        <v>3.1563310000000004E-2</v>
      </c>
      <c r="K315" s="205" t="s">
        <v>1637</v>
      </c>
      <c r="AE315" s="198" t="s">
        <v>2109</v>
      </c>
    </row>
    <row r="316" spans="1:31" s="198" customFormat="1" ht="15.75" customHeight="1">
      <c r="A316" s="202" t="s">
        <v>593</v>
      </c>
      <c r="B316" s="202">
        <v>211603101.57049003</v>
      </c>
      <c r="C316" s="202" t="s">
        <v>1638</v>
      </c>
      <c r="D316" s="204" t="s">
        <v>593</v>
      </c>
      <c r="E316" s="207"/>
      <c r="F316" s="205">
        <v>9.1534190000000001E-2</v>
      </c>
      <c r="G316" s="205">
        <v>-6.4583059999999998E-2</v>
      </c>
      <c r="H316" s="205">
        <v>8.5387550000000003E-3</v>
      </c>
      <c r="I316" s="205">
        <v>0.23049739999999999</v>
      </c>
      <c r="J316" s="205">
        <v>0.1896997</v>
      </c>
      <c r="K316" s="205" t="s">
        <v>1638</v>
      </c>
      <c r="AE316" s="198" t="s">
        <v>2254</v>
      </c>
    </row>
    <row r="317" spans="1:31" s="198" customFormat="1" ht="15.75" customHeight="1">
      <c r="A317" s="202" t="s">
        <v>594</v>
      </c>
      <c r="B317" s="202">
        <v>128463445.35381</v>
      </c>
      <c r="C317" s="202" t="s">
        <v>1639</v>
      </c>
      <c r="D317" s="204" t="s">
        <v>594</v>
      </c>
      <c r="E317" s="207"/>
      <c r="F317" s="205">
        <v>-1.310503E-2</v>
      </c>
      <c r="G317" s="205">
        <v>-4.3748259999999997E-2</v>
      </c>
      <c r="H317" s="205">
        <v>0.10852050000000001</v>
      </c>
      <c r="I317" s="205">
        <v>0.58066499999999999</v>
      </c>
      <c r="J317" s="205">
        <v>0.116921</v>
      </c>
      <c r="K317" s="205" t="s">
        <v>1639</v>
      </c>
      <c r="AE317" s="198" t="s">
        <v>2095</v>
      </c>
    </row>
    <row r="318" spans="1:31" s="198" customFormat="1" ht="15.75" customHeight="1">
      <c r="A318" s="202" t="s">
        <v>595</v>
      </c>
      <c r="B318" s="202">
        <v>45521473.883900009</v>
      </c>
      <c r="C318" s="202" t="s">
        <v>1640</v>
      </c>
      <c r="D318" s="204" t="s">
        <v>595</v>
      </c>
      <c r="E318" s="207"/>
      <c r="F318" s="205">
        <v>5.698901E-2</v>
      </c>
      <c r="G318" s="205">
        <v>-0.1042023</v>
      </c>
      <c r="H318" s="205">
        <v>-0.1261362</v>
      </c>
      <c r="I318" s="205">
        <v>3.2661139999999998E-2</v>
      </c>
      <c r="J318" s="205">
        <v>-0.1156373</v>
      </c>
      <c r="K318" s="205" t="s">
        <v>1640</v>
      </c>
      <c r="AE318" s="198" t="s">
        <v>2155</v>
      </c>
    </row>
    <row r="319" spans="1:31" s="198" customFormat="1" ht="15.75" customHeight="1">
      <c r="A319" s="202" t="s">
        <v>596</v>
      </c>
      <c r="B319" s="202">
        <v>1976511030.0000002</v>
      </c>
      <c r="C319" s="202" t="s">
        <v>1641</v>
      </c>
      <c r="D319" s="204" t="s">
        <v>596</v>
      </c>
      <c r="E319" s="207"/>
      <c r="F319" s="205">
        <v>7.1447469999999999E-2</v>
      </c>
      <c r="G319" s="205">
        <v>-5.0422130000000003E-2</v>
      </c>
      <c r="H319" s="205">
        <v>-0.19104939999999998</v>
      </c>
      <c r="I319" s="205">
        <v>3.8205130000000004E-2</v>
      </c>
      <c r="J319" s="205">
        <v>-0.14442679999999999</v>
      </c>
      <c r="K319" s="205" t="s">
        <v>1641</v>
      </c>
      <c r="AE319" s="198" t="s">
        <v>1894</v>
      </c>
    </row>
    <row r="320" spans="1:31" s="198" customFormat="1" ht="15.75" customHeight="1">
      <c r="A320" s="202" t="s">
        <v>597</v>
      </c>
      <c r="B320" s="202">
        <v>99573.037327499973</v>
      </c>
      <c r="C320" s="202" t="s">
        <v>1642</v>
      </c>
      <c r="D320" s="204" t="s">
        <v>597</v>
      </c>
      <c r="E320" s="207"/>
      <c r="F320" s="205">
        <v>0.20361560000000001</v>
      </c>
      <c r="G320" s="205">
        <v>-0.16918430000000001</v>
      </c>
      <c r="H320" s="205">
        <v>-0.39182690000000003</v>
      </c>
      <c r="I320" s="205">
        <v>-0.63011699999999993</v>
      </c>
      <c r="J320" s="205">
        <v>-0.41972479999999995</v>
      </c>
      <c r="K320" s="205" t="s">
        <v>1642</v>
      </c>
      <c r="AE320" s="198" t="s">
        <v>2179</v>
      </c>
    </row>
    <row r="321" spans="1:31" s="198" customFormat="1" ht="15.75" customHeight="1">
      <c r="A321" s="202" t="s">
        <v>598</v>
      </c>
      <c r="B321" s="202">
        <v>175631427.21258</v>
      </c>
      <c r="C321" s="202" t="s">
        <v>1643</v>
      </c>
      <c r="D321" s="204" t="s">
        <v>598</v>
      </c>
      <c r="E321" s="207"/>
      <c r="F321" s="205">
        <v>6.9422360000000002E-2</v>
      </c>
      <c r="G321" s="205">
        <v>-7.010957000000001E-2</v>
      </c>
      <c r="H321" s="205">
        <v>-0.14451249999999999</v>
      </c>
      <c r="I321" s="205">
        <v>0.29713129999999999</v>
      </c>
      <c r="J321" s="205">
        <v>-4.847891E-2</v>
      </c>
      <c r="K321" s="205" t="s">
        <v>1643</v>
      </c>
      <c r="AE321" s="198" t="s">
        <v>1942</v>
      </c>
    </row>
    <row r="322" spans="1:31" s="198" customFormat="1" ht="15.75" customHeight="1">
      <c r="A322" s="202" t="s">
        <v>599</v>
      </c>
      <c r="B322" s="202">
        <v>80734986.463919997</v>
      </c>
      <c r="C322" s="202" t="s">
        <v>1644</v>
      </c>
      <c r="D322" s="204" t="s">
        <v>599</v>
      </c>
      <c r="E322" s="207"/>
      <c r="F322" s="205">
        <v>-2.116355E-2</v>
      </c>
      <c r="G322" s="205">
        <v>-2.5381890000000001E-2</v>
      </c>
      <c r="H322" s="205">
        <v>4.7433459999999997E-2</v>
      </c>
      <c r="I322" s="205">
        <v>4.3932270000000002E-2</v>
      </c>
      <c r="J322" s="205">
        <v>9.2520430000000001E-2</v>
      </c>
      <c r="K322" s="205" t="s">
        <v>1644</v>
      </c>
      <c r="AE322" s="198" t="s">
        <v>2107</v>
      </c>
    </row>
    <row r="323" spans="1:31" s="198" customFormat="1" ht="15.75" customHeight="1">
      <c r="A323" s="202" t="s">
        <v>600</v>
      </c>
      <c r="B323" s="202">
        <v>2907029.6415000004</v>
      </c>
      <c r="C323" s="202" t="s">
        <v>1645</v>
      </c>
      <c r="D323" s="204" t="s">
        <v>600</v>
      </c>
      <c r="E323" s="207"/>
      <c r="F323" s="205">
        <v>4.3980449999999997E-2</v>
      </c>
      <c r="G323" s="205">
        <v>-8.131352E-2</v>
      </c>
      <c r="H323" s="205">
        <v>-0.1722437</v>
      </c>
      <c r="I323" s="205">
        <v>-0.2928077</v>
      </c>
      <c r="J323" s="205">
        <v>-0.22004639999999998</v>
      </c>
      <c r="K323" s="205" t="s">
        <v>1645</v>
      </c>
      <c r="AE323" s="198" t="s">
        <v>2175</v>
      </c>
    </row>
    <row r="324" spans="1:31" s="198" customFormat="1" ht="15.75" customHeight="1">
      <c r="A324" s="202" t="s">
        <v>601</v>
      </c>
      <c r="B324" s="202">
        <v>196184929.23370156</v>
      </c>
      <c r="C324" s="202" t="s">
        <v>1646</v>
      </c>
      <c r="D324" s="204" t="s">
        <v>601</v>
      </c>
      <c r="E324" s="207"/>
      <c r="F324" s="205">
        <v>5.877872E-2</v>
      </c>
      <c r="G324" s="205">
        <v>-6.2289209999999998E-2</v>
      </c>
      <c r="H324" s="205">
        <v>1.9559899999999998E-2</v>
      </c>
      <c r="I324" s="205">
        <v>0.29042829999999997</v>
      </c>
      <c r="J324" s="205">
        <v>6.2014529999999998E-2</v>
      </c>
      <c r="K324" s="205" t="s">
        <v>1646</v>
      </c>
      <c r="AE324" s="198" t="s">
        <v>2023</v>
      </c>
    </row>
    <row r="325" spans="1:31" s="198" customFormat="1" ht="15.75" customHeight="1">
      <c r="A325" s="202" t="s">
        <v>602</v>
      </c>
      <c r="B325" s="202"/>
      <c r="C325" s="202" t="s">
        <v>1647</v>
      </c>
      <c r="D325" s="204" t="s">
        <v>602</v>
      </c>
      <c r="E325" s="207"/>
      <c r="F325" s="205" t="s">
        <v>2355</v>
      </c>
      <c r="G325" s="205" t="s">
        <v>2355</v>
      </c>
      <c r="H325" s="205" t="s">
        <v>2355</v>
      </c>
      <c r="I325" s="205" t="s">
        <v>2355</v>
      </c>
      <c r="J325" s="205" t="s">
        <v>2355</v>
      </c>
      <c r="K325" s="205" t="s">
        <v>1647</v>
      </c>
      <c r="AE325" s="198" t="s">
        <v>2362</v>
      </c>
    </row>
    <row r="326" spans="1:31" s="198" customFormat="1" ht="15.75" customHeight="1">
      <c r="A326" s="202" t="s">
        <v>603</v>
      </c>
      <c r="B326" s="202">
        <v>355408832.52553999</v>
      </c>
      <c r="C326" s="202" t="s">
        <v>1648</v>
      </c>
      <c r="D326" s="204" t="s">
        <v>603</v>
      </c>
      <c r="E326" s="207"/>
      <c r="F326" s="205">
        <v>7.0973920000000001E-3</v>
      </c>
      <c r="G326" s="205">
        <v>-9.4462179999999993E-3</v>
      </c>
      <c r="H326" s="205">
        <v>-0.1373221</v>
      </c>
      <c r="I326" s="205">
        <v>7.7113040000000008E-2</v>
      </c>
      <c r="J326" s="205">
        <v>-8.0747550000000001E-2</v>
      </c>
      <c r="K326" s="205" t="s">
        <v>1648</v>
      </c>
      <c r="AE326" s="198" t="s">
        <v>2130</v>
      </c>
    </row>
    <row r="327" spans="1:31" s="198" customFormat="1" ht="15.75" customHeight="1">
      <c r="A327" s="202" t="s">
        <v>604</v>
      </c>
      <c r="B327" s="202">
        <v>52803673.299012102</v>
      </c>
      <c r="C327" s="202" t="s">
        <v>1649</v>
      </c>
      <c r="D327" s="204" t="s">
        <v>604</v>
      </c>
      <c r="E327" s="207"/>
      <c r="F327" s="205">
        <v>3.0835419999999999E-2</v>
      </c>
      <c r="G327" s="205">
        <v>-3.7173480000000002E-2</v>
      </c>
      <c r="H327" s="205">
        <v>-2.8059500000000001E-2</v>
      </c>
      <c r="I327" s="205">
        <v>-0.1788061</v>
      </c>
      <c r="J327" s="205">
        <v>-6.3517919999999992E-2</v>
      </c>
      <c r="K327" s="205" t="s">
        <v>1649</v>
      </c>
      <c r="AE327" s="198" t="s">
        <v>2151</v>
      </c>
    </row>
    <row r="328" spans="1:31" s="198" customFormat="1" ht="15.75" customHeight="1">
      <c r="A328" s="202" t="s">
        <v>605</v>
      </c>
      <c r="B328" s="202">
        <v>23831532.573119998</v>
      </c>
      <c r="C328" s="202" t="s">
        <v>1650</v>
      </c>
      <c r="D328" s="204" t="s">
        <v>605</v>
      </c>
      <c r="E328" s="207"/>
      <c r="F328" s="205">
        <v>6.084767E-2</v>
      </c>
      <c r="G328" s="205">
        <v>-0.12252689999999999</v>
      </c>
      <c r="H328" s="205">
        <v>-0.22761990000000001</v>
      </c>
      <c r="I328" s="205">
        <v>-0.1013153</v>
      </c>
      <c r="J328" s="205">
        <v>-0.22525289999999998</v>
      </c>
      <c r="K328" s="205" t="s">
        <v>1650</v>
      </c>
      <c r="AE328" s="198" t="s">
        <v>1995</v>
      </c>
    </row>
    <row r="329" spans="1:31" s="198" customFormat="1" ht="15.75" customHeight="1">
      <c r="A329" s="202" t="s">
        <v>606</v>
      </c>
      <c r="B329" s="202">
        <v>12241644.210249998</v>
      </c>
      <c r="C329" s="202" t="s">
        <v>1651</v>
      </c>
      <c r="D329" s="204" t="s">
        <v>606</v>
      </c>
      <c r="E329" s="207"/>
      <c r="F329" s="205">
        <v>8.6376399999999992E-2</v>
      </c>
      <c r="G329" s="205">
        <v>-0.116303</v>
      </c>
      <c r="H329" s="205">
        <v>-0.43216859999999996</v>
      </c>
      <c r="I329" s="205">
        <v>-0.34248840000000003</v>
      </c>
      <c r="J329" s="205">
        <v>-0.42116290000000001</v>
      </c>
      <c r="K329" s="205" t="s">
        <v>1651</v>
      </c>
      <c r="AE329" s="198" t="s">
        <v>2127</v>
      </c>
    </row>
    <row r="330" spans="1:31" s="198" customFormat="1" ht="15.75" customHeight="1">
      <c r="A330" s="202" t="s">
        <v>607</v>
      </c>
      <c r="B330" s="202">
        <v>25874609.012759998</v>
      </c>
      <c r="C330" s="202" t="s">
        <v>1652</v>
      </c>
      <c r="D330" s="204" t="s">
        <v>607</v>
      </c>
      <c r="E330" s="207"/>
      <c r="F330" s="205">
        <v>4.1681509999999998E-2</v>
      </c>
      <c r="G330" s="205">
        <v>-1.707098E-3</v>
      </c>
      <c r="H330" s="205">
        <v>-0.21008559999999998</v>
      </c>
      <c r="I330" s="205">
        <v>0.13538700000000001</v>
      </c>
      <c r="J330" s="205">
        <v>-0.1654457</v>
      </c>
      <c r="K330" s="205" t="s">
        <v>1652</v>
      </c>
      <c r="AE330" s="198" t="s">
        <v>2335</v>
      </c>
    </row>
    <row r="331" spans="1:31" s="198" customFormat="1" ht="15.75" customHeight="1">
      <c r="A331" s="202" t="s">
        <v>608</v>
      </c>
      <c r="B331" s="202">
        <v>184438449.84045002</v>
      </c>
      <c r="C331" s="202" t="s">
        <v>1653</v>
      </c>
      <c r="D331" s="204" t="s">
        <v>608</v>
      </c>
      <c r="E331" s="207"/>
      <c r="F331" s="205">
        <v>6.5977540000000001E-2</v>
      </c>
      <c r="G331" s="205">
        <v>-1.004213E-2</v>
      </c>
      <c r="H331" s="205">
        <v>-0.1189282</v>
      </c>
      <c r="I331" s="205">
        <v>0.3791542</v>
      </c>
      <c r="J331" s="205">
        <v>-1.4119900000000001E-2</v>
      </c>
      <c r="K331" s="205" t="s">
        <v>1653</v>
      </c>
      <c r="AE331" s="198" t="s">
        <v>2084</v>
      </c>
    </row>
    <row r="332" spans="1:31" s="198" customFormat="1" ht="15.75" customHeight="1">
      <c r="A332" s="202" t="s">
        <v>609</v>
      </c>
      <c r="B332" s="202">
        <v>174480235.44000003</v>
      </c>
      <c r="C332" s="202" t="s">
        <v>1654</v>
      </c>
      <c r="D332" s="204" t="s">
        <v>609</v>
      </c>
      <c r="E332" s="207"/>
      <c r="F332" s="205">
        <v>6.6179230000000006E-2</v>
      </c>
      <c r="G332" s="205">
        <v>8.7277439999999991E-3</v>
      </c>
      <c r="H332" s="205">
        <v>4.3766179999999995E-2</v>
      </c>
      <c r="I332" s="205">
        <v>-3.6239639999999999E-3</v>
      </c>
      <c r="J332" s="205">
        <v>-6.9689740000000002E-3</v>
      </c>
      <c r="K332" s="205" t="s">
        <v>1654</v>
      </c>
      <c r="AE332" s="198" t="s">
        <v>1959</v>
      </c>
    </row>
    <row r="333" spans="1:31" s="198" customFormat="1" ht="15.75" customHeight="1">
      <c r="A333" s="202" t="s">
        <v>610</v>
      </c>
      <c r="B333" s="202">
        <v>87458100</v>
      </c>
      <c r="C333" s="202" t="s">
        <v>1655</v>
      </c>
      <c r="D333" s="204" t="s">
        <v>610</v>
      </c>
      <c r="E333" s="207"/>
      <c r="F333" s="205">
        <v>5.9165349999999998E-2</v>
      </c>
      <c r="G333" s="205">
        <v>-0.17148759999999999</v>
      </c>
      <c r="H333" s="205">
        <v>-3.7445989999999998E-2</v>
      </c>
      <c r="I333" s="205">
        <v>-0.42893760000000003</v>
      </c>
      <c r="J333" s="205">
        <v>0</v>
      </c>
      <c r="K333" s="205" t="s">
        <v>1655</v>
      </c>
      <c r="AE333" s="198" t="s">
        <v>1977</v>
      </c>
    </row>
    <row r="334" spans="1:31" s="198" customFormat="1" ht="15.75" customHeight="1">
      <c r="A334" s="202" t="s">
        <v>611</v>
      </c>
      <c r="B334" s="202">
        <v>46388515.069098875</v>
      </c>
      <c r="C334" s="202" t="s">
        <v>1656</v>
      </c>
      <c r="D334" s="204" t="s">
        <v>611</v>
      </c>
      <c r="E334" s="207"/>
      <c r="F334" s="205">
        <v>-0.1054913</v>
      </c>
      <c r="G334" s="205">
        <v>-0.24558199999999999</v>
      </c>
      <c r="H334" s="205">
        <v>-0.20488119999999999</v>
      </c>
      <c r="I334" s="205">
        <v>5.1826709999999998E-2</v>
      </c>
      <c r="J334" s="205">
        <v>-8.9705879999999988E-2</v>
      </c>
      <c r="K334" s="205" t="s">
        <v>1656</v>
      </c>
      <c r="AE334" s="198" t="s">
        <v>2153</v>
      </c>
    </row>
    <row r="335" spans="1:31" s="198" customFormat="1" ht="15.75" customHeight="1">
      <c r="A335" s="202" t="s">
        <v>612</v>
      </c>
      <c r="B335" s="202">
        <v>371930807.46781999</v>
      </c>
      <c r="C335" s="202" t="s">
        <v>262</v>
      </c>
      <c r="D335" s="204" t="s">
        <v>612</v>
      </c>
      <c r="E335" s="207"/>
      <c r="F335" s="205">
        <v>-1.83527E-2</v>
      </c>
      <c r="G335" s="205">
        <v>-3.9995059999999999E-2</v>
      </c>
      <c r="H335" s="205">
        <v>5.2853779999999996E-2</v>
      </c>
      <c r="I335" s="205">
        <v>5.2853779999999996E-2</v>
      </c>
      <c r="J335" s="205">
        <v>6.8870180000000003E-2</v>
      </c>
      <c r="K335" s="205" t="s">
        <v>262</v>
      </c>
      <c r="AE335" s="198" t="s">
        <v>2070</v>
      </c>
    </row>
    <row r="336" spans="1:31" s="198" customFormat="1" ht="15.75" customHeight="1">
      <c r="A336" s="202" t="s">
        <v>613</v>
      </c>
      <c r="B336" s="202">
        <v>677798747.40370011</v>
      </c>
      <c r="C336" s="202" t="s">
        <v>1657</v>
      </c>
      <c r="D336" s="204" t="s">
        <v>613</v>
      </c>
      <c r="E336" s="207"/>
      <c r="F336" s="205">
        <v>4.9965510000000005E-2</v>
      </c>
      <c r="G336" s="205">
        <v>-3.0183589999999996E-2</v>
      </c>
      <c r="H336" s="205">
        <v>-8.0388149999999992E-2</v>
      </c>
      <c r="I336" s="205">
        <v>0.25950250000000002</v>
      </c>
      <c r="J336" s="205">
        <v>1.6019330000000002E-2</v>
      </c>
      <c r="K336" s="205" t="s">
        <v>1657</v>
      </c>
      <c r="AE336" s="198" t="s">
        <v>1934</v>
      </c>
    </row>
    <row r="337" spans="1:31" s="198" customFormat="1" ht="15.75" customHeight="1">
      <c r="A337" s="202" t="s">
        <v>614</v>
      </c>
      <c r="B337" s="202">
        <v>35193317.872319996</v>
      </c>
      <c r="C337" s="202" t="s">
        <v>1658</v>
      </c>
      <c r="D337" s="204" t="s">
        <v>614</v>
      </c>
      <c r="E337" s="207"/>
      <c r="F337" s="205">
        <v>1.01833E-3</v>
      </c>
      <c r="G337" s="205">
        <v>1.340205E-2</v>
      </c>
      <c r="H337" s="205">
        <v>6.1412670000000006E-3</v>
      </c>
      <c r="I337" s="205">
        <v>-0.23143080000000002</v>
      </c>
      <c r="J337" s="205">
        <v>-3.9726440000000002E-2</v>
      </c>
      <c r="K337" s="205" t="s">
        <v>1658</v>
      </c>
      <c r="AE337" s="198" t="s">
        <v>2209</v>
      </c>
    </row>
    <row r="338" spans="1:31" s="198" customFormat="1" ht="15.75" customHeight="1">
      <c r="A338" s="202" t="s">
        <v>615</v>
      </c>
      <c r="B338" s="202">
        <v>59662545.830100007</v>
      </c>
      <c r="C338" s="202" t="s">
        <v>1659</v>
      </c>
      <c r="D338" s="204" t="s">
        <v>615</v>
      </c>
      <c r="E338" s="207"/>
      <c r="F338" s="205">
        <v>-9.2250920000000007E-3</v>
      </c>
      <c r="G338" s="205">
        <v>-6.8678459999999997E-2</v>
      </c>
      <c r="H338" s="205">
        <v>-0.11298320000000001</v>
      </c>
      <c r="I338" s="205">
        <v>0.4281915</v>
      </c>
      <c r="J338" s="205">
        <v>-2.0072980000000001E-2</v>
      </c>
      <c r="K338" s="205" t="s">
        <v>1659</v>
      </c>
      <c r="AE338" s="198" t="s">
        <v>2289</v>
      </c>
    </row>
    <row r="339" spans="1:31" s="198" customFormat="1" ht="15.75" customHeight="1">
      <c r="A339" s="202" t="s">
        <v>616</v>
      </c>
      <c r="B339" s="202">
        <v>3434082.8157999995</v>
      </c>
      <c r="C339" s="202" t="s">
        <v>1660</v>
      </c>
      <c r="D339" s="204" t="s">
        <v>616</v>
      </c>
      <c r="E339" s="207"/>
      <c r="F339" s="205">
        <v>1.8237080000000003E-2</v>
      </c>
      <c r="G339" s="205">
        <v>-0.2386364</v>
      </c>
      <c r="H339" s="205">
        <v>-0.4341216</v>
      </c>
      <c r="I339" s="205">
        <v>1.7685949999999999</v>
      </c>
      <c r="J339" s="205">
        <v>-0.36911490000000002</v>
      </c>
      <c r="K339" s="205" t="s">
        <v>1660</v>
      </c>
      <c r="AE339" s="198" t="s">
        <v>2247</v>
      </c>
    </row>
    <row r="340" spans="1:31" s="198" customFormat="1" ht="15.75" customHeight="1">
      <c r="A340" s="202" t="s">
        <v>617</v>
      </c>
      <c r="B340" s="202">
        <v>91679140.040000007</v>
      </c>
      <c r="C340" s="202" t="s">
        <v>1661</v>
      </c>
      <c r="D340" s="204" t="s">
        <v>617</v>
      </c>
      <c r="E340" s="207"/>
      <c r="F340" s="205">
        <v>0.12013799999999999</v>
      </c>
      <c r="G340" s="205">
        <v>-8.0468629999999999E-2</v>
      </c>
      <c r="H340" s="205">
        <v>-0.1036647</v>
      </c>
      <c r="I340" s="205">
        <v>-0.20773849999999999</v>
      </c>
      <c r="J340" s="205">
        <v>-1.1214219999999999E-2</v>
      </c>
      <c r="K340" s="205" t="s">
        <v>1661</v>
      </c>
      <c r="AE340" s="198" t="s">
        <v>1973</v>
      </c>
    </row>
    <row r="341" spans="1:31" s="198" customFormat="1" ht="15.75" customHeight="1">
      <c r="A341" s="202" t="s">
        <v>618</v>
      </c>
      <c r="B341" s="202">
        <v>32318703.7368</v>
      </c>
      <c r="C341" s="202" t="s">
        <v>1662</v>
      </c>
      <c r="D341" s="204" t="s">
        <v>618</v>
      </c>
      <c r="E341" s="207"/>
      <c r="F341" s="205">
        <v>6.6990599999999997E-2</v>
      </c>
      <c r="G341" s="205">
        <v>-0.20586929999999998</v>
      </c>
      <c r="H341" s="205">
        <v>-0.33030019999999999</v>
      </c>
      <c r="I341" s="205">
        <v>-0.25583329999999999</v>
      </c>
      <c r="J341" s="205">
        <v>-0.29944299999999996</v>
      </c>
      <c r="K341" s="205" t="s">
        <v>1662</v>
      </c>
      <c r="AE341" s="198" t="s">
        <v>2161</v>
      </c>
    </row>
    <row r="342" spans="1:31" s="198" customFormat="1" ht="15.75" customHeight="1">
      <c r="A342" s="202" t="s">
        <v>619</v>
      </c>
      <c r="B342" s="202">
        <v>58451580.588353507</v>
      </c>
      <c r="C342" s="202" t="s">
        <v>1663</v>
      </c>
      <c r="D342" s="204" t="s">
        <v>619</v>
      </c>
      <c r="E342" s="207"/>
      <c r="F342" s="205">
        <v>3.1364790000000004E-2</v>
      </c>
      <c r="G342" s="205">
        <v>-5.1784859999999995E-3</v>
      </c>
      <c r="H342" s="205">
        <v>0.1808476</v>
      </c>
      <c r="I342" s="205">
        <v>0.42578119999999997</v>
      </c>
      <c r="J342" s="205">
        <v>0.33260319999999999</v>
      </c>
      <c r="K342" s="205" t="s">
        <v>1663</v>
      </c>
      <c r="AE342" s="198" t="s">
        <v>2049</v>
      </c>
    </row>
    <row r="343" spans="1:31" s="198" customFormat="1" ht="15.75" customHeight="1">
      <c r="A343" s="202" t="s">
        <v>620</v>
      </c>
      <c r="B343" s="202">
        <v>838534323.62554002</v>
      </c>
      <c r="C343" s="202" t="s">
        <v>1664</v>
      </c>
      <c r="D343" s="204" t="s">
        <v>620</v>
      </c>
      <c r="E343" s="207"/>
      <c r="F343" s="205">
        <v>5.3073959999999996E-2</v>
      </c>
      <c r="G343" s="205">
        <v>3.7766210000000001E-2</v>
      </c>
      <c r="H343" s="205">
        <v>0.1262144</v>
      </c>
      <c r="I343" s="205">
        <v>0.220274</v>
      </c>
      <c r="J343" s="205">
        <v>0.1457772</v>
      </c>
      <c r="K343" s="205" t="s">
        <v>1664</v>
      </c>
      <c r="AE343" s="198" t="s">
        <v>2350</v>
      </c>
    </row>
    <row r="344" spans="1:31" s="198" customFormat="1" ht="15.75" customHeight="1">
      <c r="A344" s="202" t="s">
        <v>621</v>
      </c>
      <c r="B344" s="202">
        <v>111909118.99091998</v>
      </c>
      <c r="C344" s="202" t="s">
        <v>1665</v>
      </c>
      <c r="D344" s="204" t="s">
        <v>621</v>
      </c>
      <c r="E344" s="207"/>
      <c r="F344" s="205">
        <v>2.9219100000000001E-2</v>
      </c>
      <c r="G344" s="205">
        <v>8.0462349999999988E-2</v>
      </c>
      <c r="H344" s="205">
        <v>-3.8876349999999997E-2</v>
      </c>
      <c r="I344" s="205">
        <v>2.7669009999999997E-2</v>
      </c>
      <c r="J344" s="205">
        <v>-1.70803E-2</v>
      </c>
      <c r="K344" s="205" t="s">
        <v>1665</v>
      </c>
      <c r="AE344" s="198" t="s">
        <v>2265</v>
      </c>
    </row>
    <row r="345" spans="1:31" s="198" customFormat="1" ht="15.75" customHeight="1">
      <c r="A345" s="202" t="s">
        <v>622</v>
      </c>
      <c r="B345" s="202">
        <v>123644610.26618998</v>
      </c>
      <c r="C345" s="202" t="s">
        <v>1666</v>
      </c>
      <c r="D345" s="204" t="s">
        <v>622</v>
      </c>
      <c r="E345" s="207"/>
      <c r="F345" s="205">
        <v>8.7214609999999998E-3</v>
      </c>
      <c r="G345" s="205">
        <v>-4.2394569999999999E-2</v>
      </c>
      <c r="H345" s="205">
        <v>-0.15747520000000001</v>
      </c>
      <c r="I345" s="205">
        <v>-3.9354699999999999E-2</v>
      </c>
      <c r="J345" s="205">
        <v>-0.1049028</v>
      </c>
      <c r="K345" s="205" t="s">
        <v>1666</v>
      </c>
      <c r="AE345" s="198" t="s">
        <v>2139</v>
      </c>
    </row>
    <row r="346" spans="1:31" s="198" customFormat="1" ht="15.75" customHeight="1">
      <c r="A346" s="202" t="s">
        <v>623</v>
      </c>
      <c r="B346" s="202">
        <v>14086059.5305</v>
      </c>
      <c r="C346" s="202" t="s">
        <v>1667</v>
      </c>
      <c r="D346" s="204" t="s">
        <v>623</v>
      </c>
      <c r="E346" s="207"/>
      <c r="F346" s="205">
        <v>8.941354E-2</v>
      </c>
      <c r="G346" s="205">
        <v>-0.1266486</v>
      </c>
      <c r="H346" s="205">
        <v>-0.33743220000000002</v>
      </c>
      <c r="I346" s="205">
        <v>-0.52612459999999994</v>
      </c>
      <c r="J346" s="205">
        <v>-0.25475710000000001</v>
      </c>
      <c r="K346" s="205" t="s">
        <v>1667</v>
      </c>
      <c r="AE346" s="198" t="s">
        <v>2007</v>
      </c>
    </row>
    <row r="347" spans="1:31" s="198" customFormat="1" ht="15.75" customHeight="1">
      <c r="A347" s="202" t="s">
        <v>624</v>
      </c>
      <c r="B347" s="202">
        <v>8961045.2803099994</v>
      </c>
      <c r="C347" s="202" t="s">
        <v>286</v>
      </c>
      <c r="D347" s="204" t="s">
        <v>624</v>
      </c>
      <c r="E347" s="207"/>
      <c r="F347" s="205">
        <v>9.5847750000000009E-2</v>
      </c>
      <c r="G347" s="205">
        <v>-1.154809E-2</v>
      </c>
      <c r="H347" s="205">
        <v>-3.7093319999999999E-2</v>
      </c>
      <c r="I347" s="205">
        <v>-0.24917020000000001</v>
      </c>
      <c r="J347" s="205">
        <v>-8.6002930000000005E-2</v>
      </c>
      <c r="K347" s="205" t="s">
        <v>286</v>
      </c>
      <c r="AE347" s="198" t="s">
        <v>2169</v>
      </c>
    </row>
    <row r="348" spans="1:31" s="198" customFormat="1" ht="15.75" customHeight="1">
      <c r="A348" s="202" t="s">
        <v>625</v>
      </c>
      <c r="B348" s="202">
        <v>57095232.428319998</v>
      </c>
      <c r="C348" s="202" t="s">
        <v>1668</v>
      </c>
      <c r="D348" s="204" t="s">
        <v>625</v>
      </c>
      <c r="E348" s="207"/>
      <c r="F348" s="205">
        <v>4.4512930000000003E-3</v>
      </c>
      <c r="G348" s="205">
        <v>1.434993E-2</v>
      </c>
      <c r="H348" s="205">
        <v>0.21520299999999998</v>
      </c>
      <c r="I348" s="205">
        <v>0.103857</v>
      </c>
      <c r="J348" s="205">
        <v>0.11624810000000001</v>
      </c>
      <c r="K348" s="205" t="s">
        <v>1668</v>
      </c>
      <c r="AE348" s="198" t="s">
        <v>2205</v>
      </c>
    </row>
    <row r="349" spans="1:31" s="198" customFormat="1" ht="15.75" customHeight="1">
      <c r="A349" s="202" t="s">
        <v>626</v>
      </c>
      <c r="B349" s="202">
        <v>10523867.280879999</v>
      </c>
      <c r="C349" s="202" t="s">
        <v>1669</v>
      </c>
      <c r="D349" s="204" t="s">
        <v>626</v>
      </c>
      <c r="E349" s="207"/>
      <c r="F349" s="205">
        <v>0.1013555</v>
      </c>
      <c r="G349" s="205">
        <v>-0.19586410000000001</v>
      </c>
      <c r="H349" s="205">
        <v>-0.34267090000000006</v>
      </c>
      <c r="I349" s="205">
        <v>-0.7436429</v>
      </c>
      <c r="J349" s="205">
        <v>-0.34535840000000001</v>
      </c>
      <c r="K349" s="205" t="s">
        <v>1669</v>
      </c>
      <c r="AE349" s="198" t="s">
        <v>2129</v>
      </c>
    </row>
    <row r="350" spans="1:31" s="198" customFormat="1" ht="15.75" customHeight="1">
      <c r="A350" s="202" t="s">
        <v>627</v>
      </c>
      <c r="B350" s="202"/>
      <c r="C350" s="202" t="s">
        <v>1670</v>
      </c>
      <c r="D350" s="204" t="s">
        <v>627</v>
      </c>
      <c r="E350" s="207"/>
      <c r="F350" s="205" t="s">
        <v>2355</v>
      </c>
      <c r="G350" s="205" t="s">
        <v>2355</v>
      </c>
      <c r="H350" s="205" t="s">
        <v>2355</v>
      </c>
      <c r="I350" s="205" t="s">
        <v>2355</v>
      </c>
      <c r="J350" s="205" t="s">
        <v>2355</v>
      </c>
      <c r="K350" s="205" t="s">
        <v>1670</v>
      </c>
      <c r="AE350" s="198" t="s">
        <v>2363</v>
      </c>
    </row>
    <row r="351" spans="1:31" s="198" customFormat="1" ht="15.75" customHeight="1">
      <c r="A351" s="202" t="s">
        <v>628</v>
      </c>
      <c r="B351" s="202">
        <v>1381555506.8703101</v>
      </c>
      <c r="C351" s="202" t="s">
        <v>1671</v>
      </c>
      <c r="D351" s="204" t="s">
        <v>628</v>
      </c>
      <c r="E351" s="207"/>
      <c r="F351" s="205">
        <v>9.1309719999999997E-2</v>
      </c>
      <c r="G351" s="205">
        <v>-0.12619949999999999</v>
      </c>
      <c r="H351" s="205">
        <v>-0.15478230000000001</v>
      </c>
      <c r="I351" s="205">
        <v>0.23990659999999997</v>
      </c>
      <c r="J351" s="205">
        <v>-6.5310599999999996E-2</v>
      </c>
      <c r="K351" s="205" t="s">
        <v>1671</v>
      </c>
      <c r="AE351" s="198" t="s">
        <v>1896</v>
      </c>
    </row>
    <row r="352" spans="1:31" s="198" customFormat="1" ht="15.75" customHeight="1">
      <c r="A352" s="202" t="s">
        <v>629</v>
      </c>
      <c r="B352" s="202">
        <v>145662156.99318215</v>
      </c>
      <c r="C352" s="202" t="s">
        <v>1672</v>
      </c>
      <c r="D352" s="204" t="s">
        <v>629</v>
      </c>
      <c r="E352" s="207"/>
      <c r="F352" s="205">
        <v>2.9368140000000001E-2</v>
      </c>
      <c r="G352" s="205">
        <v>-0.19638719999999998</v>
      </c>
      <c r="H352" s="205">
        <v>-9.019402E-2</v>
      </c>
      <c r="I352" s="205">
        <v>0.1175523</v>
      </c>
      <c r="J352" s="205">
        <v>-6.0130009999999998E-2</v>
      </c>
      <c r="K352" s="205" t="s">
        <v>1672</v>
      </c>
      <c r="AE352" s="198" t="s">
        <v>2033</v>
      </c>
    </row>
    <row r="353" spans="1:31" s="198" customFormat="1" ht="15.75" customHeight="1">
      <c r="A353" s="202" t="s">
        <v>630</v>
      </c>
      <c r="B353" s="202">
        <v>226491944.55575997</v>
      </c>
      <c r="C353" s="202" t="s">
        <v>1673</v>
      </c>
      <c r="D353" s="204" t="s">
        <v>630</v>
      </c>
      <c r="E353" s="207"/>
      <c r="F353" s="205">
        <v>1.74751E-2</v>
      </c>
      <c r="G353" s="205">
        <v>3.1995259999999998E-2</v>
      </c>
      <c r="H353" s="205">
        <v>0.1095776</v>
      </c>
      <c r="I353" s="205">
        <v>0.1492743</v>
      </c>
      <c r="J353" s="205">
        <v>9.262128E-2</v>
      </c>
      <c r="K353" s="205" t="s">
        <v>1673</v>
      </c>
      <c r="AE353" s="198" t="s">
        <v>2135</v>
      </c>
    </row>
    <row r="354" spans="1:31" s="198" customFormat="1" ht="15.75" customHeight="1">
      <c r="A354" s="202" t="s">
        <v>631</v>
      </c>
      <c r="B354" s="202">
        <v>84974143.470369995</v>
      </c>
      <c r="C354" s="202" t="s">
        <v>1674</v>
      </c>
      <c r="D354" s="204" t="s">
        <v>631</v>
      </c>
      <c r="E354" s="207"/>
      <c r="F354" s="205">
        <v>-2.5698159999999998E-2</v>
      </c>
      <c r="G354" s="205">
        <v>1.391247E-2</v>
      </c>
      <c r="H354" s="205">
        <v>0.14228499999999999</v>
      </c>
      <c r="I354" s="205">
        <v>-7.3587609999999998E-2</v>
      </c>
      <c r="J354" s="205">
        <v>9.8108160000000014E-2</v>
      </c>
      <c r="K354" s="205" t="s">
        <v>1674</v>
      </c>
      <c r="AE354" s="198" t="s">
        <v>2199</v>
      </c>
    </row>
    <row r="355" spans="1:31" s="198" customFormat="1" ht="15.75" customHeight="1">
      <c r="A355" s="202" t="s">
        <v>632</v>
      </c>
      <c r="B355" s="202">
        <v>107938861.38079998</v>
      </c>
      <c r="C355" s="202" t="s">
        <v>1675</v>
      </c>
      <c r="D355" s="204" t="s">
        <v>632</v>
      </c>
      <c r="E355" s="207"/>
      <c r="F355" s="205">
        <v>1.8886199999999999E-2</v>
      </c>
      <c r="G355" s="205">
        <v>-5.0005600000000004E-2</v>
      </c>
      <c r="H355" s="205">
        <v>-6.6858880000000009E-2</v>
      </c>
      <c r="I355" s="205">
        <v>6.1955840000000005E-2</v>
      </c>
      <c r="J355" s="205">
        <v>5.3580410000000002E-2</v>
      </c>
      <c r="K355" s="205" t="s">
        <v>1675</v>
      </c>
      <c r="AE355" s="198" t="s">
        <v>2099</v>
      </c>
    </row>
    <row r="356" spans="1:31" s="198" customFormat="1" ht="15.75" customHeight="1">
      <c r="A356" s="202" t="s">
        <v>633</v>
      </c>
      <c r="B356" s="202">
        <v>112844752.14375</v>
      </c>
      <c r="C356" s="202" t="s">
        <v>1676</v>
      </c>
      <c r="D356" s="204" t="s">
        <v>633</v>
      </c>
      <c r="E356" s="207"/>
      <c r="F356" s="205">
        <v>6.0246649999999999E-2</v>
      </c>
      <c r="G356" s="205">
        <v>1.5766869999999999E-2</v>
      </c>
      <c r="H356" s="205">
        <v>0.20743719999999999</v>
      </c>
      <c r="I356" s="205">
        <v>0.63205829999999996</v>
      </c>
      <c r="J356" s="205">
        <v>0.3089848</v>
      </c>
      <c r="K356" s="205" t="s">
        <v>1676</v>
      </c>
      <c r="AE356" s="198" t="s">
        <v>2141</v>
      </c>
    </row>
    <row r="357" spans="1:31" s="198" customFormat="1" ht="15.75" customHeight="1">
      <c r="A357" s="202" t="s">
        <v>634</v>
      </c>
      <c r="B357" s="202">
        <v>51221535.425319999</v>
      </c>
      <c r="C357" s="202" t="s">
        <v>1677</v>
      </c>
      <c r="D357" s="204" t="s">
        <v>634</v>
      </c>
      <c r="E357" s="207"/>
      <c r="F357" s="205">
        <v>3.6388699999999996E-2</v>
      </c>
      <c r="G357" s="205">
        <v>-0.1021017</v>
      </c>
      <c r="H357" s="205">
        <v>-0.12600250000000002</v>
      </c>
      <c r="I357" s="205">
        <v>4.5757979999999997E-2</v>
      </c>
      <c r="J357" s="205">
        <v>-8.1704899999999997E-2</v>
      </c>
      <c r="K357" s="205" t="s">
        <v>1677</v>
      </c>
      <c r="AE357" s="198" t="s">
        <v>2057</v>
      </c>
    </row>
    <row r="358" spans="1:31" s="198" customFormat="1" ht="15.75" customHeight="1">
      <c r="A358" s="202" t="s">
        <v>635</v>
      </c>
      <c r="B358" s="202">
        <v>73903064.629839987</v>
      </c>
      <c r="C358" s="202" t="s">
        <v>1678</v>
      </c>
      <c r="D358" s="204" t="s">
        <v>635</v>
      </c>
      <c r="E358" s="207"/>
      <c r="F358" s="205">
        <v>5.4604100000000003E-2</v>
      </c>
      <c r="G358" s="205">
        <v>-0.10540720000000001</v>
      </c>
      <c r="H358" s="205">
        <v>-8.1041249999999995E-2</v>
      </c>
      <c r="I358" s="205">
        <v>0.50224259999999998</v>
      </c>
      <c r="J358" s="205">
        <v>6.3754000000000005E-2</v>
      </c>
      <c r="K358" s="205" t="s">
        <v>1678</v>
      </c>
      <c r="AE358" s="198" t="s">
        <v>2271</v>
      </c>
    </row>
    <row r="359" spans="1:31" s="198" customFormat="1" ht="15.75" customHeight="1">
      <c r="A359" s="202" t="s">
        <v>636</v>
      </c>
      <c r="B359" s="202">
        <v>98246249.09009999</v>
      </c>
      <c r="C359" s="202" t="s">
        <v>1679</v>
      </c>
      <c r="D359" s="204" t="s">
        <v>636</v>
      </c>
      <c r="E359" s="207"/>
      <c r="F359" s="205">
        <v>1.7193949999999999E-3</v>
      </c>
      <c r="G359" s="205">
        <v>2.7332060000000002E-2</v>
      </c>
      <c r="H359" s="205">
        <v>0.1193084</v>
      </c>
      <c r="I359" s="205">
        <v>0.33807989999999999</v>
      </c>
      <c r="J359" s="205">
        <v>0.11417099999999999</v>
      </c>
      <c r="K359" s="205" t="s">
        <v>1679</v>
      </c>
      <c r="AE359" s="198" t="s">
        <v>2195</v>
      </c>
    </row>
    <row r="360" spans="1:31" s="198" customFormat="1" ht="15.75" customHeight="1">
      <c r="A360" s="202" t="s">
        <v>637</v>
      </c>
      <c r="B360" s="202">
        <v>9240902.1222899985</v>
      </c>
      <c r="C360" s="202" t="s">
        <v>1680</v>
      </c>
      <c r="D360" s="204" t="s">
        <v>637</v>
      </c>
      <c r="E360" s="207"/>
      <c r="F360" s="205">
        <v>6.8206820000000001E-2</v>
      </c>
      <c r="G360" s="205">
        <v>7.1743920000000003E-2</v>
      </c>
      <c r="H360" s="205">
        <v>3.2612580000000002E-2</v>
      </c>
      <c r="I360" s="205">
        <v>-3.7978890000000001E-2</v>
      </c>
      <c r="J360" s="205">
        <v>0.18510979999999999</v>
      </c>
      <c r="K360" s="205" t="s">
        <v>1680</v>
      </c>
      <c r="AE360" s="198" t="s">
        <v>2316</v>
      </c>
    </row>
    <row r="361" spans="1:31" s="198" customFormat="1" ht="15.75" customHeight="1">
      <c r="A361" s="202" t="s">
        <v>638</v>
      </c>
      <c r="B361" s="202">
        <v>208206450.15072</v>
      </c>
      <c r="C361" s="202" t="s">
        <v>1681</v>
      </c>
      <c r="D361" s="204" t="s">
        <v>638</v>
      </c>
      <c r="E361" s="207"/>
      <c r="F361" s="205">
        <v>6.076923E-2</v>
      </c>
      <c r="G361" s="205">
        <v>-5.838173E-2</v>
      </c>
      <c r="H361" s="205">
        <v>-0.13406599999999999</v>
      </c>
      <c r="I361" s="205">
        <v>-0.36704410000000004</v>
      </c>
      <c r="J361" s="205">
        <v>-0.16827510000000001</v>
      </c>
      <c r="K361" s="205" t="s">
        <v>1681</v>
      </c>
      <c r="AE361" s="198" t="s">
        <v>2082</v>
      </c>
    </row>
    <row r="362" spans="1:31" s="198" customFormat="1" ht="15.75" customHeight="1">
      <c r="A362" s="202" t="s">
        <v>639</v>
      </c>
      <c r="B362" s="202">
        <v>186602987.55780002</v>
      </c>
      <c r="C362" s="202" t="s">
        <v>316</v>
      </c>
      <c r="D362" s="204" t="s">
        <v>639</v>
      </c>
      <c r="E362" s="207"/>
      <c r="F362" s="205">
        <v>6.255724E-2</v>
      </c>
      <c r="G362" s="205">
        <v>-7.3402529999999994E-2</v>
      </c>
      <c r="H362" s="205">
        <v>-0.1582499</v>
      </c>
      <c r="I362" s="205">
        <v>0.2533492</v>
      </c>
      <c r="J362" s="205">
        <v>-7.7235129999999999E-2</v>
      </c>
      <c r="K362" s="205" t="s">
        <v>316</v>
      </c>
      <c r="AE362" s="198" t="s">
        <v>2025</v>
      </c>
    </row>
    <row r="363" spans="1:31" s="198" customFormat="1" ht="15.75" customHeight="1">
      <c r="A363" s="202" t="s">
        <v>640</v>
      </c>
      <c r="B363" s="202">
        <v>485096659.30596</v>
      </c>
      <c r="C363" s="202" t="s">
        <v>1682</v>
      </c>
      <c r="D363" s="204" t="s">
        <v>640</v>
      </c>
      <c r="E363" s="207"/>
      <c r="F363" s="205">
        <v>3.1217979999999999E-2</v>
      </c>
      <c r="G363" s="205">
        <v>-2.1424850000000002E-2</v>
      </c>
      <c r="H363" s="205">
        <v>-1.872619E-5</v>
      </c>
      <c r="I363" s="205">
        <v>0.15444380000000002</v>
      </c>
      <c r="J363" s="205">
        <v>1.312265E-2</v>
      </c>
      <c r="K363" s="205" t="s">
        <v>1682</v>
      </c>
      <c r="AE363" s="198" t="s">
        <v>1900</v>
      </c>
    </row>
    <row r="364" spans="1:31" s="198" customFormat="1" ht="15.75" customHeight="1">
      <c r="A364" s="202" t="s">
        <v>641</v>
      </c>
      <c r="B364" s="202">
        <v>2913005938.7847495</v>
      </c>
      <c r="C364" s="202" t="s">
        <v>1683</v>
      </c>
      <c r="D364" s="204" t="s">
        <v>641</v>
      </c>
      <c r="E364" s="207"/>
      <c r="F364" s="205">
        <v>6.5446730000000009E-2</v>
      </c>
      <c r="G364" s="205">
        <v>-8.3763629999999995E-3</v>
      </c>
      <c r="H364" s="205">
        <v>-0.1175742</v>
      </c>
      <c r="I364" s="205">
        <v>-1.8018259999999998E-2</v>
      </c>
      <c r="J364" s="205">
        <v>-7.0344009999999998E-2</v>
      </c>
      <c r="K364" s="205" t="s">
        <v>1683</v>
      </c>
      <c r="AE364" s="198" t="s">
        <v>1893</v>
      </c>
    </row>
    <row r="365" spans="1:31" s="198" customFormat="1" ht="15.75" customHeight="1">
      <c r="A365" s="202" t="s">
        <v>642</v>
      </c>
      <c r="B365" s="202">
        <v>89159856.264499992</v>
      </c>
      <c r="C365" s="202" t="s">
        <v>1684</v>
      </c>
      <c r="D365" s="204" t="s">
        <v>642</v>
      </c>
      <c r="E365" s="207"/>
      <c r="F365" s="205">
        <v>0.15959300000000001</v>
      </c>
      <c r="G365" s="205">
        <v>-0.1528987</v>
      </c>
      <c r="H365" s="205">
        <v>-0.22686309999999998</v>
      </c>
      <c r="I365" s="205">
        <v>-0.28499730000000001</v>
      </c>
      <c r="J365" s="205">
        <v>-5.2043770000000003E-2</v>
      </c>
      <c r="K365" s="205" t="s">
        <v>1684</v>
      </c>
      <c r="AE365" s="198" t="s">
        <v>1975</v>
      </c>
    </row>
    <row r="366" spans="1:31" s="198" customFormat="1" ht="15.75" customHeight="1">
      <c r="A366" s="202" t="s">
        <v>643</v>
      </c>
      <c r="B366" s="202">
        <v>7636669.9001700003</v>
      </c>
      <c r="C366" s="202" t="s">
        <v>1685</v>
      </c>
      <c r="D366" s="204" t="s">
        <v>643</v>
      </c>
      <c r="E366" s="207"/>
      <c r="F366" s="205">
        <v>5.1892550000000003E-2</v>
      </c>
      <c r="G366" s="205">
        <v>-0.15828039999999999</v>
      </c>
      <c r="H366" s="205">
        <v>-0.32904990000000001</v>
      </c>
      <c r="I366" s="205">
        <v>-0.10956070000000001</v>
      </c>
      <c r="J366" s="205">
        <v>-0.33035370000000003</v>
      </c>
      <c r="K366" s="205" t="s">
        <v>1685</v>
      </c>
      <c r="AE366" s="198" t="s">
        <v>2171</v>
      </c>
    </row>
    <row r="367" spans="1:31" s="198" customFormat="1" ht="15.75" customHeight="1">
      <c r="A367" s="202" t="s">
        <v>644</v>
      </c>
      <c r="B367" s="202">
        <v>43265805.283200003</v>
      </c>
      <c r="C367" s="202" t="s">
        <v>1686</v>
      </c>
      <c r="D367" s="204" t="s">
        <v>644</v>
      </c>
      <c r="E367" s="207"/>
      <c r="F367" s="205">
        <v>4.4056530000000003E-2</v>
      </c>
      <c r="G367" s="205">
        <v>-2.9741190000000001E-2</v>
      </c>
      <c r="H367" s="205">
        <v>-7.1349369999999995E-2</v>
      </c>
      <c r="I367" s="205">
        <v>0.2499585</v>
      </c>
      <c r="J367" s="205">
        <v>-2.5223100000000002E-2</v>
      </c>
      <c r="K367" s="205" t="s">
        <v>1686</v>
      </c>
      <c r="AE367" s="198" t="s">
        <v>2061</v>
      </c>
    </row>
    <row r="368" spans="1:31" s="198" customFormat="1" ht="15.75" customHeight="1">
      <c r="A368" s="202" t="s">
        <v>645</v>
      </c>
      <c r="B368" s="202">
        <v>60035054.619960003</v>
      </c>
      <c r="C368" s="202" t="s">
        <v>1687</v>
      </c>
      <c r="D368" s="204" t="s">
        <v>645</v>
      </c>
      <c r="E368" s="207"/>
      <c r="F368" s="205">
        <v>-2.0697169999999997E-2</v>
      </c>
      <c r="G368" s="205">
        <v>0.1343849</v>
      </c>
      <c r="H368" s="205">
        <v>0.28306370000000003</v>
      </c>
      <c r="I368" s="205">
        <v>0.24257079999999998</v>
      </c>
      <c r="J368" s="205">
        <v>0.44922080000000003</v>
      </c>
      <c r="K368" s="205" t="s">
        <v>1687</v>
      </c>
      <c r="AE368" s="198" t="s">
        <v>2304</v>
      </c>
    </row>
    <row r="369" spans="1:31" s="198" customFormat="1" ht="15.75" customHeight="1">
      <c r="A369" s="202" t="s">
        <v>646</v>
      </c>
      <c r="B369" s="202">
        <v>195668820</v>
      </c>
      <c r="C369" s="202" t="s">
        <v>1688</v>
      </c>
      <c r="D369" s="204" t="s">
        <v>646</v>
      </c>
      <c r="E369" s="207"/>
      <c r="F369" s="205">
        <v>0.2241763</v>
      </c>
      <c r="G369" s="205">
        <v>9.7378619999999999E-2</v>
      </c>
      <c r="H369" s="205">
        <v>-0.1597539</v>
      </c>
      <c r="I369" s="205">
        <v>0.31973469999999998</v>
      </c>
      <c r="J369" s="205">
        <v>-0.10834619999999999</v>
      </c>
      <c r="K369" s="205" t="s">
        <v>1688</v>
      </c>
      <c r="AE369" s="198" t="s">
        <v>1955</v>
      </c>
    </row>
    <row r="370" spans="1:31" s="198" customFormat="1" ht="15.75" customHeight="1">
      <c r="A370" s="202" t="s">
        <v>647</v>
      </c>
      <c r="B370" s="202">
        <v>26701942.742199998</v>
      </c>
      <c r="C370" s="202" t="s">
        <v>1689</v>
      </c>
      <c r="D370" s="204" t="s">
        <v>647</v>
      </c>
      <c r="E370" s="207"/>
      <c r="F370" s="205">
        <v>4.7239820000000002E-2</v>
      </c>
      <c r="G370" s="205">
        <v>-9.281905E-2</v>
      </c>
      <c r="H370" s="205">
        <v>-5.2795269999999998E-2</v>
      </c>
      <c r="I370" s="205">
        <v>-0.34205140000000001</v>
      </c>
      <c r="J370" s="205">
        <v>-8.4825560000000005E-3</v>
      </c>
      <c r="K370" s="205" t="s">
        <v>1689</v>
      </c>
      <c r="AE370" s="198" t="s">
        <v>2307</v>
      </c>
    </row>
    <row r="371" spans="1:31" s="198" customFormat="1" ht="15.75" customHeight="1">
      <c r="A371" s="202" t="s">
        <v>648</v>
      </c>
      <c r="B371" s="202">
        <v>274128526.21648765</v>
      </c>
      <c r="C371" s="202" t="s">
        <v>1690</v>
      </c>
      <c r="D371" s="204" t="s">
        <v>648</v>
      </c>
      <c r="E371" s="207"/>
      <c r="F371" s="205">
        <v>-5.2038060000000004E-2</v>
      </c>
      <c r="G371" s="205">
        <v>-0.2125293</v>
      </c>
      <c r="H371" s="205">
        <v>-0.35170309999999999</v>
      </c>
      <c r="I371" s="205">
        <v>-0.53449469999999999</v>
      </c>
      <c r="J371" s="205">
        <v>-0.35357259999999996</v>
      </c>
      <c r="K371" s="205" t="s">
        <v>1690</v>
      </c>
      <c r="AE371" s="198" t="s">
        <v>2074</v>
      </c>
    </row>
    <row r="372" spans="1:31" s="198" customFormat="1" ht="15.75" customHeight="1">
      <c r="A372" s="202" t="s">
        <v>649</v>
      </c>
      <c r="B372" s="202">
        <v>236062697.22519025</v>
      </c>
      <c r="C372" s="202" t="s">
        <v>1691</v>
      </c>
      <c r="D372" s="204" t="s">
        <v>649</v>
      </c>
      <c r="E372" s="207"/>
      <c r="F372" s="205">
        <v>2.2993589999999998E-2</v>
      </c>
      <c r="G372" s="205">
        <v>-5.4556570000000006E-2</v>
      </c>
      <c r="H372" s="205">
        <v>2.5260330000000001E-2</v>
      </c>
      <c r="I372" s="205">
        <v>2.8222219999999999E-2</v>
      </c>
      <c r="J372" s="205">
        <v>4.3292029999999995E-2</v>
      </c>
      <c r="K372" s="205" t="s">
        <v>1691</v>
      </c>
      <c r="AE372" s="198" t="s">
        <v>2076</v>
      </c>
    </row>
    <row r="373" spans="1:31" s="198" customFormat="1" ht="15.75" customHeight="1">
      <c r="A373" s="202" t="s">
        <v>650</v>
      </c>
      <c r="B373" s="202">
        <v>49088173.645350002</v>
      </c>
      <c r="C373" s="202" t="s">
        <v>1692</v>
      </c>
      <c r="D373" s="204" t="s">
        <v>650</v>
      </c>
      <c r="E373" s="207"/>
      <c r="F373" s="205">
        <v>0.13359489999999999</v>
      </c>
      <c r="G373" s="205">
        <v>-8.4133829999999993E-2</v>
      </c>
      <c r="H373" s="205">
        <v>-9.3145260000000007E-2</v>
      </c>
      <c r="I373" s="205">
        <v>-0.18703800000000001</v>
      </c>
      <c r="J373" s="205">
        <v>-6.8799639999999995E-2</v>
      </c>
      <c r="K373" s="205" t="s">
        <v>1692</v>
      </c>
      <c r="AE373" s="198" t="s">
        <v>1987</v>
      </c>
    </row>
    <row r="374" spans="1:31" s="198" customFormat="1" ht="15.75" customHeight="1">
      <c r="A374" s="202" t="s">
        <v>651</v>
      </c>
      <c r="B374" s="202">
        <v>67262522.390202403</v>
      </c>
      <c r="C374" s="202" t="s">
        <v>1693</v>
      </c>
      <c r="D374" s="204" t="s">
        <v>651</v>
      </c>
      <c r="E374" s="207"/>
      <c r="F374" s="205">
        <v>8.8507269999999985E-2</v>
      </c>
      <c r="G374" s="205">
        <v>5.3035140000000001E-2</v>
      </c>
      <c r="H374" s="205">
        <v>4.0404080000000002E-2</v>
      </c>
      <c r="I374" s="205">
        <v>0.10455769999999999</v>
      </c>
      <c r="J374" s="205">
        <v>0.19075150000000002</v>
      </c>
      <c r="K374" s="205" t="s">
        <v>1693</v>
      </c>
      <c r="AE374" s="198" t="s">
        <v>2225</v>
      </c>
    </row>
    <row r="375" spans="1:31" s="198" customFormat="1" ht="15.75" customHeight="1">
      <c r="A375" s="202" t="s">
        <v>652</v>
      </c>
      <c r="B375" s="202">
        <v>136054929.86162999</v>
      </c>
      <c r="C375" s="202" t="s">
        <v>1694</v>
      </c>
      <c r="D375" s="204" t="s">
        <v>652</v>
      </c>
      <c r="E375" s="207"/>
      <c r="F375" s="205">
        <v>-3.31775E-3</v>
      </c>
      <c r="G375" s="205">
        <v>-3.6448410000000001E-2</v>
      </c>
      <c r="H375" s="205">
        <v>-9.2544299999999996E-2</v>
      </c>
      <c r="I375" s="205">
        <v>-1.2107650000000001E-2</v>
      </c>
      <c r="J375" s="205">
        <v>-7.8114130000000004E-2</v>
      </c>
      <c r="K375" s="205" t="s">
        <v>1694</v>
      </c>
      <c r="AE375" s="198" t="s">
        <v>2347</v>
      </c>
    </row>
    <row r="376" spans="1:31" s="198" customFormat="1" ht="15.75" customHeight="1">
      <c r="A376" s="202" t="s">
        <v>653</v>
      </c>
      <c r="B376" s="202">
        <v>468779516.63697994</v>
      </c>
      <c r="C376" s="202" t="s">
        <v>1695</v>
      </c>
      <c r="D376" s="204" t="s">
        <v>653</v>
      </c>
      <c r="E376" s="207"/>
      <c r="F376" s="205">
        <v>0.1320617</v>
      </c>
      <c r="G376" s="205">
        <v>0.10453430000000001</v>
      </c>
      <c r="H376" s="205">
        <v>0.12678110000000001</v>
      </c>
      <c r="I376" s="205">
        <v>0.95030100000000006</v>
      </c>
      <c r="J376" s="205">
        <v>0.23584119999999997</v>
      </c>
      <c r="K376" s="205" t="s">
        <v>1695</v>
      </c>
      <c r="AE376" s="198" t="s">
        <v>2351</v>
      </c>
    </row>
    <row r="377" spans="1:31" s="198" customFormat="1" ht="15.75" customHeight="1">
      <c r="A377" s="202" t="s">
        <v>654</v>
      </c>
      <c r="B377" s="202">
        <v>85046571.860939994</v>
      </c>
      <c r="C377" s="202" t="s">
        <v>1696</v>
      </c>
      <c r="D377" s="204" t="s">
        <v>654</v>
      </c>
      <c r="E377" s="207"/>
      <c r="F377" s="205">
        <v>3.3357249999999998E-2</v>
      </c>
      <c r="G377" s="205">
        <v>-0.1340547</v>
      </c>
      <c r="H377" s="205">
        <v>-0.21680029999999997</v>
      </c>
      <c r="I377" s="205">
        <v>-0.38662979999999997</v>
      </c>
      <c r="J377" s="205">
        <v>-0.23853570000000002</v>
      </c>
      <c r="K377" s="205" t="s">
        <v>1696</v>
      </c>
      <c r="AE377" s="198" t="s">
        <v>2145</v>
      </c>
    </row>
    <row r="378" spans="1:31" s="198" customFormat="1" ht="15.75" customHeight="1">
      <c r="A378" s="202" t="s">
        <v>655</v>
      </c>
      <c r="B378" s="202">
        <v>27158396.241951603</v>
      </c>
      <c r="C378" s="202" t="s">
        <v>1697</v>
      </c>
      <c r="D378" s="204" t="s">
        <v>655</v>
      </c>
      <c r="E378" s="207"/>
      <c r="F378" s="205">
        <v>-3.649956E-2</v>
      </c>
      <c r="G378" s="205">
        <v>-0.11644320000000001</v>
      </c>
      <c r="H378" s="205">
        <v>1.095863E-2</v>
      </c>
      <c r="I378" s="205">
        <v>0.29415239999999998</v>
      </c>
      <c r="J378" s="205">
        <v>2.5149170000000002E-2</v>
      </c>
      <c r="K378" s="205" t="s">
        <v>1697</v>
      </c>
      <c r="AE378" s="198" t="s">
        <v>1993</v>
      </c>
    </row>
    <row r="379" spans="1:31" s="198" customFormat="1" ht="15.75" customHeight="1">
      <c r="A379" s="202" t="s">
        <v>656</v>
      </c>
      <c r="B379" s="202">
        <v>2708644000</v>
      </c>
      <c r="C379" s="202" t="s">
        <v>1698</v>
      </c>
      <c r="D379" s="204" t="s">
        <v>656</v>
      </c>
      <c r="E379" s="207"/>
      <c r="F379" s="205">
        <v>9.3802350000000007E-2</v>
      </c>
      <c r="G379" s="205">
        <v>-8.0205499999999999E-2</v>
      </c>
      <c r="H379" s="205">
        <v>-0.2216379</v>
      </c>
      <c r="I379" s="205">
        <v>0.34342619999999996</v>
      </c>
      <c r="J379" s="205">
        <v>-0.17335609999999999</v>
      </c>
      <c r="K379" s="205" t="s">
        <v>1698</v>
      </c>
      <c r="AE379" s="198" t="s">
        <v>1892</v>
      </c>
    </row>
    <row r="380" spans="1:31" s="198" customFormat="1" ht="15.75" customHeight="1">
      <c r="A380" s="202" t="s">
        <v>657</v>
      </c>
      <c r="B380" s="202">
        <v>17947095.094319995</v>
      </c>
      <c r="C380" s="202" t="s">
        <v>1699</v>
      </c>
      <c r="D380" s="204" t="s">
        <v>657</v>
      </c>
      <c r="E380" s="207"/>
      <c r="F380" s="205">
        <v>5.5652E-2</v>
      </c>
      <c r="G380" s="205">
        <v>-0.11429059999999999</v>
      </c>
      <c r="H380" s="205">
        <v>0.1634031</v>
      </c>
      <c r="I380" s="205">
        <v>0.1124502</v>
      </c>
      <c r="J380" s="205">
        <v>0.31192890000000001</v>
      </c>
      <c r="K380" s="205" t="s">
        <v>1699</v>
      </c>
      <c r="AE380" s="198" t="s">
        <v>1999</v>
      </c>
    </row>
    <row r="381" spans="1:31" s="198" customFormat="1" ht="15.75" customHeight="1">
      <c r="A381" s="202" t="s">
        <v>658</v>
      </c>
      <c r="B381" s="202">
        <v>388358366.66000003</v>
      </c>
      <c r="C381" s="202" t="s">
        <v>1700</v>
      </c>
      <c r="D381" s="204" t="s">
        <v>658</v>
      </c>
      <c r="E381" s="207"/>
      <c r="F381" s="205">
        <v>7.6737680000000003E-2</v>
      </c>
      <c r="G381" s="205">
        <v>-0.1003053</v>
      </c>
      <c r="H381" s="205">
        <v>-0.2456972</v>
      </c>
      <c r="I381" s="205">
        <v>0.20541390000000001</v>
      </c>
      <c r="J381" s="205">
        <v>-0.16892700000000002</v>
      </c>
      <c r="K381" s="205" t="s">
        <v>1700</v>
      </c>
      <c r="AE381" s="198" t="s">
        <v>1943</v>
      </c>
    </row>
    <row r="382" spans="1:31" s="198" customFormat="1" ht="15.75" customHeight="1">
      <c r="A382" s="202" t="s">
        <v>659</v>
      </c>
      <c r="B382" s="202">
        <v>37929624.040879995</v>
      </c>
      <c r="C382" s="202" t="s">
        <v>1701</v>
      </c>
      <c r="D382" s="204" t="s">
        <v>659</v>
      </c>
      <c r="E382" s="207"/>
      <c r="F382" s="205">
        <v>1.6368670000000002E-2</v>
      </c>
      <c r="G382" s="205">
        <v>-0.1764946</v>
      </c>
      <c r="H382" s="205">
        <v>-0.18117270000000002</v>
      </c>
      <c r="I382" s="205">
        <v>-0.40542129999999998</v>
      </c>
      <c r="J382" s="205">
        <v>-0.1831613</v>
      </c>
      <c r="K382" s="205" t="s">
        <v>1701</v>
      </c>
      <c r="AE382" s="198" t="s">
        <v>2293</v>
      </c>
    </row>
    <row r="383" spans="1:31" s="198" customFormat="1" ht="15.75" customHeight="1">
      <c r="A383" s="202" t="s">
        <v>660</v>
      </c>
      <c r="B383" s="202">
        <v>144446031.66615</v>
      </c>
      <c r="C383" s="202" t="s">
        <v>1702</v>
      </c>
      <c r="D383" s="204" t="s">
        <v>660</v>
      </c>
      <c r="E383" s="207"/>
      <c r="F383" s="205">
        <v>0.1101505</v>
      </c>
      <c r="G383" s="205">
        <v>-0.16958079999999998</v>
      </c>
      <c r="H383" s="205">
        <v>-6.583435E-2</v>
      </c>
      <c r="I383" s="205">
        <v>-0.17314569999999999</v>
      </c>
      <c r="J383" s="205">
        <v>7.2378620000000005E-2</v>
      </c>
      <c r="K383" s="205" t="s">
        <v>1702</v>
      </c>
      <c r="AE383" s="198" t="s">
        <v>1920</v>
      </c>
    </row>
    <row r="384" spans="1:31" s="198" customFormat="1" ht="15.75" customHeight="1">
      <c r="A384" s="202" t="s">
        <v>661</v>
      </c>
      <c r="B384" s="202">
        <v>97079333.760000005</v>
      </c>
      <c r="C384" s="202" t="s">
        <v>1703</v>
      </c>
      <c r="D384" s="204" t="s">
        <v>661</v>
      </c>
      <c r="E384" s="207"/>
      <c r="F384" s="205">
        <v>1.3712050000000001E-3</v>
      </c>
      <c r="G384" s="205">
        <v>-6.3993439999999999E-2</v>
      </c>
      <c r="H384" s="205">
        <v>-0.14033470000000001</v>
      </c>
      <c r="I384" s="205">
        <v>-1.074019E-2</v>
      </c>
      <c r="J384" s="205">
        <v>-3.273413E-2</v>
      </c>
      <c r="K384" s="205" t="s">
        <v>1703</v>
      </c>
      <c r="AE384" s="198" t="s">
        <v>2324</v>
      </c>
    </row>
    <row r="385" spans="1:31" s="198" customFormat="1" ht="15.75" customHeight="1">
      <c r="A385" s="202" t="s">
        <v>662</v>
      </c>
      <c r="B385" s="202">
        <v>51030694.743150003</v>
      </c>
      <c r="C385" s="202" t="s">
        <v>362</v>
      </c>
      <c r="D385" s="204" t="s">
        <v>662</v>
      </c>
      <c r="E385" s="207"/>
      <c r="F385" s="205">
        <v>-1.7229149999999999E-2</v>
      </c>
      <c r="G385" s="205">
        <v>6.0868270000000004E-3</v>
      </c>
      <c r="H385" s="205">
        <v>-4.3807200000000003E-3</v>
      </c>
      <c r="I385" s="205">
        <v>0.1245941</v>
      </c>
      <c r="J385" s="205">
        <v>-2.8486520000000001E-2</v>
      </c>
      <c r="K385" s="205" t="s">
        <v>362</v>
      </c>
      <c r="AE385" s="198" t="s">
        <v>2329</v>
      </c>
    </row>
    <row r="386" spans="1:31" s="198" customFormat="1" ht="15.75" customHeight="1">
      <c r="A386" s="202" t="s">
        <v>663</v>
      </c>
      <c r="B386" s="202">
        <v>266125887.59763998</v>
      </c>
      <c r="C386" s="202" t="s">
        <v>1704</v>
      </c>
      <c r="D386" s="204" t="s">
        <v>663</v>
      </c>
      <c r="E386" s="207"/>
      <c r="F386" s="205">
        <v>0.20260179999999997</v>
      </c>
      <c r="G386" s="205">
        <v>0.16870470000000001</v>
      </c>
      <c r="H386" s="205">
        <v>0.42795640000000001</v>
      </c>
      <c r="I386" s="205">
        <v>4.1948410000000003</v>
      </c>
      <c r="J386" s="205">
        <v>0.49120720000000001</v>
      </c>
      <c r="K386" s="205" t="s">
        <v>1704</v>
      </c>
      <c r="AE386" s="198" t="s">
        <v>1947</v>
      </c>
    </row>
    <row r="387" spans="1:31" s="198" customFormat="1" ht="15.75" customHeight="1">
      <c r="A387" s="202" t="s">
        <v>664</v>
      </c>
      <c r="B387" s="202">
        <v>182874589.04520005</v>
      </c>
      <c r="C387" s="202" t="s">
        <v>1705</v>
      </c>
      <c r="D387" s="204" t="s">
        <v>664</v>
      </c>
      <c r="E387" s="207"/>
      <c r="F387" s="205">
        <v>-6.6227949999999994E-2</v>
      </c>
      <c r="G387" s="205">
        <v>-8.3550869999999999E-2</v>
      </c>
      <c r="H387" s="205">
        <v>-0.10555249999999999</v>
      </c>
      <c r="I387" s="205">
        <v>-0.24507580000000001</v>
      </c>
      <c r="J387" s="205">
        <v>-0.1228462</v>
      </c>
      <c r="K387" s="205" t="s">
        <v>1705</v>
      </c>
      <c r="AE387" s="198" t="s">
        <v>2189</v>
      </c>
    </row>
    <row r="388" spans="1:31" s="198" customFormat="1" ht="15.75" customHeight="1">
      <c r="A388" s="202" t="s">
        <v>665</v>
      </c>
      <c r="B388" s="202">
        <v>129989743.25964001</v>
      </c>
      <c r="C388" s="202" t="s">
        <v>1706</v>
      </c>
      <c r="D388" s="204" t="s">
        <v>665</v>
      </c>
      <c r="E388" s="207"/>
      <c r="F388" s="205">
        <v>3.5230350000000001E-2</v>
      </c>
      <c r="G388" s="205">
        <v>-0.1029354</v>
      </c>
      <c r="H388" s="205">
        <v>-0.1215025</v>
      </c>
      <c r="I388" s="205">
        <v>-9.2636590000000005E-2</v>
      </c>
      <c r="J388" s="205">
        <v>-0.13607239999999998</v>
      </c>
      <c r="K388" s="205" t="s">
        <v>1706</v>
      </c>
      <c r="AE388" s="198" t="s">
        <v>2093</v>
      </c>
    </row>
    <row r="389" spans="1:31" s="198" customFormat="1" ht="15.75" customHeight="1">
      <c r="A389" s="202" t="s">
        <v>666</v>
      </c>
      <c r="B389" s="202">
        <v>377518158.31468004</v>
      </c>
      <c r="C389" s="202" t="s">
        <v>1707</v>
      </c>
      <c r="D389" s="204" t="s">
        <v>666</v>
      </c>
      <c r="E389" s="207"/>
      <c r="F389" s="205">
        <v>-5.6320690000000007E-2</v>
      </c>
      <c r="G389" s="205">
        <v>-1.123737E-2</v>
      </c>
      <c r="H389" s="205">
        <v>-1.888859E-2</v>
      </c>
      <c r="I389" s="205">
        <v>-9.4125070000000005E-3</v>
      </c>
      <c r="J389" s="205">
        <v>-3.9546640000000001E-2</v>
      </c>
      <c r="K389" s="205" t="s">
        <v>1707</v>
      </c>
      <c r="AE389" s="198" t="s">
        <v>2183</v>
      </c>
    </row>
    <row r="390" spans="1:31" s="198" customFormat="1" ht="15.75" customHeight="1">
      <c r="A390" s="202" t="s">
        <v>667</v>
      </c>
      <c r="B390" s="202">
        <v>264981485.06367999</v>
      </c>
      <c r="C390" s="202" t="s">
        <v>1708</v>
      </c>
      <c r="D390" s="204" t="s">
        <v>667</v>
      </c>
      <c r="E390" s="207"/>
      <c r="F390" s="205">
        <v>4.3073340000000002E-2</v>
      </c>
      <c r="G390" s="205">
        <v>0.11845470000000001</v>
      </c>
      <c r="H390" s="205">
        <v>0.33752360000000003</v>
      </c>
      <c r="I390" s="205">
        <v>0.77167249999999998</v>
      </c>
      <c r="J390" s="205">
        <v>0.41454089999999999</v>
      </c>
      <c r="K390" s="205" t="s">
        <v>1708</v>
      </c>
      <c r="AE390" s="198" t="s">
        <v>2187</v>
      </c>
    </row>
    <row r="391" spans="1:31" s="198" customFormat="1" ht="15.75" customHeight="1">
      <c r="A391" s="202" t="s">
        <v>668</v>
      </c>
      <c r="B391" s="202">
        <v>63862997.663519993</v>
      </c>
      <c r="C391" s="202" t="s">
        <v>1709</v>
      </c>
      <c r="D391" s="204" t="s">
        <v>668</v>
      </c>
      <c r="E391" s="207"/>
      <c r="F391" s="205">
        <v>7.1147539999999995E-2</v>
      </c>
      <c r="G391" s="205">
        <v>-7.7900090000000005E-2</v>
      </c>
      <c r="H391" s="205">
        <v>-0.26674900000000001</v>
      </c>
      <c r="I391" s="205">
        <v>1.9344799999999999E-2</v>
      </c>
      <c r="J391" s="205">
        <v>-0.2344464</v>
      </c>
      <c r="K391" s="205" t="s">
        <v>1709</v>
      </c>
      <c r="AE391" s="198" t="s">
        <v>2045</v>
      </c>
    </row>
    <row r="392" spans="1:31" s="198" customFormat="1" ht="15.75" customHeight="1">
      <c r="A392" s="202" t="s">
        <v>669</v>
      </c>
      <c r="B392" s="202">
        <v>164307360</v>
      </c>
      <c r="C392" s="202" t="s">
        <v>1710</v>
      </c>
      <c r="D392" s="204" t="s">
        <v>669</v>
      </c>
      <c r="E392" s="207"/>
      <c r="F392" s="205">
        <v>8.7077420000000003E-2</v>
      </c>
      <c r="G392" s="205">
        <v>-7.2369619999999996E-2</v>
      </c>
      <c r="H392" s="205">
        <v>-0.13683109999999998</v>
      </c>
      <c r="I392" s="205">
        <v>-9.0263339999999997E-2</v>
      </c>
      <c r="J392" s="205">
        <v>-3.2938390000000005E-2</v>
      </c>
      <c r="K392" s="205" t="s">
        <v>1710</v>
      </c>
      <c r="AE392" s="198" t="s">
        <v>1961</v>
      </c>
    </row>
    <row r="393" spans="1:31" s="198" customFormat="1" ht="15.75" customHeight="1">
      <c r="A393" s="202" t="s">
        <v>670</v>
      </c>
      <c r="B393" s="202">
        <v>57551833.527979992</v>
      </c>
      <c r="C393" s="202" t="s">
        <v>1711</v>
      </c>
      <c r="D393" s="204" t="s">
        <v>670</v>
      </c>
      <c r="E393" s="207"/>
      <c r="F393" s="205">
        <v>0.10005710000000001</v>
      </c>
      <c r="G393" s="205">
        <v>-5.7994860000000002E-2</v>
      </c>
      <c r="H393" s="205">
        <v>-8.6729879999999995E-2</v>
      </c>
      <c r="I393" s="205">
        <v>0.54193639999999998</v>
      </c>
      <c r="J393" s="205">
        <v>-8.1147869999999997E-2</v>
      </c>
      <c r="K393" s="205" t="s">
        <v>1711</v>
      </c>
      <c r="AE393" s="198" t="s">
        <v>2149</v>
      </c>
    </row>
    <row r="394" spans="1:31" s="198" customFormat="1" ht="15.75" customHeight="1">
      <c r="A394" s="202" t="s">
        <v>671</v>
      </c>
      <c r="B394" s="202">
        <v>45157498.43652001</v>
      </c>
      <c r="C394" s="202" t="s">
        <v>1712</v>
      </c>
      <c r="D394" s="204" t="s">
        <v>671</v>
      </c>
      <c r="E394" s="207"/>
      <c r="F394" s="205">
        <v>0.11505610000000001</v>
      </c>
      <c r="G394" s="205">
        <v>7.3697819999999997E-2</v>
      </c>
      <c r="H394" s="205">
        <v>-7.3057950000000003E-3</v>
      </c>
      <c r="I394" s="205">
        <v>0.87390940000000006</v>
      </c>
      <c r="J394" s="205">
        <v>0.1507086</v>
      </c>
      <c r="K394" s="205" t="s">
        <v>1712</v>
      </c>
      <c r="AE394" s="198" t="s">
        <v>2229</v>
      </c>
    </row>
    <row r="395" spans="1:31" s="198" customFormat="1" ht="15.75" customHeight="1">
      <c r="A395" s="202" t="s">
        <v>672</v>
      </c>
      <c r="B395" s="202">
        <v>65548347.070320003</v>
      </c>
      <c r="C395" s="202" t="s">
        <v>1713</v>
      </c>
      <c r="D395" s="204" t="s">
        <v>672</v>
      </c>
      <c r="E395" s="207"/>
      <c r="F395" s="205">
        <v>7.0104410000000006E-2</v>
      </c>
      <c r="G395" s="205">
        <v>-4.9673600000000005E-2</v>
      </c>
      <c r="H395" s="205">
        <v>-0.1082437</v>
      </c>
      <c r="I395" s="205">
        <v>-0.3233934</v>
      </c>
      <c r="J395" s="205">
        <v>-0.1539876</v>
      </c>
      <c r="K395" s="205" t="s">
        <v>1713</v>
      </c>
      <c r="AE395" s="198" t="s">
        <v>2113</v>
      </c>
    </row>
    <row r="396" spans="1:31" s="198" customFormat="1" ht="15.75" customHeight="1">
      <c r="A396" s="202" t="s">
        <v>673</v>
      </c>
      <c r="B396" s="202">
        <v>103224944.26585522</v>
      </c>
      <c r="C396" s="202" t="s">
        <v>1714</v>
      </c>
      <c r="D396" s="204" t="s">
        <v>673</v>
      </c>
      <c r="E396" s="207"/>
      <c r="F396" s="205">
        <v>4.1086470000000007E-2</v>
      </c>
      <c r="G396" s="205">
        <v>-3.5822340000000001E-2</v>
      </c>
      <c r="H396" s="205">
        <v>-2.4641650000000001E-2</v>
      </c>
      <c r="I396" s="205">
        <v>-0.10652110000000001</v>
      </c>
      <c r="J396" s="205">
        <v>2.975682E-2</v>
      </c>
      <c r="K396" s="205" t="s">
        <v>1714</v>
      </c>
      <c r="AE396" s="198" t="s">
        <v>1794</v>
      </c>
    </row>
    <row r="397" spans="1:31" s="198" customFormat="1" ht="15.75" customHeight="1">
      <c r="A397" s="202" t="s">
        <v>674</v>
      </c>
      <c r="B397" s="202">
        <v>167288131.07940003</v>
      </c>
      <c r="C397" s="202" t="s">
        <v>1715</v>
      </c>
      <c r="D397" s="204" t="s">
        <v>674</v>
      </c>
      <c r="E397" s="207"/>
      <c r="F397" s="205">
        <v>-2.8473890000000002E-2</v>
      </c>
      <c r="G397" s="205">
        <v>-7.6957120000000004E-2</v>
      </c>
      <c r="H397" s="205">
        <v>-7.1819930000000009E-4</v>
      </c>
      <c r="I397" s="205">
        <v>0.2311474</v>
      </c>
      <c r="J397" s="205">
        <v>8.2094699999999993E-2</v>
      </c>
      <c r="K397" s="205" t="s">
        <v>1715</v>
      </c>
      <c r="AE397" s="198" t="s">
        <v>2256</v>
      </c>
    </row>
    <row r="398" spans="1:31" s="198" customFormat="1" ht="15.75" customHeight="1">
      <c r="A398" s="202" t="s">
        <v>675</v>
      </c>
      <c r="B398" s="202">
        <v>3186129.6401968757</v>
      </c>
      <c r="C398" s="202" t="s">
        <v>1716</v>
      </c>
      <c r="D398" s="204" t="s">
        <v>675</v>
      </c>
      <c r="E398" s="207"/>
      <c r="F398" s="205">
        <v>-7.4758140000000001E-2</v>
      </c>
      <c r="G398" s="205">
        <v>6.3163209999999997E-2</v>
      </c>
      <c r="H398" s="205">
        <v>0.2002282</v>
      </c>
      <c r="I398" s="205">
        <v>-6.0714290000000004E-2</v>
      </c>
      <c r="J398" s="205">
        <v>0.40453940000000005</v>
      </c>
      <c r="K398" s="205" t="s">
        <v>1716</v>
      </c>
      <c r="AE398" s="198" t="s">
        <v>2320</v>
      </c>
    </row>
    <row r="399" spans="1:31" s="198" customFormat="1" ht="15.75" customHeight="1">
      <c r="A399" s="202" t="s">
        <v>676</v>
      </c>
      <c r="B399" s="202">
        <v>3875128.6945800004</v>
      </c>
      <c r="C399" s="202" t="s">
        <v>1717</v>
      </c>
      <c r="D399" s="204" t="s">
        <v>676</v>
      </c>
      <c r="E399" s="207"/>
      <c r="F399" s="205">
        <v>3.7220840000000005E-2</v>
      </c>
      <c r="G399" s="205">
        <v>-8.1163329999999992E-2</v>
      </c>
      <c r="H399" s="205">
        <v>-0.1765419</v>
      </c>
      <c r="I399" s="205">
        <v>6.800312E-2</v>
      </c>
      <c r="J399" s="205">
        <v>-0.19994109999999998</v>
      </c>
      <c r="K399" s="205" t="s">
        <v>1717</v>
      </c>
      <c r="AE399" s="198" t="s">
        <v>2345</v>
      </c>
    </row>
    <row r="400" spans="1:31" s="198" customFormat="1" ht="15.75" customHeight="1">
      <c r="A400" s="202" t="s">
        <v>677</v>
      </c>
      <c r="B400" s="202"/>
      <c r="C400" s="202" t="s">
        <v>1718</v>
      </c>
      <c r="D400" s="204" t="s">
        <v>677</v>
      </c>
      <c r="E400" s="207"/>
      <c r="F400" s="205" t="s">
        <v>2355</v>
      </c>
      <c r="G400" s="205" t="s">
        <v>2355</v>
      </c>
      <c r="H400" s="205" t="s">
        <v>2355</v>
      </c>
      <c r="I400" s="205" t="s">
        <v>2355</v>
      </c>
      <c r="J400" s="205" t="s">
        <v>2355</v>
      </c>
      <c r="K400" s="205" t="s">
        <v>1718</v>
      </c>
      <c r="AE400" s="198" t="s">
        <v>2364</v>
      </c>
    </row>
    <row r="401" spans="1:31" s="198" customFormat="1" ht="15.75" customHeight="1">
      <c r="A401" s="202" t="s">
        <v>678</v>
      </c>
      <c r="B401" s="202">
        <v>126530301.75604825</v>
      </c>
      <c r="C401" s="202" t="s">
        <v>1719</v>
      </c>
      <c r="D401" s="204" t="s">
        <v>678</v>
      </c>
      <c r="E401" s="207"/>
      <c r="F401" s="205">
        <v>8.0922940000000013E-2</v>
      </c>
      <c r="G401" s="205">
        <v>7.8586660000000003E-3</v>
      </c>
      <c r="H401" s="205">
        <v>0.21607270000000001</v>
      </c>
      <c r="I401" s="205">
        <v>1.147672</v>
      </c>
      <c r="J401" s="205">
        <v>0.38745579999999996</v>
      </c>
      <c r="K401" s="205" t="s">
        <v>1719</v>
      </c>
      <c r="AE401" s="198" t="s">
        <v>2223</v>
      </c>
    </row>
    <row r="402" spans="1:31" s="198" customFormat="1" ht="15.75" customHeight="1">
      <c r="A402" s="202" t="s">
        <v>679</v>
      </c>
      <c r="B402" s="202">
        <v>19573059.456779998</v>
      </c>
      <c r="C402" s="202" t="s">
        <v>396</v>
      </c>
      <c r="D402" s="204" t="s">
        <v>679</v>
      </c>
      <c r="E402" s="207"/>
      <c r="F402" s="205">
        <v>7.4159179999999991E-2</v>
      </c>
      <c r="G402" s="205">
        <v>-7.9319580000000001E-2</v>
      </c>
      <c r="H402" s="205">
        <v>-0.27198070000000002</v>
      </c>
      <c r="I402" s="205">
        <v>0.1513659</v>
      </c>
      <c r="J402" s="205">
        <v>-0.20892309999999997</v>
      </c>
      <c r="K402" s="205" t="s">
        <v>396</v>
      </c>
      <c r="AE402" s="198" t="s">
        <v>2065</v>
      </c>
    </row>
    <row r="403" spans="1:31" s="198" customFormat="1" ht="15.75" customHeight="1">
      <c r="A403" s="202" t="s">
        <v>680</v>
      </c>
      <c r="B403" s="202"/>
      <c r="C403" s="202" t="s">
        <v>398</v>
      </c>
      <c r="D403" s="204" t="s">
        <v>680</v>
      </c>
      <c r="E403" s="207"/>
      <c r="F403" s="205" t="s">
        <v>2355</v>
      </c>
      <c r="G403" s="205" t="s">
        <v>2355</v>
      </c>
      <c r="H403" s="205" t="s">
        <v>2355</v>
      </c>
      <c r="I403" s="205" t="s">
        <v>2355</v>
      </c>
      <c r="J403" s="205" t="s">
        <v>2355</v>
      </c>
      <c r="K403" s="205" t="s">
        <v>398</v>
      </c>
      <c r="AE403" s="198" t="s">
        <v>2365</v>
      </c>
    </row>
    <row r="404" spans="1:31" s="198" customFormat="1" ht="15.75" customHeight="1">
      <c r="A404" s="202" t="s">
        <v>681</v>
      </c>
      <c r="B404" s="202">
        <v>125943889.10642932</v>
      </c>
      <c r="C404" s="202" t="s">
        <v>1720</v>
      </c>
      <c r="D404" s="204" t="s">
        <v>681</v>
      </c>
      <c r="E404" s="207"/>
      <c r="F404" s="205">
        <v>0.16102810000000001</v>
      </c>
      <c r="G404" s="205">
        <v>-0.1156438</v>
      </c>
      <c r="H404" s="205">
        <v>-9.8068349999999999E-2</v>
      </c>
      <c r="I404" s="205">
        <v>0.37661230000000001</v>
      </c>
      <c r="J404" s="205">
        <v>-8.661714999999999E-2</v>
      </c>
      <c r="K404" s="205" t="s">
        <v>1720</v>
      </c>
      <c r="AE404" s="198" t="s">
        <v>1969</v>
      </c>
    </row>
    <row r="405" spans="1:31" s="198" customFormat="1" ht="15.75" customHeight="1">
      <c r="A405" s="202" t="s">
        <v>682</v>
      </c>
      <c r="B405" s="202">
        <v>52921440</v>
      </c>
      <c r="C405" s="202" t="s">
        <v>1721</v>
      </c>
      <c r="D405" s="204" t="s">
        <v>682</v>
      </c>
      <c r="E405" s="207"/>
      <c r="F405" s="205">
        <v>0.10437150000000001</v>
      </c>
      <c r="G405" s="205">
        <v>-2.7206299999999999E-2</v>
      </c>
      <c r="H405" s="205">
        <v>-9.0282540000000008E-2</v>
      </c>
      <c r="I405" s="205">
        <v>3.8688519999999997E-2</v>
      </c>
      <c r="J405" s="205">
        <v>2.5840269999999999E-2</v>
      </c>
      <c r="K405" s="205" t="s">
        <v>1721</v>
      </c>
      <c r="AE405" s="198" t="s">
        <v>1985</v>
      </c>
    </row>
    <row r="406" spans="1:31" s="198" customFormat="1" ht="15.75" customHeight="1">
      <c r="A406" s="202" t="s">
        <v>683</v>
      </c>
      <c r="B406" s="202"/>
      <c r="C406" s="202" t="s">
        <v>1722</v>
      </c>
      <c r="D406" s="204" t="s">
        <v>683</v>
      </c>
      <c r="E406" s="207"/>
      <c r="F406" s="205" t="s">
        <v>2355</v>
      </c>
      <c r="G406" s="205" t="s">
        <v>2355</v>
      </c>
      <c r="H406" s="205" t="s">
        <v>2355</v>
      </c>
      <c r="I406" s="205" t="s">
        <v>2355</v>
      </c>
      <c r="J406" s="205" t="s">
        <v>2355</v>
      </c>
      <c r="K406" s="205" t="s">
        <v>1722</v>
      </c>
      <c r="AE406" s="198" t="s">
        <v>2366</v>
      </c>
    </row>
    <row r="407" spans="1:31" s="198" customFormat="1" ht="15.75" customHeight="1">
      <c r="A407" s="202" t="s">
        <v>684</v>
      </c>
      <c r="B407" s="202"/>
      <c r="C407" s="202" t="s">
        <v>1723</v>
      </c>
      <c r="D407" s="204" t="s">
        <v>684</v>
      </c>
      <c r="E407" s="207"/>
      <c r="F407" s="205" t="s">
        <v>2355</v>
      </c>
      <c r="G407" s="205" t="s">
        <v>2355</v>
      </c>
      <c r="H407" s="205" t="s">
        <v>2355</v>
      </c>
      <c r="I407" s="205" t="s">
        <v>2355</v>
      </c>
      <c r="J407" s="205" t="s">
        <v>2355</v>
      </c>
      <c r="K407" s="205" t="s">
        <v>1723</v>
      </c>
      <c r="AE407" s="198" t="s">
        <v>2367</v>
      </c>
    </row>
    <row r="408" spans="1:31" s="198" customFormat="1" ht="15.75" customHeight="1">
      <c r="A408" s="202" t="s">
        <v>685</v>
      </c>
      <c r="B408" s="202">
        <v>206209501.56744355</v>
      </c>
      <c r="C408" s="202" t="s">
        <v>1724</v>
      </c>
      <c r="D408" s="204" t="s">
        <v>685</v>
      </c>
      <c r="E408" s="207"/>
      <c r="F408" s="205">
        <v>0</v>
      </c>
      <c r="G408" s="205">
        <v>0</v>
      </c>
      <c r="H408" s="205">
        <v>0</v>
      </c>
      <c r="I408" s="205">
        <v>0</v>
      </c>
      <c r="J408" s="205">
        <v>0</v>
      </c>
      <c r="K408" s="205" t="s">
        <v>1724</v>
      </c>
      <c r="AE408" s="198" t="s">
        <v>1953</v>
      </c>
    </row>
    <row r="409" spans="1:31" s="198" customFormat="1" ht="15.75" customHeight="1">
      <c r="A409" s="202" t="s">
        <v>686</v>
      </c>
      <c r="B409" s="202">
        <v>95199779.000000015</v>
      </c>
      <c r="C409" s="202" t="s">
        <v>1725</v>
      </c>
      <c r="D409" s="204" t="s">
        <v>686</v>
      </c>
      <c r="E409" s="207"/>
      <c r="F409" s="205">
        <v>2.834356E-2</v>
      </c>
      <c r="G409" s="205">
        <v>-0.12588649999999998</v>
      </c>
      <c r="H409" s="205">
        <v>-0.15180650000000001</v>
      </c>
      <c r="I409" s="205">
        <v>-4.5878829999999995E-2</v>
      </c>
      <c r="J409" s="205">
        <v>-8.1534250000000003E-2</v>
      </c>
      <c r="K409" s="205" t="s">
        <v>1725</v>
      </c>
      <c r="AE409" s="198" t="s">
        <v>2143</v>
      </c>
    </row>
    <row r="410" spans="1:31" s="198" customFormat="1" ht="15.75" customHeight="1">
      <c r="A410" s="202" t="s">
        <v>687</v>
      </c>
      <c r="B410" s="202">
        <v>149232919.94351998</v>
      </c>
      <c r="C410" s="202" t="s">
        <v>1726</v>
      </c>
      <c r="D410" s="204" t="s">
        <v>687</v>
      </c>
      <c r="E410" s="207"/>
      <c r="F410" s="205">
        <v>4.9770190000000006E-2</v>
      </c>
      <c r="G410" s="205">
        <v>-1.003096E-2</v>
      </c>
      <c r="H410" s="205">
        <v>-2.309669E-2</v>
      </c>
      <c r="I410" s="205">
        <v>6.7432239999999991E-2</v>
      </c>
      <c r="J410" s="205">
        <v>8.0124279999999992E-2</v>
      </c>
      <c r="K410" s="205" t="s">
        <v>1726</v>
      </c>
      <c r="AE410" s="198" t="s">
        <v>2031</v>
      </c>
    </row>
    <row r="411" spans="1:31" s="198" customFormat="1" ht="15.75" customHeight="1">
      <c r="A411" s="202" t="s">
        <v>688</v>
      </c>
      <c r="B411" s="202">
        <v>51110548.083839998</v>
      </c>
      <c r="C411" s="202" t="s">
        <v>1727</v>
      </c>
      <c r="D411" s="204" t="s">
        <v>688</v>
      </c>
      <c r="E411" s="207"/>
      <c r="F411" s="205">
        <v>4.1622340000000001E-2</v>
      </c>
      <c r="G411" s="205">
        <v>-5.4898619999999995E-2</v>
      </c>
      <c r="H411" s="205">
        <v>-0.10094690000000001</v>
      </c>
      <c r="I411" s="205">
        <v>9.7596889999999992E-2</v>
      </c>
      <c r="J411" s="205">
        <v>-9.0296769999999998E-2</v>
      </c>
      <c r="K411" s="205" t="s">
        <v>1727</v>
      </c>
      <c r="AE411" s="198" t="s">
        <v>1795</v>
      </c>
    </row>
    <row r="412" spans="1:31" s="198" customFormat="1" ht="15.75" customHeight="1">
      <c r="A412" s="202" t="s">
        <v>689</v>
      </c>
      <c r="B412" s="202">
        <v>151242386.46218866</v>
      </c>
      <c r="C412" s="202" t="s">
        <v>1728</v>
      </c>
      <c r="D412" s="204" t="s">
        <v>689</v>
      </c>
      <c r="E412" s="207"/>
      <c r="F412" s="205">
        <v>1.9907669999999999E-2</v>
      </c>
      <c r="G412" s="205">
        <v>-8.2294909999999999E-2</v>
      </c>
      <c r="H412" s="205">
        <v>8.7357739999999989E-2</v>
      </c>
      <c r="I412" s="205">
        <v>0.38410339999999998</v>
      </c>
      <c r="J412" s="205">
        <v>4.9272780000000002E-2</v>
      </c>
      <c r="K412" s="205" t="s">
        <v>1728</v>
      </c>
      <c r="AE412" s="198" t="s">
        <v>2137</v>
      </c>
    </row>
    <row r="413" spans="1:31" s="198" customFormat="1" ht="15.75" customHeight="1">
      <c r="A413" s="202" t="s">
        <v>690</v>
      </c>
      <c r="B413" s="202">
        <v>150643233.59999999</v>
      </c>
      <c r="C413" s="202" t="s">
        <v>1729</v>
      </c>
      <c r="D413" s="204" t="s">
        <v>690</v>
      </c>
      <c r="E413" s="207"/>
      <c r="F413" s="205">
        <v>3.6985830000000004E-2</v>
      </c>
      <c r="G413" s="205">
        <v>-6.4619170000000004E-2</v>
      </c>
      <c r="H413" s="205">
        <v>-6.5693429999999997E-2</v>
      </c>
      <c r="I413" s="205">
        <v>0.1552347</v>
      </c>
      <c r="J413" s="205">
        <v>-3.6202640000000001E-2</v>
      </c>
      <c r="K413" s="205" t="s">
        <v>1729</v>
      </c>
      <c r="AE413" s="198" t="s">
        <v>2029</v>
      </c>
    </row>
    <row r="414" spans="1:31" s="198" customFormat="1" ht="15.75" customHeight="1">
      <c r="A414" s="202" t="s">
        <v>691</v>
      </c>
      <c r="B414" s="202">
        <v>256994996.26020002</v>
      </c>
      <c r="C414" s="202" t="s">
        <v>1730</v>
      </c>
      <c r="D414" s="204" t="s">
        <v>691</v>
      </c>
      <c r="E414" s="207"/>
      <c r="F414" s="205">
        <v>8.3272670000000007E-2</v>
      </c>
      <c r="G414" s="205">
        <v>-7.1930930000000004E-2</v>
      </c>
      <c r="H414" s="205">
        <v>-0.19776569999999999</v>
      </c>
      <c r="I414" s="205">
        <v>-1.9367410000000002E-2</v>
      </c>
      <c r="J414" s="205">
        <v>-0.19884540000000001</v>
      </c>
      <c r="K414" s="205" t="s">
        <v>1730</v>
      </c>
      <c r="AE414" s="198" t="s">
        <v>1949</v>
      </c>
    </row>
    <row r="415" spans="1:31" s="198" customFormat="1" ht="15.75" customHeight="1">
      <c r="A415" s="202" t="s">
        <v>692</v>
      </c>
      <c r="B415" s="202">
        <v>59914229.97608</v>
      </c>
      <c r="C415" s="202" t="s">
        <v>1731</v>
      </c>
      <c r="D415" s="204" t="s">
        <v>692</v>
      </c>
      <c r="E415" s="207"/>
      <c r="F415" s="205">
        <v>0.12789149999999999</v>
      </c>
      <c r="G415" s="205">
        <v>-3.1919400000000001E-2</v>
      </c>
      <c r="H415" s="205">
        <v>-0.13643739999999999</v>
      </c>
      <c r="I415" s="205">
        <v>0.1525629</v>
      </c>
      <c r="J415" s="205">
        <v>-6.0399390000000004E-2</v>
      </c>
      <c r="K415" s="205" t="s">
        <v>1731</v>
      </c>
      <c r="AE415" s="198" t="s">
        <v>1981</v>
      </c>
    </row>
    <row r="416" spans="1:31" s="198" customFormat="1" ht="15.75" customHeight="1">
      <c r="A416" s="202" t="s">
        <v>735</v>
      </c>
      <c r="B416" s="202">
        <v>17038621.305429999</v>
      </c>
      <c r="C416" s="202" t="s">
        <v>1732</v>
      </c>
      <c r="D416" s="204" t="s">
        <v>735</v>
      </c>
      <c r="E416" s="207"/>
      <c r="F416" s="205">
        <v>8.9377289999999998E-2</v>
      </c>
      <c r="G416" s="205">
        <v>-5.2866229999999993E-2</v>
      </c>
      <c r="H416" s="205">
        <v>-0.31411440000000002</v>
      </c>
      <c r="I416" s="205">
        <v>0.12226419999999999</v>
      </c>
      <c r="J416" s="205">
        <v>-0.32531759999999998</v>
      </c>
      <c r="K416" s="205" t="s">
        <v>1732</v>
      </c>
      <c r="AE416" s="198" t="s">
        <v>2123</v>
      </c>
    </row>
    <row r="417" spans="1:31" s="198" customFormat="1" ht="15.75" customHeight="1">
      <c r="A417" s="202" t="s">
        <v>734</v>
      </c>
      <c r="B417" s="202">
        <v>98688602.817979991</v>
      </c>
      <c r="C417" s="202" t="s">
        <v>1733</v>
      </c>
      <c r="D417" s="204" t="s">
        <v>734</v>
      </c>
      <c r="E417" s="207"/>
      <c r="F417" s="205">
        <v>-5.3175239999999999E-2</v>
      </c>
      <c r="G417" s="205">
        <v>6.3007159999999996E-3</v>
      </c>
      <c r="H417" s="205">
        <v>0.139075</v>
      </c>
      <c r="I417" s="205">
        <v>0.2193176</v>
      </c>
      <c r="J417" s="205">
        <v>0.14944660000000001</v>
      </c>
      <c r="K417" s="205" t="s">
        <v>1733</v>
      </c>
      <c r="AE417" s="198" t="s">
        <v>2322</v>
      </c>
    </row>
    <row r="418" spans="1:31" s="198" customFormat="1" ht="15.75" customHeight="1">
      <c r="A418" s="202" t="s">
        <v>693</v>
      </c>
      <c r="B418" s="202">
        <v>1787059.41017</v>
      </c>
      <c r="C418" s="202" t="s">
        <v>1734</v>
      </c>
      <c r="D418" s="204" t="s">
        <v>693</v>
      </c>
      <c r="E418" s="207"/>
      <c r="F418" s="205">
        <v>8.6177469999999992E-2</v>
      </c>
      <c r="G418" s="205">
        <v>-0.16960210000000001</v>
      </c>
      <c r="H418" s="205">
        <v>-0.27916190000000002</v>
      </c>
      <c r="I418" s="205">
        <v>-0.51486279999999995</v>
      </c>
      <c r="J418" s="205">
        <v>-0.13811780000000001</v>
      </c>
      <c r="K418" s="205" t="s">
        <v>1734</v>
      </c>
      <c r="AE418" s="198" t="s">
        <v>2251</v>
      </c>
    </row>
    <row r="419" spans="1:31" s="198" customFormat="1" ht="15.75" customHeight="1">
      <c r="A419" s="202" t="s">
        <v>694</v>
      </c>
      <c r="B419" s="202">
        <v>39778602.218279988</v>
      </c>
      <c r="C419" s="202" t="s">
        <v>1735</v>
      </c>
      <c r="D419" s="204" t="s">
        <v>694</v>
      </c>
      <c r="E419" s="207"/>
      <c r="F419" s="205">
        <v>5.9265869999999998E-2</v>
      </c>
      <c r="G419" s="205">
        <v>3.40904E-2</v>
      </c>
      <c r="H419" s="205">
        <v>0.21505199999999999</v>
      </c>
      <c r="I419" s="205">
        <v>0.5713589</v>
      </c>
      <c r="J419" s="205">
        <v>0.224359</v>
      </c>
      <c r="K419" s="205" t="s">
        <v>1735</v>
      </c>
      <c r="AE419" s="198" t="s">
        <v>2231</v>
      </c>
    </row>
    <row r="420" spans="1:31" s="198" customFormat="1" ht="15.75" customHeight="1">
      <c r="A420" s="202" t="s">
        <v>1384</v>
      </c>
      <c r="B420" s="202">
        <v>14569890.293939998</v>
      </c>
      <c r="C420" s="202" t="s">
        <v>1736</v>
      </c>
      <c r="D420" s="204" t="s">
        <v>1384</v>
      </c>
      <c r="E420" s="207"/>
      <c r="F420" s="205">
        <v>0.1188655</v>
      </c>
      <c r="G420" s="205">
        <v>-0.10218149999999999</v>
      </c>
      <c r="H420" s="205">
        <v>-0.30213610000000002</v>
      </c>
      <c r="I420" s="205">
        <v>0.58423599999999998</v>
      </c>
      <c r="J420" s="205">
        <v>-0.1203738</v>
      </c>
      <c r="K420" s="205" t="s">
        <v>1736</v>
      </c>
      <c r="AE420" s="198" t="s">
        <v>2005</v>
      </c>
    </row>
    <row r="421" spans="1:31" s="198" customFormat="1" ht="15.75" customHeight="1">
      <c r="A421" s="202" t="s">
        <v>695</v>
      </c>
      <c r="B421" s="202">
        <v>26529993.825719997</v>
      </c>
      <c r="C421" s="202" t="s">
        <v>1737</v>
      </c>
      <c r="D421" s="204" t="s">
        <v>695</v>
      </c>
      <c r="E421" s="207"/>
      <c r="F421" s="205">
        <v>7.3816160000000006E-2</v>
      </c>
      <c r="G421" s="205">
        <v>-0.1295161</v>
      </c>
      <c r="H421" s="205">
        <v>-0.55010000000000003</v>
      </c>
      <c r="I421" s="205">
        <v>-0.3524118</v>
      </c>
      <c r="J421" s="205">
        <v>-0.54079810000000006</v>
      </c>
      <c r="K421" s="205" t="s">
        <v>1737</v>
      </c>
      <c r="AE421" s="198" t="s">
        <v>2239</v>
      </c>
    </row>
    <row r="422" spans="1:31" s="198" customFormat="1" ht="15.75" customHeight="1">
      <c r="A422" s="202" t="s">
        <v>696</v>
      </c>
      <c r="B422" s="202">
        <v>147953762.78594002</v>
      </c>
      <c r="C422" s="202" t="s">
        <v>1738</v>
      </c>
      <c r="D422" s="204" t="s">
        <v>696</v>
      </c>
      <c r="E422" s="207"/>
      <c r="F422" s="205">
        <v>9.7143630000000009E-2</v>
      </c>
      <c r="G422" s="205">
        <v>-0.114747</v>
      </c>
      <c r="H422" s="205">
        <v>-0.12214320000000001</v>
      </c>
      <c r="I422" s="205">
        <v>-7.0698999999999998E-2</v>
      </c>
      <c r="J422" s="205">
        <v>-0.13145960000000001</v>
      </c>
      <c r="K422" s="205" t="s">
        <v>1738</v>
      </c>
      <c r="AE422" s="198" t="s">
        <v>1967</v>
      </c>
    </row>
    <row r="423" spans="1:31" s="198" customFormat="1" ht="15.75" customHeight="1">
      <c r="A423" s="202" t="s">
        <v>697</v>
      </c>
      <c r="B423" s="202">
        <v>43999574.893120006</v>
      </c>
      <c r="C423" s="202" t="s">
        <v>1739</v>
      </c>
      <c r="D423" s="204" t="s">
        <v>697</v>
      </c>
      <c r="E423" s="207"/>
      <c r="F423" s="205">
        <v>3.7267750000000002E-2</v>
      </c>
      <c r="G423" s="205">
        <v>-8.3681230000000009E-2</v>
      </c>
      <c r="H423" s="205">
        <v>-0.29958659999999998</v>
      </c>
      <c r="I423" s="205">
        <v>-0.41267330000000002</v>
      </c>
      <c r="J423" s="205">
        <v>-0.2855452</v>
      </c>
      <c r="K423" s="205" t="s">
        <v>1739</v>
      </c>
      <c r="AE423" s="198" t="s">
        <v>2207</v>
      </c>
    </row>
    <row r="424" spans="1:31" s="198" customFormat="1" ht="15.75" customHeight="1">
      <c r="A424" s="202" t="s">
        <v>698</v>
      </c>
      <c r="B424" s="202">
        <v>28308940.167931374</v>
      </c>
      <c r="C424" s="202" t="s">
        <v>1740</v>
      </c>
      <c r="D424" s="204" t="s">
        <v>698</v>
      </c>
      <c r="E424" s="207"/>
      <c r="F424" s="205">
        <v>2.9515110000000001E-2</v>
      </c>
      <c r="G424" s="205">
        <v>2.6869109999999998E-2</v>
      </c>
      <c r="H424" s="205">
        <v>0.1623909</v>
      </c>
      <c r="I424" s="205">
        <v>5.9036119999999997E-2</v>
      </c>
      <c r="J424" s="205">
        <v>0.1163322</v>
      </c>
      <c r="K424" s="205" t="s">
        <v>1740</v>
      </c>
      <c r="AE424" s="198" t="s">
        <v>2237</v>
      </c>
    </row>
    <row r="425" spans="1:31" s="198" customFormat="1" ht="15.75" customHeight="1">
      <c r="A425" s="202" t="s">
        <v>699</v>
      </c>
      <c r="B425" s="202">
        <v>295592850.0584389</v>
      </c>
      <c r="C425" s="202" t="s">
        <v>1741</v>
      </c>
      <c r="D425" s="204" t="s">
        <v>699</v>
      </c>
      <c r="E425" s="207"/>
      <c r="F425" s="205">
        <v>5.738994E-2</v>
      </c>
      <c r="G425" s="205">
        <v>-6.8398269999999997E-2</v>
      </c>
      <c r="H425" s="205">
        <v>-6.6782309999999998E-2</v>
      </c>
      <c r="I425" s="205">
        <v>-0.23361820000000003</v>
      </c>
      <c r="J425" s="205">
        <v>-0.14494599999999999</v>
      </c>
      <c r="K425" s="205" t="s">
        <v>1741</v>
      </c>
      <c r="AE425" s="198" t="s">
        <v>2132</v>
      </c>
    </row>
    <row r="426" spans="1:31" s="198" customFormat="1" ht="15.75" customHeight="1">
      <c r="A426" s="202" t="s">
        <v>700</v>
      </c>
      <c r="B426" s="202">
        <v>160147328.26111999</v>
      </c>
      <c r="C426" s="202" t="s">
        <v>1742</v>
      </c>
      <c r="D426" s="204" t="s">
        <v>700</v>
      </c>
      <c r="E426" s="207"/>
      <c r="F426" s="205">
        <v>-7.6257310000000002E-3</v>
      </c>
      <c r="G426" s="205">
        <v>-0.17517600000000003</v>
      </c>
      <c r="H426" s="205">
        <v>-0.26196029999999998</v>
      </c>
      <c r="I426" s="205">
        <v>-0.25797139999999996</v>
      </c>
      <c r="J426" s="205">
        <v>-0.18451450000000003</v>
      </c>
      <c r="K426" s="205" t="s">
        <v>1742</v>
      </c>
      <c r="AE426" s="198" t="s">
        <v>2086</v>
      </c>
    </row>
    <row r="427" spans="1:31" s="198" customFormat="1" ht="15.75" customHeight="1">
      <c r="A427" s="202" t="s">
        <v>701</v>
      </c>
      <c r="B427" s="202">
        <v>917811472.3244499</v>
      </c>
      <c r="C427" s="202" t="s">
        <v>1743</v>
      </c>
      <c r="D427" s="204" t="s">
        <v>701</v>
      </c>
      <c r="E427" s="207"/>
      <c r="F427" s="205">
        <v>0.18055270000000001</v>
      </c>
      <c r="G427" s="205">
        <v>-1.1071059999999999E-2</v>
      </c>
      <c r="H427" s="205">
        <v>-0.29915389999999997</v>
      </c>
      <c r="I427" s="205">
        <v>0.67440359999999999</v>
      </c>
      <c r="J427" s="205">
        <v>-0.29439879999999996</v>
      </c>
      <c r="K427" s="205" t="s">
        <v>1743</v>
      </c>
      <c r="AE427" s="198" t="s">
        <v>1941</v>
      </c>
    </row>
    <row r="428" spans="1:31" s="198" customFormat="1" ht="15.75" customHeight="1">
      <c r="A428" s="202" t="s">
        <v>1468</v>
      </c>
      <c r="B428" s="202">
        <v>856298851.58479989</v>
      </c>
      <c r="C428" s="202" t="s">
        <v>448</v>
      </c>
      <c r="D428" s="204" t="s">
        <v>1468</v>
      </c>
      <c r="E428" s="207"/>
      <c r="F428" s="205">
        <v>8.804534E-2</v>
      </c>
      <c r="G428" s="205">
        <v>-8.7341040000000009E-2</v>
      </c>
      <c r="H428" s="205">
        <v>-0.25590409999999997</v>
      </c>
      <c r="I428" s="205">
        <v>0.20881530000000001</v>
      </c>
      <c r="J428" s="205">
        <v>-0.1640083</v>
      </c>
      <c r="K428" s="205" t="s">
        <v>448</v>
      </c>
      <c r="AE428" s="198" t="s">
        <v>1940</v>
      </c>
    </row>
    <row r="429" spans="1:31" s="198" customFormat="1" ht="15.75" customHeight="1">
      <c r="A429" s="202" t="s">
        <v>702</v>
      </c>
      <c r="B429" s="202">
        <v>22349403.729400001</v>
      </c>
      <c r="C429" s="202" t="s">
        <v>1744</v>
      </c>
      <c r="D429" s="204" t="s">
        <v>702</v>
      </c>
      <c r="E429" s="207"/>
      <c r="F429" s="205">
        <v>2.8657620000000002E-2</v>
      </c>
      <c r="G429" s="205">
        <v>-0.1356147</v>
      </c>
      <c r="H429" s="205">
        <v>-0.35047620000000002</v>
      </c>
      <c r="I429" s="205">
        <v>0.2745282</v>
      </c>
      <c r="J429" s="205">
        <v>-0.29763129999999999</v>
      </c>
      <c r="K429" s="205" t="s">
        <v>1744</v>
      </c>
      <c r="AE429" s="198" t="s">
        <v>2279</v>
      </c>
    </row>
    <row r="430" spans="1:31" s="198" customFormat="1" ht="15.75" customHeight="1">
      <c r="A430" s="202" t="s">
        <v>703</v>
      </c>
      <c r="B430" s="202">
        <v>162595318.36349997</v>
      </c>
      <c r="C430" s="202" t="s">
        <v>1745</v>
      </c>
      <c r="D430" s="204" t="s">
        <v>703</v>
      </c>
      <c r="E430" s="207"/>
      <c r="F430" s="205">
        <v>3.335991E-2</v>
      </c>
      <c r="G430" s="205">
        <v>2.8303129999999999E-2</v>
      </c>
      <c r="H430" s="205">
        <v>0.1340432</v>
      </c>
      <c r="I430" s="205">
        <v>0.1217718</v>
      </c>
      <c r="J430" s="205">
        <v>0.28895890000000002</v>
      </c>
      <c r="K430" s="205" t="s">
        <v>1745</v>
      </c>
      <c r="AE430" s="198" t="s">
        <v>1901</v>
      </c>
    </row>
    <row r="431" spans="1:31" s="198" customFormat="1" ht="15.75" customHeight="1">
      <c r="A431" s="202" t="s">
        <v>704</v>
      </c>
      <c r="B431" s="202">
        <v>9328332.8754500002</v>
      </c>
      <c r="C431" s="202" t="s">
        <v>1746</v>
      </c>
      <c r="D431" s="204" t="s">
        <v>704</v>
      </c>
      <c r="E431" s="207"/>
      <c r="F431" s="205">
        <v>0.1674467</v>
      </c>
      <c r="G431" s="205">
        <v>-1.9222340000000001E-2</v>
      </c>
      <c r="H431" s="205">
        <v>5.8243869999999994E-3</v>
      </c>
      <c r="I431" s="205">
        <v>-3.7307019999999996E-2</v>
      </c>
      <c r="J431" s="205">
        <v>-8.9004509999999993E-4</v>
      </c>
      <c r="K431" s="205" t="s">
        <v>1746</v>
      </c>
      <c r="AE431" s="198" t="s">
        <v>2011</v>
      </c>
    </row>
    <row r="432" spans="1:31" s="198" customFormat="1" ht="15.75" customHeight="1">
      <c r="A432" s="202" t="s">
        <v>705</v>
      </c>
      <c r="B432" s="202">
        <v>100033583.73392104</v>
      </c>
      <c r="C432" s="202" t="s">
        <v>1747</v>
      </c>
      <c r="D432" s="204" t="s">
        <v>705</v>
      </c>
      <c r="E432" s="207"/>
      <c r="F432" s="205">
        <v>7.9703830000000003E-2</v>
      </c>
      <c r="G432" s="205">
        <v>-0.1488989</v>
      </c>
      <c r="H432" s="205">
        <v>-0.2090427</v>
      </c>
      <c r="I432" s="205">
        <v>2.194403E-2</v>
      </c>
      <c r="J432" s="205">
        <v>-9.1811039999999997E-2</v>
      </c>
      <c r="K432" s="205" t="s">
        <v>1747</v>
      </c>
      <c r="AE432" s="198" t="s">
        <v>2041</v>
      </c>
    </row>
    <row r="433" spans="1:31" s="198" customFormat="1" ht="15.75" customHeight="1">
      <c r="A433" s="202" t="s">
        <v>706</v>
      </c>
      <c r="B433" s="202">
        <v>155980688.48382807</v>
      </c>
      <c r="C433" s="202" t="s">
        <v>1748</v>
      </c>
      <c r="D433" s="204" t="s">
        <v>706</v>
      </c>
      <c r="E433" s="207"/>
      <c r="F433" s="205">
        <v>-1.3476520000000001E-2</v>
      </c>
      <c r="G433" s="205">
        <v>4.3429840000000004E-2</v>
      </c>
      <c r="H433" s="205">
        <v>3.1029930000000001E-2</v>
      </c>
      <c r="I433" s="205">
        <v>0.14772169999999998</v>
      </c>
      <c r="J433" s="205">
        <v>3.0123129999999998E-2</v>
      </c>
      <c r="K433" s="205" t="s">
        <v>1748</v>
      </c>
      <c r="AE433" s="198" t="s">
        <v>2191</v>
      </c>
    </row>
    <row r="434" spans="1:31" s="198" customFormat="1" ht="15.75" customHeight="1">
      <c r="A434" s="202" t="s">
        <v>707</v>
      </c>
      <c r="B434" s="202">
        <v>381056087.86423999</v>
      </c>
      <c r="C434" s="202" t="s">
        <v>1749</v>
      </c>
      <c r="D434" s="204" t="s">
        <v>707</v>
      </c>
      <c r="E434" s="207"/>
      <c r="F434" s="205">
        <v>-7.810882999999999E-2</v>
      </c>
      <c r="G434" s="205">
        <v>-0.18462109999999998</v>
      </c>
      <c r="H434" s="205">
        <v>-0.21383640000000001</v>
      </c>
      <c r="I434" s="205">
        <v>-0.15231030000000001</v>
      </c>
      <c r="J434" s="205">
        <v>-0.17241919999999999</v>
      </c>
      <c r="K434" s="205" t="s">
        <v>1749</v>
      </c>
      <c r="AE434" s="198" t="s">
        <v>2068</v>
      </c>
    </row>
    <row r="435" spans="1:31" s="198" customFormat="1" ht="15.75" customHeight="1">
      <c r="A435" s="202" t="s">
        <v>708</v>
      </c>
      <c r="B435" s="202">
        <v>82981855.574340031</v>
      </c>
      <c r="C435" s="202" t="s">
        <v>1750</v>
      </c>
      <c r="D435" s="204" t="s">
        <v>708</v>
      </c>
      <c r="E435" s="207"/>
      <c r="F435" s="205">
        <v>1.5347919999999999E-2</v>
      </c>
      <c r="G435" s="205">
        <v>-0.10950430000000001</v>
      </c>
      <c r="H435" s="205">
        <v>-0.26400059999999997</v>
      </c>
      <c r="I435" s="205">
        <v>-0.33570800000000001</v>
      </c>
      <c r="J435" s="205">
        <v>-0.22355270000000002</v>
      </c>
      <c r="K435" s="205" t="s">
        <v>1750</v>
      </c>
      <c r="AE435" s="198" t="s">
        <v>2269</v>
      </c>
    </row>
    <row r="436" spans="1:31" s="198" customFormat="1" ht="15.75" customHeight="1">
      <c r="A436" s="202" t="s">
        <v>709</v>
      </c>
      <c r="B436" s="202">
        <v>62195780.317680001</v>
      </c>
      <c r="C436" s="202" t="s">
        <v>464</v>
      </c>
      <c r="D436" s="204" t="s">
        <v>709</v>
      </c>
      <c r="E436" s="207"/>
      <c r="F436" s="205">
        <v>4.5026179999999999E-2</v>
      </c>
      <c r="G436" s="205">
        <v>-8.6498869999999992E-2</v>
      </c>
      <c r="H436" s="205">
        <v>-0.1864683</v>
      </c>
      <c r="I436" s="205">
        <v>-2.6103969999999997E-2</v>
      </c>
      <c r="J436" s="205">
        <v>-0.16537740000000001</v>
      </c>
      <c r="K436" s="205" t="s">
        <v>464</v>
      </c>
      <c r="AE436" s="198" t="s">
        <v>2047</v>
      </c>
    </row>
    <row r="437" spans="1:31" s="198" customFormat="1" ht="15.75" customHeight="1">
      <c r="A437" s="202" t="s">
        <v>733</v>
      </c>
      <c r="B437" s="202">
        <v>6817055.0752503788</v>
      </c>
      <c r="C437" s="202" t="s">
        <v>1751</v>
      </c>
      <c r="D437" s="204" t="s">
        <v>733</v>
      </c>
      <c r="E437" s="207"/>
      <c r="F437" s="205">
        <v>6.2600320000000001E-2</v>
      </c>
      <c r="G437" s="205">
        <v>-0.17559149999999998</v>
      </c>
      <c r="H437" s="205">
        <v>-9.9932019999999996E-2</v>
      </c>
      <c r="I437" s="205">
        <v>-0.158831</v>
      </c>
      <c r="J437" s="205">
        <v>-1.7075E-2</v>
      </c>
      <c r="K437" s="205" t="s">
        <v>1751</v>
      </c>
      <c r="AE437" s="198" t="s">
        <v>2173</v>
      </c>
    </row>
    <row r="438" spans="1:31" s="198" customFormat="1" ht="15.75" customHeight="1">
      <c r="A438" s="202" t="s">
        <v>710</v>
      </c>
      <c r="B438" s="202">
        <v>6862146.6127499994</v>
      </c>
      <c r="C438" s="202" t="s">
        <v>468</v>
      </c>
      <c r="D438" s="204" t="s">
        <v>710</v>
      </c>
      <c r="E438" s="207"/>
      <c r="F438" s="205">
        <v>3.5931609999999996E-2</v>
      </c>
      <c r="G438" s="205">
        <v>-9.0793479999999996E-2</v>
      </c>
      <c r="H438" s="205">
        <v>-0.14880950000000001</v>
      </c>
      <c r="I438" s="205">
        <v>0.35416670000000006</v>
      </c>
      <c r="J438" s="205">
        <v>-0.14961940000000001</v>
      </c>
      <c r="K438" s="205" t="s">
        <v>468</v>
      </c>
      <c r="AE438" s="198" t="s">
        <v>2343</v>
      </c>
    </row>
    <row r="439" spans="1:31" s="198" customFormat="1" ht="15.75" customHeight="1">
      <c r="A439" s="202" t="s">
        <v>711</v>
      </c>
      <c r="B439" s="202">
        <v>23321231.790759746</v>
      </c>
      <c r="C439" s="202" t="s">
        <v>1752</v>
      </c>
      <c r="D439" s="204" t="s">
        <v>711</v>
      </c>
      <c r="E439" s="207"/>
      <c r="F439" s="205">
        <v>5.6899000000000001E-4</v>
      </c>
      <c r="G439" s="205">
        <v>-2.4951469999999996E-2</v>
      </c>
      <c r="H439" s="205">
        <v>4.9850749999999999E-2</v>
      </c>
      <c r="I439" s="205">
        <v>1.942029E-2</v>
      </c>
      <c r="J439" s="205">
        <v>2.9868180000000001E-2</v>
      </c>
      <c r="K439" s="205" t="s">
        <v>1752</v>
      </c>
      <c r="AE439" s="198" t="s">
        <v>2241</v>
      </c>
    </row>
    <row r="440" spans="1:31" s="198" customFormat="1" ht="15.75" customHeight="1">
      <c r="A440" s="202" t="s">
        <v>712</v>
      </c>
      <c r="B440" s="202">
        <v>176703243.44573998</v>
      </c>
      <c r="C440" s="202" t="s">
        <v>1753</v>
      </c>
      <c r="D440" s="204" t="s">
        <v>712</v>
      </c>
      <c r="E440" s="207"/>
      <c r="F440" s="205">
        <v>-4.8365119999999998E-2</v>
      </c>
      <c r="G440" s="205">
        <v>-3.6330229999999998E-2</v>
      </c>
      <c r="H440" s="205">
        <v>5.9939280000000005E-2</v>
      </c>
      <c r="I440" s="205">
        <v>6.858742000000001E-2</v>
      </c>
      <c r="J440" s="205">
        <v>4.8011959999999999E-2</v>
      </c>
      <c r="K440" s="205" t="s">
        <v>1753</v>
      </c>
      <c r="AE440" s="198" t="s">
        <v>2218</v>
      </c>
    </row>
    <row r="441" spans="1:31" s="198" customFormat="1" ht="15.75" customHeight="1">
      <c r="A441" s="202" t="s">
        <v>713</v>
      </c>
      <c r="B441" s="202">
        <v>673623076.97578847</v>
      </c>
      <c r="C441" s="202" t="s">
        <v>1754</v>
      </c>
      <c r="D441" s="204" t="s">
        <v>713</v>
      </c>
      <c r="E441" s="207"/>
      <c r="F441" s="205">
        <v>1.6868419999999999E-2</v>
      </c>
      <c r="G441" s="205">
        <v>-2.742149E-2</v>
      </c>
      <c r="H441" s="205">
        <v>1.5051449999999999E-2</v>
      </c>
      <c r="I441" s="205">
        <v>0.21809129999999999</v>
      </c>
      <c r="J441" s="205">
        <v>6.0530280000000006E-2</v>
      </c>
      <c r="K441" s="205" t="s">
        <v>1754</v>
      </c>
      <c r="AE441" s="198" t="s">
        <v>2017</v>
      </c>
    </row>
    <row r="442" spans="1:31" s="198" customFormat="1" ht="15.75" customHeight="1">
      <c r="A442" s="202" t="s">
        <v>714</v>
      </c>
      <c r="B442" s="202">
        <v>35664780.998269998</v>
      </c>
      <c r="C442" s="202" t="s">
        <v>1755</v>
      </c>
      <c r="D442" s="204" t="s">
        <v>714</v>
      </c>
      <c r="E442" s="207"/>
      <c r="F442" s="205">
        <v>3.4617479999999999E-2</v>
      </c>
      <c r="G442" s="205">
        <v>-0.13734849999999998</v>
      </c>
      <c r="H442" s="205">
        <v>-0.1844876</v>
      </c>
      <c r="I442" s="205">
        <v>-0.31867410000000002</v>
      </c>
      <c r="J442" s="205">
        <v>-7.1131390000000003E-2</v>
      </c>
      <c r="K442" s="205" t="s">
        <v>1755</v>
      </c>
      <c r="AE442" s="198" t="s">
        <v>2295</v>
      </c>
    </row>
    <row r="443" spans="1:31" s="198" customFormat="1" ht="15.75" customHeight="1">
      <c r="A443" s="202" t="s">
        <v>715</v>
      </c>
      <c r="B443" s="202">
        <v>126956804.00095999</v>
      </c>
      <c r="C443" s="202" t="s">
        <v>1756</v>
      </c>
      <c r="D443" s="204" t="s">
        <v>715</v>
      </c>
      <c r="E443" s="207"/>
      <c r="F443" s="205">
        <v>9.6912700000000001E-3</v>
      </c>
      <c r="G443" s="205">
        <v>-2.9860150000000002E-2</v>
      </c>
      <c r="H443" s="205">
        <v>0.12333379999999999</v>
      </c>
      <c r="I443" s="205">
        <v>0.24173999999999998</v>
      </c>
      <c r="J443" s="205">
        <v>0.2263223</v>
      </c>
      <c r="K443" s="205" t="s">
        <v>1756</v>
      </c>
      <c r="AE443" s="198" t="s">
        <v>2097</v>
      </c>
    </row>
    <row r="444" spans="1:31" s="198" customFormat="1" ht="15.75" customHeight="1">
      <c r="A444" s="202" t="s">
        <v>716</v>
      </c>
      <c r="B444" s="202">
        <v>21250247.881309997</v>
      </c>
      <c r="C444" s="202" t="s">
        <v>1757</v>
      </c>
      <c r="D444" s="204" t="s">
        <v>716</v>
      </c>
      <c r="E444" s="207"/>
      <c r="F444" s="205">
        <v>5.918619E-2</v>
      </c>
      <c r="G444" s="205">
        <v>-0.21766850000000001</v>
      </c>
      <c r="H444" s="205">
        <v>-0.16195119999999999</v>
      </c>
      <c r="I444" s="205">
        <v>3.618818E-2</v>
      </c>
      <c r="J444" s="205">
        <v>-0.18732260000000001</v>
      </c>
      <c r="K444" s="205" t="s">
        <v>1757</v>
      </c>
      <c r="AE444" s="198" t="s">
        <v>2243</v>
      </c>
    </row>
    <row r="445" spans="1:31" s="198" customFormat="1" ht="15.75" customHeight="1">
      <c r="A445" s="202" t="s">
        <v>717</v>
      </c>
      <c r="B445" s="202">
        <v>9265132.5396900009</v>
      </c>
      <c r="C445" s="202" t="s">
        <v>1758</v>
      </c>
      <c r="D445" s="204" t="s">
        <v>717</v>
      </c>
      <c r="E445" s="207"/>
      <c r="F445" s="205">
        <v>4.178142E-2</v>
      </c>
      <c r="G445" s="205">
        <v>-3.9668790000000002E-2</v>
      </c>
      <c r="H445" s="205">
        <v>-0.2917961</v>
      </c>
      <c r="I445" s="205">
        <v>0.37345269999999997</v>
      </c>
      <c r="J445" s="205">
        <v>-0.22426010000000002</v>
      </c>
      <c r="K445" s="205" t="s">
        <v>1758</v>
      </c>
      <c r="AE445" s="198" t="s">
        <v>2013</v>
      </c>
    </row>
    <row r="446" spans="1:31" s="198" customFormat="1" ht="15.75" customHeight="1">
      <c r="A446" s="202" t="s">
        <v>718</v>
      </c>
      <c r="B446" s="202">
        <v>760804336.36698997</v>
      </c>
      <c r="C446" s="202" t="s">
        <v>1759</v>
      </c>
      <c r="D446" s="204" t="s">
        <v>718</v>
      </c>
      <c r="E446" s="207"/>
      <c r="F446" s="205">
        <v>2.0060069999999999E-2</v>
      </c>
      <c r="G446" s="205">
        <v>0.12187350000000001</v>
      </c>
      <c r="H446" s="205">
        <v>3.4824589999999998E-3</v>
      </c>
      <c r="I446" s="205">
        <v>0.57930579999999998</v>
      </c>
      <c r="J446" s="205">
        <v>5.2462660000000001E-2</v>
      </c>
      <c r="K446" s="205" t="s">
        <v>1759</v>
      </c>
      <c r="AE446" s="198" t="s">
        <v>2181</v>
      </c>
    </row>
    <row r="447" spans="1:31" s="198" customFormat="1" ht="15.75" customHeight="1">
      <c r="A447" s="202" t="s">
        <v>719</v>
      </c>
      <c r="B447" s="202">
        <v>227679524.86725</v>
      </c>
      <c r="C447" s="202" t="s">
        <v>1760</v>
      </c>
      <c r="D447" s="204" t="s">
        <v>719</v>
      </c>
      <c r="E447" s="207"/>
      <c r="F447" s="205">
        <v>7.7576880000000001E-2</v>
      </c>
      <c r="G447" s="205">
        <v>-6.0748900000000002E-2</v>
      </c>
      <c r="H447" s="205">
        <v>-9.8163470000000003E-2</v>
      </c>
      <c r="I447" s="205">
        <v>0.16352409999999998</v>
      </c>
      <c r="J447" s="205">
        <v>-7.2607900000000005E-3</v>
      </c>
      <c r="K447" s="205" t="s">
        <v>1760</v>
      </c>
      <c r="AE447" s="198" t="s">
        <v>2021</v>
      </c>
    </row>
    <row r="448" spans="1:31" s="198" customFormat="1" ht="15.75" customHeight="1">
      <c r="A448" s="202" t="s">
        <v>720</v>
      </c>
      <c r="B448" s="202">
        <v>9520764.2569800001</v>
      </c>
      <c r="C448" s="202" t="s">
        <v>1761</v>
      </c>
      <c r="D448" s="204" t="s">
        <v>720</v>
      </c>
      <c r="E448" s="207"/>
      <c r="F448" s="205">
        <v>1.1019279999999999E-2</v>
      </c>
      <c r="G448" s="205">
        <v>-9.8920759999999996E-3</v>
      </c>
      <c r="H448" s="205">
        <v>-7.245154999999999E-2</v>
      </c>
      <c r="I448" s="205">
        <v>-0.37443179999999998</v>
      </c>
      <c r="J448" s="205">
        <v>0.18006430000000001</v>
      </c>
      <c r="K448" s="205" t="s">
        <v>1761</v>
      </c>
      <c r="AE448" s="198" t="s">
        <v>2215</v>
      </c>
    </row>
    <row r="449" spans="1:31" s="198" customFormat="1" ht="15.75" customHeight="1">
      <c r="A449" s="202" t="s">
        <v>721</v>
      </c>
      <c r="B449" s="202">
        <v>23206929.843589995</v>
      </c>
      <c r="C449" s="202" t="s">
        <v>1762</v>
      </c>
      <c r="D449" s="204" t="s">
        <v>721</v>
      </c>
      <c r="E449" s="207"/>
      <c r="F449" s="205">
        <v>6.3505390000000009E-2</v>
      </c>
      <c r="G449" s="205">
        <v>-2.6878250000000003E-2</v>
      </c>
      <c r="H449" s="205">
        <v>-5.1640240000000004E-2</v>
      </c>
      <c r="I449" s="205">
        <v>0.24557670000000001</v>
      </c>
      <c r="J449" s="205">
        <v>-6.8373980000000001E-2</v>
      </c>
      <c r="K449" s="205" t="s">
        <v>1762</v>
      </c>
      <c r="AE449" s="198" t="s">
        <v>1997</v>
      </c>
    </row>
    <row r="450" spans="1:31" s="198" customFormat="1" ht="15.75" customHeight="1">
      <c r="A450" s="202" t="s">
        <v>722</v>
      </c>
      <c r="B450" s="202">
        <v>68475242.758359998</v>
      </c>
      <c r="C450" s="202" t="s">
        <v>1763</v>
      </c>
      <c r="D450" s="204" t="s">
        <v>722</v>
      </c>
      <c r="E450" s="207"/>
      <c r="F450" s="205">
        <v>3.2286269999999999E-2</v>
      </c>
      <c r="G450" s="205">
        <v>-4.854311E-2</v>
      </c>
      <c r="H450" s="205">
        <v>-8.9793020000000001E-2</v>
      </c>
      <c r="I450" s="205">
        <v>7.1726259999999997E-4</v>
      </c>
      <c r="J450" s="205">
        <v>-5.8061700000000001E-2</v>
      </c>
      <c r="K450" s="205" t="s">
        <v>1763</v>
      </c>
      <c r="AE450" s="198" t="s">
        <v>2111</v>
      </c>
    </row>
    <row r="451" spans="1:31" s="9" customFormat="1" ht="15.75" customHeight="1">
      <c r="C451" s="213"/>
      <c r="D451" s="214"/>
      <c r="E451" s="215"/>
    </row>
    <row r="452" spans="1:31" ht="15.75" hidden="1" customHeight="1">
      <c r="C452" s="65" t="s">
        <v>493</v>
      </c>
      <c r="D452" s="64" t="s">
        <v>493</v>
      </c>
      <c r="E452" s="12" t="s">
        <v>493</v>
      </c>
      <c r="F452" s="63" t="s">
        <v>493</v>
      </c>
      <c r="G452" s="63" t="s">
        <v>493</v>
      </c>
      <c r="H452" s="63" t="s">
        <v>493</v>
      </c>
      <c r="I452" s="63" t="s">
        <v>493</v>
      </c>
      <c r="J452" s="63" t="s">
        <v>493</v>
      </c>
      <c r="L452" s="63" t="s">
        <v>493</v>
      </c>
      <c r="M452" s="63" t="s">
        <v>493</v>
      </c>
      <c r="N452" s="63" t="s">
        <v>493</v>
      </c>
      <c r="O452" s="63" t="s">
        <v>493</v>
      </c>
      <c r="Q452" s="63" t="s">
        <v>493</v>
      </c>
      <c r="R452" s="63" t="s">
        <v>493</v>
      </c>
      <c r="S452" s="63" t="s">
        <v>493</v>
      </c>
      <c r="U452" s="63" t="s">
        <v>493</v>
      </c>
      <c r="V452" s="63" t="s">
        <v>493</v>
      </c>
      <c r="W452" s="63" t="s">
        <v>493</v>
      </c>
      <c r="X452" s="63" t="s">
        <v>493</v>
      </c>
      <c r="Y452" s="63" t="s">
        <v>493</v>
      </c>
      <c r="Z452" s="63" t="s">
        <v>493</v>
      </c>
      <c r="AA452" s="63" t="s">
        <v>493</v>
      </c>
      <c r="AB452" s="63" t="s">
        <v>493</v>
      </c>
      <c r="AC452" s="63" t="s">
        <v>493</v>
      </c>
      <c r="AD452" s="63" t="s">
        <v>493</v>
      </c>
    </row>
    <row r="453" spans="1:31" ht="0" hidden="1" customHeight="1">
      <c r="C453" s="65"/>
      <c r="D453" s="64"/>
      <c r="E453" s="12"/>
    </row>
    <row r="454" spans="1:31" ht="0" hidden="1" customHeight="1">
      <c r="C454" s="65"/>
      <c r="D454" s="64"/>
      <c r="E454" s="12"/>
    </row>
    <row r="455" spans="1:31" ht="0" hidden="1" customHeight="1">
      <c r="C455" s="65"/>
      <c r="D455" s="64"/>
      <c r="E455" s="12"/>
    </row>
    <row r="456" spans="1:31" ht="0" hidden="1" customHeight="1">
      <c r="C456" s="65"/>
      <c r="D456" s="64"/>
      <c r="E456" s="12"/>
    </row>
    <row r="457" spans="1:31" ht="0" hidden="1" customHeight="1">
      <c r="C457" s="65"/>
      <c r="D457" s="64"/>
      <c r="E457" s="12"/>
    </row>
    <row r="458" spans="1:31" ht="0" hidden="1" customHeight="1">
      <c r="C458" s="65"/>
      <c r="D458" s="64"/>
      <c r="E458" s="12"/>
    </row>
    <row r="459" spans="1:31" ht="0" hidden="1" customHeight="1">
      <c r="C459" s="65"/>
      <c r="D459" s="64"/>
      <c r="E459" s="12"/>
    </row>
    <row r="460" spans="1:31" ht="0" hidden="1" customHeight="1">
      <c r="C460" s="65"/>
      <c r="D460" s="64"/>
      <c r="E460" s="12"/>
    </row>
    <row r="461" spans="1:31" ht="0" hidden="1" customHeight="1">
      <c r="C461" s="65"/>
      <c r="D461" s="64"/>
      <c r="E461" s="12"/>
    </row>
    <row r="462" spans="1:31" ht="0" hidden="1" customHeight="1">
      <c r="C462" s="65"/>
      <c r="D462" s="64"/>
      <c r="E462" s="12"/>
    </row>
    <row r="463" spans="1:31" ht="0" hidden="1" customHeight="1">
      <c r="C463" s="65"/>
      <c r="D463" s="64"/>
      <c r="E463" s="12"/>
    </row>
    <row r="464" spans="1:31" ht="0" hidden="1" customHeight="1">
      <c r="C464" s="65"/>
      <c r="D464" s="64"/>
      <c r="E464" s="12"/>
    </row>
    <row r="465" spans="3:5" ht="0" hidden="1" customHeight="1">
      <c r="C465" s="65"/>
      <c r="D465" s="64"/>
      <c r="E465" s="12"/>
    </row>
    <row r="466" spans="3:5" ht="0" hidden="1" customHeight="1">
      <c r="C466" s="65"/>
      <c r="D466" s="64"/>
      <c r="E466" s="12"/>
    </row>
    <row r="467" spans="3:5" ht="0" hidden="1" customHeight="1">
      <c r="C467" s="65"/>
      <c r="D467" s="64"/>
      <c r="E467" s="12"/>
    </row>
    <row r="468" spans="3:5" ht="0" hidden="1" customHeight="1">
      <c r="C468" s="65"/>
      <c r="D468" s="64"/>
      <c r="E468" s="12"/>
    </row>
    <row r="469" spans="3:5" ht="0" hidden="1" customHeight="1">
      <c r="C469" s="65"/>
      <c r="D469" s="64"/>
      <c r="E469" s="12"/>
    </row>
    <row r="470" spans="3:5" ht="0" hidden="1" customHeight="1">
      <c r="C470" s="65"/>
      <c r="D470" s="64"/>
      <c r="E470" s="12"/>
    </row>
    <row r="471" spans="3:5" ht="0" hidden="1" customHeight="1">
      <c r="C471" s="65"/>
      <c r="D471" s="64"/>
      <c r="E471" s="12"/>
    </row>
    <row r="472" spans="3:5" ht="0" hidden="1" customHeight="1">
      <c r="C472" s="65"/>
      <c r="D472" s="64"/>
      <c r="E472" s="12"/>
    </row>
    <row r="473" spans="3:5" ht="0" hidden="1" customHeight="1">
      <c r="C473" s="65"/>
      <c r="D473" s="64"/>
      <c r="E473" s="12"/>
    </row>
    <row r="474" spans="3:5" ht="0" hidden="1" customHeight="1">
      <c r="C474" s="65"/>
      <c r="D474" s="64"/>
      <c r="E474" s="12"/>
    </row>
    <row r="475" spans="3:5" ht="0" hidden="1" customHeight="1">
      <c r="C475" s="65"/>
      <c r="D475" s="64"/>
      <c r="E475" s="12"/>
    </row>
    <row r="476" spans="3:5" ht="0" hidden="1" customHeight="1">
      <c r="C476" s="65"/>
      <c r="D476" s="64"/>
      <c r="E476" s="12"/>
    </row>
    <row r="477" spans="3:5" ht="0" hidden="1" customHeight="1">
      <c r="C477" s="65"/>
      <c r="D477" s="64"/>
      <c r="E477" s="12"/>
    </row>
    <row r="478" spans="3:5" ht="0" hidden="1" customHeight="1">
      <c r="C478" s="65"/>
      <c r="D478" s="64"/>
      <c r="E478" s="12"/>
    </row>
    <row r="479" spans="3:5" ht="0" hidden="1" customHeight="1">
      <c r="C479" s="65"/>
      <c r="D479" s="64"/>
      <c r="E479" s="12"/>
    </row>
    <row r="480" spans="3:5" ht="0" hidden="1" customHeight="1">
      <c r="C480" s="65"/>
      <c r="D480" s="64"/>
      <c r="E480" s="12"/>
    </row>
    <row r="481" spans="3:5" ht="0" hidden="1" customHeight="1">
      <c r="C481" s="65"/>
      <c r="D481" s="64"/>
      <c r="E481" s="12"/>
    </row>
    <row r="482" spans="3:5" ht="0" hidden="1" customHeight="1">
      <c r="C482" s="65"/>
      <c r="D482" s="64"/>
      <c r="E482" s="12"/>
    </row>
    <row r="483" spans="3:5" ht="0" hidden="1" customHeight="1">
      <c r="C483" s="65"/>
      <c r="D483" s="64"/>
      <c r="E483" s="12"/>
    </row>
    <row r="484" spans="3:5" ht="0" hidden="1" customHeight="1">
      <c r="C484" s="65"/>
      <c r="D484" s="64"/>
      <c r="E484" s="12"/>
    </row>
    <row r="485" spans="3:5" ht="0" hidden="1" customHeight="1">
      <c r="C485" s="65"/>
      <c r="D485" s="64"/>
      <c r="E485" s="12"/>
    </row>
    <row r="486" spans="3:5" ht="0" hidden="1" customHeight="1">
      <c r="C486" s="65"/>
      <c r="D486" s="64"/>
      <c r="E486" s="12"/>
    </row>
    <row r="487" spans="3:5" ht="0" hidden="1" customHeight="1">
      <c r="C487" s="65"/>
      <c r="D487" s="64"/>
      <c r="E487" s="12"/>
    </row>
    <row r="488" spans="3:5" ht="0" hidden="1" customHeight="1">
      <c r="C488" s="65"/>
      <c r="D488" s="64"/>
      <c r="E488" s="12"/>
    </row>
    <row r="489" spans="3:5" ht="0" hidden="1" customHeight="1">
      <c r="C489" s="65"/>
      <c r="D489" s="64"/>
      <c r="E489" s="12"/>
    </row>
    <row r="490" spans="3:5" ht="0" hidden="1" customHeight="1">
      <c r="C490" s="65"/>
      <c r="D490" s="64"/>
      <c r="E490" s="12"/>
    </row>
    <row r="491" spans="3:5" ht="0" hidden="1" customHeight="1">
      <c r="C491" s="65"/>
      <c r="D491" s="64"/>
      <c r="E491" s="12"/>
    </row>
    <row r="492" spans="3:5" ht="0" hidden="1" customHeight="1">
      <c r="C492" s="65"/>
      <c r="D492" s="64"/>
      <c r="E492" s="12"/>
    </row>
    <row r="493" spans="3:5" ht="0" hidden="1" customHeight="1">
      <c r="C493" s="65"/>
      <c r="D493" s="64"/>
      <c r="E493" s="12"/>
    </row>
    <row r="494" spans="3:5" ht="12.75" hidden="1">
      <c r="C494" s="65"/>
      <c r="D494" s="64"/>
      <c r="E494" s="12"/>
    </row>
    <row r="495" spans="3:5" ht="0" hidden="1" customHeight="1">
      <c r="C495" s="65"/>
      <c r="D495" s="64"/>
      <c r="E495" s="12"/>
    </row>
    <row r="496" spans="3:5" ht="0" hidden="1" customHeight="1">
      <c r="C496" s="65"/>
      <c r="D496" s="64"/>
      <c r="E496" s="12"/>
    </row>
    <row r="497" spans="3:5" ht="0" hidden="1" customHeight="1">
      <c r="C497" s="65"/>
      <c r="D497" s="64"/>
      <c r="E497" s="12"/>
    </row>
    <row r="498" spans="3:5" ht="0" hidden="1" customHeight="1">
      <c r="C498" s="65"/>
      <c r="D498" s="64"/>
      <c r="E498" s="12"/>
    </row>
    <row r="499" spans="3:5" ht="0" hidden="1" customHeight="1">
      <c r="C499" s="65"/>
      <c r="D499" s="64"/>
      <c r="E499" s="12"/>
    </row>
    <row r="500" spans="3:5" ht="0" hidden="1" customHeight="1">
      <c r="C500" s="65"/>
      <c r="D500" s="64"/>
      <c r="E500" s="12"/>
    </row>
    <row r="501" spans="3:5" ht="0" hidden="1" customHeight="1">
      <c r="C501" s="65"/>
      <c r="D501" s="64"/>
      <c r="E501" s="12"/>
    </row>
    <row r="502" spans="3:5" ht="0" hidden="1" customHeight="1">
      <c r="C502" s="65"/>
      <c r="D502" s="64"/>
      <c r="E502" s="12"/>
    </row>
    <row r="503" spans="3:5" ht="0" hidden="1" customHeight="1">
      <c r="C503" s="65"/>
      <c r="D503" s="64"/>
      <c r="E503" s="12"/>
    </row>
    <row r="504" spans="3:5" ht="0" hidden="1" customHeight="1">
      <c r="C504" s="65"/>
      <c r="D504" s="64"/>
      <c r="E504" s="12"/>
    </row>
    <row r="505" spans="3:5" ht="0" hidden="1" customHeight="1">
      <c r="C505" s="65"/>
      <c r="D505" s="64"/>
      <c r="E505" s="12"/>
    </row>
    <row r="506" spans="3:5" ht="0" hidden="1" customHeight="1">
      <c r="C506" s="65"/>
      <c r="D506" s="64"/>
      <c r="E506" s="12"/>
    </row>
    <row r="507" spans="3:5" ht="0" hidden="1" customHeight="1">
      <c r="C507" s="65"/>
      <c r="D507" s="64"/>
      <c r="E507" s="12"/>
    </row>
    <row r="508" spans="3:5" ht="0" hidden="1" customHeight="1">
      <c r="C508" s="65"/>
      <c r="D508" s="64"/>
      <c r="E508" s="12"/>
    </row>
    <row r="509" spans="3:5" ht="0" hidden="1" customHeight="1">
      <c r="C509" s="65"/>
      <c r="D509" s="64"/>
      <c r="E509" s="12"/>
    </row>
    <row r="510" spans="3:5" ht="0" hidden="1" customHeight="1">
      <c r="C510" s="65"/>
      <c r="D510" s="64"/>
      <c r="E510" s="12"/>
    </row>
    <row r="511" spans="3:5" ht="0" hidden="1" customHeight="1">
      <c r="C511" s="65"/>
      <c r="D511" s="64"/>
      <c r="E511" s="12"/>
    </row>
    <row r="512" spans="3:5" ht="0" hidden="1" customHeight="1">
      <c r="C512" s="65"/>
      <c r="D512" s="64"/>
      <c r="E512" s="12"/>
    </row>
    <row r="513" spans="3:5" ht="0" hidden="1" customHeight="1">
      <c r="C513" s="65"/>
      <c r="D513" s="64"/>
      <c r="E513" s="12"/>
    </row>
    <row r="514" spans="3:5" ht="0" hidden="1" customHeight="1">
      <c r="C514" s="65"/>
      <c r="D514" s="64"/>
      <c r="E514" s="12"/>
    </row>
    <row r="515" spans="3:5" ht="0" hidden="1" customHeight="1">
      <c r="C515" s="65"/>
      <c r="D515" s="64"/>
      <c r="E515" s="12"/>
    </row>
    <row r="516" spans="3:5" ht="0" hidden="1" customHeight="1">
      <c r="C516" s="65"/>
      <c r="D516" s="64"/>
      <c r="E516" s="12"/>
    </row>
    <row r="517" spans="3:5" ht="0" hidden="1" customHeight="1">
      <c r="C517" s="65"/>
      <c r="D517" s="64"/>
      <c r="E517" s="12"/>
    </row>
    <row r="518" spans="3:5" ht="0" hidden="1" customHeight="1">
      <c r="C518" s="65"/>
      <c r="D518" s="64"/>
      <c r="E518" s="12"/>
    </row>
    <row r="519" spans="3:5" ht="0" hidden="1" customHeight="1">
      <c r="C519" s="65"/>
      <c r="D519" s="64"/>
      <c r="E519" s="12"/>
    </row>
    <row r="520" spans="3:5" ht="0" hidden="1" customHeight="1">
      <c r="C520" s="65"/>
      <c r="D520" s="64"/>
      <c r="E520" s="12"/>
    </row>
    <row r="521" spans="3:5" ht="0" hidden="1" customHeight="1">
      <c r="C521" s="65"/>
      <c r="D521" s="64"/>
      <c r="E521" s="12"/>
    </row>
    <row r="522" spans="3:5" ht="0" hidden="1" customHeight="1">
      <c r="C522" s="65"/>
      <c r="D522" s="64"/>
      <c r="E522" s="12"/>
    </row>
    <row r="523" spans="3:5" ht="0" hidden="1" customHeight="1">
      <c r="C523" s="65"/>
      <c r="D523" s="64"/>
      <c r="E523" s="12"/>
    </row>
    <row r="524" spans="3:5" ht="0" hidden="1" customHeight="1">
      <c r="C524" s="65"/>
      <c r="D524" s="64"/>
      <c r="E524" s="12"/>
    </row>
    <row r="525" spans="3:5" ht="0" hidden="1" customHeight="1">
      <c r="C525" s="65"/>
      <c r="D525" s="64"/>
      <c r="E525" s="12"/>
    </row>
    <row r="526" spans="3:5" ht="0" hidden="1" customHeight="1">
      <c r="C526" s="65"/>
      <c r="D526" s="64"/>
      <c r="E526" s="12"/>
    </row>
    <row r="527" spans="3:5" ht="0" hidden="1" customHeight="1">
      <c r="C527" s="65"/>
      <c r="D527" s="64"/>
      <c r="E527" s="12"/>
    </row>
    <row r="528" spans="3:5" ht="0" hidden="1" customHeight="1">
      <c r="C528" s="65"/>
      <c r="D528" s="64"/>
      <c r="E528" s="12"/>
    </row>
    <row r="529" spans="3:5" ht="0" hidden="1" customHeight="1">
      <c r="C529" s="65"/>
      <c r="D529" s="64"/>
      <c r="E529" s="12"/>
    </row>
    <row r="530" spans="3:5" ht="0" hidden="1" customHeight="1">
      <c r="C530" s="65"/>
      <c r="D530" s="64"/>
      <c r="E530" s="12"/>
    </row>
    <row r="531" spans="3:5" ht="0" hidden="1" customHeight="1">
      <c r="C531" s="65"/>
      <c r="D531" s="64"/>
      <c r="E531" s="12"/>
    </row>
    <row r="532" spans="3:5" ht="0" hidden="1" customHeight="1">
      <c r="C532" s="65"/>
      <c r="D532" s="64"/>
      <c r="E532" s="12"/>
    </row>
    <row r="533" spans="3:5" ht="0" hidden="1" customHeight="1">
      <c r="C533" s="65"/>
      <c r="D533" s="64"/>
      <c r="E533" s="12"/>
    </row>
    <row r="534" spans="3:5" ht="0" hidden="1" customHeight="1">
      <c r="C534" s="65"/>
      <c r="D534" s="64"/>
      <c r="E534" s="12"/>
    </row>
    <row r="535" spans="3:5" ht="0" hidden="1" customHeight="1">
      <c r="C535" s="65"/>
      <c r="D535" s="64"/>
      <c r="E535" s="12"/>
    </row>
    <row r="536" spans="3:5" ht="0" hidden="1" customHeight="1">
      <c r="C536" s="65"/>
      <c r="D536" s="64"/>
      <c r="E536" s="12"/>
    </row>
    <row r="537" spans="3:5" ht="0" hidden="1" customHeight="1">
      <c r="C537" s="65"/>
      <c r="D537" s="64"/>
      <c r="E537" s="12"/>
    </row>
    <row r="538" spans="3:5" ht="0" hidden="1" customHeight="1">
      <c r="C538" s="65"/>
      <c r="D538" s="64"/>
      <c r="E538" s="12"/>
    </row>
    <row r="539" spans="3:5" ht="0" hidden="1" customHeight="1">
      <c r="C539" s="65"/>
      <c r="D539" s="64"/>
      <c r="E539" s="12"/>
    </row>
    <row r="540" spans="3:5" ht="0" hidden="1" customHeight="1">
      <c r="C540" s="65"/>
      <c r="D540" s="64"/>
      <c r="E540" s="12"/>
    </row>
    <row r="541" spans="3:5" ht="0" hidden="1" customHeight="1">
      <c r="C541" s="65"/>
      <c r="D541" s="64"/>
      <c r="E541" s="12"/>
    </row>
    <row r="542" spans="3:5" ht="0" hidden="1" customHeight="1">
      <c r="C542" s="65"/>
      <c r="D542" s="64"/>
      <c r="E542" s="12"/>
    </row>
    <row r="543" spans="3:5" ht="0" hidden="1" customHeight="1">
      <c r="C543" s="65"/>
      <c r="D543" s="64"/>
      <c r="E543" s="12"/>
    </row>
    <row r="544" spans="3:5" ht="0" hidden="1" customHeight="1">
      <c r="C544" s="65"/>
      <c r="D544" s="64"/>
      <c r="E544" s="12"/>
    </row>
    <row r="545" spans="3:5" ht="0" hidden="1" customHeight="1">
      <c r="C545" s="65"/>
      <c r="D545" s="64"/>
      <c r="E545" s="12"/>
    </row>
    <row r="546" spans="3:5" ht="0" hidden="1" customHeight="1">
      <c r="C546" s="65"/>
      <c r="D546" s="64"/>
      <c r="E546" s="12"/>
    </row>
    <row r="547" spans="3:5" ht="0" hidden="1" customHeight="1">
      <c r="C547" s="65"/>
      <c r="D547" s="64"/>
      <c r="E547" s="12"/>
    </row>
    <row r="548" spans="3:5" ht="0" hidden="1" customHeight="1">
      <c r="C548" s="65"/>
      <c r="D548" s="64"/>
      <c r="E548" s="12"/>
    </row>
    <row r="549" spans="3:5" ht="0" hidden="1" customHeight="1">
      <c r="C549" s="65"/>
      <c r="D549" s="64"/>
      <c r="E549" s="12"/>
    </row>
    <row r="550" spans="3:5" ht="0" hidden="1" customHeight="1">
      <c r="C550" s="65"/>
      <c r="D550" s="64"/>
      <c r="E550" s="12"/>
    </row>
    <row r="551" spans="3:5" ht="0" hidden="1" customHeight="1">
      <c r="C551" s="65"/>
      <c r="D551" s="64"/>
      <c r="E551" s="12"/>
    </row>
    <row r="552" spans="3:5" ht="0" hidden="1" customHeight="1">
      <c r="C552" s="65"/>
      <c r="D552" s="64"/>
      <c r="E552" s="12"/>
    </row>
    <row r="553" spans="3:5" ht="0" hidden="1" customHeight="1">
      <c r="C553" s="65"/>
      <c r="D553" s="64"/>
      <c r="E553" s="12"/>
    </row>
    <row r="554" spans="3:5" ht="0" hidden="1" customHeight="1">
      <c r="C554" s="65"/>
      <c r="D554" s="64"/>
      <c r="E554" s="12"/>
    </row>
    <row r="555" spans="3:5" ht="0" hidden="1" customHeight="1">
      <c r="C555" s="65"/>
      <c r="D555" s="64"/>
      <c r="E555" s="12"/>
    </row>
    <row r="556" spans="3:5" ht="0" hidden="1" customHeight="1">
      <c r="C556" s="65"/>
      <c r="D556" s="64"/>
      <c r="E556" s="12"/>
    </row>
    <row r="557" spans="3:5" ht="0" hidden="1" customHeight="1">
      <c r="C557" s="65"/>
      <c r="D557" s="64"/>
      <c r="E557" s="12"/>
    </row>
    <row r="558" spans="3:5" ht="0" hidden="1" customHeight="1">
      <c r="C558" s="65"/>
      <c r="D558" s="64"/>
      <c r="E558" s="12"/>
    </row>
    <row r="559" spans="3:5" ht="0" hidden="1" customHeight="1">
      <c r="C559" s="65"/>
      <c r="D559" s="64"/>
      <c r="E559" s="12"/>
    </row>
    <row r="560" spans="3:5" ht="0" hidden="1" customHeight="1">
      <c r="C560" s="65"/>
      <c r="D560" s="64"/>
      <c r="E560" s="12"/>
    </row>
    <row r="561" spans="3:5" ht="0" hidden="1" customHeight="1">
      <c r="C561" s="65"/>
      <c r="D561" s="64"/>
      <c r="E561" s="12"/>
    </row>
    <row r="562" spans="3:5" ht="0" hidden="1" customHeight="1">
      <c r="C562" s="65"/>
      <c r="D562" s="64"/>
      <c r="E562" s="12"/>
    </row>
    <row r="563" spans="3:5" ht="0" hidden="1" customHeight="1">
      <c r="C563" s="65"/>
      <c r="D563" s="64"/>
      <c r="E563" s="12"/>
    </row>
    <row r="564" spans="3:5" ht="0" hidden="1" customHeight="1">
      <c r="C564" s="65"/>
      <c r="D564" s="64"/>
      <c r="E564" s="12"/>
    </row>
    <row r="565" spans="3:5" ht="0" hidden="1" customHeight="1">
      <c r="C565" s="65"/>
      <c r="D565" s="64"/>
      <c r="E565" s="12"/>
    </row>
    <row r="566" spans="3:5" ht="0" hidden="1" customHeight="1">
      <c r="C566" s="65"/>
      <c r="D566" s="64"/>
      <c r="E566" s="12"/>
    </row>
    <row r="567" spans="3:5" ht="0" hidden="1" customHeight="1">
      <c r="C567" s="65"/>
      <c r="D567" s="64"/>
      <c r="E567" s="12"/>
    </row>
    <row r="568" spans="3:5" ht="0" hidden="1" customHeight="1">
      <c r="C568" s="65"/>
      <c r="D568" s="64"/>
      <c r="E568" s="12"/>
    </row>
    <row r="569" spans="3:5" ht="0" hidden="1" customHeight="1">
      <c r="C569" s="65"/>
      <c r="D569" s="64"/>
      <c r="E569" s="12"/>
    </row>
    <row r="570" spans="3:5" ht="0" hidden="1" customHeight="1">
      <c r="C570" s="65"/>
      <c r="D570" s="64"/>
      <c r="E570" s="12"/>
    </row>
    <row r="571" spans="3:5" ht="0" hidden="1" customHeight="1">
      <c r="C571" s="65"/>
      <c r="D571" s="64"/>
      <c r="E571" s="12"/>
    </row>
    <row r="572" spans="3:5" ht="0" hidden="1" customHeight="1">
      <c r="C572" s="65"/>
      <c r="D572" s="64"/>
      <c r="E572" s="12"/>
    </row>
    <row r="573" spans="3:5" ht="0" hidden="1" customHeight="1">
      <c r="C573" s="65"/>
      <c r="D573" s="64"/>
      <c r="E573" s="12"/>
    </row>
    <row r="574" spans="3:5" ht="0" hidden="1" customHeight="1">
      <c r="C574" s="65"/>
      <c r="D574" s="64"/>
      <c r="E574" s="12"/>
    </row>
    <row r="575" spans="3:5" ht="0" hidden="1" customHeight="1">
      <c r="C575" s="65"/>
      <c r="D575" s="64"/>
      <c r="E575" s="12"/>
    </row>
    <row r="576" spans="3:5" ht="0" hidden="1" customHeight="1">
      <c r="C576" s="65"/>
      <c r="D576" s="64"/>
      <c r="E576" s="12"/>
    </row>
    <row r="577" spans="3:5" ht="0" hidden="1" customHeight="1">
      <c r="C577" s="65"/>
      <c r="D577" s="64"/>
      <c r="E577" s="12"/>
    </row>
    <row r="578" spans="3:5" ht="0" hidden="1" customHeight="1">
      <c r="C578" s="65"/>
      <c r="D578" s="64"/>
      <c r="E578" s="12"/>
    </row>
    <row r="579" spans="3:5" ht="0" hidden="1" customHeight="1">
      <c r="C579" s="65"/>
      <c r="D579" s="64"/>
      <c r="E579" s="12"/>
    </row>
    <row r="580" spans="3:5" ht="0" hidden="1" customHeight="1">
      <c r="C580" s="65"/>
      <c r="D580" s="64"/>
      <c r="E580" s="12"/>
    </row>
    <row r="581" spans="3:5" ht="0" hidden="1" customHeight="1">
      <c r="C581" s="65"/>
      <c r="D581" s="64"/>
      <c r="E581" s="12"/>
    </row>
    <row r="582" spans="3:5" ht="0" hidden="1" customHeight="1">
      <c r="C582" s="65"/>
      <c r="D582" s="64"/>
      <c r="E582" s="12"/>
    </row>
    <row r="583" spans="3:5" ht="0" hidden="1" customHeight="1">
      <c r="C583" s="65"/>
      <c r="D583" s="64"/>
      <c r="E583" s="12"/>
    </row>
    <row r="584" spans="3:5" ht="0" hidden="1" customHeight="1">
      <c r="C584" s="65"/>
      <c r="D584" s="64"/>
      <c r="E584" s="12"/>
    </row>
    <row r="585" spans="3:5" ht="0" hidden="1" customHeight="1">
      <c r="C585" s="65"/>
      <c r="D585" s="64"/>
      <c r="E585" s="12"/>
    </row>
    <row r="586" spans="3:5" ht="0" hidden="1" customHeight="1">
      <c r="C586" s="65"/>
      <c r="D586" s="64"/>
      <c r="E586" s="12"/>
    </row>
    <row r="587" spans="3:5" ht="0" hidden="1" customHeight="1">
      <c r="C587" s="65"/>
      <c r="D587" s="64"/>
      <c r="E587" s="12"/>
    </row>
    <row r="588" spans="3:5" ht="0" hidden="1" customHeight="1">
      <c r="C588" s="65"/>
      <c r="D588" s="64"/>
      <c r="E588" s="12"/>
    </row>
    <row r="589" spans="3:5" ht="0" hidden="1" customHeight="1">
      <c r="C589" s="65"/>
      <c r="D589" s="64"/>
      <c r="E589" s="12"/>
    </row>
    <row r="590" spans="3:5" ht="0" hidden="1" customHeight="1">
      <c r="C590" s="65"/>
      <c r="D590" s="64"/>
      <c r="E590" s="12"/>
    </row>
    <row r="591" spans="3:5" ht="0" hidden="1" customHeight="1">
      <c r="C591" s="65"/>
      <c r="D591" s="64"/>
      <c r="E591" s="12"/>
    </row>
    <row r="592" spans="3:5" ht="0" hidden="1" customHeight="1">
      <c r="C592" s="65"/>
      <c r="D592" s="64"/>
      <c r="E592" s="12"/>
    </row>
    <row r="593" spans="3:5" ht="0" hidden="1" customHeight="1">
      <c r="C593" s="65"/>
      <c r="D593" s="64"/>
      <c r="E593" s="12"/>
    </row>
    <row r="594" spans="3:5" ht="0" hidden="1" customHeight="1">
      <c r="C594" s="65"/>
      <c r="D594" s="64"/>
      <c r="E594" s="12"/>
    </row>
    <row r="595" spans="3:5" ht="0" hidden="1" customHeight="1">
      <c r="C595" s="65"/>
      <c r="D595" s="64"/>
      <c r="E595" s="12"/>
    </row>
    <row r="596" spans="3:5" ht="0" hidden="1" customHeight="1">
      <c r="C596" s="65"/>
      <c r="D596" s="64"/>
      <c r="E596" s="12"/>
    </row>
    <row r="597" spans="3:5" ht="0" hidden="1" customHeight="1">
      <c r="C597" s="65"/>
      <c r="D597" s="64"/>
      <c r="E597" s="12"/>
    </row>
    <row r="598" spans="3:5" ht="0" hidden="1" customHeight="1">
      <c r="C598" s="65"/>
      <c r="D598" s="64"/>
      <c r="E598" s="12"/>
    </row>
    <row r="599" spans="3:5" ht="0" hidden="1" customHeight="1">
      <c r="C599" s="65"/>
      <c r="D599" s="64"/>
      <c r="E599" s="12"/>
    </row>
    <row r="600" spans="3:5" ht="0" hidden="1" customHeight="1">
      <c r="C600" s="65"/>
      <c r="D600" s="64"/>
      <c r="E600" s="12"/>
    </row>
    <row r="601" spans="3:5" ht="0" hidden="1" customHeight="1">
      <c r="C601" s="65"/>
      <c r="D601" s="64"/>
      <c r="E601" s="12"/>
    </row>
    <row r="602" spans="3:5" ht="0" hidden="1" customHeight="1">
      <c r="C602" s="65"/>
      <c r="D602" s="64"/>
      <c r="E602" s="12"/>
    </row>
    <row r="603" spans="3:5" ht="0" hidden="1" customHeight="1">
      <c r="C603" s="65"/>
      <c r="D603" s="64"/>
      <c r="E603" s="12"/>
    </row>
    <row r="604" spans="3:5" ht="0" hidden="1" customHeight="1">
      <c r="C604" s="65"/>
      <c r="D604" s="64"/>
      <c r="E604" s="12"/>
    </row>
    <row r="605" spans="3:5" ht="0" hidden="1" customHeight="1">
      <c r="C605" s="65"/>
      <c r="D605" s="64"/>
      <c r="E605" s="12"/>
    </row>
    <row r="606" spans="3:5" ht="0" hidden="1" customHeight="1">
      <c r="C606" s="65"/>
      <c r="D606" s="64"/>
      <c r="E606" s="12"/>
    </row>
    <row r="607" spans="3:5" ht="0" hidden="1" customHeight="1">
      <c r="C607" s="65"/>
      <c r="D607" s="64"/>
      <c r="E607" s="12"/>
    </row>
    <row r="608" spans="3:5" ht="0" hidden="1" customHeight="1">
      <c r="C608" s="65"/>
      <c r="D608" s="64"/>
      <c r="E608" s="12"/>
    </row>
    <row r="609" spans="3:5" ht="0" hidden="1" customHeight="1">
      <c r="C609" s="65"/>
      <c r="D609" s="64"/>
      <c r="E609" s="12"/>
    </row>
    <row r="610" spans="3:5" ht="0" hidden="1" customHeight="1">
      <c r="C610" s="65"/>
      <c r="D610" s="64"/>
      <c r="E610" s="12"/>
    </row>
    <row r="611" spans="3:5" ht="0" hidden="1" customHeight="1">
      <c r="C611" s="65"/>
      <c r="D611" s="64"/>
      <c r="E611" s="12"/>
    </row>
    <row r="612" spans="3:5" ht="0" hidden="1" customHeight="1">
      <c r="C612" s="65"/>
      <c r="D612" s="64"/>
      <c r="E612" s="12"/>
    </row>
    <row r="613" spans="3:5" ht="0" hidden="1" customHeight="1">
      <c r="C613" s="65"/>
      <c r="D613" s="64"/>
      <c r="E613" s="12"/>
    </row>
    <row r="614" spans="3:5" ht="0" hidden="1" customHeight="1">
      <c r="C614" s="65"/>
      <c r="D614" s="64"/>
      <c r="E614" s="12"/>
    </row>
    <row r="615" spans="3:5" ht="0" hidden="1" customHeight="1">
      <c r="C615" s="65"/>
      <c r="D615" s="64"/>
      <c r="E615" s="12"/>
    </row>
    <row r="616" spans="3:5" ht="0" hidden="1" customHeight="1">
      <c r="C616" s="65"/>
      <c r="D616" s="64"/>
      <c r="E616" s="12"/>
    </row>
    <row r="617" spans="3:5" ht="0" hidden="1" customHeight="1">
      <c r="C617" s="65"/>
      <c r="D617" s="64"/>
      <c r="E617" s="12"/>
    </row>
    <row r="618" spans="3:5" ht="0" hidden="1" customHeight="1">
      <c r="C618" s="65"/>
      <c r="D618" s="64"/>
      <c r="E618" s="12"/>
    </row>
    <row r="619" spans="3:5" ht="0" hidden="1" customHeight="1">
      <c r="C619" s="65"/>
      <c r="D619" s="64"/>
      <c r="E619" s="12"/>
    </row>
    <row r="620" spans="3:5" ht="0" hidden="1" customHeight="1">
      <c r="C620" s="65"/>
      <c r="D620" s="64"/>
      <c r="E620" s="12"/>
    </row>
    <row r="621" spans="3:5" ht="0" hidden="1" customHeight="1">
      <c r="C621" s="65"/>
      <c r="D621" s="64"/>
      <c r="E621" s="12"/>
    </row>
    <row r="622" spans="3:5" ht="0" hidden="1" customHeight="1">
      <c r="C622" s="65"/>
      <c r="D622" s="64"/>
      <c r="E622" s="12"/>
    </row>
    <row r="623" spans="3:5" ht="0" hidden="1" customHeight="1">
      <c r="C623" s="65"/>
      <c r="D623" s="64"/>
      <c r="E623" s="12"/>
    </row>
    <row r="624" spans="3:5" ht="0" hidden="1" customHeight="1">
      <c r="C624" s="65"/>
      <c r="D624" s="64"/>
      <c r="E624" s="12"/>
    </row>
    <row r="625" spans="3:5" ht="0" hidden="1" customHeight="1">
      <c r="C625" s="65"/>
      <c r="D625" s="64"/>
      <c r="E625" s="12"/>
    </row>
    <row r="626" spans="3:5" ht="0" hidden="1" customHeight="1">
      <c r="C626" s="65"/>
      <c r="D626" s="64"/>
      <c r="E626" s="12"/>
    </row>
    <row r="627" spans="3:5" ht="0" hidden="1" customHeight="1">
      <c r="C627" s="65"/>
      <c r="D627" s="64"/>
      <c r="E627" s="12"/>
    </row>
    <row r="628" spans="3:5" ht="0" hidden="1" customHeight="1">
      <c r="C628" s="65"/>
      <c r="D628" s="64"/>
      <c r="E628" s="12"/>
    </row>
    <row r="629" spans="3:5" ht="0" hidden="1" customHeight="1">
      <c r="C629" s="65"/>
      <c r="D629" s="64"/>
      <c r="E629" s="12"/>
    </row>
    <row r="630" spans="3:5" ht="0" hidden="1" customHeight="1">
      <c r="C630" s="65"/>
      <c r="D630" s="64"/>
      <c r="E630" s="12"/>
    </row>
    <row r="631" spans="3:5" ht="0" hidden="1" customHeight="1">
      <c r="C631" s="65"/>
      <c r="D631" s="64"/>
      <c r="E631" s="12"/>
    </row>
    <row r="632" spans="3:5" ht="0" hidden="1" customHeight="1">
      <c r="C632" s="65"/>
      <c r="D632" s="64"/>
      <c r="E632" s="12"/>
    </row>
    <row r="633" spans="3:5" ht="0" hidden="1" customHeight="1">
      <c r="C633" s="65"/>
      <c r="D633" s="64"/>
      <c r="E633" s="12"/>
    </row>
    <row r="634" spans="3:5" ht="0" hidden="1" customHeight="1">
      <c r="C634" s="65"/>
      <c r="D634" s="64"/>
      <c r="E634" s="12"/>
    </row>
    <row r="635" spans="3:5" ht="0" hidden="1" customHeight="1">
      <c r="C635" s="65"/>
      <c r="D635" s="64"/>
      <c r="E635" s="12"/>
    </row>
    <row r="636" spans="3:5" ht="0" hidden="1" customHeight="1">
      <c r="C636" s="65"/>
      <c r="D636" s="64"/>
      <c r="E636" s="12"/>
    </row>
    <row r="637" spans="3:5" ht="0" hidden="1" customHeight="1">
      <c r="C637" s="65"/>
      <c r="D637" s="64"/>
      <c r="E637" s="12"/>
    </row>
    <row r="638" spans="3:5" ht="0" hidden="1" customHeight="1">
      <c r="C638" s="65"/>
      <c r="D638" s="64"/>
      <c r="E638" s="12"/>
    </row>
    <row r="639" spans="3:5" ht="0" hidden="1" customHeight="1">
      <c r="C639" s="65"/>
      <c r="D639" s="64"/>
      <c r="E639" s="12"/>
    </row>
    <row r="640" spans="3:5" ht="0" hidden="1" customHeight="1">
      <c r="C640" s="65"/>
      <c r="D640" s="64"/>
      <c r="E640" s="12"/>
    </row>
    <row r="641" spans="3:5" ht="0" hidden="1" customHeight="1">
      <c r="C641" s="65"/>
      <c r="D641" s="64"/>
      <c r="E641" s="12"/>
    </row>
    <row r="642" spans="3:5" ht="0" hidden="1" customHeight="1">
      <c r="C642" s="65"/>
      <c r="D642" s="64"/>
      <c r="E642" s="12"/>
    </row>
    <row r="643" spans="3:5" ht="0" hidden="1" customHeight="1">
      <c r="C643" s="65"/>
      <c r="D643" s="64"/>
      <c r="E643" s="12"/>
    </row>
    <row r="644" spans="3:5" ht="0" hidden="1" customHeight="1">
      <c r="C644" s="65"/>
      <c r="D644" s="64"/>
      <c r="E644" s="12"/>
    </row>
    <row r="645" spans="3:5" ht="0" hidden="1" customHeight="1">
      <c r="C645" s="65"/>
      <c r="D645" s="64"/>
      <c r="E645" s="12"/>
    </row>
    <row r="646" spans="3:5" ht="0" hidden="1" customHeight="1">
      <c r="C646" s="65"/>
      <c r="D646" s="64"/>
      <c r="E646" s="12"/>
    </row>
    <row r="647" spans="3:5" ht="0" hidden="1" customHeight="1">
      <c r="C647" s="65"/>
      <c r="D647" s="64"/>
      <c r="E647" s="12"/>
    </row>
    <row r="648" spans="3:5" ht="0" hidden="1" customHeight="1">
      <c r="C648" s="65"/>
      <c r="D648" s="64"/>
      <c r="E648" s="12"/>
    </row>
    <row r="649" spans="3:5" ht="0" hidden="1" customHeight="1">
      <c r="C649" s="65"/>
      <c r="D649" s="64"/>
      <c r="E649" s="12"/>
    </row>
    <row r="650" spans="3:5" ht="0" hidden="1" customHeight="1">
      <c r="C650" s="65"/>
      <c r="D650" s="64"/>
      <c r="E650" s="12"/>
    </row>
    <row r="651" spans="3:5" ht="0" hidden="1" customHeight="1">
      <c r="C651" s="65"/>
      <c r="D651" s="64"/>
      <c r="E651" s="12"/>
    </row>
    <row r="652" spans="3:5" ht="0" hidden="1" customHeight="1">
      <c r="C652" s="65"/>
      <c r="D652" s="64"/>
      <c r="E652" s="12"/>
    </row>
    <row r="653" spans="3:5" ht="0" hidden="1" customHeight="1">
      <c r="C653" s="65"/>
      <c r="D653" s="64"/>
      <c r="E653" s="12"/>
    </row>
    <row r="654" spans="3:5" ht="0" hidden="1" customHeight="1">
      <c r="C654" s="65"/>
      <c r="D654" s="64"/>
      <c r="E654" s="12"/>
    </row>
    <row r="655" spans="3:5" ht="0" hidden="1" customHeight="1">
      <c r="C655" s="65"/>
      <c r="D655" s="64"/>
      <c r="E655" s="12"/>
    </row>
    <row r="656" spans="3:5" ht="0" hidden="1" customHeight="1">
      <c r="C656" s="65"/>
      <c r="D656" s="64"/>
      <c r="E656" s="12"/>
    </row>
    <row r="657" spans="3:5" ht="0" hidden="1" customHeight="1">
      <c r="C657" s="65"/>
      <c r="D657" s="64"/>
      <c r="E657" s="12"/>
    </row>
    <row r="658" spans="3:5" ht="0" hidden="1" customHeight="1">
      <c r="C658" s="65"/>
      <c r="D658" s="64"/>
      <c r="E658" s="12"/>
    </row>
    <row r="659" spans="3:5" ht="0" hidden="1" customHeight="1">
      <c r="C659" s="65"/>
      <c r="D659" s="64"/>
      <c r="E659" s="12"/>
    </row>
    <row r="660" spans="3:5" ht="0" hidden="1" customHeight="1">
      <c r="C660" s="65"/>
      <c r="D660" s="64"/>
      <c r="E660" s="12"/>
    </row>
    <row r="661" spans="3:5" ht="0" hidden="1" customHeight="1">
      <c r="C661" s="65"/>
      <c r="D661" s="64"/>
      <c r="E661" s="12"/>
    </row>
    <row r="662" spans="3:5" ht="0" hidden="1" customHeight="1">
      <c r="C662" s="65"/>
      <c r="D662" s="64"/>
      <c r="E662" s="12"/>
    </row>
    <row r="663" spans="3:5" ht="0" hidden="1" customHeight="1">
      <c r="C663" s="65"/>
      <c r="D663" s="64"/>
      <c r="E663" s="12"/>
    </row>
    <row r="664" spans="3:5" ht="0" hidden="1" customHeight="1">
      <c r="C664" s="66"/>
      <c r="D664" s="67"/>
      <c r="E664" s="12"/>
    </row>
  </sheetData>
  <mergeCells count="8">
    <mergeCell ref="M231:Z231"/>
    <mergeCell ref="M244:Z244"/>
    <mergeCell ref="M257:Z257"/>
    <mergeCell ref="C204:C205"/>
    <mergeCell ref="D204:D205"/>
    <mergeCell ref="F204:J204"/>
    <mergeCell ref="M204:R204"/>
    <mergeCell ref="M218:Z218"/>
  </mergeCells>
  <conditionalFormatting sqref="F196:J196">
    <cfRule type="cellIs" dxfId="2" priority="1" stopIfTrue="1" operator="lessThan">
      <formula>0</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E4415FD16FF9D4D9BBF52C7CDEA551A" ma:contentTypeVersion="14" ma:contentTypeDescription="Crie um novo documento." ma:contentTypeScope="" ma:versionID="4533ac6cb0b890611122eaec48f90a38">
  <xsd:schema xmlns:xsd="http://www.w3.org/2001/XMLSchema" xmlns:xs="http://www.w3.org/2001/XMLSchema" xmlns:p="http://schemas.microsoft.com/office/2006/metadata/properties" xmlns:ns3="876781dd-2dfe-4a24-9bea-d700e835f610" xmlns:ns4="fbde15f8-aa0d-4e1f-b7d3-7d9d624d7b89" targetNamespace="http://schemas.microsoft.com/office/2006/metadata/properties" ma:root="true" ma:fieldsID="dd176c98c447ad9704092fb1141fadba" ns3:_="" ns4:_="">
    <xsd:import namespace="876781dd-2dfe-4a24-9bea-d700e835f610"/>
    <xsd:import namespace="fbde15f8-aa0d-4e1f-b7d3-7d9d624d7b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6781dd-2dfe-4a24-9bea-d700e835f6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_activity" ma:index="18" nillable="true" ma:displayName="_activity" ma:hidden="true" ma:internalName="_activity">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ystemTags" ma:index="20" nillable="true" ma:displayName="MediaServiceSystemTags" ma:hidden="true" ma:internalName="MediaServiceSystemTags"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bde15f8-aa0d-4e1f-b7d3-7d9d624d7b89" elementFormDefault="qualified">
    <xsd:import namespace="http://schemas.microsoft.com/office/2006/documentManagement/types"/>
    <xsd:import namespace="http://schemas.microsoft.com/office/infopath/2007/PartnerControls"/>
    <xsd:element name="SharedWithUsers" ma:index="15"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hes de Compartilhado Com" ma:internalName="SharedWithDetails" ma:readOnly="true">
      <xsd:simpleType>
        <xsd:restriction base="dms:Note">
          <xsd:maxLength value="255"/>
        </xsd:restriction>
      </xsd:simpleType>
    </xsd:element>
    <xsd:element name="SharingHintHash" ma:index="17" nillable="true" ma:displayName="Hash de Dica de Compartilhamento"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876781dd-2dfe-4a24-9bea-d700e835f61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A49135E-FB78-435E-8FE4-4C8E1F22CA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6781dd-2dfe-4a24-9bea-d700e835f610"/>
    <ds:schemaRef ds:uri="fbde15f8-aa0d-4e1f-b7d3-7d9d624d7b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D58A4D8-953F-488A-AA32-3C0735C4B709}">
  <ds:schemaRefs>
    <ds:schemaRef ds:uri="http://schemas.microsoft.com/office/infopath/2007/PartnerControls"/>
    <ds:schemaRef ds:uri="876781dd-2dfe-4a24-9bea-d700e835f610"/>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fbde15f8-aa0d-4e1f-b7d3-7d9d624d7b89"/>
    <ds:schemaRef ds:uri="http://www.w3.org/XML/1998/namespace"/>
    <ds:schemaRef ds:uri="http://purl.org/dc/dcmitype/"/>
  </ds:schemaRefs>
</ds:datastoreItem>
</file>

<file path=customXml/itemProps3.xml><?xml version="1.0" encoding="utf-8"?>
<ds:datastoreItem xmlns:ds="http://schemas.openxmlformats.org/officeDocument/2006/customXml" ds:itemID="{0476656B-AB66-4ABF-B1C5-4870ECBE716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12</vt:i4>
      </vt:variant>
    </vt:vector>
  </HeadingPairs>
  <TitlesOfParts>
    <vt:vector size="12" baseType="lpstr">
      <vt:lpstr>Base de dados_formulas</vt:lpstr>
      <vt:lpstr>Capa</vt:lpstr>
      <vt:lpstr>Carteira</vt:lpstr>
      <vt:lpstr>Performance</vt:lpstr>
      <vt:lpstr>Rentabilidade</vt:lpstr>
      <vt:lpstr>Valuation</vt:lpstr>
      <vt:lpstr>Margens</vt:lpstr>
      <vt:lpstr>Crescimento</vt:lpstr>
      <vt:lpstr>Maiores altas e baixas</vt:lpstr>
      <vt:lpstr>Suporte</vt:lpstr>
      <vt:lpstr>Descrição</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lzweig</dc:creator>
  <cp:lastModifiedBy>Zambello, Marcel</cp:lastModifiedBy>
  <cp:lastPrinted>2024-01-08T12:36:40Z</cp:lastPrinted>
  <dcterms:created xsi:type="dcterms:W3CDTF">2013-04-03T15:49:21Z</dcterms:created>
  <dcterms:modified xsi:type="dcterms:W3CDTF">2025-04-28T12:05:31Z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readsheetBuilder_1">
    <vt:lpwstr>eyIwIjoiSGlzdG9yeSIsIjEiOjAsIjIiOjEsIjMiOjEsIjQiOjEsIjUiOjEsIjYiOjEsIjciOjEsIjgiOjAsIjkiOjEsIjEwIjoxLCIxMSI6MCwiMTIiOjB9</vt:lpwstr>
  </property>
  <property fmtid="{D5CDD505-2E9C-101B-9397-08002B2CF9AE}" pid="3" name="SpreadsheetBuilder_2">
    <vt:lpwstr>eyIwIjoiSGlzdG9yeSIsIjEiOjAsIjIiOjEsIjMiOjEsIjQiOjEsIjUiOjEsIjYiOjEsIjciOjEsIjgiOjAsIjkiOjEsIjEwIjoxLCIxMSI6MCwiMTIiOjB9</vt:lpwstr>
  </property>
  <property fmtid="{D5CDD505-2E9C-101B-9397-08002B2CF9AE}" pid="4" name="SpreadsheetBuilder_3">
    <vt:lpwstr>eyIwIjoiSGlzdG9yeSIsIjEiOjAsIjIiOjEsIjMiOjEsIjQiOjEsIjUiOjEsIjYiOjEsIjciOjEsIjgiOjAsIjkiOjEsIjEwIjoxLCIxMSI6MCwiMTIiOjB9</vt:lpwstr>
  </property>
  <property fmtid="{D5CDD505-2E9C-101B-9397-08002B2CF9AE}" pid="5" name="MSIP_Label_b710bd7e-5127-4e54-969c-4515b2527c83_Enabled">
    <vt:lpwstr>true</vt:lpwstr>
  </property>
  <property fmtid="{D5CDD505-2E9C-101B-9397-08002B2CF9AE}" pid="6" name="MSIP_Label_b710bd7e-5127-4e54-969c-4515b2527c83_SetDate">
    <vt:lpwstr>2022-10-14T21:11:37Z</vt:lpwstr>
  </property>
  <property fmtid="{D5CDD505-2E9C-101B-9397-08002B2CF9AE}" pid="7" name="MSIP_Label_b710bd7e-5127-4e54-969c-4515b2527c83_Method">
    <vt:lpwstr>Privileged</vt:lpwstr>
  </property>
  <property fmtid="{D5CDD505-2E9C-101B-9397-08002B2CF9AE}" pid="8" name="MSIP_Label_b710bd7e-5127-4e54-969c-4515b2527c83_Name">
    <vt:lpwstr>b710bd7e-5127-4e54-969c-4515b2527c83</vt:lpwstr>
  </property>
  <property fmtid="{D5CDD505-2E9C-101B-9397-08002B2CF9AE}" pid="9" name="MSIP_Label_b710bd7e-5127-4e54-969c-4515b2527c83_SiteId">
    <vt:lpwstr>16e7cf3f-6af4-4e76-941e-aecafb9704e9</vt:lpwstr>
  </property>
  <property fmtid="{D5CDD505-2E9C-101B-9397-08002B2CF9AE}" pid="10" name="MSIP_Label_b710bd7e-5127-4e54-969c-4515b2527c83_ActionId">
    <vt:lpwstr>e26154e4-ed73-4499-9cd2-0292de164b40</vt:lpwstr>
  </property>
  <property fmtid="{D5CDD505-2E9C-101B-9397-08002B2CF9AE}" pid="11" name="MSIP_Label_b710bd7e-5127-4e54-969c-4515b2527c83_ContentBits">
    <vt:lpwstr>0</vt:lpwstr>
  </property>
  <property fmtid="{D5CDD505-2E9C-101B-9397-08002B2CF9AE}" pid="12" name="EcoUpdateId">
    <vt:lpwstr>1368705174</vt:lpwstr>
  </property>
  <property fmtid="{D5CDD505-2E9C-101B-9397-08002B2CF9AE}" pid="13" name="EcoUpdateMessage">
    <vt:lpwstr>2023/05/16-11:52:54</vt:lpwstr>
  </property>
  <property fmtid="{D5CDD505-2E9C-101B-9397-08002B2CF9AE}" pid="14" name="EcoUpdateStatus">
    <vt:lpwstr>2023-05-15=BRA:St,ME,Fd,TP;USA:St,ME;ARG:St,ME,TP;MEX:St,ME,Fd,TP;CHL:St,ME;PER:St,ME,Fd|2022-10-17=USA:TP|2023-05-12=ARG:Fd;CHL:Fd;COL:St,ME;PER:TP|2021-11-17=CHL:TP|2014-02-26=VEN:St|2002-11-08=JPN:St|2023-05-10=GBR:St,ME|2016-08-18=NNN:St|2023-05-11=COL:Fd|2007-01-31=ESP:St|2003-01-29=CHN:St|2003-01-28=TWN:St|2003-01-30=HKG:St;KOR:St|2023-01-19=OTH:St</vt:lpwstr>
  </property>
  <property fmtid="{D5CDD505-2E9C-101B-9397-08002B2CF9AE}" pid="15" name="SpreadsheetBuilder_4">
    <vt:lpwstr>eyIwIjoiSGlzdG9yeSIsIjEiOjAsIjIiOjEsIjMiOjEsIjQiOjEsIjUiOjEsIjYiOjEsIjciOjEsIjgiOjAsIjkiOjEsIjEwIjoxLCIxMSI6MCwiMTIiOjB9</vt:lpwstr>
  </property>
  <property fmtid="{D5CDD505-2E9C-101B-9397-08002B2CF9AE}" pid="16" name="SpreadsheetBuilder_5">
    <vt:lpwstr>eyIwIjoiSGlzdG9yeSIsIjEiOjAsIjIiOjEsIjMiOjEsIjQiOjEsIjUiOjEsIjYiOjEsIjciOjEsIjgiOjAsIjkiOjEsIjEwIjoxLCIxMSI6MCwiMTIiOjB9</vt:lpwstr>
  </property>
  <property fmtid="{D5CDD505-2E9C-101B-9397-08002B2CF9AE}" pid="17" name="ContentTypeId">
    <vt:lpwstr>0x010100BE4415FD16FF9D4D9BBF52C7CDEA551A</vt:lpwstr>
  </property>
</Properties>
</file>